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chartsheet+xml" PartName="/xl/chart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70(703)" sheetId="1" r:id="rId4"/>
    <sheet state="hidden" name="70(704)" sheetId="2" r:id="rId5"/>
    <sheet state="visible" name="Register" sheetId="3" r:id="rId6"/>
    <sheet state="visible" name="Template" sheetId="4" r:id="rId7"/>
    <sheet state="visible" name="Plan_Coating" sheetId="5" r:id="rId8"/>
    <sheet state="visible" name="Plan_Cutting" sheetId="6" r:id="rId9"/>
    <sheet state="visible" name="ОТут" sheetId="7" r:id="rId10"/>
    <sheet state="visible" name="ОТам" sheetId="8" r:id="rId11"/>
    <sheet state="visible" name="62(02)" sheetId="9" r:id="rId12"/>
    <sheet state="visible" name="62(3)" sheetId="10" r:id="rId13"/>
    <sheet state="visible" name="62(96)" sheetId="11" r:id="rId14"/>
    <sheet state="visible" name="62(951)" sheetId="12" r:id="rId15"/>
    <sheet state="visible" name="70(04)" sheetId="13" r:id="rId16"/>
    <sheet state="visible" name="80" sheetId="14" r:id="rId17"/>
    <sheet state="hidden" name="99Sk (738)" sheetId="15" r:id="rId18"/>
    <sheet state="hidden" name="99Sk (740)" sheetId="16" r:id="rId19"/>
    <sheet state="visible" name="99Sk (487)" sheetId="17" r:id="rId20"/>
    <sheet state="hidden" name="62 (now626) " sheetId="18" r:id="rId21"/>
    <sheet state="hidden" name="70(now610)" sheetId="19" r:id="rId22"/>
    <sheet state="visible" name="96()" sheetId="20" r:id="rId23"/>
    <sheet state="visible" name="99C(78)" sheetId="21" r:id="rId24"/>
    <sheet state="visible" name="99C(83)" sheetId="22" r:id="rId25"/>
    <sheet state="visible" name="99S(01)" sheetId="23" r:id="rId26"/>
    <sheet state="visible" name="153(80)" sheetId="24" r:id="rId27"/>
    <sheet state="visible" name="соп-ка_Sheet_склад" sheetId="25" r:id="rId28"/>
    <sheet state="visible" name="сопроводилка_пачки" sheetId="26" r:id="rId29"/>
    <sheet state="visible" name="Діаграма2" sheetId="27" r:id="rId30"/>
    <sheet state="visible" name="Tech. sheet (2)" sheetId="28" r:id="rId31"/>
    <sheet state="visible" name="Technical_table(PC)" sheetId="29" r:id="rId32"/>
    <sheet state="visible" name="Аркуш1" sheetId="30" r:id="rId33"/>
    <sheet state="visible" name="соп-ка_Sheet_склад (2)" sheetId="32" r:id="rId34"/>
    <sheet state="visible" name="Лист2" sheetId="33" r:id="rId35"/>
    <sheet state="visible" name="Аркуш2" sheetId="34" r:id="rId36"/>
  </sheets>
  <definedNames>
    <definedName hidden="1" localSheetId="2" name="_xlnm._FilterDatabase">Register!$A$1:$J$2583</definedName>
    <definedName hidden="1" localSheetId="27" name="_xlnm._FilterDatabase">'Tech. sheet (2)'!$A$1:$A$464</definedName>
    <definedName hidden="1" localSheetId="28" name="_xlnm._FilterDatabase">'Technical_table(PC)'!$A$1:$F$45</definedName>
  </definedNames>
  <calcPr/>
  <extLst>
    <ext uri="GoogleSheetsCustomDataVersion2">
      <go:sheetsCustomData xmlns:go="http://customooxmlschemas.google.com/" r:id="rId37" roundtripDataChecksum="QrhlZpS9QBQGUS0wa4dR50+8V5hgo93W9GAY4m1BmnM="/>
    </ext>
  </extLst>
</workbook>
</file>

<file path=xl/sharedStrings.xml><?xml version="1.0" encoding="utf-8"?>
<sst xmlns="http://schemas.openxmlformats.org/spreadsheetml/2006/main" count="23605" uniqueCount="5984">
  <si>
    <t>Замовлення №</t>
  </si>
  <si>
    <t>BUF21070703</t>
  </si>
  <si>
    <t> </t>
  </si>
  <si>
    <t>Преса</t>
  </si>
  <si>
    <t>Формат:</t>
  </si>
  <si>
    <t>К-ть л.</t>
  </si>
  <si>
    <t>К-ть ОТ</t>
  </si>
  <si>
    <t>К-сть ОТ</t>
  </si>
  <si>
    <t>БРАК</t>
  </si>
  <si>
    <t>Відеоконтроль</t>
  </si>
  <si>
    <t>Дата (зм)</t>
  </si>
  <si>
    <t>Зміна</t>
  </si>
  <si>
    <t>Зрізано л-тів зміною</t>
  </si>
  <si>
    <t>Виготовлено ОТ</t>
  </si>
  <si>
    <t>К-сть ОТ
(брак)</t>
  </si>
  <si>
    <t>Всього:</t>
  </si>
  <si>
    <t>HFI</t>
  </si>
  <si>
    <t>Знято:</t>
  </si>
  <si>
    <t>Витрачено матеріалів на замовлення</t>
  </si>
  <si>
    <t>Код 1С</t>
  </si>
  <si>
    <t>Назва в 1С</t>
  </si>
  <si>
    <t>Розхід на 1тис</t>
  </si>
  <si>
    <t>Виміри</t>
  </si>
  <si>
    <t>Розхід на замовлен.</t>
  </si>
  <si>
    <t>ффф004113</t>
  </si>
  <si>
    <t>Піддон дерев'яний стандарт 1200*800 (євро)х</t>
  </si>
  <si>
    <t>шт</t>
  </si>
  <si>
    <t>ффф004112</t>
  </si>
  <si>
    <t>Картон прокладочний листовой ТК-21 Е (1200 х 800)х</t>
  </si>
  <si>
    <t>ффф006664</t>
  </si>
  <si>
    <t>Картон лист C2S 450 г/м2 140x65х</t>
  </si>
  <si>
    <t>UA0001289</t>
  </si>
  <si>
    <t>Плівка BZBP17S07 P888 910mmХ2300m метр х</t>
  </si>
  <si>
    <t>м.пог.</t>
  </si>
  <si>
    <t>ффф006626</t>
  </si>
  <si>
    <t>Сетка Polynet 480 Rolex680mm Х</t>
  </si>
  <si>
    <t>ффф007541</t>
  </si>
  <si>
    <t>Плівка стретч маш. 20мкм х</t>
  </si>
  <si>
    <t>кг</t>
  </si>
  <si>
    <t>ффф005930</t>
  </si>
  <si>
    <t>Стрічка РЕТ 150 x 0,7х 1750 ЕС 370 Green метр х</t>
  </si>
  <si>
    <t>ффф004111</t>
  </si>
  <si>
    <t>Етикетки самоклейні 210х148 A4 х</t>
  </si>
  <si>
    <t>ффф004109</t>
  </si>
  <si>
    <t>Мастика DAREX WBC 733 P х</t>
  </si>
  <si>
    <t>DEV21070704</t>
  </si>
  <si>
    <t>№</t>
  </si>
  <si>
    <t>=</t>
  </si>
  <si>
    <t>Product</t>
  </si>
  <si>
    <t>Calculated Cut Sheets</t>
  </si>
  <si>
    <t>Comments</t>
  </si>
  <si>
    <t>Used coil</t>
  </si>
  <si>
    <t>Needed/Used for order</t>
  </si>
  <si>
    <t>Номенклатура ОТ (1С)</t>
  </si>
  <si>
    <t>OT070-ELQ7013A9A </t>
  </si>
  <si>
    <t>OT070-ELQ7022A6A </t>
  </si>
  <si>
    <t>OT070-ELQ7033A2A  TH580</t>
  </si>
  <si>
    <t>VIL21062104</t>
  </si>
  <si>
    <t>OT62-ELQ6216A2A</t>
  </si>
  <si>
    <t>BUF21096105</t>
  </si>
  <si>
    <t>OT096 0,20 ALU/C </t>
  </si>
  <si>
    <t>BIL21096106</t>
  </si>
  <si>
    <t>OT96 0,20  W/G</t>
  </si>
  <si>
    <t>BIL21959107</t>
  </si>
  <si>
    <t>0,17x959x901 2G/G</t>
  </si>
  <si>
    <t>BIL21959108</t>
  </si>
  <si>
    <t>0,17x959x901 2,8/2,8 TH550</t>
  </si>
  <si>
    <t>BIL21894109</t>
  </si>
  <si>
    <t>0,17x894x795 W/С №88</t>
  </si>
  <si>
    <t>BIL21860110</t>
  </si>
  <si>
    <t>0,18x860x873 W/C №87</t>
  </si>
  <si>
    <t>BIL21894111</t>
  </si>
  <si>
    <t>0,17x894x795 W/С №13</t>
  </si>
  <si>
    <t>VIL21062112</t>
  </si>
  <si>
    <t>DEV21070113</t>
  </si>
  <si>
    <t>BUF21838114</t>
  </si>
  <si>
    <t>0,17x838x942 ALU/С</t>
  </si>
  <si>
    <t>BUF21796115</t>
  </si>
  <si>
    <t xml:space="preserve">0,16x796x925 G/C </t>
  </si>
  <si>
    <t>BUF21099116</t>
  </si>
  <si>
    <t xml:space="preserve">OT99-921XQ 0,20 A55B05 </t>
  </si>
  <si>
    <t>BUF21942117</t>
  </si>
  <si>
    <t>0,16x942x790 ALU/С</t>
  </si>
  <si>
    <t>BIL21913118</t>
  </si>
  <si>
    <t>0,14x913x766 2,0/2,0 TS480</t>
  </si>
  <si>
    <t>BUF21838119</t>
  </si>
  <si>
    <t>BUF21070120</t>
  </si>
  <si>
    <t>BUF21070121</t>
  </si>
  <si>
    <t>BUF21942122</t>
  </si>
  <si>
    <t>WEI21153123</t>
  </si>
  <si>
    <t>OT153-ELQ1542A3A HBI</t>
  </si>
  <si>
    <t>ZNO21153124</t>
  </si>
  <si>
    <t>OT153-ELQ1554A0A</t>
  </si>
  <si>
    <t>DEV21153125</t>
  </si>
  <si>
    <t>OT153-EPQ1555A2A</t>
  </si>
  <si>
    <t>pallets should be marked!</t>
  </si>
  <si>
    <t>VIL21062126</t>
  </si>
  <si>
    <t>ZNO21153127</t>
  </si>
  <si>
    <t>OT153-ELQ0561A2A HBI</t>
  </si>
  <si>
    <t>ZNO21070128</t>
  </si>
  <si>
    <t>OT070-ELQ7013A11A</t>
  </si>
  <si>
    <t>ZNO21070129</t>
  </si>
  <si>
    <t>BUF21942130</t>
  </si>
  <si>
    <t>BIL21942131</t>
  </si>
  <si>
    <t>0,16x942x790 BLANK</t>
  </si>
  <si>
    <t>BUF21838132</t>
  </si>
  <si>
    <t>BUF21099134</t>
  </si>
  <si>
    <t>BIL21913135</t>
  </si>
  <si>
    <t>0,14x913x766 BLANK</t>
  </si>
  <si>
    <t>BUF21838133</t>
  </si>
  <si>
    <t>WEI21153136</t>
  </si>
  <si>
    <t>VIL21062137</t>
  </si>
  <si>
    <t>DEV21070138</t>
  </si>
  <si>
    <t>BIL21959139</t>
  </si>
  <si>
    <t>0,17x959x901 G/C</t>
  </si>
  <si>
    <t>BIL21959140</t>
  </si>
  <si>
    <t>0,17x959x901 2W/C</t>
  </si>
  <si>
    <t>BUF21838141</t>
  </si>
  <si>
    <t>BIL21838142</t>
  </si>
  <si>
    <t>0,17x838x942 BLANK</t>
  </si>
  <si>
    <t>BUF21877143</t>
  </si>
  <si>
    <t>0,18x877x1066 W/G</t>
  </si>
  <si>
    <t>BIL21894144</t>
  </si>
  <si>
    <t>BIL21894145</t>
  </si>
  <si>
    <t>0,17x894x944  ТЕСТ</t>
  </si>
  <si>
    <t>BUF21838146</t>
  </si>
  <si>
    <t>BIL21908147</t>
  </si>
  <si>
    <t>0,20x908x1112 BLANK</t>
  </si>
  <si>
    <t>DEV21099148</t>
  </si>
  <si>
    <t>OT99-ELQ9999A0A_N/A</t>
  </si>
  <si>
    <t>BUF21942149</t>
  </si>
  <si>
    <t>BIL21942150</t>
  </si>
  <si>
    <t>BIL21959151</t>
  </si>
  <si>
    <t>0,17x959x901 BLANK</t>
  </si>
  <si>
    <t>BIL21959152</t>
  </si>
  <si>
    <t>BUF21070153</t>
  </si>
  <si>
    <t>DEV21070154</t>
  </si>
  <si>
    <t>ROY21080155</t>
  </si>
  <si>
    <t>OT80-ELQ8008A2A</t>
  </si>
  <si>
    <t>ZNO21153156</t>
  </si>
  <si>
    <t>ZNO21153157</t>
  </si>
  <si>
    <t>BUF21942158</t>
  </si>
  <si>
    <t>MOE21062159</t>
  </si>
  <si>
    <t>MOE21062160</t>
  </si>
  <si>
    <t>OT62-ELQ6215A6A</t>
  </si>
  <si>
    <t>BUF21838161</t>
  </si>
  <si>
    <t>BIL21838162</t>
  </si>
  <si>
    <t>BUF21814163</t>
  </si>
  <si>
    <t>0,14x814x925 G/C</t>
  </si>
  <si>
    <t>BIL21913164</t>
  </si>
  <si>
    <t>BUF21850165</t>
  </si>
  <si>
    <t>0,15x850x925 G/C</t>
  </si>
  <si>
    <t>BUF21814166</t>
  </si>
  <si>
    <t>BUF21096167</t>
  </si>
  <si>
    <t>OT096 0,20 ALU/C HBI</t>
  </si>
  <si>
    <t>MOE21062168</t>
  </si>
  <si>
    <t>BIL21850169</t>
  </si>
  <si>
    <t>0,15x850x925 2,0/2,8 TS550-TCLR</t>
  </si>
  <si>
    <t>CFT21816170</t>
  </si>
  <si>
    <t>0,27x816x925 2,8/5,6 TH435</t>
  </si>
  <si>
    <t>BUF21942171</t>
  </si>
  <si>
    <t>DAG21070172</t>
  </si>
  <si>
    <t>DEV21070173</t>
  </si>
  <si>
    <t>DEV21070174</t>
  </si>
  <si>
    <t>BIL21838175</t>
  </si>
  <si>
    <t>BIL21860176</t>
  </si>
  <si>
    <t>0,18x860x873 W/C</t>
  </si>
  <si>
    <t>ZNO21153177</t>
  </si>
  <si>
    <t>ZNO21153178</t>
  </si>
  <si>
    <t>BIL21959179</t>
  </si>
  <si>
    <t>BUF21099180</t>
  </si>
  <si>
    <t>BUF21096181</t>
  </si>
  <si>
    <t>BUF21796182</t>
  </si>
  <si>
    <t>0,14x796x925 G/C</t>
  </si>
  <si>
    <t>DEV21099183</t>
  </si>
  <si>
    <t>OT99-ELQ9991A0A</t>
  </si>
  <si>
    <t>DEV21070184</t>
  </si>
  <si>
    <t>OT070-ELQ7033A2A TH550</t>
  </si>
  <si>
    <t>DEV21070185</t>
  </si>
  <si>
    <t>BUF21838186</t>
  </si>
  <si>
    <t>BIL21894187</t>
  </si>
  <si>
    <t>0,18x894x795 W/С</t>
  </si>
  <si>
    <t>BIL21894188</t>
  </si>
  <si>
    <t>BIL21838189</t>
  </si>
  <si>
    <t>MOE21062190</t>
  </si>
  <si>
    <t>ZNO21153191</t>
  </si>
  <si>
    <t>ZNO21153192</t>
  </si>
  <si>
    <t>BUF21942193</t>
  </si>
  <si>
    <t>BUF21796194</t>
  </si>
  <si>
    <t>BUF21838195</t>
  </si>
  <si>
    <t>СКО21836196</t>
  </si>
  <si>
    <t>0,225x836,5x712 CKO</t>
  </si>
  <si>
    <t>BIL21895197</t>
  </si>
  <si>
    <t>0,19x895x907 W/C</t>
  </si>
  <si>
    <t>VIL21062198</t>
  </si>
  <si>
    <t>DEV21070199</t>
  </si>
  <si>
    <t>BUF21070200</t>
  </si>
  <si>
    <t>VIL21062201</t>
  </si>
  <si>
    <t>BUF21850202</t>
  </si>
  <si>
    <t>0,14x850x925 G/C</t>
  </si>
  <si>
    <t>MOE21062203</t>
  </si>
  <si>
    <t>VAJ21062204</t>
  </si>
  <si>
    <t>OT62-ELQ6215A5A</t>
  </si>
  <si>
    <t>DAG21070205</t>
  </si>
  <si>
    <t>BIL21894206</t>
  </si>
  <si>
    <t>BIL21920207</t>
  </si>
  <si>
    <t>0,16x920x778 BLANK</t>
  </si>
  <si>
    <t>BUF21850208</t>
  </si>
  <si>
    <t>VIL21062209</t>
  </si>
  <si>
    <t>VIL21062210</t>
  </si>
  <si>
    <t>BIL21894211</t>
  </si>
  <si>
    <t>0,17x894x795 BLANK</t>
  </si>
  <si>
    <t>BIL21894212</t>
  </si>
  <si>
    <t>BUF21942213</t>
  </si>
  <si>
    <t>BUF21814214</t>
  </si>
  <si>
    <t>BIL21838215</t>
  </si>
  <si>
    <t>DAG21070216</t>
  </si>
  <si>
    <t>VIL21062220</t>
  </si>
  <si>
    <t>OT62-ELQ6216A2A USK</t>
  </si>
  <si>
    <t>VIL21062221</t>
  </si>
  <si>
    <t>VIL21062222</t>
  </si>
  <si>
    <t>BUF21942223</t>
  </si>
  <si>
    <t>BUF21096224</t>
  </si>
  <si>
    <t>BUF21096225</t>
  </si>
  <si>
    <t>OT096 0,20 ALU/C USK</t>
  </si>
  <si>
    <t>BIL21860226</t>
  </si>
  <si>
    <t>0,18x860x873  BLANK</t>
  </si>
  <si>
    <t>DEV21099217</t>
  </si>
  <si>
    <t>BUF21942218</t>
  </si>
  <si>
    <t>BUF21070219</t>
  </si>
  <si>
    <t>BUF21070227</t>
  </si>
  <si>
    <t>OT070-ELQ7013A4A</t>
  </si>
  <si>
    <t>BIL21895228</t>
  </si>
  <si>
    <t>0,19x895x907 BLANK</t>
  </si>
  <si>
    <t>BUF21942229</t>
  </si>
  <si>
    <t>BUF21942230</t>
  </si>
  <si>
    <t>BIL21913231</t>
  </si>
  <si>
    <t>BIL21913232</t>
  </si>
  <si>
    <t>VIL21062233</t>
  </si>
  <si>
    <t>VAJ21062234</t>
  </si>
  <si>
    <t>ZNO21153235</t>
  </si>
  <si>
    <t>OT153-ELQ1554A0A USK</t>
  </si>
  <si>
    <t>DEV21070236</t>
  </si>
  <si>
    <t>BUF21942237</t>
  </si>
  <si>
    <t>DEV21070238</t>
  </si>
  <si>
    <t>OT70-ELY2060376B</t>
  </si>
  <si>
    <t>BIL21942239</t>
  </si>
  <si>
    <t>BUF21942240</t>
  </si>
  <si>
    <t>WEI21153241</t>
  </si>
  <si>
    <t>OT153-ELQ1542A3A USK</t>
  </si>
  <si>
    <t>BIL21920242</t>
  </si>
  <si>
    <t>BIL21838243</t>
  </si>
  <si>
    <t>BUF21838244</t>
  </si>
  <si>
    <t>BIL21850245</t>
  </si>
  <si>
    <t>0,14x850x925 BLANK</t>
  </si>
  <si>
    <t>BIL21877246</t>
  </si>
  <si>
    <t>0,18x877x1066 BLANK</t>
  </si>
  <si>
    <t>BIL21894247</t>
  </si>
  <si>
    <t>DEV21070248</t>
  </si>
  <si>
    <t>ZNO21070249</t>
  </si>
  <si>
    <t>DEV21070250</t>
  </si>
  <si>
    <t>VIL21062251</t>
  </si>
  <si>
    <t>VAJ21062252</t>
  </si>
  <si>
    <t>BUF21096253</t>
  </si>
  <si>
    <t>BUF21096254</t>
  </si>
  <si>
    <t>BIL21096255</t>
  </si>
  <si>
    <t>OT96 0,20  W/G USK</t>
  </si>
  <si>
    <t>BIL21096256</t>
  </si>
  <si>
    <t>OT96 0,18 G/G</t>
  </si>
  <si>
    <t>ZNO21153257</t>
  </si>
  <si>
    <t>OT153-ELQ0561A2A USK</t>
  </si>
  <si>
    <t>WEI21153258</t>
  </si>
  <si>
    <t>NOR21099259</t>
  </si>
  <si>
    <t>OT99-ELQ0730A0A</t>
  </si>
  <si>
    <t>BIL21913260</t>
  </si>
  <si>
    <t>BIL21920261</t>
  </si>
  <si>
    <t>BIL21850262</t>
  </si>
  <si>
    <t>BUF21850263</t>
  </si>
  <si>
    <t>BIL21860264</t>
  </si>
  <si>
    <t>BIL21895265</t>
  </si>
  <si>
    <t>DEV21070266</t>
  </si>
  <si>
    <t>VIL21062267</t>
  </si>
  <si>
    <t>VAJ21062268</t>
  </si>
  <si>
    <t>VAJ21062269</t>
  </si>
  <si>
    <t>ZNO21153270</t>
  </si>
  <si>
    <t>WEI21153271</t>
  </si>
  <si>
    <t>ZNO21099272</t>
  </si>
  <si>
    <t>OT99-EBQ0556B2A</t>
  </si>
  <si>
    <t>NOR21099273</t>
  </si>
  <si>
    <t>ZNO21070274</t>
  </si>
  <si>
    <t>BIL21894275</t>
  </si>
  <si>
    <t>BIL21894276</t>
  </si>
  <si>
    <t>BIL21895277</t>
  </si>
  <si>
    <t>VIL21062278</t>
  </si>
  <si>
    <t>DEV21070279</t>
  </si>
  <si>
    <t>OT070-ELQ7013A13A</t>
  </si>
  <si>
    <t>VIL21062280</t>
  </si>
  <si>
    <t>BIL21894281</t>
  </si>
  <si>
    <t>BIL21894282</t>
  </si>
  <si>
    <t>0,18x894x795 BLANK</t>
  </si>
  <si>
    <t>BUF21850283</t>
  </si>
  <si>
    <t>BUF21942284</t>
  </si>
  <si>
    <t>VIL21062285</t>
  </si>
  <si>
    <t>VIL21062286</t>
  </si>
  <si>
    <t>BIL21913287</t>
  </si>
  <si>
    <t>DEV21070288</t>
  </si>
  <si>
    <t>DEV21070289</t>
  </si>
  <si>
    <t>BUF21070290</t>
  </si>
  <si>
    <t>NOR21099291</t>
  </si>
  <si>
    <t>BIL21894292</t>
  </si>
  <si>
    <t>BIL21894293</t>
  </si>
  <si>
    <t>VIL21062294</t>
  </si>
  <si>
    <t>VIL21062295</t>
  </si>
  <si>
    <t>BIL21838296</t>
  </si>
  <si>
    <t>BUF21838297</t>
  </si>
  <si>
    <t>DEV21070298</t>
  </si>
  <si>
    <t>BUF21814299</t>
  </si>
  <si>
    <t>BUF21070300</t>
  </si>
  <si>
    <t>OT070-ELQ7040A0A</t>
  </si>
  <si>
    <t>ZNO21070301</t>
  </si>
  <si>
    <t>BIL21894302</t>
  </si>
  <si>
    <t>BIL21894303</t>
  </si>
  <si>
    <t>BUF21830304</t>
  </si>
  <si>
    <t>0,18x830x801 Alu/C</t>
  </si>
  <si>
    <t>DEV21070305</t>
  </si>
  <si>
    <t>DEV21070306</t>
  </si>
  <si>
    <t>VIL21062307</t>
  </si>
  <si>
    <t>VAJ21062308</t>
  </si>
  <si>
    <t>BUF21070309</t>
  </si>
  <si>
    <t>BUF21096310</t>
  </si>
  <si>
    <t>BIL21908311</t>
  </si>
  <si>
    <t>BIL21913312</t>
  </si>
  <si>
    <t>BIL21920313</t>
  </si>
  <si>
    <t>BIL21894314</t>
  </si>
  <si>
    <t>BIL21894315</t>
  </si>
  <si>
    <t>BIL21894316</t>
  </si>
  <si>
    <t>BUF21096317</t>
  </si>
  <si>
    <t>DEV21099318</t>
  </si>
  <si>
    <t>DEV21099319</t>
  </si>
  <si>
    <t>BUF21099320</t>
  </si>
  <si>
    <t xml:space="preserve">OT99-921XQ 0,18 A55B05 </t>
  </si>
  <si>
    <t>BUF/BIL change</t>
  </si>
  <si>
    <t>VIL21062321</t>
  </si>
  <si>
    <t>BIL21920322</t>
  </si>
  <si>
    <t>VAJ21096323</t>
  </si>
  <si>
    <t>OT096-A07B05 Alu/G</t>
  </si>
  <si>
    <t>BIL21895324</t>
  </si>
  <si>
    <t>take the # for other order</t>
  </si>
  <si>
    <t>BIL21894325</t>
  </si>
  <si>
    <t>DEV21099326</t>
  </si>
  <si>
    <t>BUF21830327</t>
  </si>
  <si>
    <t>BIL21895328</t>
  </si>
  <si>
    <t>BIL21894329</t>
  </si>
  <si>
    <t>BIL21894330</t>
  </si>
  <si>
    <t>BIL21894331</t>
  </si>
  <si>
    <t>VIL21954332</t>
  </si>
  <si>
    <t>VIL21062333</t>
  </si>
  <si>
    <t>DEV21070334</t>
  </si>
  <si>
    <t>WEI21153335</t>
  </si>
  <si>
    <t>ZNO21153336</t>
  </si>
  <si>
    <t>ZNO21153337</t>
  </si>
  <si>
    <t>MOE21062338</t>
  </si>
  <si>
    <t>VIL21062339</t>
  </si>
  <si>
    <t>BIL21913340</t>
  </si>
  <si>
    <t>BIL21908341</t>
  </si>
  <si>
    <t>ТЕСТ 2026</t>
  </si>
  <si>
    <t>BUF21942342</t>
  </si>
  <si>
    <t>BIL21895343</t>
  </si>
  <si>
    <t>BIL21895344</t>
  </si>
  <si>
    <t>BIL21099345</t>
  </si>
  <si>
    <t>OT99-921XQ 0,18 G/G</t>
  </si>
  <si>
    <t>MOE21062346</t>
  </si>
  <si>
    <t>BIL21894347</t>
  </si>
  <si>
    <t>BIL21894348</t>
  </si>
  <si>
    <t>DEV21070349</t>
  </si>
  <si>
    <t>DEV21070350</t>
  </si>
  <si>
    <t>DEV21070351</t>
  </si>
  <si>
    <t>OT70-ELQ7022A5A</t>
  </si>
  <si>
    <t>ZNO21153352</t>
  </si>
  <si>
    <t>BUF21838353</t>
  </si>
  <si>
    <t>BIL21913354</t>
  </si>
  <si>
    <t>BIL21908355</t>
  </si>
  <si>
    <t>BUF21877356</t>
  </si>
  <si>
    <t>BIL21894357</t>
  </si>
  <si>
    <t>BIL21894358</t>
  </si>
  <si>
    <t>VIL21062359</t>
  </si>
  <si>
    <t>VAJ21062360</t>
  </si>
  <si>
    <t>BUF21096361</t>
  </si>
  <si>
    <t>BIL21860362</t>
  </si>
  <si>
    <t>BIL21860363</t>
  </si>
  <si>
    <t>BUF21070364</t>
  </si>
  <si>
    <t>VIL21062365</t>
  </si>
  <si>
    <t>BIL21895366</t>
  </si>
  <si>
    <t>BIL21895367</t>
  </si>
  <si>
    <t>BUF21942368</t>
  </si>
  <si>
    <t>BIL21942369</t>
  </si>
  <si>
    <t>BIL21894370</t>
  </si>
  <si>
    <t>BIL21894371</t>
  </si>
  <si>
    <t>BIL21894372</t>
  </si>
  <si>
    <t>BIL21894373</t>
  </si>
  <si>
    <t>BUF21894374</t>
  </si>
  <si>
    <t>0,14x814x925 W/C</t>
  </si>
  <si>
    <t>ZNO21070375</t>
  </si>
  <si>
    <t>BUF21070376</t>
  </si>
  <si>
    <t>BIL21959377</t>
  </si>
  <si>
    <t>BIL21959378</t>
  </si>
  <si>
    <t>0,17x959x901 2W/G</t>
  </si>
  <si>
    <t>BUF21096379</t>
  </si>
  <si>
    <t>BIL21894380</t>
  </si>
  <si>
    <t>BIL21894381</t>
  </si>
  <si>
    <t>VIL21062382</t>
  </si>
  <si>
    <t>ZNO21153383</t>
  </si>
  <si>
    <t>ZNO21153384</t>
  </si>
  <si>
    <t>BUF21796385</t>
  </si>
  <si>
    <t>BIL21894386</t>
  </si>
  <si>
    <t>BIL21894387</t>
  </si>
  <si>
    <t>NOR21099388</t>
  </si>
  <si>
    <t>BIL21894389</t>
  </si>
  <si>
    <t>BUF21099390</t>
  </si>
  <si>
    <t>BIL21894391</t>
  </si>
  <si>
    <t>BIL21894392</t>
  </si>
  <si>
    <t>BUF21838393</t>
  </si>
  <si>
    <t>BUF21070394</t>
  </si>
  <si>
    <t>BUF21070395</t>
  </si>
  <si>
    <t>BIL21920396</t>
  </si>
  <si>
    <t>BIL21913397</t>
  </si>
  <si>
    <t>NOR2109998</t>
  </si>
  <si>
    <t>ZNO21099399</t>
  </si>
  <si>
    <t>MOE21062400</t>
  </si>
  <si>
    <t>BIL21099401</t>
  </si>
  <si>
    <t>OT99-921XQ 0,22 ALU/G</t>
  </si>
  <si>
    <t>VIL21062402</t>
  </si>
  <si>
    <t>BUF21942403</t>
  </si>
  <si>
    <t>BUF21850404</t>
  </si>
  <si>
    <t>WEI21153405</t>
  </si>
  <si>
    <t>ZNO21153406</t>
  </si>
  <si>
    <t>BUF21099407</t>
  </si>
  <si>
    <t>BIL21894408</t>
  </si>
  <si>
    <t>BIL21894409</t>
  </si>
  <si>
    <t>BIL21894410</t>
  </si>
  <si>
    <t>BUF21838411</t>
  </si>
  <si>
    <t>BIL21913412</t>
  </si>
  <si>
    <t>ZNO21153413</t>
  </si>
  <si>
    <t>ZNO21153414</t>
  </si>
  <si>
    <t>BUF21096415</t>
  </si>
  <si>
    <t>VIL21062416</t>
  </si>
  <si>
    <t>VIL21062417</t>
  </si>
  <si>
    <t>MOE21062418</t>
  </si>
  <si>
    <t>VAJ21096419</t>
  </si>
  <si>
    <t>BIL21894420</t>
  </si>
  <si>
    <t>BIL21894421</t>
  </si>
  <si>
    <t>ZNO21153422</t>
  </si>
  <si>
    <t>BUF21850423</t>
  </si>
  <si>
    <t>NEW SPECIFICATION</t>
  </si>
  <si>
    <t>BUF21942424</t>
  </si>
  <si>
    <t>VAJ21080425</t>
  </si>
  <si>
    <t>OT80 15VK05 Vaja</t>
  </si>
  <si>
    <t>BIL21894426</t>
  </si>
  <si>
    <t>BIL21894427</t>
  </si>
  <si>
    <t>BIL21894428</t>
  </si>
  <si>
    <t>VIL21062429</t>
  </si>
  <si>
    <t>ZNO21153430</t>
  </si>
  <si>
    <t>ZNO21153431</t>
  </si>
  <si>
    <t>BIL21908432</t>
  </si>
  <si>
    <t>BIL21860433</t>
  </si>
  <si>
    <t>BIL21860434</t>
  </si>
  <si>
    <t>BIL21913435</t>
  </si>
  <si>
    <t>DEV21070436</t>
  </si>
  <si>
    <t>BIL21913437</t>
  </si>
  <si>
    <t>MOE21062438</t>
  </si>
  <si>
    <t>OT62-ELQ6215A5A HBI 21E</t>
  </si>
  <si>
    <t>MOE21062439</t>
  </si>
  <si>
    <t>OT62-ELQ6215A5A USK 21E</t>
  </si>
  <si>
    <t>VIL21062440</t>
  </si>
  <si>
    <t>BIL21877441</t>
  </si>
  <si>
    <t>BIL21942442</t>
  </si>
  <si>
    <t>BUF21942443</t>
  </si>
  <si>
    <t>BIL21894444</t>
  </si>
  <si>
    <t>BIL21894445</t>
  </si>
  <si>
    <t>DEV21070446</t>
  </si>
  <si>
    <t>BUF21830447</t>
  </si>
  <si>
    <t>BUF21096448</t>
  </si>
  <si>
    <t>BUF21096449</t>
  </si>
  <si>
    <t>VAJ21096450</t>
  </si>
  <si>
    <t>VIL21062451</t>
  </si>
  <si>
    <t>BIL21895452</t>
  </si>
  <si>
    <t>BIL21959453</t>
  </si>
  <si>
    <t>BUF21838454</t>
  </si>
  <si>
    <t>BIL21894455</t>
  </si>
  <si>
    <t>BIL21894456</t>
  </si>
  <si>
    <t>BIL21894457</t>
  </si>
  <si>
    <t>BUF21096458</t>
  </si>
  <si>
    <t>VIL21062459</t>
  </si>
  <si>
    <t>MOE21062460</t>
  </si>
  <si>
    <t>BIL21860461</t>
  </si>
  <si>
    <t>MOE21062462</t>
  </si>
  <si>
    <t>OT062-ELQ0830A9A</t>
  </si>
  <si>
    <t>BUF21099463</t>
  </si>
  <si>
    <t>BIL21099464</t>
  </si>
  <si>
    <t>OT99-921XQ 0,22 ALU/G ARK</t>
  </si>
  <si>
    <t>BIL21096465</t>
  </si>
  <si>
    <t>OT96 0,22 ALU/G ARK</t>
  </si>
  <si>
    <t>WEI21153466</t>
  </si>
  <si>
    <t>ZNO21153467</t>
  </si>
  <si>
    <t>BIL21920468</t>
  </si>
  <si>
    <t>BUF21942469</t>
  </si>
  <si>
    <t>BUF21942470</t>
  </si>
  <si>
    <t>BUF21942471</t>
  </si>
  <si>
    <t>BIL21942472</t>
  </si>
  <si>
    <t>BIL21895473</t>
  </si>
  <si>
    <t>VIL21062474</t>
  </si>
  <si>
    <t>BUF21850475</t>
  </si>
  <si>
    <t>0,14x850x925 W/C</t>
  </si>
  <si>
    <t>BUF21850476</t>
  </si>
  <si>
    <t>BIL21895477</t>
  </si>
  <si>
    <t>BIL21908478</t>
  </si>
  <si>
    <t>BUF21942479</t>
  </si>
  <si>
    <t>0,16x942x790 W19/G</t>
  </si>
  <si>
    <t>MOE21062480</t>
  </si>
  <si>
    <t>BIL21894481</t>
  </si>
  <si>
    <t>WEI21153482</t>
  </si>
  <si>
    <t>BIL21913483</t>
  </si>
  <si>
    <t>ZNO21153484</t>
  </si>
  <si>
    <t>ZNO21099485</t>
  </si>
  <si>
    <t>NOR21099486</t>
  </si>
  <si>
    <t>NOR21099487</t>
  </si>
  <si>
    <t>BIL21894488</t>
  </si>
  <si>
    <t>BIL21894489</t>
  </si>
  <si>
    <t>BIL21894490</t>
  </si>
  <si>
    <t>BUF21099491</t>
  </si>
  <si>
    <t>BIL21895492</t>
  </si>
  <si>
    <t>DEV21070493</t>
  </si>
  <si>
    <t>DEV21070494</t>
  </si>
  <si>
    <t>BIL21860495</t>
  </si>
  <si>
    <t>BUF21814496</t>
  </si>
  <si>
    <t>BIL21894497</t>
  </si>
  <si>
    <t>BIL21894498</t>
  </si>
  <si>
    <t>WEI21153499</t>
  </si>
  <si>
    <t>ZNO21153500</t>
  </si>
  <si>
    <t>VAJ21096501</t>
  </si>
  <si>
    <t>BUF21099502</t>
  </si>
  <si>
    <t>BIL21894503</t>
  </si>
  <si>
    <t>BIL21920504</t>
  </si>
  <si>
    <t>VAJ21096505</t>
  </si>
  <si>
    <t>OT096-15V/K04   test Vaja</t>
  </si>
  <si>
    <t>VAJ21096506</t>
  </si>
  <si>
    <t>OT096-21E/B04   test Vaja</t>
  </si>
  <si>
    <t>BIL21895507</t>
  </si>
  <si>
    <t>BIL21894508</t>
  </si>
  <si>
    <t>BIL21894509</t>
  </si>
  <si>
    <t>BUF21975510</t>
  </si>
  <si>
    <t>0,14x975x925 G/C</t>
  </si>
  <si>
    <t>VIL21062511</t>
  </si>
  <si>
    <t>BIL21860512</t>
  </si>
  <si>
    <t>BIL21096513</t>
  </si>
  <si>
    <t>BUF21096514</t>
  </si>
  <si>
    <t>VAJ21096515</t>
  </si>
  <si>
    <t>ZNO21153516</t>
  </si>
  <si>
    <t>BIL21894517</t>
  </si>
  <si>
    <t>BIL21894518</t>
  </si>
  <si>
    <t>BUF21838519</t>
  </si>
  <si>
    <t>BIL21894520</t>
  </si>
  <si>
    <t>BIL21860521</t>
  </si>
  <si>
    <t>BIL21894522</t>
  </si>
  <si>
    <t>BIL21894523</t>
  </si>
  <si>
    <t>BIL21895524</t>
  </si>
  <si>
    <t>BIL21894525</t>
  </si>
  <si>
    <t>VIL21062526</t>
  </si>
  <si>
    <t>BIL21959527</t>
  </si>
  <si>
    <t>BIL21894528</t>
  </si>
  <si>
    <t>BIL21894529</t>
  </si>
  <si>
    <t>ZNO21153530</t>
  </si>
  <si>
    <t>ZNO21153531</t>
  </si>
  <si>
    <t>BIL21860532</t>
  </si>
  <si>
    <t>BIL21860533</t>
  </si>
  <si>
    <t>BIL21860534</t>
  </si>
  <si>
    <t>BIL21913535</t>
  </si>
  <si>
    <t>BIL21913536</t>
  </si>
  <si>
    <t>BIL21894537</t>
  </si>
  <si>
    <t>BIL21894538</t>
  </si>
  <si>
    <t>VIL21062539</t>
  </si>
  <si>
    <t>BIL21894540</t>
  </si>
  <si>
    <t>BIL21894541</t>
  </si>
  <si>
    <t>BIL21894542</t>
  </si>
  <si>
    <t>VIL21062543</t>
  </si>
  <si>
    <t>ESP21096544</t>
  </si>
  <si>
    <t>OT096 G/C  Spain</t>
  </si>
  <si>
    <t>BIL21895545</t>
  </si>
  <si>
    <t>BUF21796546</t>
  </si>
  <si>
    <t>BIL21894547</t>
  </si>
  <si>
    <t>BIL21894548</t>
  </si>
  <si>
    <t>BIL21860549</t>
  </si>
  <si>
    <t>DEV21099550</t>
  </si>
  <si>
    <t>OT99-ELQ9999A0A ARP</t>
  </si>
  <si>
    <t>VIL21062551</t>
  </si>
  <si>
    <t>OT62-ELQ6216A2A ver2</t>
  </si>
  <si>
    <t>VIL21062552</t>
  </si>
  <si>
    <t>BIL21860553</t>
  </si>
  <si>
    <t>ZNO21153554</t>
  </si>
  <si>
    <t>WEI21153555</t>
  </si>
  <si>
    <t>BIL21840556</t>
  </si>
  <si>
    <t>0,17x840x942 BLANK</t>
  </si>
  <si>
    <t>BIL21894557</t>
  </si>
  <si>
    <t>BIL21908558</t>
  </si>
  <si>
    <t>BIL21959559</t>
  </si>
  <si>
    <t>Тільки лакування. Листи були нарізані в іншому замовленні</t>
  </si>
  <si>
    <t>BIL21959560</t>
  </si>
  <si>
    <t>BIL21895561</t>
  </si>
  <si>
    <t>BIL21895562</t>
  </si>
  <si>
    <t>Рулони з HFI</t>
  </si>
  <si>
    <t>VIL21062563</t>
  </si>
  <si>
    <t>BIL21894564</t>
  </si>
  <si>
    <t>VIL21062565</t>
  </si>
  <si>
    <t>OT62-ELQ6216A2A  USK ver3</t>
  </si>
  <si>
    <t>DEV21099566</t>
  </si>
  <si>
    <t>BIL21920567</t>
  </si>
  <si>
    <t>ZNO21153568</t>
  </si>
  <si>
    <t>ZNO21153569</t>
  </si>
  <si>
    <t>BIL21895570</t>
  </si>
  <si>
    <t>BIL21895571</t>
  </si>
  <si>
    <t>BUF21850572</t>
  </si>
  <si>
    <t>BUF21942573</t>
  </si>
  <si>
    <t>BUF21918574</t>
  </si>
  <si>
    <t>0,14x918x925 G/C</t>
  </si>
  <si>
    <t>BIL21894575</t>
  </si>
  <si>
    <t>BUF21070576</t>
  </si>
  <si>
    <t>VIL21070577</t>
  </si>
  <si>
    <t>OT070-ELQ7022A5A 21Е</t>
  </si>
  <si>
    <t>MOE21062578</t>
  </si>
  <si>
    <t>BIL21096579</t>
  </si>
  <si>
    <t>OT96 0,18 G/G auto</t>
  </si>
  <si>
    <t>ESP21096580</t>
  </si>
  <si>
    <t>OT96 Alu/C USK auto</t>
  </si>
  <si>
    <t>BIL21838581</t>
  </si>
  <si>
    <t>0,20x838x941,7 BLANK</t>
  </si>
  <si>
    <t>обов'язково рулон 5820кг!!!</t>
  </si>
  <si>
    <t>BUF21099582</t>
  </si>
  <si>
    <t>обов'язково рулон 6870кг!!!</t>
  </si>
  <si>
    <t>ESP21096583</t>
  </si>
  <si>
    <t>OT96 Alu/C HBI auto</t>
  </si>
  <si>
    <t>BUF21099584</t>
  </si>
  <si>
    <t>OT99-921XQ 0,20 A55B05 auto</t>
  </si>
  <si>
    <t>ZNO21153585</t>
  </si>
  <si>
    <t>OT153-ELQ0561A2A-14400 HBI</t>
  </si>
  <si>
    <t>ZNO21153586</t>
  </si>
  <si>
    <t>VIL21062587</t>
  </si>
  <si>
    <t>BIL21895588</t>
  </si>
  <si>
    <t>BIL21959589</t>
  </si>
  <si>
    <t>0,17x959x901 2ALU/G ЭП-547"В"</t>
  </si>
  <si>
    <t>BIL21959590</t>
  </si>
  <si>
    <t xml:space="preserve">0,17x959x901 901 2w/g BPANI  </t>
  </si>
  <si>
    <t>BIL21959591</t>
  </si>
  <si>
    <t>0,17x959x901 2w/c</t>
  </si>
  <si>
    <t>ZNO21153592</t>
  </si>
  <si>
    <t>BIL21920593</t>
  </si>
  <si>
    <t>ROY21080594</t>
  </si>
  <si>
    <t xml:space="preserve">OT80 21EK05 </t>
  </si>
  <si>
    <t>ZNO21153595</t>
  </si>
  <si>
    <t>OT153-ELQ0561A2A-14400 USK</t>
  </si>
  <si>
    <t>ZNO21153596</t>
  </si>
  <si>
    <t>BUF21070597</t>
  </si>
  <si>
    <t>DEV21070598</t>
  </si>
  <si>
    <t>BIL21913599</t>
  </si>
  <si>
    <t>VIL21062600</t>
  </si>
  <si>
    <t>BIL21099601</t>
  </si>
  <si>
    <t>OT99-921XQ 0,18 G/G PL1014-59</t>
  </si>
  <si>
    <t>BUF21838602</t>
  </si>
  <si>
    <t>BUF21070603</t>
  </si>
  <si>
    <t>BIL21920604</t>
  </si>
  <si>
    <t>BIL21913605</t>
  </si>
  <si>
    <t>BIL21908606</t>
  </si>
  <si>
    <t>BUF21850607</t>
  </si>
  <si>
    <t>BIL21922608</t>
  </si>
  <si>
    <t>0,17x922x868 TH435 BLANK</t>
  </si>
  <si>
    <t>калібровка</t>
  </si>
  <si>
    <t>DEV21070609</t>
  </si>
  <si>
    <t>BUF21070610</t>
  </si>
  <si>
    <t>VIL21062611</t>
  </si>
  <si>
    <t>VIL21062612</t>
  </si>
  <si>
    <t>VIL21062613</t>
  </si>
  <si>
    <t>WEI21153614</t>
  </si>
  <si>
    <t>ZNO21153615</t>
  </si>
  <si>
    <t>BIL21908616</t>
  </si>
  <si>
    <t>BIL21894617</t>
  </si>
  <si>
    <t>BUF21099618</t>
  </si>
  <si>
    <t>BIL21913619</t>
  </si>
  <si>
    <t>BIL21913620</t>
  </si>
  <si>
    <t>BIL21913621</t>
  </si>
  <si>
    <t>BIL21877622</t>
  </si>
  <si>
    <t>BIL21922623</t>
  </si>
  <si>
    <t>DEV21070624</t>
  </si>
  <si>
    <t>BIL21922625</t>
  </si>
  <si>
    <t>0,17x922x868 TH520 BLANK</t>
  </si>
  <si>
    <t>VIL21062626</t>
  </si>
  <si>
    <t>MOE21062627</t>
  </si>
  <si>
    <t>BUF21096630</t>
  </si>
  <si>
    <t>HFI!!!</t>
  </si>
  <si>
    <t>BUF21070628</t>
  </si>
  <si>
    <t>BIL21840629</t>
  </si>
  <si>
    <t>BIL21821631</t>
  </si>
  <si>
    <t>0,155x821x926 TTT BLANK</t>
  </si>
  <si>
    <t>VIL21062632</t>
  </si>
  <si>
    <t>BIL21959633</t>
  </si>
  <si>
    <t>0,17x959x901 TTT BLANK</t>
  </si>
  <si>
    <t>BIL21922634</t>
  </si>
  <si>
    <t>0,17x922x868 TTT BLANK</t>
  </si>
  <si>
    <t>BIL21857635</t>
  </si>
  <si>
    <t>0,17x857x926 TTT BLANK</t>
  </si>
  <si>
    <t>BIL21920636</t>
  </si>
  <si>
    <t>відвантажити на БЦ 27.09!!!</t>
  </si>
  <si>
    <t>NOR21099637</t>
  </si>
  <si>
    <t>кількість важлива!!!</t>
  </si>
  <si>
    <t>ZNO21099638</t>
  </si>
  <si>
    <t>BIL21895639</t>
  </si>
  <si>
    <t>BIL21959640</t>
  </si>
  <si>
    <t>BUF21796641</t>
  </si>
  <si>
    <t>BIL21959642</t>
  </si>
  <si>
    <t>BIL21959643</t>
  </si>
  <si>
    <t>BUF21975644</t>
  </si>
  <si>
    <t>0,14x975x925 G/C USK</t>
  </si>
  <si>
    <t>BIL21894645</t>
  </si>
  <si>
    <t>рулон 0,18*894 з HFI</t>
  </si>
  <si>
    <t>BIL21894646</t>
  </si>
  <si>
    <t>BUF21096647</t>
  </si>
  <si>
    <t>BIL21860648</t>
  </si>
  <si>
    <t>0,18x860x944 TTT BLANK</t>
  </si>
  <si>
    <t>BIL21860649</t>
  </si>
  <si>
    <t>0,18x860x795 TTT BLANK</t>
  </si>
  <si>
    <t>BIL21860650</t>
  </si>
  <si>
    <t>0,18x860x873 TTT BLANK</t>
  </si>
  <si>
    <t>ZNO21070651</t>
  </si>
  <si>
    <t>DEV21070652</t>
  </si>
  <si>
    <t xml:space="preserve">ELQ7013A13A </t>
  </si>
  <si>
    <t>ARP21954653</t>
  </si>
  <si>
    <t>0,17x954x848 HAN BLANK</t>
  </si>
  <si>
    <t>VIL21062654</t>
  </si>
  <si>
    <t>BIL21808656</t>
  </si>
  <si>
    <t>0,20x808x908 HBI BLANK</t>
  </si>
  <si>
    <t>ARP21922657</t>
  </si>
  <si>
    <t>0,17x922x868 HAN BLANK</t>
  </si>
  <si>
    <t>BUF21096658</t>
  </si>
  <si>
    <t>BIL21099659</t>
  </si>
  <si>
    <t>BUF21099660</t>
  </si>
  <si>
    <t>BIL21099661</t>
  </si>
  <si>
    <t>OT99-921XQ 0,20 ALU/G</t>
  </si>
  <si>
    <t>кількість листів важлива</t>
  </si>
  <si>
    <t>ARP21922662</t>
  </si>
  <si>
    <t>0,17x922x868 ERD BLANK</t>
  </si>
  <si>
    <t>DEV21070663</t>
  </si>
  <si>
    <t>VIL21062664</t>
  </si>
  <si>
    <t>ARP21950665</t>
  </si>
  <si>
    <t>0,27x950x876 ERD BLANK</t>
  </si>
  <si>
    <t>BIL21894666</t>
  </si>
  <si>
    <t>0,18x894x795 ERD BLANK</t>
  </si>
  <si>
    <t>BIL21895667</t>
  </si>
  <si>
    <t>0,19x895x907 ERD BLANK</t>
  </si>
  <si>
    <t>BIL21860668</t>
  </si>
  <si>
    <t>0,18x860x873 ERD BLANK</t>
  </si>
  <si>
    <t>BIL21099669</t>
  </si>
  <si>
    <t>OT99-921XQ 0,22 ALU/G TS275 ARK</t>
  </si>
  <si>
    <t>BUF21838670</t>
  </si>
  <si>
    <t>BUF21838671</t>
  </si>
  <si>
    <t>BIL21838672</t>
  </si>
  <si>
    <t>DEV21070673</t>
  </si>
  <si>
    <t>BIL21908674</t>
  </si>
  <si>
    <t>BIL21942675</t>
  </si>
  <si>
    <t>ARP21070676</t>
  </si>
  <si>
    <t>OT070-ELQ7033A2A ERD test</t>
  </si>
  <si>
    <t>ARP21070677</t>
  </si>
  <si>
    <t>OT070-ELQ7033A2A HAN test</t>
  </si>
  <si>
    <t>BIL21959678</t>
  </si>
  <si>
    <t>BIL21096679</t>
  </si>
  <si>
    <t>OT96 0,22 ALU/G ERD</t>
  </si>
  <si>
    <t>BIL21894680</t>
  </si>
  <si>
    <t>BIL21860681</t>
  </si>
  <si>
    <t>DEV21070682</t>
  </si>
  <si>
    <t>BIL21922683</t>
  </si>
  <si>
    <t>0,17x922x868 HBI TH550 BLANK</t>
  </si>
  <si>
    <t>BIL21808684</t>
  </si>
  <si>
    <t>BIL21808685</t>
  </si>
  <si>
    <t>0,18x808x908 HBI BLANK</t>
  </si>
  <si>
    <t>BIL21840686</t>
  </si>
  <si>
    <t>ARP21954687</t>
  </si>
  <si>
    <t>0,17x954x848 ZZY BLANK</t>
  </si>
  <si>
    <t>ARP21954688</t>
  </si>
  <si>
    <t>ARP21950689</t>
  </si>
  <si>
    <t>BIL21913690</t>
  </si>
  <si>
    <t>0,14x913x766 USK BLANK</t>
  </si>
  <si>
    <t>BIL21895691</t>
  </si>
  <si>
    <t>ZNO21153692</t>
  </si>
  <si>
    <t>BIL21959693</t>
  </si>
  <si>
    <t>BIL21959694</t>
  </si>
  <si>
    <t>BIL21860695</t>
  </si>
  <si>
    <t>0,18x860x873 ZZY BLANK</t>
  </si>
  <si>
    <t>BIL21894696</t>
  </si>
  <si>
    <t>BIL21894697</t>
  </si>
  <si>
    <t>BIL21860698</t>
  </si>
  <si>
    <t>ARP21153699</t>
  </si>
  <si>
    <t>OT153-ELQ1554A0A ERD</t>
  </si>
  <si>
    <t>BIL21895700</t>
  </si>
  <si>
    <t>BIL21894701</t>
  </si>
  <si>
    <t>WEI21153702</t>
  </si>
  <si>
    <t>BIL21099705</t>
  </si>
  <si>
    <t>BUF21099706</t>
  </si>
  <si>
    <t>BIL21808707</t>
  </si>
  <si>
    <t>BIL21808708</t>
  </si>
  <si>
    <t>BIL21099709</t>
  </si>
  <si>
    <t>BIL21894710</t>
  </si>
  <si>
    <t>ARP21954711</t>
  </si>
  <si>
    <t>OT62-ELQ6216A2A  ZZY</t>
  </si>
  <si>
    <t>ARP21954712</t>
  </si>
  <si>
    <t>OT62-ELQ6216A2A  HAN</t>
  </si>
  <si>
    <t>VIL21062713</t>
  </si>
  <si>
    <t>BIL21959714</t>
  </si>
  <si>
    <t>BIL21920715</t>
  </si>
  <si>
    <t>DEV21070716</t>
  </si>
  <si>
    <t>BIL21913717</t>
  </si>
  <si>
    <t>BIL21913718</t>
  </si>
  <si>
    <t>BUF21838719</t>
  </si>
  <si>
    <t>DEV21070720</t>
  </si>
  <si>
    <t>BUF21099721</t>
  </si>
  <si>
    <t>BUF21796722</t>
  </si>
  <si>
    <t>BUF21765723</t>
  </si>
  <si>
    <t>BUF21796724</t>
  </si>
  <si>
    <t>0,16x765x925 G/C</t>
  </si>
  <si>
    <t>BUF21796725</t>
  </si>
  <si>
    <t>BUF21850726</t>
  </si>
  <si>
    <t>BUF21814727</t>
  </si>
  <si>
    <t>BIL21099728</t>
  </si>
  <si>
    <t xml:space="preserve">OT99-921XQ 0,20 21EB05 </t>
  </si>
  <si>
    <t>ROY21080729</t>
  </si>
  <si>
    <t>NOR21099730</t>
  </si>
  <si>
    <t>ZNO21099731</t>
  </si>
  <si>
    <t>не менше!!! можна +500лист</t>
  </si>
  <si>
    <t>BUF21830732</t>
  </si>
  <si>
    <t>0,18x830x801 Alu/C 28S</t>
  </si>
  <si>
    <t>BIL21913733</t>
  </si>
  <si>
    <t>BIL21959734</t>
  </si>
  <si>
    <t>BUF21975735</t>
  </si>
  <si>
    <t>ARP21913736</t>
  </si>
  <si>
    <t>0,14*913*766  ALU/ALU</t>
  </si>
  <si>
    <t>BUF21908737</t>
  </si>
  <si>
    <t>0,20x908x1112 21EK05</t>
  </si>
  <si>
    <t>DEV21099738</t>
  </si>
  <si>
    <t>OT099 Hollande 0,24</t>
  </si>
  <si>
    <t>BIL21894739</t>
  </si>
  <si>
    <t>DEV21099740</t>
  </si>
  <si>
    <t>DEV21070744</t>
  </si>
  <si>
    <t>MOE21062741</t>
  </si>
  <si>
    <t>OT062-ELQ0830A9A HBI</t>
  </si>
  <si>
    <t>VIL21062742</t>
  </si>
  <si>
    <t>VIL21062743</t>
  </si>
  <si>
    <t>BUF21838745</t>
  </si>
  <si>
    <t>BUF21838746</t>
  </si>
  <si>
    <t>BIL21920747</t>
  </si>
  <si>
    <t>BUF21913748</t>
  </si>
  <si>
    <t>0,14x913x766 21E</t>
  </si>
  <si>
    <t>BIL21913749</t>
  </si>
  <si>
    <t>DEV21099750</t>
  </si>
  <si>
    <t>OT99-ELQ9991A0A HBI</t>
  </si>
  <si>
    <t>BUF21975751</t>
  </si>
  <si>
    <t>WEI21153752</t>
  </si>
  <si>
    <t>ZNO21153753</t>
  </si>
  <si>
    <t>OT153-W18B35</t>
  </si>
  <si>
    <t>TEST</t>
  </si>
  <si>
    <t>BUF21070754</t>
  </si>
  <si>
    <t>ZNO21070755</t>
  </si>
  <si>
    <t>ZNO21070756</t>
  </si>
  <si>
    <t>BIL21860757</t>
  </si>
  <si>
    <t>BIL21894758</t>
  </si>
  <si>
    <t>BUF21096759</t>
  </si>
  <si>
    <t>BIL21894760</t>
  </si>
  <si>
    <t>BIL21895761</t>
  </si>
  <si>
    <t>ZNO21153762</t>
  </si>
  <si>
    <t>жерсть з дугою</t>
  </si>
  <si>
    <t>BIL21877763</t>
  </si>
  <si>
    <t>11т рулон!!!</t>
  </si>
  <si>
    <t>BUF21096764</t>
  </si>
  <si>
    <t>BIL21908765</t>
  </si>
  <si>
    <t>0,20x908x1112 RAS BLANK</t>
  </si>
  <si>
    <t>40т в рулонах</t>
  </si>
  <si>
    <t>BIL21808766</t>
  </si>
  <si>
    <t>BIL21860767</t>
  </si>
  <si>
    <t>BUF21975768</t>
  </si>
  <si>
    <t>BIL21920769</t>
  </si>
  <si>
    <t>BIL21894770</t>
  </si>
  <si>
    <t>BIL21894771</t>
  </si>
  <si>
    <t>BIL21860772</t>
  </si>
  <si>
    <t>BIL21913773</t>
  </si>
  <si>
    <t>ARP21913774</t>
  </si>
  <si>
    <t>BUF21830775</t>
  </si>
  <si>
    <t>BUF21830776</t>
  </si>
  <si>
    <t>BUF21838777</t>
  </si>
  <si>
    <t>BUF21838778</t>
  </si>
  <si>
    <t>DEV21070779</t>
  </si>
  <si>
    <t>OT070-ELQ7022A6A  TH550</t>
  </si>
  <si>
    <t>BIL21920780</t>
  </si>
  <si>
    <t>BIL21895781</t>
  </si>
  <si>
    <t>BIL21860782</t>
  </si>
  <si>
    <t>BUF22918783</t>
  </si>
  <si>
    <t>VIL22062784</t>
  </si>
  <si>
    <t>ZNO22153785</t>
  </si>
  <si>
    <t>ZNO22153786</t>
  </si>
  <si>
    <t>OT153-W18U23</t>
  </si>
  <si>
    <t>VAJ22062787</t>
  </si>
  <si>
    <t>VIL22062788</t>
  </si>
  <si>
    <t>BUF22099789</t>
  </si>
  <si>
    <t>BUF22942790</t>
  </si>
  <si>
    <t>BUF22918791</t>
  </si>
  <si>
    <t>DEV22070792</t>
  </si>
  <si>
    <t>BIL22920793</t>
  </si>
  <si>
    <t>ZNO22153794</t>
  </si>
  <si>
    <t>ZNO22153795</t>
  </si>
  <si>
    <t>ZNO22153796</t>
  </si>
  <si>
    <t>OT153-ELQ0561A4A-14400 HBI</t>
  </si>
  <si>
    <t>BUF22913797</t>
  </si>
  <si>
    <t>BIL22860798</t>
  </si>
  <si>
    <t>BUF22838799</t>
  </si>
  <si>
    <t>BIL22896800</t>
  </si>
  <si>
    <t>0,18x896x795 BLANK</t>
  </si>
  <si>
    <t>BIL22895801</t>
  </si>
  <si>
    <t>VIL22062802</t>
  </si>
  <si>
    <t>MOE22062803</t>
  </si>
  <si>
    <t>VIL22062804</t>
  </si>
  <si>
    <t>MOE22062805</t>
  </si>
  <si>
    <t>WEI22153806</t>
  </si>
  <si>
    <t>ZNO22153807</t>
  </si>
  <si>
    <t>BIL22860808</t>
  </si>
  <si>
    <t>BUF22070809</t>
  </si>
  <si>
    <t>DEV22070810</t>
  </si>
  <si>
    <t>BIL22922811</t>
  </si>
  <si>
    <t>BUF22096812</t>
  </si>
  <si>
    <t>BIL22920813</t>
  </si>
  <si>
    <t>BUF22099814</t>
  </si>
  <si>
    <t>BIL22896815</t>
  </si>
  <si>
    <t>BIL22896816</t>
  </si>
  <si>
    <t>0,17x896x795 BLANK</t>
  </si>
  <si>
    <t>BIL22896817</t>
  </si>
  <si>
    <t>0,18x896x795 W/С</t>
  </si>
  <si>
    <t>BUF22975818</t>
  </si>
  <si>
    <t>ZNO22153819</t>
  </si>
  <si>
    <t>VIL22062820</t>
  </si>
  <si>
    <t>VIL22062821</t>
  </si>
  <si>
    <t>NOR22099822</t>
  </si>
  <si>
    <t>BUF22070823</t>
  </si>
  <si>
    <t>ZNO22070824</t>
  </si>
  <si>
    <t>BUF22942825</t>
  </si>
  <si>
    <t>BUF22975826</t>
  </si>
  <si>
    <t>BIL22942827</t>
  </si>
  <si>
    <t>ZNO22153828</t>
  </si>
  <si>
    <t>19 350кг (3рул)</t>
  </si>
  <si>
    <t>ZNO22153829</t>
  </si>
  <si>
    <t>33 360кг (5рул)</t>
  </si>
  <si>
    <t>BIL22808830</t>
  </si>
  <si>
    <t>0,20x808x908 USK BLANK</t>
  </si>
  <si>
    <t>BUF22096831</t>
  </si>
  <si>
    <t>DEV22099832</t>
  </si>
  <si>
    <t>DEV22099833</t>
  </si>
  <si>
    <t>OT99-ELQ9991A0A ARP</t>
  </si>
  <si>
    <t>BIL22860834</t>
  </si>
  <si>
    <t>TEST 152D</t>
  </si>
  <si>
    <t>TEST152D</t>
  </si>
  <si>
    <t>TEST 152H</t>
  </si>
  <si>
    <t>TEST152H</t>
  </si>
  <si>
    <t>TEST 152E</t>
  </si>
  <si>
    <t>TEST152E</t>
  </si>
  <si>
    <t>VIL22062835</t>
  </si>
  <si>
    <t>BUF22942836</t>
  </si>
  <si>
    <t>BUF22942837</t>
  </si>
  <si>
    <t>BLANK  0,19*809*910</t>
  </si>
  <si>
    <t>0,19*809*910 BLANK</t>
  </si>
  <si>
    <t>DEV22070838</t>
  </si>
  <si>
    <t>BUF22975839</t>
  </si>
  <si>
    <t>VIL22062840</t>
  </si>
  <si>
    <t>BUF22918841</t>
  </si>
  <si>
    <t>DEV22070842</t>
  </si>
  <si>
    <t>BIL22920843</t>
  </si>
  <si>
    <t>BIL22896844</t>
  </si>
  <si>
    <t>BUF22070845</t>
  </si>
  <si>
    <t>DEV22070846</t>
  </si>
  <si>
    <t>BUF22913847</t>
  </si>
  <si>
    <t>0,14x913x766 ALU/C</t>
  </si>
  <si>
    <t>BUF22877848</t>
  </si>
  <si>
    <t>BUF22918849</t>
  </si>
  <si>
    <t>0,14x918x925 W/C</t>
  </si>
  <si>
    <t>BUF22918850</t>
  </si>
  <si>
    <t>BIL22843851</t>
  </si>
  <si>
    <t>BUF22838852</t>
  </si>
  <si>
    <t>BUF22096853</t>
  </si>
  <si>
    <t>BIL22808854</t>
  </si>
  <si>
    <t>DEV22099855</t>
  </si>
  <si>
    <t>DEV22099856</t>
  </si>
  <si>
    <t>WEI22153857</t>
  </si>
  <si>
    <t>рулон 7220кг+ попередні</t>
  </si>
  <si>
    <t>ZNO22153858</t>
  </si>
  <si>
    <t>пластикові піддони!!!</t>
  </si>
  <si>
    <t>BUF22975859</t>
  </si>
  <si>
    <t>BUF22975860</t>
  </si>
  <si>
    <t>0,14x975x925 W/K USK</t>
  </si>
  <si>
    <t>BUF22918861</t>
  </si>
  <si>
    <t>BUF22070862</t>
  </si>
  <si>
    <t>VIL22062863</t>
  </si>
  <si>
    <t>VIL22062864</t>
  </si>
  <si>
    <t>ZNO22153865</t>
  </si>
  <si>
    <t>рулон 5500кг</t>
  </si>
  <si>
    <t>BIL22920866</t>
  </si>
  <si>
    <t>ZNO22070867</t>
  </si>
  <si>
    <t>DEV22070868</t>
  </si>
  <si>
    <t>BIL22860869</t>
  </si>
  <si>
    <t>BUF22913870</t>
  </si>
  <si>
    <t>BUF22913871</t>
  </si>
  <si>
    <t>BUF22942872</t>
  </si>
  <si>
    <t>BIL22896873</t>
  </si>
  <si>
    <t>BUF22070874</t>
  </si>
  <si>
    <t>BUF22099875</t>
  </si>
  <si>
    <t>DEV22070876</t>
  </si>
  <si>
    <t>DEV22070877</t>
  </si>
  <si>
    <t>ZNO22153878</t>
  </si>
  <si>
    <t>OT153-W18B35 USK</t>
  </si>
  <si>
    <t>ZNO22153879</t>
  </si>
  <si>
    <t>OT153-W18U23 USK</t>
  </si>
  <si>
    <t>перевернути рулон</t>
  </si>
  <si>
    <t>ZNO22153880</t>
  </si>
  <si>
    <t>ZNO22153881</t>
  </si>
  <si>
    <t>VIL22062882</t>
  </si>
  <si>
    <t>BIL22896883</t>
  </si>
  <si>
    <t>ARP22153884</t>
  </si>
  <si>
    <t>BUF22913885</t>
  </si>
  <si>
    <t>VIL22062886</t>
  </si>
  <si>
    <t>BUF22096887</t>
  </si>
  <si>
    <t>BIL22896888</t>
  </si>
  <si>
    <t>ZNO22153889</t>
  </si>
  <si>
    <t>BIL22896890</t>
  </si>
  <si>
    <t>BIL22096891</t>
  </si>
  <si>
    <t>OT96 0,20  ALU/G 50/28</t>
  </si>
  <si>
    <t>BUF22920892</t>
  </si>
  <si>
    <t>0,16x920x778 Alu/C</t>
  </si>
  <si>
    <t>ZNO22153893</t>
  </si>
  <si>
    <t>VIL22062894</t>
  </si>
  <si>
    <t>BIL22099895</t>
  </si>
  <si>
    <t>BUF22070896</t>
  </si>
  <si>
    <t>DEV22070897</t>
  </si>
  <si>
    <t>VIL22062898</t>
  </si>
  <si>
    <t>BUF22975899</t>
  </si>
  <si>
    <t>BUF22908900</t>
  </si>
  <si>
    <t>BUF22877901</t>
  </si>
  <si>
    <t>BIL22096902</t>
  </si>
  <si>
    <t>OT96 0,20  ALU/G 28/28</t>
  </si>
  <si>
    <t>BUF22070903</t>
  </si>
  <si>
    <t>BUF22070904</t>
  </si>
  <si>
    <t>BIL22860905</t>
  </si>
  <si>
    <t>0,18x860x942 BLANK</t>
  </si>
  <si>
    <t>BIL22896906</t>
  </si>
  <si>
    <t>0,17x896x795 Alu/G</t>
  </si>
  <si>
    <t>BIL22808907</t>
  </si>
  <si>
    <t>BIL22808908</t>
  </si>
  <si>
    <t>OT96 0,20  ALU/G 28/28 ручна</t>
  </si>
  <si>
    <t>VIL22062909</t>
  </si>
  <si>
    <t>OT62-ELQ6216A2A тест 0,17*959</t>
  </si>
  <si>
    <t>DNZ22096910</t>
  </si>
  <si>
    <t xml:space="preserve">OT96 0,21  alu/g 28/28 </t>
  </si>
  <si>
    <t>BIL22096911</t>
  </si>
  <si>
    <t>OT96 0,20  alu/g 28/28 11064</t>
  </si>
  <si>
    <t>BIL22896912</t>
  </si>
  <si>
    <t>DNZ22099913</t>
  </si>
  <si>
    <t>OT99 0,20  alu/g TS275</t>
  </si>
  <si>
    <t>BUF22942914</t>
  </si>
  <si>
    <t>ZNO22153915</t>
  </si>
  <si>
    <t>ZNO22153916</t>
  </si>
  <si>
    <t>BUF22942917</t>
  </si>
  <si>
    <t>BIL22895918</t>
  </si>
  <si>
    <t>0,19x895x907 Alu/G</t>
  </si>
  <si>
    <t>VIL22062919</t>
  </si>
  <si>
    <t>VIL22062920</t>
  </si>
  <si>
    <t>BUF22942921</t>
  </si>
  <si>
    <t>BIL22860922</t>
  </si>
  <si>
    <t>BUF22975923</t>
  </si>
  <si>
    <t>BIL22860924</t>
  </si>
  <si>
    <t>BUF22913925</t>
  </si>
  <si>
    <t>BUF22099926</t>
  </si>
  <si>
    <t>BUF22070927</t>
  </si>
  <si>
    <t>BIL22922928</t>
  </si>
  <si>
    <t>VIL22062929</t>
  </si>
  <si>
    <t>WEI22153930</t>
  </si>
  <si>
    <t>BUF22942931</t>
  </si>
  <si>
    <t>BIL22099932</t>
  </si>
  <si>
    <t>OT99 0,20  alu/g CHINA</t>
  </si>
  <si>
    <t>BIL22860933</t>
  </si>
  <si>
    <t>0,18x860x873 Alu/G</t>
  </si>
  <si>
    <t>DNZ22096934</t>
  </si>
  <si>
    <t>DNZ22096935</t>
  </si>
  <si>
    <t>OT96 0,20  alu/g ARK</t>
  </si>
  <si>
    <t>DNZ22099936</t>
  </si>
  <si>
    <t xml:space="preserve">BUF22954937 TEST </t>
  </si>
  <si>
    <t>BUF22942938</t>
  </si>
  <si>
    <t>BIL22099939</t>
  </si>
  <si>
    <t>OT99 0,19 alu/g ERD</t>
  </si>
  <si>
    <t>VIL22062940</t>
  </si>
  <si>
    <t>BUF22913941</t>
  </si>
  <si>
    <t>0,14x913x766 USK 21E</t>
  </si>
  <si>
    <t>BUF22913942</t>
  </si>
  <si>
    <t>0,14x913x766 USK A08</t>
  </si>
  <si>
    <t>BUF22975943</t>
  </si>
  <si>
    <t>BUF22908944</t>
  </si>
  <si>
    <t>0,20x908x1112 Alu/G</t>
  </si>
  <si>
    <t>BUF22840945</t>
  </si>
  <si>
    <t>0,17x840x942 Alu/C</t>
  </si>
  <si>
    <t>BUF22838946</t>
  </si>
  <si>
    <t>BIL22860947</t>
  </si>
  <si>
    <t>BUF22975948</t>
  </si>
  <si>
    <t>DNZ22096949</t>
  </si>
  <si>
    <t>DNZ22096950</t>
  </si>
  <si>
    <t>BIL22099951</t>
  </si>
  <si>
    <t>OT99 0,19 alu/g HBI</t>
  </si>
  <si>
    <t>BUF22099952</t>
  </si>
  <si>
    <t>VIL22062953</t>
  </si>
  <si>
    <t>ZNO22153954</t>
  </si>
  <si>
    <t>ZNO22153955</t>
  </si>
  <si>
    <t>ZNO22153956</t>
  </si>
  <si>
    <t>OT153-ELQ0561A2A-W18B55 ARI</t>
  </si>
  <si>
    <t>BIL22895957</t>
  </si>
  <si>
    <t>ZNO22153958</t>
  </si>
  <si>
    <t>OT153-ELQ1554A0A-20EB05 ARI</t>
  </si>
  <si>
    <t>BUF22942959</t>
  </si>
  <si>
    <t>BIL22895960</t>
  </si>
  <si>
    <t>UTS22894961</t>
  </si>
  <si>
    <t>Жерсть 0,17*806*773 W/G</t>
  </si>
  <si>
    <t>UTS22806962</t>
  </si>
  <si>
    <t>Жерсть 0,17*894*795 W/G х</t>
  </si>
  <si>
    <t>BIL22860963</t>
  </si>
  <si>
    <t>BUF22913964</t>
  </si>
  <si>
    <t>BUF22913965</t>
  </si>
  <si>
    <t>BUF22975966</t>
  </si>
  <si>
    <t>BUF22838967</t>
  </si>
  <si>
    <t>BUF22942968</t>
  </si>
  <si>
    <t>BUF22096969</t>
  </si>
  <si>
    <t>BUF22096970</t>
  </si>
  <si>
    <t>BIL22096971</t>
  </si>
  <si>
    <t>BIL22860972</t>
  </si>
  <si>
    <t>0,18x860x942 BLANK ZZY</t>
  </si>
  <si>
    <t>VIL22062973</t>
  </si>
  <si>
    <t>DEV22070974</t>
  </si>
  <si>
    <t>DEV22070975</t>
  </si>
  <si>
    <t>DEV22070976</t>
  </si>
  <si>
    <t>BIL22922977</t>
  </si>
  <si>
    <t>якщо є HFI</t>
  </si>
  <si>
    <t>BIL22922978</t>
  </si>
  <si>
    <t>0,17x922x868 HAN TH580 BLANK</t>
  </si>
  <si>
    <t>BUF22942979</t>
  </si>
  <si>
    <t>0,16x942x790 W/G</t>
  </si>
  <si>
    <t>ZNO22153980</t>
  </si>
  <si>
    <t>DNZ22096981</t>
  </si>
  <si>
    <t>OT96 0,20  alu/g ERD</t>
  </si>
  <si>
    <t>DNZ22096982</t>
  </si>
  <si>
    <t>BIL22096983</t>
  </si>
  <si>
    <t>BIL22096984</t>
  </si>
  <si>
    <t>OT96 0,22  alu/g New for BIL</t>
  </si>
  <si>
    <t>BIL22099985</t>
  </si>
  <si>
    <t>OT99 0,22  alu/g New for BIL</t>
  </si>
  <si>
    <t>BUF22975986</t>
  </si>
  <si>
    <t>WEI22153987</t>
  </si>
  <si>
    <t>BUF22942988</t>
  </si>
  <si>
    <t>BUF22913989</t>
  </si>
  <si>
    <t>BUF22913990</t>
  </si>
  <si>
    <t>BUF22975991</t>
  </si>
  <si>
    <t>BIL22099992</t>
  </si>
  <si>
    <t>OT99 ALU/G 0,19 USK</t>
  </si>
  <si>
    <t>BIL22922993</t>
  </si>
  <si>
    <t>0,17x922x868 ERD TH580 BLANK</t>
  </si>
  <si>
    <t>BIL22922994</t>
  </si>
  <si>
    <t>0,17x922x868 HBI TH580 BLANK</t>
  </si>
  <si>
    <t>VAJ22062995</t>
  </si>
  <si>
    <t>VIL22062996</t>
  </si>
  <si>
    <t>ZNO22153997</t>
  </si>
  <si>
    <t>ZNO22153998</t>
  </si>
  <si>
    <t>BIL22096999</t>
  </si>
  <si>
    <t>DNZ22096001</t>
  </si>
  <si>
    <t>OT96 0,22  alu/g ARS</t>
  </si>
  <si>
    <t>BIL22099002</t>
  </si>
  <si>
    <t>BIL22808003</t>
  </si>
  <si>
    <t>UTS22922004</t>
  </si>
  <si>
    <t>0,17x922x868 W/G</t>
  </si>
  <si>
    <t>UTS22920005</t>
  </si>
  <si>
    <t>0,16x920x778 W/G</t>
  </si>
  <si>
    <t>UTS22700006</t>
  </si>
  <si>
    <t>0,22x700x694 W/G</t>
  </si>
  <si>
    <t>UTS22866007</t>
  </si>
  <si>
    <t>0,22х866х700 W/G</t>
  </si>
  <si>
    <t>BIL22070008</t>
  </si>
  <si>
    <t>OT070-ELQ7040A0A ERD</t>
  </si>
  <si>
    <t>ZNO22153009</t>
  </si>
  <si>
    <t>ZNO22153010</t>
  </si>
  <si>
    <t>BUF22975011</t>
  </si>
  <si>
    <t>BUF22942012</t>
  </si>
  <si>
    <t>BIL22896013</t>
  </si>
  <si>
    <t>BIL22896014</t>
  </si>
  <si>
    <t>BUF22070015</t>
  </si>
  <si>
    <t>VIL22062016</t>
  </si>
  <si>
    <t>WEI22153017</t>
  </si>
  <si>
    <t>ZNO22153018</t>
  </si>
  <si>
    <t>DEV22070019</t>
  </si>
  <si>
    <t>BIL22922020</t>
  </si>
  <si>
    <t>BUF22975021</t>
  </si>
  <si>
    <t>BUF22918022</t>
  </si>
  <si>
    <t>НЕ більше</t>
  </si>
  <si>
    <t>BUF22913023</t>
  </si>
  <si>
    <t>BIL22959024</t>
  </si>
  <si>
    <t>DNZ22096020</t>
  </si>
  <si>
    <t>DNZ22096021</t>
  </si>
  <si>
    <t>UTS22922022</t>
  </si>
  <si>
    <t>UTS22700023</t>
  </si>
  <si>
    <t>BUF22942025</t>
  </si>
  <si>
    <t>DEV22099026</t>
  </si>
  <si>
    <t>ZNO22153027</t>
  </si>
  <si>
    <t>ZNO22153028</t>
  </si>
  <si>
    <t>DEV22099029</t>
  </si>
  <si>
    <t>VAJ22096030</t>
  </si>
  <si>
    <t>OT96 Alu/G Vaja (auto)</t>
  </si>
  <si>
    <t>BUF22918031</t>
  </si>
  <si>
    <t>BUF22840032</t>
  </si>
  <si>
    <t>BUF22913033</t>
  </si>
  <si>
    <t>BIL22896034</t>
  </si>
  <si>
    <t>BIL22896035</t>
  </si>
  <si>
    <t>BIL22896036</t>
  </si>
  <si>
    <t>ZNO22950037</t>
  </si>
  <si>
    <t>BUF22836032</t>
  </si>
  <si>
    <t>0,17x836x942 Alu/C</t>
  </si>
  <si>
    <t>BUF22975033</t>
  </si>
  <si>
    <t>0,14x975x925 IMP G/C</t>
  </si>
  <si>
    <t>VIL22062034</t>
  </si>
  <si>
    <t>VIL22062035</t>
  </si>
  <si>
    <t>BUF22070036</t>
  </si>
  <si>
    <t>BIL22922038</t>
  </si>
  <si>
    <t>BIL22896039</t>
  </si>
  <si>
    <t>BUF22942040</t>
  </si>
  <si>
    <t>BUF22975041</t>
  </si>
  <si>
    <t>всі пачки!</t>
  </si>
  <si>
    <t>BUF22975042</t>
  </si>
  <si>
    <t>BIL22896043</t>
  </si>
  <si>
    <t>BIL22908044</t>
  </si>
  <si>
    <t>BIL22877045</t>
  </si>
  <si>
    <t>DNZ22096046</t>
  </si>
  <si>
    <t>DNZ22096047</t>
  </si>
  <si>
    <t>UTS22700048</t>
  </si>
  <si>
    <t>UTS22866049</t>
  </si>
  <si>
    <t>UTS22922050</t>
  </si>
  <si>
    <t>BUF22913051</t>
  </si>
  <si>
    <t>BUF22913052</t>
  </si>
  <si>
    <t>BIL22913053</t>
  </si>
  <si>
    <t>BUF22942054</t>
  </si>
  <si>
    <t>UTS22954055</t>
  </si>
  <si>
    <t>0,17x954x848 W/G</t>
  </si>
  <si>
    <t>UTS22954056</t>
  </si>
  <si>
    <t>BUF22942057</t>
  </si>
  <si>
    <t>WEI22153058</t>
  </si>
  <si>
    <t>ZNO22153059</t>
  </si>
  <si>
    <t>BUF22975060</t>
  </si>
  <si>
    <t>BUF22975061</t>
  </si>
  <si>
    <t>не менше!</t>
  </si>
  <si>
    <t>BIL22860062</t>
  </si>
  <si>
    <t>0,18x860x942 BLANK ERD</t>
  </si>
  <si>
    <t>BIL22860063</t>
  </si>
  <si>
    <t>BIL22860064</t>
  </si>
  <si>
    <t>0,18x860x942 BLANK TTT</t>
  </si>
  <si>
    <t>BIL22838065</t>
  </si>
  <si>
    <t>0,20x838x838 BLANK</t>
  </si>
  <si>
    <t>BIL22877066</t>
  </si>
  <si>
    <t>VIL22062067</t>
  </si>
  <si>
    <t>BUF22830068</t>
  </si>
  <si>
    <t>BIL22080069</t>
  </si>
  <si>
    <t>OT080-A07B05</t>
  </si>
  <si>
    <t>BIL22096070</t>
  </si>
  <si>
    <t>OT096-V14B05</t>
  </si>
  <si>
    <t>VIL22062071</t>
  </si>
  <si>
    <t>VIL22062072</t>
  </si>
  <si>
    <t>BIL22896073</t>
  </si>
  <si>
    <t>BIL22896074</t>
  </si>
  <si>
    <t>BUF22942075</t>
  </si>
  <si>
    <t>BIL22942076</t>
  </si>
  <si>
    <t>BUF22830077</t>
  </si>
  <si>
    <t>BUF22830078</t>
  </si>
  <si>
    <t>BUF22975079</t>
  </si>
  <si>
    <t>BIL22920080</t>
  </si>
  <si>
    <t>BIL22860081</t>
  </si>
  <si>
    <t>0,18x860x873 USK ALU/G</t>
  </si>
  <si>
    <t>BIL22099082</t>
  </si>
  <si>
    <t xml:space="preserve">OT99 W/G </t>
  </si>
  <si>
    <t>BIL22922083</t>
  </si>
  <si>
    <t>0,17x922x868 ZZY BLANK</t>
  </si>
  <si>
    <t>VIL22062084</t>
  </si>
  <si>
    <t>ZNO22070085</t>
  </si>
  <si>
    <t>BUF22070086</t>
  </si>
  <si>
    <t>ZNO22153087</t>
  </si>
  <si>
    <t>ZNO22153088</t>
  </si>
  <si>
    <t>OT153-ELQ0561A4A-14400 USK</t>
  </si>
  <si>
    <t>ZNO22153089</t>
  </si>
  <si>
    <t>всі</t>
  </si>
  <si>
    <t>BIL22942090</t>
  </si>
  <si>
    <t>BUF22942091</t>
  </si>
  <si>
    <t>BUF22913092</t>
  </si>
  <si>
    <t>BIL22896093</t>
  </si>
  <si>
    <t>BUF22855094</t>
  </si>
  <si>
    <t>0,18x855x1066 Alu/G</t>
  </si>
  <si>
    <t>BIL22836095</t>
  </si>
  <si>
    <t>0,17x836x926 BLANK</t>
  </si>
  <si>
    <t>BUF22975096</t>
  </si>
  <si>
    <t>BUF22877097</t>
  </si>
  <si>
    <t>BIL22877098</t>
  </si>
  <si>
    <t>BUF22096099</t>
  </si>
  <si>
    <t>BIL22959100</t>
  </si>
  <si>
    <t>BIL22959101</t>
  </si>
  <si>
    <t>BIL22942102</t>
  </si>
  <si>
    <t>BUF22942103</t>
  </si>
  <si>
    <t>BIL22895104</t>
  </si>
  <si>
    <t>BIL22895105</t>
  </si>
  <si>
    <t>BIL22896106</t>
  </si>
  <si>
    <t>BIL22896107</t>
  </si>
  <si>
    <t>BIL22894108</t>
  </si>
  <si>
    <t>BIL22894109</t>
  </si>
  <si>
    <t>VAJ22062110</t>
  </si>
  <si>
    <t>VIL22062111</t>
  </si>
  <si>
    <t>BUF22975112</t>
  </si>
  <si>
    <t>BIL22908113</t>
  </si>
  <si>
    <t>ZNO22153114</t>
  </si>
  <si>
    <t>WEI22153115</t>
  </si>
  <si>
    <t>VAJ22153116</t>
  </si>
  <si>
    <t>BIL22096117</t>
  </si>
  <si>
    <t>OT096-V14B05 ARF</t>
  </si>
  <si>
    <t>DNZ22099118</t>
  </si>
  <si>
    <t>BIL22099119</t>
  </si>
  <si>
    <t>OT099-V14B05</t>
  </si>
  <si>
    <t>BIL22913120</t>
  </si>
  <si>
    <t>BUF22913121</t>
  </si>
  <si>
    <t>DNZ22785122</t>
  </si>
  <si>
    <t>0,22x785x945 Alu/G</t>
  </si>
  <si>
    <t>BIL22896123</t>
  </si>
  <si>
    <t>BIL22896124</t>
  </si>
  <si>
    <t>0,18x896x795 ALU/G</t>
  </si>
  <si>
    <t>BUF22942125</t>
  </si>
  <si>
    <t>BUF22942126</t>
  </si>
  <si>
    <t>BUF22942127</t>
  </si>
  <si>
    <t>BIL22860128</t>
  </si>
  <si>
    <t>0,17x860x795 BLANK</t>
  </si>
  <si>
    <t>BIL22860129</t>
  </si>
  <si>
    <t>BIL22920130</t>
  </si>
  <si>
    <t>BIL22860131</t>
  </si>
  <si>
    <t>0,18x860x873 IMP ALU/G</t>
  </si>
  <si>
    <t>пачки з VAJ</t>
  </si>
  <si>
    <t>VIL22062132</t>
  </si>
  <si>
    <t>VAJ22062133</t>
  </si>
  <si>
    <t>UTS22954134</t>
  </si>
  <si>
    <t>UTS22922135</t>
  </si>
  <si>
    <t>VIL22062136</t>
  </si>
  <si>
    <t>ZNO22153137</t>
  </si>
  <si>
    <t>UTS22838138</t>
  </si>
  <si>
    <t>0,17x838x942 -/G</t>
  </si>
  <si>
    <t>BIL22896139</t>
  </si>
  <si>
    <t>0,18x896x907 ALU/G</t>
  </si>
  <si>
    <t>BIL22959140</t>
  </si>
  <si>
    <t>BIL22808141</t>
  </si>
  <si>
    <t>BUF22096142</t>
  </si>
  <si>
    <t>BIL22808143</t>
  </si>
  <si>
    <t>BUF22070144</t>
  </si>
  <si>
    <t>BIL22896145</t>
  </si>
  <si>
    <t>0,17x896x795 W/C</t>
  </si>
  <si>
    <t>не більше 75т!!!</t>
  </si>
  <si>
    <t>BIL22896146</t>
  </si>
  <si>
    <t>BIL22860147</t>
  </si>
  <si>
    <t>VIL22062148</t>
  </si>
  <si>
    <t>VIL22062149</t>
  </si>
  <si>
    <t>BIL22942150</t>
  </si>
  <si>
    <t>BIL22099151</t>
  </si>
  <si>
    <t>OT99 USK ALU/G</t>
  </si>
  <si>
    <t>BIL22922152</t>
  </si>
  <si>
    <t>3 рулона!</t>
  </si>
  <si>
    <t>BUF22913153</t>
  </si>
  <si>
    <t>BUF22913154</t>
  </si>
  <si>
    <t>BIL22860155</t>
  </si>
  <si>
    <t>BIL22896156</t>
  </si>
  <si>
    <t>BUF22975157</t>
  </si>
  <si>
    <t>BUF22975158</t>
  </si>
  <si>
    <t>NOR22099159</t>
  </si>
  <si>
    <t>NOR22099160</t>
  </si>
  <si>
    <t>VAJ22153161</t>
  </si>
  <si>
    <t>VIL22062162</t>
  </si>
  <si>
    <t>BUF22070163</t>
  </si>
  <si>
    <t>ZNO22070164</t>
  </si>
  <si>
    <t>BUF22838165</t>
  </si>
  <si>
    <t>всі, що є</t>
  </si>
  <si>
    <t>VAJ22153166</t>
  </si>
  <si>
    <t>VIL22062167</t>
  </si>
  <si>
    <t>VAJ22062168</t>
  </si>
  <si>
    <t>BIL22895169</t>
  </si>
  <si>
    <t>BIL22895170</t>
  </si>
  <si>
    <t>BUF22838171</t>
  </si>
  <si>
    <t>BIL22860172</t>
  </si>
  <si>
    <t>BIL22896173</t>
  </si>
  <si>
    <t>DEV22070174</t>
  </si>
  <si>
    <t>VAJ22096175</t>
  </si>
  <si>
    <t>BIL22959176</t>
  </si>
  <si>
    <t>всі рулони</t>
  </si>
  <si>
    <t>VIL22062177</t>
  </si>
  <si>
    <t>VAJ22062178</t>
  </si>
  <si>
    <t>BUF22096179</t>
  </si>
  <si>
    <t>VAJ22153180A</t>
  </si>
  <si>
    <t>37т</t>
  </si>
  <si>
    <t>WEI22153181</t>
  </si>
  <si>
    <t>ZNO22153182</t>
  </si>
  <si>
    <t>BIL22099183</t>
  </si>
  <si>
    <t>BUF22877184</t>
  </si>
  <si>
    <t>BUF22918185</t>
  </si>
  <si>
    <t>BUF22070186</t>
  </si>
  <si>
    <t>VAJ22153180B</t>
  </si>
  <si>
    <t>VAJ22096187</t>
  </si>
  <si>
    <t>OT096-21EK05</t>
  </si>
  <si>
    <t>на 2 рулона</t>
  </si>
  <si>
    <t>UTS22840188</t>
  </si>
  <si>
    <t xml:space="preserve">0,17x840x942 W/G </t>
  </si>
  <si>
    <t>UTS22860189</t>
  </si>
  <si>
    <t xml:space="preserve">0,18x860x942 W/G </t>
  </si>
  <si>
    <t>UTS22860190</t>
  </si>
  <si>
    <t xml:space="preserve">0,17х860х795  W/G </t>
  </si>
  <si>
    <t>UTS22896191</t>
  </si>
  <si>
    <t>0,17x896x795 W/G</t>
  </si>
  <si>
    <t>UTS22896192</t>
  </si>
  <si>
    <t>0,18x896x795 W/G</t>
  </si>
  <si>
    <t>UTS22918193</t>
  </si>
  <si>
    <t>0,14x918x925 W/G</t>
  </si>
  <si>
    <t>UTS22975194</t>
  </si>
  <si>
    <t>0,14x975x925 W/G</t>
  </si>
  <si>
    <t>UTS22877195</t>
  </si>
  <si>
    <t>0,18x877x1066 W/G USK</t>
  </si>
  <si>
    <t>UTS22942196</t>
  </si>
  <si>
    <t>0,16x942x790 ALU/G</t>
  </si>
  <si>
    <t>UTS22942197</t>
  </si>
  <si>
    <t>0,16x942x790 W/G RAS</t>
  </si>
  <si>
    <t>UTS22954198</t>
  </si>
  <si>
    <t>UTS22959199</t>
  </si>
  <si>
    <t>0,17x959x901 W/G</t>
  </si>
  <si>
    <t>BIL22896200</t>
  </si>
  <si>
    <t>0,18x896x907 BLANK</t>
  </si>
  <si>
    <t>UTS22913201</t>
  </si>
  <si>
    <t>0,14х913х766 W/G</t>
  </si>
  <si>
    <t>UTS22920202</t>
  </si>
  <si>
    <t>0,16x920x778 W/G RAS</t>
  </si>
  <si>
    <t>UTS22922203</t>
  </si>
  <si>
    <t>BIL22860204</t>
  </si>
  <si>
    <t>BIL22860205</t>
  </si>
  <si>
    <t>0,18x860x873 USK BLANK</t>
  </si>
  <si>
    <t>VIL22062206</t>
  </si>
  <si>
    <t>BIL22896207</t>
  </si>
  <si>
    <t>BUF22838208</t>
  </si>
  <si>
    <t>0,17x838x942 RAS ALU/С</t>
  </si>
  <si>
    <t>BUF22096209</t>
  </si>
  <si>
    <t>BIL22896210</t>
  </si>
  <si>
    <t>BIL22896211</t>
  </si>
  <si>
    <t>BUF22838212</t>
  </si>
  <si>
    <t>BIL22896213</t>
  </si>
  <si>
    <t>0,18x896x795 RAS BLANK</t>
  </si>
  <si>
    <t>BIL22896214</t>
  </si>
  <si>
    <t>0,18x896x907 RAS BLANK</t>
  </si>
  <si>
    <t>BIL22896215</t>
  </si>
  <si>
    <t>ZNO22070216</t>
  </si>
  <si>
    <t>BIL22860217</t>
  </si>
  <si>
    <t>0,18x860x873 HBI BLANK</t>
  </si>
  <si>
    <t>BIL22860218</t>
  </si>
  <si>
    <t>VIL22062219</t>
  </si>
  <si>
    <t>BIL22896220</t>
  </si>
  <si>
    <t>BIL22896221</t>
  </si>
  <si>
    <t>BIL22896222</t>
  </si>
  <si>
    <t>BIL22808223</t>
  </si>
  <si>
    <t>BUF22096224</t>
  </si>
  <si>
    <t>VAJ22062225</t>
  </si>
  <si>
    <t>BIL22896226</t>
  </si>
  <si>
    <t>BUF22975227</t>
  </si>
  <si>
    <t>ZNO22153228</t>
  </si>
  <si>
    <t>ZNO22153229</t>
  </si>
  <si>
    <t>BUF22096230</t>
  </si>
  <si>
    <t>BUF22070231</t>
  </si>
  <si>
    <t>BIL22895232</t>
  </si>
  <si>
    <t>BIL22896233</t>
  </si>
  <si>
    <t>ZNO22153234</t>
  </si>
  <si>
    <t>VAJ22153235</t>
  </si>
  <si>
    <t>BUF22975236</t>
  </si>
  <si>
    <t>BUF22838237</t>
  </si>
  <si>
    <t>VIL22062238</t>
  </si>
  <si>
    <t>VAJ22062239</t>
  </si>
  <si>
    <t>BIL22860240</t>
  </si>
  <si>
    <t>BIL22895241</t>
  </si>
  <si>
    <t>BUF22096242</t>
  </si>
  <si>
    <t>BUF22096243</t>
  </si>
  <si>
    <t>BIL22808244</t>
  </si>
  <si>
    <t>VAJ22153245</t>
  </si>
  <si>
    <t>ZNO22153246</t>
  </si>
  <si>
    <t>BIL22896247</t>
  </si>
  <si>
    <t>BIL22896248</t>
  </si>
  <si>
    <t>BIL22896249</t>
  </si>
  <si>
    <t>BIL22896250</t>
  </si>
  <si>
    <t>BIL22896251</t>
  </si>
  <si>
    <t>BIL22808252</t>
  </si>
  <si>
    <t>BUF22070253</t>
  </si>
  <si>
    <t>BIL22840254</t>
  </si>
  <si>
    <t>BIL22099255</t>
  </si>
  <si>
    <t>New exside PL-1014-59</t>
  </si>
  <si>
    <t>BIL22896256</t>
  </si>
  <si>
    <t>BIL22895257</t>
  </si>
  <si>
    <t>BIL22895258</t>
  </si>
  <si>
    <t>VIL22062259</t>
  </si>
  <si>
    <t>VAJ22062260</t>
  </si>
  <si>
    <t>VAJ22153261</t>
  </si>
  <si>
    <t>BIL22860262</t>
  </si>
  <si>
    <t>BIL22860263</t>
  </si>
  <si>
    <t>BUF22838264</t>
  </si>
  <si>
    <t>BUF22838265</t>
  </si>
  <si>
    <t>ZNO22153266</t>
  </si>
  <si>
    <t>OT153-ELQ1554A0A-HBI-12800-QI</t>
  </si>
  <si>
    <t>2nd grade ZNO</t>
  </si>
  <si>
    <t>ZNO22153267</t>
  </si>
  <si>
    <t>OT153-ELQ1554A0A-USK-12800-QI</t>
  </si>
  <si>
    <t>BUF22096268</t>
  </si>
  <si>
    <t>VAJ22096269</t>
  </si>
  <si>
    <t>BUF22096270</t>
  </si>
  <si>
    <t>DEV22099271</t>
  </si>
  <si>
    <t>BIL22808272</t>
  </si>
  <si>
    <t>BIL22896273</t>
  </si>
  <si>
    <t>BIL22896274</t>
  </si>
  <si>
    <t>BIL22896275</t>
  </si>
  <si>
    <t>0,18x896x795 USK BLANK</t>
  </si>
  <si>
    <t>ZNO22153276</t>
  </si>
  <si>
    <t>plastic pallets</t>
  </si>
  <si>
    <t>BUF22975277</t>
  </si>
  <si>
    <t>BIL22840278</t>
  </si>
  <si>
    <t>BUF22838279</t>
  </si>
  <si>
    <t>BIL22896280</t>
  </si>
  <si>
    <t>BUF22913281</t>
  </si>
  <si>
    <t>BUF22913282</t>
  </si>
  <si>
    <t>BUF22070283</t>
  </si>
  <si>
    <t>OT070-ELQ7013A9A TH550</t>
  </si>
  <si>
    <t>BIL22860284</t>
  </si>
  <si>
    <t>BIL22860285</t>
  </si>
  <si>
    <t>BIL22877286</t>
  </si>
  <si>
    <t>2 рулона</t>
  </si>
  <si>
    <t>BIL22896287</t>
  </si>
  <si>
    <t>ZNO22070288</t>
  </si>
  <si>
    <t>BUF22070289</t>
  </si>
  <si>
    <t>BIL22860290</t>
  </si>
  <si>
    <t>BIL22860291</t>
  </si>
  <si>
    <t>BIL22895292</t>
  </si>
  <si>
    <t>BIL22896293</t>
  </si>
  <si>
    <t>BIL22896294</t>
  </si>
  <si>
    <t>BUF22942295</t>
  </si>
  <si>
    <t>BUF22838296</t>
  </si>
  <si>
    <t>BIL22908297</t>
  </si>
  <si>
    <t>BIL22840298</t>
  </si>
  <si>
    <t>WEI22153299</t>
  </si>
  <si>
    <t>BIL22860300</t>
  </si>
  <si>
    <t>BIL22896301</t>
  </si>
  <si>
    <t>DEV22099302</t>
  </si>
  <si>
    <t>BIL22896303</t>
  </si>
  <si>
    <t>BUF22877304</t>
  </si>
  <si>
    <t>BIL22913305</t>
  </si>
  <si>
    <t>BUF22975306</t>
  </si>
  <si>
    <t>BUF22830307</t>
  </si>
  <si>
    <t>BUF22913308</t>
  </si>
  <si>
    <t>BUF22975309</t>
  </si>
  <si>
    <t>BUF22913310</t>
  </si>
  <si>
    <t>BUF22913311</t>
  </si>
  <si>
    <t>BIL22920312</t>
  </si>
  <si>
    <t>BIL22099313</t>
  </si>
  <si>
    <t>BIL22099314</t>
  </si>
  <si>
    <t>VAJ22096315</t>
  </si>
  <si>
    <t>OT096-A07B05 USK Vaja auto</t>
  </si>
  <si>
    <t>BUF22096316</t>
  </si>
  <si>
    <t>DEV22099317</t>
  </si>
  <si>
    <t>DEV22070318</t>
  </si>
  <si>
    <t>BUF22099319</t>
  </si>
  <si>
    <t>BUF22070320</t>
  </si>
  <si>
    <t>BUF22942321</t>
  </si>
  <si>
    <t>30 лист відкласти</t>
  </si>
  <si>
    <t>DEV22070322</t>
  </si>
  <si>
    <t>OT070-ELQ7022A6A USK</t>
  </si>
  <si>
    <t>BUF22942323</t>
  </si>
  <si>
    <t>BIL22896324</t>
  </si>
  <si>
    <t>BIL22896325</t>
  </si>
  <si>
    <t>BIL22860326</t>
  </si>
  <si>
    <t>BIL22860327</t>
  </si>
  <si>
    <t>WEI22153328</t>
  </si>
  <si>
    <t>VAJ22942329</t>
  </si>
  <si>
    <t>запакувати</t>
  </si>
  <si>
    <t>BUF22838330</t>
  </si>
  <si>
    <t>BUF22838331</t>
  </si>
  <si>
    <t>BUF22975332</t>
  </si>
  <si>
    <t>BUF22975333</t>
  </si>
  <si>
    <t>BUF22920334</t>
  </si>
  <si>
    <t>0,16x920x778 USK Alu/C</t>
  </si>
  <si>
    <t>BIL22808335</t>
  </si>
  <si>
    <t>BIL22895336</t>
  </si>
  <si>
    <t>BIL22895337</t>
  </si>
  <si>
    <t>0,19x895x907 USK BLANK</t>
  </si>
  <si>
    <t>BUF22942338</t>
  </si>
  <si>
    <t>BUF22830339</t>
  </si>
  <si>
    <t>BUF22830340</t>
  </si>
  <si>
    <t>BIL22860341</t>
  </si>
  <si>
    <t>DEV22099342</t>
  </si>
  <si>
    <t>19т, всі рулони</t>
  </si>
  <si>
    <t>BUF22096343</t>
  </si>
  <si>
    <t>BUF22096344</t>
  </si>
  <si>
    <t>BUF22070345</t>
  </si>
  <si>
    <t>BUF22070346</t>
  </si>
  <si>
    <t>BUF22918347</t>
  </si>
  <si>
    <t>BUF22918348</t>
  </si>
  <si>
    <t>BUF22918349</t>
  </si>
  <si>
    <t>0,14x918x925 USK G/C</t>
  </si>
  <si>
    <t>BIL22860350</t>
  </si>
  <si>
    <t>BIL22860351</t>
  </si>
  <si>
    <t>див по піддонах</t>
  </si>
  <si>
    <t>BIL22896352</t>
  </si>
  <si>
    <t>BIL22896353</t>
  </si>
  <si>
    <t>BIL22896354</t>
  </si>
  <si>
    <t>BUF22838355</t>
  </si>
  <si>
    <t>BUF22838356</t>
  </si>
  <si>
    <t>BUF22913357</t>
  </si>
  <si>
    <t>BUF22913358</t>
  </si>
  <si>
    <t>BIL22913359</t>
  </si>
  <si>
    <t>BUF22942360</t>
  </si>
  <si>
    <t>BUF22942361</t>
  </si>
  <si>
    <t>BUF22096362</t>
  </si>
  <si>
    <t>BUF22096363</t>
  </si>
  <si>
    <t>DEV22099364</t>
  </si>
  <si>
    <t>код в лакуванні виправити</t>
  </si>
  <si>
    <t>WEI22153365</t>
  </si>
  <si>
    <t>рулон з HFI 5,6/2,8</t>
  </si>
  <si>
    <t>WEI22153366</t>
  </si>
  <si>
    <t>WEI22153367</t>
  </si>
  <si>
    <t>BUF22070368</t>
  </si>
  <si>
    <t>BUF22070369</t>
  </si>
  <si>
    <t>BIL22896370</t>
  </si>
  <si>
    <t>BIL22896371</t>
  </si>
  <si>
    <t>BIL22099372</t>
  </si>
  <si>
    <t>BIL22099373</t>
  </si>
  <si>
    <t>BIL22896374</t>
  </si>
  <si>
    <t>BIL22896375</t>
  </si>
  <si>
    <t>BIL22896376</t>
  </si>
  <si>
    <t>ZNO22153377</t>
  </si>
  <si>
    <t>ZNO22153378</t>
  </si>
  <si>
    <t>VAJ22096379</t>
  </si>
  <si>
    <t>BIL22896380</t>
  </si>
  <si>
    <t>BUF22830381</t>
  </si>
  <si>
    <t>BIL22808382</t>
  </si>
  <si>
    <t>BIL22808383</t>
  </si>
  <si>
    <t>BUF22975384</t>
  </si>
  <si>
    <t>BUF22913385</t>
  </si>
  <si>
    <t>BUF22975386</t>
  </si>
  <si>
    <t>BUF22975387</t>
  </si>
  <si>
    <t>UTS22954388</t>
  </si>
  <si>
    <t>HBIS+USK</t>
  </si>
  <si>
    <t>UTS22942389</t>
  </si>
  <si>
    <t>UTS22896390</t>
  </si>
  <si>
    <t>UTS22922391</t>
  </si>
  <si>
    <t>TH580+550</t>
  </si>
  <si>
    <t>UTS22896392</t>
  </si>
  <si>
    <t>USK+RASS</t>
  </si>
  <si>
    <t>UTS22838393</t>
  </si>
  <si>
    <t>BIL22877394</t>
  </si>
  <si>
    <t>BIL22896395</t>
  </si>
  <si>
    <t>0,17x896x942 USK BLANK</t>
  </si>
  <si>
    <t>ZNO22153396</t>
  </si>
  <si>
    <t>BIL22896397</t>
  </si>
  <si>
    <t>BIL22840398</t>
  </si>
  <si>
    <t>DEV22070399</t>
  </si>
  <si>
    <t>DEV22070400</t>
  </si>
  <si>
    <t>OT070-ELQ7033A2A  TH580 USK</t>
  </si>
  <si>
    <t>рулон 9-10т.</t>
  </si>
  <si>
    <t>BUF22838401</t>
  </si>
  <si>
    <t>BUF22838402</t>
  </si>
  <si>
    <t>0,17x838x942 USK ALU/С</t>
  </si>
  <si>
    <t>BUF22096403</t>
  </si>
  <si>
    <t>BUF22096404</t>
  </si>
  <si>
    <t>BIL22808405</t>
  </si>
  <si>
    <t>BIL22808406</t>
  </si>
  <si>
    <t>VAJ22096407</t>
  </si>
  <si>
    <t>BIL22808408</t>
  </si>
  <si>
    <t>BIL22808409</t>
  </si>
  <si>
    <t>0,18x808x908 USK BLANK</t>
  </si>
  <si>
    <t>BIL22950410</t>
  </si>
  <si>
    <t>0,27x950x780 USK BLANK</t>
  </si>
  <si>
    <t>BUF22975411</t>
  </si>
  <si>
    <t>ZNO22153412</t>
  </si>
  <si>
    <t>ZNO22153413</t>
  </si>
  <si>
    <t>BUF22920414</t>
  </si>
  <si>
    <t>BIL22860415</t>
  </si>
  <si>
    <t>0,17*860*942 HBI BLANK</t>
  </si>
  <si>
    <t>MOE22062416</t>
  </si>
  <si>
    <t>MOE22062417</t>
  </si>
  <si>
    <t>VAJ22062418</t>
  </si>
  <si>
    <t>VIL22062419</t>
  </si>
  <si>
    <t>заміна!!!</t>
  </si>
  <si>
    <t>DEV22070420</t>
  </si>
  <si>
    <t>OT070-ELQ7013A9A USK</t>
  </si>
  <si>
    <t>DEV22070421</t>
  </si>
  <si>
    <t>WEI22153422</t>
  </si>
  <si>
    <t>відібрати з 412</t>
  </si>
  <si>
    <t>WEI22153423</t>
  </si>
  <si>
    <t>1  рулон</t>
  </si>
  <si>
    <t>DEV22070424</t>
  </si>
  <si>
    <t xml:space="preserve">OT070-ELQ7022A6A 28/28 USK </t>
  </si>
  <si>
    <t>3 рулона</t>
  </si>
  <si>
    <t>BIL22895425</t>
  </si>
  <si>
    <t>BIL22877426</t>
  </si>
  <si>
    <t>0,18x877x942 USK BLANK</t>
  </si>
  <si>
    <t>далі зняти рулон</t>
  </si>
  <si>
    <t>BUF22838427</t>
  </si>
  <si>
    <t>BIL22838428</t>
  </si>
  <si>
    <t>0,17x838x942 USK BLANK</t>
  </si>
  <si>
    <t>BUF22975429</t>
  </si>
  <si>
    <t>BUF22918430</t>
  </si>
  <si>
    <t>0,14x918x925 IMP G/C</t>
  </si>
  <si>
    <t>пачки розпакувати</t>
  </si>
  <si>
    <t>BUF22918431</t>
  </si>
  <si>
    <t>BIL22922432</t>
  </si>
  <si>
    <t>0,17x922x942 HBI BLANK</t>
  </si>
  <si>
    <t>BUF22975433</t>
  </si>
  <si>
    <t>BUF22975434</t>
  </si>
  <si>
    <t>BUF22975435</t>
  </si>
  <si>
    <t>BIL22808436</t>
  </si>
  <si>
    <t>62т жерсті</t>
  </si>
  <si>
    <t>BIL22808437</t>
  </si>
  <si>
    <t>VAJ22096438</t>
  </si>
  <si>
    <t>BIL22808439</t>
  </si>
  <si>
    <t>BIL22808440</t>
  </si>
  <si>
    <t>0,18x808x908 ERD BLANK</t>
  </si>
  <si>
    <t>BUF22920441</t>
  </si>
  <si>
    <t>BUF22942442</t>
  </si>
  <si>
    <t>VIL22954443</t>
  </si>
  <si>
    <t>BIL22896444</t>
  </si>
  <si>
    <t>0,18x896x795 USK W/С</t>
  </si>
  <si>
    <t>BIL22896445</t>
  </si>
  <si>
    <t>BIL22959446</t>
  </si>
  <si>
    <t>0,17x959x901 USK BLANK</t>
  </si>
  <si>
    <t>MOE22062447</t>
  </si>
  <si>
    <t>BIL22959448</t>
  </si>
  <si>
    <t>BUF22975449</t>
  </si>
  <si>
    <t>BUF22838450</t>
  </si>
  <si>
    <t>BUF22838451</t>
  </si>
  <si>
    <t>ZNO22153412A</t>
  </si>
  <si>
    <t>перепак+долаковка</t>
  </si>
  <si>
    <t>BUF22096452</t>
  </si>
  <si>
    <t>BUF22096453</t>
  </si>
  <si>
    <t>BUF22070454</t>
  </si>
  <si>
    <t>ZNO22070455</t>
  </si>
  <si>
    <t>DEV22070456</t>
  </si>
  <si>
    <t>BIL22895457</t>
  </si>
  <si>
    <t>BUF22975458</t>
  </si>
  <si>
    <t>BUF22838459</t>
  </si>
  <si>
    <t>BUF22838460</t>
  </si>
  <si>
    <t>BIL22099461</t>
  </si>
  <si>
    <t>BIL22860462</t>
  </si>
  <si>
    <t>BIL22860463</t>
  </si>
  <si>
    <t>BIL22860464</t>
  </si>
  <si>
    <t>BUF22877465</t>
  </si>
  <si>
    <t>0,18x877x1066 W/G IMP</t>
  </si>
  <si>
    <t>BIL22808466</t>
  </si>
  <si>
    <t>BUF22096467</t>
  </si>
  <si>
    <t>VAJ22096468</t>
  </si>
  <si>
    <t>VAJ22096469</t>
  </si>
  <si>
    <t>BUF22830470</t>
  </si>
  <si>
    <t>BIL22808471</t>
  </si>
  <si>
    <t>BUF22830472</t>
  </si>
  <si>
    <t>BUF22830473</t>
  </si>
  <si>
    <t>BUF22070474</t>
  </si>
  <si>
    <t>BUF22975475</t>
  </si>
  <si>
    <t>MOE22062476</t>
  </si>
  <si>
    <t>BIL22860477</t>
  </si>
  <si>
    <t>BUF22913478</t>
  </si>
  <si>
    <t>BUF22942479</t>
  </si>
  <si>
    <t>BUF22838480</t>
  </si>
  <si>
    <t>BIL23860481</t>
  </si>
  <si>
    <t>0,18x860x873 TH460 ARF BLANK</t>
  </si>
  <si>
    <t>BIL23860482</t>
  </si>
  <si>
    <t>0,18x860x873 TH460 USK BLANK</t>
  </si>
  <si>
    <t>BIL23099483</t>
  </si>
  <si>
    <t>BUF23096484</t>
  </si>
  <si>
    <t>BUF23975485</t>
  </si>
  <si>
    <t>DEV23099486</t>
  </si>
  <si>
    <t>OT99-D10B05</t>
  </si>
  <si>
    <t>DEV23096487</t>
  </si>
  <si>
    <t>OT96-D10B05</t>
  </si>
  <si>
    <t>BIL23902488</t>
  </si>
  <si>
    <t>0,19x902x907 USK BLANK</t>
  </si>
  <si>
    <t>BUF23070489</t>
  </si>
  <si>
    <t>VIL23062490</t>
  </si>
  <si>
    <t xml:space="preserve"> BIL23922491</t>
  </si>
  <si>
    <t>BUF23070492</t>
  </si>
  <si>
    <t>ZNO23153493</t>
  </si>
  <si>
    <t>WEI23153494</t>
  </si>
  <si>
    <t>ZNO23153495</t>
  </si>
  <si>
    <t>BUF23950496</t>
  </si>
  <si>
    <t>0,14x950x925 G/C USK</t>
  </si>
  <si>
    <t>BIL23838497</t>
  </si>
  <si>
    <t>DEV23070498</t>
  </si>
  <si>
    <t>ZNO23070499</t>
  </si>
  <si>
    <t>BIL23920500</t>
  </si>
  <si>
    <t>0,16x920x778 USK BIL</t>
  </si>
  <si>
    <t>BUF23912501</t>
  </si>
  <si>
    <t>0,15x912x925 G/C HBI</t>
  </si>
  <si>
    <t>VAJ23096502</t>
  </si>
  <si>
    <t>BUF23096503</t>
  </si>
  <si>
    <t>BIL23860504</t>
  </si>
  <si>
    <t>BUF23918505</t>
  </si>
  <si>
    <t>BUF23975506</t>
  </si>
  <si>
    <t>BIL23902507</t>
  </si>
  <si>
    <t>BUF23942508</t>
  </si>
  <si>
    <t>BUF23942509</t>
  </si>
  <si>
    <t>BUF23950510</t>
  </si>
  <si>
    <t>ZNO23153495A</t>
  </si>
  <si>
    <t>3-3,3т</t>
  </si>
  <si>
    <t>BUF23912511</t>
  </si>
  <si>
    <t>ZNO23153512</t>
  </si>
  <si>
    <t>ZNO23153513</t>
  </si>
  <si>
    <t>WEI23153514</t>
  </si>
  <si>
    <t>Ок</t>
  </si>
  <si>
    <t>VAJ23096515</t>
  </si>
  <si>
    <t>ZNO23153516</t>
  </si>
  <si>
    <t>BUF23924517</t>
  </si>
  <si>
    <t>0,14x924x926 USK IMP G/K</t>
  </si>
  <si>
    <t>BUF23920518</t>
  </si>
  <si>
    <t>залишок з БЦ</t>
  </si>
  <si>
    <t>BUF23920519</t>
  </si>
  <si>
    <t>BUF23913520</t>
  </si>
  <si>
    <t>BIL23838521</t>
  </si>
  <si>
    <t>BUF23913522</t>
  </si>
  <si>
    <t>BUF23975523</t>
  </si>
  <si>
    <t>BIL23950524</t>
  </si>
  <si>
    <t>0,27x950x780 HBI BLANK</t>
  </si>
  <si>
    <t>BIL23860525</t>
  </si>
  <si>
    <t>BUF23975526</t>
  </si>
  <si>
    <t>BIL23860527</t>
  </si>
  <si>
    <t>BIL23099528</t>
  </si>
  <si>
    <t>BUF23838529</t>
  </si>
  <si>
    <t>BUF23913530</t>
  </si>
  <si>
    <t>BIL23896531</t>
  </si>
  <si>
    <t>BIL23896532</t>
  </si>
  <si>
    <t>BIL23896533</t>
  </si>
  <si>
    <t>BIL23860534</t>
  </si>
  <si>
    <t>BIL23099535</t>
  </si>
  <si>
    <t xml:space="preserve">0,19*902 </t>
  </si>
  <si>
    <t>ZNO23153536</t>
  </si>
  <si>
    <t>WEI23153537</t>
  </si>
  <si>
    <t>BIL23860538</t>
  </si>
  <si>
    <t>BUF23096539</t>
  </si>
  <si>
    <t>BUF23096540</t>
  </si>
  <si>
    <t>BIL23808541</t>
  </si>
  <si>
    <t>BUF23975542</t>
  </si>
  <si>
    <t>BUF23975543</t>
  </si>
  <si>
    <t>0,15x975x925 G/C RAS</t>
  </si>
  <si>
    <t>BUF23918544</t>
  </si>
  <si>
    <t>0,15x918x925 G/C RAS</t>
  </si>
  <si>
    <t>BUF23920545</t>
  </si>
  <si>
    <t>0,14x920x778 Alu/C RAS</t>
  </si>
  <si>
    <t>BUF23920546</t>
  </si>
  <si>
    <t>VIL23062547</t>
  </si>
  <si>
    <t>VAJ23062548</t>
  </si>
  <si>
    <t>BUF23918549</t>
  </si>
  <si>
    <t>BIL23896550</t>
  </si>
  <si>
    <t>BUF23838551</t>
  </si>
  <si>
    <t>BIL23895552</t>
  </si>
  <si>
    <t>BIL23895553</t>
  </si>
  <si>
    <t>BIL23896554</t>
  </si>
  <si>
    <t>BUF23918555</t>
  </si>
  <si>
    <t>BUF23918556</t>
  </si>
  <si>
    <t>BUF23918557</t>
  </si>
  <si>
    <t>VAJ23096558</t>
  </si>
  <si>
    <t>OT96-15VK05 HBIS</t>
  </si>
  <si>
    <t>ZNO23153559</t>
  </si>
  <si>
    <t>BUF23070561</t>
  </si>
  <si>
    <t>OT70-ELQ7022A5A TH550</t>
  </si>
  <si>
    <t>BIL23959562</t>
  </si>
  <si>
    <t>BIL23860563</t>
  </si>
  <si>
    <t>BIL23099564</t>
  </si>
  <si>
    <t>BIL23099565</t>
  </si>
  <si>
    <t>BIL23896566</t>
  </si>
  <si>
    <t>BUF23918567</t>
  </si>
  <si>
    <t>BUF23913568</t>
  </si>
  <si>
    <t>BUF23913569</t>
  </si>
  <si>
    <t>BUF23975570</t>
  </si>
  <si>
    <t>0,15x975x925 W/C RAS</t>
  </si>
  <si>
    <t>BUF23942571</t>
  </si>
  <si>
    <t>BUF23096572</t>
  </si>
  <si>
    <t>VIL23062573</t>
  </si>
  <si>
    <t>VIL23062574</t>
  </si>
  <si>
    <t>BIL23860575</t>
  </si>
  <si>
    <t>ZNO23153576</t>
  </si>
  <si>
    <t>ZNO23153577</t>
  </si>
  <si>
    <t>BIL23860578</t>
  </si>
  <si>
    <t>WEI23153579</t>
  </si>
  <si>
    <t>BUF23096580</t>
  </si>
  <si>
    <t>BUF23942581</t>
  </si>
  <si>
    <t>BIL23808582</t>
  </si>
  <si>
    <t>BUF23070583</t>
  </si>
  <si>
    <t>BUF23070584</t>
  </si>
  <si>
    <t>OT070-ELQ7013A9A ERD</t>
  </si>
  <si>
    <t>BUF23838585</t>
  </si>
  <si>
    <t>ZNO23153586</t>
  </si>
  <si>
    <t>ПЕРЕВЕРНУТИ</t>
  </si>
  <si>
    <t>ZNO23153587</t>
  </si>
  <si>
    <t>WEI23153588</t>
  </si>
  <si>
    <t>ZNO23153589</t>
  </si>
  <si>
    <t>DEV23099590</t>
  </si>
  <si>
    <t>OT99-D10B05 203XQ</t>
  </si>
  <si>
    <t>BIL23895591</t>
  </si>
  <si>
    <t>BIL23918592</t>
  </si>
  <si>
    <t>0,15x918x925 BLANK RAS</t>
  </si>
  <si>
    <t>залишок нам!!!</t>
  </si>
  <si>
    <t>BUF23918593</t>
  </si>
  <si>
    <t>ZNO23153594</t>
  </si>
  <si>
    <t>BUF23913595</t>
  </si>
  <si>
    <t>BUF23913596</t>
  </si>
  <si>
    <t>BIL23895597</t>
  </si>
  <si>
    <t>VIL23062598</t>
  </si>
  <si>
    <t>VIL23062599</t>
  </si>
  <si>
    <t>BIL23896600</t>
  </si>
  <si>
    <t>BUF23096601</t>
  </si>
  <si>
    <t>BUF23096602</t>
  </si>
  <si>
    <t>BUF23838603</t>
  </si>
  <si>
    <t>BIL23896604</t>
  </si>
  <si>
    <t>BUF23975605</t>
  </si>
  <si>
    <t>0,15x975x925 G/C USK</t>
  </si>
  <si>
    <t>BUF23838606</t>
  </si>
  <si>
    <t>BUF23920607</t>
  </si>
  <si>
    <t>BIL23922608</t>
  </si>
  <si>
    <t>ZNO23153609</t>
  </si>
  <si>
    <t>ZNO23153610</t>
  </si>
  <si>
    <t>BUF23070611</t>
  </si>
  <si>
    <t>VIL23062612</t>
  </si>
  <si>
    <t>VIL23062613</t>
  </si>
  <si>
    <t>BUF23918614</t>
  </si>
  <si>
    <t>0,15x918x925 G/C USK</t>
  </si>
  <si>
    <t>BUF23838615</t>
  </si>
  <si>
    <t>BIL23860616</t>
  </si>
  <si>
    <t>BIL23913617</t>
  </si>
  <si>
    <t>НЕ менше!</t>
  </si>
  <si>
    <t>BUF23913618</t>
  </si>
  <si>
    <t>BUF23096619</t>
  </si>
  <si>
    <t>BUF23070620</t>
  </si>
  <si>
    <t>BUF23942621</t>
  </si>
  <si>
    <t>0,16x942x790 ALU/С USK</t>
  </si>
  <si>
    <t>BUF23942622</t>
  </si>
  <si>
    <t>BUF23838623</t>
  </si>
  <si>
    <t>BUF23838624</t>
  </si>
  <si>
    <t>BIL23838625</t>
  </si>
  <si>
    <t>0,20x838x690 BLANK</t>
  </si>
  <si>
    <t>BUF23975626</t>
  </si>
  <si>
    <t>BUF23975627</t>
  </si>
  <si>
    <t>BUF23070628</t>
  </si>
  <si>
    <t>DEV23070629</t>
  </si>
  <si>
    <t>OT070-ELQ7022A5A 21Е HBI</t>
  </si>
  <si>
    <t>BIL23896630</t>
  </si>
  <si>
    <t>0,17x896x795 BLANK USK</t>
  </si>
  <si>
    <t>BIL23896631</t>
  </si>
  <si>
    <t>BUF23918632</t>
  </si>
  <si>
    <t>BUF23918633</t>
  </si>
  <si>
    <t>ZNO23070634</t>
  </si>
  <si>
    <t>ZNO23070635</t>
  </si>
  <si>
    <t>BUF23070636</t>
  </si>
  <si>
    <t>BUF23975637</t>
  </si>
  <si>
    <t>BUF23975638</t>
  </si>
  <si>
    <t>BIL23896639</t>
  </si>
  <si>
    <t>BIL23896640</t>
  </si>
  <si>
    <t>BUF23942641</t>
  </si>
  <si>
    <t>BIL23896642</t>
  </si>
  <si>
    <t>BIL23896643</t>
  </si>
  <si>
    <t>BUF23975644</t>
  </si>
  <si>
    <t>BUF23918645</t>
  </si>
  <si>
    <t>BUF23838646</t>
  </si>
  <si>
    <t>BUF23838647</t>
  </si>
  <si>
    <t>BUF23096648</t>
  </si>
  <si>
    <t>BIL23808649</t>
  </si>
  <si>
    <t>VAJ23062650</t>
  </si>
  <si>
    <t>VIL23062651</t>
  </si>
  <si>
    <t>BUF23070652</t>
  </si>
  <si>
    <t>BUF23070653</t>
  </si>
  <si>
    <t>BUF23920654</t>
  </si>
  <si>
    <t>BUF23913655</t>
  </si>
  <si>
    <t>BUF23877656</t>
  </si>
  <si>
    <t>BIL23896657</t>
  </si>
  <si>
    <t>BIL23896658</t>
  </si>
  <si>
    <t>BIL23896659</t>
  </si>
  <si>
    <t>BUF23975660</t>
  </si>
  <si>
    <t>ZNO23153661</t>
  </si>
  <si>
    <t>BIL23860662</t>
  </si>
  <si>
    <t>BUF23975663</t>
  </si>
  <si>
    <t>BUF23838664</t>
  </si>
  <si>
    <t>BUF23838665</t>
  </si>
  <si>
    <t>BIL23896666</t>
  </si>
  <si>
    <t>BUF23070667</t>
  </si>
  <si>
    <t>BIL23895668</t>
  </si>
  <si>
    <t>BUF23096669</t>
  </si>
  <si>
    <t>VIL23062670</t>
  </si>
  <si>
    <t>VIL23062671</t>
  </si>
  <si>
    <t>BIL23860672</t>
  </si>
  <si>
    <t>BIL23860673</t>
  </si>
  <si>
    <t>UTS23920674</t>
  </si>
  <si>
    <t xml:space="preserve">0,16x920x778 W/G </t>
  </si>
  <si>
    <t>UTS23922675</t>
  </si>
  <si>
    <t>UTS23954676</t>
  </si>
  <si>
    <t>UTS23959677</t>
  </si>
  <si>
    <t>UTS23838678</t>
  </si>
  <si>
    <t>0,17x838x942 W/G</t>
  </si>
  <si>
    <t>UTS23840679</t>
  </si>
  <si>
    <t>UTS23860680</t>
  </si>
  <si>
    <t>UTS23860681</t>
  </si>
  <si>
    <t>UTS23896682</t>
  </si>
  <si>
    <t>UTS23896683</t>
  </si>
  <si>
    <t>UTS23918684</t>
  </si>
  <si>
    <t>UTS23950685</t>
  </si>
  <si>
    <t xml:space="preserve">0,14х950х925  W/G </t>
  </si>
  <si>
    <t>UTS23975686</t>
  </si>
  <si>
    <t>ZNO23153687</t>
  </si>
  <si>
    <t>OT153-20EB05 TEST</t>
  </si>
  <si>
    <t>BIL23896688</t>
  </si>
  <si>
    <t>BIL23896689</t>
  </si>
  <si>
    <t>BIL23896690</t>
  </si>
  <si>
    <t>BUF23838691</t>
  </si>
  <si>
    <t>BUF23838692</t>
  </si>
  <si>
    <t>BUF23070693</t>
  </si>
  <si>
    <t>BUF23913694</t>
  </si>
  <si>
    <t>BIL23913695</t>
  </si>
  <si>
    <t>VIL23062696</t>
  </si>
  <si>
    <t>VIL23062697</t>
  </si>
  <si>
    <t>BIL23908698</t>
  </si>
  <si>
    <t>BIL23838699</t>
  </si>
  <si>
    <t>BUF23975700</t>
  </si>
  <si>
    <t>BUF23975701</t>
  </si>
  <si>
    <t>BUF23918702</t>
  </si>
  <si>
    <t>BIL23896703</t>
  </si>
  <si>
    <t>BUF23942704</t>
  </si>
  <si>
    <t>BUF23942705</t>
  </si>
  <si>
    <t>DEV23922706</t>
  </si>
  <si>
    <t>BUF23913707</t>
  </si>
  <si>
    <t>BUF23922708</t>
  </si>
  <si>
    <t>BUF23942709</t>
  </si>
  <si>
    <t>BIL23860710</t>
  </si>
  <si>
    <t>BIL23860711</t>
  </si>
  <si>
    <t>BIL23896712</t>
  </si>
  <si>
    <t>BIL23896713</t>
  </si>
  <si>
    <t>BIL23896714</t>
  </si>
  <si>
    <t>BIL23895715</t>
  </si>
  <si>
    <t>BUF23913716</t>
  </si>
  <si>
    <t>DEV23070717</t>
  </si>
  <si>
    <t>BUF23942718</t>
  </si>
  <si>
    <t>BUF23920719</t>
  </si>
  <si>
    <t>BIL23896720</t>
  </si>
  <si>
    <t>BIL23920721</t>
  </si>
  <si>
    <t>VIL23062722</t>
  </si>
  <si>
    <t xml:space="preserve">OT62-ELQ6216A2A  BAO </t>
  </si>
  <si>
    <t>VAJ23062723</t>
  </si>
  <si>
    <t>ZNO23153724</t>
  </si>
  <si>
    <t>VAJ23153725</t>
  </si>
  <si>
    <t>DEV23070726</t>
  </si>
  <si>
    <t>VAJ23096727</t>
  </si>
  <si>
    <t>НЕ БІЛЬШЕ!</t>
  </si>
  <si>
    <t>VAJ23096728</t>
  </si>
  <si>
    <t>BIL23808729</t>
  </si>
  <si>
    <t>BIL23808730</t>
  </si>
  <si>
    <t>DEV23099731</t>
  </si>
  <si>
    <t>OT99-ELQ9999A0A ARP RAS</t>
  </si>
  <si>
    <t>BIL23099732</t>
  </si>
  <si>
    <t>BUF23942733</t>
  </si>
  <si>
    <t>BUF23942734</t>
  </si>
  <si>
    <t>BUF23913735</t>
  </si>
  <si>
    <t>BIL23860736</t>
  </si>
  <si>
    <t>BIL23860737</t>
  </si>
  <si>
    <t>BUF23920738</t>
  </si>
  <si>
    <t>BIL23895739</t>
  </si>
  <si>
    <t>VAJ23096740</t>
  </si>
  <si>
    <t>BUF23096741</t>
  </si>
  <si>
    <t>VAJ23153742</t>
  </si>
  <si>
    <t>DEV23070743</t>
  </si>
  <si>
    <t>DEV23070744</t>
  </si>
  <si>
    <t>BUF23975745</t>
  </si>
  <si>
    <t>BUF23975746</t>
  </si>
  <si>
    <t>BUF23838747</t>
  </si>
  <si>
    <t>ZNO23153748</t>
  </si>
  <si>
    <t>OT153-ELQ1554A0A BAO</t>
  </si>
  <si>
    <t>BUF23838749</t>
  </si>
  <si>
    <t>0,17x838x942 TH435 ALU/С</t>
  </si>
  <si>
    <t>BUF 954</t>
  </si>
  <si>
    <t>MOE23062750</t>
  </si>
  <si>
    <t>VIL23062751</t>
  </si>
  <si>
    <t>VIL23062752</t>
  </si>
  <si>
    <t>BUF23838753</t>
  </si>
  <si>
    <t>VIL23062754</t>
  </si>
  <si>
    <t>OT062-ELQ6216A3A USK</t>
  </si>
  <si>
    <t>DEV23070755</t>
  </si>
  <si>
    <t>OT070-ELQ7033A2A  BAO</t>
  </si>
  <si>
    <t>BIL23922756</t>
  </si>
  <si>
    <t>BUF23975757</t>
  </si>
  <si>
    <t>BUF23975758</t>
  </si>
  <si>
    <t>BIL23896759</t>
  </si>
  <si>
    <t>18 330,000</t>
  </si>
  <si>
    <t>BIL23896760</t>
  </si>
  <si>
    <t>BUF23942761</t>
  </si>
  <si>
    <t>BUF23942762</t>
  </si>
  <si>
    <t>BUF23096763</t>
  </si>
  <si>
    <t>VAJ23096764</t>
  </si>
  <si>
    <t>VAJ23153765</t>
  </si>
  <si>
    <t>BIL23896766</t>
  </si>
  <si>
    <t>BIL23896767</t>
  </si>
  <si>
    <t>0,18x896x795 BAO BLANK</t>
  </si>
  <si>
    <t>ZNO23070768</t>
  </si>
  <si>
    <t>OT070-ELQ7013A11A BAO</t>
  </si>
  <si>
    <t>DEV23070769</t>
  </si>
  <si>
    <t>BIL23896770</t>
  </si>
  <si>
    <t>BIL23896771</t>
  </si>
  <si>
    <t>BIL23895772</t>
  </si>
  <si>
    <t>0,19x895x907 BAO BLANK</t>
  </si>
  <si>
    <t>BIL23860773</t>
  </si>
  <si>
    <t>0,18x860x873 BAO BLANK</t>
  </si>
  <si>
    <t>BIL23860774</t>
  </si>
  <si>
    <t>BIL23920775</t>
  </si>
  <si>
    <t>BUF23920776</t>
  </si>
  <si>
    <t>BUF23942777</t>
  </si>
  <si>
    <t>BUF23942778</t>
  </si>
  <si>
    <t>BUF23913779</t>
  </si>
  <si>
    <t>DEV23070780</t>
  </si>
  <si>
    <t>ZNO23070781</t>
  </si>
  <si>
    <t>ZNO23153782</t>
  </si>
  <si>
    <t>DEV23099783</t>
  </si>
  <si>
    <t>OT99-21EK05 203XQ</t>
  </si>
  <si>
    <t>BIL23099784</t>
  </si>
  <si>
    <t>OT99-A75B05 USK 2,8/2,8</t>
  </si>
  <si>
    <t>DEV23099785</t>
  </si>
  <si>
    <t>DEV23099786</t>
  </si>
  <si>
    <t>WEI23153787</t>
  </si>
  <si>
    <t>BIL23896788</t>
  </si>
  <si>
    <t>BIL23896789</t>
  </si>
  <si>
    <t>0,17x896x795 BAO BLANK</t>
  </si>
  <si>
    <t>BIL23896790</t>
  </si>
  <si>
    <t>VIL23062791</t>
  </si>
  <si>
    <t>VIL23062792</t>
  </si>
  <si>
    <t>BUF23942793</t>
  </si>
  <si>
    <t>BIL23920794</t>
  </si>
  <si>
    <t>VAJ23096796</t>
  </si>
  <si>
    <t>VAJ23062795</t>
  </si>
  <si>
    <t>OT062-20EK05 HBI</t>
  </si>
  <si>
    <t>BUF23096796</t>
  </si>
  <si>
    <t>VAJ23096797</t>
  </si>
  <si>
    <t>BIL23896798</t>
  </si>
  <si>
    <t>BIL23896799</t>
  </si>
  <si>
    <t>BIL23896800</t>
  </si>
  <si>
    <t>BUF23838801</t>
  </si>
  <si>
    <t>0,17x838x942 ALU/С BAO</t>
  </si>
  <si>
    <t>VAJ23153802</t>
  </si>
  <si>
    <t>DEV23070803</t>
  </si>
  <si>
    <t>BIL23922804</t>
  </si>
  <si>
    <t>UTS23913805</t>
  </si>
  <si>
    <t xml:space="preserve">0,14x913x766 -/G </t>
  </si>
  <si>
    <t>VIL23062806</t>
  </si>
  <si>
    <t>BIL23913807</t>
  </si>
  <si>
    <t>BUF23913808</t>
  </si>
  <si>
    <t>BIL23860809</t>
  </si>
  <si>
    <t>BIL23860810</t>
  </si>
  <si>
    <t>BIL23895811</t>
  </si>
  <si>
    <t>BIL23895812</t>
  </si>
  <si>
    <t>UTS23922813</t>
  </si>
  <si>
    <t>UTS23942814</t>
  </si>
  <si>
    <t>UTS23954815</t>
  </si>
  <si>
    <t>UTS23838816</t>
  </si>
  <si>
    <t>UTS23896817</t>
  </si>
  <si>
    <t>UTS23896818</t>
  </si>
  <si>
    <t>UTS23975819</t>
  </si>
  <si>
    <t>UTS23860820</t>
  </si>
  <si>
    <t>BUF23913821</t>
  </si>
  <si>
    <t>BUF23913822</t>
  </si>
  <si>
    <t>VIL23062823</t>
  </si>
  <si>
    <t>ZNO23153824</t>
  </si>
  <si>
    <t>BIL23950825</t>
  </si>
  <si>
    <t>BUF23975826</t>
  </si>
  <si>
    <t>BIL23896827</t>
  </si>
  <si>
    <t>BIL23896828</t>
  </si>
  <si>
    <t>BIL23896829</t>
  </si>
  <si>
    <t>BUF23913830</t>
  </si>
  <si>
    <t>BIL23896831</t>
  </si>
  <si>
    <t>BIL23896832</t>
  </si>
  <si>
    <t>BUF23913833</t>
  </si>
  <si>
    <t>BUF23070834</t>
  </si>
  <si>
    <t>BIL23920835</t>
  </si>
  <si>
    <t>0,16x920x778 RAS BLANK</t>
  </si>
  <si>
    <t>BIL23895836</t>
  </si>
  <si>
    <t>BIL23860837</t>
  </si>
  <si>
    <t>BUF23096838</t>
  </si>
  <si>
    <t>OT96 Alu/C BAO auto</t>
  </si>
  <si>
    <t>*****</t>
  </si>
  <si>
    <t>VAJ23096839</t>
  </si>
  <si>
    <t>OT96 Alu/G BAO auto</t>
  </si>
  <si>
    <t>BUF23096840</t>
  </si>
  <si>
    <t>BIL23808841</t>
  </si>
  <si>
    <t>0,20x808x908 BAO BLANK</t>
  </si>
  <si>
    <t>BUF23942842</t>
  </si>
  <si>
    <t>BUF23942843</t>
  </si>
  <si>
    <t>WEI23153844</t>
  </si>
  <si>
    <t>BUF23942845</t>
  </si>
  <si>
    <t>ZNO23153846</t>
  </si>
  <si>
    <t>22т</t>
  </si>
  <si>
    <t>VAJ23153847</t>
  </si>
  <si>
    <t>30т</t>
  </si>
  <si>
    <t>VAJ23153848</t>
  </si>
  <si>
    <t>BIL23896849</t>
  </si>
  <si>
    <t>BIL23896850</t>
  </si>
  <si>
    <t>BUF23942851</t>
  </si>
  <si>
    <t>BIL23896852</t>
  </si>
  <si>
    <t>BIL23896853</t>
  </si>
  <si>
    <t>BIL23896854</t>
  </si>
  <si>
    <t>BIL23922855</t>
  </si>
  <si>
    <t>0,17x922x868 BAO BLANK</t>
  </si>
  <si>
    <t>калібровка 954</t>
  </si>
  <si>
    <t>BIL23896856</t>
  </si>
  <si>
    <t>BIL23896857</t>
  </si>
  <si>
    <t>BIL23896858</t>
  </si>
  <si>
    <t>BIL23896859</t>
  </si>
  <si>
    <t>BIL23896860</t>
  </si>
  <si>
    <t>BIL23895861</t>
  </si>
  <si>
    <t>BIL23895862</t>
  </si>
  <si>
    <t>BIL23860863</t>
  </si>
  <si>
    <t>BIL23860864</t>
  </si>
  <si>
    <t>WEI23153865</t>
  </si>
  <si>
    <t>Листи взяти з VAJ23153848</t>
  </si>
  <si>
    <t>BIL23896866</t>
  </si>
  <si>
    <t>BIL23896867</t>
  </si>
  <si>
    <t>BIL23896868</t>
  </si>
  <si>
    <t>BUF23838869</t>
  </si>
  <si>
    <t>BUF23838870</t>
  </si>
  <si>
    <t>MOE23062871</t>
  </si>
  <si>
    <t>VIL23062872</t>
  </si>
  <si>
    <t>BUF23913873</t>
  </si>
  <si>
    <t>або більше</t>
  </si>
  <si>
    <t>BUF23913874</t>
  </si>
  <si>
    <t>BIL23913875</t>
  </si>
  <si>
    <t>BUF23070876***</t>
  </si>
  <si>
    <t>OT070-ELQ7013A9A  BAO</t>
  </si>
  <si>
    <t>test</t>
  </si>
  <si>
    <t>BUF23070877</t>
  </si>
  <si>
    <t>BUF23070878</t>
  </si>
  <si>
    <t>BIL23896879</t>
  </si>
  <si>
    <t>BIL23896880</t>
  </si>
  <si>
    <t>BUF23096881</t>
  </si>
  <si>
    <t>VAJ23153882</t>
  </si>
  <si>
    <t>WEI23153883</t>
  </si>
  <si>
    <t>OT153-ELQ1542A3A BAO</t>
  </si>
  <si>
    <t>DEV23070884</t>
  </si>
  <si>
    <t>OT070-ELQ7022A5A HBI TH550</t>
  </si>
  <si>
    <t>BUF23070885</t>
  </si>
  <si>
    <t>ZNO23070886</t>
  </si>
  <si>
    <t>DEV23070887</t>
  </si>
  <si>
    <t>BIL23959888</t>
  </si>
  <si>
    <t>BIL23959889</t>
  </si>
  <si>
    <t>BUF23096890</t>
  </si>
  <si>
    <t>BIL23808891</t>
  </si>
  <si>
    <t>BUF23838892</t>
  </si>
  <si>
    <t>BUF23918893</t>
  </si>
  <si>
    <t>0,14x918x925 USK BLANK</t>
  </si>
  <si>
    <t>BIL23920895</t>
  </si>
  <si>
    <t>DEV23099896</t>
  </si>
  <si>
    <t>19t</t>
  </si>
  <si>
    <t>BIL23099897</t>
  </si>
  <si>
    <t>OT99-921XQ 0,20 ALU/G 36608</t>
  </si>
  <si>
    <t>***893</t>
  </si>
  <si>
    <t>BUF23096898</t>
  </si>
  <si>
    <t>BUF23096899</t>
  </si>
  <si>
    <t>BIL23896900</t>
  </si>
  <si>
    <t>0,18x896x795 BAO W/С</t>
  </si>
  <si>
    <t>BIL23896901</t>
  </si>
  <si>
    <t>BUF23942902</t>
  </si>
  <si>
    <t>BUF23942903</t>
  </si>
  <si>
    <t>BUF23942904</t>
  </si>
  <si>
    <t>BUF23913905</t>
  </si>
  <si>
    <t>BIL23850906</t>
  </si>
  <si>
    <t>0,18x850x942 HEN BLANK</t>
  </si>
  <si>
    <t>BIL23896907</t>
  </si>
  <si>
    <t>BIL23896908</t>
  </si>
  <si>
    <t>BIL23860909</t>
  </si>
  <si>
    <t>BUF23975910</t>
  </si>
  <si>
    <t>BIL23860911</t>
  </si>
  <si>
    <t>VIL23954912</t>
  </si>
  <si>
    <t>VIL23954913</t>
  </si>
  <si>
    <t>BUF23975914</t>
  </si>
  <si>
    <t>BUF23838915</t>
  </si>
  <si>
    <t>BIL23896916</t>
  </si>
  <si>
    <t>WEI23153917</t>
  </si>
  <si>
    <t>VAJ23153918</t>
  </si>
  <si>
    <t>VAJ23153919</t>
  </si>
  <si>
    <t>BIL23877920</t>
  </si>
  <si>
    <t>6,6т</t>
  </si>
  <si>
    <t>BIL23896921</t>
  </si>
  <si>
    <t>BIL23896922</t>
  </si>
  <si>
    <t>WEI23153923</t>
  </si>
  <si>
    <t>DEV23099924</t>
  </si>
  <si>
    <t>BUF23070925</t>
  </si>
  <si>
    <t>DEV23070926</t>
  </si>
  <si>
    <t>BIL23895927</t>
  </si>
  <si>
    <t>BIL23896928</t>
  </si>
  <si>
    <t>BIL23896929</t>
  </si>
  <si>
    <t>BUF23096930</t>
  </si>
  <si>
    <t>BIL23808931</t>
  </si>
  <si>
    <t>BIL23895932</t>
  </si>
  <si>
    <t>BIL23895933</t>
  </si>
  <si>
    <t>BUF23096934</t>
  </si>
  <si>
    <t>BIL23808935</t>
  </si>
  <si>
    <t>BIL23808936</t>
  </si>
  <si>
    <t>BUF23942937</t>
  </si>
  <si>
    <t>BUF23942938</t>
  </si>
  <si>
    <t>BIL23896939</t>
  </si>
  <si>
    <t>BIL23896940</t>
  </si>
  <si>
    <t>WEI23153941</t>
  </si>
  <si>
    <t>BUF23913942</t>
  </si>
  <si>
    <t>BIL23913943</t>
  </si>
  <si>
    <t>BIL23860944</t>
  </si>
  <si>
    <t>0,17x860x795 USK BLANK</t>
  </si>
  <si>
    <t>BIL23860945</t>
  </si>
  <si>
    <t>BIL23860946</t>
  </si>
  <si>
    <t>BIL23860947</t>
  </si>
  <si>
    <t>BIL23860948</t>
  </si>
  <si>
    <t>BIL23860949</t>
  </si>
  <si>
    <t>VAJ23062950</t>
  </si>
  <si>
    <t>OT062-20EK05 BAO</t>
  </si>
  <si>
    <t>VIL23062951</t>
  </si>
  <si>
    <t>OT062-15VK05 0,15 USK</t>
  </si>
  <si>
    <t>BIL23895952</t>
  </si>
  <si>
    <t>BIL23895953</t>
  </si>
  <si>
    <t>BIL23895954</t>
  </si>
  <si>
    <t>BIL23895955</t>
  </si>
  <si>
    <t>BIL23860956</t>
  </si>
  <si>
    <t>BIL23860957</t>
  </si>
  <si>
    <t>BIL23860958</t>
  </si>
  <si>
    <t>BIL23860959</t>
  </si>
  <si>
    <t>BIL23922960</t>
  </si>
  <si>
    <t>DEV23070961</t>
  </si>
  <si>
    <t>DEV23070962</t>
  </si>
  <si>
    <t>BIL23922963</t>
  </si>
  <si>
    <t>0,17х922х868 BAO BLANK</t>
  </si>
  <si>
    <t>BIL23896964</t>
  </si>
  <si>
    <t>BIL23896965</t>
  </si>
  <si>
    <t>ZNO23153966</t>
  </si>
  <si>
    <t>BUF23070967</t>
  </si>
  <si>
    <t>OT070-21EK05 0,16 HBI</t>
  </si>
  <si>
    <t>BUF23975968</t>
  </si>
  <si>
    <t>9880+5610</t>
  </si>
  <si>
    <t>BUF23975969</t>
  </si>
  <si>
    <t>BUF23096970</t>
  </si>
  <si>
    <t>BUF23096971</t>
  </si>
  <si>
    <t>OT96 ALU/C 0,18 USK auto</t>
  </si>
  <si>
    <t>BIL23896972</t>
  </si>
  <si>
    <t>BIL23896973</t>
  </si>
  <si>
    <t>DEV23099974</t>
  </si>
  <si>
    <t>DEV23099975</t>
  </si>
  <si>
    <t>BIL23896976</t>
  </si>
  <si>
    <t>BIL23896977</t>
  </si>
  <si>
    <t>VAJ23062978</t>
  </si>
  <si>
    <t>BUF23838979</t>
  </si>
  <si>
    <t>BUF23838980</t>
  </si>
  <si>
    <t>BIL23895981</t>
  </si>
  <si>
    <t>BUF23942982</t>
  </si>
  <si>
    <t>ZNO23153966 A</t>
  </si>
  <si>
    <t>BUF23942983</t>
  </si>
  <si>
    <t>BUF23942984</t>
  </si>
  <si>
    <t>VAJ23096985</t>
  </si>
  <si>
    <t>BIL23808986</t>
  </si>
  <si>
    <t>BUF23096987</t>
  </si>
  <si>
    <t>OT96 ALU/C 0,18 HBI auto</t>
  </si>
  <si>
    <t>BIL23808988</t>
  </si>
  <si>
    <t>BIL23920989</t>
  </si>
  <si>
    <t>DEV23070990</t>
  </si>
  <si>
    <t>DEV23070991</t>
  </si>
  <si>
    <t>BUF23070992</t>
  </si>
  <si>
    <t>BUF23838993</t>
  </si>
  <si>
    <t>BUF23838994</t>
  </si>
  <si>
    <t>BUF23975995</t>
  </si>
  <si>
    <t>BUF23975996</t>
  </si>
  <si>
    <t>BUF23975997</t>
  </si>
  <si>
    <t>BIL23895998</t>
  </si>
  <si>
    <t>BIL23895999</t>
  </si>
  <si>
    <t>BIL23895001</t>
  </si>
  <si>
    <t>BIL23895002</t>
  </si>
  <si>
    <t>BUF239421000</t>
  </si>
  <si>
    <t>BUF239421001</t>
  </si>
  <si>
    <t>BIL238601002</t>
  </si>
  <si>
    <t>BUF239131003</t>
  </si>
  <si>
    <t>BUF239131004</t>
  </si>
  <si>
    <t>BUF238381005</t>
  </si>
  <si>
    <t>DEV230701006</t>
  </si>
  <si>
    <t>ZNO230701007</t>
  </si>
  <si>
    <t>BIL239221008</t>
  </si>
  <si>
    <t>BIL238961009</t>
  </si>
  <si>
    <t>BIL238961010</t>
  </si>
  <si>
    <t>BIL238961011</t>
  </si>
  <si>
    <t>BIL238961012</t>
  </si>
  <si>
    <t>BIL238961013</t>
  </si>
  <si>
    <t>BIL238961014</t>
  </si>
  <si>
    <t>BIL238961015</t>
  </si>
  <si>
    <t>BUF230961016</t>
  </si>
  <si>
    <t>BIL238951017</t>
  </si>
  <si>
    <t>ZNO231531018</t>
  </si>
  <si>
    <t>ZNO231531019</t>
  </si>
  <si>
    <t>OT153-20EB05 BAO TEST</t>
  </si>
  <si>
    <t>BIL238771020</t>
  </si>
  <si>
    <t>0,18x877x843 USK BLANK</t>
  </si>
  <si>
    <t>BUF238771021</t>
  </si>
  <si>
    <t>BIL238961022</t>
  </si>
  <si>
    <t>BIL238961023</t>
  </si>
  <si>
    <t>DEV230701025</t>
  </si>
  <si>
    <t>BUF239181026</t>
  </si>
  <si>
    <t>0,14x918x925 USK 21EK05</t>
  </si>
  <si>
    <t>BIL239201027</t>
  </si>
  <si>
    <t>UTS238961028</t>
  </si>
  <si>
    <t>BUF239131029</t>
  </si>
  <si>
    <t>0,14x913x766 USK 09AK05</t>
  </si>
  <si>
    <t>ZNO231531030</t>
  </si>
  <si>
    <t>BIL239131031</t>
  </si>
  <si>
    <t>BIL238961032</t>
  </si>
  <si>
    <t>BIL238961033</t>
  </si>
  <si>
    <t>DEV230701034</t>
  </si>
  <si>
    <t>DEV230701035</t>
  </si>
  <si>
    <t>BIL239221036</t>
  </si>
  <si>
    <t>0,17х922х868 USK TH550 BLANK</t>
  </si>
  <si>
    <t>BUF230701037</t>
  </si>
  <si>
    <t>BUF230701038</t>
  </si>
  <si>
    <t>BUF239201039</t>
  </si>
  <si>
    <t>BIL239201040</t>
  </si>
  <si>
    <t>BUF230961041</t>
  </si>
  <si>
    <t>BUF230961042</t>
  </si>
  <si>
    <t>BUF238381043</t>
  </si>
  <si>
    <t>WEI231531044</t>
  </si>
  <si>
    <t>29T</t>
  </si>
  <si>
    <t>BUF239421045</t>
  </si>
  <si>
    <t>ВСІ</t>
  </si>
  <si>
    <t>BUF239131046</t>
  </si>
  <si>
    <t>BUF238381047</t>
  </si>
  <si>
    <t>BIL238961048</t>
  </si>
  <si>
    <t>BIL238961049</t>
  </si>
  <si>
    <t>SKO238951050</t>
  </si>
  <si>
    <t xml:space="preserve">0,19х895х901  G/G </t>
  </si>
  <si>
    <t>BIL238601051</t>
  </si>
  <si>
    <t>BIL238601052</t>
  </si>
  <si>
    <t>DEV230991053</t>
  </si>
  <si>
    <t>BIL238961054</t>
  </si>
  <si>
    <t>BUF238381055</t>
  </si>
  <si>
    <t>DEV230701056</t>
  </si>
  <si>
    <t>BIL239221057</t>
  </si>
  <si>
    <t>BUF230961058</t>
  </si>
  <si>
    <t>BUF230961059</t>
  </si>
  <si>
    <t>BIL239201060</t>
  </si>
  <si>
    <t>BIL238961061</t>
  </si>
  <si>
    <t>BIL238961062</t>
  </si>
  <si>
    <t>BUF239131063</t>
  </si>
  <si>
    <t>BIL238961064</t>
  </si>
  <si>
    <t>BIL238381065</t>
  </si>
  <si>
    <t>BIL238771066</t>
  </si>
  <si>
    <t>DEV230701067</t>
  </si>
  <si>
    <t>ZNO230701068</t>
  </si>
  <si>
    <t>4,5-5тис.</t>
  </si>
  <si>
    <t>BUF230701069</t>
  </si>
  <si>
    <t>BUF230701070</t>
  </si>
  <si>
    <t>DEV230991071</t>
  </si>
  <si>
    <t>VIL230621072</t>
  </si>
  <si>
    <t>VIL230621073</t>
  </si>
  <si>
    <t>WEI231531074</t>
  </si>
  <si>
    <t>BIL239501075</t>
  </si>
  <si>
    <t>0,27x950x780 BAO BLANK</t>
  </si>
  <si>
    <t>VIL230621076</t>
  </si>
  <si>
    <t>OT062-ELQ0830A9A BAO</t>
  </si>
  <si>
    <t>BIL230991077</t>
  </si>
  <si>
    <t>BUF239421078</t>
  </si>
  <si>
    <t>BUF239421079</t>
  </si>
  <si>
    <t>BUF239131080</t>
  </si>
  <si>
    <t>22K ready 20k-not ready</t>
  </si>
  <si>
    <t>BIL239131081</t>
  </si>
  <si>
    <t>UTS239421082</t>
  </si>
  <si>
    <t>0,16x942x790 -/G</t>
  </si>
  <si>
    <t>BUF239751083</t>
  </si>
  <si>
    <t>BUF239751084</t>
  </si>
  <si>
    <t>IMP</t>
  </si>
  <si>
    <t>BUF238381085</t>
  </si>
  <si>
    <t>BIL239201086</t>
  </si>
  <si>
    <t>BIL239221087</t>
  </si>
  <si>
    <t>BIL238961088</t>
  </si>
  <si>
    <t>BUF239131089</t>
  </si>
  <si>
    <t>BIL239131090</t>
  </si>
  <si>
    <t>BUF239131091</t>
  </si>
  <si>
    <t>BUF230961092</t>
  </si>
  <si>
    <t>BUF239751093</t>
  </si>
  <si>
    <t>BUF230961094</t>
  </si>
  <si>
    <t>BUF230701095</t>
  </si>
  <si>
    <t>BIL239221096</t>
  </si>
  <si>
    <t>DEV230701097</t>
  </si>
  <si>
    <t>23-25T</t>
  </si>
  <si>
    <t>BUF230961098</t>
  </si>
  <si>
    <t>DEV230991099</t>
  </si>
  <si>
    <t>BIL239221100</t>
  </si>
  <si>
    <t>BIL240991101</t>
  </si>
  <si>
    <t>BUF249421102</t>
  </si>
  <si>
    <t>BUF249201103</t>
  </si>
  <si>
    <t>BUF249751104</t>
  </si>
  <si>
    <t>BIL249201105</t>
  </si>
  <si>
    <t>BIL248961106</t>
  </si>
  <si>
    <t>BIL249081107</t>
  </si>
  <si>
    <t>10T</t>
  </si>
  <si>
    <t>BIL248601108</t>
  </si>
  <si>
    <t>BAO</t>
  </si>
  <si>
    <t>BIL248601109</t>
  </si>
  <si>
    <t>0,18x860x873 RAS BLANK</t>
  </si>
  <si>
    <t>RASS</t>
  </si>
  <si>
    <t>BUF240961110</t>
  </si>
  <si>
    <t>BUF240961111</t>
  </si>
  <si>
    <t>калібр</t>
  </si>
  <si>
    <t>BIL249131112</t>
  </si>
  <si>
    <t>DEV240701113</t>
  </si>
  <si>
    <t>BIL249221114</t>
  </si>
  <si>
    <t>UTS249421115</t>
  </si>
  <si>
    <t>BIL248081116</t>
  </si>
  <si>
    <t>BUF249751117</t>
  </si>
  <si>
    <t>BUF249751118</t>
  </si>
  <si>
    <t>WEI241531119</t>
  </si>
  <si>
    <t>ZNO241531120</t>
  </si>
  <si>
    <t>VIL240621121</t>
  </si>
  <si>
    <t>OT062-ELQ6216A3A BAO</t>
  </si>
  <si>
    <t>BUF240961122</t>
  </si>
  <si>
    <t>OT96 ALU/C 0,18 BAO auto</t>
  </si>
  <si>
    <t>BUF240961123</t>
  </si>
  <si>
    <t>DEV240701124</t>
  </si>
  <si>
    <t>OT70-20EK05 PFAS free TEST</t>
  </si>
  <si>
    <t>BUF248381125</t>
  </si>
  <si>
    <t>BUF248381126</t>
  </si>
  <si>
    <t>BUF249421127</t>
  </si>
  <si>
    <t>BIL240991128</t>
  </si>
  <si>
    <t>DEV240701129</t>
  </si>
  <si>
    <t>BUF240961130</t>
  </si>
  <si>
    <t>BIL248081131</t>
  </si>
  <si>
    <t>BUF240701132</t>
  </si>
  <si>
    <t>OT070-ELQ7013A4A BAO</t>
  </si>
  <si>
    <t>BUF240701133</t>
  </si>
  <si>
    <t>VIL240621134</t>
  </si>
  <si>
    <t>BIL248961135</t>
  </si>
  <si>
    <t>BUF248381136</t>
  </si>
  <si>
    <t>BIL248211137</t>
  </si>
  <si>
    <t>0,155x821x926 BAO BLANK</t>
  </si>
  <si>
    <t>BUF249201138</t>
  </si>
  <si>
    <t>BIL249201139</t>
  </si>
  <si>
    <t>перекинути з BUF249201138</t>
  </si>
  <si>
    <t>DEV240991140</t>
  </si>
  <si>
    <t>BIL248601141</t>
  </si>
  <si>
    <t>19T</t>
  </si>
  <si>
    <t>BIL248211142</t>
  </si>
  <si>
    <t>DEV240701143</t>
  </si>
  <si>
    <t>VIL240621144</t>
  </si>
  <si>
    <t>TEST 100лист</t>
  </si>
  <si>
    <t>VIL240621145</t>
  </si>
  <si>
    <t>19570(вага)</t>
  </si>
  <si>
    <t>BIL249131146</t>
  </si>
  <si>
    <t>WEI241531147</t>
  </si>
  <si>
    <t>17900(вага)</t>
  </si>
  <si>
    <t>BUF249421148</t>
  </si>
  <si>
    <t>18994(вага)</t>
  </si>
  <si>
    <t>BIL249591149</t>
  </si>
  <si>
    <t>3 рул</t>
  </si>
  <si>
    <t>BUF248381150</t>
  </si>
  <si>
    <t>12000(вага)</t>
  </si>
  <si>
    <t>BIL249221151</t>
  </si>
  <si>
    <t>0,17x922x868 DON BLANK</t>
  </si>
  <si>
    <t>калібровка 950 DON  у 922</t>
  </si>
  <si>
    <t>BUF240961152</t>
  </si>
  <si>
    <t>BUF240961153</t>
  </si>
  <si>
    <t>WEI241531154</t>
  </si>
  <si>
    <t>18340(вага)</t>
  </si>
  <si>
    <t>BIL248601155</t>
  </si>
  <si>
    <t>3 будь-яких рулона</t>
  </si>
  <si>
    <t>BUF249751156</t>
  </si>
  <si>
    <t>пачки завезти і розпакувати</t>
  </si>
  <si>
    <t>BUF249421157</t>
  </si>
  <si>
    <t>18087(вага)</t>
  </si>
  <si>
    <t>BIL249081158</t>
  </si>
  <si>
    <t>15560(вага)</t>
  </si>
  <si>
    <t>BUF249751159</t>
  </si>
  <si>
    <t>BUF249751160</t>
  </si>
  <si>
    <t>BUF249181161</t>
  </si>
  <si>
    <t>15860(вага)</t>
  </si>
  <si>
    <t>BUF240701162</t>
  </si>
  <si>
    <t>OT70-21EK05 0,16 BAO</t>
  </si>
  <si>
    <t>DEV240701163</t>
  </si>
  <si>
    <t>DEV240701164</t>
  </si>
  <si>
    <t>BIL249201165</t>
  </si>
  <si>
    <t>будь-яких 2 рулона</t>
  </si>
  <si>
    <t>WEI241531166</t>
  </si>
  <si>
    <t>ZNO241531167</t>
  </si>
  <si>
    <t>2 рулона, залишок перекинути у 168</t>
  </si>
  <si>
    <t>ZNO241531168</t>
  </si>
  <si>
    <t>BUF240961169</t>
  </si>
  <si>
    <t>VAJ240961170</t>
  </si>
  <si>
    <t>BUF249421171</t>
  </si>
  <si>
    <t>7840, 9442, 9563</t>
  </si>
  <si>
    <t>BUF249421172</t>
  </si>
  <si>
    <t>9857, 9864</t>
  </si>
  <si>
    <t>BIL248081173</t>
  </si>
  <si>
    <t>DEV240991174</t>
  </si>
  <si>
    <t>BIL248961175</t>
  </si>
  <si>
    <t>5 рулонів</t>
  </si>
  <si>
    <t>BIL248961176</t>
  </si>
  <si>
    <t>BIL248961177</t>
  </si>
  <si>
    <t>BIL249201178</t>
  </si>
  <si>
    <t xml:space="preserve">   </t>
  </si>
  <si>
    <t>BIL249201179</t>
  </si>
  <si>
    <t>BIL249131180</t>
  </si>
  <si>
    <t>BIL248211181</t>
  </si>
  <si>
    <t>BIL248211182</t>
  </si>
  <si>
    <t>BUF249751183</t>
  </si>
  <si>
    <t>BIL248771184</t>
  </si>
  <si>
    <t>0,18x877x795 USK BLANK</t>
  </si>
  <si>
    <t>BUF249421185</t>
  </si>
  <si>
    <t>BUF249421186</t>
  </si>
  <si>
    <t>ZNO240701187</t>
  </si>
  <si>
    <t>BIL249221188</t>
  </si>
  <si>
    <t>VAJ240621189</t>
  </si>
  <si>
    <t>BUF240961190</t>
  </si>
  <si>
    <t>BIL248601191</t>
  </si>
  <si>
    <t>BIL248961192</t>
  </si>
  <si>
    <t>BIL248961193</t>
  </si>
  <si>
    <t>BIL248211194</t>
  </si>
  <si>
    <t>DEV240701195</t>
  </si>
  <si>
    <t>BIL249221196</t>
  </si>
  <si>
    <t>BIL249201197</t>
  </si>
  <si>
    <t>VIL240621198</t>
  </si>
  <si>
    <t>BUF249421199</t>
  </si>
  <si>
    <t>BUF240961200</t>
  </si>
  <si>
    <t>BUF240961201</t>
  </si>
  <si>
    <t>WEI241531202</t>
  </si>
  <si>
    <t>ZNO241531203</t>
  </si>
  <si>
    <t>BUF248381204</t>
  </si>
  <si>
    <t>0,17x838x942 USK BUF</t>
  </si>
  <si>
    <t>ZNO241531205</t>
  </si>
  <si>
    <t>сьогодні приїхав рулон</t>
  </si>
  <si>
    <t>DEV240991206</t>
  </si>
  <si>
    <t>BIL248951207</t>
  </si>
  <si>
    <t>BUF248381208</t>
  </si>
  <si>
    <t>залишок</t>
  </si>
  <si>
    <t>BUF240961209</t>
  </si>
  <si>
    <t>BIL249221210</t>
  </si>
  <si>
    <t>DEV240991211</t>
  </si>
  <si>
    <t>VIL240621212</t>
  </si>
  <si>
    <t>ZNO240701213</t>
  </si>
  <si>
    <t>BUF249131214</t>
  </si>
  <si>
    <t>BUF249421215</t>
  </si>
  <si>
    <t>BUF249421216</t>
  </si>
  <si>
    <t>UTS248961217</t>
  </si>
  <si>
    <t>BUF249751218</t>
  </si>
  <si>
    <t>BIL248211219</t>
  </si>
  <si>
    <t>BIL248211220</t>
  </si>
  <si>
    <t>0,155x821x926 HBI BLANK</t>
  </si>
  <si>
    <t>BIL248961221</t>
  </si>
  <si>
    <t>BIL248961222</t>
  </si>
  <si>
    <t>BIL249221223</t>
  </si>
  <si>
    <t>MOE240621224</t>
  </si>
  <si>
    <t> OT062-21EK05 0,16 BAO</t>
  </si>
  <si>
    <t>VIL240621225</t>
  </si>
  <si>
    <t>BUF240701226</t>
  </si>
  <si>
    <t>BUF240701227</t>
  </si>
  <si>
    <t>DEV240991228</t>
  </si>
  <si>
    <t>28т =3рул</t>
  </si>
  <si>
    <t>BIL248601229</t>
  </si>
  <si>
    <t>BUF240961230</t>
  </si>
  <si>
    <t>BUF240961231</t>
  </si>
  <si>
    <t>BIL249081232</t>
  </si>
  <si>
    <t>BIL248211233</t>
  </si>
  <si>
    <t>BIL248601234</t>
  </si>
  <si>
    <t>0,18x860x873 BAO W/C</t>
  </si>
  <si>
    <t>BIL248961235</t>
  </si>
  <si>
    <t>BIL248951236</t>
  </si>
  <si>
    <t>BIL248951237</t>
  </si>
  <si>
    <t>DEV240701238</t>
  </si>
  <si>
    <t>DEV240701239</t>
  </si>
  <si>
    <t>VIL240621240</t>
  </si>
  <si>
    <t>MOE240621241</t>
  </si>
  <si>
    <t>MOE240621242</t>
  </si>
  <si>
    <t>OT062-10DB05 0,16 BAO</t>
  </si>
  <si>
    <t>WEI241531243</t>
  </si>
  <si>
    <t>BUF249421244</t>
  </si>
  <si>
    <t>BUF249131245</t>
  </si>
  <si>
    <t>BIL249131246</t>
  </si>
  <si>
    <t>BUF248381247</t>
  </si>
  <si>
    <t>BUF248381248</t>
  </si>
  <si>
    <t>BUF249751249</t>
  </si>
  <si>
    <t>BIL248211250</t>
  </si>
  <si>
    <t>BUF249421251</t>
  </si>
  <si>
    <t>BIL249201252</t>
  </si>
  <si>
    <t>BUF249201253</t>
  </si>
  <si>
    <t>0,14x920x778 RAS 21EK05</t>
  </si>
  <si>
    <t>BUF240961254</t>
  </si>
  <si>
    <t>BUF249751255</t>
  </si>
  <si>
    <t>BIL248771256</t>
  </si>
  <si>
    <t>BIL249501257</t>
  </si>
  <si>
    <t>BIL248961258</t>
  </si>
  <si>
    <t>BIL248211259</t>
  </si>
  <si>
    <t>ZNO241531260</t>
  </si>
  <si>
    <t>BIL248951261</t>
  </si>
  <si>
    <t>BIL248951262</t>
  </si>
  <si>
    <t>BIL248381263</t>
  </si>
  <si>
    <t>0,20x838x941,7 BAO BLANK</t>
  </si>
  <si>
    <t>BIL240991264</t>
  </si>
  <si>
    <t>OT099 Alu/G 0,20 BAO</t>
  </si>
  <si>
    <t>VIL240621265</t>
  </si>
  <si>
    <t>VAJ240621266</t>
  </si>
  <si>
    <t>VAJ240621267</t>
  </si>
  <si>
    <t>BIL248961268</t>
  </si>
  <si>
    <t>BIL248961269</t>
  </si>
  <si>
    <t>BIL248211270</t>
  </si>
  <si>
    <t>BIL248961271</t>
  </si>
  <si>
    <t>BIL248961272</t>
  </si>
  <si>
    <t>BUF249751273</t>
  </si>
  <si>
    <t>MOE240621274</t>
  </si>
  <si>
    <t>VIL240621275</t>
  </si>
  <si>
    <t>DEV240701276</t>
  </si>
  <si>
    <t>BIL248961277</t>
  </si>
  <si>
    <t>BIL248961278</t>
  </si>
  <si>
    <t>BUF249131279</t>
  </si>
  <si>
    <t>VIL249541280</t>
  </si>
  <si>
    <t>BUF249751281</t>
  </si>
  <si>
    <t>MOE240621282</t>
  </si>
  <si>
    <t>DEV240701283</t>
  </si>
  <si>
    <t>DEV240701284</t>
  </si>
  <si>
    <t>BIL249221285</t>
  </si>
  <si>
    <t>UTS248381286</t>
  </si>
  <si>
    <t>0,20x838x941,7 ALU/G</t>
  </si>
  <si>
    <t>UTS249201287</t>
  </si>
  <si>
    <t>0,16x920x778 G/G</t>
  </si>
  <si>
    <t>WEI241531288</t>
  </si>
  <si>
    <t>WEI241531289</t>
  </si>
  <si>
    <t>BIL248601290</t>
  </si>
  <si>
    <t>BIL248601291</t>
  </si>
  <si>
    <t>BIL249201292</t>
  </si>
  <si>
    <t>0,14x920x778 RAS BLANK</t>
  </si>
  <si>
    <t>BIL248961293</t>
  </si>
  <si>
    <t>BIL248961294</t>
  </si>
  <si>
    <t>BUF240961295</t>
  </si>
  <si>
    <t>BUF240961296</t>
  </si>
  <si>
    <t>BUF249751297</t>
  </si>
  <si>
    <t>BUF249751298</t>
  </si>
  <si>
    <t>BUF249201299</t>
  </si>
  <si>
    <t>BIL248951300</t>
  </si>
  <si>
    <t>DEV240701301</t>
  </si>
  <si>
    <t>OT070-ELQ7022A6A BAO</t>
  </si>
  <si>
    <t>DEV240701302</t>
  </si>
  <si>
    <t>BUF240701303</t>
  </si>
  <si>
    <t>OT070-ELQ7013A4A USK</t>
  </si>
  <si>
    <t>BUF240701304</t>
  </si>
  <si>
    <t>DEV240701305</t>
  </si>
  <si>
    <t>BIL249201306</t>
  </si>
  <si>
    <t>BIL248961307</t>
  </si>
  <si>
    <t>BIL248961308</t>
  </si>
  <si>
    <t>BUF249751309</t>
  </si>
  <si>
    <t>VAJ240961310</t>
  </si>
  <si>
    <t>BUF249421311</t>
  </si>
  <si>
    <t>BUF249421312</t>
  </si>
  <si>
    <t>BUF249131313</t>
  </si>
  <si>
    <t>0,14x913x766 RAS A08</t>
  </si>
  <si>
    <t>BUF249131314</t>
  </si>
  <si>
    <t>VIL240621315</t>
  </si>
  <si>
    <t>BUF249751316</t>
  </si>
  <si>
    <t>BUF249751317</t>
  </si>
  <si>
    <t>BIL248961318</t>
  </si>
  <si>
    <t>BIL248961319</t>
  </si>
  <si>
    <t>BIL248961320</t>
  </si>
  <si>
    <t>BUF249751321</t>
  </si>
  <si>
    <t>BUF249751322</t>
  </si>
  <si>
    <t>UTS248601323</t>
  </si>
  <si>
    <t>UTS249201324</t>
  </si>
  <si>
    <t>BIL248601325</t>
  </si>
  <si>
    <t>WEI241531326</t>
  </si>
  <si>
    <t>VIL240621327</t>
  </si>
  <si>
    <t>OT062-ELQ6216A3A RAS</t>
  </si>
  <si>
    <t>BUF249751328</t>
  </si>
  <si>
    <t>BIL248081329</t>
  </si>
  <si>
    <t>BIL248211330</t>
  </si>
  <si>
    <t>про піддони сказала Саші.  Наталочко,прослідкуй, щоб саме їх брали!</t>
  </si>
  <si>
    <t>BIL248961331</t>
  </si>
  <si>
    <t>BUF249181332</t>
  </si>
  <si>
    <t>VIL240621333</t>
  </si>
  <si>
    <t>BIL248961334</t>
  </si>
  <si>
    <t>VIL240621335</t>
  </si>
  <si>
    <t>VAJ240621336</t>
  </si>
  <si>
    <t> OT062-20EK05 0,16 USK</t>
  </si>
  <si>
    <t>MOE240621337</t>
  </si>
  <si>
    <t> OT062-21EK05 0,16 USK</t>
  </si>
  <si>
    <t>MOE240621338</t>
  </si>
  <si>
    <t>BIL248211339</t>
  </si>
  <si>
    <t>BIL248211340</t>
  </si>
  <si>
    <t>0,155x821x926 USK BLANK</t>
  </si>
  <si>
    <t>BIL248601341</t>
  </si>
  <si>
    <t>0,17x860x873 BAO BLANK</t>
  </si>
  <si>
    <t>BIL249201342</t>
  </si>
  <si>
    <t>VIL240621343</t>
  </si>
  <si>
    <t>BUF248381344</t>
  </si>
  <si>
    <t>BUF249131345</t>
  </si>
  <si>
    <t>BUF248381346</t>
  </si>
  <si>
    <t>BUF249421347</t>
  </si>
  <si>
    <t>BUF249421348</t>
  </si>
  <si>
    <t>BUF249201349</t>
  </si>
  <si>
    <t>BUF248381350</t>
  </si>
  <si>
    <t>BIL249591351</t>
  </si>
  <si>
    <t>BIL248741352</t>
  </si>
  <si>
    <t>0,17x874x795 USK BLANK</t>
  </si>
  <si>
    <t>BIL249221353</t>
  </si>
  <si>
    <t>ZNO241531354</t>
  </si>
  <si>
    <t>30T</t>
  </si>
  <si>
    <t>ZNO241531355</t>
  </si>
  <si>
    <t>BIL248741356</t>
  </si>
  <si>
    <t>BUF248381357</t>
  </si>
  <si>
    <t>BUF249751358</t>
  </si>
  <si>
    <t>BIL240991359</t>
  </si>
  <si>
    <t>BUF249751360</t>
  </si>
  <si>
    <t>VIL240621361</t>
  </si>
  <si>
    <t>BIL248601362</t>
  </si>
  <si>
    <t>BIL248601363</t>
  </si>
  <si>
    <t>BIL248951364</t>
  </si>
  <si>
    <t>BIL248951365</t>
  </si>
  <si>
    <t>BIL248961366</t>
  </si>
  <si>
    <t>BIL248961367</t>
  </si>
  <si>
    <t>VIL240621368</t>
  </si>
  <si>
    <t>VIL240621369</t>
  </si>
  <si>
    <t>VIL240621370</t>
  </si>
  <si>
    <t>VAJ240961371</t>
  </si>
  <si>
    <t>BIL248081372</t>
  </si>
  <si>
    <t>BUF240961373</t>
  </si>
  <si>
    <t>BUF240961374</t>
  </si>
  <si>
    <t>BIL249201375</t>
  </si>
  <si>
    <t>BUF249421376</t>
  </si>
  <si>
    <t>BUF249421377</t>
  </si>
  <si>
    <t>VIL240621378</t>
  </si>
  <si>
    <t>VIL240621379</t>
  </si>
  <si>
    <t>BIL249081380</t>
  </si>
  <si>
    <t>BUF249181381</t>
  </si>
  <si>
    <t>BIL248211382</t>
  </si>
  <si>
    <t>BIL248211383</t>
  </si>
  <si>
    <t>BIL249591384</t>
  </si>
  <si>
    <t>BUF249181385</t>
  </si>
  <si>
    <t>0,14x918x925 USK IMP W/K</t>
  </si>
  <si>
    <t>BIL249201386</t>
  </si>
  <si>
    <t>BUF249201387</t>
  </si>
  <si>
    <t>BUF240961388</t>
  </si>
  <si>
    <t>BIL248601389</t>
  </si>
  <si>
    <t>BIL248601390</t>
  </si>
  <si>
    <t>BIL248961391</t>
  </si>
  <si>
    <t>BUF249131392</t>
  </si>
  <si>
    <t>DEV240991393</t>
  </si>
  <si>
    <t>BIL248961394</t>
  </si>
  <si>
    <t>VIL240621395</t>
  </si>
  <si>
    <t>DGS240621396</t>
  </si>
  <si>
    <t>BUF240701397</t>
  </si>
  <si>
    <t>BUF240701398</t>
  </si>
  <si>
    <t>2-3 рулона</t>
  </si>
  <si>
    <t>DEV240701399</t>
  </si>
  <si>
    <t>VAJ240961400</t>
  </si>
  <si>
    <t>OT096-21EK05 2,8/2,8 BAO</t>
  </si>
  <si>
    <t>VIL240621401</t>
  </si>
  <si>
    <t>BIL249221402</t>
  </si>
  <si>
    <t>BIL249221403</t>
  </si>
  <si>
    <t>VIL240621404</t>
  </si>
  <si>
    <t>ZNO241531405</t>
  </si>
  <si>
    <t>ZNO241531406</t>
  </si>
  <si>
    <t>ZNO240701407</t>
  </si>
  <si>
    <t>BIL248211408</t>
  </si>
  <si>
    <t>BIL248961409</t>
  </si>
  <si>
    <t>BIL248211410</t>
  </si>
  <si>
    <t>BIL248961411</t>
  </si>
  <si>
    <t>VIL240621412</t>
  </si>
  <si>
    <t>MOE240621413</t>
  </si>
  <si>
    <t>BIL240991414</t>
  </si>
  <si>
    <t>30-35тис лист, не більше</t>
  </si>
  <si>
    <t>BUF249201415</t>
  </si>
  <si>
    <t>BIL249201416</t>
  </si>
  <si>
    <t>DEV240701417</t>
  </si>
  <si>
    <t>OT070-08CB05 MET BAO</t>
  </si>
  <si>
    <t>BIL249201418</t>
  </si>
  <si>
    <t>BUF248381419</t>
  </si>
  <si>
    <t>BUF248381420</t>
  </si>
  <si>
    <t>BIL248211421</t>
  </si>
  <si>
    <t>VIL240621422</t>
  </si>
  <si>
    <t>VIL240621423</t>
  </si>
  <si>
    <t>BUF249751424</t>
  </si>
  <si>
    <t>BIL248961425</t>
  </si>
  <si>
    <t>BIL248961426</t>
  </si>
  <si>
    <t>BIL249081427</t>
  </si>
  <si>
    <t>BUF248771428</t>
  </si>
  <si>
    <t>0,18x877x870 USK A08K05</t>
  </si>
  <si>
    <t>BUF249751429</t>
  </si>
  <si>
    <t>BUF249751430</t>
  </si>
  <si>
    <t>BUF249421431</t>
  </si>
  <si>
    <t>DEV240701432</t>
  </si>
  <si>
    <t>DEV240701433</t>
  </si>
  <si>
    <t>DEV240701434</t>
  </si>
  <si>
    <t>DEV240991435</t>
  </si>
  <si>
    <t xml:space="preserve">OT99-21EK05 BAO 203XQ </t>
  </si>
  <si>
    <t>BUF240701436</t>
  </si>
  <si>
    <t>BIL249021437</t>
  </si>
  <si>
    <t>0,17x902x942 HBI BLANK</t>
  </si>
  <si>
    <t>ZNO240701438</t>
  </si>
  <si>
    <t>BUF240701439</t>
  </si>
  <si>
    <t>VIL240621440</t>
  </si>
  <si>
    <t>BIL248961441</t>
  </si>
  <si>
    <t>BIL248961442</t>
  </si>
  <si>
    <t>BIL248211443</t>
  </si>
  <si>
    <t>BIL248081444</t>
  </si>
  <si>
    <t>BUF240961445</t>
  </si>
  <si>
    <t>VAJ240621446</t>
  </si>
  <si>
    <t>VIL240621447</t>
  </si>
  <si>
    <t>BIL248081448</t>
  </si>
  <si>
    <t>BUF248381449</t>
  </si>
  <si>
    <t>BUF248381450</t>
  </si>
  <si>
    <t>BIL248961451</t>
  </si>
  <si>
    <t>BIL248961452</t>
  </si>
  <si>
    <t>BIL248961453</t>
  </si>
  <si>
    <t>BIL240991454</t>
  </si>
  <si>
    <t>BIL248961455</t>
  </si>
  <si>
    <t>BIL248961456</t>
  </si>
  <si>
    <t>BIL248961457</t>
  </si>
  <si>
    <t>BIL248601458</t>
  </si>
  <si>
    <t>BIL248601459</t>
  </si>
  <si>
    <t>BIL248601460</t>
  </si>
  <si>
    <t>ZNO241531461</t>
  </si>
  <si>
    <t>ZNO241531462</t>
  </si>
  <si>
    <t>VAJ240961463</t>
  </si>
  <si>
    <t>OT96-15VK05 BAO</t>
  </si>
  <si>
    <t>BIL248601464</t>
  </si>
  <si>
    <t>VIL240621465</t>
  </si>
  <si>
    <t>VAJ240621466</t>
  </si>
  <si>
    <t>BUF249751467</t>
  </si>
  <si>
    <t>0,14x975x925 USSK</t>
  </si>
  <si>
    <t>рекламація</t>
  </si>
  <si>
    <t>BIL248601468</t>
  </si>
  <si>
    <t>BIL248951469</t>
  </si>
  <si>
    <t>BIL248951470</t>
  </si>
  <si>
    <t>BIL248601471</t>
  </si>
  <si>
    <t>ZNO241531472</t>
  </si>
  <si>
    <t>ZNO241531473</t>
  </si>
  <si>
    <t>BUF249201474</t>
  </si>
  <si>
    <t>BUF249751475</t>
  </si>
  <si>
    <t>BUF248381476</t>
  </si>
  <si>
    <t>BUF248381477</t>
  </si>
  <si>
    <t>BIL248501478</t>
  </si>
  <si>
    <t>0,18x850x942 BAO BLANK</t>
  </si>
  <si>
    <t>BIL249021479</t>
  </si>
  <si>
    <t>BIL249221480</t>
  </si>
  <si>
    <t>BIL248961481</t>
  </si>
  <si>
    <t>BIL248961482</t>
  </si>
  <si>
    <t>BIL248961483</t>
  </si>
  <si>
    <t>ZNO240701484</t>
  </si>
  <si>
    <t>ZNO2415314*******</t>
  </si>
  <si>
    <t>перепаковка з 42А3А</t>
  </si>
  <si>
    <t>BUF240701485</t>
  </si>
  <si>
    <t>BIL249591486</t>
  </si>
  <si>
    <t>VIL240621487</t>
  </si>
  <si>
    <t xml:space="preserve">4488-2HV </t>
  </si>
  <si>
    <t>VIL240621488</t>
  </si>
  <si>
    <t>BIL248961489</t>
  </si>
  <si>
    <t>BIL248961490</t>
  </si>
  <si>
    <t>BIL248961491</t>
  </si>
  <si>
    <t>BIL248601492</t>
  </si>
  <si>
    <t>BUF249131493</t>
  </si>
  <si>
    <t>0,14x913x766 RAS 21E</t>
  </si>
  <si>
    <t>7 пачок заблоковано</t>
  </si>
  <si>
    <t>BUF249751494</t>
  </si>
  <si>
    <t>4 рул</t>
  </si>
  <si>
    <t>BUF249131495</t>
  </si>
  <si>
    <t>BUF249421496</t>
  </si>
  <si>
    <t>BIL248211497</t>
  </si>
  <si>
    <t>BIL248211498</t>
  </si>
  <si>
    <t>BIL248211499</t>
  </si>
  <si>
    <t>BIL248211500</t>
  </si>
  <si>
    <t>BIL248211501</t>
  </si>
  <si>
    <t>BIL249221502</t>
  </si>
  <si>
    <t>DEV240701503</t>
  </si>
  <si>
    <t>BUF240701504</t>
  </si>
  <si>
    <t>BIL240701505</t>
  </si>
  <si>
    <t>WEI241531506</t>
  </si>
  <si>
    <t>ZNO241531507</t>
  </si>
  <si>
    <t xml:space="preserve">сталоWEI241531528 </t>
  </si>
  <si>
    <t>VIL240621508</t>
  </si>
  <si>
    <t>BIL248211509</t>
  </si>
  <si>
    <t>BIL248211510</t>
  </si>
  <si>
    <t>BIL248211511</t>
  </si>
  <si>
    <t>BIL248951512</t>
  </si>
  <si>
    <t>BIL248951513</t>
  </si>
  <si>
    <t>BIL248951514</t>
  </si>
  <si>
    <t>BIL248951515</t>
  </si>
  <si>
    <t>BIL249221516</t>
  </si>
  <si>
    <t>BUF249751517</t>
  </si>
  <si>
    <t>0,14x975x925 W/K RAS</t>
  </si>
  <si>
    <t>жерсть з сортування</t>
  </si>
  <si>
    <t>BUF249751518</t>
  </si>
  <si>
    <t>BUF249751519</t>
  </si>
  <si>
    <t>BUF240701520</t>
  </si>
  <si>
    <t>BIL248501521</t>
  </si>
  <si>
    <t>VIL240621522</t>
  </si>
  <si>
    <t>VIL240621523</t>
  </si>
  <si>
    <t>VAJ240961524</t>
  </si>
  <si>
    <t>BUF240961525</t>
  </si>
  <si>
    <t>BIL249201526</t>
  </si>
  <si>
    <t>BUF249131527</t>
  </si>
  <si>
    <t>WEI241531528</t>
  </si>
  <si>
    <t>було ZNO241531507</t>
  </si>
  <si>
    <t>BIL249081529</t>
  </si>
  <si>
    <t>10160kg</t>
  </si>
  <si>
    <t>BUF249751530</t>
  </si>
  <si>
    <t>19960kg</t>
  </si>
  <si>
    <t>BIL248961531</t>
  </si>
  <si>
    <t>BIL249221532</t>
  </si>
  <si>
    <t>HFI мрамор</t>
  </si>
  <si>
    <t>BIL249221533</t>
  </si>
  <si>
    <t>BIL248961534</t>
  </si>
  <si>
    <t>BIL248961535</t>
  </si>
  <si>
    <t>BIL248961536</t>
  </si>
  <si>
    <t>BIL249751537</t>
  </si>
  <si>
    <t>VIL240621538</t>
  </si>
  <si>
    <t>BIL248601539</t>
  </si>
  <si>
    <t>BIL248601540</t>
  </si>
  <si>
    <t>BIL248211541</t>
  </si>
  <si>
    <t>BIL248211542</t>
  </si>
  <si>
    <t>BUF249421543</t>
  </si>
  <si>
    <t>BUF249421544</t>
  </si>
  <si>
    <t>ZNO241531545</t>
  </si>
  <si>
    <t>29t</t>
  </si>
  <si>
    <t>BIL248601546</t>
  </si>
  <si>
    <t>BIL248961547</t>
  </si>
  <si>
    <t>BIL248961548</t>
  </si>
  <si>
    <t>BUF248381549</t>
  </si>
  <si>
    <t>VIL240621550</t>
  </si>
  <si>
    <t>VIL240621551</t>
  </si>
  <si>
    <t>BUF249421552</t>
  </si>
  <si>
    <t>BUF249131553</t>
  </si>
  <si>
    <t>BIL249221554</t>
  </si>
  <si>
    <t>BUF240701555</t>
  </si>
  <si>
    <t>BUF249131556</t>
  </si>
  <si>
    <t>З СМІТТЯМ, 28S</t>
  </si>
  <si>
    <t>BUF240701557</t>
  </si>
  <si>
    <t>17-18t</t>
  </si>
  <si>
    <t>WEI241531558</t>
  </si>
  <si>
    <t>26t</t>
  </si>
  <si>
    <t>UTS248961559</t>
  </si>
  <si>
    <t>0,18x896x795 А07В05</t>
  </si>
  <si>
    <t>UTS248601560</t>
  </si>
  <si>
    <t>0,18x860x873 А07В05</t>
  </si>
  <si>
    <t>BUF249751561</t>
  </si>
  <si>
    <t>сортування 2</t>
  </si>
  <si>
    <t>BIL248961562</t>
  </si>
  <si>
    <t>BIL248961563</t>
  </si>
  <si>
    <t>BIL248961564</t>
  </si>
  <si>
    <t>BUF240961565</t>
  </si>
  <si>
    <t>BIL248081566</t>
  </si>
  <si>
    <t>0,18x808x908 BAO BLANK</t>
  </si>
  <si>
    <t>2 рулона маленьких</t>
  </si>
  <si>
    <t>ZNO240991567</t>
  </si>
  <si>
    <t>OT99-921XQ 0,20  16DK05</t>
  </si>
  <si>
    <t>BIL240991568</t>
  </si>
  <si>
    <t>решта рулона</t>
  </si>
  <si>
    <t>DEV240701569</t>
  </si>
  <si>
    <t>DEV240701570</t>
  </si>
  <si>
    <t>1 рулон</t>
  </si>
  <si>
    <t>DEV240701571</t>
  </si>
  <si>
    <t>BUF248301572</t>
  </si>
  <si>
    <t>0,18x830x870 USK А08К05</t>
  </si>
  <si>
    <t>по приходу рулонів</t>
  </si>
  <si>
    <t>VIL240621573</t>
  </si>
  <si>
    <t>DEV240991574</t>
  </si>
  <si>
    <t>BIL249591575</t>
  </si>
  <si>
    <t>BIL248081576</t>
  </si>
  <si>
    <t>BUF249131577</t>
  </si>
  <si>
    <t>BIL248961578</t>
  </si>
  <si>
    <t>BIL248961579</t>
  </si>
  <si>
    <t>BIL248961580</t>
  </si>
  <si>
    <t>BIL248961581</t>
  </si>
  <si>
    <t>BIL248961582</t>
  </si>
  <si>
    <t>BIL248961583</t>
  </si>
  <si>
    <t>BIL248961584</t>
  </si>
  <si>
    <t>BIL248961585</t>
  </si>
  <si>
    <t>UTS248961586</t>
  </si>
  <si>
    <t>UTS248961587</t>
  </si>
  <si>
    <t>0,17x896x795 А07В05</t>
  </si>
  <si>
    <t>UTS249591588</t>
  </si>
  <si>
    <t>0,17x959x901 A07B05</t>
  </si>
  <si>
    <t>переробити V14B05</t>
  </si>
  <si>
    <t>UTS248081589</t>
  </si>
  <si>
    <t>0,18x808x908 A07B05</t>
  </si>
  <si>
    <t>DEV240991590</t>
  </si>
  <si>
    <t>ZNO241531591</t>
  </si>
  <si>
    <t>ZNO241531592</t>
  </si>
  <si>
    <t>BIL249221593</t>
  </si>
  <si>
    <t>BUF249421594</t>
  </si>
  <si>
    <t>WEI241531595</t>
  </si>
  <si>
    <t>ZNO240701596</t>
  </si>
  <si>
    <t>VIL240621597</t>
  </si>
  <si>
    <t>VIL240621598</t>
  </si>
  <si>
    <t>VIL240621599</t>
  </si>
  <si>
    <t>BIL248321600</t>
  </si>
  <si>
    <t>0,17x832x926 BAO BLANK</t>
  </si>
  <si>
    <t>BIL248211601</t>
  </si>
  <si>
    <t>BIL248961602</t>
  </si>
  <si>
    <t>BUF249421603</t>
  </si>
  <si>
    <t>BUF249421604</t>
  </si>
  <si>
    <t>BUF249131605</t>
  </si>
  <si>
    <t>BUF249131606</t>
  </si>
  <si>
    <t>BUF249201607</t>
  </si>
  <si>
    <t>DEV240701608</t>
  </si>
  <si>
    <t>DEV240701609</t>
  </si>
  <si>
    <t>BUF240961610</t>
  </si>
  <si>
    <t>BUF240961611</t>
  </si>
  <si>
    <t>BIL248211612</t>
  </si>
  <si>
    <t>BIL248211613</t>
  </si>
  <si>
    <t>BIL248211614</t>
  </si>
  <si>
    <t>BIL248211615</t>
  </si>
  <si>
    <t>0,155x821x926 RAS BLANK</t>
  </si>
  <si>
    <t>BIL248211616</t>
  </si>
  <si>
    <t>BUF248381617</t>
  </si>
  <si>
    <t>BUF248381618</t>
  </si>
  <si>
    <t>BUF249421619</t>
  </si>
  <si>
    <t>BIL248961620</t>
  </si>
  <si>
    <t>BIL248961621</t>
  </si>
  <si>
    <t>BUF249751622</t>
  </si>
  <si>
    <t>BIL249181623</t>
  </si>
  <si>
    <t>BIL248601624</t>
  </si>
  <si>
    <t>BIL248601625</t>
  </si>
  <si>
    <t>BIL248601626</t>
  </si>
  <si>
    <t>BUF249181627</t>
  </si>
  <si>
    <t>BIL249221628</t>
  </si>
  <si>
    <t>DEV240991629</t>
  </si>
  <si>
    <t>VIL240621630</t>
  </si>
  <si>
    <t>BUF249751631</t>
  </si>
  <si>
    <t>DEV240701632</t>
  </si>
  <si>
    <t>BIL248501633</t>
  </si>
  <si>
    <t>ZNO240701634</t>
  </si>
  <si>
    <t>BUF240701635</t>
  </si>
  <si>
    <t>BIL249081636</t>
  </si>
  <si>
    <t>BUF248301637</t>
  </si>
  <si>
    <t>BUF248381638</t>
  </si>
  <si>
    <t>BIL248501639</t>
  </si>
  <si>
    <t>BIL249021640</t>
  </si>
  <si>
    <t>BIL248321641</t>
  </si>
  <si>
    <t>BIL248081642</t>
  </si>
  <si>
    <t>UTS248961643</t>
  </si>
  <si>
    <t>1078+1820+1242</t>
  </si>
  <si>
    <t>UTS248961644</t>
  </si>
  <si>
    <t>UTS248081645</t>
  </si>
  <si>
    <t xml:space="preserve">0,18x808x908 -/G </t>
  </si>
  <si>
    <t>SAV249751646</t>
  </si>
  <si>
    <t xml:space="preserve">0,14x975x925 -/G </t>
  </si>
  <si>
    <t>SAV248211647</t>
  </si>
  <si>
    <t xml:space="preserve">0,155x821x926 -/G </t>
  </si>
  <si>
    <t>SAV249221648</t>
  </si>
  <si>
    <t xml:space="preserve">0,17x922x868 -/G </t>
  </si>
  <si>
    <t>SAV248601649</t>
  </si>
  <si>
    <t xml:space="preserve">0,18x860x873 -/G </t>
  </si>
  <si>
    <t>BIL249201650</t>
  </si>
  <si>
    <t>BUF249421651</t>
  </si>
  <si>
    <t>BIL249591652</t>
  </si>
  <si>
    <t>BIL248501653</t>
  </si>
  <si>
    <t>BIL248501654</t>
  </si>
  <si>
    <t>BIL248961655</t>
  </si>
  <si>
    <t>DEV240701656</t>
  </si>
  <si>
    <t>BUF240701657</t>
  </si>
  <si>
    <t>BIL249081658</t>
  </si>
  <si>
    <t>BUF249751659</t>
  </si>
  <si>
    <t>BIL248211660</t>
  </si>
  <si>
    <t>BIL248211661</t>
  </si>
  <si>
    <t>BUF248381662</t>
  </si>
  <si>
    <t>BUF249131663</t>
  </si>
  <si>
    <t>BUF249131664</t>
  </si>
  <si>
    <t>BUF249201665</t>
  </si>
  <si>
    <t>BIL249201666</t>
  </si>
  <si>
    <t>BIL249201667</t>
  </si>
  <si>
    <t>BIL248961668</t>
  </si>
  <si>
    <t>BIL248211669</t>
  </si>
  <si>
    <t>BIL248211670</t>
  </si>
  <si>
    <t>BIL248081671</t>
  </si>
  <si>
    <t>0,18x808x942 BAO BLANK</t>
  </si>
  <si>
    <t>BUF240961672</t>
  </si>
  <si>
    <t>BIL248081673</t>
  </si>
  <si>
    <t>UTS249541674</t>
  </si>
  <si>
    <t>0,16x954x848 -/G</t>
  </si>
  <si>
    <t>UTS249751675</t>
  </si>
  <si>
    <t>UTS248601676</t>
  </si>
  <si>
    <t>2 пачки</t>
  </si>
  <si>
    <t>UTS248381677</t>
  </si>
  <si>
    <t xml:space="preserve">0,17x838x942 -/G </t>
  </si>
  <si>
    <t>BIL240991678</t>
  </si>
  <si>
    <t xml:space="preserve">OT99-07CB05 BAO 921XQ </t>
  </si>
  <si>
    <t>DEV240991679</t>
  </si>
  <si>
    <t>ZNO241531680</t>
  </si>
  <si>
    <t>ZNO241531681</t>
  </si>
  <si>
    <t>ZNO241531682</t>
  </si>
  <si>
    <t>DEV240991683</t>
  </si>
  <si>
    <t>OT99-21EK05 RAS 203XQ</t>
  </si>
  <si>
    <t>BIL240991684</t>
  </si>
  <si>
    <t>OT099 Alu/G 0,20 RAS</t>
  </si>
  <si>
    <t>VIL240621685</t>
  </si>
  <si>
    <t>після встановлення фільтру на лакуванні</t>
  </si>
  <si>
    <t>BUF249421686</t>
  </si>
  <si>
    <t>BUF249421687</t>
  </si>
  <si>
    <t>BUF249751688</t>
  </si>
  <si>
    <t>BUF249181689</t>
  </si>
  <si>
    <t>BIL248961690</t>
  </si>
  <si>
    <t>BIL248961691</t>
  </si>
  <si>
    <t>BIL248961692</t>
  </si>
  <si>
    <t>BIL248961693</t>
  </si>
  <si>
    <t>BIL248961694</t>
  </si>
  <si>
    <t>BIL248961695</t>
  </si>
  <si>
    <t>BIL249201696</t>
  </si>
  <si>
    <t>DEV240991697</t>
  </si>
  <si>
    <t>BIL248601698</t>
  </si>
  <si>
    <t>BUF240961699</t>
  </si>
  <si>
    <t>BIL248081700</t>
  </si>
  <si>
    <t>DEV240991701</t>
  </si>
  <si>
    <t>MOE240621702</t>
  </si>
  <si>
    <t>MOE240621703</t>
  </si>
  <si>
    <t>DEV240701704</t>
  </si>
  <si>
    <t>BIL249221705</t>
  </si>
  <si>
    <t>BIL248601706</t>
  </si>
  <si>
    <t>BUF248771707</t>
  </si>
  <si>
    <t>BUF249201708</t>
  </si>
  <si>
    <t>0,14x920x778 RAS 21EB05</t>
  </si>
  <si>
    <t>BUF249131709</t>
  </si>
  <si>
    <t>BUF249131710</t>
  </si>
  <si>
    <t>BIL248961711</t>
  </si>
  <si>
    <t>BIL248081712</t>
  </si>
  <si>
    <t>BIL248081713</t>
  </si>
  <si>
    <t>WEI241531714</t>
  </si>
  <si>
    <t>ДЛЯ ПЕРЕПАКОВКИ!!!</t>
  </si>
  <si>
    <t>DEV240701715</t>
  </si>
  <si>
    <t>ZNO240701716</t>
  </si>
  <si>
    <t>BUF249751717</t>
  </si>
  <si>
    <t>BIL248961718</t>
  </si>
  <si>
    <t>BIL248961719</t>
  </si>
  <si>
    <t>ARP-09-F08</t>
  </si>
  <si>
    <t>Продукт:</t>
  </si>
  <si>
    <t>Дата 
видачі</t>
  </si>
  <si>
    <r>
      <rPr>
        <rFont val="Calibri"/>
        <b/>
        <color theme="1"/>
        <sz val="11.0"/>
      </rPr>
      <t>Планувальник:</t>
    </r>
    <r>
      <rPr>
        <rFont val="Calibri"/>
        <color theme="1"/>
        <sz val="11.0"/>
      </rPr>
      <t xml:space="preserve"> </t>
    </r>
  </si>
  <si>
    <t>Порізка</t>
  </si>
  <si>
    <t>ВТК</t>
  </si>
  <si>
    <t>Візуальн:</t>
  </si>
  <si>
    <t>Рулон 1C:</t>
  </si>
  <si>
    <t>Товщина:</t>
  </si>
  <si>
    <t>Розрахункова к-сть:</t>
  </si>
  <si>
    <t xml:space="preserve">Факт.  </t>
  </si>
  <si>
    <t>Проколи</t>
  </si>
  <si>
    <t xml:space="preserve">№Рулона </t>
  </si>
  <si>
    <t>Виробн:</t>
  </si>
  <si>
    <t>Твердість:</t>
  </si>
  <si>
    <t>Довжина:</t>
  </si>
  <si>
    <t>Вага:</t>
  </si>
  <si>
    <t>Дата:</t>
  </si>
  <si>
    <t>К-ть в пачці:</t>
  </si>
  <si>
    <t>К-сть повн. Пачок</t>
  </si>
  <si>
    <t>К-сть в останній</t>
  </si>
  <si>
    <t>Опер:</t>
  </si>
  <si>
    <t>№Рулона</t>
  </si>
  <si>
    <t>Пакування</t>
  </si>
  <si>
    <t>Всього запаков</t>
  </si>
  <si>
    <t>Брак візуальн.</t>
  </si>
  <si>
    <t>Коментар</t>
  </si>
  <si>
    <t>Брак трансп.</t>
  </si>
  <si>
    <t>Дата</t>
  </si>
  <si>
    <t>№ пачки</t>
  </si>
  <si>
    <t>К-сть лист</t>
  </si>
  <si>
    <t>Якість</t>
  </si>
  <si>
    <t>Брак</t>
  </si>
  <si>
    <t>Пакува</t>
  </si>
  <si>
    <t>Лакування</t>
  </si>
  <si>
    <t>Код 1С:</t>
  </si>
  <si>
    <t>№ специфікації</t>
  </si>
  <si>
    <t>Прийшло листів</t>
  </si>
  <si>
    <t>Відлаковано листів</t>
  </si>
  <si>
    <t>Витрати лаку:</t>
  </si>
  <si>
    <t>Лак(кг):</t>
  </si>
  <si>
    <t>Всього листів:</t>
  </si>
  <si>
    <t>Всього кінців:</t>
  </si>
  <si>
    <t>Розчинник(кг):</t>
  </si>
  <si>
    <t>Всього брак:</t>
  </si>
  <si>
    <t>Прогін №1</t>
  </si>
  <si>
    <t>Прогін №2</t>
  </si>
  <si>
    <t>Прогін №3</t>
  </si>
  <si>
    <t>Прогін №4</t>
  </si>
  <si>
    <t>Зрізано</t>
  </si>
  <si>
    <t>Кінців</t>
  </si>
  <si>
    <t>____/_</t>
  </si>
  <si>
    <t>Лист.вх</t>
  </si>
  <si>
    <t>Лист.вих</t>
  </si>
  <si>
    <t>ВТК:</t>
  </si>
  <si>
    <t>Пал:</t>
  </si>
  <si>
    <t>Оп:</t>
  </si>
  <si>
    <t>Д:</t>
  </si>
  <si>
    <t>7 лінія</t>
  </si>
  <si>
    <t>8 лінія</t>
  </si>
  <si>
    <t>Order</t>
  </si>
  <si>
    <t>Формат</t>
  </si>
  <si>
    <t>Призначення</t>
  </si>
  <si>
    <t>№ Спец.</t>
  </si>
  <si>
    <t>Short name</t>
  </si>
  <si>
    <t>Прогін</t>
  </si>
  <si>
    <t>Лак</t>
  </si>
  <si>
    <t>К-сть</t>
  </si>
  <si>
    <t>Оріент.час</t>
  </si>
  <si>
    <t>PL1019-34</t>
  </si>
  <si>
    <t>PL1014-59</t>
  </si>
  <si>
    <t>28S30WB-1</t>
  </si>
  <si>
    <t>DE4488-3LV</t>
  </si>
  <si>
    <t>DE5449/4</t>
  </si>
  <si>
    <t xml:space="preserve">PPG2092-347/A </t>
  </si>
  <si>
    <t>DE5449-4</t>
  </si>
  <si>
    <t>11064-15</t>
  </si>
  <si>
    <t>GL104-7</t>
  </si>
  <si>
    <t>рем</t>
  </si>
  <si>
    <t>DNZ22099950</t>
  </si>
  <si>
    <t>DE4488-2HV</t>
  </si>
  <si>
    <t>816718</t>
  </si>
  <si>
    <t>DE5449/5</t>
  </si>
  <si>
    <t>GR-5035-592</t>
  </si>
  <si>
    <t>16S61EG</t>
  </si>
  <si>
    <t>GL112-10</t>
  </si>
  <si>
    <t>R1024WS</t>
  </si>
  <si>
    <t>UTS 674-686</t>
  </si>
  <si>
    <t>ПРОСУШИТИ</t>
  </si>
  <si>
    <t>PL1019-64</t>
  </si>
  <si>
    <t>тести</t>
  </si>
  <si>
    <t>після сортування 4 пачки</t>
  </si>
  <si>
    <t>ТЕСТИ</t>
  </si>
  <si>
    <t>DE4488 4N</t>
  </si>
  <si>
    <t>V61S64EA-1</t>
  </si>
  <si>
    <t xml:space="preserve"> </t>
  </si>
  <si>
    <t>ready</t>
  </si>
  <si>
    <t>Перелаковка внутрішньої сторони</t>
  </si>
  <si>
    <t>PL1019-35</t>
  </si>
  <si>
    <t>16S</t>
  </si>
  <si>
    <t xml:space="preserve"> лінія порізки LITTELL</t>
  </si>
  <si>
    <t>Замовлення</t>
  </si>
  <si>
    <t>Продукт</t>
  </si>
  <si>
    <t>Формат порізки</t>
  </si>
  <si>
    <t>1C</t>
  </si>
  <si>
    <t>Розкрій</t>
  </si>
  <si>
    <t>Піддон</t>
  </si>
  <si>
    <t>Пачка</t>
  </si>
  <si>
    <t>Кількість</t>
  </si>
  <si>
    <t>BIL22942057</t>
  </si>
  <si>
    <t>VAJ22153180</t>
  </si>
  <si>
    <t>BIL22838296</t>
  </si>
  <si>
    <t>підготувати</t>
  </si>
  <si>
    <t>770x835</t>
  </si>
  <si>
    <t>ZNO230701024</t>
  </si>
  <si>
    <t>670x813</t>
  </si>
  <si>
    <t>BUF24913577</t>
  </si>
  <si>
    <t>ARP-13-F-18</t>
  </si>
  <si>
    <t>Палета №</t>
  </si>
  <si>
    <t>1683/</t>
  </si>
  <si>
    <t>L            L</t>
  </si>
  <si>
    <t>PRL99</t>
  </si>
  <si>
    <t>Виготовлено операторами:</t>
  </si>
  <si>
    <t>Загальна кількість:</t>
  </si>
  <si>
    <r>
      <rPr>
        <rFont val="Times New Roman"/>
        <b/>
        <color rgb="FF000000"/>
        <sz val="9.0"/>
        <u/>
      </rPr>
      <t>Кладемо "</t>
    </r>
    <r>
      <rPr>
        <rFont val="Times New Roman"/>
        <b/>
        <color rgb="FF000000"/>
        <sz val="12.0"/>
        <u/>
      </rPr>
      <t>+</t>
    </r>
    <r>
      <rPr>
        <rFont val="Times New Roman"/>
        <b/>
        <color rgb="FF000000"/>
        <sz val="9.0"/>
        <u/>
      </rPr>
      <t>", або "V"-ПОВНИЙ</t>
    </r>
  </si>
  <si>
    <t>Час:</t>
  </si>
  <si>
    <t>Примітка:</t>
  </si>
  <si>
    <r>
      <rPr>
        <rFont val="Times New Roman"/>
        <b/>
        <color rgb="FF000000"/>
        <sz val="9.0"/>
        <u/>
      </rPr>
      <t>Кладемо "</t>
    </r>
    <r>
      <rPr>
        <rFont val="Times New Roman"/>
        <b/>
        <color rgb="FF000000"/>
        <sz val="12.0"/>
        <u/>
      </rPr>
      <t>+</t>
    </r>
    <r>
      <rPr>
        <rFont val="Times New Roman"/>
        <b/>
        <color rgb="FF000000"/>
        <sz val="9.0"/>
        <u/>
      </rPr>
      <t>", або "V"-ПОВНИЙ</t>
    </r>
  </si>
  <si>
    <t>SAP/ code:</t>
  </si>
  <si>
    <t>Item code:</t>
  </si>
  <si>
    <t>1C:</t>
  </si>
  <si>
    <t>DATE:</t>
  </si>
  <si>
    <t xml:space="preserve">    .      .   2024</t>
  </si>
  <si>
    <t>QUANTITY PER PALLET:</t>
  </si>
  <si>
    <t>CUSTOMER:</t>
  </si>
  <si>
    <t>ORDER:</t>
  </si>
  <si>
    <t>`</t>
  </si>
  <si>
    <t>PO:</t>
  </si>
  <si>
    <t>PRESS №</t>
  </si>
  <si>
    <t>NUMBER OF THE PACKAGE:</t>
  </si>
  <si>
    <t xml:space="preserve">709/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</si>
  <si>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</si>
  <si>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</t>
  </si>
  <si>
    <t>Ukraine</t>
  </si>
  <si>
    <t>Coating  &amp; Cutting Department</t>
  </si>
  <si>
    <t>Independence 49A</t>
  </si>
  <si>
    <t>Khotin, Ukraine</t>
  </si>
  <si>
    <t xml:space="preserve">Khotin, Ukraine </t>
  </si>
  <si>
    <t>ARP-13-F-03</t>
  </si>
  <si>
    <t>к-ть ет А4</t>
  </si>
  <si>
    <t>ффф008462</t>
  </si>
  <si>
    <t>Піддон дерев'яний стандарт 1200*1000 (євро)х</t>
  </si>
  <si>
    <t>A00008896</t>
  </si>
  <si>
    <t>Прокладка з гофрокартону (1250*1150)</t>
  </si>
  <si>
    <t>ффф008441</t>
  </si>
  <si>
    <t>Папір армований, 250 мм, 140г\м2 х</t>
  </si>
  <si>
    <t>UA0000462</t>
  </si>
  <si>
    <t>Папір в рулоні 550 мм 90г\м2 х</t>
  </si>
  <si>
    <t>м</t>
  </si>
  <si>
    <t>ффф008544</t>
  </si>
  <si>
    <t>Лента ПП-акрилова ш-19мм, зелена х</t>
  </si>
  <si>
    <t>ффф008545</t>
  </si>
  <si>
    <t>Лента ПП-акрилова ш-19мм, біла х</t>
  </si>
  <si>
    <t>ффф008590</t>
  </si>
  <si>
    <t>клей Jowacoll 70521-25 Hobok x</t>
  </si>
  <si>
    <t>ффф007480</t>
  </si>
  <si>
    <t>Картон лист C2S 450 г/м2 140x80х</t>
  </si>
  <si>
    <t>ффф007481</t>
  </si>
  <si>
    <t>Папір в рулоні 660 мм 90г\м2 х</t>
  </si>
  <si>
    <t>м.пог</t>
  </si>
  <si>
    <t>Витрачено матеріалів на замовлення(ручна упаковка)</t>
  </si>
  <si>
    <t>ффф005799</t>
  </si>
  <si>
    <t>Сітка для палетування х</t>
  </si>
  <si>
    <t>ффф003150</t>
  </si>
  <si>
    <t>пакети паперові D99x</t>
  </si>
  <si>
    <t>Витрачено матеріалів на замовлення(автомат)</t>
  </si>
  <si>
    <t>UA0006046</t>
  </si>
  <si>
    <t>Палета пластикова 1200*800*158,5 мм х</t>
  </si>
  <si>
    <t>UA0005680</t>
  </si>
  <si>
    <t>Картон лист C2S 450 г/м2 164x100х</t>
  </si>
  <si>
    <t>Заг. брак
(брак)</t>
  </si>
  <si>
    <t>К-ть ВК
(брак)</t>
  </si>
  <si>
    <t xml:space="preserve">*Витрачено матеріалів на замовлення </t>
  </si>
  <si>
    <t>**Витрачено матеріалів на замовлення</t>
  </si>
  <si>
    <t>ффф008144</t>
  </si>
  <si>
    <t>Палета пластикова P20 1200*1000 х</t>
  </si>
  <si>
    <t>For product:</t>
  </si>
  <si>
    <t>DEV0701720</t>
  </si>
  <si>
    <t>1С item name:</t>
  </si>
  <si>
    <t>SAP:</t>
  </si>
  <si>
    <t>14289330303-3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</si>
  <si>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</si>
  <si>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Khotyn, Ukraine </t>
  </si>
  <si>
    <t/>
  </si>
  <si>
    <t xml:space="preserve">ARP 13-F-02 </t>
  </si>
  <si>
    <t>Супровідний лист на пачку жерсті</t>
  </si>
  <si>
    <t>Розмір жерсті та характеристики:</t>
  </si>
  <si>
    <t>Кількість листів:</t>
  </si>
  <si>
    <t>Дата порізки:</t>
  </si>
  <si>
    <t>Оператор:</t>
  </si>
  <si>
    <t>Сагаєвич</t>
  </si>
  <si>
    <t xml:space="preserve">Рулон №/Пачка №:  </t>
  </si>
  <si>
    <t>Коментарі щодо пачки</t>
  </si>
  <si>
    <t xml:space="preserve">Спец. на лакування </t>
  </si>
  <si>
    <t>Лакована жерсть</t>
  </si>
  <si>
    <t>Прогін№</t>
  </si>
  <si>
    <t>Покриття (марка)</t>
  </si>
  <si>
    <t>Час</t>
  </si>
  <si>
    <t>Прізвище, підпис</t>
  </si>
  <si>
    <t>К-сть листів</t>
  </si>
  <si>
    <t>Лінія №</t>
  </si>
  <si>
    <t>З</t>
  </si>
  <si>
    <t>Штампування</t>
  </si>
  <si>
    <t>Час почат.</t>
  </si>
  <si>
    <t>Час кінця</t>
  </si>
  <si>
    <t>К-сть зрізаних листів</t>
  </si>
  <si>
    <t>Коментарі</t>
  </si>
  <si>
    <t>Коменатрі щодо пачки</t>
  </si>
  <si>
    <t>Назва</t>
  </si>
  <si>
    <t>Кінцевий продукт</t>
  </si>
  <si>
    <t>Код прод. 1С</t>
  </si>
  <si>
    <t>Формат порізки (1С)</t>
  </si>
  <si>
    <t>Код поріз.  1С</t>
  </si>
  <si>
    <t>розкрій</t>
  </si>
  <si>
    <t>піддон</t>
  </si>
  <si>
    <t>пачка</t>
  </si>
  <si>
    <t>№Spec</t>
  </si>
  <si>
    <t>Прогін1</t>
  </si>
  <si>
    <t>Прогін2</t>
  </si>
  <si>
    <t>Прогін3</t>
  </si>
  <si>
    <t>Прогін4</t>
  </si>
  <si>
    <t>Формат Лакування (1С)</t>
  </si>
  <si>
    <t>Код лак.1С</t>
  </si>
  <si>
    <t>SAP code</t>
  </si>
  <si>
    <t>Coil</t>
  </si>
  <si>
    <t>IC codes of coils</t>
  </si>
  <si>
    <t>Lacquer</t>
  </si>
  <si>
    <t>for barcode</t>
  </si>
  <si>
    <t>OT070-ELQ7013A11A-15VK05-993DE-170TH580S2828-HBI-90300</t>
  </si>
  <si>
    <t>fff009956</t>
  </si>
  <si>
    <t>0,17x922x868 2,8/2,8 TH580</t>
  </si>
  <si>
    <t>M-922-868-170TH580S2828-HBI</t>
  </si>
  <si>
    <t>fff009746</t>
  </si>
  <si>
    <t>СКРОЛЛ</t>
  </si>
  <si>
    <t>884х850</t>
  </si>
  <si>
    <t>70-1 A</t>
  </si>
  <si>
    <t>BPANI W/C 15V</t>
  </si>
  <si>
    <t>L-922-868-170TH580S2828-HBI-15VK05</t>
  </si>
  <si>
    <t>fff009957</t>
  </si>
  <si>
    <t>C-922----170TH580S2828- HBI</t>
  </si>
  <si>
    <t>fff009747</t>
  </si>
  <si>
    <t>0.17-922-868-TH580-S2828-HBI</t>
  </si>
  <si>
    <t>OT070-ELQ7013A5A</t>
  </si>
  <si>
    <t>OT070-ELQ7013A5A-15VK05-993DE-170TH580S2828-HBI-88160</t>
  </si>
  <si>
    <t>fff010614</t>
  </si>
  <si>
    <t>№18</t>
  </si>
  <si>
    <t>--</t>
  </si>
  <si>
    <t>OT070-ELQ7013A9A-07CK05-993DE-170TH580S2828-HBI-90300</t>
  </si>
  <si>
    <t>fff010217</t>
  </si>
  <si>
    <t>70-3 A</t>
  </si>
  <si>
    <t>G/C</t>
  </si>
  <si>
    <t>816361</t>
  </si>
  <si>
    <t>L-922-868-170TH580S2828-HBI-07CK05</t>
  </si>
  <si>
    <t>fff009970</t>
  </si>
  <si>
    <t>OT070-ELQ7022A6A-W14K05-993DE-170TH580S2828-HBI-90300</t>
  </si>
  <si>
    <t>fff009846</t>
  </si>
  <si>
    <t>70-5 A</t>
  </si>
  <si>
    <t>2W/C</t>
  </si>
  <si>
    <t>L-922-868-170TH580S2828-HBI-W14K05</t>
  </si>
  <si>
    <t>fff009847</t>
  </si>
  <si>
    <t>OT070-ELQ7022A7A </t>
  </si>
  <si>
    <t>OT070-ELQ7022A7A-26EK05-993DE-170TH580S5628-USK-90300</t>
  </si>
  <si>
    <t>fff010253</t>
  </si>
  <si>
    <t>0,17x922x868 5,6/2,8 TH580</t>
  </si>
  <si>
    <t>M-922-868-170TH580S5628-USK</t>
  </si>
  <si>
    <t>fff009165</t>
  </si>
  <si>
    <t>№35</t>
  </si>
  <si>
    <t>BPANI W/C 26E</t>
  </si>
  <si>
    <t>DE5449-5</t>
  </si>
  <si>
    <t>L-922-868-170TH580S5628-USK-26EK05</t>
  </si>
  <si>
    <t>fff010254</t>
  </si>
  <si>
    <t>C-922---170TH580S5628-USK</t>
  </si>
  <si>
    <t>fff008630</t>
  </si>
  <si>
    <t>0.17-922-868-TH580-S5628-USK</t>
  </si>
  <si>
    <t>OT070-ELQ7033A2A-08CB05-993DE-170TH550F2828-HBI-90300</t>
  </si>
  <si>
    <t>fff010926</t>
  </si>
  <si>
    <t>0,17x922x868 2,8/2,8 TH550</t>
  </si>
  <si>
    <t>M-922-868-170TH550F2828-HBI</t>
  </si>
  <si>
    <t>fff009814</t>
  </si>
  <si>
    <t>70-2 B</t>
  </si>
  <si>
    <t>G/G</t>
  </si>
  <si>
    <t>L-922-868-170TH550F2828-HBI-08CB05</t>
  </si>
  <si>
    <t>fff010770</t>
  </si>
  <si>
    <t>C-922---170TH550F2828-HBI</t>
  </si>
  <si>
    <t>fff009813</t>
  </si>
  <si>
    <t>0.17-922-868-TH550-S2828-HBI</t>
  </si>
  <si>
    <t>OT070-ELQ7033A2A-08CB05-993DE-170TH580S2828-HBI-90300</t>
  </si>
  <si>
    <t>fff009749</t>
  </si>
  <si>
    <t>70-2 A</t>
  </si>
  <si>
    <t>L-922-868-170TH580S2828-HBI-08CB05</t>
  </si>
  <si>
    <t>fff009748</t>
  </si>
  <si>
    <t>OT070-ELQ7040A0A-А55K05-993DE-170TH580S2828-HBI-90300</t>
  </si>
  <si>
    <t>fff010554</t>
  </si>
  <si>
    <t>№81</t>
  </si>
  <si>
    <t>ALU/C</t>
  </si>
  <si>
    <t>L-922-868-170TH580S2828-HBI-A55K05</t>
  </si>
  <si>
    <t>fff010553</t>
  </si>
  <si>
    <t>OT096-A07K05-Argo-200TH550S2828-HBI-39000</t>
  </si>
  <si>
    <t>fff010616</t>
  </si>
  <si>
    <t>0,20x808x908 2,8/2,8 TH550</t>
  </si>
  <si>
    <t>M-808-908-200TH550S2828-HBI</t>
  </si>
  <si>
    <t>fff010618</t>
  </si>
  <si>
    <t>900х771</t>
  </si>
  <si>
    <t>96-1</t>
  </si>
  <si>
    <t>L-808-908-200TH550S2828-HBI-A07K05</t>
  </si>
  <si>
    <t>fff010617</t>
  </si>
  <si>
    <t>С-808---200TH550S2828-HBI</t>
  </si>
  <si>
    <t>fff010619</t>
  </si>
  <si>
    <t>0.20-808-908-TH550-S2828-HBI</t>
  </si>
  <si>
    <t>OT153-ELQ0561A2A-W18B55-727LW-270TH435S2828-HBI-12800</t>
  </si>
  <si>
    <t>fff010191</t>
  </si>
  <si>
    <t>0,27x950x876 2,8/2,8 TH435</t>
  </si>
  <si>
    <t>M-950-876-270TH435S2828-HBI</t>
  </si>
  <si>
    <t>fff010185</t>
  </si>
  <si>
    <t>920х935</t>
  </si>
  <si>
    <t xml:space="preserve">153-2
</t>
  </si>
  <si>
    <t>2 W/G</t>
  </si>
  <si>
    <t>L-950-876-270TH435S2828-HBI-W18B55</t>
  </si>
  <si>
    <t>fff010186</t>
  </si>
  <si>
    <t>C-950---270TH435S2828-HBI</t>
  </si>
  <si>
    <t>fff010184</t>
  </si>
  <si>
    <t>0.27-950-876-TH435-S2828-HBI</t>
  </si>
  <si>
    <t>OT153-ELQ1542A3A-20EB05-727LW-270TH435F5628-HBI-14400</t>
  </si>
  <si>
    <t>fff010610</t>
  </si>
  <si>
    <t>0,27x950x876 5,6/2,8 TH435 HBI</t>
  </si>
  <si>
    <t>M-950-876-270TH435F5628-HBI</t>
  </si>
  <si>
    <t>fff010200</t>
  </si>
  <si>
    <t>153-1 A</t>
  </si>
  <si>
    <t>W/G</t>
  </si>
  <si>
    <t>L-950-876-270TH435F5628-HBI-20EB05</t>
  </si>
  <si>
    <t>fff010202</t>
  </si>
  <si>
    <t>C-950---270TH435F5628-HBI</t>
  </si>
  <si>
    <t>fff010196</t>
  </si>
  <si>
    <t>0.27-950-876-TH435-F5628-HBI</t>
  </si>
  <si>
    <t>OT153-ELQ1554A0A-20EB05-727LW-270TH435F5628-HBI-12800</t>
  </si>
  <si>
    <t>fff010611</t>
  </si>
  <si>
    <t>OT153-EPQ1555A2A-727LW-270TH435S2828-HBI-14400</t>
  </si>
  <si>
    <t>fff010823</t>
  </si>
  <si>
    <t>P/20E</t>
  </si>
  <si>
    <t>P-950-876-270TН435S2828-HBI-20E-435241-BIL</t>
  </si>
  <si>
    <t>fff010836</t>
  </si>
  <si>
    <t>C-950---270TН435S2828-HBI</t>
  </si>
  <si>
    <t>0.17-954-848-TH435-S2828-HBI</t>
  </si>
  <si>
    <t>OT62-ELQ6215A6A-26EK05-975HP-170TH435S2828-HBI-144000</t>
  </si>
  <si>
    <t>fff011027</t>
  </si>
  <si>
    <t>0,17x954x848 2,8/2,8 TH435</t>
  </si>
  <si>
    <t>M-954-848-170TH435S2828-HBI</t>
  </si>
  <si>
    <t>fff008459</t>
  </si>
  <si>
    <t>830x917</t>
  </si>
  <si>
    <t>№82</t>
  </si>
  <si>
    <t>BPANI 2W/C 26E</t>
  </si>
  <si>
    <t>L-954-848-170TH435S2828-HBI</t>
  </si>
  <si>
    <t>fff011040</t>
  </si>
  <si>
    <t>C-954---170TH435S2828-HBI</t>
  </si>
  <si>
    <t>fff008458</t>
  </si>
  <si>
    <t>OT62-ELQ6216A2A-15VK05-975HP-170TH435S2828-HBI-144000</t>
  </si>
  <si>
    <t>fff008371</t>
  </si>
  <si>
    <t>№55</t>
  </si>
  <si>
    <t>W/C 15V</t>
  </si>
  <si>
    <t>L-954-848-170TH435S2828-HBI-15VK05</t>
  </si>
  <si>
    <t>fff008461</t>
  </si>
  <si>
    <t>OT70-ELQ7022A5A-20ЕК05-993DE-170TH580S5628-USK-90300</t>
  </si>
  <si>
    <t>fff009204</t>
  </si>
  <si>
    <t>№21  </t>
  </si>
  <si>
    <t>BPANI W/C 20E</t>
  </si>
  <si>
    <t>L-922-868-170TH580S5628-USK-20ЕК05</t>
  </si>
  <si>
    <t>fff009203</t>
  </si>
  <si>
    <t>OT70-ELQ7024A5A</t>
  </si>
  <si>
    <t>OT70-ELQ7024A5A-26EK05-993DE-180TH550S2856-USK-90300</t>
  </si>
  <si>
    <t>fff008922</t>
  </si>
  <si>
    <t>0,18x922x868 5,6/2,8 TH550</t>
  </si>
  <si>
    <t>M-922-868-180TH550F2856-USK</t>
  </si>
  <si>
    <t>fff009018</t>
  </si>
  <si>
    <t>№66 </t>
  </si>
  <si>
    <t>L-922-868-180TH550S5628-USK-26EK05</t>
  </si>
  <si>
    <t>fff009017</t>
  </si>
  <si>
    <t>C-922---180TH550S5628-USK</t>
  </si>
  <si>
    <t>fff008631</t>
  </si>
  <si>
    <t>0.18-922-868-TH550-F2856-USK</t>
  </si>
  <si>
    <t>OT96 0,20 G/C</t>
  </si>
  <si>
    <t>OT96C65K05-ARGO-200TH550S2828-HBI-39000</t>
  </si>
  <si>
    <t>fff010977</t>
  </si>
  <si>
    <t>№75 </t>
  </si>
  <si>
    <t>L-808-908-200TH550S2828-HBI-C65K05</t>
  </si>
  <si>
    <t>fff010978</t>
  </si>
  <si>
    <t>OT99-921XQ-180TH550S2828-HBI-C65B05-29120</t>
  </si>
  <si>
    <t>fff007837</t>
  </si>
  <si>
    <t>0,18x838x941,7 2,8/2,8 TH550</t>
  </si>
  <si>
    <t>M-838-941,7-180TH550S2828-HBI</t>
  </si>
  <si>
    <t>fff007881</t>
  </si>
  <si>
    <t>917x813</t>
  </si>
  <si>
    <t>№63-1</t>
  </si>
  <si>
    <t>L-838-941,7-180TH550S2828-HBI-C65B05</t>
  </si>
  <si>
    <t>fff008336</t>
  </si>
  <si>
    <t>C-838---180TH550S2828-HBI</t>
  </si>
  <si>
    <t>fff005454</t>
  </si>
  <si>
    <t>0.18-838-941.7-TH550-S2828-HBI</t>
  </si>
  <si>
    <t>OT99-921XQ-200TH550S2828-HBI A55B05-37856</t>
  </si>
  <si>
    <t>fff010636</t>
  </si>
  <si>
    <t>0,20x838x941, 2,8/2,8 TH550</t>
  </si>
  <si>
    <t>M-838-941,7-200TH550S2828-HBI</t>
  </si>
  <si>
    <t>fff005881</t>
  </si>
  <si>
    <t>99-C-1</t>
  </si>
  <si>
    <t>ALU/G</t>
  </si>
  <si>
    <t>L-838-941,7-200TH550S2828-HBI-A55B05</t>
  </si>
  <si>
    <t>fff010621</t>
  </si>
  <si>
    <t>C-838---200TH550S2828-HBI</t>
  </si>
  <si>
    <t>fff008623</t>
  </si>
  <si>
    <t>0.20-838-941.7-TH550-S2828-HBI</t>
  </si>
  <si>
    <t>OT99-921XQ-200TH550S2828-HBI-A75B05-37856</t>
  </si>
  <si>
    <t>fff008328</t>
  </si>
  <si>
    <t>99-С-2 A</t>
  </si>
  <si>
    <t>L-838-941,7-200TH550S2828-HBI-A75B05</t>
  </si>
  <si>
    <t>fff008335</t>
  </si>
  <si>
    <t>OT99-921XQ-220TH550S2828-CHINA-A75B05-37856</t>
  </si>
  <si>
    <t>fff009973</t>
  </si>
  <si>
    <t>0,22x838x941,7 2,8/2,8 TH550</t>
  </si>
  <si>
    <t>M-838-941,7-220TH550S2828-CHINA</t>
  </si>
  <si>
    <t>fff008636</t>
  </si>
  <si>
    <t>№68</t>
  </si>
  <si>
    <t>L-838-941,7-220TH550S2828-CHINA-A75B05</t>
  </si>
  <si>
    <t>fff009362</t>
  </si>
  <si>
    <t>C-838---220TH550S2828-CHINA</t>
  </si>
  <si>
    <t>fff005458</t>
  </si>
  <si>
    <t>0.22-838-941.7-TH550-S2828-CHINA</t>
  </si>
  <si>
    <t>OT99-921XQ-220TH550S2828-HBI-A75B05-37856</t>
  </si>
  <si>
    <t>fff008329</t>
  </si>
  <si>
    <t>M-838-941,7-220TH550S2828-HBI</t>
  </si>
  <si>
    <t>fff008330</t>
  </si>
  <si>
    <t>№64 </t>
  </si>
  <si>
    <t>L-838-941,7-220TH550S2828-HBI-A75B05</t>
  </si>
  <si>
    <t>fff008331</t>
  </si>
  <si>
    <t>C-838---220TH550S2828-HBI</t>
  </si>
  <si>
    <t>fff010425</t>
  </si>
  <si>
    <t>0.22-838-941.7-TH550-S2828-HBI</t>
  </si>
  <si>
    <t>OT99-EBQ0556B2A-L04K04-716SU-180TH415S2020-USK-42500</t>
  </si>
  <si>
    <t>fff010172</t>
  </si>
  <si>
    <t>0,18x838x826 2,0/2,0 TH415</t>
  </si>
  <si>
    <t>M-838-826-180TH415S2020-USK</t>
  </si>
  <si>
    <t>UA0001796</t>
  </si>
  <si>
    <t>820x870</t>
  </si>
  <si>
    <t>№108</t>
  </si>
  <si>
    <t>C/C</t>
  </si>
  <si>
    <t>L-838-826-180TH415S2020-USK-L04K04</t>
  </si>
  <si>
    <t>UA0001797</t>
  </si>
  <si>
    <t>N/A</t>
  </si>
  <si>
    <t>0.18-838-826-TH415-S2020-USK</t>
  </si>
  <si>
    <t>OT99-ELQ0730A0A-D10K04-716SU-180TH415S2020-USK-42500</t>
  </si>
  <si>
    <t>fff010671</t>
  </si>
  <si>
    <t>№107</t>
  </si>
  <si>
    <t>2G/C</t>
  </si>
  <si>
    <t>L-838-826-180TH415S2020-USK-D10K04</t>
  </si>
  <si>
    <t>UA0001798</t>
  </si>
  <si>
    <t>OT99-ELQ9999A0A---K05-715SU-250TH415F7575-USK-42500 Hollande</t>
  </si>
  <si>
    <t>fff007544</t>
  </si>
  <si>
    <t>0,25x838x826 7,5/7,5 TH415</t>
  </si>
  <si>
    <t>M-838-826-250TH415F7575-USK-IMP</t>
  </si>
  <si>
    <t>fff007549</t>
  </si>
  <si>
    <t>№ 52</t>
  </si>
  <si>
    <t>P/C Hollande</t>
  </si>
  <si>
    <t>L-838-826-250TH415F7575-USK---K05 Hollande</t>
  </si>
  <si>
    <t>fff007551</t>
  </si>
  <si>
    <t>0.25-838-826-TH415-F7575-USK-IMP</t>
  </si>
  <si>
    <t>OT99-921XQ 0,20 2W/G</t>
  </si>
  <si>
    <t>OT99-W14B05-921XQ-200TH550S2828-HBI-37856</t>
  </si>
  <si>
    <t>fff010976</t>
  </si>
  <si>
    <t>820х942</t>
  </si>
  <si>
    <t>№83</t>
  </si>
  <si>
    <t>2W/G</t>
  </si>
  <si>
    <t>L-838-941,7-200TH550S2828-HBI-W14B05</t>
  </si>
  <si>
    <t>fff010979</t>
  </si>
  <si>
    <t>OT070-ELQ7013A10A</t>
  </si>
  <si>
    <t>Дно 70 ELQ7013A10 A G/C х</t>
  </si>
  <si>
    <t>fff008178</t>
  </si>
  <si>
    <t>70-3</t>
  </si>
  <si>
    <t>OT80 W/C IC</t>
  </si>
  <si>
    <t>Дно 80 0,18 мм W/C  IC х</t>
  </si>
  <si>
    <t>fff007811</t>
  </si>
  <si>
    <t>0,18x869x881 2,0/2,8 TH550</t>
  </si>
  <si>
    <t>M-869-881-180TH550F2820-HBI</t>
  </si>
  <si>
    <t>fff011070</t>
  </si>
  <si>
    <t>903х844</t>
  </si>
  <si>
    <t>№15</t>
  </si>
  <si>
    <t>W/C</t>
  </si>
  <si>
    <t>L-869-881-180TH550F2820-HBI-V14K06</t>
  </si>
  <si>
    <t>fff011076</t>
  </si>
  <si>
    <t>C-869---180TH550F2820-HBI</t>
  </si>
  <si>
    <t>fff011063</t>
  </si>
  <si>
    <t>0.18-869-881-TH550-F2820-HBI</t>
  </si>
  <si>
    <t>OT80 W/C 20E IC</t>
  </si>
  <si>
    <t>Дно 80 0,18 мм W/C 20E IC х</t>
  </si>
  <si>
    <t>fff008107</t>
  </si>
  <si>
    <t>№50</t>
  </si>
  <si>
    <t>W/C 20Е</t>
  </si>
  <si>
    <t>Жерсть 0,18*869*881 TH550 2,0/2,8 W/C  20Е х</t>
  </si>
  <si>
    <t>fff008109</t>
  </si>
  <si>
    <t>OT80 0,18 W/C</t>
  </si>
  <si>
    <t>Дно 80 0,18 мм W/C х</t>
  </si>
  <si>
    <t>fff004114</t>
  </si>
  <si>
    <t>OT80-ELQ8008A1A</t>
  </si>
  <si>
    <t>Дно 80 ELQ8008A1A W/C BPANI 20E х</t>
  </si>
  <si>
    <t>fff007924</t>
  </si>
  <si>
    <t>0,18x869x881 5,6/2,8 TH620</t>
  </si>
  <si>
    <t>M-869-881-180TH620F5628-HBI </t>
  </si>
  <si>
    <t>fff011268</t>
  </si>
  <si>
    <t>№49</t>
  </si>
  <si>
    <t>Жерсть 0,18*869*881 TH620 2,0/2,8 W/C BPANI 20Е х</t>
  </si>
  <si>
    <t>fff008007</t>
  </si>
  <si>
    <t>С-869---180TH620F5628-HBI</t>
  </si>
  <si>
    <t>0.18-869-881-TH620-F5628-HBI </t>
  </si>
  <si>
    <t>OT080-ELQ8008A2A-26EK05-121ST-180TH620F5628-HBI-62400</t>
  </si>
  <si>
    <t>fff011270</t>
  </si>
  <si>
    <t>№33</t>
  </si>
  <si>
    <t>W/C BPANI 26Е</t>
  </si>
  <si>
    <t>L-869-881-180TH620F5628-HBI-26EK05</t>
  </si>
  <si>
    <t>fff011269</t>
  </si>
  <si>
    <t>OT096-C65B05-ARGO-180TH550S2828-HBI-39000</t>
  </si>
  <si>
    <t>UA0001020</t>
  </si>
  <si>
    <t>0,18x808x908 2,8/2,8 TH550</t>
  </si>
  <si>
    <t>M-808-908-180TH550S2828-HBI</t>
  </si>
  <si>
    <t>fff011084</t>
  </si>
  <si>
    <t>№94</t>
  </si>
  <si>
    <t>L-808-908-180TH550S2828-HBI-C65B05</t>
  </si>
  <si>
    <t>fff011085</t>
  </si>
  <si>
    <t>C-808-----180TH550S2828-HBI</t>
  </si>
  <si>
    <t>ффф011064</t>
  </si>
  <si>
    <t>0.18-808-908-TH550-S2828-HBI</t>
  </si>
  <si>
    <t>OT96 0,19 G/C</t>
  </si>
  <si>
    <t>Дно 96 0,19 мм TH620 G/C х</t>
  </si>
  <si>
    <t>fff007615</t>
  </si>
  <si>
    <t>0,19x808x908 2,8/2,8 TH620</t>
  </si>
  <si>
    <t>Жерсть 0,19*808*908 TH620 28/28 біла (лист) х</t>
  </si>
  <si>
    <t>fff007613</t>
  </si>
  <si>
    <t>Жерсть 0,19*808*908 TH620 28/28 G/C х</t>
  </si>
  <si>
    <t>fff007614</t>
  </si>
  <si>
    <t>OT96 0,20  ALU/G</t>
  </si>
  <si>
    <t>Дно 96 0,20мм ALU/Gх CHINA</t>
  </si>
  <si>
    <t>fff008824</t>
  </si>
  <si>
    <t>Жерсть 0,20*808*908 TH550 28/28 біла (лист) х</t>
  </si>
  <si>
    <t>fff006224</t>
  </si>
  <si>
    <t>OT096-A07B05-ARGO-200TH550S2828-HBI-38850</t>
  </si>
  <si>
    <t>№123</t>
  </si>
  <si>
    <t>L-808-908-200TH550S2828-HBI-A07B05</t>
  </si>
  <si>
    <t>UA0004320</t>
  </si>
  <si>
    <t>С-808---200TH550S2828-USK</t>
  </si>
  <si>
    <t>UA0000570</t>
  </si>
  <si>
    <t>UA0003813</t>
  </si>
  <si>
    <t>OT96-V14B05-ARGO-200TH550S2828-HBI-39000</t>
  </si>
  <si>
    <t>fff011271</t>
  </si>
  <si>
    <t>№56</t>
  </si>
  <si>
    <t>L-808-908-200TH550S2828-HBI-V14B05</t>
  </si>
  <si>
    <t>fff011083</t>
  </si>
  <si>
    <t>OT96 0,22 ALU/G</t>
  </si>
  <si>
    <t xml:space="preserve">Дно 96 0,22мм ALU/G x </t>
  </si>
  <si>
    <t>fff007536</t>
  </si>
  <si>
    <t>0,22x808x908 2,8/2,8 TH550</t>
  </si>
  <si>
    <t>Жерсть 0,22*808*908 TH550 28/28 біла (лист) х</t>
  </si>
  <si>
    <t>fff006225</t>
  </si>
  <si>
    <t>№41</t>
  </si>
  <si>
    <t>Жерсть 0,22х808х908 TH550 2,8/2,8 ALU/G x</t>
  </si>
  <si>
    <t>fff007539</t>
  </si>
  <si>
    <t>0,16x796x925 W/C BPANI</t>
  </si>
  <si>
    <t>L-796-925-160TH520F2820-RAS-20EK05</t>
  </si>
  <si>
    <t>73/70x83,4 W/K</t>
  </si>
  <si>
    <t>fff011059</t>
  </si>
  <si>
    <t>0,16x796x925 2,8/2,0 TH520</t>
  </si>
  <si>
    <t>T-796-925-160TH520F2028-RAS</t>
  </si>
  <si>
    <t>fff010861</t>
  </si>
  <si>
    <t>ПРЯМ</t>
  </si>
  <si>
    <t>№30</t>
  </si>
  <si>
    <t>BPANI W/C</t>
  </si>
  <si>
    <t>---</t>
  </si>
  <si>
    <t>C-796---160TH520F2820-RAS</t>
  </si>
  <si>
    <t>fff011060</t>
  </si>
  <si>
    <t>0.16-796-925-TH520-F2028-RAS</t>
  </si>
  <si>
    <t>L-796-925-160TH520F2820-RAS-C06K05</t>
  </si>
  <si>
    <t>73/70x80,4 G/K</t>
  </si>
  <si>
    <t>fff011119</t>
  </si>
  <si>
    <t>№85</t>
  </si>
  <si>
    <t>L-838-942-170TH550F2820-HBI-A55K05</t>
  </si>
  <si>
    <t>99/96x48,5 Ap/K</t>
  </si>
  <si>
    <t>fff011055</t>
  </si>
  <si>
    <t>0,17x838x942 2,0/2,8 TH550</t>
  </si>
  <si>
    <t>T-838-942-170TH550F2820-HBI</t>
  </si>
  <si>
    <t>fff011056</t>
  </si>
  <si>
    <t>917х813</t>
  </si>
  <si>
    <t>BUF-8 A</t>
  </si>
  <si>
    <t>ALU/С</t>
  </si>
  <si>
    <t>С-838---170TH550S2828-HBI</t>
  </si>
  <si>
    <r>
      <rPr>
        <rFont val="Calibri"/>
        <color rgb="FF000000"/>
        <sz val="11.0"/>
      </rPr>
      <t>correct 170TH580S282</t>
    </r>
    <r>
      <rPr>
        <rFont val="Calibri"/>
        <b/>
        <color rgb="FF000000"/>
        <sz val="11.0"/>
      </rPr>
      <t>0</t>
    </r>
  </si>
  <si>
    <t>0.17-838-942-TH550-F2820-HBI</t>
  </si>
  <si>
    <t>L-850-925-150TS550F2820-USK-C06K05</t>
  </si>
  <si>
    <t>73/70x57 G/K</t>
  </si>
  <si>
    <t>fff008921</t>
  </si>
  <si>
    <t>0,15x850x925 2,0/2,8 TS550</t>
  </si>
  <si>
    <t>T-850-925-150TS550F2028-USK</t>
  </si>
  <si>
    <t>fff008920</t>
  </si>
  <si>
    <t>900х825</t>
  </si>
  <si>
    <t>№71  </t>
  </si>
  <si>
    <t>0.15-850-925-TS550-F2028-USK</t>
  </si>
  <si>
    <t>L-860-873-180TH550F2820-HBI-V14K06</t>
  </si>
  <si>
    <t>OT80 0,18 W/C</t>
  </si>
  <si>
    <t>fff011001</t>
  </si>
  <si>
    <t>0,18x860x873 2,8/2,0 TH550</t>
  </si>
  <si>
    <t>M-860-873-180TH550F2820-HBI</t>
  </si>
  <si>
    <t>fff009505</t>
  </si>
  <si>
    <t>№61</t>
  </si>
  <si>
    <t>С-860---180TH550F2820-HBI</t>
  </si>
  <si>
    <t>fff009115</t>
  </si>
  <si>
    <t>0.18-860-873-TH550-F2820-HBI</t>
  </si>
  <si>
    <t>L-877-1066-180TS275S2828-USK-21EB05</t>
  </si>
  <si>
    <t>99x33 W/G</t>
  </si>
  <si>
    <t>UA0003686</t>
  </si>
  <si>
    <t>0,18x877x1066 2,8/2,8 TS275</t>
  </si>
  <si>
    <t>T-877-1066-180TS275S2828-USK</t>
  </si>
  <si>
    <t>fff010364</t>
  </si>
  <si>
    <t>1041х852</t>
  </si>
  <si>
    <t>BUF-13 A</t>
  </si>
  <si>
    <t>С-877---180TS275S2828-USK</t>
  </si>
  <si>
    <t>fff010346</t>
  </si>
  <si>
    <t>0.18-877-1066-TS275-S2828-USK</t>
  </si>
  <si>
    <t>L-894-795-170TH550F2828-HBI-V14K05</t>
  </si>
  <si>
    <t>Can body 0,17 W/C №13</t>
  </si>
  <si>
    <t>fff011072</t>
  </si>
  <si>
    <t>0,17x894x795 2,8/2,8 TH550</t>
  </si>
  <si>
    <t>T-894-795-170TH550F2828-HBI</t>
  </si>
  <si>
    <t>fff011069</t>
  </si>
  <si>
    <t>770х869</t>
  </si>
  <si>
    <t>№13  </t>
  </si>
  <si>
    <t>W/С</t>
  </si>
  <si>
    <t>C-894---170TH550S2828-HBI</t>
  </si>
  <si>
    <t>fff011062</t>
  </si>
  <si>
    <t>0.17-894-795-TH550-F2828-HBI</t>
  </si>
  <si>
    <t>L-894-795-180TH550F5028-HBI-V14K05</t>
  </si>
  <si>
    <t>Can body 0,18 W/C</t>
  </si>
  <si>
    <t>fff011071</t>
  </si>
  <si>
    <t>0,18x894x795 2,8/5,0 TH550</t>
  </si>
  <si>
    <t>T-894-795-180TH550F2850-HBI</t>
  </si>
  <si>
    <t>fff011068</t>
  </si>
  <si>
    <t>№14 </t>
  </si>
  <si>
    <t>C-894---180TH550F2850-HBI</t>
  </si>
  <si>
    <t>fff011061</t>
  </si>
  <si>
    <t>0.18-894-795-TH550-F2850-HBI</t>
  </si>
  <si>
    <t>L-895-907-190TH550F2820-HBI-V14K06</t>
  </si>
  <si>
    <t>OT83 0,19 W/C</t>
  </si>
  <si>
    <t>fff011088</t>
  </si>
  <si>
    <t>0,19x895x907 2,8/2,0 TH550</t>
  </si>
  <si>
    <t>M-895-907-190TH550F2820-HBI</t>
  </si>
  <si>
    <t>fff011087</t>
  </si>
  <si>
    <t>932х870</t>
  </si>
  <si>
    <t>№62 </t>
  </si>
  <si>
    <t>C-895---190TH550F2820-HBI</t>
  </si>
  <si>
    <t>fff011066</t>
  </si>
  <si>
    <t>0.19-895-907-TH550-F2820-HBI</t>
  </si>
  <si>
    <t>0,17x922x868 ALU/G</t>
  </si>
  <si>
    <t>L-922-868-170TH550F2828-HBI-A07B05</t>
  </si>
  <si>
    <t>OT70 0,17 ALU/G</t>
  </si>
  <si>
    <t>fff011089</t>
  </si>
  <si>
    <t>№58  </t>
  </si>
  <si>
    <t>0.17-922-868-TH550-F2828-HBI</t>
  </si>
  <si>
    <t>0,17x922x868 G/G</t>
  </si>
  <si>
    <t>L-922-868-170TH550F2828-HBI-C07B05</t>
  </si>
  <si>
    <t>OT70 0,17 G/G</t>
  </si>
  <si>
    <t>fff011090</t>
  </si>
  <si>
    <t>№57 </t>
  </si>
  <si>
    <t>0,17x922x868 G/C</t>
  </si>
  <si>
    <t>L-922-868-170TH550F2828-HBI-C07K05</t>
  </si>
  <si>
    <t>OT70 0,17 G/C</t>
  </si>
  <si>
    <t>fff009494</t>
  </si>
  <si>
    <t>№74</t>
  </si>
  <si>
    <t>L-942-790-160TS340S2020-RAS-А08К05</t>
  </si>
  <si>
    <t>73x34 Ap/K</t>
  </si>
  <si>
    <t>fff010844</t>
  </si>
  <si>
    <t>0,16x942x790 2,0/2,0 TS340</t>
  </si>
  <si>
    <t>M-942-790-160TS340S2020-RAS</t>
  </si>
  <si>
    <t>fff010843</t>
  </si>
  <si>
    <t>830х917</t>
  </si>
  <si>
    <t>BUF-3 A</t>
  </si>
  <si>
    <t>C-942---160TS340S2020-RAS</t>
  </si>
  <si>
    <t>fff010842</t>
  </si>
  <si>
    <t>0.16-942-790-TS340-S2020-RAS</t>
  </si>
  <si>
    <t>0,17x959x901 ALU/G</t>
  </si>
  <si>
    <t>L-959-901-170TH550F2828-HBI-A07B05</t>
  </si>
  <si>
    <t>OT73 0,17 ALU/G</t>
  </si>
  <si>
    <t>fff011156</t>
  </si>
  <si>
    <t>M-959-901-170TH550F2828-HBI</t>
  </si>
  <si>
    <t>fff011150</t>
  </si>
  <si>
    <t>№86</t>
  </si>
  <si>
    <t>C-959---170TH550F2828-HBI</t>
  </si>
  <si>
    <t>fff011067</t>
  </si>
  <si>
    <t>0.17-959-901-TH550-F2828-HBI</t>
  </si>
  <si>
    <t>0,17x959x901 2ALU/G</t>
  </si>
  <si>
    <t>L-959-901-170TH550F2828-HBI-A10B05</t>
  </si>
  <si>
    <t>OT73 0,17 2ALU/G</t>
  </si>
  <si>
    <t>fff011155</t>
  </si>
  <si>
    <t>№45</t>
  </si>
  <si>
    <t>2ALU/G</t>
  </si>
  <si>
    <t>0,17x959x901 G/G</t>
  </si>
  <si>
    <t>L-959-901-170TH550F2828-HBI-C07B05</t>
  </si>
  <si>
    <t>OT73 0,17 G/G</t>
  </si>
  <si>
    <t>fff011149</t>
  </si>
  <si>
    <t>№46 </t>
  </si>
  <si>
    <t>L-959-901-170TH550F2828-HBI-D10B05</t>
  </si>
  <si>
    <t>OT73 0,17 2G/G</t>
  </si>
  <si>
    <t>fff011151</t>
  </si>
  <si>
    <t>№47 </t>
  </si>
  <si>
    <t>2G/G </t>
  </si>
  <si>
    <t>L-959-901-170TH550F2828-HBI-W14B05</t>
  </si>
  <si>
    <t>OT73 0,17 2W/G</t>
  </si>
  <si>
    <t>fff011152</t>
  </si>
  <si>
    <t>№48 </t>
  </si>
  <si>
    <t>L-959-901-170TH550F2828-HBI-W14K05</t>
  </si>
  <si>
    <t>OT73 2w/c</t>
  </si>
  <si>
    <t>fff010265</t>
  </si>
  <si>
    <t>№79</t>
  </si>
  <si>
    <t>L-959-901-170TH550F2828-HBI-С07K05</t>
  </si>
  <si>
    <t>OT73 G/C</t>
  </si>
  <si>
    <t>fff011153</t>
  </si>
  <si>
    <t>№70</t>
  </si>
  <si>
    <t>G/C </t>
  </si>
  <si>
    <t>L-894-795-170TH550F2828-HBI-15VK05</t>
  </si>
  <si>
    <t>Can body 0,17 W/C №88</t>
  </si>
  <si>
    <t>UA0000030</t>
  </si>
  <si>
    <t>№88</t>
  </si>
  <si>
    <t>L-860-873-180TH550F2820-HBI-15VK06</t>
  </si>
  <si>
    <t>Can body 0,18 W/C №87</t>
  </si>
  <si>
    <t>UA0000040</t>
  </si>
  <si>
    <t>№87</t>
  </si>
  <si>
    <t>M-913-766-140TS480S2020-RAS BLANK</t>
  </si>
  <si>
    <t>Draw can 73x27; 73x28;73x30;73x34 BLANK/ BIL</t>
  </si>
  <si>
    <t>UA0003719</t>
  </si>
  <si>
    <t>C-913----140TS480S2020-RAS</t>
  </si>
  <si>
    <t>fff010840</t>
  </si>
  <si>
    <t>0.14-913-766-TS480-S2020-RAS</t>
  </si>
  <si>
    <t>0,16x920x778 USK BLANK</t>
  </si>
  <si>
    <t>M-920-778-160TS480S2828-USK</t>
  </si>
  <si>
    <t>Draw can 73x32; 73x36,5  BLANK/ BIL</t>
  </si>
  <si>
    <t>fff009580</t>
  </si>
  <si>
    <t>0,16x920x778 2,8/2,8 TS480</t>
  </si>
  <si>
    <t>818х895</t>
  </si>
  <si>
    <t>C-920---180TS275S2828-USK</t>
  </si>
  <si>
    <r>
      <rPr>
        <rFont val="Calibri"/>
        <color rgb="FF000000"/>
        <sz val="11.0"/>
      </rPr>
      <t xml:space="preserve">correct </t>
    </r>
    <r>
      <rPr>
        <rFont val="Calibri"/>
        <b/>
        <color rgb="FF000000"/>
        <sz val="11.0"/>
      </rPr>
      <t>160TS480</t>
    </r>
    <r>
      <rPr>
        <rFont val="Calibri"/>
        <color rgb="FF000000"/>
        <sz val="11.0"/>
      </rPr>
      <t>S2828</t>
    </r>
  </si>
  <si>
    <t>0.16-920-778-TS480-S2828-USK</t>
  </si>
  <si>
    <t>M-942-790-160TS340S2020-RAS BLANK</t>
  </si>
  <si>
    <t>Draw can 73x34</t>
  </si>
  <si>
    <t>UA0003736</t>
  </si>
  <si>
    <t>T-838-942-170TH550F2820-HBI BLANK</t>
  </si>
  <si>
    <t>Can body 99/96x48,5  BLANK/ BIL</t>
  </si>
  <si>
    <t>UA0003734</t>
  </si>
  <si>
    <t>C-838-----170TH550F2820-HBI</t>
  </si>
  <si>
    <r>
      <rPr>
        <rFont val="Calibri"/>
        <color rgb="FF000000"/>
        <sz val="11.0"/>
      </rPr>
      <t>correct 170TH550</t>
    </r>
    <r>
      <rPr>
        <rFont val="Calibri"/>
        <b/>
        <color rgb="FF000000"/>
        <sz val="11.0"/>
      </rPr>
      <t>F2820</t>
    </r>
  </si>
  <si>
    <t>0,17x894x944  BLANK</t>
  </si>
  <si>
    <t>T-894-944-170TH550F2828-HBI</t>
  </si>
  <si>
    <t>UA0000213</t>
  </si>
  <si>
    <t>0.17-894-944-TH550-F2828-HBI</t>
  </si>
  <si>
    <t>T-908-1112-200TS260S2828-USK BLANK</t>
  </si>
  <si>
    <t>Draw can  99x48,5 BLANK BIL</t>
  </si>
  <si>
    <t>UA0003740</t>
  </si>
  <si>
    <t>0,20x908x1112 2,8/2,8 TS260</t>
  </si>
  <si>
    <t>1088х883</t>
  </si>
  <si>
    <t>C-908---200TS260S2828-USK</t>
  </si>
  <si>
    <t>UA0000015</t>
  </si>
  <si>
    <t>0.20-908-1112-TS260-S2828-USK</t>
  </si>
  <si>
    <t>M-959-901-170TH550F2828-HBI BLANK</t>
  </si>
  <si>
    <t>OT73</t>
  </si>
  <si>
    <t>UA0003746</t>
  </si>
  <si>
    <t>L-814-925-140TS550F2820-RAS-C06K05</t>
  </si>
  <si>
    <t>73/70x47 G/K</t>
  </si>
  <si>
    <t>UA0000231</t>
  </si>
  <si>
    <t>0,14x814x925 2,0/2,8 TS550</t>
  </si>
  <si>
    <t>T-814-925-140TS550F2028-RAS</t>
  </si>
  <si>
    <t>fff010157</t>
  </si>
  <si>
    <t>900x789</t>
  </si>
  <si>
    <t>№92</t>
  </si>
  <si>
    <t>C-814---140TS550F2820-RAS</t>
  </si>
  <si>
    <r>
      <rPr>
        <rFont val="Calibri"/>
        <color rgb="FF000000"/>
        <sz val="11.0"/>
      </rPr>
      <t>correct 140TS550F</t>
    </r>
    <r>
      <rPr>
        <rFont val="Calibri"/>
        <b/>
        <color rgb="FF000000"/>
        <sz val="11.0"/>
      </rPr>
      <t>2028</t>
    </r>
  </si>
  <si>
    <t>0.14-814-925-TS550-F2028-RAS</t>
  </si>
  <si>
    <t>T-850-925-150TS550S2820-TCLR-RAS</t>
  </si>
  <si>
    <t>Can body 73/70x57 BLANK/ BIL</t>
  </si>
  <si>
    <t>UA0000367</t>
  </si>
  <si>
    <t>C-850---150TS550S2820-TCLR-RAS</t>
  </si>
  <si>
    <t>fff010528</t>
  </si>
  <si>
    <t>0.15-850-925-TS550-S2820-TCLR-RAS</t>
  </si>
  <si>
    <t>T-816-925-270TH435S2856-HBI</t>
  </si>
  <si>
    <t>C-816---270TH435S2856-HBI</t>
  </si>
  <si>
    <t>UA0000014</t>
  </si>
  <si>
    <t>0.27-816-925-TH435-S2856-HBI</t>
  </si>
  <si>
    <t>L-796-925-140TS520S2020-RAS-C06K05</t>
  </si>
  <si>
    <t>UA0000227</t>
  </si>
  <si>
    <t>T-796-925-140TS520S2020-RAS</t>
  </si>
  <si>
    <t>fff010156</t>
  </si>
  <si>
    <t>№85-1</t>
  </si>
  <si>
    <t>С-796---140TS520S2020-RAS</t>
  </si>
  <si>
    <t>fff010151</t>
  </si>
  <si>
    <t>0.14-796-925-TS520-S2020-RAS</t>
  </si>
  <si>
    <t>0,14x796x925 W/C</t>
  </si>
  <si>
    <t>L-796-925-140TS520S2020-RAS-20EK05</t>
  </si>
  <si>
    <t>UA0000228</t>
  </si>
  <si>
    <t>№30-3</t>
  </si>
  <si>
    <t>Жерсть 0,225*836,5*712 (лист) х СКО</t>
  </si>
  <si>
    <t>UA0000499</t>
  </si>
  <si>
    <t>L-850-925-140TS550S2828-RAS-C06K05</t>
  </si>
  <si>
    <t>UA0000229</t>
  </si>
  <si>
    <t>0,14x850x925 2,8/2,8 TS550</t>
  </si>
  <si>
    <t>T-850-925-140TS550S2828-RAS</t>
  </si>
  <si>
    <t>fff010158</t>
  </si>
  <si>
    <t xml:space="preserve">№71-1  </t>
  </si>
  <si>
    <t>C-850---140TS550S2828-RAS</t>
  </si>
  <si>
    <t>fff010154</t>
  </si>
  <si>
    <t>0.14-850-925-TS550-S2828-RAS</t>
  </si>
  <si>
    <t xml:space="preserve">OT070-ELQ7013A4A-07CK05-993DE-160TH520F2020-HBI-90300  </t>
  </si>
  <si>
    <t>UA0007315</t>
  </si>
  <si>
    <t>0,16x922x868 2,0/2,0 TH520</t>
  </si>
  <si>
    <t xml:space="preserve">M-922-868-160TH520F2020-HBI   </t>
  </si>
  <si>
    <t>UA0007317</t>
  </si>
  <si>
    <t>70-3 D</t>
  </si>
  <si>
    <t xml:space="preserve">L-922-868-160TH520F2020-HBI-07CK05   </t>
  </si>
  <si>
    <t>UA0007316</t>
  </si>
  <si>
    <t xml:space="preserve">C-922----160TH520F2020-HBI   </t>
  </si>
  <si>
    <t>UA0007003</t>
  </si>
  <si>
    <t>0.16-922-868-TH520-F2020-HBI</t>
  </si>
  <si>
    <t>M-920-778-160TS340S2828-RAS</t>
  </si>
  <si>
    <t>Draw can 73x36,5 ; 73x32 BLANK/ BIL</t>
  </si>
  <si>
    <t>fff009533</t>
  </si>
  <si>
    <t>0,16x920x778 2,8/2,8 TS340</t>
  </si>
  <si>
    <t>C-920---160TS340S2828-RAS</t>
  </si>
  <si>
    <t>fff009371</t>
  </si>
  <si>
    <t>0.16-920-778-TS340-S2828-RAS</t>
  </si>
  <si>
    <t>OT062-ELQ6216A2A-15VK05-975HP-170TH435S2828-USK-144000</t>
  </si>
  <si>
    <t>UA0000710</t>
  </si>
  <si>
    <t>M-954-848-170TH435S2828-USK</t>
  </si>
  <si>
    <t>UA0000708</t>
  </si>
  <si>
    <t>№55-1</t>
  </si>
  <si>
    <t>L-954-848-170TH435S2828-USK-15VK05</t>
  </si>
  <si>
    <t>UA0000709</t>
  </si>
  <si>
    <t>C-954---170TH435S2828-USK</t>
  </si>
  <si>
    <t>UA0000706</t>
  </si>
  <si>
    <t>0.17-954-848-TH435-S2828-USK</t>
  </si>
  <si>
    <t>Can body 0,18 BLANK</t>
  </si>
  <si>
    <t>BLANK</t>
  </si>
  <si>
    <t>Can body 0,17 BLANK</t>
  </si>
  <si>
    <t>----------------</t>
  </si>
  <si>
    <t>OT096-A07K05-Argo-200TH550S2828-USK-39000</t>
  </si>
  <si>
    <t>OT096 0,20 ALU/C USK</t>
  </si>
  <si>
    <t>UA0000729</t>
  </si>
  <si>
    <t>M-808-908-200TH550S2828-USK</t>
  </si>
  <si>
    <t>UA0000698</t>
  </si>
  <si>
    <t>L-808-908-200TH550S2828-USK-A07K05</t>
  </si>
  <si>
    <t>UA0000730</t>
  </si>
  <si>
    <t>0.20-808-908-TH550-S2828-USK</t>
  </si>
  <si>
    <t>OT80  BLANK</t>
  </si>
  <si>
    <t xml:space="preserve">0,18x860x873 2,8/2,0 TH550 </t>
  </si>
  <si>
    <t>OT070-ELQ7013A4A-07CK05-993DE-160TH520S2020-HBI-90300</t>
  </si>
  <si>
    <t>UA0000650</t>
  </si>
  <si>
    <t>M-922-868-160TH520S2020-HBI</t>
  </si>
  <si>
    <t>fff009871</t>
  </si>
  <si>
    <t>№93</t>
  </si>
  <si>
    <t>L-922-868-160TH520S2020-HBI-07CK05</t>
  </si>
  <si>
    <t>UA0000752</t>
  </si>
  <si>
    <t>C-922---160TH520S2020-HBI</t>
  </si>
  <si>
    <t>fff009870</t>
  </si>
  <si>
    <t>0.16-922-868-TH520-S2020-HBI</t>
  </si>
  <si>
    <t>M-895-907-190TH550F2820-HBI BLANK</t>
  </si>
  <si>
    <t>OT83 BLANK</t>
  </si>
  <si>
    <t>UA0004803</t>
  </si>
  <si>
    <t>OT153-ELQ1554A0A-20EB05-727LW-270TH435F5628-USK-12800</t>
  </si>
  <si>
    <t>UA0000760</t>
  </si>
  <si>
    <t>0,27x950x876 5,6/2,8 TH435 USK</t>
  </si>
  <si>
    <t>M-950-876-270TH435F5628-USK</t>
  </si>
  <si>
    <t>UA0000758</t>
  </si>
  <si>
    <t>L-950-876-270TH435F5628-USK-20EB05</t>
  </si>
  <si>
    <t>UA0000759</t>
  </si>
  <si>
    <t>C-950---270TH435F5628-USK</t>
  </si>
  <si>
    <t>UA0000757</t>
  </si>
  <si>
    <t>0.27-950-876-TH435-F5628-USK</t>
  </si>
  <si>
    <t>OT153-ELQ1542A3A-20EB05-727LW-270TH435F5628-USK-14400</t>
  </si>
  <si>
    <t>UA0000761</t>
  </si>
  <si>
    <t>OT70-ELY2060376B-85CB05-993DE-170TH580FECCS-RAS-90300</t>
  </si>
  <si>
    <t>fff009382</t>
  </si>
  <si>
    <t>0,17x922x868 ECCS TH580</t>
  </si>
  <si>
    <t>M-922-868-170TH580FECCS-RAS</t>
  </si>
  <si>
    <t>fff009380</t>
  </si>
  <si>
    <t>№72</t>
  </si>
  <si>
    <t>L-922-868-170TH580FECCS-RAS-85CВ05</t>
  </si>
  <si>
    <t>fff009381</t>
  </si>
  <si>
    <t>C-922---170TH580FECCS-RAS</t>
  </si>
  <si>
    <t>fff009164</t>
  </si>
  <si>
    <t>0.17-922-868-TH580-FECCS-RAS</t>
  </si>
  <si>
    <t>T-877-1066-180TS275S2828-USK BLANK</t>
  </si>
  <si>
    <t>Draw can 99x33 BLANK/ BIL</t>
  </si>
  <si>
    <t>UA0003737</t>
  </si>
  <si>
    <t>OT153-ELQ0561A2A-W18B55-727LW-270TH435S2828-USK-12800</t>
  </si>
  <si>
    <t>UA0000881</t>
  </si>
  <si>
    <t>M-950-876-270TH435S2828-USK</t>
  </si>
  <si>
    <t>UA0000879</t>
  </si>
  <si>
    <t>940х925</t>
  </si>
  <si>
    <t>L-950-876-270TH435S2828-USK-W18B55</t>
  </si>
  <si>
    <t>UA0000880</t>
  </si>
  <si>
    <t>C-950---270TH435S2828-USK</t>
  </si>
  <si>
    <t>UA0000860</t>
  </si>
  <si>
    <t>0.27-950-876-TH435-S2828-USK</t>
  </si>
  <si>
    <t>OT096-V14B05-ARGO-200TH550S2828-USK-39000</t>
  </si>
  <si>
    <t>UA0000898</t>
  </si>
  <si>
    <t>№56-1</t>
  </si>
  <si>
    <t>L-808-908-200TH550S2828-USK-V14B05</t>
  </si>
  <si>
    <t>UA0000897  </t>
  </si>
  <si>
    <t>OT070-ELQ7013A13A-07CK09-993DE-170TH580S2828-HBI-90300</t>
  </si>
  <si>
    <t>UA0001040</t>
  </si>
  <si>
    <t>№96</t>
  </si>
  <si>
    <t>G/2C</t>
  </si>
  <si>
    <t>L-922-868-170TH580S2828-HBI-07CK09</t>
  </si>
  <si>
    <t>UA0001039</t>
  </si>
  <si>
    <t>L-830-801-180TS260S2828-USK-IMP-09AK05</t>
  </si>
  <si>
    <t>UA0000652</t>
  </si>
  <si>
    <t>0,18x830x801 2,8/2,8 TS260</t>
  </si>
  <si>
    <t>M-830-801-180TS260S2828-USK-IMP</t>
  </si>
  <si>
    <t>UA0000653</t>
  </si>
  <si>
    <t>BUF-5 A</t>
  </si>
  <si>
    <t>Alu/C</t>
  </si>
  <si>
    <t>0.18-830-801-TS260-S2828-USK</t>
  </si>
  <si>
    <t>OT99-921XQ-180TH550S2828-HBI A55B05-37856</t>
  </si>
  <si>
    <t xml:space="preserve">OT99 0,18 A55B05 </t>
  </si>
  <si>
    <t>0,18x838x941, 2,8/2,8 TH550</t>
  </si>
  <si>
    <t>L-838-941,7-180TH550S2828-HBI-A55B05</t>
  </si>
  <si>
    <t>OT096-A07B05-ARGO-200TH550S2828-USK-39000</t>
  </si>
  <si>
    <t>UA0000188</t>
  </si>
  <si>
    <t>№89</t>
  </si>
  <si>
    <t>L-808-908-200TH550S2828-USK-A07B05</t>
  </si>
  <si>
    <t>UA0000189</t>
  </si>
  <si>
    <t xml:space="preserve"> 0,27*816*925 TН435 56/28 ТЕСТ 2026</t>
  </si>
  <si>
    <t>2026</t>
  </si>
  <si>
    <t>21Е/---</t>
  </si>
  <si>
    <t>0,27*816*925 TН435 56/28 2026 х</t>
  </si>
  <si>
    <t>L-814-925-140TS550F2820-RAS-20EK05</t>
  </si>
  <si>
    <t>73/70x47 W/K</t>
  </si>
  <si>
    <t>№91</t>
  </si>
  <si>
    <t>correct 140TS550F2028</t>
  </si>
  <si>
    <t xml:space="preserve">0,14x850x925 </t>
  </si>
  <si>
    <t>L-850-924S140CH55S028028A55K45T-</t>
  </si>
  <si>
    <t>OT80-ELQ8008A3A-15VK05-121ST-180TH620F5628-HBI-62400</t>
  </si>
  <si>
    <t>OT80 15VK05</t>
  </si>
  <si>
    <t>UA0001650</t>
  </si>
  <si>
    <t>№98</t>
  </si>
  <si>
    <t>L-869-881-180TH620F5628-HBI-15VK05</t>
  </si>
  <si>
    <t>UA0001649</t>
  </si>
  <si>
    <t>fff011267</t>
  </si>
  <si>
    <t xml:space="preserve">OT062-ELQ6215A5A-21EK05-975HP-170TH435S2828-HBI-144000   </t>
  </si>
  <si>
    <t>UA0001726</t>
  </si>
  <si>
    <t>62-1 A</t>
  </si>
  <si>
    <t>21E</t>
  </si>
  <si>
    <t xml:space="preserve">L-954-848-170TH435S2828-HBI-21EK05 </t>
  </si>
  <si>
    <t>UA0001724</t>
  </si>
  <si>
    <t xml:space="preserve">OT062-ELQ6215A5A-21EK05-975HP-170TH435S2828-USK-144000   </t>
  </si>
  <si>
    <t>UA0001727</t>
  </si>
  <si>
    <t>62-1</t>
  </si>
  <si>
    <t xml:space="preserve">L-954-848-170TH435S2828-USK-21EK05   </t>
  </si>
  <si>
    <t>UA0001725</t>
  </si>
  <si>
    <t>OT062-ELQ0830A9A-10DB05-975HP-170TH435S2828-USK-144000</t>
  </si>
  <si>
    <t>UA0001772</t>
  </si>
  <si>
    <t>№ 90-1</t>
  </si>
  <si>
    <t>L-954-848-170TH435S2828-USK-10DB05</t>
  </si>
  <si>
    <t>UA0001773</t>
  </si>
  <si>
    <t>OT099-921XQ-220TH415F2828-ARK-A75B05-37856</t>
  </si>
  <si>
    <t>OT99 0,22 ALU/G ARK</t>
  </si>
  <si>
    <t>UA0001780</t>
  </si>
  <si>
    <t>0,22x838x941,7 2,8/2,8 TH415</t>
  </si>
  <si>
    <t>M-838-941,7-220TH415F2828-ARK</t>
  </si>
  <si>
    <t>UA0001775</t>
  </si>
  <si>
    <t>№104</t>
  </si>
  <si>
    <t>АLU /G</t>
  </si>
  <si>
    <t>L-838-941,7-220TH415F2828-ARK-A75B05</t>
  </si>
  <si>
    <t>UA0001777</t>
  </si>
  <si>
    <t>0.22-838-941.7-TH415-F2828-ARK</t>
  </si>
  <si>
    <t>OT096-A07B05-ARGO-220TH415F2828-ARK-39000</t>
  </si>
  <si>
    <t>UA0001779</t>
  </si>
  <si>
    <t>0,22x808x908 2,8/2,8 TH415</t>
  </si>
  <si>
    <t>M-808-908-220TH415F2828-ARK</t>
  </si>
  <si>
    <t>UA0001776</t>
  </si>
  <si>
    <t>№105</t>
  </si>
  <si>
    <t>L-808-908-220TH415F2828-ARK-A07B05</t>
  </si>
  <si>
    <t>UA0001778</t>
  </si>
  <si>
    <t>0.22-808-908-TH415-F2828-ARK</t>
  </si>
  <si>
    <t>L-850-925-140TS550S2828-RAS-21EK05</t>
  </si>
  <si>
    <t>73/70x57 W/K</t>
  </si>
  <si>
    <t>UA0001810</t>
  </si>
  <si>
    <t>№109</t>
  </si>
  <si>
    <t>W/C 21E</t>
  </si>
  <si>
    <t>L-942-790-160TS345F2020-RAS-E19B05</t>
  </si>
  <si>
    <t>73x34 W/G</t>
  </si>
  <si>
    <t>fff011080</t>
  </si>
  <si>
    <t>807х888</t>
  </si>
  <si>
    <t>№29-1</t>
  </si>
  <si>
    <t>W19/G</t>
  </si>
  <si>
    <t>73x34 W19 / G</t>
  </si>
  <si>
    <t>OT096-15V/K04-ARGO-200TH550S2828-USK-39000</t>
  </si>
  <si>
    <t>OT096-15V/K04</t>
  </si>
  <si>
    <t>UA0001947</t>
  </si>
  <si>
    <t>№113</t>
  </si>
  <si>
    <t>15V/K04</t>
  </si>
  <si>
    <t>L-808-908-200TH550S2828-USK-15V/K04</t>
  </si>
  <si>
    <t>UA0001938</t>
  </si>
  <si>
    <t>OT096-21E/B04-ARGO-200TH550S2828-USK-39000</t>
  </si>
  <si>
    <t>OT096-21E/B04</t>
  </si>
  <si>
    <t>21E/B04</t>
  </si>
  <si>
    <t>L-808-908-200TH550S2828-USK-21E/B04</t>
  </si>
  <si>
    <t>L-975-925-140TS550S2828-RAS-C06K05</t>
  </si>
  <si>
    <t>UA0001794</t>
  </si>
  <si>
    <t>0,14x975x925 2,8/2,8 TS550</t>
  </si>
  <si>
    <t>T-975-925-140TS550S2828-RAS</t>
  </si>
  <si>
    <t>UA0001793</t>
  </si>
  <si>
    <t>900 х 950</t>
  </si>
  <si>
    <t>BUF-11 A</t>
  </si>
  <si>
    <t>C-975----140TS550S2828-RAS</t>
  </si>
  <si>
    <t>UA0001774</t>
  </si>
  <si>
    <t>0.14-975-925-TS550-S2828-RAS</t>
  </si>
  <si>
    <t>OT096-07CK05-ARGO-200TH550S2828-USK-38850</t>
  </si>
  <si>
    <t>OT096 G/C</t>
  </si>
  <si>
    <t>UA0002094</t>
  </si>
  <si>
    <t>№114</t>
  </si>
  <si>
    <t>L-808-908-200TH550S2828-USK-07CK05</t>
  </si>
  <si>
    <t>UA0002095</t>
  </si>
  <si>
    <t>M-838-826-250TH415F7575-USK</t>
  </si>
  <si>
    <t>fff008464</t>
  </si>
  <si>
    <t>870х820</t>
  </si>
  <si>
    <t>99-S-2</t>
  </si>
  <si>
    <t>L-838-826-250TH415F7575-USK---K05 Hollande</t>
  </si>
  <si>
    <t>UA0001801</t>
  </si>
  <si>
    <t>C-838----250TH415F7575-USK</t>
  </si>
  <si>
    <t>ффф007547</t>
  </si>
  <si>
    <t>0.25-838-826-TH415-F7575-USK</t>
  </si>
  <si>
    <t>T-840-942-170TS550F2828-HBI</t>
  </si>
  <si>
    <t>fff007244</t>
  </si>
  <si>
    <t>0,17x840x942 2,8/2,8 TS550</t>
  </si>
  <si>
    <t>0.17-840-942-TS550-F2828-HBI</t>
  </si>
  <si>
    <t>62-3 A</t>
  </si>
  <si>
    <t>OT62-ELQ6216A2A-15VK05-975HP-170TH435S2828-USK-144000</t>
  </si>
  <si>
    <t>C-954----170TH435S2828-USK</t>
  </si>
  <si>
    <t>L-918-925-140TS550S2828-RAS-C06K05</t>
  </si>
  <si>
    <t>UA0002239</t>
  </si>
  <si>
    <t>0,14x918x925 2,8/2,8 TS550</t>
  </si>
  <si>
    <t>T-918-925-140TS550S2828-RAS</t>
  </si>
  <si>
    <t>UA0002238</t>
  </si>
  <si>
    <t>900x893</t>
  </si>
  <si>
    <t>BUF-9 A</t>
  </si>
  <si>
    <t>C-918----140TS550S2828-RAS</t>
  </si>
  <si>
    <t>UA0002144</t>
  </si>
  <si>
    <t>0.14-918-925-TS550-S2828-RAS</t>
  </si>
  <si>
    <t>L-918-925-140TS550S2828-RAS-21EK05</t>
  </si>
  <si>
    <t>73/70x47</t>
  </si>
  <si>
    <t>UA0002273</t>
  </si>
  <si>
    <t>BUF-10 A</t>
  </si>
  <si>
    <t>W/C 21Е</t>
  </si>
  <si>
    <t>OT070-ELQ7022A5A-21ЕК05-993DE-170TH580S5628-USK-90300</t>
  </si>
  <si>
    <t>UA0001731</t>
  </si>
  <si>
    <t>70-6 B</t>
  </si>
  <si>
    <t>L-922-868-170TH580S5628-USK-21ЕК05</t>
  </si>
  <si>
    <t>UA0001728</t>
  </si>
  <si>
    <t>OT99</t>
  </si>
  <si>
    <t>OT096 G/C HBI Spain</t>
  </si>
  <si>
    <t>OT096-07CK05-ARGO-200TH550S2828-HBI-38850</t>
  </si>
  <si>
    <t>UA0002298</t>
  </si>
  <si>
    <t xml:space="preserve">№114-1 </t>
  </si>
  <si>
    <t>L-808-908-200TH550S2828-HBI-07CK05</t>
  </si>
  <si>
    <t>UA0002297</t>
  </si>
  <si>
    <t>L-959-901-170TH550F2828-HBI-A08B05</t>
  </si>
  <si>
    <t>OT73 2alu/g</t>
  </si>
  <si>
    <t>UA0002343</t>
  </si>
  <si>
    <t>№45-1</t>
  </si>
  <si>
    <t>2АLU /G</t>
  </si>
  <si>
    <t>ЭП-547"В"</t>
  </si>
  <si>
    <t>41002562</t>
  </si>
  <si>
    <t>L-959-901-170TH550F2828-HBI-21EB05</t>
  </si>
  <si>
    <t>OT73 2w/g BPANI</t>
  </si>
  <si>
    <t>UA0002347</t>
  </si>
  <si>
    <t>№48-1</t>
  </si>
  <si>
    <t xml:space="preserve">2W/G BPANI  </t>
  </si>
  <si>
    <t>41000855</t>
  </si>
  <si>
    <t>OT080-ELQ8008A2A-21EK05-121ST-180TH620F5628-HBI-64400</t>
  </si>
  <si>
    <t>OT80 W/C 21E</t>
  </si>
  <si>
    <t>UA0001732</t>
  </si>
  <si>
    <t xml:space="preserve">№117 </t>
  </si>
  <si>
    <t>L-869-881-180TH620F5628-HBI-21EK05</t>
  </si>
  <si>
    <t>UA0001729</t>
  </si>
  <si>
    <t>M-922-868-170TH435S2828- HBI</t>
  </si>
  <si>
    <t xml:space="preserve">OT70 0,17 </t>
  </si>
  <si>
    <t>fff010620</t>
  </si>
  <si>
    <t>0,17x922x868 2,8/2,8 TH435</t>
  </si>
  <si>
    <t>0.17-922-868-TH435-S2828- HBI</t>
  </si>
  <si>
    <t>M-922-868-170TH520S2828- HBI</t>
  </si>
  <si>
    <t>fff010631</t>
  </si>
  <si>
    <t>0,17x922x868 2,8/2,8 TH520</t>
  </si>
  <si>
    <t>0.17-922-868-TH520-S2828- HBI</t>
  </si>
  <si>
    <t>OT096-A07K05-ARGO-200TH550S2828-HBI-38850</t>
  </si>
  <si>
    <t>OT096 0,20 ALU/C HBI</t>
  </si>
  <si>
    <t>UA0002509</t>
  </si>
  <si>
    <t>96-1 A</t>
  </si>
  <si>
    <t>OT096-A07K05-ARGO-200TH550S2828-USK-38850</t>
  </si>
  <si>
    <t>UA0002510</t>
  </si>
  <si>
    <t>T-821-926-155TH550F2828-TTT</t>
  </si>
  <si>
    <t>Body 73\70-78</t>
  </si>
  <si>
    <t>UA0002522</t>
  </si>
  <si>
    <t>0.155-821-926-TH550-F2828-TTT</t>
  </si>
  <si>
    <t>M-959-901-170TH550F2828-TTT</t>
  </si>
  <si>
    <t xml:space="preserve">OT73 0,17 </t>
  </si>
  <si>
    <t>UA0002528</t>
  </si>
  <si>
    <t>0.17-959-901-TH550-F2828-TTT</t>
  </si>
  <si>
    <t>M-922-868-170TH550F2828-TTT</t>
  </si>
  <si>
    <t>UA0002529</t>
  </si>
  <si>
    <t>0.17-922-868-TH550-F2828-TTT</t>
  </si>
  <si>
    <t>T-857-926-170TH550F2828-TTT</t>
  </si>
  <si>
    <t xml:space="preserve">Body 73\70-32-42 (102,5) </t>
  </si>
  <si>
    <t>UA0002530</t>
  </si>
  <si>
    <t>0,17x857x926 2,8/2,8 TH550</t>
  </si>
  <si>
    <t>0.17-857-926-TH550-F2828-TTT</t>
  </si>
  <si>
    <t>OT099-921XQ-200TH550S2828-HBI A55B05-42000</t>
  </si>
  <si>
    <t>UA0002482</t>
  </si>
  <si>
    <t>0,18x808x908 TTT BLANK</t>
  </si>
  <si>
    <t>M-808-908-180TH550F2828-TTT</t>
  </si>
  <si>
    <t>OT96 </t>
  </si>
  <si>
    <t>UA0002537</t>
  </si>
  <si>
    <t>0.18-808-908-TH550-F2828-TTT</t>
  </si>
  <si>
    <t>0,18x838x941,7 TTT BLANK</t>
  </si>
  <si>
    <t>M-838-941,7-180TH550F2828-TTT</t>
  </si>
  <si>
    <t xml:space="preserve">OT99 </t>
  </si>
  <si>
    <t>UA0002538</t>
  </si>
  <si>
    <t>0.18-838-941.7-TH550-F2828-TTT</t>
  </si>
  <si>
    <t xml:space="preserve">T-860-944-180TH550F2828-TTT </t>
  </si>
  <si>
    <t xml:space="preserve">Body 99\96-80 (106, 109) </t>
  </si>
  <si>
    <t>UA0002535</t>
  </si>
  <si>
    <t>0,18x860x944 2,8/2,8 TH550</t>
  </si>
  <si>
    <t xml:space="preserve">0.18-860-944-TH550-F2828-TTT </t>
  </si>
  <si>
    <t xml:space="preserve">T-860-795-180TH550F2828-TTT </t>
  </si>
  <si>
    <t xml:space="preserve">Body 83\80-50 </t>
  </si>
  <si>
    <t>UA0002534</t>
  </si>
  <si>
    <t>0,18x860x795 2,8/2,8 TH550</t>
  </si>
  <si>
    <t xml:space="preserve">0.18-860-795-TH550-F2828-TTT </t>
  </si>
  <si>
    <t>L-975-925-140TS550S2828-USK-C06K05</t>
  </si>
  <si>
    <t>UA0002573</t>
  </si>
  <si>
    <t>T-975-925-140TS550S2828-USK</t>
  </si>
  <si>
    <t>UA0002572</t>
  </si>
  <si>
    <t>C-975----140TS550S2828-USK</t>
  </si>
  <si>
    <t>UA0002564</t>
  </si>
  <si>
    <t>0.14-975-925-TS550-S2828-USK</t>
  </si>
  <si>
    <t>OT153-ELQ0561A2A-W18B55-727LW-270TH435S2828-HBI-14400</t>
  </si>
  <si>
    <t>UA0002566</t>
  </si>
  <si>
    <t>OT153-ELQ0561A2A-W18B55-727LW-270TH435S2828-USK-14400</t>
  </si>
  <si>
    <t>UA0002565</t>
  </si>
  <si>
    <t>M-860-873-180TH550F2828-TTT</t>
  </si>
  <si>
    <t>ОТ80 </t>
  </si>
  <si>
    <t>UA0002536</t>
  </si>
  <si>
    <t>0,18x860x873 2,8/2,8 TH550</t>
  </si>
  <si>
    <t>0.18-860-873-TH550-F2828-TTT</t>
  </si>
  <si>
    <t>M-954-848-170TH435S2828-HAN</t>
  </si>
  <si>
    <t>OT62 TEST</t>
  </si>
  <si>
    <t>UA0002484</t>
  </si>
  <si>
    <t>0.17-954-848-TH435-S2828-HAN</t>
  </si>
  <si>
    <t>M-922-868-170TH580S2828-HAN</t>
  </si>
  <si>
    <t>OT70 TEST</t>
  </si>
  <si>
    <t>UA0002483</t>
  </si>
  <si>
    <t>0.17-922-868-TH580-S2828-HAN</t>
  </si>
  <si>
    <t>M-808-908-200TH550S2828-HBI BLANK</t>
  </si>
  <si>
    <t>OT96</t>
  </si>
  <si>
    <t>UA0004695</t>
  </si>
  <si>
    <t>M-922-868-170TH580S2828-ERD</t>
  </si>
  <si>
    <t>OT70 TEST 70B-ERD</t>
  </si>
  <si>
    <t>UA0002672</t>
  </si>
  <si>
    <t>0.17-922-868-TH580-S2828-ERD</t>
  </si>
  <si>
    <t>OT70</t>
  </si>
  <si>
    <t>M-950-876-270TH435F5620-ERD</t>
  </si>
  <si>
    <t>OT153 TEST</t>
  </si>
  <si>
    <t>UA0002682</t>
  </si>
  <si>
    <t>0,27x950x876 5,6/2,0 TH435</t>
  </si>
  <si>
    <t>0.27-950-876-TH435-F5620-ERD</t>
  </si>
  <si>
    <t>T-894-795-180TH550F2850-ERD</t>
  </si>
  <si>
    <t>Body 83\80-85 </t>
  </si>
  <si>
    <t>UA0002698</t>
  </si>
  <si>
    <t>0.18-894-795-TH550-F2850-ERD</t>
  </si>
  <si>
    <t>M-895-907-190TH550F2820-ERD</t>
  </si>
  <si>
    <t>OT83 </t>
  </si>
  <si>
    <t>UA0002700</t>
  </si>
  <si>
    <t>0.19-895-907-TH550-F2820-ERD</t>
  </si>
  <si>
    <t>M-860-873-180TH550F2820-ERD</t>
  </si>
  <si>
    <t xml:space="preserve">OT80 </t>
  </si>
  <si>
    <t>UA0002701</t>
  </si>
  <si>
    <t>OT099-921XQ-220TS275F2828-ARK-A75B05-37856 </t>
  </si>
  <si>
    <t>UA0002709</t>
  </si>
  <si>
    <t>0,22x838x941,7 2,8/2,8 TS275</t>
  </si>
  <si>
    <t>M-838-941,7-220TS275F2828-ARK</t>
  </si>
  <si>
    <t>UA0002703</t>
  </si>
  <si>
    <t>№104-1U</t>
  </si>
  <si>
    <t xml:space="preserve">L-838-941,7-220TS275F2828-ARK-A75B05   </t>
  </si>
  <si>
    <t>UA0002707</t>
  </si>
  <si>
    <t>0.22-838-941.7-TS275-F2828-ARK</t>
  </si>
  <si>
    <t>OT096-A07B05-ARGO-220TS275S2828-ERD-38850</t>
  </si>
  <si>
    <t>UA0002785</t>
  </si>
  <si>
    <t>0,22x808x908 2,8/2,8 TS275</t>
  </si>
  <si>
    <t>M-808-908-220TS275S2828-ERD</t>
  </si>
  <si>
    <t>UA0002783</t>
  </si>
  <si>
    <t>№105-1</t>
  </si>
  <si>
    <t>L-808-908-220TS275S2828-ERD-A07B05</t>
  </si>
  <si>
    <t>UA0002784</t>
  </si>
  <si>
    <t>0.22-808-908-TS275-S2828-ERD</t>
  </si>
  <si>
    <t>OT070-ELQ7033A2A-08CB05-993DE-170TH580S2828-ERD-90300</t>
  </si>
  <si>
    <t>Trial 70C-ERD 3rd step of qualification</t>
  </si>
  <si>
    <t>UA0002771</t>
  </si>
  <si>
    <t>№36</t>
  </si>
  <si>
    <t>L-922-868-170TH580S2828-ERD-08CB05</t>
  </si>
  <si>
    <t>UA0002769</t>
  </si>
  <si>
    <t>OT070-ELQ7033A2A-08CB05-993DE-170TH580S2828-HAN-90300</t>
  </si>
  <si>
    <t>Trial 70C-HAN 3rd step of qualification</t>
  </si>
  <si>
    <t>UA0002772</t>
  </si>
  <si>
    <t>L-922-868-170TH580S2828-HAN-08CB05</t>
  </si>
  <si>
    <t>UA0002770</t>
  </si>
  <si>
    <t>M-922-868-170TH550F2828-HBI BLANK</t>
  </si>
  <si>
    <t>UA0003738</t>
  </si>
  <si>
    <t>C-922----170TH550F2828-HBI</t>
  </si>
  <si>
    <t>M-808-908-180TH550S2828-HBI BLANK</t>
  </si>
  <si>
    <t>UA0004993</t>
  </si>
  <si>
    <t>M-954-848-170TH435S2828-ZZY</t>
  </si>
  <si>
    <t>OT62</t>
  </si>
  <si>
    <t>UA0002828</t>
  </si>
  <si>
    <t>0.17-954-848-TH435-S2828-ZZY</t>
  </si>
  <si>
    <t>OT096-C65B05-ARGO-180TH550S2828-HBI-38850</t>
  </si>
  <si>
    <t>UA0002848</t>
  </si>
  <si>
    <t>M-860-873-180TH550F2820-ZZY</t>
  </si>
  <si>
    <t>UA0002902</t>
  </si>
  <si>
    <t>OT153-ELQ1554A0A-20EB05-727LW-270TH435F5628-ERD-12800</t>
  </si>
  <si>
    <t>OT153</t>
  </si>
  <si>
    <t>UA0002924</t>
  </si>
  <si>
    <t>153-1</t>
  </si>
  <si>
    <t>L-950-876-270TH435F5628-ERD-20EB05</t>
  </si>
  <si>
    <t>UA0002922</t>
  </si>
  <si>
    <t>OT062-ELQ6216A2A-15VK05-975HP-170TH435S2828-ZZY-144000</t>
  </si>
  <si>
    <t>OT62 TEST ZZY</t>
  </si>
  <si>
    <t>UA0002974</t>
  </si>
  <si>
    <t>№55-ZZY</t>
  </si>
  <si>
    <t>L-954-848-170TH435S2828-ZZY-15VK05</t>
  </si>
  <si>
    <t>UA0002970</t>
  </si>
  <si>
    <t>OT062-ELQ6216A2A-15VK05-975HP-170TH435S2828-HAN-144000</t>
  </si>
  <si>
    <t>Trial 62A-HAN 3rd step qualification</t>
  </si>
  <si>
    <t>UA0002972</t>
  </si>
  <si>
    <t>62-3</t>
  </si>
  <si>
    <t>L-954-848-170TH435S2828-HAN-15VK05</t>
  </si>
  <si>
    <t>UA0002971</t>
  </si>
  <si>
    <t>L-765-925-160TH520F2820-USK-C06K05</t>
  </si>
  <si>
    <t>73/80 G/K</t>
  </si>
  <si>
    <t>fff011058</t>
  </si>
  <si>
    <t>0,16x765x925 2,8/2,0 TH520</t>
  </si>
  <si>
    <t>T-765-925-160TH520F2820-USK</t>
  </si>
  <si>
    <t>fff010609</t>
  </si>
  <si>
    <t>900х740</t>
  </si>
  <si>
    <t>№4</t>
  </si>
  <si>
    <t>0.16-765-925-TH520-F2820-USK</t>
  </si>
  <si>
    <t>OT099-921XQ-200TH550S2828-HBI-21EB05-37856</t>
  </si>
  <si>
    <t>OT99 21EB05</t>
  </si>
  <si>
    <t>UA0003062</t>
  </si>
  <si>
    <t>№119</t>
  </si>
  <si>
    <t>21EB05</t>
  </si>
  <si>
    <t>L-838-941,7-200TH550S2828-HBI-21EB05</t>
  </si>
  <si>
    <t>UA0003061</t>
  </si>
  <si>
    <t>L-830-801-180TS260S2828-USK-IMP-A08K05</t>
  </si>
  <si>
    <t>UA0003111</t>
  </si>
  <si>
    <t>BUF-6 A</t>
  </si>
  <si>
    <t>Жерсть 0,14*913*766 TS480 2020 ALU/ALU</t>
  </si>
  <si>
    <t>UA0003237</t>
  </si>
  <si>
    <t>M-913-766-140TS480S2020-RAS</t>
  </si>
  <si>
    <t>fff010841</t>
  </si>
  <si>
    <t>1-A</t>
  </si>
  <si>
    <t>ALU/ALU</t>
  </si>
  <si>
    <t>L-908-1112-200TS260S2828-USK-21EK05</t>
  </si>
  <si>
    <t xml:space="preserve">Draw can  99x48,5 </t>
  </si>
  <si>
    <t>UA0003281</t>
  </si>
  <si>
    <t>T-908-1112-200TS260S2828-USK</t>
  </si>
  <si>
    <t>UA0000214</t>
  </si>
  <si>
    <t>BUF14 A</t>
  </si>
  <si>
    <t xml:space="preserve">OT099-ELQ9999A0A-18DK05-715SU-240TH415F2828-USK-42500 Hollande  </t>
  </si>
  <si>
    <t>UA0003284</t>
  </si>
  <si>
    <t>M-838-826-240TH415F2828-USK-IMP</t>
  </si>
  <si>
    <t>UA0003234</t>
  </si>
  <si>
    <t>870x820</t>
  </si>
  <si>
    <t>L-838-826-240TH415F2828-USK-IMP-18DK05</t>
  </si>
  <si>
    <t>UA0003282</t>
  </si>
  <si>
    <t>0.24-838-826-TH415-F2828-USK-IMP</t>
  </si>
  <si>
    <t>OT062-ELQ0830A9A-10DB05-975HP-170TH435S2828-HBI-144000</t>
  </si>
  <si>
    <t>OT062</t>
  </si>
  <si>
    <t>UA0000151</t>
  </si>
  <si>
    <t>№ 90</t>
  </si>
  <si>
    <t>L-954-848-170TH435S2828-HBI-10DB05</t>
  </si>
  <si>
    <t>UA0000153</t>
  </si>
  <si>
    <t>OT099-ELQ9991A0A-08CB05-716SU-200TH550S2828-HBI-42500</t>
  </si>
  <si>
    <t>UA0003336</t>
  </si>
  <si>
    <t>0,20x838x826 2,8/2,8 TH550</t>
  </si>
  <si>
    <t>M-838-826-200TH550S2828-HBI</t>
  </si>
  <si>
    <t>UA0003334</t>
  </si>
  <si>
    <t>№110-1</t>
  </si>
  <si>
    <t xml:space="preserve">G/G </t>
  </si>
  <si>
    <t>L-838-826-200TH550S2828-HBI-08CB05</t>
  </si>
  <si>
    <t>UA0003335</t>
  </si>
  <si>
    <t>0.20-838-826-TH550-S2828-HBI</t>
  </si>
  <si>
    <t>L-913-766-140TS480F2020-RAS-21EK05</t>
  </si>
  <si>
    <t>Draw can 73x28</t>
  </si>
  <si>
    <t>UA0003337</t>
  </si>
  <si>
    <t>BUF-2 A</t>
  </si>
  <si>
    <t>OT153-W18B35-727LW-270TH435F5628-HBI-12800</t>
  </si>
  <si>
    <t>ОТ153</t>
  </si>
  <si>
    <t>UA0003219</t>
  </si>
  <si>
    <t>№121</t>
  </si>
  <si>
    <t>W18B35</t>
  </si>
  <si>
    <t>L-950-876-270TH435F5628-HBI-W18B35</t>
  </si>
  <si>
    <t>UA0003216</t>
  </si>
  <si>
    <t>T-908-1112-200TS260S2828-RAS BLANK</t>
  </si>
  <si>
    <t>UA0003739</t>
  </si>
  <si>
    <t>C-908----200TS260S2828-RAS</t>
  </si>
  <si>
    <t>UA0003387</t>
  </si>
  <si>
    <t>0.20-908-1112-TS260-S2828-RAS</t>
  </si>
  <si>
    <t>OT070-ELQ7022A6A-W14K05-993DE-170TH550F2828-HBI-90300</t>
  </si>
  <si>
    <t>OT070-ELQ7022A6A TH550</t>
  </si>
  <si>
    <t>UA0003457</t>
  </si>
  <si>
    <t>70-5</t>
  </si>
  <si>
    <t>L-922-868-170TH550F2828-HBI-W14K05</t>
  </si>
  <si>
    <t>UA0003459</t>
  </si>
  <si>
    <t>C-922---170TH580F2828-HBI</t>
  </si>
  <si>
    <t>OT153-W18U23-727LW-270TH435F5628-HBI-12800</t>
  </si>
  <si>
    <t>UA0003218</t>
  </si>
  <si>
    <t>№121-1</t>
  </si>
  <si>
    <t>W18U23</t>
  </si>
  <si>
    <t>L-950-876-270TH435F5628-HBI- W18U23</t>
  </si>
  <si>
    <t>UA0003217</t>
  </si>
  <si>
    <t>T-896-795-180TH550F2850-HBI BLANK</t>
  </si>
  <si>
    <t>UA0004687</t>
  </si>
  <si>
    <t>0,18x896x795 2,8/5,0 TH550</t>
  </si>
  <si>
    <t>C-896-----180TH550F2850-HBI</t>
  </si>
  <si>
    <t>UA0003462</t>
  </si>
  <si>
    <t>0.18-896-795-TH550-F2850-HBI</t>
  </si>
  <si>
    <t>OT153-ELQ0561A4A-W18B55-727LW-270TH435S2828-HBI-14400</t>
  </si>
  <si>
    <t>OT153-ELQ0561A4A HBI</t>
  </si>
  <si>
    <t>UA0003578</t>
  </si>
  <si>
    <t xml:space="preserve">OT153-ELQ0561A4A-W18B55-727LW-270TH435S2828-USK-14400  </t>
  </si>
  <si>
    <t>OT153-ELQ0561A4A USK</t>
  </si>
  <si>
    <t>UA0003577</t>
  </si>
  <si>
    <t>T-896-795-170TH550F2828-HBI BLANK</t>
  </si>
  <si>
    <t>UA0003907</t>
  </si>
  <si>
    <t>0,17x896x795 2,8/2,8 TH550</t>
  </si>
  <si>
    <t>C-896-----170TH550F2828-HBI</t>
  </si>
  <si>
    <t>UA0003461</t>
  </si>
  <si>
    <t>0.17-896-795-TH550-F2828-HBI</t>
  </si>
  <si>
    <t>L-896-795-180TH550F5028-HBI-V14K05 EXP</t>
  </si>
  <si>
    <t>UA0003493</t>
  </si>
  <si>
    <t>T-896-795-180TH550F2850-HBI</t>
  </si>
  <si>
    <t>UA0003491</t>
  </si>
  <si>
    <t>BIL-7 B</t>
  </si>
  <si>
    <t>M-808-908-200TH550S2828-USK BLANK</t>
  </si>
  <si>
    <t>UA0005468</t>
  </si>
  <si>
    <t>OT99-ELQ9991A0A-08CB05-716SU-200TH415F2828-USK-42500</t>
  </si>
  <si>
    <t>fff008231</t>
  </si>
  <si>
    <t>0,20x838x826 2,8/2,8 TH415</t>
  </si>
  <si>
    <t>M-838-826-200TH415F2828-USK</t>
  </si>
  <si>
    <t>fff008463</t>
  </si>
  <si>
    <t>99-S-3</t>
  </si>
  <si>
    <t>L-838-826-200TH415F2828-USK-08CB05</t>
  </si>
  <si>
    <t>UA0001800</t>
  </si>
  <si>
    <t>C-838----200TH415F2828-USK</t>
  </si>
  <si>
    <t>fff007546</t>
  </si>
  <si>
    <t>0.20-838-826-TH415-F2828-USK</t>
  </si>
  <si>
    <t>L-0,19*809*910GZ62SO56028-21EK05-TEST152D</t>
  </si>
  <si>
    <t>Chrome VI free Trial 152D</t>
  </si>
  <si>
    <t>UA0003634</t>
  </si>
  <si>
    <t>152-D</t>
  </si>
  <si>
    <t>21EK05</t>
  </si>
  <si>
    <t>L-0,19*809*910GZ62SO56028-21EK05-TEST152E</t>
  </si>
  <si>
    <t>Chrome VI free Trial 152E</t>
  </si>
  <si>
    <t>UA0003633</t>
  </si>
  <si>
    <t>152-E</t>
  </si>
  <si>
    <t>L-0,19*809*910GZ62SO56028-15VK05-TEST152H</t>
  </si>
  <si>
    <t>Chrome VI free Trial 152H</t>
  </si>
  <si>
    <t>UA0003632</t>
  </si>
  <si>
    <t>152-H</t>
  </si>
  <si>
    <t>15VK05</t>
  </si>
  <si>
    <t>Жерсть 0,19*809*910  GZ6 2SO 56028 -біла (в листах) х</t>
  </si>
  <si>
    <t>Chrome VI free Trial</t>
  </si>
  <si>
    <t>fff006190</t>
  </si>
  <si>
    <t>0,19*809*910  GZ6 2SO 56028</t>
  </si>
  <si>
    <t>L-913-766-140TS480F2020-RAS-А08К05</t>
  </si>
  <si>
    <t>Draw can 73x30</t>
  </si>
  <si>
    <t>UA0003670</t>
  </si>
  <si>
    <t>BUF-1 A</t>
  </si>
  <si>
    <t>L-975-925-140TS550S2828-USK-21EK05</t>
  </si>
  <si>
    <t>UA0003669</t>
  </si>
  <si>
    <t>BUF-12 A</t>
  </si>
  <si>
    <t>№54</t>
  </si>
  <si>
    <t>OT153-W18B35-727LW-270TH435F5628-USK-12800</t>
  </si>
  <si>
    <t>UA0003806</t>
  </si>
  <si>
    <t>153-4 А</t>
  </si>
  <si>
    <t>L-950-876-270TH435F5628-USK-W18B35</t>
  </si>
  <si>
    <t>UA0003804</t>
  </si>
  <si>
    <t>C-950----270TH435F5628-USK</t>
  </si>
  <si>
    <t>OT153-W18U23-727LW-270TH435F5628-USK-12800</t>
  </si>
  <si>
    <t>OT153 (spot coating)</t>
  </si>
  <si>
    <t>UA0003807</t>
  </si>
  <si>
    <t>153-3 А</t>
  </si>
  <si>
    <t>L-950-876-270TH435F2856-USK- W18U23</t>
  </si>
  <si>
    <t>UA0003805</t>
  </si>
  <si>
    <t>OT096-A07B05-ARGO-200TH550S5028-HBI-38850</t>
  </si>
  <si>
    <t>UA0003810</t>
  </si>
  <si>
    <t>0,20x808x908 5,0/2,8 TH550</t>
  </si>
  <si>
    <t xml:space="preserve">M-808-908-200TH550S5028-HBI   </t>
  </si>
  <si>
    <t>UA0003808</t>
  </si>
  <si>
    <t>№89-1</t>
  </si>
  <si>
    <t xml:space="preserve">L-808-908-200TH550S5028-HBI-A07B05  </t>
  </si>
  <si>
    <t>UA0003809</t>
  </si>
  <si>
    <t>0.20-808-908-TH550-S5028-HBI</t>
  </si>
  <si>
    <t>L-920-778-160TS340S2828-RAS-А08К05</t>
  </si>
  <si>
    <t>Draw can 73x36,5 ; 73x32 Ap/K</t>
  </si>
  <si>
    <t>UA0003811</t>
  </si>
  <si>
    <t>M-920-778-160TS340S2828-RAS ARP</t>
  </si>
  <si>
    <t>UA0003812</t>
  </si>
  <si>
    <t>BUF-7 A</t>
  </si>
  <si>
    <t>C-920----160TS340S2828-RAS</t>
  </si>
  <si>
    <t>0.16-920-778-TS340-S2828-RAS-ARP</t>
  </si>
  <si>
    <t>OT62-ELQ6216A2A from 0,17*959 coils</t>
  </si>
  <si>
    <t>UA0003857</t>
  </si>
  <si>
    <t>0,17x959x848 2,8/2,8 TH550</t>
  </si>
  <si>
    <t>M-959-848-170TH550F2828-HBI</t>
  </si>
  <si>
    <t>UA0003855</t>
  </si>
  <si>
    <t>№124</t>
  </si>
  <si>
    <t>L-959-848-170TH550F2828-HBI-15VK05</t>
  </si>
  <si>
    <t>UA0003856</t>
  </si>
  <si>
    <t>0.17-959-848-TH550-F2828-HBI</t>
  </si>
  <si>
    <t>T-860-942-180TH550F2820-HBI</t>
  </si>
  <si>
    <t>UA0003827</t>
  </si>
  <si>
    <t>0,18x860x942 2,8/2,0 TH550</t>
  </si>
  <si>
    <t>903x844</t>
  </si>
  <si>
    <t>0.18-860-942-TH550-F2820-HBI</t>
  </si>
  <si>
    <t>OT062-ELQ6216A2A-15VK05-975HP-170TH550F2828-HBI-144000</t>
  </si>
  <si>
    <t>UA0003854</t>
  </si>
  <si>
    <t xml:space="preserve">L-896-795-170TH550F2828-HBI-A07B05 </t>
  </si>
  <si>
    <t>Can body 0,17 Alu/G</t>
  </si>
  <si>
    <t>UA0003861</t>
  </si>
  <si>
    <t>T-896-795-170TH550F2828-HBI</t>
  </si>
  <si>
    <t>UA0003490</t>
  </si>
  <si>
    <t>№129</t>
  </si>
  <si>
    <t>OT096-A07B05-ARGO-210TS275F2828-ARK-38850</t>
  </si>
  <si>
    <t>OT96 0,21  ALU/G</t>
  </si>
  <si>
    <t>UA0003891</t>
  </si>
  <si>
    <t>0,21x808x908 2,8/2,8 TS275</t>
  </si>
  <si>
    <t>M-808-908-210TS275F2828-ARK</t>
  </si>
  <si>
    <t>UA0003886</t>
  </si>
  <si>
    <t>№125</t>
  </si>
  <si>
    <t>L-808-908-210TS275F2828-ARK-A07B05 </t>
  </si>
  <si>
    <t>UA0003889</t>
  </si>
  <si>
    <t>0.21-808-908-TS275-F2828-ARK</t>
  </si>
  <si>
    <t>OT096-A07B05-ARGO-200TH550S2828-HBI-38850 BIL</t>
  </si>
  <si>
    <t>UA0003908</t>
  </si>
  <si>
    <t>№40</t>
  </si>
  <si>
    <t>L-808-908-200TH550S2828-HBI-A07B05 BIL</t>
  </si>
  <si>
    <t>fff011082</t>
  </si>
  <si>
    <t xml:space="preserve">OT099-921XQ-200TS275F2828-ARK-A75B05-37856  </t>
  </si>
  <si>
    <t>OT99 0,20  ALU/G</t>
  </si>
  <si>
    <t>UA0003892</t>
  </si>
  <si>
    <t>0,20x838x941, 2,8/2,8 TS275</t>
  </si>
  <si>
    <t xml:space="preserve">M-838-941,7-200TSF2828-ARK  </t>
  </si>
  <si>
    <t>UA0003887</t>
  </si>
  <si>
    <t>№126</t>
  </si>
  <si>
    <t>L-838-941,7-200TS275F2828-ARK-A75B05 </t>
  </si>
  <si>
    <t>UA0003890</t>
  </si>
  <si>
    <t>0.20-838-941.7-TS-F2828-ARK</t>
  </si>
  <si>
    <t>L-895-907-190TH550F2820-HBI-A07B05</t>
  </si>
  <si>
    <t>UA0003905</t>
  </si>
  <si>
    <t>№127</t>
  </si>
  <si>
    <t>OT099-921XQ-200TH550S2828-CHINA A75B05-37856</t>
  </si>
  <si>
    <t>ОТ99  ALU/G</t>
  </si>
  <si>
    <t>fff010547</t>
  </si>
  <si>
    <t>M-838-941,7-200TH550S2828-CHINA</t>
  </si>
  <si>
    <t>fff008624</t>
  </si>
  <si>
    <t>№67  АLU /G--</t>
  </si>
  <si>
    <t>L-838-941,7-200TH550S2828-CHINA-A75B05</t>
  </si>
  <si>
    <t>fff009351</t>
  </si>
  <si>
    <t>0.20-838-941.7-TH550-S2828-CHINA</t>
  </si>
  <si>
    <t>L-860-873-180TH550F2820-HBI-A07B05 </t>
  </si>
  <si>
    <t>ОТ80 ALU/G</t>
  </si>
  <si>
    <t>UA0003906</t>
  </si>
  <si>
    <t>№128</t>
  </si>
  <si>
    <t xml:space="preserve">OT096-A07B05-ARGO-200TS275F2828-ARK-38850  </t>
  </si>
  <si>
    <t>UA0003965</t>
  </si>
  <si>
    <t>0,20x808x908 2,8/2,8 TS275</t>
  </si>
  <si>
    <t xml:space="preserve">M-808-908-200TS275F2828-ARK  </t>
  </si>
  <si>
    <t>UA0003963</t>
  </si>
  <si>
    <t>№125-2</t>
  </si>
  <si>
    <t xml:space="preserve">L-808-908-200TS275F2828-ARK-A07B05  </t>
  </si>
  <si>
    <t>UA0003964</t>
  </si>
  <si>
    <t>0.20-808-908-TS275-F2828-ARK</t>
  </si>
  <si>
    <t xml:space="preserve">OT099-921XQ-190TH550S2820-ERD-A75B05-37856  </t>
  </si>
  <si>
    <t>UA0003982</t>
  </si>
  <si>
    <t>0,19x838x941,7 2,8/2,0 TH550</t>
  </si>
  <si>
    <t xml:space="preserve">M-838-941,7-190TH550F2820-ERD  </t>
  </si>
  <si>
    <t>UA0003980</t>
  </si>
  <si>
    <t>№130</t>
  </si>
  <si>
    <t xml:space="preserve">L-838-941,7-190TH550S2820-ERD-A75B05 </t>
  </si>
  <si>
    <t>UA0003981</t>
  </si>
  <si>
    <t>0.19-838-941.7-TH550-F2820-ERD</t>
  </si>
  <si>
    <t>L-913-766-140TS480F2020-USK-21EK05</t>
  </si>
  <si>
    <t>UA0003984</t>
  </si>
  <si>
    <t>M-913-766-140TS480S2020-USK</t>
  </si>
  <si>
    <t>UA0002843</t>
  </si>
  <si>
    <t>W/C </t>
  </si>
  <si>
    <t>C-913----140TS480S2020-USK</t>
  </si>
  <si>
    <t>UA0002740</t>
  </si>
  <si>
    <t>0.14-913-766-TS480-S2020-USK</t>
  </si>
  <si>
    <t>L-913-766-140TS480F2020-USK-А08К05</t>
  </si>
  <si>
    <t>UA0003987</t>
  </si>
  <si>
    <t>L-908-1112-200TS260S2828-USK-A08B05</t>
  </si>
  <si>
    <t xml:space="preserve">Draw can 99x48 </t>
  </si>
  <si>
    <t>UA0003995</t>
  </si>
  <si>
    <t>№120-1</t>
  </si>
  <si>
    <t>L-840-942-170TH550F2828-HBI-A55K05</t>
  </si>
  <si>
    <t>UA0003990</t>
  </si>
  <si>
    <t>0,17x840x942 2,8/2,8 TH550</t>
  </si>
  <si>
    <t>T-840-942-170TH550F2828-HBI ARP</t>
  </si>
  <si>
    <t>UA0003988</t>
  </si>
  <si>
    <t>BUF-8 B</t>
  </si>
  <si>
    <t>0.17-840-942-TH550-F2828-HBI-ARP</t>
  </si>
  <si>
    <t>OT099-921XQ-190TH550S2820-HBI-A75B05-37856</t>
  </si>
  <si>
    <t>UA0004002</t>
  </si>
  <si>
    <t xml:space="preserve">M-838-941,7-190TH550F2820-HBI  </t>
  </si>
  <si>
    <t>UA0004004</t>
  </si>
  <si>
    <t>#131</t>
  </si>
  <si>
    <t xml:space="preserve">L-838-941,7-190TH550S2820-HBI-A75B05  </t>
  </si>
  <si>
    <t>UA0004003</t>
  </si>
  <si>
    <t>0.19-838-941.7-TH550-F2820-HBI</t>
  </si>
  <si>
    <t xml:space="preserve">OT153-ELQ0561A2A-W18B55-727LW-280TH460S2828-ARI-12800  </t>
  </si>
  <si>
    <t>UA0004056</t>
  </si>
  <si>
    <t>0,28x950x876 2,8/2,8 TH460 ARI</t>
  </si>
  <si>
    <t>M-950-876-280TH460S2828-ARI</t>
  </si>
  <si>
    <t>UA0004059</t>
  </si>
  <si>
    <t xml:space="preserve"> №132</t>
  </si>
  <si>
    <t xml:space="preserve">L-950-876-280TH460S2828-ARI-W18B55  </t>
  </si>
  <si>
    <t>UA0004058</t>
  </si>
  <si>
    <t>0.28-950-876-TH460-S2828-ARI</t>
  </si>
  <si>
    <t xml:space="preserve">OT153-ELQ1554A0A-20EB05-727LW-280TH460F8428-ARI-12800  </t>
  </si>
  <si>
    <t>UA0004060</t>
  </si>
  <si>
    <t>0,28x950x876 8,4/2,8 TH460 ARI</t>
  </si>
  <si>
    <t xml:space="preserve">M-950-876-280TH460S8428-ARI  </t>
  </si>
  <si>
    <t>UA0004062</t>
  </si>
  <si>
    <t xml:space="preserve"> №133</t>
  </si>
  <si>
    <t xml:space="preserve">L-950-876-280TH460F8428-ARI-20EB05  </t>
  </si>
  <si>
    <t>UA0004061</t>
  </si>
  <si>
    <t>0.28-950-876-TH460-S8428-ARI</t>
  </si>
  <si>
    <t>Жерсть 0,17*806*773 TS480 2020 ALU/G х</t>
  </si>
  <si>
    <t>0,17x806x773 2,0/2,0 TS480</t>
  </si>
  <si>
    <t>Жерсть 0,17*806*773 TS480 2020 біла (лист) х</t>
  </si>
  <si>
    <t>.</t>
  </si>
  <si>
    <t>Жерсть 0,17*806*773 ALU/G</t>
  </si>
  <si>
    <t>Жерсть 0,17*894*795 TH550 2,8/2,8 ALU/G х</t>
  </si>
  <si>
    <t>fff005517</t>
  </si>
  <si>
    <t>Жерсть 0,17*894*795 біла х</t>
  </si>
  <si>
    <t>fff002607</t>
  </si>
  <si>
    <t>Жерсть 0,17*894*795 ALU/G х</t>
  </si>
  <si>
    <t>T-860-942-180TH550F2820-ZZY</t>
  </si>
  <si>
    <t>UA0004121</t>
  </si>
  <si>
    <t>0.18-860-942-TH550-F2820-ZZY</t>
  </si>
  <si>
    <t>M-922-868-170TH580S2828-HAN BLANK</t>
  </si>
  <si>
    <t>OT70 HAN</t>
  </si>
  <si>
    <t>UA0004133</t>
  </si>
  <si>
    <t xml:space="preserve">M-922-868-170TH580S2828-HAN BLANK </t>
  </si>
  <si>
    <t>M-922-868-170TH580S2828-ERD BLANK</t>
  </si>
  <si>
    <t>OT70 ERD</t>
  </si>
  <si>
    <t>UA0004132</t>
  </si>
  <si>
    <t xml:space="preserve">M-922-868-170TH580S2828-ERD BLANK  </t>
  </si>
  <si>
    <t>L-942-790-160TS340S2020-RAS-21EB05</t>
  </si>
  <si>
    <t>UA0004141</t>
  </si>
  <si>
    <t>BUF-4 A</t>
  </si>
  <si>
    <t>W/G 21E</t>
  </si>
  <si>
    <t xml:space="preserve">OT096-A07B05-ARGO-200TS275S1515-ERD-38850   </t>
  </si>
  <si>
    <t>OT96 ALU/G</t>
  </si>
  <si>
    <t xml:space="preserve">UA0004129 </t>
  </si>
  <si>
    <t>0,20x808x908 1,5/1,5 TS275</t>
  </si>
  <si>
    <t>M-808-908-200TS275S1515-ERD</t>
  </si>
  <si>
    <t>UA0004127</t>
  </si>
  <si>
    <t>№134</t>
  </si>
  <si>
    <t xml:space="preserve">L-808-908-200TS275І1515-ERD-A07B05  </t>
  </si>
  <si>
    <t>UA0004128</t>
  </si>
  <si>
    <t>0.20-808-908-TS275-S1515-ERD</t>
  </si>
  <si>
    <t>OT096-A07B05-ARGO-220TS275S2828-ARK-38850  (New for BIL)</t>
  </si>
  <si>
    <t>OT96 ALU/G 0,22</t>
  </si>
  <si>
    <t>UA0004094</t>
  </si>
  <si>
    <t>M-808-908-220TS275S2828-ARK</t>
  </si>
  <si>
    <t>UA0004085</t>
  </si>
  <si>
    <t>L-808-908-220TS275S2828-ARK-A07B05</t>
  </si>
  <si>
    <t>UA0004086</t>
  </si>
  <si>
    <t>0.22-808-908-TS275-S2828-ARK</t>
  </si>
  <si>
    <t>OT099-921XQ-220TH415F2020-ERD-A75B05-37856 (New for BIL)</t>
  </si>
  <si>
    <t>OT99 ALU/G 0,22</t>
  </si>
  <si>
    <t>UA0004106</t>
  </si>
  <si>
    <t>0,22x838x941,7 2,0/2,0 TH415</t>
  </si>
  <si>
    <t>M-838-941,7-220TH415F2020-ERD</t>
  </si>
  <si>
    <t>UA0004097</t>
  </si>
  <si>
    <t xml:space="preserve"> L-838-941,7-220TH415F2020-ERD-A75B05</t>
  </si>
  <si>
    <t>UA0004102</t>
  </si>
  <si>
    <t>0.22-838-941.7-TH415-F2020-ERD</t>
  </si>
  <si>
    <t>OT099-921XQ-190TH415S2020-USK-A75B05-37856</t>
  </si>
  <si>
    <t>OT99 ALU/G 0,19</t>
  </si>
  <si>
    <t>UA0004196</t>
  </si>
  <si>
    <t>0,19x838x941,7 2,0/2,0 TH415</t>
  </si>
  <si>
    <t>M-838-941,7-190TH415S2020-USK</t>
  </si>
  <si>
    <t>UA0004194</t>
  </si>
  <si>
    <t xml:space="preserve">L-838-941,7-190TH415S2020-USK-A75B05 </t>
  </si>
  <si>
    <t>UA0004195</t>
  </si>
  <si>
    <t>0.19-838-941.7-TH415-S2020-USK</t>
  </si>
  <si>
    <t>M-922-868-170TH580S2828-HBI BLANK</t>
  </si>
  <si>
    <t>OT70 TH580</t>
  </si>
  <si>
    <t>UA0004202</t>
  </si>
  <si>
    <t>OT096-A07B05-ARGO-220TS275S1515-ARS-38850</t>
  </si>
  <si>
    <t>UA0004218</t>
  </si>
  <si>
    <t>0,22x808x908 1,5/1,5 TS275</t>
  </si>
  <si>
    <t xml:space="preserve">M-808-908-220TS275S1515-ARS </t>
  </si>
  <si>
    <t>UA0004216</t>
  </si>
  <si>
    <t>№139</t>
  </si>
  <si>
    <t>L-808-908-220TS275S1515-ARS-A07B05</t>
  </si>
  <si>
    <t>UA0004217</t>
  </si>
  <si>
    <t>0.22-808-908-TS275-S1515-ARS</t>
  </si>
  <si>
    <t>Жерсть 0,17*922*868 W/G х</t>
  </si>
  <si>
    <t>UA0004231</t>
  </si>
  <si>
    <t>Жерсть 0,16*920*778 W/G х</t>
  </si>
  <si>
    <t>UA0004232</t>
  </si>
  <si>
    <t>Жерсть 0,22*700*694 W/G х</t>
  </si>
  <si>
    <t>UA0004233</t>
  </si>
  <si>
    <t>Жерсть 0,22*866*700 W/G х</t>
  </si>
  <si>
    <t>UA0004234</t>
  </si>
  <si>
    <t>OT070-ELQ7040A0A-А55K05-993DE-170TH580S2828-ERD-90300</t>
  </si>
  <si>
    <t>OT70 ERD ALU/C</t>
  </si>
  <si>
    <t>UA0004235</t>
  </si>
  <si>
    <t>L-922-868-170TH580S2828-ERD-A55K05</t>
  </si>
  <si>
    <t>UA0004236</t>
  </si>
  <si>
    <t>UA0004319</t>
  </si>
  <si>
    <t>96-2</t>
  </si>
  <si>
    <t>L-975-925-140TS550S2828-USK-IMP-C06K05</t>
  </si>
  <si>
    <t>UA0004348</t>
  </si>
  <si>
    <t>T-975-925-140TS550S2828-USK-IMP</t>
  </si>
  <si>
    <t>UA0004349</t>
  </si>
  <si>
    <t>0.14-975-925-TS550-S2828-USK-IMP</t>
  </si>
  <si>
    <t>L-836-942-170TH435S2828-ARF-A55K05</t>
  </si>
  <si>
    <t>UA0004345</t>
  </si>
  <si>
    <t>0,17x836x942  2,8/2,8 TH435</t>
  </si>
  <si>
    <t>T-836-942-170TH435S2828-ARF</t>
  </si>
  <si>
    <t>UA0004344</t>
  </si>
  <si>
    <t>BUF-8 C</t>
  </si>
  <si>
    <t>0.17-836-942-TH435-S2828-ARF</t>
  </si>
  <si>
    <t>Жерсть 0,17*954*848 W/G х</t>
  </si>
  <si>
    <t xml:space="preserve">Жерсть 0,17*954*848 W/G </t>
  </si>
  <si>
    <t>UA0004392</t>
  </si>
  <si>
    <t xml:space="preserve">Жерсть 0,17*954*848 </t>
  </si>
  <si>
    <t>V14B05</t>
  </si>
  <si>
    <t xml:space="preserve">0.17-954-848-W.G </t>
  </si>
  <si>
    <t>T-860-942-180TH550F2820-TTT BLANK</t>
  </si>
  <si>
    <t>UA0004389</t>
  </si>
  <si>
    <t>0.18-860-942-TH550-F2820-TTT</t>
  </si>
  <si>
    <t>T-860-942-180TH550F2820-ERD BLANK</t>
  </si>
  <si>
    <t>UA0004388</t>
  </si>
  <si>
    <t>0.18-860-942-TH550-F2820-ERD</t>
  </si>
  <si>
    <t>T-838-838-200TH550S2828-HBI</t>
  </si>
  <si>
    <t>UA0004400</t>
  </si>
  <si>
    <t>0,20х838х838 2,8/2,8 TH550</t>
  </si>
  <si>
    <t>0.20-838-838-TH550-S2828-HBI</t>
  </si>
  <si>
    <t>OT080-A07B05-121ST-180TH620F5628-HBI-69230</t>
  </si>
  <si>
    <t>OT80 ALU/G</t>
  </si>
  <si>
    <t>UA0004390</t>
  </si>
  <si>
    <t>№141</t>
  </si>
  <si>
    <t>L-869-881-180TH620F5628-HBI-A07B05</t>
  </si>
  <si>
    <t>UA0004391</t>
  </si>
  <si>
    <t>0.18-869-881-TH620-F5628-HBI</t>
  </si>
  <si>
    <t>OT096-V14B05-ARGO-200TH460F2828-USK-38850  UA0004413</t>
  </si>
  <si>
    <t>OT96 W/G</t>
  </si>
  <si>
    <t>UA0004413</t>
  </si>
  <si>
    <t>0,20x808x908 2,8/2,8 TH460</t>
  </si>
  <si>
    <t>M-808-908-200TH460F2828-USK</t>
  </si>
  <si>
    <t>UA0004411</t>
  </si>
  <si>
    <t>№142</t>
  </si>
  <si>
    <t xml:space="preserve">L-808-908-200TH460F2828-USK-V14B05   </t>
  </si>
  <si>
    <t>UA0004412</t>
  </si>
  <si>
    <t>0.20-808-908-TH460-F2828-USK</t>
  </si>
  <si>
    <t>L-860-873-180TH550F2028-USK-A07B05</t>
  </si>
  <si>
    <t>UA0004452</t>
  </si>
  <si>
    <t>0,18x860x873 2,0/2,8 TH550</t>
  </si>
  <si>
    <t>M-860-873-180TH550F2028-USK</t>
  </si>
  <si>
    <t>UA0004451</t>
  </si>
  <si>
    <t>№143</t>
  </si>
  <si>
    <t>0.18-860-873-TH550-F2028-USK</t>
  </si>
  <si>
    <t>OT099-921XQ-190TH415S2020-USK-V14B05-37856</t>
  </si>
  <si>
    <t>OT99 W/G</t>
  </si>
  <si>
    <t>UA0004462</t>
  </si>
  <si>
    <t>№144</t>
  </si>
  <si>
    <t>L-838-941,7-190TH415S2020-USK-V14B05</t>
  </si>
  <si>
    <t>UA0004461</t>
  </si>
  <si>
    <t>M-922-868-170TH435S2828-ZZY</t>
  </si>
  <si>
    <t>UA0004463</t>
  </si>
  <si>
    <t>0.17-922-868-TH435-S2828-ZZY</t>
  </si>
  <si>
    <t>L-855-1066-180TS270F2828-ARF-A08B05</t>
  </si>
  <si>
    <t>UA0004495</t>
  </si>
  <si>
    <t>0,18x855x1066 2,8/2,8 TS270</t>
  </si>
  <si>
    <t>T-855-1066-180TS270F2828-ARF</t>
  </si>
  <si>
    <t>UA0004493</t>
  </si>
  <si>
    <t>№145-1</t>
  </si>
  <si>
    <t>0.18-855-1066-TS270-F2828-ARF</t>
  </si>
  <si>
    <t>T-836-926-170TH435S2828-ARF</t>
  </si>
  <si>
    <t>UA0004502</t>
  </si>
  <si>
    <t>0,17x836x926 2,8/2,8 TH435</t>
  </si>
  <si>
    <t>0.17-836-926-TH435-S2828-ARF</t>
  </si>
  <si>
    <t>OT096-V14B05-ARGO-210TH415S2828-ARF-38850</t>
  </si>
  <si>
    <t>UA0004573</t>
  </si>
  <si>
    <t>0,21x808x908 2,8/2,8 TH415</t>
  </si>
  <si>
    <t>M-808-908-210TH415S2828-ARF</t>
  </si>
  <si>
    <t>UA0004570</t>
  </si>
  <si>
    <t>№146</t>
  </si>
  <si>
    <t>L-808-908-210TH415S2828-ARF-V14B05</t>
  </si>
  <si>
    <t>UA0004572</t>
  </si>
  <si>
    <t>0.21-808-908-TH415-S2828-ARF</t>
  </si>
  <si>
    <t>OT099-921XQ-200TH550S2828-HBI-V14B05-37856</t>
  </si>
  <si>
    <t>ОТ99 W/G</t>
  </si>
  <si>
    <t>UA0004580</t>
  </si>
  <si>
    <t>99-C-8</t>
  </si>
  <si>
    <t>L-838-941,7-200TH550S2828-HBI-V14B05</t>
  </si>
  <si>
    <t>UA0004579</t>
  </si>
  <si>
    <t>C-838----200TH550S2828-HBI</t>
  </si>
  <si>
    <t>M-913-766-140TS480S2020-USK BLANK</t>
  </si>
  <si>
    <t>Draw can BUF</t>
  </si>
  <si>
    <t>UA0004591</t>
  </si>
  <si>
    <t>L-785-945-220TS275F2828-ARK-A07B05</t>
  </si>
  <si>
    <t>UA0004593</t>
  </si>
  <si>
    <t>0,22x785x945 2,8/2,8 TS275</t>
  </si>
  <si>
    <t>T-785-945-220TS275F2828-ARK</t>
  </si>
  <si>
    <t>UA0004592</t>
  </si>
  <si>
    <t>№148</t>
  </si>
  <si>
    <t xml:space="preserve"> UA0004593</t>
  </si>
  <si>
    <t>0.22-785-945-TS275-F2828-ARK</t>
  </si>
  <si>
    <t>T-860-795-170TH550F2828-HBI BLANK</t>
  </si>
  <si>
    <t>UA0002286</t>
  </si>
  <si>
    <t>0,17x860x795 2,8/2,8 TH550</t>
  </si>
  <si>
    <t>770х834</t>
  </si>
  <si>
    <t>C-860----170TH550F2828-HBI</t>
  </si>
  <si>
    <t>UA0002282</t>
  </si>
  <si>
    <t>0.17-860-795-TH550-F2828-HBI</t>
  </si>
  <si>
    <t>L-860-873-180TH550F2028-USK-IMP-A07B05</t>
  </si>
  <si>
    <t>UA0004618</t>
  </si>
  <si>
    <t>M-860-873-180TH550F2820-USK x</t>
  </si>
  <si>
    <t>UA0004442</t>
  </si>
  <si>
    <t>0.18-860-873-TH550-F2820-USK</t>
  </si>
  <si>
    <t>Жерсть 0,17*838*942 TН550 2028 W/G х</t>
  </si>
  <si>
    <t xml:space="preserve">Жерсть 0,17x838x942  W/G </t>
  </si>
  <si>
    <t>UA0003423</t>
  </si>
  <si>
    <t>Жерсть некондеційна 0,17*838*942 (кг) х</t>
  </si>
  <si>
    <t>UA0003443</t>
  </si>
  <si>
    <t>Жерсть 0,17*838*942 TН550 2028 -/G х</t>
  </si>
  <si>
    <t>L-896-795-180TH550F5028-HBI-A07B05</t>
  </si>
  <si>
    <t>UA0004678</t>
  </si>
  <si>
    <t>№149</t>
  </si>
  <si>
    <t>L-896-907-180TH550F2850-HBI-A07B05</t>
  </si>
  <si>
    <t>UA0004680</t>
  </si>
  <si>
    <t>0,18x896x907 2,8/5,0 TH550</t>
  </si>
  <si>
    <t>M-896-907-180TH550F2850-HBI</t>
  </si>
  <si>
    <t>UA0004679</t>
  </si>
  <si>
    <t>№150</t>
  </si>
  <si>
    <t>0.18-896-907-TH550-F2850-HBI</t>
  </si>
  <si>
    <t>L-896-795-170TH550F2828-HBI-V14K05</t>
  </si>
  <si>
    <t>UA0003492</t>
  </si>
  <si>
    <t>№13-1</t>
  </si>
  <si>
    <t>OT099-921XQ-200TH550F2820-USK-A75B05-37856</t>
  </si>
  <si>
    <t>OT99 ALU/G</t>
  </si>
  <si>
    <t>UA0004707</t>
  </si>
  <si>
    <t>0,20x838x941,7 2,8/2,0 TH550</t>
  </si>
  <si>
    <t>M-838-941,7-200TH550F2820-USK</t>
  </si>
  <si>
    <t>UA0004709</t>
  </si>
  <si>
    <t>№ 99-C-2</t>
  </si>
  <si>
    <t>L-838-941,7-200TH550F2820-USK-A75B05</t>
  </si>
  <si>
    <t>UA0004708</t>
  </si>
  <si>
    <t>0.20-838-941.7-TH550-F2820-USK</t>
  </si>
  <si>
    <t>OT096-21EK05-ARGO-200TH550S5028-HBI-38850</t>
  </si>
  <si>
    <t>OT96 21EK05</t>
  </si>
  <si>
    <t>UA0004851</t>
  </si>
  <si>
    <t>M-808-908-200TH550S5028-HBI</t>
  </si>
  <si>
    <t>96-10 A</t>
  </si>
  <si>
    <t>L-808-908-200TH550S5028-HBI-21EK05</t>
  </si>
  <si>
    <t>UA0004852</t>
  </si>
  <si>
    <t>C-808----200TH550S5028-HBI</t>
  </si>
  <si>
    <t>UA0003201</t>
  </si>
  <si>
    <t xml:space="preserve">Жерсть 0,17х860х795 W/G </t>
  </si>
  <si>
    <t xml:space="preserve">Жерсть 0,17х860х795 </t>
  </si>
  <si>
    <t xml:space="preserve">Жерсть 0,18x860x942 W/G </t>
  </si>
  <si>
    <t xml:space="preserve">Жерсть 0,18x860x942 </t>
  </si>
  <si>
    <t xml:space="preserve">Жерсть 0,17x840x942 W/G </t>
  </si>
  <si>
    <t xml:space="preserve">Жерсть 0,17x840x942 </t>
  </si>
  <si>
    <t xml:space="preserve">Жерсть 0,17x896x795 W/G </t>
  </si>
  <si>
    <t xml:space="preserve">Жерсть 0,17x896x795 </t>
  </si>
  <si>
    <t xml:space="preserve">Жерсть 0,18x896x795 W/G </t>
  </si>
  <si>
    <t xml:space="preserve">Жерсть 0,18x896x795 </t>
  </si>
  <si>
    <t xml:space="preserve">Жерсть 0,18x877x1066 W/G </t>
  </si>
  <si>
    <t xml:space="preserve">Жерсть 0,18x877x1066 </t>
  </si>
  <si>
    <t xml:space="preserve">Жерсть 0,14x918x925 W/G </t>
  </si>
  <si>
    <t xml:space="preserve">Жерсть 0,14x918x925 </t>
  </si>
  <si>
    <t xml:space="preserve">Жерсть 0,14x975x925 W/G </t>
  </si>
  <si>
    <t xml:space="preserve">Жерсть 0,14x975x925 </t>
  </si>
  <si>
    <t xml:space="preserve">Жерсть 0,16x942x790 ALU/G </t>
  </si>
  <si>
    <t xml:space="preserve">Жерсть 0,16x942x790 </t>
  </si>
  <si>
    <t xml:space="preserve">Жерсть 0,16x942x790 W/G </t>
  </si>
  <si>
    <t>Жерсть 0,17x959x901 W/G</t>
  </si>
  <si>
    <t xml:space="preserve">Жерсть 0,17x959x901 </t>
  </si>
  <si>
    <t>M-896-907-180TH550F2850-HBI BLANK</t>
  </si>
  <si>
    <t>UA0004859</t>
  </si>
  <si>
    <t xml:space="preserve">Жерсть 0,14x913x766 W/G </t>
  </si>
  <si>
    <t>Жерсть 0,16x920x778 W/G</t>
  </si>
  <si>
    <t>M-860-873-180TH550F2028-USK BLANK</t>
  </si>
  <si>
    <t>UA0004869</t>
  </si>
  <si>
    <t>C-860----180TH550F2028-USK</t>
  </si>
  <si>
    <t>UA0004394</t>
  </si>
  <si>
    <t xml:space="preserve">L-838-942-170TH550F2820-RAS-A55K05 </t>
  </si>
  <si>
    <t>UA0004876</t>
  </si>
  <si>
    <t>T-838-942-170TH550F2820-RAS</t>
  </si>
  <si>
    <t>UA0004875</t>
  </si>
  <si>
    <t xml:space="preserve">UA0004876 </t>
  </si>
  <si>
    <t>C-838-----170TH550F2820-RAS</t>
  </si>
  <si>
    <t>UA0004471</t>
  </si>
  <si>
    <t>0.17-838-942-TH550-F2820-RAS</t>
  </si>
  <si>
    <t>T-896-795-180TH550F2850-RAS BLANK</t>
  </si>
  <si>
    <t>UA0004898</t>
  </si>
  <si>
    <t>0.18-896-795-TH550-F2850-RAS</t>
  </si>
  <si>
    <t>M-896-907-180TH550F2850-RAS BLANK</t>
  </si>
  <si>
    <t>UA0004897</t>
  </si>
  <si>
    <t>0.18-896-907-TH550-F2850-RAS</t>
  </si>
  <si>
    <t>M-860-873-180TH550F2820-HBI BLANK</t>
  </si>
  <si>
    <t>UA0004914</t>
  </si>
  <si>
    <t>OT153-ELQ1554A0A-20EB05-727LW-270TH435F5628-HBI-12800-QI</t>
  </si>
  <si>
    <t>„MONTAZ – JEN DO VYROBY“</t>
  </si>
  <si>
    <t>UA0000949</t>
  </si>
  <si>
    <t>OT153-ELQ1554A0A-20EB05-727LW-270TH435F5628-USK-12800-QI</t>
  </si>
  <si>
    <t>UA0000950</t>
  </si>
  <si>
    <t xml:space="preserve">T-896-795-180TH550F2850-USK BLANK </t>
  </si>
  <si>
    <t>UA0005021</t>
  </si>
  <si>
    <t>C-896-----180TH550F2850-USK</t>
  </si>
  <si>
    <t>UA0004617</t>
  </si>
  <si>
    <t>0.18-896-795-TH550-F2850-USK</t>
  </si>
  <si>
    <t>OT070-ELQ7013A9A-07CK05-993DE-170TH550F2828-HBI-90300 </t>
  </si>
  <si>
    <t>UA0005031</t>
  </si>
  <si>
    <t>70-3 B</t>
  </si>
  <si>
    <t>L-922-868-170TH550F2828-HBI-07CK05</t>
  </si>
  <si>
    <t>UA0005028</t>
  </si>
  <si>
    <t>OT096-A07B05-ARGO-200TH550S2828-USK-38850</t>
  </si>
  <si>
    <t>UA0005118</t>
  </si>
  <si>
    <t>OT070-ELQ7022A6A-W14K05-993DE-170TH580S5628-USK-90300</t>
  </si>
  <si>
    <t xml:space="preserve">OT70-ELQ7022A6A </t>
  </si>
  <si>
    <t>UA0005123</t>
  </si>
  <si>
    <t>UA0005124</t>
  </si>
  <si>
    <t xml:space="preserve">L-922-868-170TH580S5628-USK-W14K05 </t>
  </si>
  <si>
    <t>M-895-907-190TH550F2820-USK BLANK</t>
  </si>
  <si>
    <t>UA0005156</t>
  </si>
  <si>
    <t>C-895-----190TH550F2820-USK</t>
  </si>
  <si>
    <t>UA0004828</t>
  </si>
  <si>
    <t>0.19-895-907-TH550-F2820-USK</t>
  </si>
  <si>
    <t>L-920-778-160TS480S2828-USK-А08К05</t>
  </si>
  <si>
    <t>UA0005163</t>
  </si>
  <si>
    <t>BUF-7 B</t>
  </si>
  <si>
    <t>C-920----160TS480S2828-USK</t>
  </si>
  <si>
    <t>fff009562</t>
  </si>
  <si>
    <t>L-918-925-140TS550S2828-USK-C06K05</t>
  </si>
  <si>
    <t>UA0005170</t>
  </si>
  <si>
    <t xml:space="preserve">T-918-925-140TS550S2828-USK  </t>
  </si>
  <si>
    <t>UA0005169</t>
  </si>
  <si>
    <t xml:space="preserve">L-918-925-140TS550S2828-USK-C06K05  </t>
  </si>
  <si>
    <t>C-918----140TS550S2828-USK</t>
  </si>
  <si>
    <t>UA0004365</t>
  </si>
  <si>
    <t>0.14-918-925-TS550-S2828-USK</t>
  </si>
  <si>
    <t>T-896-942-170TH550F2828-USK BLANK</t>
  </si>
  <si>
    <t>UA0005342</t>
  </si>
  <si>
    <t>0,17x896x942 2,8/2,8 TH550</t>
  </si>
  <si>
    <t>0.17-896-942-TH550-F2828-USK</t>
  </si>
  <si>
    <t>L-838-942-170TH550F2820-USK-A55K05</t>
  </si>
  <si>
    <t>UA0005451</t>
  </si>
  <si>
    <t>T-838-942-170TH550F2820-USK</t>
  </si>
  <si>
    <t>UA0005450</t>
  </si>
  <si>
    <t xml:space="preserve">L-838-942-170TH550F2820-USK-A55K05   </t>
  </si>
  <si>
    <t>C-838-----170TH550F2820-USK</t>
  </si>
  <si>
    <t>UA0005353</t>
  </si>
  <si>
    <t>0.17-838-942-TH550-F2820-USK</t>
  </si>
  <si>
    <t>OT070-ELQ7033A2A-08CB05-993DE-170TH580S2828-USK-90300</t>
  </si>
  <si>
    <t>UA0005449</t>
  </si>
  <si>
    <t xml:space="preserve">M-922-868-170TH580S2828-USK   </t>
  </si>
  <si>
    <t>UA0005445</t>
  </si>
  <si>
    <t>70-2</t>
  </si>
  <si>
    <t xml:space="preserve">L-922-868-170TH580S2828-USK-08CB05  </t>
  </si>
  <si>
    <t>UA0005448</t>
  </si>
  <si>
    <t>C-922----170TH580S2828- USK</t>
  </si>
  <si>
    <t>UA0004829</t>
  </si>
  <si>
    <t>0.17-922-868-TH580-S2828-USK</t>
  </si>
  <si>
    <t>M-808-908-180TH550F2028-USK BLANK</t>
  </si>
  <si>
    <t>UA0005479</t>
  </si>
  <si>
    <t>0,18x808x908 2,0/2,8 TH550</t>
  </si>
  <si>
    <t>0.18-808-908-TH550-F2028-USK</t>
  </si>
  <si>
    <t>T-950-780-270TH435F5628-USK BLANK</t>
  </si>
  <si>
    <t>UA0005486</t>
  </si>
  <si>
    <t>A</t>
  </si>
  <si>
    <t>0.27-950-780-TH435-F5628-USK</t>
  </si>
  <si>
    <t>T-860-942-170TH550F2828-HBI BLANK</t>
  </si>
  <si>
    <t>UA0005515</t>
  </si>
  <si>
    <t>0,17x860x942 2,8/2,8 TH550</t>
  </si>
  <si>
    <t>917х814</t>
  </si>
  <si>
    <t>0.17-860-942-TH550-F2828-HBI</t>
  </si>
  <si>
    <t>OT070-ELQ7022A6A-W14K05-993DE-170TH580S2828-USK-90300</t>
  </si>
  <si>
    <t>UA0005547</t>
  </si>
  <si>
    <t>M-922-868-170TH580S2828-USK</t>
  </si>
  <si>
    <t>L-922-868-170TH580S2828-USK-W14K05</t>
  </si>
  <si>
    <t>UA0005546</t>
  </si>
  <si>
    <t>T-877-942-180TS275S2828-USK BLANK</t>
  </si>
  <si>
    <t>UA0005552</t>
  </si>
  <si>
    <t>0,18x877x942 2,8/2,8 TS275</t>
  </si>
  <si>
    <t>C-877----180TS275S2828-USK</t>
  </si>
  <si>
    <t>0.18-877-942-TS275-S2828-USK</t>
  </si>
  <si>
    <t xml:space="preserve"> T-838-942-170TH550F2820-USK BLANK</t>
  </si>
  <si>
    <t>UA0005555</t>
  </si>
  <si>
    <t>T-922-942-170TH550F2828-HBI</t>
  </si>
  <si>
    <t>UA0005219</t>
  </si>
  <si>
    <t>0,17x922x942 2,8/2,8 TH550</t>
  </si>
  <si>
    <t>0.17-922-942-TH550-F2828-HBI</t>
  </si>
  <si>
    <t>L-918-925-140TS550S2828-USK-IMP-C06K05</t>
  </si>
  <si>
    <t>UA0005566</t>
  </si>
  <si>
    <t xml:space="preserve">0,14x918x925 2,8/2,8 TS550 </t>
  </si>
  <si>
    <t>T-918-925-140TS550S2828-USK-IMP</t>
  </si>
  <si>
    <t>UA0005564</t>
  </si>
  <si>
    <t>0.14-918-925-TS550-S2828-USK-IMP</t>
  </si>
  <si>
    <t>OT070-ELQ7013A9A-07CK05-993DE-170TH580S2828-USK-90300</t>
  </si>
  <si>
    <t>UA0005573</t>
  </si>
  <si>
    <t>L-922-868-170TH580S2828-USK-07CK05</t>
  </si>
  <si>
    <t xml:space="preserve">UA0005571 </t>
  </si>
  <si>
    <t>M-808-908-180TH550F2820-ERD BLANK</t>
  </si>
  <si>
    <t>ОТ96</t>
  </si>
  <si>
    <t>UA0005595</t>
  </si>
  <si>
    <t>0,18x808x908 2,8/2,0 TH550</t>
  </si>
  <si>
    <t>C-860----180TH550F2820-ERD</t>
  </si>
  <si>
    <t>UA0001610</t>
  </si>
  <si>
    <t>0.18-808-908-TH550-F2820-ERD</t>
  </si>
  <si>
    <t xml:space="preserve">M-959-901-170TH550F2828-USK BLANK </t>
  </si>
  <si>
    <t>UA0005738</t>
  </si>
  <si>
    <t>C-959-----170TH550F2828-USK</t>
  </si>
  <si>
    <t>UA0004830</t>
  </si>
  <si>
    <t>0.17-959-901-TH550-F2828-USK</t>
  </si>
  <si>
    <t>L-896-795-180TH550F5028-USK-V14K05</t>
  </si>
  <si>
    <t>UA0005740</t>
  </si>
  <si>
    <t>T-896-795-180TH550F2850-USK</t>
  </si>
  <si>
    <t>UA0005741</t>
  </si>
  <si>
    <t>BIL-7</t>
  </si>
  <si>
    <t>T-877-1066-180TS275S2828-USK-IMP</t>
  </si>
  <si>
    <t>UA0005649</t>
  </si>
  <si>
    <t>0.18-877-1066-TS275-S2828-USK-IMP</t>
  </si>
  <si>
    <t>M-860-873-180TH460S2828-USK BLANK</t>
  </si>
  <si>
    <t>UA0005995</t>
  </si>
  <si>
    <t>0,18x860x873 2,8/2,8 TH460</t>
  </si>
  <si>
    <t>C-872-----180TH460S2828-USK</t>
  </si>
  <si>
    <t>UA0005955</t>
  </si>
  <si>
    <t>0.18-860-873-TH460-S2828-USK</t>
  </si>
  <si>
    <t>M-860-873-180TH460S2828-ARF BLANK</t>
  </si>
  <si>
    <t>UA0005996</t>
  </si>
  <si>
    <t>C-872-----180TH460S2828-ARF</t>
  </si>
  <si>
    <t>UA0005954</t>
  </si>
  <si>
    <t>0.18-860-873-TH460-S2828-ARF</t>
  </si>
  <si>
    <t>OT099-921XQ-200TH550S2828-HBI-D10B05-42000</t>
  </si>
  <si>
    <t>UA0005972</t>
  </si>
  <si>
    <t>99-C-6 A</t>
  </si>
  <si>
    <t>D10B05</t>
  </si>
  <si>
    <t>L-838-941,7-200TH550S2828-HBI-D10B05</t>
  </si>
  <si>
    <t>UA0005971</t>
  </si>
  <si>
    <t>OT096-D10B05-ARGO-200TH550S2828-HBI-38850</t>
  </si>
  <si>
    <t>UA0005987</t>
  </si>
  <si>
    <t>96-6 A</t>
  </si>
  <si>
    <t>L-808-908-200TH550S2828-HBI-D10B05</t>
  </si>
  <si>
    <t>UA0005989</t>
  </si>
  <si>
    <t>M-902-907-190TH550F2820-USK BLANK</t>
  </si>
  <si>
    <t>UA0006017</t>
  </si>
  <si>
    <t>0,19x902x907 2,8/2,0 TH550</t>
  </si>
  <si>
    <t>C-902-----190TH550F2820-USK</t>
  </si>
  <si>
    <t>UA0005950</t>
  </si>
  <si>
    <t>0.19-902-907-TH550-F2820-USK</t>
  </si>
  <si>
    <t>L-950-925-140TS480F2020-USK-C06K05</t>
  </si>
  <si>
    <t>UA0006072</t>
  </si>
  <si>
    <t>0,14x950x925 2,0/2,0 TS480</t>
  </si>
  <si>
    <t>T-950-925-140TS480F2020-USK</t>
  </si>
  <si>
    <t>UA0006071</t>
  </si>
  <si>
    <t>BUF-11 B</t>
  </si>
  <si>
    <t>C-950----140TS480F2020-USK</t>
  </si>
  <si>
    <t>UA0006065</t>
  </si>
  <si>
    <t>0.14-950-925-TS480-F2020-USK</t>
  </si>
  <si>
    <t>M-920-778-160TS480S2828-USK BLANK</t>
  </si>
  <si>
    <t>UA0006101</t>
  </si>
  <si>
    <t xml:space="preserve">UA0006101    </t>
  </si>
  <si>
    <t>L-912-925-150TS550S2828-HBI-C06K05</t>
  </si>
  <si>
    <t>UA0006100</t>
  </si>
  <si>
    <t>0,15x912x925 2,8/2,8 TS550</t>
  </si>
  <si>
    <t>T-912-925-150TS550S2828-HBI</t>
  </si>
  <si>
    <t>UA0006103</t>
  </si>
  <si>
    <t>BUF-9 B</t>
  </si>
  <si>
    <t>C-912----150TS550S2828-HBI</t>
  </si>
  <si>
    <t>UA0006104</t>
  </si>
  <si>
    <t>0.15-912-925-TS550-S2828-HBI</t>
  </si>
  <si>
    <t>L-924-926-140TH520F2828-USK-IMP-C06K05</t>
  </si>
  <si>
    <t>TRIAL 73/70x47 G/K</t>
  </si>
  <si>
    <t>UA0006154</t>
  </si>
  <si>
    <t>0,14x924x926 2,8/2,8 TH520</t>
  </si>
  <si>
    <t>T-924-926-140TH520F2828-USK-IMP</t>
  </si>
  <si>
    <t>UA0005354</t>
  </si>
  <si>
    <t>BUF-9 C</t>
  </si>
  <si>
    <t>0.14-924-926-TH520-F2828-USK-IMP</t>
  </si>
  <si>
    <t>T-950-780-270TH435S2828-HBI BLANK</t>
  </si>
  <si>
    <t>UA0006182</t>
  </si>
  <si>
    <t>0,27x950x780 2,8/2,8 TH435</t>
  </si>
  <si>
    <t>C-950----270TH435S2828-HBI</t>
  </si>
  <si>
    <t>0.27-950-780-TH435-S2828-HBI</t>
  </si>
  <si>
    <t>L-975-925-150TS550S2828-RAS-C06K05</t>
  </si>
  <si>
    <t>UA0006236</t>
  </si>
  <si>
    <t>0,15x975x925 2,8/2,8 TS550</t>
  </si>
  <si>
    <t>T-975-925-150TS550S2828-RAS</t>
  </si>
  <si>
    <t>UA0006234</t>
  </si>
  <si>
    <t>BUF-11 C</t>
  </si>
  <si>
    <t>C-975----150TS550S2828-RAS</t>
  </si>
  <si>
    <t>UA0006081</t>
  </si>
  <si>
    <t>0.15-975-925-TS550-S2828-RAS</t>
  </si>
  <si>
    <t>L-918-925-150TS550S2828-RAS-C06K05</t>
  </si>
  <si>
    <t>UA0006237</t>
  </si>
  <si>
    <t>0,15x918x925 2,8/2,8 TS550</t>
  </si>
  <si>
    <t>T-918-925-150TS550S2828-RAS</t>
  </si>
  <si>
    <t>UA0006235</t>
  </si>
  <si>
    <t>C-918----150TS550S2828-RAS</t>
  </si>
  <si>
    <t>UA0006080</t>
  </si>
  <si>
    <t>0.15-918-925-TS550-S2828-RAS</t>
  </si>
  <si>
    <t>L-920-778-140TS340S2828-RAS-А08К05</t>
  </si>
  <si>
    <t>UA0006249</t>
  </si>
  <si>
    <t>0,14x920x778 2,8/2,8 TS340</t>
  </si>
  <si>
    <t>M-920-778-140TS340S2828-RAS</t>
  </si>
  <si>
    <t>UA0006247</t>
  </si>
  <si>
    <t>BUF-7 C</t>
  </si>
  <si>
    <t>C-920----140TS340S2828-RAS</t>
  </si>
  <si>
    <t>UA0006189</t>
  </si>
  <si>
    <t>0.14-920-778-TS340-S2828-RAS</t>
  </si>
  <si>
    <t>OT096-15VK05-ARGO-200TH550S2828-HBI-38850</t>
  </si>
  <si>
    <t>UA0005918</t>
  </si>
  <si>
    <t>96-8 A</t>
  </si>
  <si>
    <t>L-808-908-200TH550S2828-HBI-15VK05</t>
  </si>
  <si>
    <t>UA0005919</t>
  </si>
  <si>
    <t>C-808----200TH550S2828-HBI</t>
  </si>
  <si>
    <t>OT070-ELQ7022A5A-21ЕК05-993DE-170TH550F2828-HBI-90300</t>
  </si>
  <si>
    <t>OT70 0,17 W/K</t>
  </si>
  <si>
    <t>UA0006283</t>
  </si>
  <si>
    <t>70-6 C</t>
  </si>
  <si>
    <t>L-922-868-170TH550F2828-HBI-21ЕК05</t>
  </si>
  <si>
    <t>UA0006282</t>
  </si>
  <si>
    <t>L-975-925-150TS550S2828-RAS-21EK05</t>
  </si>
  <si>
    <t>UA0006322</t>
  </si>
  <si>
    <t>BUF-12 B</t>
  </si>
  <si>
    <t>OT070-ELQ7013A9A-07CK05-993DE-170TH580S2828-ERD-90300</t>
  </si>
  <si>
    <t>OT70 0,17 G/K</t>
  </si>
  <si>
    <t>UA0005868</t>
  </si>
  <si>
    <t>M-922-868-170TH580S2828-ERD </t>
  </si>
  <si>
    <t>L-922-868-170TH580S2828-ERD-07CK05</t>
  </si>
  <si>
    <t>UA0005867</t>
  </si>
  <si>
    <t>C-922----170TH580S2828- ERD</t>
  </si>
  <si>
    <t>UA0001609</t>
  </si>
  <si>
    <t>OT099-203XQ-200TH550S2828-HBI-D10B05-42000</t>
  </si>
  <si>
    <t>OT99 TEST</t>
  </si>
  <si>
    <t>UA0006377</t>
  </si>
  <si>
    <t>T-918-925-150TS550S2828-RAS BLANK</t>
  </si>
  <si>
    <t>UA0006381</t>
  </si>
  <si>
    <t>L-975-925-150TS550S2828-USK-C06K05</t>
  </si>
  <si>
    <t>UA0006424</t>
  </si>
  <si>
    <t>T-975-925-150TS550S2828-USK</t>
  </si>
  <si>
    <t>UA0006425</t>
  </si>
  <si>
    <t>C-975----150TS550S2828-USK</t>
  </si>
  <si>
    <t xml:space="preserve">UA0006082  </t>
  </si>
  <si>
    <t>0.15-975-925-TS550-S2828-USK</t>
  </si>
  <si>
    <t>L-918-925-150TS550S2828-USK-C06K05</t>
  </si>
  <si>
    <t>UA0006481</t>
  </si>
  <si>
    <t>T-918-925-150TS550S2828-USK</t>
  </si>
  <si>
    <t>UA0006480</t>
  </si>
  <si>
    <t>C-918----150TS550S2828-USK</t>
  </si>
  <si>
    <t>UA0006083</t>
  </si>
  <si>
    <t>0.15-918-925-TS550-S2828-USK</t>
  </si>
  <si>
    <t>L-942-790-160TS480S2020-USK-А08К05</t>
  </si>
  <si>
    <t>UA0006484</t>
  </si>
  <si>
    <t>0,16x942x790 2,0/2,0 TS480</t>
  </si>
  <si>
    <t xml:space="preserve">M-942-790-160TS480S2020-USK  </t>
  </si>
  <si>
    <t>UA0006483</t>
  </si>
  <si>
    <t>BUF-3 B</t>
  </si>
  <si>
    <t xml:space="preserve">L-942-790-160TS480S2020-USK-А08К05  </t>
  </si>
  <si>
    <t xml:space="preserve">C-942----160TS480S2020-USK  </t>
  </si>
  <si>
    <t>UA0006354</t>
  </si>
  <si>
    <t>0.16-942-790-TS480-S2020-USK</t>
  </si>
  <si>
    <t>T-838-690-200TH550S2828-HBI BLANK</t>
  </si>
  <si>
    <t>UA0006293</t>
  </si>
  <si>
    <t>0,20x838x690 2,8/2,8 TH550</t>
  </si>
  <si>
    <t>0.20-838-690-TH550-S2828-HBI</t>
  </si>
  <si>
    <t xml:space="preserve">OT070-ELQ7022A5A-21ЕК05-993DE-170TH580S5628-HBI-90300  </t>
  </si>
  <si>
    <t>UA0006498</t>
  </si>
  <si>
    <t xml:space="preserve">M-922-868-170TH580S5628-HBI  </t>
  </si>
  <si>
    <t>UA0006501</t>
  </si>
  <si>
    <t>L-922-868-170TH580S5628-HBI-21ЕК05</t>
  </si>
  <si>
    <t>UA0006500</t>
  </si>
  <si>
    <t>C-922----170TH580S5628-HBI</t>
  </si>
  <si>
    <t>UA0005958</t>
  </si>
  <si>
    <t>0.17-922-868-TH580-S5628-HBI</t>
  </si>
  <si>
    <t>T-896-795-170TH550F2828-USK BLANK</t>
  </si>
  <si>
    <t>UA0006504</t>
  </si>
  <si>
    <t>C-896-----170TH550F2828-USK</t>
  </si>
  <si>
    <t>UA0005066</t>
  </si>
  <si>
    <t>0.17-896-795-TH550-F2828-USK</t>
  </si>
  <si>
    <t xml:space="preserve">Жерсть 0,14х950х925  W/G </t>
  </si>
  <si>
    <t xml:space="preserve">Жерсть 0,14х950х925  </t>
  </si>
  <si>
    <t xml:space="preserve">Жерсть 0,16x920x778 W/G   </t>
  </si>
  <si>
    <t xml:space="preserve">Жерсть 0,16x920x778 </t>
  </si>
  <si>
    <t>OT153-20EB05-727LW-270TH435F5628-USK-12800</t>
  </si>
  <si>
    <t>UA0006536</t>
  </si>
  <si>
    <t>153-5</t>
  </si>
  <si>
    <t>816944</t>
  </si>
  <si>
    <t>L-950-876-270TH435F5628-USK-20EB05 MET</t>
  </si>
  <si>
    <t>UA0006544</t>
  </si>
  <si>
    <t>OT062-ELQ6216A2A-15VK05-975HP-170TH435S2828-BAO-144000</t>
  </si>
  <si>
    <t>UA0006779</t>
  </si>
  <si>
    <t>M-954-848-170TH435S2828-BAO</t>
  </si>
  <si>
    <t>UA0006777</t>
  </si>
  <si>
    <t>L-954-848-170TH435S2828-BAO-15VK05</t>
  </si>
  <si>
    <t>UA0006778</t>
  </si>
  <si>
    <t>C-954----170TH435S2828-BAO</t>
  </si>
  <si>
    <t>UA0006309</t>
  </si>
  <si>
    <t>0.17-954-848-TH435-S2828-BAO</t>
  </si>
  <si>
    <t>OT096-21EK05 2,8/2,8</t>
  </si>
  <si>
    <t>OT096-21EK05-ARGO-200TH550S2828-HBI-38850</t>
  </si>
  <si>
    <t>UA0006785</t>
  </si>
  <si>
    <t>96-10 B</t>
  </si>
  <si>
    <t>L-808-908-200TH550S2828-HBI-21EK05</t>
  </si>
  <si>
    <t xml:space="preserve">OT099-ELQ9999A0A---K05-715SU-250TH415F7575-RAS-42500 Hollande  </t>
  </si>
  <si>
    <t>UA0006793</t>
  </si>
  <si>
    <t>M-838-826-250TH415F7575-RAS</t>
  </si>
  <si>
    <t>UA0006791</t>
  </si>
  <si>
    <t>99-S-2 A</t>
  </si>
  <si>
    <t>L-838-826-250TH415F7575-RAS---K05 Hollande</t>
  </si>
  <si>
    <t>UA0006792</t>
  </si>
  <si>
    <t>C-838----250TH415F7575-RAS</t>
  </si>
  <si>
    <t>UA0006078</t>
  </si>
  <si>
    <t>0.25-838-826-TH415-F7575-RAS</t>
  </si>
  <si>
    <t>OT153-ELQ1554A0A-20EB05-727LW-270TH435F5628-BAO-12800</t>
  </si>
  <si>
    <t>UA0006824</t>
  </si>
  <si>
    <t xml:space="preserve">0,27x950x876 5,6/2,8 TH435 </t>
  </si>
  <si>
    <t>M-950-876-270TH435F5628-BAO</t>
  </si>
  <si>
    <t>UA0006826</t>
  </si>
  <si>
    <t>L-950-876-270TH435F5628-BAO-20EB05</t>
  </si>
  <si>
    <t>UA0006825</t>
  </si>
  <si>
    <t>C-950----270TH435F5628-BAO</t>
  </si>
  <si>
    <t>UA0006315</t>
  </si>
  <si>
    <t>0.27-950-876-TH435-F5628-BAO</t>
  </si>
  <si>
    <t>L-838-942-170TH435S2828-HBI-A55K05</t>
  </si>
  <si>
    <t>UA0006834</t>
  </si>
  <si>
    <t>0,17x838x942 2,8/2,8 TH435</t>
  </si>
  <si>
    <t>T-838-942-170TH435S2828-HBI</t>
  </si>
  <si>
    <t>UA0006833</t>
  </si>
  <si>
    <t>C-954----170TH435S2828-HBI</t>
  </si>
  <si>
    <t>0.17-838-942-TH435-S2828-HBI</t>
  </si>
  <si>
    <t>OT062-ELQ6216A3A-15VK05-975HP-160TH520S2828-USK-144000</t>
  </si>
  <si>
    <t>UA0006858</t>
  </si>
  <si>
    <t>0,16x954x848 2,8/2,8 TH520</t>
  </si>
  <si>
    <t>M-954-848-160TH520S2828-USK</t>
  </si>
  <si>
    <t>UA0006856</t>
  </si>
  <si>
    <t>62-3 B</t>
  </si>
  <si>
    <t>L-954-848-160TH520S2828-USK-15VK05</t>
  </si>
  <si>
    <t>UA0006857</t>
  </si>
  <si>
    <t xml:space="preserve">C-954----160TH520S2828-USK   </t>
  </si>
  <si>
    <t>UA0006845</t>
  </si>
  <si>
    <t>0.16-954-848-TH520-S2828-USK</t>
  </si>
  <si>
    <t xml:space="preserve">OT070-ELQ7033A2A-08CB05-993DE-170TH580S2828-BAO-90300   </t>
  </si>
  <si>
    <t>OT70 G/G</t>
  </si>
  <si>
    <t>UA0006860</t>
  </si>
  <si>
    <t xml:space="preserve">M-922-868-170TH580S2828-BAO  </t>
  </si>
  <si>
    <t>UA0006861</t>
  </si>
  <si>
    <t xml:space="preserve">L-922-868-170TH580S2828-BAO-08CB05 </t>
  </si>
  <si>
    <t>UA0006862</t>
  </si>
  <si>
    <t xml:space="preserve">C-922----170TH580S2828- BAO   </t>
  </si>
  <si>
    <t>UA0006308</t>
  </si>
  <si>
    <t>0.17-922-868-TH580-S2828-BAO</t>
  </si>
  <si>
    <t>OT070-ELQ7013A11A-15VK05-993DE-170TH580S2828-BAO-90300</t>
  </si>
  <si>
    <t>UA0006893</t>
  </si>
  <si>
    <t>M-922-868-170TH580S2828-BAO</t>
  </si>
  <si>
    <t xml:space="preserve"> L-922-868-170TH580S2828-BAO-15VK05</t>
  </si>
  <si>
    <t>UA0006892</t>
  </si>
  <si>
    <t>T-896-795-180TH550F2850-BAO BLANK</t>
  </si>
  <si>
    <t>UA0006894</t>
  </si>
  <si>
    <t>C-896-----180TH550F2850-BAO</t>
  </si>
  <si>
    <t>UA0006311</t>
  </si>
  <si>
    <t>0.18-896-795-TH550-F2850-BAO</t>
  </si>
  <si>
    <t>M-895-907-190TH550F2820-BAO BLANK</t>
  </si>
  <si>
    <t>UA0006901</t>
  </si>
  <si>
    <t>C-895-----190TH550F2820-BAO</t>
  </si>
  <si>
    <t>UA0006313</t>
  </si>
  <si>
    <t>0.19-895-907-TH550-F2820-BAO</t>
  </si>
  <si>
    <t xml:space="preserve">M-860-873-180TH550F2820-BAO BLANK </t>
  </si>
  <si>
    <t>OT80</t>
  </si>
  <si>
    <t>UA0006903</t>
  </si>
  <si>
    <t>M-860-873-180TH550F2820-BAO BLANK </t>
  </si>
  <si>
    <t>C-860----180TH550F2820-BAO</t>
  </si>
  <si>
    <t>UA0006310</t>
  </si>
  <si>
    <t>0.18-860-873-TH550-F2820-BAO</t>
  </si>
  <si>
    <t>OT099-203XQ-200TH550S2828-USK-21EK05-40425</t>
  </si>
  <si>
    <t>OT99 203XQ</t>
  </si>
  <si>
    <t>UA0007208</t>
  </si>
  <si>
    <t>M-838-941,7-200TH550S2828-USK</t>
  </si>
  <si>
    <t>UA0006939</t>
  </si>
  <si>
    <t>99-C-7 A</t>
  </si>
  <si>
    <t>L-838-941,7-200TH550S2828-USK-21EK05</t>
  </si>
  <si>
    <t>UA0006938</t>
  </si>
  <si>
    <t>C-838----200TH550S2828-USK</t>
  </si>
  <si>
    <t>UA0006784</t>
  </si>
  <si>
    <t>0.20-838-941.7-TH550-S2828-USK</t>
  </si>
  <si>
    <t>OT099-921XQ-200TH550S2828-USK-A75B05-37856</t>
  </si>
  <si>
    <t>UA0006941</t>
  </si>
  <si>
    <t xml:space="preserve">99-C-2 A </t>
  </si>
  <si>
    <t>Alu/G</t>
  </si>
  <si>
    <t>L-838-941,7-200TH550S2828-USK-A75B05</t>
  </si>
  <si>
    <t>UA0006940</t>
  </si>
  <si>
    <t>T-896-795-170TH550F2828-BAO BLANK</t>
  </si>
  <si>
    <t>UA0006943</t>
  </si>
  <si>
    <t>C-896-----170TH550F2828-BAO</t>
  </si>
  <si>
    <t>UA0006307</t>
  </si>
  <si>
    <t>0.17-896-795-TH550-F2828-BAO</t>
  </si>
  <si>
    <t>OT062-20EK05-975HP-170TH435S2828-HBI-144000</t>
  </si>
  <si>
    <t>OT062-20EK05 TEST</t>
  </si>
  <si>
    <t>UA0006950</t>
  </si>
  <si>
    <t>62-4 A</t>
  </si>
  <si>
    <t>20EK05</t>
  </si>
  <si>
    <t>L-954-848-170TH435S2828-HBI-20EK05</t>
  </si>
  <si>
    <t>UA0006951</t>
  </si>
  <si>
    <t>L-838-942-170TH550F2820-BAO-A55K05</t>
  </si>
  <si>
    <t>UA0006971</t>
  </si>
  <si>
    <t>T-838-942-170TH550F2820-BAO</t>
  </si>
  <si>
    <t>UA0006970</t>
  </si>
  <si>
    <t>C-838-----170TH550F2820-BAO</t>
  </si>
  <si>
    <t>UA0006306</t>
  </si>
  <si>
    <t>0.17-838-942-TH550-F2820-BAO</t>
  </si>
  <si>
    <t xml:space="preserve">Жерсть 0,14x913x766 -/G </t>
  </si>
  <si>
    <t>Жерсть 0,14x913x766</t>
  </si>
  <si>
    <t>06C</t>
  </si>
  <si>
    <t>M-920-778-160TS340S2828-RAS BLANK</t>
  </si>
  <si>
    <t>UA0007060</t>
  </si>
  <si>
    <t>OT096-A07K05-ARGO-200TH550S2828-BAO-38850</t>
  </si>
  <si>
    <t>OT096 0,20 ALU/C BAO</t>
  </si>
  <si>
    <t>UA0007141</t>
  </si>
  <si>
    <t>M-808-908-200TH550S2828-BAO</t>
  </si>
  <si>
    <t>UA0007137</t>
  </si>
  <si>
    <t>L-808-908-200TH550S2828-BAO-A07K05</t>
  </si>
  <si>
    <t>UA0007139</t>
  </si>
  <si>
    <t>C-808----200TH550S2828-BAO</t>
  </si>
  <si>
    <t>UA0006314</t>
  </si>
  <si>
    <t>0.20-808-908-TH550-S2828-BAO</t>
  </si>
  <si>
    <t>OT096-A07B05-ARGO-200TH550S2828-BAO-38850</t>
  </si>
  <si>
    <t>OT096 0,20 ALU/G BAO</t>
  </si>
  <si>
    <t>UA0007142</t>
  </si>
  <si>
    <t>96-2 A</t>
  </si>
  <si>
    <t>L-808-908-200TH550S2828-BAO-A07B05</t>
  </si>
  <si>
    <t>UA0007140</t>
  </si>
  <si>
    <t>M-808-908-200TH550S2828-BAO BLANK</t>
  </si>
  <si>
    <t>UA0006869</t>
  </si>
  <si>
    <t>M-922-868-170TH435S2828-BAO</t>
  </si>
  <si>
    <t>UA0007177</t>
  </si>
  <si>
    <t>M-922-868-170TH435S2828-BAO BLANK</t>
  </si>
  <si>
    <t>0.17-922-868-TH435-S2828-BAO</t>
  </si>
  <si>
    <t xml:space="preserve">OT070-ELQ7013A9A-07CK05-993DE-170TH580S2828-BAO-90300  </t>
  </si>
  <si>
    <t>OT70 G/C</t>
  </si>
  <si>
    <t>UA0007302</t>
  </si>
  <si>
    <t>L-922-868-170TH580S2828-BAO-07CK05</t>
  </si>
  <si>
    <t>UA0007303</t>
  </si>
  <si>
    <t>OT153-ELQ1542A3A-20EB05-727LW-270TH435F5628-BAO-14400</t>
  </si>
  <si>
    <t>UA0007320</t>
  </si>
  <si>
    <t xml:space="preserve">OT070-ELQ7022A5A-21ЕК05-993DE-170TH550F5628-HBI-90300   </t>
  </si>
  <si>
    <t>OT70 21EK05</t>
  </si>
  <si>
    <t>UA0007313</t>
  </si>
  <si>
    <t>0,17x922x868 5,6/2,8 TH550</t>
  </si>
  <si>
    <t xml:space="preserve">M-922-868-170TH550F5628-HBI  </t>
  </si>
  <si>
    <t>UA0007314</t>
  </si>
  <si>
    <t>70-6 E</t>
  </si>
  <si>
    <t xml:space="preserve">L-922-868-170TH550F5628-HBI-21ЕК05  </t>
  </si>
  <si>
    <t>UA0007311</t>
  </si>
  <si>
    <t xml:space="preserve">C-922----170TH550F5628-HBI  </t>
  </si>
  <si>
    <t>UA0007308</t>
  </si>
  <si>
    <t>0.17-922-868-TH550-F5628-HBI</t>
  </si>
  <si>
    <t>T-918-925-140TS550S2828-USK BLANK</t>
  </si>
  <si>
    <t xml:space="preserve">73/70x47 </t>
  </si>
  <si>
    <t>UA0007376</t>
  </si>
  <si>
    <t>OT099-921XQ-200TH550S2828-HBI-A75B05-36608</t>
  </si>
  <si>
    <t>UA0007378</t>
  </si>
  <si>
    <t>L-896-795-180TH550F5028-BAO-V14K05</t>
  </si>
  <si>
    <t>UA0007393</t>
  </si>
  <si>
    <t>T-896-795-180TH550F2850-BAO</t>
  </si>
  <si>
    <t>UA0007394</t>
  </si>
  <si>
    <t>T-850-942-180TH435S2828-HEN BLANK</t>
  </si>
  <si>
    <t>UA0007366</t>
  </si>
  <si>
    <t>0,18x850x942 2,8/2,8 TH435</t>
  </si>
  <si>
    <t>C-850----180TH435S2828-HEN</t>
  </si>
  <si>
    <t>UA0007361</t>
  </si>
  <si>
    <t>0.18-850-942-TH435-S2828-HEN</t>
  </si>
  <si>
    <t>T-860-795-170TH550F2828-USK BLANK</t>
  </si>
  <si>
    <t>UA0007557</t>
  </si>
  <si>
    <t>C-860----170TH550F2828-USK</t>
  </si>
  <si>
    <t>UA0006188</t>
  </si>
  <si>
    <t>0.17-860-795-TH550-F2828-USK</t>
  </si>
  <si>
    <t>OT062-20EK05-975HP-170TH435S2828-BAO-144000</t>
  </si>
  <si>
    <t>UA0007607</t>
  </si>
  <si>
    <t xml:space="preserve">L-954-848-170TH435S2828-BAO-20EK05  </t>
  </si>
  <si>
    <t xml:space="preserve">  UA0007608</t>
  </si>
  <si>
    <t>OT062-15VK05-975HP-150TH520S2828-USK-144000</t>
  </si>
  <si>
    <t>OT62_0,15 TEST</t>
  </si>
  <si>
    <t>UA0007613</t>
  </si>
  <si>
    <t>0,15x954x848 2,8/2,8 TH520</t>
  </si>
  <si>
    <t>M-954-848-150TH520S2828-USK</t>
  </si>
  <si>
    <t>UA0007611</t>
  </si>
  <si>
    <t>62-3 C</t>
  </si>
  <si>
    <t>L-954-848-150TH520S2828-USK-15VK05</t>
  </si>
  <si>
    <t>UA0007612</t>
  </si>
  <si>
    <t>C-954----150TH520S2828-USK</t>
  </si>
  <si>
    <t>UA0007373</t>
  </si>
  <si>
    <t>0.15-954-848-TH520-S2828-USK</t>
  </si>
  <si>
    <t>M-922-868-170TH580S2828-BAO BLANK</t>
  </si>
  <si>
    <t>ОТ70</t>
  </si>
  <si>
    <t>UA0007639</t>
  </si>
  <si>
    <t>OT070-21EK05-993DE-160TH520F2020-HBI-90300</t>
  </si>
  <si>
    <t>UA0006915</t>
  </si>
  <si>
    <t>70-6 D</t>
  </si>
  <si>
    <t>L-922-868-160TH520F2020-HBI-21EK05</t>
  </si>
  <si>
    <t>UA0006917</t>
  </si>
  <si>
    <t>OT096-A07K05-ARGO-180TH550S2828-USK-38850</t>
  </si>
  <si>
    <t>OT96 ALU/C 0,18</t>
  </si>
  <si>
    <t>UA0006919</t>
  </si>
  <si>
    <t>M-808-908-180TH550S2828-USK</t>
  </si>
  <si>
    <t>UA0006922</t>
  </si>
  <si>
    <t>96-1 B</t>
  </si>
  <si>
    <t>L-808-908-180TH550S2828-USK-A07K05</t>
  </si>
  <si>
    <t>UA0006920</t>
  </si>
  <si>
    <t>C-808-----180TH550S2828-USK</t>
  </si>
  <si>
    <t>UA0006187</t>
  </si>
  <si>
    <t>0.18-808-908-TH550-S2828-USK</t>
  </si>
  <si>
    <t>OT096-A07K05-ARGO-180TH550S2828-HBI-38850</t>
  </si>
  <si>
    <t>UA0006918</t>
  </si>
  <si>
    <t>ффф011084</t>
  </si>
  <si>
    <t>L-808-908-180TH550S2828-HBI-A07K05</t>
  </si>
  <si>
    <t>UA0006921</t>
  </si>
  <si>
    <t>fff011064</t>
  </si>
  <si>
    <t>OT153-20EB05-727LW-270TH435F5628-BAO-12800</t>
  </si>
  <si>
    <t>UA0007868</t>
  </si>
  <si>
    <t>153-5 A</t>
  </si>
  <si>
    <t>L-950-876-270TH435F5628-BAO-20EB05 MET</t>
  </si>
  <si>
    <t>UA0007869</t>
  </si>
  <si>
    <t>T-877-843-180TS275S2828-USK BLANK</t>
  </si>
  <si>
    <t>UA0007875</t>
  </si>
  <si>
    <t>0,18x877x843 2,8/2,8 TS275</t>
  </si>
  <si>
    <t>0.18-877-843-TS275-S2828-USK</t>
  </si>
  <si>
    <t>L-918-925-140TS550S2828-USK-21EK05</t>
  </si>
  <si>
    <t>UA0006414</t>
  </si>
  <si>
    <t>L-913-766-140TS480F2020-USK-09AK05</t>
  </si>
  <si>
    <t>UA0007949</t>
  </si>
  <si>
    <t>BUF-16A</t>
  </si>
  <si>
    <t>M-922-868-170TH550F2828-USK BLANK</t>
  </si>
  <si>
    <t>UA0008115</t>
  </si>
  <si>
    <t>C-922----170TH550F2828-USK</t>
  </si>
  <si>
    <t>UA0008106</t>
  </si>
  <si>
    <t>0.17-922-868-TH550-F2828-USK</t>
  </si>
  <si>
    <t>OT062-ELQ0830A9A-10DB05-975HP-170TH435S2828-BAO-144000</t>
  </si>
  <si>
    <t>UA0008467</t>
  </si>
  <si>
    <t>62-2 A</t>
  </si>
  <si>
    <t>L-954-848-170TH435S2828-BAO-10DB05</t>
  </si>
  <si>
    <t>UA0008470</t>
  </si>
  <si>
    <t xml:space="preserve">Жерсть  0,19х895х901  G/G </t>
  </si>
  <si>
    <t>T-950-780-270TH435F5628-BAO BLANK</t>
  </si>
  <si>
    <t>UA0008471</t>
  </si>
  <si>
    <t>0.27-950-780-TH435-F5628-BAO</t>
  </si>
  <si>
    <t xml:space="preserve">Жерсть 0,16x942x790 -/G </t>
  </si>
  <si>
    <t>B05</t>
  </si>
  <si>
    <t>/G</t>
  </si>
  <si>
    <t>M-860-873-180TH550F2820-RAS BLANK</t>
  </si>
  <si>
    <t>UA0008803</t>
  </si>
  <si>
    <t>C-860----180TH550F2028-RAS</t>
  </si>
  <si>
    <t>UA0006345</t>
  </si>
  <si>
    <t>0.18-860-873-TH550-F2820-RAS</t>
  </si>
  <si>
    <t>OT062-ELQ6216A3A-15VK05-975HP-160TH520S2828-BAO-144000</t>
  </si>
  <si>
    <t xml:space="preserve">UA0008970 </t>
  </si>
  <si>
    <t>M-954-848-160TH520S2828-BAO</t>
  </si>
  <si>
    <t>UA0008973</t>
  </si>
  <si>
    <t>L-954-848-160TH520S2828-BAO-15VK05</t>
  </si>
  <si>
    <t>UA0008971</t>
  </si>
  <si>
    <t>C-954----160TH520S2828-BAO</t>
  </si>
  <si>
    <t>UA0008016</t>
  </si>
  <si>
    <t>0.16-954-848-TH520-S2828-BAO</t>
  </si>
  <si>
    <t>OT096-A07K05-ARGO-180TH550S2828-BAO-38850</t>
  </si>
  <si>
    <t>UA0008980</t>
  </si>
  <si>
    <t>M-808-908-180TH550S2828-BAO</t>
  </si>
  <si>
    <t>UA0008982</t>
  </si>
  <si>
    <t>L-808-908-180TH550S2828-BAO-A07K05</t>
  </si>
  <si>
    <t>UA0008981</t>
  </si>
  <si>
    <t>C-808----180TH550S2828-BAO</t>
  </si>
  <si>
    <t>UA0008019</t>
  </si>
  <si>
    <t>0.18-808-908-TH550-S2828-BAO</t>
  </si>
  <si>
    <t>OT070-20EK05-993DE-170TH580S2828-BAO-90300</t>
  </si>
  <si>
    <t>OT70 PFAS free TEST</t>
  </si>
  <si>
    <t>UA0008975</t>
  </si>
  <si>
    <t>70-9 A</t>
  </si>
  <si>
    <t>L-922-868-170TH580S2828-BAO-20EK05</t>
  </si>
  <si>
    <t xml:space="preserve">UA0008974  </t>
  </si>
  <si>
    <t>OT070-ELQ7013A4A-07CK05-993DE-160TH520F2020-BAO-90300</t>
  </si>
  <si>
    <t xml:space="preserve">UA0009041 </t>
  </si>
  <si>
    <t>M-922-868-160TH520F2020-BAO</t>
  </si>
  <si>
    <t>UA0009043</t>
  </si>
  <si>
    <t xml:space="preserve"> L-922-868-160TH520F2020-BAO-07CK05</t>
  </si>
  <si>
    <t>UA0009042</t>
  </si>
  <si>
    <t>C-922----160TH520F2020-BAO</t>
  </si>
  <si>
    <t xml:space="preserve">UA0008018  </t>
  </si>
  <si>
    <t>0.16-922-868-TH520-F2020-BAO</t>
  </si>
  <si>
    <t>T-821-926-155TH550F2828-BAO BLANK</t>
  </si>
  <si>
    <t>Can body  BLANK</t>
  </si>
  <si>
    <t>UA0008381</t>
  </si>
  <si>
    <t>0,155x821x926 2,8/2,8 TH550</t>
  </si>
  <si>
    <t>917х813/900x771</t>
  </si>
  <si>
    <t>C-821----155TH550F2828-BAO</t>
  </si>
  <si>
    <t>UA0008021</t>
  </si>
  <si>
    <t>0.155-821-926-TH550-F2828-BAO</t>
  </si>
  <si>
    <t>M-922-868-170TH580FECCS-DON BLANK</t>
  </si>
  <si>
    <t>UA0009140</t>
  </si>
  <si>
    <t>C-950----170TH580FECCS-DON</t>
  </si>
  <si>
    <t>UA0008996</t>
  </si>
  <si>
    <t>0.17-922-868-TH580-FECCS-DON</t>
  </si>
  <si>
    <t>OT070-21EK05-993DE-160TH520F2020-BAO-90300</t>
  </si>
  <si>
    <t>OT70 W/K</t>
  </si>
  <si>
    <t>UA0009273</t>
  </si>
  <si>
    <t>L-922-868-160TH520F2020-BAO-21EK05</t>
  </si>
  <si>
    <t>UA0009278</t>
  </si>
  <si>
    <t>UA0008018</t>
  </si>
  <si>
    <t>T-877-795-180TS275S2828-USK BLANK</t>
  </si>
  <si>
    <t>UA0009404</t>
  </si>
  <si>
    <t>0,18x877x795 2,8/2,8 TS275</t>
  </si>
  <si>
    <t>0.18-877-795-TS275-S2828-USK</t>
  </si>
  <si>
    <t>99/96x48,5 BLANK</t>
  </si>
  <si>
    <t>T-821-926-155TH550F2828-HBI BLANK</t>
  </si>
  <si>
    <t>UA0009579</t>
  </si>
  <si>
    <t>C-821----155TH550F2828-HBI</t>
  </si>
  <si>
    <t>UA0008888</t>
  </si>
  <si>
    <t>0.155-821-926-TH550-F2828-HBI</t>
  </si>
  <si>
    <t> OT062-21EK05-975HP-160TH520S2828-BAO-144000</t>
  </si>
  <si>
    <t>UA0009571</t>
  </si>
  <si>
    <t>62-1 B</t>
  </si>
  <si>
    <t> L-954-848-160TH520S2828-BAO-21EK05</t>
  </si>
  <si>
    <t>UA0009594</t>
  </si>
  <si>
    <t>L-860-873-180TH550F2820-BAO-V14K06</t>
  </si>
  <si>
    <t>OT80 W/C</t>
  </si>
  <si>
    <t>UA0009632</t>
  </si>
  <si>
    <t>BIL-1</t>
  </si>
  <si>
    <t>OT062-10DB05-975HP-160TH520S2828-BAO-144000</t>
  </si>
  <si>
    <t>UA0009678</t>
  </si>
  <si>
    <t>62-2 B</t>
  </si>
  <si>
    <t>10DB05</t>
  </si>
  <si>
    <t>L-954-848-160TH520S2828-BAO-10DB05</t>
  </si>
  <si>
    <t>UA0009679</t>
  </si>
  <si>
    <t>L-920-778-140TS340S2828-RAS-21EК05</t>
  </si>
  <si>
    <t>UA0009727</t>
  </si>
  <si>
    <t>BUF-17 A</t>
  </si>
  <si>
    <t>M-838-941,7-200TH550S2828-BAO BLANK</t>
  </si>
  <si>
    <t>UA0009755</t>
  </si>
  <si>
    <t>C-838----200TH550S2828-BAO</t>
  </si>
  <si>
    <t>UA0008020</t>
  </si>
  <si>
    <t>0.20-838-941.7-TH550-S2828-BAO</t>
  </si>
  <si>
    <t>OT099-921XQ-200TH550S2828-BAO-A75B05-36608</t>
  </si>
  <si>
    <t>UA0009756</t>
  </si>
  <si>
    <t>99-C-2 A</t>
  </si>
  <si>
    <t>L-838-941,7-200TH550S2828-BAO-A75B05</t>
  </si>
  <si>
    <t>UA0009757</t>
  </si>
  <si>
    <t>Жерсть 0,16x920x778 G/G</t>
  </si>
  <si>
    <t>Жерсть 0,16x920x778</t>
  </si>
  <si>
    <t>08CB05</t>
  </si>
  <si>
    <t>Жерсть 0,20x838x941,7 ALU/G</t>
  </si>
  <si>
    <t xml:space="preserve">Жерсть 0,20x838x941,7 </t>
  </si>
  <si>
    <t>A75B05</t>
  </si>
  <si>
    <t>M-920-778-140TS340S2828-RAS BLANK</t>
  </si>
  <si>
    <t>UA0009027</t>
  </si>
  <si>
    <t>OT070-ELQ7022A6A-W14K05-993DE-170TH580S2828-BAO-90300</t>
  </si>
  <si>
    <t>UA0009894</t>
  </si>
  <si>
    <t>L-922-868-170TH580S2828-BAO-W14K05</t>
  </si>
  <si>
    <t>UA0009895</t>
  </si>
  <si>
    <t>OT070-ELQ7013A4A-07CK05-993DE-160TH520F2020-USK-90300</t>
  </si>
  <si>
    <t>UA0009995</t>
  </si>
  <si>
    <t>M-922-868-160TH520F2020-USK</t>
  </si>
  <si>
    <t>UA0009897</t>
  </si>
  <si>
    <t>L-922-868-160TH520F2020-USK-07CK05</t>
  </si>
  <si>
    <t>UA0009898</t>
  </si>
  <si>
    <t>C-922----160TH520F2020-USK</t>
  </si>
  <si>
    <t>UA0008889</t>
  </si>
  <si>
    <t>0.16-922-868-TH520-F2020-USK</t>
  </si>
  <si>
    <t>L-913-766-140TS340F2020-RAS-А08К05</t>
  </si>
  <si>
    <t>UA0009924</t>
  </si>
  <si>
    <t>0,14x913x766 2,0/2,0 TS340</t>
  </si>
  <si>
    <t>M-913-766-140TS340F2020-RAS</t>
  </si>
  <si>
    <t>UA0009923</t>
  </si>
  <si>
    <t>BUF-1 B</t>
  </si>
  <si>
    <t>C-913----140TS340F2020-RAS</t>
  </si>
  <si>
    <t>UA0009856 </t>
  </si>
  <si>
    <t>0.14-913-766-TS340-F2020-RAS</t>
  </si>
  <si>
    <t>OT062-ELQ6216A3A-15VK05-975HP-160TH520S2828-RAS-144000</t>
  </si>
  <si>
    <t>UA0009997</t>
  </si>
  <si>
    <t>M-954-848-160TH520S2828-RAS</t>
  </si>
  <si>
    <t>UA0009999</t>
  </si>
  <si>
    <t>L-954-848-160TH520S2828-RAS-15VK05</t>
  </si>
  <si>
    <t>UA0009998</t>
  </si>
  <si>
    <t>C-954----160TH520S2828-RAS</t>
  </si>
  <si>
    <t>UA0009915</t>
  </si>
  <si>
    <t>0.16-954-848-TH520-S2828-RAS</t>
  </si>
  <si>
    <t>OT062-21EK05-975HP-160TH520S2828-USK-144000</t>
  </si>
  <si>
    <t>UA0008323</t>
  </si>
  <si>
    <t>L-954-848-160TH520S2828-USK-21EK05</t>
  </si>
  <si>
    <t>UA0008324</t>
  </si>
  <si>
    <t>C-954----160TH520S2828-USK</t>
  </si>
  <si>
    <t>OT062-20EK05-975HP-160TH520S2828-USK-144000</t>
  </si>
  <si>
    <t>UA0010046</t>
  </si>
  <si>
    <t>62-4 B</t>
  </si>
  <si>
    <t>L-954-848-160TH520S2828-USK-20EK05</t>
  </si>
  <si>
    <t>UA0010049</t>
  </si>
  <si>
    <t>T-821-926-155TH550F2828-USK BLANK</t>
  </si>
  <si>
    <t>UA0010050</t>
  </si>
  <si>
    <t>C-821----155TH550F2828-USK</t>
  </si>
  <si>
    <t>UA0010045</t>
  </si>
  <si>
    <t>0.155-821-926-TH550-F2828-USK</t>
  </si>
  <si>
    <t>M-860-873-170TH550F2828-BAO BLANK</t>
  </si>
  <si>
    <t>UA0009860</t>
  </si>
  <si>
    <t>0,17x860x873 2,8/2,8 TH550</t>
  </si>
  <si>
    <t>0.17-860-873-TH550-F2828-BAO</t>
  </si>
  <si>
    <t>T-874-795-170TH550S2828-USK BLANK</t>
  </si>
  <si>
    <t>UA0010077</t>
  </si>
  <si>
    <t>0,17x874x795 2,8/2,8 TH550</t>
  </si>
  <si>
    <t>C-874----170TS550S2828-USK</t>
  </si>
  <si>
    <t>UA0009946</t>
  </si>
  <si>
    <t>0.17-874-795-TH550-S2828-USK</t>
  </si>
  <si>
    <t>OT096-21EK05-ARGO-200TH550S2828-BAO-38850</t>
  </si>
  <si>
    <t>UA0010264 </t>
  </si>
  <si>
    <t>L-808-908-200TH550S2828-BAO-21EK05</t>
  </si>
  <si>
    <t>UA0010268</t>
  </si>
  <si>
    <t>OT070-08CB05-993DE-170TH580S2828-BAO-90300</t>
  </si>
  <si>
    <t>OT070-08CB05  MET</t>
  </si>
  <si>
    <t>UA0010327</t>
  </si>
  <si>
    <t>70-10 A</t>
  </si>
  <si>
    <t>L-922-868-170TH580S2828-BAO-08CB05 MET</t>
  </si>
  <si>
    <t>UA0010325</t>
  </si>
  <si>
    <t>L-877-870-180TS275S2828-USK-A08K05</t>
  </si>
  <si>
    <t>UA0010360</t>
  </si>
  <si>
    <t>0,18x877x870 2,8/2,8 TS275</t>
  </si>
  <si>
    <t>T-877-870-180TS275S2828-USK</t>
  </si>
  <si>
    <t>UA0010362</t>
  </si>
  <si>
    <t>16/E</t>
  </si>
  <si>
    <t>BUF-18 A</t>
  </si>
  <si>
    <t>A08K05</t>
  </si>
  <si>
    <t>0.18-877-870-TS275-S2828-USK</t>
  </si>
  <si>
    <t>OT099-203XQ-200TH550S2828-BAO-21EK05-40425</t>
  </si>
  <si>
    <t>UA0010407</t>
  </si>
  <si>
    <t>M-838-941,7-200TH550S2828-BAO</t>
  </si>
  <si>
    <t>UA0010409</t>
  </si>
  <si>
    <t>L-838-941,7-200TH550S2828-BAO-21EK05</t>
  </si>
  <si>
    <t>UA0010406</t>
  </si>
  <si>
    <t>T-902-942-170TS550F2828-HBI BLANK</t>
  </si>
  <si>
    <t>UA0008379</t>
  </si>
  <si>
    <t>0,17x902x942 2,8/2,8 TS550</t>
  </si>
  <si>
    <t>C-902-----170TS550F2828-HBI</t>
  </si>
  <si>
    <t>UA0008378</t>
  </si>
  <si>
    <t>0.17-902-942-TS550-F2828-HBI</t>
  </si>
  <si>
    <t>OT096-15VK05-ARGO-200TH550S2828-BAO-38850</t>
  </si>
  <si>
    <t>OT96 15VK05</t>
  </si>
  <si>
    <t>UA0010594</t>
  </si>
  <si>
    <t>L-808-908-200TH550S2828-BAO-15VK05</t>
  </si>
  <si>
    <t>UA0010595</t>
  </si>
  <si>
    <t>T-850-942-180TH435S2828-BAO BLANK</t>
  </si>
  <si>
    <t>UA0008382</t>
  </si>
  <si>
    <t>C-850----180TH435S2828-BAO</t>
  </si>
  <si>
    <t>UA0008022</t>
  </si>
  <si>
    <t>0.18-850-942-TH435-S2828-BAO</t>
  </si>
  <si>
    <t>L-913-766-140TS340F2020-RAS-21EK05</t>
  </si>
  <si>
    <t>UA0010720</t>
  </si>
  <si>
    <t>BUF-2</t>
  </si>
  <si>
    <t>L-975-925-140TS550S2828-RAS-21EK05</t>
  </si>
  <si>
    <t>UA0010804</t>
  </si>
  <si>
    <t xml:space="preserve">Жерсть 0,18x896x795 ALU/G </t>
  </si>
  <si>
    <t>A07B05</t>
  </si>
  <si>
    <t>L-896-795-170TH550F5028-HBI-A07B05</t>
  </si>
  <si>
    <t xml:space="preserve">Жерсть 0,17x896x795 ALU/G </t>
  </si>
  <si>
    <t>Жерсть 0,18x860x873 ALU/G</t>
  </si>
  <si>
    <t xml:space="preserve">Жерсть 0,18x860x873 </t>
  </si>
  <si>
    <t>Жерсть 0,18x808x908 ALU/G</t>
  </si>
  <si>
    <t>OT099-921XQ-200TH550S2828-HBI-16DK05-36608</t>
  </si>
  <si>
    <t>UA0010927</t>
  </si>
  <si>
    <t>99-C-9</t>
  </si>
  <si>
    <t>16DK05</t>
  </si>
  <si>
    <t>L-838-941,7-200TH550S2828-HBI-16DK05</t>
  </si>
  <si>
    <t>UA0010925</t>
  </si>
  <si>
    <t>M-808-908-180TH550S2828-BAO BLANK</t>
  </si>
  <si>
    <t>UA0010990</t>
  </si>
  <si>
    <t>L-830-870-180TS260S2828-USK-А08К05</t>
  </si>
  <si>
    <t>UA0010955</t>
  </si>
  <si>
    <t>0,18x830x870 2,8/2,8 TS260</t>
  </si>
  <si>
    <t>T-830-870-180TS260S2828-USK</t>
  </si>
  <si>
    <t>UA0010954</t>
  </si>
  <si>
    <t>BUF-20 A</t>
  </si>
  <si>
    <t>C-830----180TS260S2828-USK</t>
  </si>
  <si>
    <t>UA0010953</t>
  </si>
  <si>
    <t>0.18-830-870-TS260-S2828-USK</t>
  </si>
  <si>
    <t>T-832-926-170TH550F2828-BAO BLANK</t>
  </si>
  <si>
    <t>UA0011172</t>
  </si>
  <si>
    <t>0,17x832x926 2,8/2,8 TH550</t>
  </si>
  <si>
    <t>0.17-832-926-TH550-F2828-BAO</t>
  </si>
  <si>
    <t>T-821-926-155TH550F2828-RAS BLANK</t>
  </si>
  <si>
    <t>UA0011314</t>
  </si>
  <si>
    <t>C-821----155TH550F2828-RAS</t>
  </si>
  <si>
    <t>UA0011154</t>
  </si>
  <si>
    <t>0.155-821-926-TH550-F2828-RAS</t>
  </si>
  <si>
    <t xml:space="preserve">Жерсть 0,18x808x908 -/G </t>
  </si>
  <si>
    <t xml:space="preserve">Жерсть0,18x808x908 </t>
  </si>
  <si>
    <t xml:space="preserve">Жерсть 0,18x808x908 </t>
  </si>
  <si>
    <t>-/G</t>
  </si>
  <si>
    <t>Жерсть 0,18x808x908 -/G</t>
  </si>
  <si>
    <t xml:space="preserve">Жерсть 0,14x975x925 -/G </t>
  </si>
  <si>
    <t>Жерсть 0,14x975x925 -/G</t>
  </si>
  <si>
    <t xml:space="preserve">Жерсть 0,155x821x926 -/G </t>
  </si>
  <si>
    <t xml:space="preserve">Жерсть 0,155x821x926 </t>
  </si>
  <si>
    <t xml:space="preserve">Жерсть 0,17x922x868 -/G </t>
  </si>
  <si>
    <t xml:space="preserve">Жерсть 0,17x922x868 </t>
  </si>
  <si>
    <t xml:space="preserve">Жерсть 0,18x860x873 -/G </t>
  </si>
  <si>
    <t>T-808-942-180TH550S2828-BAO BLANK</t>
  </si>
  <si>
    <t>UA0011548</t>
  </si>
  <si>
    <t>0,18x808x942 2,8/2,8 TH550</t>
  </si>
  <si>
    <t>0.18-808-942-TH550-S2828-BAO</t>
  </si>
  <si>
    <t>Жерсть 0,16x954x8-/G</t>
  </si>
  <si>
    <t xml:space="preserve">Жерсть 0,16x954x848 -/G </t>
  </si>
  <si>
    <t>Жерсть 0,16x954x848 2,8/2,8 TH520</t>
  </si>
  <si>
    <t>Жерсть 0,16x954x848 -/G</t>
  </si>
  <si>
    <t>OT099-921XQ-180TH550F2028-BAO-07CB05-28160</t>
  </si>
  <si>
    <t>UA0011577</t>
  </si>
  <si>
    <t>0,18x838x941, 2,0/2,8 TH550</t>
  </si>
  <si>
    <t>M-838-941,7-180TH550F2028-BAO</t>
  </si>
  <si>
    <t>UA0011579</t>
  </si>
  <si>
    <t>99-С-10</t>
  </si>
  <si>
    <t>L-838-941,7-180TH550F2028-BAO-07CB05</t>
  </si>
  <si>
    <t>UA0011578</t>
  </si>
  <si>
    <t>0.18-838-941.7-TH550-F2028-BAO</t>
  </si>
  <si>
    <t xml:space="preserve">Жерсть 0,17x838x942 -/G </t>
  </si>
  <si>
    <t xml:space="preserve">Жерсть 0,17x838x942 </t>
  </si>
  <si>
    <t>Жерсть 0,17x838x942</t>
  </si>
  <si>
    <t>OT099-921XQ-200TH550S2828-RAS-A75B05-36608</t>
  </si>
  <si>
    <t>UA0011672</t>
  </si>
  <si>
    <t>M-838-941,7-200TH550S2828-RAS</t>
  </si>
  <si>
    <t>UA0011673</t>
  </si>
  <si>
    <t>L-838-941,7-200TH550S2828-RAS-A75B05</t>
  </si>
  <si>
    <t>UA0011674</t>
  </si>
  <si>
    <t>C-838----200TH550S2828-RAS</t>
  </si>
  <si>
    <t>UA0011525</t>
  </si>
  <si>
    <t>0.20-838-941.7-TH550-S2828-RAS</t>
  </si>
  <si>
    <t>OT099-203XQ-200TH550S2828-RAS-21EK05-40425</t>
  </si>
  <si>
    <t>UA0011675</t>
  </si>
  <si>
    <t>L-838-941,7-200TH550S2828-RAS-21EK05</t>
  </si>
  <si>
    <t>UA0011676</t>
  </si>
  <si>
    <t>L-920-778-140TS340S2828-RAS-21EB05</t>
  </si>
  <si>
    <t>UA0011742</t>
  </si>
  <si>
    <t>BUF-21 A</t>
  </si>
  <si>
    <t>КОД</t>
  </si>
  <si>
    <t>ффф010618</t>
  </si>
  <si>
    <t>0,20x808x908 2,8/2,8 TH550 HBI</t>
  </si>
  <si>
    <t>ффф008622</t>
  </si>
  <si>
    <t>M-838-941,7-180TH550S2828-CHINA</t>
  </si>
  <si>
    <t>ффф007881</t>
  </si>
  <si>
    <t>0,18x838x941,7 2,8/2,8 TH550 HBI</t>
  </si>
  <si>
    <t>ффф008624</t>
  </si>
  <si>
    <t>0,20x838x941, 2,8/2,8 TH550 CHINA</t>
  </si>
  <si>
    <t>ффф005881</t>
  </si>
  <si>
    <t>0,20x838x941, 2,8/2,8 TH550 HBI</t>
  </si>
  <si>
    <t>ффф008636</t>
  </si>
  <si>
    <t>ффф008330</t>
  </si>
  <si>
    <t>ффф009505</t>
  </si>
  <si>
    <t>ффф011070</t>
  </si>
  <si>
    <t>0,18x869x881 2,8/2,0 TH550</t>
  </si>
  <si>
    <t>ффф011087</t>
  </si>
  <si>
    <t>ффф010841</t>
  </si>
  <si>
    <t>ффф009533</t>
  </si>
  <si>
    <t>ффф011268</t>
  </si>
  <si>
    <t>0,18x869x881 2,8/2,0 TH620</t>
  </si>
  <si>
    <t>M-869-881-180TH620F5628-HBI</t>
  </si>
  <si>
    <t>ффф009871</t>
  </si>
  <si>
    <t>ффф010620</t>
  </si>
  <si>
    <t>M-922-868-170TH435S2828- HBI</t>
  </si>
  <si>
    <t>ффф010631</t>
  </si>
  <si>
    <t>M-922-868-170TH520S2828- HBI</t>
  </si>
  <si>
    <t>ффф009814</t>
  </si>
  <si>
    <t>ффф009380</t>
  </si>
  <si>
    <t>ффф009746</t>
  </si>
  <si>
    <t>ффф009165</t>
  </si>
  <si>
    <t>ффф009018</t>
  </si>
  <si>
    <t>ффф010843</t>
  </si>
  <si>
    <t>ффф010200</t>
  </si>
  <si>
    <t>ффф010185</t>
  </si>
  <si>
    <t>0,27x950x876 2,8/2,8 TH435HBI</t>
  </si>
  <si>
    <t>ффф008459</t>
  </si>
  <si>
    <t>0,17x954x848 2,8/2,8 TH435 HBI</t>
  </si>
  <si>
    <t>ффф011150</t>
  </si>
  <si>
    <t>ффф010609</t>
  </si>
  <si>
    <t>ффф010156</t>
  </si>
  <si>
    <t>0,14x796x925 2,0/2,0 TS520</t>
  </si>
  <si>
    <t>ффф010861</t>
  </si>
  <si>
    <t>ффф010157</t>
  </si>
  <si>
    <t>ффф011056</t>
  </si>
  <si>
    <t>ффф010158</t>
  </si>
  <si>
    <t>ффф008920</t>
  </si>
  <si>
    <t>ффф010364</t>
  </si>
  <si>
    <t>018х877х1066 2,8/2,8 TS275</t>
  </si>
  <si>
    <t>ффф011069</t>
  </si>
  <si>
    <t>ффф011068</t>
  </si>
  <si>
    <t>0,17x954x848 2,8/2,8 TH435 USK</t>
  </si>
  <si>
    <t>0,20x808x908 2,8/2,8 TH550 USK</t>
  </si>
  <si>
    <t>900x950</t>
  </si>
  <si>
    <t>0,18х838х826 2,0/2,0 TH415</t>
  </si>
  <si>
    <t>820х870</t>
  </si>
  <si>
    <t>ффф008463</t>
  </si>
  <si>
    <t>0,20х838х826 2,8/2,8 TH415</t>
  </si>
  <si>
    <t>ффф008464</t>
  </si>
  <si>
    <t>0,25х838х826 7,5/7,5 TH415</t>
  </si>
  <si>
    <t>Netto weight</t>
  </si>
  <si>
    <t>Brutto weight</t>
  </si>
  <si>
    <t>6J2431668120101-6</t>
  </si>
  <si>
    <t>BUF return</t>
  </si>
  <si>
    <t>Sheets number</t>
  </si>
  <si>
    <t>Netto Weight</t>
  </si>
  <si>
    <t>Gross Weight</t>
  </si>
  <si>
    <t>Our label</t>
  </si>
  <si>
    <t>diff in sheets</t>
  </si>
  <si>
    <t>Invoice date</t>
  </si>
  <si>
    <t>Invoice #</t>
  </si>
  <si>
    <t>942x790x0.16</t>
  </si>
  <si>
    <t xml:space="preserve">0.16-942-790-TS340-S2020-RAS </t>
  </si>
  <si>
    <t xml:space="preserve"> FFF010844 </t>
  </si>
  <si>
    <t xml:space="preserve"> A08K05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</si>
</sst>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#,##0.000"/>
    <numFmt numFmtId="165" formatCode="0.000"/>
    <numFmt numFmtId="166" formatCode="[$-F400]h:mm:ss\ AM/PM"/>
    <numFmt numFmtId="167" formatCode="0.0"/>
    <numFmt numFmtId="168" formatCode="#,##0.0"/>
  </numFmts>
  <fonts count="124">
    <font>
      <sz val="11.0"/>
      <color theme="1"/>
      <name val="Calibri"/>
      <scheme val="minor"/>
    </font>
    <font>
      <sz val="11.0"/>
      <color theme="1"/>
      <name val="Calibri"/>
    </font>
    <font>
      <sz val="11.0"/>
      <color rgb="FF000000"/>
      <name val="Calibri"/>
    </font>
    <font>
      <b/>
      <sz val="9.0"/>
      <color rgb="FF000000"/>
      <name val="Calibri"/>
    </font>
    <font/>
    <font>
      <sz val="20.0"/>
      <color rgb="FF000000"/>
      <name val="Calibri"/>
    </font>
    <font>
      <b/>
      <sz val="18.0"/>
      <color rgb="FF000000"/>
      <name val="Calibri"/>
    </font>
    <font>
      <b/>
      <sz val="11.0"/>
      <color rgb="FFFF0000"/>
      <name val="Calibri"/>
    </font>
    <font>
      <b/>
      <sz val="11.0"/>
      <color rgb="FF000000"/>
      <name val="Calibri"/>
    </font>
    <font>
      <b/>
      <sz val="20.0"/>
      <color rgb="FF000000"/>
      <name val="Calibri"/>
    </font>
    <font>
      <b/>
      <sz val="10.0"/>
      <color rgb="FFFF0000"/>
      <name val="Calibri"/>
    </font>
    <font>
      <b/>
      <sz val="12.0"/>
      <color rgb="FF000000"/>
      <name val="Calibri"/>
    </font>
    <font>
      <sz val="14.0"/>
      <color rgb="FF000000"/>
      <name val="Calibri"/>
    </font>
    <font>
      <b/>
      <sz val="14.0"/>
      <color rgb="FF000000"/>
      <name val="Calibri"/>
    </font>
    <font>
      <b/>
      <u/>
      <sz val="12.0"/>
      <color rgb="FFFF0000"/>
      <name val="Calibri"/>
    </font>
    <font>
      <b/>
      <u/>
      <sz val="11.0"/>
      <color rgb="FFFF0000"/>
      <name val="Calibri"/>
    </font>
    <font>
      <b/>
      <u/>
      <sz val="11.0"/>
      <color rgb="FF000000"/>
      <name val="Calibri"/>
    </font>
    <font>
      <b/>
      <sz val="16.0"/>
      <color rgb="FF000000"/>
      <name val="Calibri"/>
    </font>
    <font>
      <b/>
      <sz val="11.0"/>
      <color theme="1"/>
      <name val="Calibri"/>
    </font>
    <font>
      <b/>
      <sz val="10.0"/>
      <color theme="1"/>
      <name val="Calibri"/>
    </font>
    <font>
      <sz val="11.0"/>
      <color rgb="FFFF0000"/>
      <name val="Calibri"/>
    </font>
    <font>
      <color theme="1"/>
      <name val="Calibri"/>
      <scheme val="minor"/>
    </font>
    <font>
      <b/>
      <sz val="11.0"/>
      <color rgb="FF000000"/>
      <name val="Arial"/>
    </font>
    <font>
      <sz val="11.0"/>
      <color rgb="FF444444"/>
      <name val="Calibri"/>
    </font>
    <font>
      <b/>
      <sz val="8.0"/>
      <color rgb="FF000000"/>
      <name val="Arial"/>
    </font>
    <font>
      <sz val="8.0"/>
      <color rgb="FF000000"/>
      <name val="Arial"/>
    </font>
    <font>
      <sz val="11.0"/>
      <color rgb="FF000000"/>
      <name val="Bebas Neue"/>
    </font>
    <font>
      <sz val="10.0"/>
      <color rgb="FF000000"/>
      <name val="Arial"/>
    </font>
    <font>
      <sz val="10.0"/>
      <color theme="1"/>
      <name val="Arial"/>
    </font>
    <font>
      <sz val="11.0"/>
      <color rgb="FF242424"/>
      <name val="Aptos Narrow"/>
    </font>
    <font>
      <sz val="11.0"/>
      <color rgb="FF7030A0"/>
      <name val="Calibri"/>
    </font>
    <font>
      <sz val="8.0"/>
      <color theme="1"/>
      <name val="Calibri"/>
    </font>
    <font>
      <sz val="20.0"/>
      <color theme="1"/>
      <name val="Calibri"/>
    </font>
    <font>
      <sz val="28.0"/>
      <color rgb="FF000000"/>
      <name val="Calibri"/>
    </font>
    <font>
      <b/>
      <u/>
      <sz val="11.0"/>
      <color theme="1"/>
      <name val="Calibri"/>
    </font>
    <font>
      <b/>
      <sz val="20.0"/>
      <color theme="1"/>
      <name val="Calibri"/>
    </font>
    <font>
      <sz val="10.0"/>
      <color theme="1"/>
      <name val="Calibri"/>
    </font>
    <font>
      <sz val="14.0"/>
      <color theme="1"/>
      <name val="Calibri"/>
    </font>
    <font>
      <sz val="12.0"/>
      <color theme="1"/>
      <name val="Calibri"/>
    </font>
    <font>
      <b/>
      <sz val="12.0"/>
      <color theme="1"/>
      <name val="Calibri"/>
    </font>
    <font>
      <b/>
      <sz val="16.0"/>
      <color theme="1"/>
      <name val="Times New Roman"/>
    </font>
    <font>
      <b/>
      <sz val="12.0"/>
      <color theme="1"/>
      <name val="Times New Roman"/>
    </font>
    <font>
      <sz val="11.0"/>
      <color theme="1"/>
      <name val="Times New Roman"/>
    </font>
    <font>
      <sz val="23.0"/>
      <color theme="1"/>
      <name val="Times New Roman"/>
    </font>
    <font>
      <sz val="12.0"/>
      <color theme="1"/>
      <name val="Times New Roman"/>
    </font>
    <font>
      <sz val="40.0"/>
      <color theme="1"/>
      <name val="Times New Roman"/>
    </font>
    <font>
      <sz val="20.0"/>
      <color theme="1"/>
      <name val="Times New Roman"/>
    </font>
    <font>
      <b/>
      <sz val="20.0"/>
      <color theme="1"/>
      <name val="Times New Roman"/>
    </font>
    <font>
      <sz val="45.0"/>
      <color theme="1"/>
      <name val="Times New Roman"/>
    </font>
    <font>
      <i/>
      <sz val="24.0"/>
      <color theme="1"/>
      <name val="Times New Roman"/>
    </font>
    <font>
      <sz val="24.0"/>
      <color rgb="FF000000"/>
      <name val="Calibri"/>
    </font>
    <font>
      <sz val="24.0"/>
      <color theme="1"/>
      <name val="Times New Roman"/>
    </font>
    <font>
      <sz val="14.0"/>
      <color theme="1"/>
      <name val="Times New Roman"/>
    </font>
    <font>
      <sz val="9.0"/>
      <color theme="1"/>
      <name val="Times New Roman"/>
    </font>
    <font>
      <sz val="10.0"/>
      <color theme="1"/>
      <name val="Times New Roman"/>
    </font>
    <font>
      <b/>
      <u/>
      <sz val="9.0"/>
      <color rgb="FF000000"/>
      <name val="Times New Roman"/>
    </font>
    <font>
      <sz val="46.0"/>
      <color theme="1"/>
      <name val="Times New Roman"/>
    </font>
    <font>
      <sz val="16.0"/>
      <color theme="1"/>
      <name val="Times New Roman"/>
    </font>
    <font>
      <sz val="36.0"/>
      <color theme="1"/>
      <name val="Times New Roman"/>
    </font>
    <font>
      <sz val="48.0"/>
      <color theme="1"/>
      <name val="Times New Roman"/>
    </font>
    <font>
      <sz val="22.0"/>
      <color theme="1"/>
      <name val="Times New Roman"/>
    </font>
    <font>
      <sz val="28.0"/>
      <color theme="1"/>
      <name val="Times New Roman"/>
    </font>
    <font>
      <b/>
      <sz val="14.0"/>
      <color theme="1"/>
      <name val="Times New Roman"/>
    </font>
    <font>
      <sz val="18.0"/>
      <color theme="1"/>
      <name val="Times New Roman"/>
    </font>
    <font>
      <sz val="42.0"/>
      <color rgb="FF000000"/>
      <name val="Times New Roman"/>
    </font>
    <font>
      <sz val="16.0"/>
      <color rgb="FFC00000"/>
      <name val="Times New Roman"/>
    </font>
    <font>
      <sz val="42.0"/>
      <color theme="1"/>
      <name val="Times New Roman"/>
    </font>
    <font>
      <sz val="12.0"/>
      <color rgb="FF545454"/>
      <name val="Arial"/>
    </font>
    <font>
      <i/>
      <sz val="10.0"/>
      <color theme="1"/>
      <name val="Times New Roman"/>
    </font>
    <font>
      <sz val="11.0"/>
      <color rgb="FF000000"/>
      <name val="Times New Roman"/>
    </font>
    <font>
      <sz val="10.0"/>
      <color rgb="FF000000"/>
      <name val="Times New Roman"/>
    </font>
    <font>
      <b/>
      <sz val="16.0"/>
      <color rgb="FF000000"/>
      <name val="Tahoma"/>
    </font>
    <font>
      <b/>
      <u/>
      <sz val="12.0"/>
      <color rgb="FF000000"/>
      <name val="Calibri"/>
    </font>
    <font>
      <b/>
      <u/>
      <sz val="12.0"/>
      <color rgb="FFFF0000"/>
      <name val="Calibri"/>
    </font>
    <font>
      <b/>
      <u/>
      <sz val="12.0"/>
      <color rgb="FFFF0000"/>
      <name val="Calibri"/>
    </font>
    <font>
      <b/>
      <sz val="14.0"/>
      <color rgb="FFFF0000"/>
      <name val="Calibri"/>
    </font>
    <font>
      <b/>
      <u/>
      <sz val="11.0"/>
      <color rgb="FF000000"/>
      <name val="Calibri"/>
    </font>
    <font>
      <sz val="10.0"/>
      <color rgb="FF000000"/>
      <name val="Calibri"/>
    </font>
    <font>
      <b/>
      <u/>
      <sz val="12.0"/>
      <color rgb="FF000000"/>
      <name val="Calibri"/>
    </font>
    <font>
      <b/>
      <u/>
      <sz val="11.0"/>
      <color rgb="FF000000"/>
      <name val="Calibri"/>
    </font>
    <font>
      <b/>
      <u/>
      <sz val="11.0"/>
      <color rgb="FF000000"/>
      <name val="Calibri"/>
    </font>
    <font>
      <b/>
      <u/>
      <sz val="12.0"/>
      <color rgb="FF000000"/>
      <name val="Calibri"/>
    </font>
    <font>
      <b/>
      <u/>
      <sz val="12.0"/>
      <color rgb="FF000000"/>
      <name val="Calibri"/>
    </font>
    <font>
      <b/>
      <sz val="10.0"/>
      <color rgb="FF000000"/>
      <name val="Calibri"/>
    </font>
    <font>
      <b/>
      <sz val="9.0"/>
      <color rgb="FFFF0000"/>
      <name val="Calibri"/>
    </font>
    <font>
      <b/>
      <u/>
      <sz val="11.0"/>
      <color rgb="FFFF0000"/>
      <name val="Calibri"/>
    </font>
    <font>
      <b/>
      <u/>
      <sz val="14.0"/>
      <color rgb="FFFF0000"/>
      <name val="Calibri"/>
    </font>
    <font>
      <b/>
      <sz val="11.0"/>
      <color theme="1"/>
      <name val="Times New Roman"/>
    </font>
    <font>
      <b/>
      <sz val="24.0"/>
      <color theme="1"/>
      <name val="Times New Roman"/>
    </font>
    <font>
      <b/>
      <sz val="26.0"/>
      <color theme="1"/>
      <name val="Times New Roman"/>
    </font>
    <font>
      <sz val="12.0"/>
      <color theme="1"/>
      <name val="IDAutomationHC39M"/>
    </font>
    <font>
      <b/>
      <sz val="18.0"/>
      <color theme="1"/>
      <name val="Calibri"/>
    </font>
    <font>
      <sz val="16.0"/>
      <color theme="1"/>
      <name val="IDAutomationHC39M"/>
    </font>
    <font>
      <sz val="8.0"/>
      <color theme="1"/>
      <name val="Times New Roman"/>
    </font>
    <font>
      <b/>
      <sz val="48.0"/>
      <color theme="1"/>
      <name val="Times New Roman"/>
    </font>
    <font>
      <b/>
      <sz val="14.0"/>
      <color theme="1"/>
      <name val="Calibri"/>
    </font>
    <font>
      <sz val="12.0"/>
      <color rgb="FF444444"/>
      <name val="Calibri"/>
    </font>
    <font>
      <sz val="11.0"/>
      <color theme="1"/>
      <name val="IDAutomationHC39M"/>
    </font>
    <font>
      <sz val="10.0"/>
      <color theme="1"/>
      <name val="IDAutomationHC39M"/>
    </font>
    <font>
      <b/>
      <sz val="36.0"/>
      <color theme="1"/>
      <name val="Times New Roman"/>
    </font>
    <font>
      <sz val="36.0"/>
      <color theme="1"/>
      <name val="Calibri"/>
    </font>
    <font>
      <sz val="48.0"/>
      <color theme="1"/>
      <name val="Calibri"/>
    </font>
    <font>
      <sz val="11.0"/>
      <color theme="1"/>
      <name val="Arial"/>
    </font>
    <font>
      <b/>
      <sz val="20.0"/>
      <color theme="1"/>
      <name val="Arial"/>
    </font>
    <font>
      <b/>
      <sz val="48.0"/>
      <color theme="1"/>
      <name val="Arial"/>
    </font>
    <font>
      <sz val="14.0"/>
      <color theme="1"/>
      <name val="IDAutomationHC39M"/>
    </font>
    <font>
      <b/>
      <sz val="28.0"/>
      <color theme="1"/>
      <name val="Arial"/>
    </font>
    <font>
      <b/>
      <sz val="18.0"/>
      <color theme="1"/>
      <name val="Arial"/>
    </font>
    <font>
      <sz val="18.0"/>
      <color theme="1"/>
      <name val="IDAutomationHC39M"/>
    </font>
    <font>
      <b/>
      <sz val="16.0"/>
      <color theme="1"/>
      <name val="Arial"/>
    </font>
    <font>
      <b/>
      <sz val="24.0"/>
      <color rgb="FF000000"/>
      <name val="Arial"/>
    </font>
    <font>
      <b/>
      <sz val="26.0"/>
      <color theme="1"/>
      <name val="Arial"/>
    </font>
    <font>
      <b/>
      <sz val="22.0"/>
      <color theme="1"/>
      <name val="Arial"/>
    </font>
    <font>
      <b/>
      <sz val="11.0"/>
      <color theme="1"/>
      <name val="Arial"/>
    </font>
    <font>
      <b/>
      <sz val="14.0"/>
      <color theme="1"/>
      <name val="Arial"/>
    </font>
    <font>
      <b/>
      <sz val="24.0"/>
      <color theme="1"/>
      <name val="Arial"/>
    </font>
    <font>
      <b/>
      <sz val="10.0"/>
      <color theme="1"/>
      <name val="Arial"/>
    </font>
    <font>
      <b/>
      <sz val="12.0"/>
      <color rgb="FFFF0000"/>
      <name val="Arial"/>
    </font>
    <font>
      <b/>
      <sz val="12.0"/>
      <color theme="1"/>
      <name val="Arial"/>
    </font>
    <font>
      <b/>
      <sz val="28.0"/>
      <color rgb="FF000000"/>
      <name val="Arial"/>
    </font>
    <font>
      <sz val="12.0"/>
      <color rgb="FF000000"/>
      <name val="Calibri"/>
    </font>
    <font>
      <sz val="11.0"/>
      <color rgb="FF000000"/>
      <name val="Aptos Narrow"/>
    </font>
    <font>
      <sz val="11.0"/>
      <color theme="1"/>
      <name val="Aptos"/>
    </font>
    <font>
      <sz val="12.0"/>
      <color theme="1"/>
      <name val="Aptos"/>
    </font>
  </fonts>
  <fills count="3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D9E1F2"/>
        <bgColor rgb="FFD9E1F2"/>
      </patternFill>
    </fill>
    <fill>
      <patternFill patternType="solid">
        <fgColor rgb="FFBFBFBF"/>
        <bgColor rgb="FFBFBFBF"/>
      </patternFill>
    </fill>
    <fill>
      <patternFill patternType="solid">
        <fgColor rgb="FF92D050"/>
        <bgColor rgb="FF92D050"/>
      </patternFill>
    </fill>
    <fill>
      <patternFill patternType="solid">
        <fgColor rgb="FFE2EFD9"/>
        <bgColor rgb="FFE2EFD9"/>
      </patternFill>
    </fill>
    <fill>
      <patternFill patternType="solid">
        <fgColor theme="0"/>
        <bgColor theme="0"/>
      </patternFill>
    </fill>
    <fill>
      <patternFill patternType="solid">
        <fgColor rgb="FFE2EFDA"/>
        <bgColor rgb="FFE2EFDA"/>
      </patternFill>
    </fill>
    <fill>
      <patternFill patternType="solid">
        <fgColor rgb="FFC7D5F3"/>
        <bgColor rgb="FFC7D5F3"/>
      </patternFill>
    </fill>
    <fill>
      <patternFill patternType="solid">
        <fgColor rgb="FF00B0F0"/>
        <bgColor rgb="FF00B0F0"/>
      </patternFill>
    </fill>
    <fill>
      <patternFill patternType="solid">
        <fgColor rgb="FFE6C1F7"/>
        <bgColor rgb="FFE6C1F7"/>
      </patternFill>
    </fill>
    <fill>
      <patternFill patternType="solid">
        <fgColor rgb="FF8EAADB"/>
        <bgColor rgb="FF8EAADB"/>
      </patternFill>
    </fill>
    <fill>
      <patternFill patternType="solid">
        <fgColor rgb="FFB4F5AE"/>
        <bgColor rgb="FFB4F5AE"/>
      </patternFill>
    </fill>
    <fill>
      <patternFill patternType="solid">
        <fgColor rgb="FFF2FCB6"/>
        <bgColor rgb="FFF2FCB6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FE598"/>
        <bgColor rgb="FFFFE598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C7FCF1"/>
        <bgColor rgb="FFC7FCF1"/>
      </patternFill>
    </fill>
    <fill>
      <patternFill patternType="solid">
        <fgColor rgb="FFFCE4D6"/>
        <bgColor rgb="FFFCE4D6"/>
      </patternFill>
    </fill>
    <fill>
      <patternFill patternType="solid">
        <fgColor rgb="FFC4ADAD"/>
        <bgColor rgb="FFC4ADAD"/>
      </patternFill>
    </fill>
    <fill>
      <patternFill patternType="solid">
        <fgColor rgb="FFCCBABA"/>
        <bgColor rgb="FFCCBABA"/>
      </patternFill>
    </fill>
    <fill>
      <patternFill patternType="solid">
        <fgColor rgb="FFFCE6A4"/>
        <bgColor rgb="FFFCE6A4"/>
      </patternFill>
    </fill>
    <fill>
      <patternFill patternType="solid">
        <fgColor rgb="FFF4B084"/>
        <bgColor rgb="FFF4B084"/>
      </patternFill>
    </fill>
    <fill>
      <patternFill patternType="solid">
        <fgColor rgb="FFF3DDF7"/>
        <bgColor rgb="FFF3DDF7"/>
      </patternFill>
    </fill>
    <fill>
      <patternFill patternType="solid">
        <fgColor rgb="FFA6A6A6"/>
        <bgColor rgb="FFA6A6A6"/>
      </patternFill>
    </fill>
  </fills>
  <borders count="176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/>
      <right/>
      <top/>
      <bottom/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top/>
      <bottom/>
    </border>
    <border>
      <top/>
      <bottom/>
    </border>
    <border>
      <right style="thin">
        <color rgb="FF000000"/>
      </right>
      <top/>
      <bottom/>
    </border>
    <border>
      <left/>
      <right/>
      <top style="medium">
        <color rgb="FF000000"/>
      </top>
      <bottom style="medium">
        <color rgb="FF000000"/>
      </bottom>
    </border>
    <border>
      <left/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right style="thin">
        <color rgb="FF000000"/>
      </right>
    </border>
    <border>
      <right style="medium">
        <color rgb="FF000000"/>
      </right>
    </border>
    <border>
      <left style="medium">
        <color rgb="FF000000"/>
      </left>
      <bottom/>
    </border>
    <border>
      <bottom/>
    </border>
    <border>
      <right style="medium">
        <color rgb="FF000000"/>
      </right>
      <bottom/>
    </border>
    <border>
      <left/>
      <right style="medium">
        <color rgb="FF000000"/>
      </right>
      <top/>
      <bottom/>
    </border>
    <border>
      <left/>
      <top/>
      <bottom/>
    </border>
    <border>
      <right style="medium">
        <color rgb="FF000000"/>
      </right>
      <top/>
      <bottom/>
    </border>
    <border>
      <left/>
      <right/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/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/>
      <right style="thin">
        <color rgb="FF000000"/>
      </right>
      <top/>
    </border>
    <border>
      <left style="thin">
        <color rgb="FF000000"/>
      </lef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/>
      <right style="thin">
        <color rgb="FF000000"/>
      </right>
      <bottom style="medium">
        <color rgb="FF000000"/>
      </bottom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top/>
    </border>
    <border>
      <top/>
    </border>
    <border>
      <right/>
      <top/>
    </border>
    <border>
      <left/>
      <bottom style="medium">
        <color rgb="FF000000"/>
      </bottom>
    </border>
    <border>
      <right/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top style="thin">
        <color rgb="FF000000"/>
      </top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thin">
        <color rgb="FF000000"/>
      </right>
      <top style="thin">
        <color rgb="FF000000"/>
      </top>
    </border>
    <border>
      <left/>
      <right/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right/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/>
      <top style="thin">
        <color rgb="FF000000"/>
      </top>
      <bottom/>
    </border>
    <border>
      <left style="medium">
        <color rgb="FF000000"/>
      </left>
      <right/>
      <top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right/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/>
    </border>
    <border>
      <right/>
    </border>
    <border>
      <left/>
      <right style="medium">
        <color rgb="FF000000"/>
      </right>
      <top style="medium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/>
      <right style="medium">
        <color rgb="FF000000"/>
      </right>
      <bottom style="medium">
        <color rgb="FF000000"/>
      </bottom>
    </border>
    <border>
      <left style="medium">
        <color rgb="FF000000"/>
      </left>
      <top/>
      <bottom style="thin">
        <color rgb="FF000000"/>
      </bottom>
    </border>
    <border>
      <right/>
      <top/>
      <bottom style="thin">
        <color rgb="FF000000"/>
      </bottom>
    </border>
    <border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/>
      <top style="thin">
        <color rgb="FF000000"/>
      </top>
      <bottom/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/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top/>
      <bottom/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bottom/>
    </border>
    <border>
      <right/>
      <top/>
      <bottom/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7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horizontal="center" shrinkToFit="0" wrapText="1"/>
    </xf>
    <xf borderId="1" fillId="2" fontId="3" numFmtId="0" xfId="0" applyAlignment="1" applyBorder="1" applyFill="1" applyFont="1">
      <alignment horizontal="left" shrinkToFit="0" vertical="top" wrapText="1"/>
    </xf>
    <xf borderId="2" fillId="0" fontId="4" numFmtId="0" xfId="0" applyBorder="1" applyFont="1"/>
    <xf borderId="3" fillId="0" fontId="5" numFmtId="0" xfId="0" applyAlignment="1" applyBorder="1" applyFont="1">
      <alignment shrinkToFit="0" wrapText="1"/>
    </xf>
    <xf borderId="4" fillId="0" fontId="4" numFmtId="0" xfId="0" applyBorder="1" applyFont="1"/>
    <xf borderId="4" fillId="0" fontId="5" numFmtId="0" xfId="0" applyAlignment="1" applyBorder="1" applyFont="1">
      <alignment horizontal="center" shrinkToFit="0" wrapText="1"/>
    </xf>
    <xf borderId="5" fillId="0" fontId="4" numFmtId="0" xfId="0" applyBorder="1" applyFont="1"/>
    <xf borderId="3" fillId="2" fontId="6" numFmtId="0" xfId="0" applyAlignment="1" applyBorder="1" applyFont="1">
      <alignment shrinkToFit="0" vertical="center" wrapText="1"/>
    </xf>
    <xf borderId="6" fillId="0" fontId="4" numFmtId="0" xfId="0" applyBorder="1" applyFont="1"/>
    <xf borderId="7" fillId="0" fontId="4" numFmtId="0" xfId="0" applyBorder="1" applyFont="1"/>
    <xf borderId="8" fillId="0" fontId="4" numFmtId="0" xfId="0" applyBorder="1" applyFont="1"/>
    <xf borderId="9" fillId="3" fontId="2" numFmtId="0" xfId="0" applyAlignment="1" applyBorder="1" applyFill="1" applyFont="1">
      <alignment shrinkToFit="0" wrapText="1"/>
    </xf>
    <xf borderId="9" fillId="4" fontId="2" numFmtId="0" xfId="0" applyAlignment="1" applyBorder="1" applyFill="1" applyFont="1">
      <alignment horizontal="center" shrinkToFit="0" wrapText="1"/>
    </xf>
    <xf borderId="9" fillId="4" fontId="2" numFmtId="0" xfId="0" applyAlignment="1" applyBorder="1" applyFont="1">
      <alignment shrinkToFit="0" wrapText="1"/>
    </xf>
    <xf borderId="10" fillId="0" fontId="4" numFmtId="0" xfId="0" applyBorder="1" applyFont="1"/>
    <xf borderId="11" fillId="5" fontId="7" numFmtId="0" xfId="0" applyAlignment="1" applyBorder="1" applyFill="1" applyFont="1">
      <alignment horizontal="center" shrinkToFit="0" vertical="center" wrapText="1"/>
    </xf>
    <xf borderId="12" fillId="0" fontId="4" numFmtId="0" xfId="0" applyBorder="1" applyFont="1"/>
    <xf borderId="13" fillId="0" fontId="4" numFmtId="0" xfId="0" applyBorder="1" applyFont="1"/>
    <xf borderId="14" fillId="3" fontId="8" numFmtId="0" xfId="0" applyAlignment="1" applyBorder="1" applyFont="1">
      <alignment shrinkToFit="0" vertical="center" wrapText="1"/>
    </xf>
    <xf borderId="3" fillId="6" fontId="9" numFmtId="0" xfId="0" applyAlignment="1" applyBorder="1" applyFill="1" applyFont="1">
      <alignment shrinkToFit="0" wrapText="1"/>
    </xf>
    <xf borderId="7" fillId="0" fontId="2" numFmtId="0" xfId="0" applyAlignment="1" applyBorder="1" applyFont="1">
      <alignment shrinkToFit="0" wrapText="1"/>
    </xf>
    <xf borderId="15" fillId="5" fontId="10" numFmtId="0" xfId="0" applyAlignment="1" applyBorder="1" applyFont="1">
      <alignment horizontal="center" shrinkToFit="0" vertical="center" wrapText="1"/>
    </xf>
    <xf borderId="16" fillId="0" fontId="4" numFmtId="0" xfId="0" applyBorder="1" applyFont="1"/>
    <xf borderId="17" fillId="0" fontId="4" numFmtId="0" xfId="0" applyBorder="1" applyFont="1"/>
    <xf borderId="18" fillId="0" fontId="2" numFmtId="0" xfId="0" applyAlignment="1" applyBorder="1" applyFont="1">
      <alignment shrinkToFit="0" wrapText="1"/>
    </xf>
    <xf borderId="19" fillId="0" fontId="11" numFmtId="3" xfId="0" applyAlignment="1" applyBorder="1" applyFont="1" applyNumberFormat="1">
      <alignment horizontal="center" shrinkToFit="0" vertical="center" wrapText="1"/>
    </xf>
    <xf borderId="4" fillId="0" fontId="11" numFmtId="3" xfId="0" applyAlignment="1" applyBorder="1" applyFont="1" applyNumberFormat="1">
      <alignment horizontal="center" shrinkToFit="0" vertical="center" wrapText="1"/>
    </xf>
    <xf borderId="20" fillId="0" fontId="4" numFmtId="0" xfId="0" applyBorder="1" applyFont="1"/>
    <xf borderId="21" fillId="0" fontId="4" numFmtId="0" xfId="0" applyBorder="1" applyFont="1"/>
    <xf borderId="22" fillId="0" fontId="4" numFmtId="0" xfId="0" applyBorder="1" applyFont="1"/>
    <xf borderId="0" fillId="0" fontId="12" numFmtId="0" xfId="0" applyAlignment="1" applyFont="1">
      <alignment horizontal="center" shrinkToFit="0" vertical="center" wrapText="1"/>
    </xf>
    <xf borderId="19" fillId="0" fontId="4" numFmtId="0" xfId="0" applyBorder="1" applyFont="1"/>
    <xf borderId="23" fillId="6" fontId="2" numFmtId="0" xfId="0" applyAlignment="1" applyBorder="1" applyFont="1">
      <alignment shrinkToFit="0" vertical="center" wrapText="1"/>
    </xf>
    <xf borderId="24" fillId="6" fontId="11" numFmtId="3" xfId="0" applyAlignment="1" applyBorder="1" applyFont="1" applyNumberFormat="1">
      <alignment horizontal="center" shrinkToFit="0" vertical="center" wrapText="1"/>
    </xf>
    <xf borderId="25" fillId="0" fontId="4" numFmtId="0" xfId="0" applyBorder="1" applyFont="1"/>
    <xf borderId="26" fillId="6" fontId="8" numFmtId="3" xfId="0" applyAlignment="1" applyBorder="1" applyFont="1" applyNumberFormat="1">
      <alignment horizontal="center" shrinkToFit="0" vertical="center" wrapText="1"/>
    </xf>
    <xf borderId="27" fillId="6" fontId="8" numFmtId="3" xfId="0" applyAlignment="1" applyBorder="1" applyFont="1" applyNumberFormat="1">
      <alignment horizontal="center" shrinkToFit="0" vertical="center" wrapText="1"/>
    </xf>
    <xf borderId="28" fillId="6" fontId="8" numFmtId="3" xfId="0" applyAlignment="1" applyBorder="1" applyFont="1" applyNumberFormat="1">
      <alignment horizontal="center" shrinkToFit="0" vertical="center" wrapText="1"/>
    </xf>
    <xf borderId="29" fillId="7" fontId="2" numFmtId="0" xfId="0" applyAlignment="1" applyBorder="1" applyFill="1" applyFont="1">
      <alignment horizontal="center" shrinkToFit="0" vertical="top" wrapText="1"/>
    </xf>
    <xf borderId="30" fillId="7" fontId="2" numFmtId="0" xfId="0" applyAlignment="1" applyBorder="1" applyFont="1">
      <alignment horizontal="center" shrinkToFit="0" vertical="top" wrapText="1"/>
    </xf>
    <xf borderId="31" fillId="7" fontId="2" numFmtId="0" xfId="0" applyAlignment="1" applyBorder="1" applyFont="1">
      <alignment horizontal="center" shrinkToFit="0" vertical="top" wrapText="1"/>
    </xf>
    <xf borderId="32" fillId="0" fontId="4" numFmtId="0" xfId="0" applyBorder="1" applyFont="1"/>
    <xf borderId="33" fillId="7" fontId="2" numFmtId="0" xfId="0" applyAlignment="1" applyBorder="1" applyFont="1">
      <alignment horizontal="center" shrinkToFit="0" vertical="top" wrapText="1"/>
    </xf>
    <xf borderId="34" fillId="0" fontId="4" numFmtId="0" xfId="0" applyBorder="1" applyFont="1"/>
    <xf borderId="35" fillId="7" fontId="2" numFmtId="0" xfId="0" applyAlignment="1" applyBorder="1" applyFont="1">
      <alignment horizontal="center" shrinkToFit="0" vertical="top" wrapText="1"/>
    </xf>
    <xf borderId="36" fillId="0" fontId="2" numFmtId="14" xfId="0" applyAlignment="1" applyBorder="1" applyFont="1" applyNumberFormat="1">
      <alignment horizontal="center" shrinkToFit="0" vertical="center" wrapText="1"/>
    </xf>
    <xf borderId="37" fillId="0" fontId="2" numFmtId="3" xfId="0" applyAlignment="1" applyBorder="1" applyFont="1" applyNumberFormat="1">
      <alignment horizontal="center" shrinkToFit="0" vertical="center" wrapText="1"/>
    </xf>
    <xf borderId="38" fillId="0" fontId="4" numFmtId="0" xfId="0" applyBorder="1" applyFont="1"/>
    <xf borderId="39" fillId="0" fontId="2" numFmtId="3" xfId="0" applyAlignment="1" applyBorder="1" applyFont="1" applyNumberFormat="1">
      <alignment horizontal="center" shrinkToFit="0" vertical="center" wrapText="1"/>
    </xf>
    <xf borderId="39" fillId="0" fontId="4" numFmtId="0" xfId="0" applyBorder="1" applyFont="1"/>
    <xf borderId="40" fillId="0" fontId="2" numFmtId="3" xfId="0" applyAlignment="1" applyBorder="1" applyFont="1" applyNumberFormat="1">
      <alignment horizontal="center" shrinkToFit="0" vertical="center" wrapText="1"/>
    </xf>
    <xf borderId="18" fillId="0" fontId="2" numFmtId="3" xfId="0" applyAlignment="1" applyBorder="1" applyFont="1" applyNumberFormat="1">
      <alignment shrinkToFit="0" wrapText="1"/>
    </xf>
    <xf borderId="41" fillId="0" fontId="2" numFmtId="0" xfId="0" applyAlignment="1" applyBorder="1" applyFont="1">
      <alignment shrinkToFit="0" wrapText="1"/>
    </xf>
    <xf borderId="18" fillId="0" fontId="4" numFmtId="0" xfId="0" applyBorder="1" applyFont="1"/>
    <xf borderId="39" fillId="0" fontId="2" numFmtId="0" xfId="0" applyAlignment="1" applyBorder="1" applyFont="1">
      <alignment shrinkToFit="0" wrapText="1"/>
    </xf>
    <xf borderId="19" fillId="0" fontId="2" numFmtId="0" xfId="0" applyAlignment="1" applyBorder="1" applyFont="1">
      <alignment shrinkToFit="0" wrapText="1"/>
    </xf>
    <xf borderId="42" fillId="0" fontId="4" numFmtId="0" xfId="0" applyBorder="1" applyFont="1"/>
    <xf borderId="43" fillId="4" fontId="2" numFmtId="0" xfId="0" applyAlignment="1" applyBorder="1" applyFont="1">
      <alignment horizontal="center" shrinkToFit="0" wrapText="1"/>
    </xf>
    <xf borderId="44" fillId="4" fontId="2" numFmtId="3" xfId="0" applyAlignment="1" applyBorder="1" applyFont="1" applyNumberFormat="1">
      <alignment horizontal="center" shrinkToFit="0" vertical="center" wrapText="1"/>
    </xf>
    <xf borderId="45" fillId="0" fontId="4" numFmtId="0" xfId="0" applyBorder="1" applyFont="1"/>
    <xf borderId="46" fillId="4" fontId="2" numFmtId="3" xfId="0" applyAlignment="1" applyBorder="1" applyFont="1" applyNumberFormat="1">
      <alignment horizontal="center" shrinkToFit="0" vertical="center" wrapText="1"/>
    </xf>
    <xf borderId="47" fillId="0" fontId="4" numFmtId="0" xfId="0" applyBorder="1" applyFont="1"/>
    <xf borderId="48" fillId="4" fontId="2" numFmtId="3" xfId="0" applyAlignment="1" applyBorder="1" applyFont="1" applyNumberFormat="1">
      <alignment horizontal="center" shrinkToFit="0" vertical="center" wrapText="1"/>
    </xf>
    <xf borderId="49" fillId="0" fontId="4" numFmtId="0" xfId="0" applyBorder="1" applyFont="1"/>
    <xf borderId="43" fillId="4" fontId="2" numFmtId="0" xfId="0" applyAlignment="1" applyBorder="1" applyFont="1">
      <alignment shrinkToFit="0" wrapText="1"/>
    </xf>
    <xf borderId="44" fillId="4" fontId="2" numFmtId="0" xfId="0" applyAlignment="1" applyBorder="1" applyFont="1">
      <alignment shrinkToFit="0" wrapText="1"/>
    </xf>
    <xf borderId="46" fillId="4" fontId="2" numFmtId="0" xfId="0" applyAlignment="1" applyBorder="1" applyFont="1">
      <alignment shrinkToFit="0" wrapText="1"/>
    </xf>
    <xf borderId="50" fillId="4" fontId="2" numFmtId="0" xfId="0" applyAlignment="1" applyBorder="1" applyFont="1">
      <alignment shrinkToFit="0" wrapText="1"/>
    </xf>
    <xf borderId="51" fillId="0" fontId="2" numFmtId="3" xfId="0" applyAlignment="1" applyBorder="1" applyFont="1" applyNumberFormat="1">
      <alignment horizontal="center" shrinkToFit="0" vertical="center" wrapText="1"/>
    </xf>
    <xf borderId="52" fillId="0" fontId="4" numFmtId="0" xfId="0" applyBorder="1" applyFont="1"/>
    <xf borderId="53" fillId="0" fontId="2" numFmtId="0" xfId="0" applyAlignment="1" applyBorder="1" applyFont="1">
      <alignment shrinkToFit="0" wrapText="1"/>
    </xf>
    <xf borderId="53" fillId="0" fontId="2" numFmtId="3" xfId="0" applyAlignment="1" applyBorder="1" applyFont="1" applyNumberFormat="1">
      <alignment horizontal="center" shrinkToFit="0" vertical="center" wrapText="1"/>
    </xf>
    <xf borderId="53" fillId="0" fontId="4" numFmtId="0" xfId="0" applyBorder="1" applyFont="1"/>
    <xf borderId="44" fillId="4" fontId="2" numFmtId="3" xfId="0" applyAlignment="1" applyBorder="1" applyFont="1" applyNumberFormat="1">
      <alignment horizontal="center" shrinkToFit="0" wrapText="1"/>
    </xf>
    <xf borderId="46" fillId="4" fontId="2" numFmtId="3" xfId="0" applyAlignment="1" applyBorder="1" applyFont="1" applyNumberFormat="1">
      <alignment horizontal="center" shrinkToFit="0" wrapText="1"/>
    </xf>
    <xf borderId="36" fillId="0" fontId="11" numFmtId="0" xfId="0" applyAlignment="1" applyBorder="1" applyFont="1">
      <alignment shrinkToFit="0" wrapText="1"/>
    </xf>
    <xf borderId="54" fillId="0" fontId="13" numFmtId="3" xfId="0" applyAlignment="1" applyBorder="1" applyFont="1" applyNumberFormat="1">
      <alignment horizontal="center" shrinkToFit="0" vertical="center" wrapText="1"/>
    </xf>
    <xf borderId="55" fillId="0" fontId="4" numFmtId="0" xfId="0" applyBorder="1" applyFont="1"/>
    <xf borderId="56" fillId="4" fontId="8" numFmtId="3" xfId="0" applyAlignment="1" applyBorder="1" applyFont="1" applyNumberFormat="1">
      <alignment horizontal="center" shrinkToFit="0" vertical="center" wrapText="1"/>
    </xf>
    <xf borderId="57" fillId="2" fontId="13" numFmtId="3" xfId="0" applyAlignment="1" applyBorder="1" applyFont="1" applyNumberFormat="1">
      <alignment horizontal="center" shrinkToFit="0" vertical="center" wrapText="1"/>
    </xf>
    <xf borderId="58" fillId="0" fontId="4" numFmtId="0" xfId="0" applyBorder="1" applyFont="1"/>
    <xf borderId="59" fillId="0" fontId="4" numFmtId="0" xfId="0" applyBorder="1" applyFont="1"/>
    <xf borderId="60" fillId="0" fontId="4" numFmtId="0" xfId="0" applyBorder="1" applyFont="1"/>
    <xf borderId="36" fillId="0" fontId="14" numFmtId="0" xfId="0" applyAlignment="1" applyBorder="1" applyFont="1">
      <alignment horizontal="center" shrinkToFit="0" vertical="center" wrapText="1"/>
    </xf>
    <xf borderId="9" fillId="2" fontId="15" numFmtId="0" xfId="0" applyAlignment="1" applyBorder="1" applyFont="1">
      <alignment horizontal="center" shrinkToFit="0" wrapText="1"/>
    </xf>
    <xf borderId="51" fillId="2" fontId="16" numFmtId="0" xfId="0" applyAlignment="1" applyBorder="1" applyFont="1">
      <alignment shrinkToFit="0" wrapText="1"/>
    </xf>
    <xf borderId="61" fillId="2" fontId="7" numFmtId="3" xfId="0" applyAlignment="1" applyBorder="1" applyFont="1" applyNumberFormat="1">
      <alignment horizontal="center" shrinkToFit="0" vertical="center" wrapText="1"/>
    </xf>
    <xf borderId="62" fillId="0" fontId="4" numFmtId="0" xfId="0" applyBorder="1" applyFont="1"/>
    <xf borderId="63" fillId="0" fontId="2" numFmtId="0" xfId="0" applyAlignment="1" applyBorder="1" applyFont="1">
      <alignment shrinkToFit="0" wrapText="1"/>
    </xf>
    <xf borderId="64" fillId="4" fontId="2" numFmtId="0" xfId="0" applyAlignment="1" applyBorder="1" applyFont="1">
      <alignment shrinkToFit="0" wrapText="1"/>
    </xf>
    <xf borderId="9" fillId="3" fontId="2" numFmtId="0" xfId="0" applyAlignment="1" applyBorder="1" applyFont="1">
      <alignment horizontal="center" shrinkToFit="0" wrapText="1"/>
    </xf>
    <xf borderId="65" fillId="3" fontId="17" numFmtId="0" xfId="0" applyAlignment="1" applyBorder="1" applyFont="1">
      <alignment horizontal="center" shrinkToFit="0" wrapText="1"/>
    </xf>
    <xf borderId="66" fillId="0" fontId="4" numFmtId="0" xfId="0" applyBorder="1" applyFont="1"/>
    <xf borderId="67" fillId="0" fontId="4" numFmtId="0" xfId="0" applyBorder="1" applyFont="1"/>
    <xf borderId="68" fillId="0" fontId="4" numFmtId="0" xfId="0" applyBorder="1" applyFont="1"/>
    <xf borderId="69" fillId="0" fontId="4" numFmtId="0" xfId="0" applyBorder="1" applyFont="1"/>
    <xf borderId="70" fillId="0" fontId="18" numFmtId="0" xfId="0" applyAlignment="1" applyBorder="1" applyFont="1">
      <alignment horizontal="center"/>
    </xf>
    <xf borderId="51" fillId="0" fontId="18" numFmtId="0" xfId="0" applyAlignment="1" applyBorder="1" applyFont="1">
      <alignment horizontal="center"/>
    </xf>
    <xf borderId="71" fillId="0" fontId="18" numFmtId="0" xfId="0" applyBorder="1" applyFont="1"/>
    <xf borderId="72" fillId="0" fontId="4" numFmtId="0" xfId="0" applyBorder="1" applyFont="1"/>
    <xf borderId="73" fillId="0" fontId="18" numFmtId="0" xfId="0" applyAlignment="1" applyBorder="1" applyFont="1">
      <alignment horizontal="center"/>
    </xf>
    <xf borderId="74" fillId="0" fontId="4" numFmtId="0" xfId="0" applyBorder="1" applyFont="1"/>
    <xf borderId="75" fillId="0" fontId="19" numFmtId="0" xfId="0" applyAlignment="1" applyBorder="1" applyFont="1">
      <alignment horizontal="center"/>
    </xf>
    <xf borderId="76" fillId="0" fontId="4" numFmtId="0" xfId="0" applyBorder="1" applyFont="1"/>
    <xf borderId="75" fillId="0" fontId="18" numFmtId="164" xfId="0" applyAlignment="1" applyBorder="1" applyFont="1" applyNumberFormat="1">
      <alignment horizontal="center"/>
    </xf>
    <xf borderId="77" fillId="0" fontId="18" numFmtId="0" xfId="0" applyAlignment="1" applyBorder="1" applyFont="1">
      <alignment horizontal="center" vertical="center"/>
    </xf>
    <xf borderId="75" fillId="0" fontId="18" numFmtId="1" xfId="0" applyAlignment="1" applyBorder="1" applyFont="1" applyNumberFormat="1">
      <alignment horizontal="center"/>
    </xf>
    <xf borderId="78" fillId="0" fontId="4" numFmtId="0" xfId="0" applyBorder="1" applyFont="1"/>
    <xf borderId="77" fillId="0" fontId="1" numFmtId="0" xfId="0" applyBorder="1" applyFont="1"/>
    <xf borderId="75" fillId="0" fontId="18" numFmtId="2" xfId="0" applyAlignment="1" applyBorder="1" applyFont="1" applyNumberFormat="1">
      <alignment horizontal="center"/>
    </xf>
    <xf borderId="79" fillId="0" fontId="18" numFmtId="0" xfId="0" applyAlignment="1" applyBorder="1" applyFont="1">
      <alignment horizontal="center"/>
    </xf>
    <xf borderId="44" fillId="0" fontId="19" numFmtId="0" xfId="0" applyAlignment="1" applyBorder="1" applyFont="1">
      <alignment horizontal="center"/>
    </xf>
    <xf borderId="80" fillId="0" fontId="4" numFmtId="0" xfId="0" applyBorder="1" applyFont="1"/>
    <xf borderId="44" fillId="0" fontId="18" numFmtId="164" xfId="0" applyAlignment="1" applyBorder="1" applyFont="1" applyNumberFormat="1">
      <alignment horizontal="center"/>
    </xf>
    <xf borderId="81" fillId="0" fontId="18" numFmtId="0" xfId="0" applyAlignment="1" applyBorder="1" applyFont="1">
      <alignment horizontal="center" vertical="center"/>
    </xf>
    <xf borderId="44" fillId="0" fontId="18" numFmtId="1" xfId="0" applyAlignment="1" applyBorder="1" applyFont="1" applyNumberFormat="1">
      <alignment horizontal="center"/>
    </xf>
    <xf borderId="82" fillId="0" fontId="4" numFmtId="0" xfId="0" applyBorder="1" applyFont="1"/>
    <xf borderId="44" fillId="0" fontId="18" numFmtId="165" xfId="0" applyAlignment="1" applyBorder="1" applyFont="1" applyNumberFormat="1">
      <alignment horizontal="center"/>
    </xf>
    <xf borderId="83" fillId="0" fontId="20" numFmtId="0" xfId="0" applyBorder="1" applyFont="1"/>
    <xf borderId="71" fillId="0" fontId="1" numFmtId="0" xfId="0" applyBorder="1" applyFont="1"/>
    <xf borderId="71" fillId="0" fontId="1" numFmtId="0" xfId="0" applyAlignment="1" applyBorder="1" applyFont="1">
      <alignment horizontal="center"/>
    </xf>
    <xf borderId="84" fillId="0" fontId="1" numFmtId="0" xfId="0" applyAlignment="1" applyBorder="1" applyFont="1">
      <alignment horizontal="center"/>
    </xf>
    <xf borderId="83" fillId="0" fontId="1" numFmtId="0" xfId="0" applyBorder="1" applyFont="1"/>
    <xf borderId="0" fillId="0" fontId="21" numFmtId="0" xfId="0" applyFont="1"/>
    <xf borderId="77" fillId="8" fontId="20" numFmtId="0" xfId="0" applyBorder="1" applyFill="1" applyFont="1"/>
    <xf borderId="77" fillId="9" fontId="1" numFmtId="0" xfId="0" applyAlignment="1" applyBorder="1" applyFill="1" applyFont="1">
      <alignment horizontal="left"/>
    </xf>
    <xf borderId="77" fillId="0" fontId="1" numFmtId="14" xfId="0" applyBorder="1" applyFont="1" applyNumberFormat="1"/>
    <xf borderId="77" fillId="0" fontId="1" numFmtId="3" xfId="0" applyBorder="1" applyFont="1" applyNumberFormat="1"/>
    <xf borderId="75" fillId="0" fontId="1" numFmtId="0" xfId="0" applyBorder="1" applyFont="1"/>
    <xf borderId="77" fillId="9" fontId="1" numFmtId="0" xfId="0" applyBorder="1" applyFont="1"/>
    <xf borderId="77" fillId="0" fontId="1" numFmtId="49" xfId="0" applyBorder="1" applyFont="1" applyNumberFormat="1"/>
    <xf borderId="77" fillId="10" fontId="1" numFmtId="3" xfId="0" applyBorder="1" applyFill="1" applyFont="1" applyNumberFormat="1"/>
    <xf borderId="77" fillId="10" fontId="1" numFmtId="14" xfId="0" applyBorder="1" applyFont="1" applyNumberFormat="1"/>
    <xf borderId="77" fillId="10" fontId="1" numFmtId="0" xfId="0" applyBorder="1" applyFont="1"/>
    <xf borderId="85" fillId="0" fontId="1" numFmtId="0" xfId="0" applyBorder="1" applyFont="1"/>
    <xf borderId="86" fillId="8" fontId="20" numFmtId="0" xfId="0" applyBorder="1" applyFont="1"/>
    <xf borderId="9" fillId="9" fontId="1" numFmtId="0" xfId="0" applyBorder="1" applyFont="1"/>
    <xf borderId="87" fillId="0" fontId="1" numFmtId="14" xfId="0" applyBorder="1" applyFont="1" applyNumberFormat="1"/>
    <xf borderId="87" fillId="0" fontId="1" numFmtId="0" xfId="0" applyBorder="1" applyFont="1"/>
    <xf borderId="77" fillId="11" fontId="1" numFmtId="0" xfId="0" applyBorder="1" applyFill="1" applyFont="1"/>
    <xf borderId="77" fillId="0" fontId="2" numFmtId="0" xfId="0" applyAlignment="1" applyBorder="1" applyFont="1">
      <alignment shrinkToFit="0" wrapText="1"/>
    </xf>
    <xf borderId="88" fillId="0" fontId="1" numFmtId="0" xfId="0" applyBorder="1" applyFont="1"/>
    <xf borderId="89" fillId="0" fontId="2" numFmtId="0" xfId="0" applyAlignment="1" applyBorder="1" applyFont="1">
      <alignment shrinkToFit="0" wrapText="1"/>
    </xf>
    <xf borderId="77" fillId="12" fontId="2" numFmtId="0" xfId="0" applyAlignment="1" applyBorder="1" applyFill="1" applyFont="1">
      <alignment shrinkToFit="0" wrapText="1"/>
    </xf>
    <xf borderId="74" fillId="0" fontId="2" numFmtId="14" xfId="0" applyAlignment="1" applyBorder="1" applyFont="1" applyNumberFormat="1">
      <alignment shrinkToFit="0" wrapText="1"/>
    </xf>
    <xf borderId="74" fillId="0" fontId="2" numFmtId="0" xfId="0" applyAlignment="1" applyBorder="1" applyFont="1">
      <alignment shrinkToFit="0" wrapText="1"/>
    </xf>
    <xf borderId="38" fillId="0" fontId="2" numFmtId="14" xfId="0" applyAlignment="1" applyBorder="1" applyFont="1" applyNumberFormat="1">
      <alignment shrinkToFit="0" wrapText="1"/>
    </xf>
    <xf borderId="38" fillId="0" fontId="2" numFmtId="0" xfId="0" applyAlignment="1" applyBorder="1" applyFont="1">
      <alignment shrinkToFit="0" wrapText="1"/>
    </xf>
    <xf borderId="77" fillId="3" fontId="1" numFmtId="0" xfId="0" applyBorder="1" applyFont="1"/>
    <xf borderId="90" fillId="3" fontId="2" numFmtId="14" xfId="0" applyAlignment="1" applyBorder="1" applyFont="1" applyNumberFormat="1">
      <alignment shrinkToFit="0" wrapText="1"/>
    </xf>
    <xf borderId="77" fillId="3" fontId="1" numFmtId="14" xfId="0" applyBorder="1" applyFont="1" applyNumberFormat="1"/>
    <xf borderId="86" fillId="3" fontId="20" numFmtId="0" xfId="0" applyBorder="1" applyFont="1"/>
    <xf borderId="75" fillId="0" fontId="20" numFmtId="0" xfId="0" applyBorder="1" applyFont="1"/>
    <xf borderId="74" fillId="0" fontId="1" numFmtId="0" xfId="0" applyBorder="1" applyFont="1"/>
    <xf borderId="89" fillId="0" fontId="1" numFmtId="0" xfId="0" applyBorder="1" applyFont="1"/>
    <xf borderId="86" fillId="3" fontId="1" numFmtId="0" xfId="0" applyBorder="1" applyFont="1"/>
    <xf borderId="87" fillId="0" fontId="1" numFmtId="49" xfId="0" applyBorder="1" applyFont="1" applyNumberFormat="1"/>
    <xf borderId="91" fillId="0" fontId="1" numFmtId="0" xfId="0" applyBorder="1" applyFont="1"/>
    <xf borderId="77" fillId="0" fontId="20" numFmtId="0" xfId="0" applyBorder="1" applyFont="1"/>
    <xf borderId="77" fillId="0" fontId="1" numFmtId="0" xfId="0" applyAlignment="1" applyBorder="1" applyFont="1">
      <alignment horizontal="right"/>
    </xf>
    <xf borderId="75" fillId="0" fontId="1" numFmtId="14" xfId="0" applyBorder="1" applyFont="1" applyNumberFormat="1"/>
    <xf borderId="89" fillId="0" fontId="1" numFmtId="14" xfId="0" applyBorder="1" applyFont="1" applyNumberFormat="1"/>
    <xf borderId="88" fillId="0" fontId="20" numFmtId="0" xfId="0" applyBorder="1" applyFont="1"/>
    <xf borderId="76" fillId="0" fontId="1" numFmtId="14" xfId="0" applyBorder="1" applyFont="1" applyNumberFormat="1"/>
    <xf borderId="91" fillId="0" fontId="1" numFmtId="14" xfId="0" applyBorder="1" applyFont="1" applyNumberFormat="1"/>
    <xf borderId="77" fillId="0" fontId="2" numFmtId="0" xfId="0" applyBorder="1" applyFont="1"/>
    <xf borderId="76" fillId="0" fontId="2" numFmtId="14" xfId="0" applyBorder="1" applyFont="1" applyNumberFormat="1"/>
    <xf borderId="92" fillId="3" fontId="1" numFmtId="14" xfId="0" applyBorder="1" applyFont="1" applyNumberFormat="1"/>
    <xf borderId="93" fillId="3" fontId="1" numFmtId="0" xfId="0" applyBorder="1" applyFont="1"/>
    <xf borderId="76" fillId="0" fontId="1" numFmtId="0" xfId="0" applyBorder="1" applyFont="1"/>
    <xf borderId="0" fillId="0" fontId="20" numFmtId="0" xfId="0" applyFont="1"/>
    <xf borderId="77" fillId="0" fontId="18" numFmtId="0" xfId="0" applyBorder="1" applyFont="1"/>
    <xf borderId="94" fillId="0" fontId="1" numFmtId="0" xfId="0" applyBorder="1" applyFont="1"/>
    <xf borderId="37" fillId="0" fontId="1" numFmtId="0" xfId="0" applyBorder="1" applyFont="1"/>
    <xf borderId="39" fillId="0" fontId="1" numFmtId="14" xfId="0" applyBorder="1" applyFont="1" applyNumberFormat="1"/>
    <xf borderId="95" fillId="3" fontId="1" numFmtId="14" xfId="0" applyBorder="1" applyFont="1" applyNumberFormat="1"/>
    <xf borderId="96" fillId="3" fontId="1" numFmtId="0" xfId="0" applyBorder="1" applyFont="1"/>
    <xf borderId="97" fillId="3" fontId="1" numFmtId="0" xfId="0" applyBorder="1" applyFont="1"/>
    <xf borderId="77" fillId="2" fontId="1" numFmtId="0" xfId="0" applyBorder="1" applyFont="1"/>
    <xf borderId="92" fillId="2" fontId="1" numFmtId="14" xfId="0" applyBorder="1" applyFont="1" applyNumberFormat="1"/>
    <xf borderId="37" fillId="0" fontId="1" numFmtId="14" xfId="0" applyBorder="1" applyFont="1" applyNumberFormat="1"/>
    <xf borderId="77" fillId="8" fontId="1" numFmtId="0" xfId="0" applyBorder="1" applyFont="1"/>
    <xf borderId="98" fillId="8" fontId="1" numFmtId="14" xfId="0" applyBorder="1" applyFont="1" applyNumberFormat="1"/>
    <xf borderId="96" fillId="8" fontId="1" numFmtId="0" xfId="0" applyBorder="1" applyFont="1"/>
    <xf borderId="0" fillId="0" fontId="2" numFmtId="0" xfId="0" applyFont="1"/>
    <xf borderId="97" fillId="3" fontId="22" numFmtId="0" xfId="0" applyAlignment="1" applyBorder="1" applyFont="1">
      <alignment shrinkToFit="0" wrapText="1"/>
    </xf>
    <xf borderId="89" fillId="0" fontId="23" numFmtId="0" xfId="0" applyBorder="1" applyFont="1"/>
    <xf borderId="41" fillId="0" fontId="1" numFmtId="0" xfId="0" applyBorder="1" applyFont="1"/>
    <xf borderId="77" fillId="0" fontId="23" numFmtId="0" xfId="0" applyBorder="1" applyFont="1"/>
    <xf borderId="38" fillId="0" fontId="1" numFmtId="0" xfId="0" applyBorder="1" applyFont="1"/>
    <xf borderId="87" fillId="0" fontId="23" numFmtId="0" xfId="0" applyBorder="1" applyFont="1"/>
    <xf borderId="99" fillId="3" fontId="24" numFmtId="0" xfId="0" applyBorder="1" applyFont="1"/>
    <xf borderId="99" fillId="3" fontId="25" numFmtId="0" xfId="0" applyBorder="1" applyFont="1"/>
    <xf borderId="90" fillId="2" fontId="1" numFmtId="0" xfId="0" applyBorder="1" applyFont="1"/>
    <xf borderId="77" fillId="13" fontId="1" numFmtId="0" xfId="0" applyBorder="1" applyFill="1" applyFont="1"/>
    <xf borderId="77" fillId="0" fontId="23" numFmtId="0" xfId="0" applyAlignment="1" applyBorder="1" applyFont="1">
      <alignment shrinkToFit="0" wrapText="1"/>
    </xf>
    <xf borderId="77" fillId="0" fontId="2" numFmtId="14" xfId="0" applyBorder="1" applyFont="1" applyNumberFormat="1"/>
    <xf borderId="87" fillId="0" fontId="2" numFmtId="0" xfId="0" applyBorder="1" applyFont="1"/>
    <xf borderId="18" fillId="0" fontId="2" numFmtId="0" xfId="0" applyBorder="1" applyFont="1"/>
    <xf borderId="89" fillId="0" fontId="2" numFmtId="0" xfId="0" applyBorder="1" applyFont="1"/>
    <xf borderId="39" fillId="0" fontId="2" numFmtId="14" xfId="0" applyBorder="1" applyFont="1" applyNumberFormat="1"/>
    <xf borderId="85" fillId="0" fontId="2" numFmtId="0" xfId="0" applyBorder="1" applyFont="1"/>
    <xf borderId="86" fillId="10" fontId="1" numFmtId="0" xfId="0" applyBorder="1" applyFont="1"/>
    <xf borderId="93" fillId="10" fontId="1" numFmtId="0" xfId="0" applyBorder="1" applyFont="1"/>
    <xf borderId="85" fillId="0" fontId="23" numFmtId="0" xfId="0" applyBorder="1" applyFont="1"/>
    <xf borderId="100" fillId="8" fontId="1" numFmtId="0" xfId="0" applyBorder="1" applyFont="1"/>
    <xf borderId="77" fillId="14" fontId="1" numFmtId="0" xfId="0" applyBorder="1" applyFill="1" applyFont="1"/>
    <xf borderId="97" fillId="2" fontId="1" numFmtId="0" xfId="0" applyBorder="1" applyFont="1"/>
    <xf borderId="0" fillId="0" fontId="23" numFmtId="0" xfId="0" applyFont="1"/>
    <xf borderId="77" fillId="0" fontId="26" numFmtId="0" xfId="0" applyBorder="1" applyFont="1"/>
    <xf borderId="39" fillId="0" fontId="1" numFmtId="0" xfId="0" applyBorder="1" applyFont="1"/>
    <xf borderId="101" fillId="2" fontId="1" numFmtId="0" xfId="0" applyBorder="1" applyFont="1"/>
    <xf borderId="102" fillId="2" fontId="1" numFmtId="0" xfId="0" applyBorder="1" applyFont="1"/>
    <xf borderId="77" fillId="2" fontId="26" numFmtId="0" xfId="0" applyBorder="1" applyFont="1"/>
    <xf borderId="0" fillId="0" fontId="26" numFmtId="0" xfId="0" applyFont="1"/>
    <xf borderId="18" fillId="0" fontId="1" numFmtId="0" xfId="0" applyBorder="1" applyFont="1"/>
    <xf borderId="97" fillId="10" fontId="1" numFmtId="0" xfId="0" applyBorder="1" applyFont="1"/>
    <xf borderId="101" fillId="10" fontId="1" numFmtId="0" xfId="0" applyBorder="1" applyFont="1"/>
    <xf borderId="0" fillId="0" fontId="27" numFmtId="0" xfId="0" applyFont="1"/>
    <xf borderId="77" fillId="2" fontId="1" numFmtId="0" xfId="0" applyAlignment="1" applyBorder="1" applyFont="1">
      <alignment horizontal="center"/>
    </xf>
    <xf borderId="77" fillId="0" fontId="28" numFmtId="0" xfId="0" applyBorder="1" applyFont="1"/>
    <xf borderId="0" fillId="0" fontId="1" numFmtId="14" xfId="0" applyFont="1" applyNumberFormat="1"/>
    <xf borderId="77" fillId="2" fontId="1" numFmtId="0" xfId="0" applyAlignment="1" applyBorder="1" applyFont="1">
      <alignment shrinkToFit="0" wrapText="1"/>
    </xf>
    <xf borderId="87" fillId="0" fontId="27" numFmtId="0" xfId="0" applyBorder="1" applyFont="1"/>
    <xf borderId="77" fillId="15" fontId="1" numFmtId="0" xfId="0" applyBorder="1" applyFill="1" applyFont="1"/>
    <xf borderId="77" fillId="0" fontId="27" numFmtId="0" xfId="0" applyBorder="1" applyFont="1"/>
    <xf borderId="75" fillId="0" fontId="2" numFmtId="0" xfId="0" applyBorder="1" applyFont="1"/>
    <xf borderId="77" fillId="10" fontId="2" numFmtId="0" xfId="0" applyBorder="1" applyFont="1"/>
    <xf borderId="92" fillId="10" fontId="2" numFmtId="14" xfId="0" applyBorder="1" applyFont="1" applyNumberFormat="1"/>
    <xf borderId="100" fillId="10" fontId="23" numFmtId="0" xfId="0" applyBorder="1" applyFont="1"/>
    <xf borderId="97" fillId="10" fontId="2" numFmtId="0" xfId="0" applyBorder="1" applyFont="1"/>
    <xf borderId="9" fillId="10" fontId="1" numFmtId="0" xfId="0" applyBorder="1" applyFont="1"/>
    <xf borderId="9" fillId="16" fontId="1" numFmtId="0" xfId="0" applyBorder="1" applyFill="1" applyFont="1"/>
    <xf borderId="93" fillId="2" fontId="1" numFmtId="0" xfId="0" applyBorder="1" applyFont="1"/>
    <xf borderId="92" fillId="15" fontId="1" numFmtId="14" xfId="0" applyBorder="1" applyFont="1" applyNumberFormat="1"/>
    <xf borderId="77" fillId="16" fontId="1" numFmtId="0" xfId="0" applyBorder="1" applyFont="1"/>
    <xf borderId="92" fillId="16" fontId="1" numFmtId="14" xfId="0" applyBorder="1" applyFont="1" applyNumberFormat="1"/>
    <xf borderId="97" fillId="16" fontId="1" numFmtId="0" xfId="0" applyBorder="1" applyFont="1"/>
    <xf borderId="77" fillId="2" fontId="29" numFmtId="0" xfId="0" applyBorder="1" applyFont="1"/>
    <xf borderId="88" fillId="0" fontId="1" numFmtId="14" xfId="0" applyBorder="1" applyFont="1" applyNumberFormat="1"/>
    <xf borderId="77" fillId="17" fontId="1" numFmtId="0" xfId="0" applyBorder="1" applyFill="1" applyFont="1"/>
    <xf borderId="77" fillId="16" fontId="1" numFmtId="14" xfId="0" applyBorder="1" applyFont="1" applyNumberFormat="1"/>
    <xf borderId="103" fillId="0" fontId="1" numFmtId="0" xfId="0" applyBorder="1" applyFont="1"/>
    <xf borderId="77" fillId="18" fontId="1" numFmtId="0" xfId="0" applyBorder="1" applyFill="1" applyFont="1"/>
    <xf borderId="92" fillId="10" fontId="1" numFmtId="14" xfId="0" applyBorder="1" applyFont="1" applyNumberFormat="1"/>
    <xf borderId="77" fillId="0" fontId="30" numFmtId="0" xfId="0" applyBorder="1" applyFont="1"/>
    <xf borderId="98" fillId="10" fontId="1" numFmtId="14" xfId="0" applyBorder="1" applyFont="1" applyNumberFormat="1"/>
    <xf borderId="9" fillId="10" fontId="23" numFmtId="0" xfId="0" applyAlignment="1" applyBorder="1" applyFont="1">
      <alignment shrinkToFit="0" wrapText="1"/>
    </xf>
    <xf borderId="75" fillId="0" fontId="28" numFmtId="0" xfId="0" applyBorder="1" applyFont="1"/>
    <xf borderId="92" fillId="10" fontId="1" numFmtId="0" xfId="0" applyBorder="1" applyFont="1"/>
    <xf borderId="9" fillId="10" fontId="1" numFmtId="14" xfId="0" applyBorder="1" applyFont="1" applyNumberFormat="1"/>
    <xf borderId="93" fillId="10" fontId="23" numFmtId="0" xfId="0" applyBorder="1" applyFont="1"/>
    <xf borderId="90" fillId="10" fontId="1" numFmtId="0" xfId="0" applyBorder="1" applyFont="1"/>
    <xf borderId="77" fillId="19" fontId="1" numFmtId="0" xfId="0" applyBorder="1" applyFill="1" applyFont="1"/>
    <xf borderId="86" fillId="10" fontId="1" numFmtId="14" xfId="0" applyBorder="1" applyFont="1" applyNumberFormat="1"/>
    <xf borderId="102" fillId="10" fontId="1" numFmtId="0" xfId="0" applyBorder="1" applyFont="1"/>
    <xf borderId="86" fillId="16" fontId="1" numFmtId="0" xfId="0" applyBorder="1" applyFont="1"/>
    <xf borderId="0" fillId="0" fontId="29" numFmtId="0" xfId="0" applyFont="1"/>
    <xf borderId="75" fillId="0" fontId="27" numFmtId="0" xfId="0" applyBorder="1" applyFont="1"/>
    <xf borderId="77" fillId="20" fontId="1" numFmtId="0" xfId="0" applyBorder="1" applyFill="1" applyFont="1"/>
    <xf borderId="92" fillId="20" fontId="1" numFmtId="14" xfId="0" applyBorder="1" applyFont="1" applyNumberFormat="1"/>
    <xf borderId="86" fillId="20" fontId="1" numFmtId="0" xfId="0" applyBorder="1" applyFont="1"/>
    <xf borderId="97" fillId="20" fontId="1" numFmtId="0" xfId="0" applyBorder="1" applyFont="1"/>
    <xf borderId="77" fillId="20" fontId="31" numFmtId="0" xfId="0" applyBorder="1" applyFont="1"/>
    <xf borderId="9" fillId="20" fontId="1" numFmtId="0" xfId="0" applyBorder="1" applyFont="1"/>
    <xf borderId="87" fillId="0" fontId="23" numFmtId="0" xfId="0" applyAlignment="1" applyBorder="1" applyFont="1">
      <alignment shrinkToFit="0" wrapText="1"/>
    </xf>
    <xf borderId="88" fillId="0" fontId="2" numFmtId="0" xfId="0" applyBorder="1" applyFont="1"/>
    <xf borderId="0" fillId="0" fontId="1" numFmtId="0" xfId="0" applyFont="1"/>
    <xf borderId="0" fillId="0" fontId="32" numFmtId="0" xfId="0" applyAlignment="1" applyFont="1">
      <alignment vertical="center"/>
    </xf>
    <xf borderId="3" fillId="0" fontId="32" numFmtId="0" xfId="0" applyAlignment="1" applyBorder="1" applyFont="1">
      <alignment horizontal="center" vertical="center"/>
    </xf>
    <xf borderId="3" fillId="0" fontId="33" numFmtId="0" xfId="0" applyAlignment="1" applyBorder="1" applyFont="1">
      <alignment horizontal="center"/>
    </xf>
    <xf borderId="0" fillId="0" fontId="34" numFmtId="0" xfId="0" applyFont="1"/>
    <xf borderId="1" fillId="0" fontId="1" numFmtId="0" xfId="0" applyAlignment="1" applyBorder="1" applyFont="1">
      <alignment horizontal="center"/>
    </xf>
    <xf borderId="104" fillId="0" fontId="4" numFmtId="0" xfId="0" applyBorder="1" applyFont="1"/>
    <xf borderId="63" fillId="0" fontId="18" numFmtId="0" xfId="0" applyAlignment="1" applyBorder="1" applyFont="1">
      <alignment horizontal="center" shrinkToFit="0" vertical="center" wrapText="1"/>
    </xf>
    <xf borderId="6" fillId="0" fontId="1" numFmtId="14" xfId="0" applyAlignment="1" applyBorder="1" applyFont="1" applyNumberFormat="1">
      <alignment horizontal="center" vertical="center"/>
    </xf>
    <xf borderId="6" fillId="0" fontId="1" numFmtId="0" xfId="0" applyAlignment="1" applyBorder="1" applyFont="1">
      <alignment horizontal="left" vertical="center"/>
    </xf>
    <xf borderId="63" fillId="0" fontId="4" numFmtId="0" xfId="0" applyBorder="1" applyFont="1"/>
    <xf borderId="3" fillId="9" fontId="35" numFmtId="0" xfId="0" applyAlignment="1" applyBorder="1" applyFont="1">
      <alignment horizontal="center" vertical="center"/>
    </xf>
    <xf borderId="105" fillId="0" fontId="4" numFmtId="0" xfId="0" applyBorder="1" applyFont="1"/>
    <xf borderId="3" fillId="0" fontId="18" numFmtId="0" xfId="0" applyAlignment="1" applyBorder="1" applyFont="1">
      <alignment horizontal="center"/>
    </xf>
    <xf borderId="4" fillId="0" fontId="1" numFmtId="0" xfId="0" applyAlignment="1" applyBorder="1" applyFont="1">
      <alignment horizontal="center" vertical="center"/>
    </xf>
    <xf borderId="106" fillId="9" fontId="1" numFmtId="0" xfId="0" applyBorder="1" applyFont="1"/>
    <xf borderId="51" fillId="0" fontId="1" numFmtId="0" xfId="0" applyBorder="1" applyFont="1"/>
    <xf borderId="83" fillId="9" fontId="1" numFmtId="0" xfId="0" applyBorder="1" applyFont="1"/>
    <xf borderId="107" fillId="10" fontId="1" numFmtId="0" xfId="0" applyAlignment="1" applyBorder="1" applyFont="1">
      <alignment horizontal="center"/>
    </xf>
    <xf borderId="108" fillId="0" fontId="4" numFmtId="0" xfId="0" applyBorder="1" applyFont="1"/>
    <xf borderId="109" fillId="0" fontId="4" numFmtId="0" xfId="0" applyBorder="1" applyFont="1"/>
    <xf borderId="110" fillId="0" fontId="4" numFmtId="0" xfId="0" applyBorder="1" applyFont="1"/>
    <xf borderId="29" fillId="9" fontId="1" numFmtId="0" xfId="0" applyAlignment="1" applyBorder="1" applyFont="1">
      <alignment horizontal="right"/>
    </xf>
    <xf borderId="33" fillId="9" fontId="1" numFmtId="0" xfId="0" applyAlignment="1" applyBorder="1" applyFont="1">
      <alignment horizontal="center"/>
    </xf>
    <xf borderId="111" fillId="9" fontId="1" numFmtId="0" xfId="0" applyBorder="1" applyFont="1"/>
    <xf borderId="112" fillId="10" fontId="1" numFmtId="0" xfId="0" applyAlignment="1" applyBorder="1" applyFont="1">
      <alignment horizontal="center"/>
    </xf>
    <xf borderId="113" fillId="0" fontId="4" numFmtId="0" xfId="0" applyBorder="1" applyFont="1"/>
    <xf borderId="114" fillId="0" fontId="4" numFmtId="0" xfId="0" applyBorder="1" applyFont="1"/>
    <xf borderId="115" fillId="9" fontId="1" numFmtId="0" xfId="0" applyAlignment="1" applyBorder="1" applyFont="1">
      <alignment horizontal="right"/>
    </xf>
    <xf borderId="44" fillId="0" fontId="1" numFmtId="0" xfId="0" applyAlignment="1" applyBorder="1" applyFont="1">
      <alignment horizontal="center"/>
    </xf>
    <xf borderId="116" fillId="9" fontId="1" numFmtId="0" xfId="0" applyBorder="1" applyFont="1"/>
    <xf borderId="117" fillId="9" fontId="1" numFmtId="0" xfId="0" applyBorder="1" applyFont="1"/>
    <xf borderId="118" fillId="10" fontId="1" numFmtId="0" xfId="0" applyBorder="1" applyFont="1"/>
    <xf borderId="43" fillId="9" fontId="1" numFmtId="0" xfId="0" applyAlignment="1" applyBorder="1" applyFont="1">
      <alignment horizontal="right"/>
    </xf>
    <xf borderId="50" fillId="10" fontId="1" numFmtId="0" xfId="0" applyBorder="1" applyFont="1"/>
    <xf borderId="119" fillId="9" fontId="1" numFmtId="0" xfId="0" applyBorder="1" applyFont="1"/>
    <xf borderId="120" fillId="10" fontId="1" numFmtId="0" xfId="0" applyBorder="1" applyFont="1"/>
    <xf borderId="43" fillId="10" fontId="1" numFmtId="0" xfId="0" applyBorder="1" applyFont="1"/>
    <xf borderId="121" fillId="0" fontId="18" numFmtId="0" xfId="0" applyAlignment="1" applyBorder="1" applyFont="1">
      <alignment horizontal="left"/>
    </xf>
    <xf borderId="37" fillId="0" fontId="1" numFmtId="0" xfId="0" applyAlignment="1" applyBorder="1" applyFont="1">
      <alignment horizontal="left"/>
    </xf>
    <xf borderId="122" fillId="0" fontId="1" numFmtId="0" xfId="0" applyAlignment="1" applyBorder="1" applyFont="1">
      <alignment horizontal="center" vertical="top"/>
    </xf>
    <xf borderId="79" fillId="0" fontId="1" numFmtId="0" xfId="0" applyAlignment="1" applyBorder="1" applyFont="1">
      <alignment horizontal="left"/>
    </xf>
    <xf borderId="81" fillId="0" fontId="1" numFmtId="0" xfId="0" applyBorder="1" applyFont="1"/>
    <xf borderId="44" fillId="0" fontId="1" numFmtId="0" xfId="0" applyBorder="1" applyFont="1"/>
    <xf borderId="44" fillId="0" fontId="1" numFmtId="0" xfId="0" applyAlignment="1" applyBorder="1" applyFont="1">
      <alignment horizontal="left"/>
    </xf>
    <xf borderId="122" fillId="0" fontId="4" numFmtId="0" xfId="0" applyBorder="1" applyFont="1"/>
    <xf borderId="6" fillId="0" fontId="1" numFmtId="0" xfId="0" applyBorder="1" applyFont="1"/>
    <xf borderId="19" fillId="0" fontId="1" numFmtId="0" xfId="0" applyBorder="1" applyFont="1"/>
    <xf borderId="70" fillId="0" fontId="18" numFmtId="0" xfId="0" applyAlignment="1" applyBorder="1" applyFont="1">
      <alignment horizontal="left"/>
    </xf>
    <xf borderId="51" fillId="0" fontId="1" numFmtId="0" xfId="0" applyAlignment="1" applyBorder="1" applyFont="1">
      <alignment horizontal="left"/>
    </xf>
    <xf borderId="123" fillId="0" fontId="1" numFmtId="0" xfId="0" applyAlignment="1" applyBorder="1" applyFont="1">
      <alignment horizontal="center" vertical="top"/>
    </xf>
    <xf borderId="124" fillId="0" fontId="4" numFmtId="0" xfId="0" applyBorder="1" applyFont="1"/>
    <xf borderId="6" fillId="0" fontId="1" numFmtId="0" xfId="0" applyAlignment="1" applyBorder="1" applyFont="1">
      <alignment horizontal="left"/>
    </xf>
    <xf borderId="0" fillId="0" fontId="1" numFmtId="0" xfId="0" applyAlignment="1" applyFont="1">
      <alignment horizontal="left"/>
    </xf>
    <xf borderId="19" fillId="0" fontId="1" numFmtId="0" xfId="0" applyAlignment="1" applyBorder="1" applyFont="1">
      <alignment horizontal="center" vertical="top"/>
    </xf>
    <xf borderId="3" fillId="21" fontId="35" numFmtId="0" xfId="0" applyAlignment="1" applyBorder="1" applyFill="1" applyFont="1">
      <alignment horizontal="center" vertical="center"/>
    </xf>
    <xf borderId="125" fillId="21" fontId="1" numFmtId="0" xfId="0" applyAlignment="1" applyBorder="1" applyFont="1">
      <alignment horizontal="center" shrinkToFit="0" wrapText="1"/>
    </xf>
    <xf borderId="4" fillId="0" fontId="1" numFmtId="0" xfId="0" applyBorder="1" applyFont="1"/>
    <xf borderId="5" fillId="0" fontId="1" numFmtId="0" xfId="0" applyBorder="1" applyFont="1"/>
    <xf borderId="70" fillId="21" fontId="1" numFmtId="0" xfId="0" applyAlignment="1" applyBorder="1" applyFont="1">
      <alignment horizontal="center"/>
    </xf>
    <xf borderId="51" fillId="10" fontId="1" numFmtId="0" xfId="0" applyAlignment="1" applyBorder="1" applyFont="1">
      <alignment horizontal="center"/>
    </xf>
    <xf borderId="126" fillId="21" fontId="1" numFmtId="0" xfId="0" applyAlignment="1" applyBorder="1" applyFont="1">
      <alignment vertical="top"/>
    </xf>
    <xf borderId="4" fillId="0" fontId="1" numFmtId="0" xfId="0" applyAlignment="1" applyBorder="1" applyFont="1">
      <alignment horizontal="center" vertical="top"/>
    </xf>
    <xf borderId="127" fillId="0" fontId="4" numFmtId="0" xfId="0" applyBorder="1" applyFont="1"/>
    <xf borderId="7" fillId="0" fontId="1" numFmtId="0" xfId="0" applyBorder="1" applyFont="1"/>
    <xf borderId="8" fillId="0" fontId="1" numFmtId="0" xfId="0" applyBorder="1" applyFont="1"/>
    <xf borderId="79" fillId="21" fontId="1" numFmtId="0" xfId="0" applyAlignment="1" applyBorder="1" applyFont="1">
      <alignment horizontal="center"/>
    </xf>
    <xf borderId="44" fillId="10" fontId="1" numFmtId="0" xfId="0" applyAlignment="1" applyBorder="1" applyFont="1">
      <alignment horizontal="center"/>
    </xf>
    <xf borderId="10" fillId="0" fontId="1" numFmtId="0" xfId="0" applyAlignment="1" applyBorder="1" applyFont="1">
      <alignment horizontal="center" vertical="top"/>
    </xf>
    <xf borderId="128" fillId="0" fontId="1" numFmtId="0" xfId="0" applyAlignment="1" applyBorder="1" applyFont="1">
      <alignment horizontal="center" vertical="center"/>
    </xf>
    <xf borderId="89" fillId="0" fontId="1" numFmtId="0" xfId="0" applyAlignment="1" applyBorder="1" applyFont="1">
      <alignment horizontal="center" vertical="center"/>
    </xf>
    <xf borderId="129" fillId="0" fontId="1" numFmtId="0" xfId="0" applyAlignment="1" applyBorder="1" applyFont="1">
      <alignment horizontal="center"/>
    </xf>
    <xf borderId="111" fillId="0" fontId="1" numFmtId="0" xfId="0" applyBorder="1" applyFont="1"/>
    <xf borderId="77" fillId="0" fontId="1" numFmtId="0" xfId="0" applyAlignment="1" applyBorder="1" applyFont="1">
      <alignment horizontal="left"/>
    </xf>
    <xf borderId="77" fillId="0" fontId="1" numFmtId="0" xfId="0" applyAlignment="1" applyBorder="1" applyFont="1">
      <alignment horizontal="center"/>
    </xf>
    <xf borderId="130" fillId="0" fontId="1" numFmtId="0" xfId="0" applyAlignment="1" applyBorder="1" applyFont="1">
      <alignment horizontal="center"/>
    </xf>
    <xf borderId="130" fillId="0" fontId="1" numFmtId="0" xfId="0" applyAlignment="1" applyBorder="1" applyFont="1">
      <alignment horizontal="center" vertical="top"/>
    </xf>
    <xf borderId="131" fillId="0" fontId="1" numFmtId="0" xfId="0" applyBorder="1" applyFont="1"/>
    <xf borderId="87" fillId="0" fontId="1" numFmtId="0" xfId="0" applyAlignment="1" applyBorder="1" applyFont="1">
      <alignment horizontal="left"/>
    </xf>
    <xf borderId="87" fillId="0" fontId="1" numFmtId="0" xfId="0" applyAlignment="1" applyBorder="1" applyFont="1">
      <alignment horizontal="center"/>
    </xf>
    <xf borderId="132" fillId="0" fontId="1" numFmtId="0" xfId="0" applyAlignment="1" applyBorder="1" applyFont="1">
      <alignment horizontal="center"/>
    </xf>
    <xf borderId="132" fillId="0" fontId="1" numFmtId="0" xfId="0" applyAlignment="1" applyBorder="1" applyFont="1">
      <alignment horizontal="center" vertical="top"/>
    </xf>
    <xf borderId="1" fillId="0" fontId="1" numFmtId="0" xfId="0" applyBorder="1" applyFont="1"/>
    <xf borderId="104" fillId="0" fontId="1" numFmtId="0" xfId="0" applyBorder="1" applyFont="1"/>
    <xf borderId="104" fillId="0" fontId="1" numFmtId="0" xfId="0" applyAlignment="1" applyBorder="1" applyFont="1">
      <alignment horizontal="left"/>
    </xf>
    <xf borderId="104" fillId="0" fontId="1" numFmtId="0" xfId="0" applyAlignment="1" applyBorder="1" applyFont="1">
      <alignment horizontal="center"/>
    </xf>
    <xf borderId="2" fillId="0" fontId="1" numFmtId="0" xfId="0" applyAlignment="1" applyBorder="1" applyFont="1">
      <alignment horizontal="center" vertical="top"/>
    </xf>
    <xf borderId="133" fillId="22" fontId="35" numFmtId="0" xfId="0" applyAlignment="1" applyBorder="1" applyFill="1" applyFont="1">
      <alignment horizontal="center" vertical="center"/>
    </xf>
    <xf borderId="6" fillId="0" fontId="19" numFmtId="0" xfId="0" applyAlignment="1" applyBorder="1" applyFont="1">
      <alignment horizontal="center" shrinkToFit="0" vertical="center" wrapText="1"/>
    </xf>
    <xf borderId="42" fillId="0" fontId="1" numFmtId="0" xfId="0" applyAlignment="1" applyBorder="1" applyFont="1">
      <alignment horizontal="right" vertical="center"/>
    </xf>
    <xf borderId="8" fillId="0" fontId="36" numFmtId="0" xfId="0" applyAlignment="1" applyBorder="1" applyFont="1">
      <alignment horizontal="center" shrinkToFit="0" vertical="center" wrapText="1"/>
    </xf>
    <xf borderId="9" fillId="22" fontId="1" numFmtId="0" xfId="0" applyAlignment="1" applyBorder="1" applyFont="1">
      <alignment vertical="center"/>
    </xf>
    <xf borderId="23" fillId="22" fontId="1" numFmtId="0" xfId="0" applyAlignment="1" applyBorder="1" applyFont="1">
      <alignment vertical="center"/>
    </xf>
    <xf borderId="11" fillId="23" fontId="35" numFmtId="0" xfId="0" applyAlignment="1" applyBorder="1" applyFill="1" applyFont="1">
      <alignment horizontal="center" vertical="center"/>
    </xf>
    <xf borderId="134" fillId="0" fontId="4" numFmtId="0" xfId="0" applyBorder="1" applyFont="1"/>
    <xf borderId="3" fillId="22" fontId="37" numFmtId="0" xfId="0" applyAlignment="1" applyBorder="1" applyFont="1">
      <alignment horizontal="center" shrinkToFit="0" vertical="center" wrapText="1"/>
    </xf>
    <xf borderId="4" fillId="0" fontId="38" numFmtId="0" xfId="0" applyAlignment="1" applyBorder="1" applyFont="1">
      <alignment horizontal="center" vertical="center"/>
    </xf>
    <xf borderId="5" fillId="0" fontId="38" numFmtId="0" xfId="0" applyAlignment="1" applyBorder="1" applyFont="1">
      <alignment horizontal="center" shrinkToFit="0" vertical="center" wrapText="1"/>
    </xf>
    <xf borderId="90" fillId="22" fontId="1" numFmtId="0" xfId="0" applyAlignment="1" applyBorder="1" applyFont="1">
      <alignment vertical="center"/>
    </xf>
    <xf borderId="97" fillId="22" fontId="1" numFmtId="0" xfId="0" applyAlignment="1" applyBorder="1" applyFont="1">
      <alignment horizontal="center" vertical="center"/>
    </xf>
    <xf borderId="125" fillId="22" fontId="1" numFmtId="0" xfId="0" applyAlignment="1" applyBorder="1" applyFont="1">
      <alignment horizontal="center" vertical="center"/>
    </xf>
    <xf borderId="135" fillId="22" fontId="1" numFmtId="0" xfId="0" applyAlignment="1" applyBorder="1" applyFont="1">
      <alignment horizontal="center"/>
    </xf>
    <xf borderId="0" fillId="0" fontId="39" numFmtId="0" xfId="0" applyAlignment="1" applyFont="1">
      <alignment horizontal="center" vertical="center"/>
    </xf>
    <xf borderId="136" fillId="22" fontId="1" numFmtId="0" xfId="0" applyAlignment="1" applyBorder="1" applyFont="1">
      <alignment vertical="center"/>
    </xf>
    <xf borderId="93" fillId="22" fontId="1" numFmtId="0" xfId="0" applyAlignment="1" applyBorder="1" applyFont="1">
      <alignment horizontal="center" vertical="center"/>
    </xf>
    <xf borderId="88" fillId="0" fontId="1" numFmtId="0" xfId="0" applyAlignment="1" applyBorder="1" applyFont="1">
      <alignment horizontal="center"/>
    </xf>
    <xf borderId="137" fillId="0" fontId="4" numFmtId="0" xfId="0" applyBorder="1" applyFont="1"/>
    <xf borderId="80" fillId="0" fontId="37" numFmtId="0" xfId="0" applyAlignment="1" applyBorder="1" applyFont="1">
      <alignment horizontal="center" vertical="center"/>
    </xf>
    <xf borderId="3" fillId="24" fontId="1" numFmtId="0" xfId="0" applyAlignment="1" applyBorder="1" applyFill="1" applyFont="1">
      <alignment horizontal="center" vertical="center"/>
    </xf>
    <xf borderId="5" fillId="0" fontId="1" numFmtId="0" xfId="0" applyAlignment="1" applyBorder="1" applyFont="1">
      <alignment horizontal="left"/>
    </xf>
    <xf borderId="3" fillId="0" fontId="1" numFmtId="0" xfId="0" applyBorder="1" applyFont="1"/>
    <xf borderId="4" fillId="0" fontId="1" numFmtId="0" xfId="0" applyAlignment="1" applyBorder="1" applyFont="1">
      <alignment horizontal="left"/>
    </xf>
    <xf borderId="19" fillId="0" fontId="1" numFmtId="0" xfId="0" applyAlignment="1" applyBorder="1" applyFont="1">
      <alignment horizontal="left"/>
    </xf>
    <xf borderId="10" fillId="0" fontId="1" numFmtId="0" xfId="0" applyAlignment="1" applyBorder="1" applyFont="1">
      <alignment horizontal="left"/>
    </xf>
    <xf borderId="7" fillId="0" fontId="1" numFmtId="0" xfId="0" applyAlignment="1" applyBorder="1" applyFont="1">
      <alignment horizontal="left"/>
    </xf>
    <xf borderId="138" fillId="24" fontId="1" numFmtId="0" xfId="0" applyAlignment="1" applyBorder="1" applyFont="1">
      <alignment horizontal="center"/>
    </xf>
    <xf borderId="139" fillId="0" fontId="4" numFmtId="0" xfId="0" applyBorder="1" applyFont="1"/>
    <xf borderId="140" fillId="0" fontId="4" numFmtId="0" xfId="0" applyBorder="1" applyFont="1"/>
    <xf borderId="141" fillId="0" fontId="4" numFmtId="0" xfId="0" applyBorder="1" applyFont="1"/>
    <xf borderId="142" fillId="24" fontId="1" numFmtId="0" xfId="0" applyAlignment="1" applyBorder="1" applyFont="1">
      <alignment horizontal="center"/>
    </xf>
    <xf borderId="97" fillId="24" fontId="1" numFmtId="0" xfId="0" applyAlignment="1" applyBorder="1" applyFont="1">
      <alignment horizontal="center"/>
    </xf>
    <xf borderId="143" fillId="24" fontId="1" numFmtId="0" xfId="0" applyAlignment="1" applyBorder="1" applyFont="1">
      <alignment horizontal="center"/>
    </xf>
    <xf borderId="73" fillId="0" fontId="1" numFmtId="0" xfId="0" applyAlignment="1" applyBorder="1" applyFont="1">
      <alignment horizontal="center" vertical="center"/>
    </xf>
    <xf borderId="111" fillId="24" fontId="1" numFmtId="0" xfId="0" applyAlignment="1" applyBorder="1" applyFont="1">
      <alignment horizontal="center"/>
    </xf>
    <xf borderId="77" fillId="24" fontId="1" numFmtId="0" xfId="0" applyAlignment="1" applyBorder="1" applyFont="1">
      <alignment horizontal="center"/>
    </xf>
    <xf borderId="86" fillId="24" fontId="1" numFmtId="0" xfId="0" applyAlignment="1" applyBorder="1" applyFont="1">
      <alignment horizontal="center"/>
    </xf>
    <xf borderId="130" fillId="24" fontId="1" numFmtId="0" xfId="0" applyAlignment="1" applyBorder="1" applyFont="1">
      <alignment horizontal="center"/>
    </xf>
    <xf borderId="130" fillId="0" fontId="1" numFmtId="0" xfId="0" applyBorder="1" applyFont="1"/>
    <xf borderId="0" fillId="0" fontId="1" numFmtId="0" xfId="0" applyAlignment="1" applyFont="1">
      <alignment vertical="center"/>
    </xf>
    <xf borderId="144" fillId="24" fontId="1" numFmtId="0" xfId="0" applyAlignment="1" applyBorder="1" applyFont="1">
      <alignment vertical="center"/>
    </xf>
    <xf borderId="145" fillId="0" fontId="1" numFmtId="0" xfId="0" applyAlignment="1" applyBorder="1" applyFont="1">
      <alignment vertical="center"/>
    </xf>
    <xf borderId="75" fillId="0" fontId="1" numFmtId="0" xfId="0" applyAlignment="1" applyBorder="1" applyFont="1">
      <alignment horizontal="center"/>
    </xf>
    <xf borderId="10" fillId="0" fontId="1" numFmtId="0" xfId="0" applyAlignment="1" applyBorder="1" applyFont="1">
      <alignment vertical="center"/>
    </xf>
    <xf borderId="8" fillId="0" fontId="1" numFmtId="0" xfId="0" applyAlignment="1" applyBorder="1" applyFont="1">
      <alignment vertical="center"/>
    </xf>
    <xf borderId="79" fillId="0" fontId="1" numFmtId="0" xfId="0" applyBorder="1" applyFont="1"/>
    <xf borderId="80" fillId="0" fontId="1" numFmtId="0" xfId="0" applyAlignment="1" applyBorder="1" applyFont="1">
      <alignment horizontal="right"/>
    </xf>
    <xf borderId="80" fillId="0" fontId="1" numFmtId="0" xfId="0" applyBorder="1" applyFont="1"/>
    <xf borderId="146" fillId="0" fontId="1" numFmtId="0" xfId="0" applyBorder="1" applyFont="1"/>
    <xf borderId="50" fillId="0" fontId="1" numFmtId="0" xfId="0" applyAlignment="1" applyBorder="1" applyFont="1">
      <alignment horizontal="left"/>
    </xf>
    <xf borderId="70" fillId="24" fontId="1" numFmtId="0" xfId="0" applyAlignment="1" applyBorder="1" applyFont="1">
      <alignment horizontal="center"/>
    </xf>
    <xf borderId="147" fillId="24" fontId="1" numFmtId="0" xfId="0" applyAlignment="1" applyBorder="1" applyFont="1">
      <alignment horizontal="center"/>
    </xf>
    <xf borderId="6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148" fillId="21" fontId="1" numFmtId="0" xfId="0" applyAlignment="1" applyBorder="1" applyFont="1">
      <alignment horizontal="center"/>
    </xf>
    <xf borderId="149" fillId="0" fontId="4" numFmtId="0" xfId="0" applyBorder="1" applyFont="1"/>
    <xf borderId="150" fillId="0" fontId="4" numFmtId="0" xfId="0" applyBorder="1" applyFont="1"/>
    <xf borderId="81" fillId="0" fontId="1" numFmtId="0" xfId="0" applyAlignment="1" applyBorder="1" applyFont="1">
      <alignment horizontal="left"/>
    </xf>
    <xf borderId="81" fillId="0" fontId="1" numFmtId="0" xfId="0" applyAlignment="1" applyBorder="1" applyFont="1">
      <alignment horizontal="center"/>
    </xf>
    <xf borderId="50" fillId="0" fontId="1" numFmtId="0" xfId="0" applyAlignment="1" applyBorder="1" applyFont="1">
      <alignment horizontal="center"/>
    </xf>
    <xf borderId="50" fillId="0" fontId="1" numFmtId="0" xfId="0" applyAlignment="1" applyBorder="1" applyFont="1">
      <alignment horizontal="center" vertical="top"/>
    </xf>
    <xf borderId="151" fillId="0" fontId="1" numFmtId="0" xfId="0" applyAlignment="1" applyBorder="1" applyFont="1">
      <alignment horizontal="center" vertical="center"/>
    </xf>
    <xf borderId="1" fillId="0" fontId="35" numFmtId="0" xfId="0" applyAlignment="1" applyBorder="1" applyFont="1">
      <alignment horizontal="center" vertical="center"/>
    </xf>
    <xf borderId="70" fillId="0" fontId="35" numFmtId="0" xfId="0" applyAlignment="1" applyBorder="1" applyFont="1">
      <alignment horizontal="center" vertical="center"/>
    </xf>
    <xf borderId="0" fillId="0" fontId="18" numFmtId="0" xfId="0" applyAlignment="1" applyFont="1">
      <alignment horizontal="center" vertical="center"/>
    </xf>
    <xf borderId="53" fillId="0" fontId="1" numFmtId="0" xfId="0" applyAlignment="1" applyBorder="1" applyFont="1">
      <alignment horizontal="center" vertical="center"/>
    </xf>
    <xf borderId="51" fillId="0" fontId="1" numFmtId="0" xfId="0" applyAlignment="1" applyBorder="1" applyFont="1">
      <alignment horizontal="center" vertical="center"/>
    </xf>
    <xf borderId="151" fillId="0" fontId="1" numFmtId="0" xfId="0" applyAlignment="1" applyBorder="1" applyFont="1">
      <alignment horizontal="left" vertical="center"/>
    </xf>
    <xf borderId="104" fillId="0" fontId="35" numFmtId="0" xfId="0" applyAlignment="1" applyBorder="1" applyFont="1">
      <alignment horizontal="center" vertical="center"/>
    </xf>
    <xf borderId="36" fillId="0" fontId="1" numFmtId="0" xfId="0" applyAlignment="1" applyBorder="1" applyFont="1">
      <alignment horizontal="center" vertical="center"/>
    </xf>
    <xf borderId="89" fillId="0" fontId="1" numFmtId="0" xfId="0" applyAlignment="1" applyBorder="1" applyFont="1">
      <alignment horizontal="left" vertical="center"/>
    </xf>
    <xf borderId="129" fillId="0" fontId="1" numFmtId="0" xfId="0" applyAlignment="1" applyBorder="1" applyFont="1">
      <alignment horizontal="center" vertical="center"/>
    </xf>
    <xf borderId="73" fillId="0" fontId="1" numFmtId="166" xfId="0" applyAlignment="1" applyBorder="1" applyFont="1" applyNumberFormat="1">
      <alignment horizontal="center" vertical="center"/>
    </xf>
    <xf borderId="74" fillId="0" fontId="1" numFmtId="166" xfId="0" applyAlignment="1" applyBorder="1" applyFont="1" applyNumberFormat="1">
      <alignment horizontal="center" vertical="center"/>
    </xf>
    <xf borderId="76" fillId="0" fontId="1" numFmtId="166" xfId="0" applyAlignment="1" applyBorder="1" applyFont="1" applyNumberFormat="1">
      <alignment horizontal="center" vertical="center"/>
    </xf>
    <xf borderId="40" fillId="0" fontId="1" numFmtId="0" xfId="0" applyAlignment="1" applyBorder="1" applyFont="1">
      <alignment horizontal="left" vertical="center"/>
    </xf>
    <xf borderId="77" fillId="25" fontId="1" numFmtId="0" xfId="0" applyBorder="1" applyFill="1" applyFont="1"/>
    <xf borderId="77" fillId="0" fontId="1" numFmtId="0" xfId="0" applyAlignment="1" applyBorder="1" applyFont="1">
      <alignment horizontal="center" vertical="center"/>
    </xf>
    <xf borderId="77" fillId="0" fontId="1" numFmtId="0" xfId="0" applyAlignment="1" applyBorder="1" applyFont="1">
      <alignment horizontal="left" vertical="center"/>
    </xf>
    <xf borderId="77" fillId="25" fontId="1" numFmtId="0" xfId="0" applyAlignment="1" applyBorder="1" applyFont="1">
      <alignment horizontal="center" vertical="center"/>
    </xf>
    <xf borderId="130" fillId="0" fontId="1" numFmtId="167" xfId="0" applyAlignment="1" applyBorder="1" applyFont="1" applyNumberFormat="1">
      <alignment horizontal="center" vertical="center"/>
    </xf>
    <xf borderId="0" fillId="0" fontId="1" numFmtId="1" xfId="0" applyAlignment="1" applyFont="1" applyNumberFormat="1">
      <alignment horizontal="center" vertical="center"/>
    </xf>
    <xf borderId="74" fillId="0" fontId="1" numFmtId="1" xfId="0" applyAlignment="1" applyBorder="1" applyFont="1" applyNumberFormat="1">
      <alignment horizontal="center" vertical="center"/>
    </xf>
    <xf borderId="77" fillId="14" fontId="1" numFmtId="0" xfId="0" applyAlignment="1" applyBorder="1" applyFont="1">
      <alignment horizontal="left" vertical="center"/>
    </xf>
    <xf borderId="77" fillId="14" fontId="1" numFmtId="0" xfId="0" applyAlignment="1" applyBorder="1" applyFont="1">
      <alignment horizontal="center" vertical="center"/>
    </xf>
    <xf borderId="78" fillId="0" fontId="1" numFmtId="167" xfId="0" applyAlignment="1" applyBorder="1" applyFont="1" applyNumberFormat="1">
      <alignment horizontal="center" vertical="center"/>
    </xf>
    <xf borderId="77" fillId="14" fontId="1" numFmtId="0" xfId="0" applyAlignment="1" applyBorder="1" applyFont="1">
      <alignment horizontal="left"/>
    </xf>
    <xf borderId="76" fillId="0" fontId="1" numFmtId="1" xfId="0" applyAlignment="1" applyBorder="1" applyFont="1" applyNumberFormat="1">
      <alignment horizontal="center" vertical="center"/>
    </xf>
    <xf borderId="77" fillId="0" fontId="1" numFmtId="49" xfId="0" applyAlignment="1" applyBorder="1" applyFont="1" applyNumberFormat="1">
      <alignment horizontal="left" vertical="center"/>
    </xf>
    <xf borderId="75" fillId="0" fontId="1" numFmtId="166" xfId="0" applyAlignment="1" applyBorder="1" applyFont="1" applyNumberFormat="1">
      <alignment horizontal="center" vertical="center"/>
    </xf>
    <xf borderId="77" fillId="0" fontId="1" numFmtId="49" xfId="0" applyAlignment="1" applyBorder="1" applyFont="1" applyNumberFormat="1">
      <alignment horizontal="center" vertical="center"/>
    </xf>
    <xf borderId="77" fillId="0" fontId="1" numFmtId="49" xfId="0" applyAlignment="1" applyBorder="1" applyFont="1" applyNumberFormat="1">
      <alignment horizontal="center"/>
    </xf>
    <xf borderId="77" fillId="14" fontId="1" numFmtId="49" xfId="0" applyAlignment="1" applyBorder="1" applyFont="1" applyNumberFormat="1">
      <alignment horizontal="left" vertical="center"/>
    </xf>
    <xf borderId="76" fillId="0" fontId="1" numFmtId="0" xfId="0" applyAlignment="1" applyBorder="1" applyFont="1">
      <alignment horizontal="center" vertical="center"/>
    </xf>
    <xf borderId="74" fillId="0" fontId="1" numFmtId="0" xfId="0" applyAlignment="1" applyBorder="1" applyFont="1">
      <alignment horizontal="center" vertical="center"/>
    </xf>
    <xf borderId="77" fillId="25" fontId="1" numFmtId="3" xfId="0" applyAlignment="1" applyBorder="1" applyFont="1" applyNumberFormat="1">
      <alignment horizontal="center" vertical="center"/>
    </xf>
    <xf borderId="93" fillId="14" fontId="1" numFmtId="0" xfId="0" applyAlignment="1" applyBorder="1" applyFont="1">
      <alignment horizontal="center" vertical="center"/>
    </xf>
    <xf borderId="50" fillId="0" fontId="1" numFmtId="167" xfId="0" applyAlignment="1" applyBorder="1" applyFont="1" applyNumberFormat="1">
      <alignment horizontal="center" vertical="center"/>
    </xf>
    <xf borderId="79" fillId="0" fontId="1" numFmtId="166" xfId="0" applyAlignment="1" applyBorder="1" applyFont="1" applyNumberFormat="1">
      <alignment horizontal="center" vertical="center"/>
    </xf>
    <xf borderId="45" fillId="0" fontId="1" numFmtId="0" xfId="0" applyAlignment="1" applyBorder="1" applyFont="1">
      <alignment horizontal="center" vertical="center"/>
    </xf>
    <xf borderId="44" fillId="0" fontId="1" numFmtId="166" xfId="0" applyAlignment="1" applyBorder="1" applyFont="1" applyNumberFormat="1">
      <alignment horizontal="center" vertical="center"/>
    </xf>
    <xf borderId="77" fillId="17" fontId="1" numFmtId="0" xfId="0" applyAlignment="1" applyBorder="1" applyFont="1">
      <alignment horizontal="left"/>
    </xf>
    <xf borderId="86" fillId="17" fontId="1" numFmtId="0" xfId="0" applyAlignment="1" applyBorder="1" applyFont="1">
      <alignment horizontal="center" vertical="center"/>
    </xf>
    <xf borderId="77" fillId="17" fontId="1" numFmtId="0" xfId="0" applyAlignment="1" applyBorder="1" applyFont="1">
      <alignment horizontal="center" vertical="center"/>
    </xf>
    <xf borderId="96" fillId="17" fontId="1" numFmtId="0" xfId="0" applyAlignment="1" applyBorder="1" applyFont="1">
      <alignment horizontal="center" vertical="center"/>
    </xf>
    <xf borderId="77" fillId="0" fontId="1" numFmtId="16" xfId="0" applyAlignment="1" applyBorder="1" applyFont="1" applyNumberFormat="1">
      <alignment horizontal="left" vertical="center"/>
    </xf>
    <xf borderId="77" fillId="25" fontId="1" numFmtId="0" xfId="0" applyAlignment="1" applyBorder="1" applyFont="1">
      <alignment horizontal="left"/>
    </xf>
    <xf borderId="77" fillId="25" fontId="1" numFmtId="0" xfId="0" applyAlignment="1" applyBorder="1" applyFont="1">
      <alignment horizontal="left" vertical="center"/>
    </xf>
    <xf borderId="77" fillId="26" fontId="1" numFmtId="0" xfId="0" applyBorder="1" applyFill="1" applyFont="1"/>
    <xf borderId="77" fillId="26" fontId="1" numFmtId="0" xfId="0" applyAlignment="1" applyBorder="1" applyFont="1">
      <alignment horizontal="left"/>
    </xf>
    <xf borderId="77" fillId="26" fontId="1" numFmtId="0" xfId="0" applyAlignment="1" applyBorder="1" applyFont="1">
      <alignment horizontal="center" vertical="center"/>
    </xf>
    <xf borderId="77" fillId="27" fontId="1" numFmtId="0" xfId="0" applyBorder="1" applyFill="1" applyFont="1"/>
    <xf borderId="77" fillId="27" fontId="1" numFmtId="0" xfId="0" applyAlignment="1" applyBorder="1" applyFont="1">
      <alignment horizontal="center" vertical="center"/>
    </xf>
    <xf borderId="77" fillId="16" fontId="1" numFmtId="0" xfId="0" applyAlignment="1" applyBorder="1" applyFont="1">
      <alignment horizontal="left"/>
    </xf>
    <xf borderId="77" fillId="16" fontId="1" numFmtId="0" xfId="0" applyAlignment="1" applyBorder="1" applyFont="1">
      <alignment horizontal="center" vertical="center"/>
    </xf>
    <xf borderId="93" fillId="14" fontId="1" numFmtId="0" xfId="0" applyBorder="1" applyFont="1"/>
    <xf borderId="77" fillId="28" fontId="1" numFmtId="0" xfId="0" applyBorder="1" applyFill="1" applyFont="1"/>
    <xf borderId="77" fillId="28" fontId="1" numFmtId="0" xfId="0" applyAlignment="1" applyBorder="1" applyFont="1">
      <alignment horizontal="left"/>
    </xf>
    <xf borderId="77" fillId="28" fontId="1" numFmtId="0" xfId="0" applyAlignment="1" applyBorder="1" applyFont="1">
      <alignment horizontal="center" vertical="center"/>
    </xf>
    <xf borderId="93" fillId="28" fontId="1" numFmtId="0" xfId="0" applyAlignment="1" applyBorder="1" applyFont="1">
      <alignment horizontal="center" vertical="center"/>
    </xf>
    <xf borderId="96" fillId="28" fontId="1" numFmtId="0" xfId="0" applyAlignment="1" applyBorder="1" applyFont="1">
      <alignment horizontal="center" vertical="center"/>
    </xf>
    <xf borderId="97" fillId="28" fontId="1" numFmtId="0" xfId="0" applyAlignment="1" applyBorder="1" applyFont="1">
      <alignment horizontal="center" vertical="center"/>
    </xf>
    <xf borderId="93" fillId="25" fontId="1" numFmtId="0" xfId="0" applyAlignment="1" applyBorder="1" applyFont="1">
      <alignment horizontal="center" vertical="center"/>
    </xf>
    <xf borderId="96" fillId="25" fontId="1" numFmtId="0" xfId="0" applyAlignment="1" applyBorder="1" applyFont="1">
      <alignment horizontal="center" vertical="center"/>
    </xf>
    <xf borderId="9" fillId="25" fontId="1" numFmtId="0" xfId="0" applyAlignment="1" applyBorder="1" applyFont="1">
      <alignment horizontal="left" vertical="center"/>
    </xf>
    <xf borderId="93" fillId="17" fontId="1" numFmtId="0" xfId="0" applyBorder="1" applyFont="1"/>
    <xf borderId="97" fillId="17" fontId="1" numFmtId="0" xfId="0" applyBorder="1" applyFont="1"/>
    <xf borderId="77" fillId="17" fontId="1" numFmtId="0" xfId="0" applyAlignment="1" applyBorder="1" applyFont="1">
      <alignment horizontal="left" vertical="center"/>
    </xf>
    <xf borderId="93" fillId="16" fontId="1" numFmtId="0" xfId="0" applyBorder="1" applyFont="1"/>
    <xf borderId="77" fillId="16" fontId="1" numFmtId="0" xfId="0" applyAlignment="1" applyBorder="1" applyFont="1">
      <alignment horizontal="left" vertical="center"/>
    </xf>
    <xf borderId="93" fillId="25" fontId="1" numFmtId="0" xfId="0" applyBorder="1" applyFont="1"/>
    <xf borderId="97" fillId="25" fontId="1" numFmtId="0" xfId="0" applyBorder="1" applyFont="1"/>
    <xf borderId="9" fillId="14" fontId="1" numFmtId="0" xfId="0" applyAlignment="1" applyBorder="1" applyFont="1">
      <alignment horizontal="left" vertical="center"/>
    </xf>
    <xf borderId="93" fillId="28" fontId="1" numFmtId="0" xfId="0" applyBorder="1" applyFont="1"/>
    <xf borderId="97" fillId="14" fontId="1" numFmtId="0" xfId="0" applyBorder="1" applyFont="1"/>
    <xf borderId="9" fillId="17" fontId="1" numFmtId="0" xfId="0" applyAlignment="1" applyBorder="1" applyFont="1">
      <alignment horizontal="left" vertical="center"/>
    </xf>
    <xf borderId="100" fillId="25" fontId="1" numFmtId="0" xfId="0" applyBorder="1" applyFont="1"/>
    <xf borderId="77" fillId="29" fontId="1" numFmtId="0" xfId="0" applyBorder="1" applyFill="1" applyFont="1"/>
    <xf borderId="77" fillId="29" fontId="1" numFmtId="0" xfId="0" applyAlignment="1" applyBorder="1" applyFont="1">
      <alignment horizontal="left"/>
    </xf>
    <xf borderId="77" fillId="29" fontId="1" numFmtId="0" xfId="0" applyAlignment="1" applyBorder="1" applyFont="1">
      <alignment horizontal="center" vertical="center"/>
    </xf>
    <xf borderId="9" fillId="16" fontId="1" numFmtId="0" xfId="0" applyAlignment="1" applyBorder="1" applyFont="1">
      <alignment horizontal="center" vertical="center"/>
    </xf>
    <xf borderId="0" fillId="0" fontId="1" numFmtId="16" xfId="0" applyFont="1" applyNumberFormat="1"/>
    <xf borderId="89" fillId="0" fontId="1" numFmtId="0" xfId="0" applyAlignment="1" applyBorder="1" applyFont="1">
      <alignment horizontal="left"/>
    </xf>
    <xf borderId="74" fillId="0" fontId="2" numFmtId="0" xfId="0" applyBorder="1" applyFont="1"/>
    <xf borderId="74" fillId="0" fontId="2" numFmtId="0" xfId="0" applyAlignment="1" applyBorder="1" applyFont="1">
      <alignment horizontal="center"/>
    </xf>
    <xf borderId="38" fillId="0" fontId="2" numFmtId="0" xfId="0" applyBorder="1" applyFont="1"/>
    <xf borderId="38" fillId="0" fontId="2" numFmtId="0" xfId="0" applyAlignment="1" applyBorder="1" applyFont="1">
      <alignment horizontal="center"/>
    </xf>
    <xf borderId="0" fillId="0" fontId="1" numFmtId="0" xfId="0" applyAlignment="1" applyFont="1">
      <alignment horizontal="left" vertical="center"/>
    </xf>
    <xf borderId="37" fillId="0" fontId="2" numFmtId="0" xfId="0" applyBorder="1" applyFont="1"/>
    <xf borderId="38" fillId="0" fontId="2" numFmtId="3" xfId="0" applyAlignment="1" applyBorder="1" applyFont="1" applyNumberFormat="1">
      <alignment horizontal="center"/>
    </xf>
    <xf borderId="77" fillId="0" fontId="1" numFmtId="0" xfId="0" applyAlignment="1" applyBorder="1" applyFont="1">
      <alignment vertical="center"/>
    </xf>
    <xf borderId="97" fillId="14" fontId="2" numFmtId="0" xfId="0" applyBorder="1" applyFont="1"/>
    <xf borderId="90" fillId="14" fontId="2" numFmtId="0" xfId="0" applyAlignment="1" applyBorder="1" applyFont="1">
      <alignment horizontal="center"/>
    </xf>
    <xf borderId="74" fillId="0" fontId="1" numFmtId="0" xfId="0" applyAlignment="1" applyBorder="1" applyFont="1">
      <alignment horizontal="left"/>
    </xf>
    <xf borderId="18" fillId="0" fontId="2" numFmtId="0" xfId="0" applyAlignment="1" applyBorder="1" applyFont="1">
      <alignment horizontal="center"/>
    </xf>
    <xf borderId="39" fillId="0" fontId="2" numFmtId="0" xfId="0" applyAlignment="1" applyBorder="1" applyFont="1">
      <alignment horizontal="center"/>
    </xf>
    <xf borderId="87" fillId="0" fontId="1" numFmtId="0" xfId="0" applyAlignment="1" applyBorder="1" applyFont="1">
      <alignment horizontal="left" vertical="center"/>
    </xf>
    <xf borderId="89" fillId="0" fontId="20" numFmtId="0" xfId="0" applyBorder="1" applyFont="1"/>
    <xf borderId="86" fillId="14" fontId="1" numFmtId="0" xfId="0" applyBorder="1" applyFont="1"/>
    <xf borderId="9" fillId="2" fontId="2" numFmtId="0" xfId="0" applyBorder="1" applyFont="1"/>
    <xf borderId="39" fillId="0" fontId="2" numFmtId="0" xfId="0" applyBorder="1" applyFont="1"/>
    <xf borderId="41" fillId="0" fontId="1" numFmtId="0" xfId="0" applyAlignment="1" applyBorder="1" applyFont="1">
      <alignment horizontal="center" vertical="center"/>
    </xf>
    <xf borderId="75" fillId="0" fontId="1" numFmtId="0" xfId="0" applyAlignment="1" applyBorder="1" applyFont="1">
      <alignment horizontal="left" vertical="center"/>
    </xf>
    <xf borderId="77" fillId="0" fontId="2" numFmtId="0" xfId="0" applyAlignment="1" applyBorder="1" applyFont="1">
      <alignment horizontal="center"/>
    </xf>
    <xf borderId="88" fillId="0" fontId="35" numFmtId="0" xfId="0" applyAlignment="1" applyBorder="1" applyFont="1">
      <alignment horizontal="center" vertical="center"/>
    </xf>
    <xf borderId="91" fillId="0" fontId="4" numFmtId="0" xfId="0" applyBorder="1" applyFont="1"/>
    <xf borderId="77" fillId="10" fontId="1" numFmtId="0" xfId="0" applyAlignment="1" applyBorder="1" applyFont="1">
      <alignment horizontal="left" vertical="center"/>
    </xf>
    <xf borderId="77" fillId="30" fontId="1" numFmtId="0" xfId="0" applyBorder="1" applyFill="1" applyFont="1"/>
    <xf borderId="96" fillId="30" fontId="1" numFmtId="0" xfId="0" applyBorder="1" applyFont="1"/>
    <xf borderId="77" fillId="30" fontId="1" numFmtId="0" xfId="0" applyAlignment="1" applyBorder="1" applyFont="1">
      <alignment horizontal="left" vertical="center"/>
    </xf>
    <xf borderId="77" fillId="30" fontId="1" numFmtId="0" xfId="0" applyAlignment="1" applyBorder="1" applyFont="1">
      <alignment horizontal="center" vertical="center"/>
    </xf>
    <xf borderId="77" fillId="30" fontId="1" numFmtId="14" xfId="0" applyBorder="1" applyFont="1" applyNumberFormat="1"/>
    <xf borderId="93" fillId="10" fontId="1" numFmtId="0" xfId="0" applyAlignment="1" applyBorder="1" applyFont="1">
      <alignment horizontal="left" vertical="center"/>
    </xf>
    <xf borderId="87" fillId="0" fontId="1" numFmtId="0" xfId="0" applyAlignment="1" applyBorder="1" applyFont="1">
      <alignment horizontal="center" vertical="center"/>
    </xf>
    <xf borderId="88" fillId="0" fontId="1" numFmtId="0" xfId="0" applyAlignment="1" applyBorder="1" applyFont="1">
      <alignment horizontal="center" vertical="center"/>
    </xf>
    <xf borderId="75" fillId="0" fontId="1" numFmtId="0" xfId="0" applyAlignment="1" applyBorder="1" applyFont="1">
      <alignment horizontal="center" vertical="center"/>
    </xf>
    <xf borderId="152" fillId="0" fontId="1" numFmtId="0" xfId="0" applyBorder="1" applyFont="1"/>
    <xf borderId="77" fillId="29" fontId="1" numFmtId="0" xfId="0" applyAlignment="1" applyBorder="1" applyFont="1">
      <alignment horizontal="left" vertical="center"/>
    </xf>
    <xf borderId="77" fillId="29" fontId="1" numFmtId="14" xfId="0" applyBorder="1" applyFont="1" applyNumberFormat="1"/>
    <xf borderId="97" fillId="8" fontId="1" numFmtId="0" xfId="0" applyBorder="1" applyFont="1"/>
    <xf borderId="94" fillId="0" fontId="1" numFmtId="0" xfId="0" applyAlignment="1" applyBorder="1" applyFont="1">
      <alignment horizontal="left" vertical="center"/>
    </xf>
    <xf borderId="97" fillId="10" fontId="1" numFmtId="0" xfId="0" applyAlignment="1" applyBorder="1" applyFont="1">
      <alignment horizontal="left" vertical="center"/>
    </xf>
    <xf borderId="74" fillId="0" fontId="1" numFmtId="0" xfId="0" applyAlignment="1" applyBorder="1" applyFont="1">
      <alignment horizontal="left" vertical="center"/>
    </xf>
    <xf borderId="70" fillId="0" fontId="40" numFmtId="0" xfId="0" applyAlignment="1" applyBorder="1" applyFont="1">
      <alignment horizontal="center"/>
    </xf>
    <xf borderId="71" fillId="0" fontId="41" numFmtId="0" xfId="0" applyBorder="1" applyFont="1"/>
    <xf borderId="84" fillId="0" fontId="42" numFmtId="0" xfId="0" applyAlignment="1" applyBorder="1" applyFont="1">
      <alignment horizontal="center"/>
    </xf>
    <xf borderId="3" fillId="0" fontId="43" numFmtId="0" xfId="0" applyAlignment="1" applyBorder="1" applyFont="1">
      <alignment horizontal="center" shrinkToFit="0" vertical="top" wrapText="1"/>
    </xf>
    <xf borderId="4" fillId="0" fontId="44" numFmtId="0" xfId="0" applyAlignment="1" applyBorder="1" applyFont="1">
      <alignment horizontal="center"/>
    </xf>
    <xf borderId="70" fillId="0" fontId="42" numFmtId="0" xfId="0" applyBorder="1" applyFont="1"/>
    <xf borderId="72" fillId="0" fontId="42" numFmtId="0" xfId="0" applyBorder="1" applyFont="1"/>
    <xf borderId="104" fillId="0" fontId="45" numFmtId="0" xfId="0" applyAlignment="1" applyBorder="1" applyFont="1">
      <alignment horizontal="left" vertical="center"/>
    </xf>
    <xf borderId="10" fillId="0" fontId="42" numFmtId="0" xfId="0" applyBorder="1" applyFont="1"/>
    <xf borderId="8" fillId="0" fontId="46" numFmtId="0" xfId="0" applyAlignment="1" applyBorder="1" applyFont="1">
      <alignment vertical="top"/>
    </xf>
    <xf borderId="6" fillId="0" fontId="47" numFmtId="0" xfId="0" applyAlignment="1" applyBorder="1" applyFont="1">
      <alignment horizontal="center" vertical="center"/>
    </xf>
    <xf borderId="10" fillId="0" fontId="46" numFmtId="0" xfId="0" applyAlignment="1" applyBorder="1" applyFont="1">
      <alignment horizontal="center" vertical="top"/>
    </xf>
    <xf borderId="133" fillId="24" fontId="48" numFmtId="0" xfId="0" applyAlignment="1" applyBorder="1" applyFont="1">
      <alignment horizontal="center" vertical="center"/>
    </xf>
    <xf borderId="153" fillId="0" fontId="4" numFmtId="0" xfId="0" applyBorder="1" applyFont="1"/>
    <xf borderId="79" fillId="0" fontId="49" numFmtId="0" xfId="0" applyAlignment="1" applyBorder="1" applyFont="1">
      <alignment horizontal="center" shrinkToFit="0" vertical="center" wrapText="1"/>
    </xf>
    <xf borderId="70" fillId="0" fontId="50" numFmtId="0" xfId="0" applyAlignment="1" applyBorder="1" applyFont="1">
      <alignment horizontal="center" vertical="center"/>
    </xf>
    <xf borderId="0" fillId="0" fontId="1" numFmtId="3" xfId="0" applyAlignment="1" applyFont="1" applyNumberFormat="1">
      <alignment vertical="center"/>
    </xf>
    <xf borderId="154" fillId="0" fontId="44" numFmtId="0" xfId="0" applyAlignment="1" applyBorder="1" applyFont="1">
      <alignment horizontal="center"/>
    </xf>
    <xf borderId="10" fillId="0" fontId="44" numFmtId="0" xfId="0" applyAlignment="1" applyBorder="1" applyFont="1">
      <alignment horizontal="center" vertical="center"/>
    </xf>
    <xf borderId="3" fillId="0" fontId="44" numFmtId="0" xfId="0" applyAlignment="1" applyBorder="1" applyFont="1">
      <alignment horizontal="center"/>
    </xf>
    <xf borderId="83" fillId="0" fontId="46" numFmtId="14" xfId="0" applyAlignment="1" applyBorder="1" applyFont="1" applyNumberFormat="1">
      <alignment horizontal="center" vertical="center"/>
    </xf>
    <xf borderId="71" fillId="0" fontId="51" numFmtId="0" xfId="0" applyAlignment="1" applyBorder="1" applyFont="1">
      <alignment horizontal="center" vertical="center"/>
    </xf>
    <xf borderId="51" fillId="0" fontId="52" numFmtId="0" xfId="0" applyAlignment="1" applyBorder="1" applyFont="1">
      <alignment horizontal="center" vertical="center"/>
    </xf>
    <xf borderId="51" fillId="0" fontId="53" numFmtId="0" xfId="0" applyAlignment="1" applyBorder="1" applyFont="1">
      <alignment horizontal="left"/>
    </xf>
    <xf borderId="111" fillId="0" fontId="46" numFmtId="14" xfId="0" applyAlignment="1" applyBorder="1" applyFont="1" applyNumberFormat="1">
      <alignment horizontal="center" vertical="center"/>
    </xf>
    <xf borderId="77" fillId="0" fontId="51" numFmtId="0" xfId="0" applyAlignment="1" applyBorder="1" applyFont="1">
      <alignment horizontal="center" vertical="center"/>
    </xf>
    <xf borderId="75" fillId="0" fontId="52" numFmtId="0" xfId="0" applyAlignment="1" applyBorder="1" applyFont="1">
      <alignment horizontal="center" vertical="center"/>
    </xf>
    <xf borderId="75" fillId="0" fontId="54" numFmtId="0" xfId="0" applyAlignment="1" applyBorder="1" applyFont="1">
      <alignment horizontal="left"/>
    </xf>
    <xf borderId="111" fillId="0" fontId="52" numFmtId="14" xfId="0" applyAlignment="1" applyBorder="1" applyFont="1" applyNumberFormat="1">
      <alignment horizontal="center"/>
    </xf>
    <xf borderId="77" fillId="0" fontId="52" numFmtId="0" xfId="0" applyAlignment="1" applyBorder="1" applyFont="1">
      <alignment horizontal="center"/>
    </xf>
    <xf borderId="75" fillId="0" fontId="54" numFmtId="0" xfId="0" applyAlignment="1" applyBorder="1" applyFont="1">
      <alignment horizontal="center"/>
    </xf>
    <xf borderId="146" fillId="0" fontId="52" numFmtId="14" xfId="0" applyAlignment="1" applyBorder="1" applyFont="1" applyNumberFormat="1">
      <alignment horizontal="center"/>
    </xf>
    <xf borderId="81" fillId="0" fontId="52" numFmtId="0" xfId="0" applyAlignment="1" applyBorder="1" applyFont="1">
      <alignment horizontal="center"/>
    </xf>
    <xf borderId="44" fillId="0" fontId="54" numFmtId="0" xfId="0" applyAlignment="1" applyBorder="1" applyFont="1">
      <alignment horizontal="center"/>
    </xf>
    <xf borderId="44" fillId="0" fontId="54" numFmtId="0" xfId="0" applyAlignment="1" applyBorder="1" applyFont="1">
      <alignment horizontal="left"/>
    </xf>
    <xf borderId="10" fillId="0" fontId="52" numFmtId="0" xfId="0" applyAlignment="1" applyBorder="1" applyFont="1">
      <alignment horizontal="left" vertical="center"/>
    </xf>
    <xf borderId="104" fillId="0" fontId="51" numFmtId="3" xfId="0" applyAlignment="1" applyBorder="1" applyFont="1" applyNumberFormat="1">
      <alignment horizontal="center" vertical="center"/>
    </xf>
    <xf borderId="1" fillId="0" fontId="55" numFmtId="0" xfId="0" applyAlignment="1" applyBorder="1" applyFont="1">
      <alignment horizontal="right"/>
    </xf>
    <xf borderId="2" fillId="0" fontId="42" numFmtId="0" xfId="0" applyAlignment="1" applyBorder="1" applyFont="1">
      <alignment vertical="center"/>
    </xf>
    <xf borderId="0" fillId="0" fontId="54" numFmtId="0" xfId="0" applyAlignment="1" applyFont="1">
      <alignment horizontal="left" vertical="center"/>
    </xf>
    <xf borderId="39" fillId="0" fontId="44" numFmtId="0" xfId="0" applyAlignment="1" applyBorder="1" applyFont="1">
      <alignment horizontal="left" vertical="center"/>
    </xf>
    <xf borderId="0" fillId="0" fontId="42" numFmtId="0" xfId="0" applyFont="1"/>
    <xf borderId="39" fillId="0" fontId="42" numFmtId="0" xfId="0" applyBorder="1" applyFont="1"/>
    <xf borderId="6" fillId="0" fontId="43" numFmtId="0" xfId="0" applyAlignment="1" applyBorder="1" applyFont="1">
      <alignment horizontal="center" shrinkToFit="0" vertical="top" wrapText="1"/>
    </xf>
    <xf borderId="0" fillId="0" fontId="44" numFmtId="0" xfId="0" applyAlignment="1" applyFont="1">
      <alignment horizontal="center"/>
    </xf>
    <xf borderId="6" fillId="0" fontId="42" numFmtId="0" xfId="0" applyBorder="1" applyFont="1"/>
    <xf borderId="19" fillId="0" fontId="42" numFmtId="0" xfId="0" applyBorder="1" applyFont="1"/>
    <xf borderId="104" fillId="0" fontId="56" numFmtId="0" xfId="0" applyAlignment="1" applyBorder="1" applyFont="1">
      <alignment horizontal="left" vertical="center"/>
    </xf>
    <xf borderId="6" fillId="0" fontId="46" numFmtId="0" xfId="0" applyAlignment="1" applyBorder="1" applyFont="1">
      <alignment horizontal="center" vertical="center"/>
    </xf>
    <xf borderId="1" fillId="0" fontId="46" numFmtId="0" xfId="0" applyAlignment="1" applyBorder="1" applyFont="1">
      <alignment horizontal="center" vertical="top"/>
    </xf>
    <xf borderId="3" fillId="0" fontId="49" numFmtId="0" xfId="0" applyAlignment="1" applyBorder="1" applyFont="1">
      <alignment horizontal="center" shrinkToFit="0" vertical="center" wrapText="1"/>
    </xf>
    <xf borderId="1" fillId="0" fontId="51" numFmtId="0" xfId="0" applyAlignment="1" applyBorder="1" applyFont="1">
      <alignment horizontal="center" vertical="center"/>
    </xf>
    <xf borderId="51" fillId="0" fontId="54" numFmtId="0" xfId="0" applyAlignment="1" applyBorder="1" applyFont="1">
      <alignment horizontal="left"/>
    </xf>
    <xf borderId="0" fillId="0" fontId="54" numFmtId="0" xfId="0" applyAlignment="1" applyFont="1">
      <alignment horizontal="center" shrinkToFit="0" wrapText="1"/>
    </xf>
    <xf borderId="18" fillId="0" fontId="42" numFmtId="0" xfId="0" applyBorder="1" applyFont="1"/>
    <xf borderId="0" fillId="0" fontId="57" numFmtId="0" xfId="0" applyFont="1"/>
    <xf borderId="1" fillId="0" fontId="58" numFmtId="1" xfId="0" applyAlignment="1" applyBorder="1" applyFont="1" applyNumberFormat="1">
      <alignment horizontal="center" vertical="center"/>
    </xf>
    <xf borderId="0" fillId="0" fontId="58" numFmtId="0" xfId="0" applyFont="1"/>
    <xf borderId="18" fillId="0" fontId="58" numFmtId="0" xfId="0" applyBorder="1" applyFont="1"/>
    <xf borderId="0" fillId="0" fontId="57" numFmtId="0" xfId="0" applyAlignment="1" applyFont="1">
      <alignment horizontal="left"/>
    </xf>
    <xf borderId="0" fillId="0" fontId="42" numFmtId="0" xfId="0" applyAlignment="1" applyFont="1">
      <alignment horizontal="left"/>
    </xf>
    <xf borderId="3" fillId="24" fontId="46" numFmtId="0" xfId="0" applyAlignment="1" applyBorder="1" applyFont="1">
      <alignment horizontal="center" vertical="center"/>
    </xf>
    <xf borderId="0" fillId="0" fontId="58" numFmtId="0" xfId="0" applyAlignment="1" applyFont="1">
      <alignment vertical="center"/>
    </xf>
    <xf borderId="18" fillId="0" fontId="59" numFmtId="0" xfId="0" applyAlignment="1" applyBorder="1" applyFont="1">
      <alignment vertical="center"/>
    </xf>
    <xf borderId="0" fillId="0" fontId="59" numFmtId="0" xfId="0" applyAlignment="1" applyFont="1">
      <alignment vertical="center"/>
    </xf>
    <xf borderId="0" fillId="0" fontId="60" numFmtId="0" xfId="0" applyAlignment="1" applyFont="1">
      <alignment vertical="center"/>
    </xf>
    <xf borderId="0" fillId="0" fontId="61" numFmtId="0" xfId="0" applyFont="1"/>
    <xf borderId="0" fillId="0" fontId="46" numFmtId="0" xfId="0" applyAlignment="1" applyFont="1">
      <alignment horizontal="center"/>
    </xf>
    <xf borderId="0" fillId="0" fontId="46" numFmtId="0" xfId="0" applyFont="1"/>
    <xf borderId="87" fillId="0" fontId="62" numFmtId="0" xfId="0" applyAlignment="1" applyBorder="1" applyFont="1">
      <alignment horizontal="center" vertical="center"/>
    </xf>
    <xf borderId="88" fillId="0" fontId="40" numFmtId="0" xfId="0" applyAlignment="1" applyBorder="1" applyFont="1">
      <alignment horizontal="center" vertical="center"/>
    </xf>
    <xf borderId="94" fillId="0" fontId="4" numFmtId="0" xfId="0" applyBorder="1" applyFont="1"/>
    <xf borderId="19" fillId="0" fontId="42" numFmtId="0" xfId="0" applyAlignment="1" applyBorder="1" applyFont="1">
      <alignment horizontal="center"/>
    </xf>
    <xf borderId="3" fillId="0" fontId="63" numFmtId="14" xfId="0" applyAlignment="1" applyBorder="1" applyFont="1" applyNumberFormat="1">
      <alignment horizontal="center" vertical="top"/>
    </xf>
    <xf borderId="0" fillId="0" fontId="42" numFmtId="0" xfId="0" applyAlignment="1" applyFont="1">
      <alignment horizontal="center"/>
    </xf>
    <xf borderId="89" fillId="0" fontId="4" numFmtId="0" xfId="0" applyBorder="1" applyFont="1"/>
    <xf borderId="37" fillId="0" fontId="4" numFmtId="0" xfId="0" applyBorder="1" applyFont="1"/>
    <xf borderId="0" fillId="0" fontId="42" numFmtId="0" xfId="0" applyAlignment="1" applyFont="1">
      <alignment horizontal="right"/>
    </xf>
    <xf borderId="18" fillId="0" fontId="42" numFmtId="0" xfId="0" applyAlignment="1" applyBorder="1" applyFont="1">
      <alignment horizontal="center"/>
    </xf>
    <xf borderId="3" fillId="0" fontId="64" numFmtId="3" xfId="0" applyAlignment="1" applyBorder="1" applyFont="1" applyNumberFormat="1">
      <alignment horizontal="center" vertical="center"/>
    </xf>
    <xf borderId="0" fillId="0" fontId="65" numFmtId="0" xfId="0" applyFont="1"/>
    <xf borderId="3" fillId="0" fontId="66" numFmtId="3" xfId="0" applyAlignment="1" applyBorder="1" applyFont="1" applyNumberFormat="1">
      <alignment horizontal="center" vertical="center"/>
    </xf>
    <xf borderId="0" fillId="0" fontId="57" numFmtId="0" xfId="0" applyAlignment="1" applyFont="1">
      <alignment horizontal="center"/>
    </xf>
    <xf borderId="0" fillId="0" fontId="67" numFmtId="0" xfId="0" applyAlignment="1" applyFont="1">
      <alignment horizontal="center" vertical="center"/>
    </xf>
    <xf borderId="0" fillId="0" fontId="54" numFmtId="0" xfId="0" applyAlignment="1" applyFont="1">
      <alignment horizontal="left"/>
    </xf>
    <xf borderId="39" fillId="0" fontId="63" numFmtId="0" xfId="0" applyAlignment="1" applyBorder="1" applyFont="1">
      <alignment horizontal="center" shrinkToFit="0" wrapText="1"/>
    </xf>
    <xf borderId="4" fillId="0" fontId="54" numFmtId="0" xfId="0" applyBorder="1" applyFont="1"/>
    <xf borderId="0" fillId="0" fontId="54" numFmtId="0" xfId="0" applyFont="1"/>
    <xf borderId="1" fillId="10" fontId="45" numFmtId="1" xfId="0" applyAlignment="1" applyBorder="1" applyFont="1" applyNumberFormat="1">
      <alignment horizontal="left" vertical="center"/>
    </xf>
    <xf borderId="9" fillId="10" fontId="58" numFmtId="0" xfId="0" applyBorder="1" applyFont="1"/>
    <xf borderId="77" fillId="10" fontId="58" numFmtId="0" xfId="0" applyAlignment="1" applyBorder="1" applyFont="1">
      <alignment horizontal="center" vertical="center"/>
    </xf>
    <xf borderId="77" fillId="0" fontId="58" numFmtId="0" xfId="0" applyAlignment="1" applyBorder="1" applyFont="1">
      <alignment horizontal="center" vertical="center"/>
    </xf>
    <xf borderId="9" fillId="10" fontId="58" numFmtId="0" xfId="0" applyAlignment="1" applyBorder="1" applyFont="1">
      <alignment horizontal="center"/>
    </xf>
    <xf borderId="0" fillId="0" fontId="68" numFmtId="0" xfId="0" applyFont="1"/>
    <xf borderId="0" fillId="0" fontId="69" numFmtId="0" xfId="0" applyFont="1"/>
    <xf borderId="0" fillId="0" fontId="62" numFmtId="0" xfId="0" applyFont="1"/>
    <xf borderId="0" fillId="0" fontId="68" numFmtId="0" xfId="0" applyAlignment="1" applyFont="1">
      <alignment horizontal="center"/>
    </xf>
    <xf borderId="0" fillId="0" fontId="54" numFmtId="0" xfId="0" applyAlignment="1" applyFont="1">
      <alignment horizontal="center"/>
    </xf>
    <xf borderId="0" fillId="0" fontId="70" numFmtId="0" xfId="0" applyFont="1"/>
    <xf borderId="0" fillId="0" fontId="71" numFmtId="0" xfId="0" applyAlignment="1" applyFont="1">
      <alignment horizontal="center" vertical="center"/>
    </xf>
    <xf borderId="4" fillId="0" fontId="5" numFmtId="0" xfId="0" applyAlignment="1" applyBorder="1" applyFont="1">
      <alignment shrinkToFit="0" wrapText="1"/>
    </xf>
    <xf borderId="154" fillId="3" fontId="8" numFmtId="0" xfId="0" applyAlignment="1" applyBorder="1" applyFont="1">
      <alignment horizontal="center" shrinkToFit="0" vertical="center" wrapText="1"/>
    </xf>
    <xf borderId="24" fillId="3" fontId="72" numFmtId="3" xfId="0" applyAlignment="1" applyBorder="1" applyFont="1" applyNumberFormat="1">
      <alignment horizontal="center" shrinkToFit="0" wrapText="1"/>
    </xf>
    <xf borderId="117" fillId="3" fontId="8" numFmtId="0" xfId="0" applyAlignment="1" applyBorder="1" applyFont="1">
      <alignment shrinkToFit="0" vertical="center" wrapText="1"/>
    </xf>
    <xf borderId="155" fillId="3" fontId="8" numFmtId="0" xfId="0" applyAlignment="1" applyBorder="1" applyFont="1">
      <alignment shrinkToFit="0" vertical="center" wrapText="1"/>
    </xf>
    <xf borderId="9" fillId="3" fontId="8" numFmtId="0" xfId="0" applyAlignment="1" applyBorder="1" applyFont="1">
      <alignment shrinkToFit="0" vertical="center" wrapText="1"/>
    </xf>
    <xf borderId="10" fillId="0" fontId="2" numFmtId="0" xfId="0" applyAlignment="1" applyBorder="1" applyFont="1">
      <alignment shrinkToFit="0" wrapText="1"/>
    </xf>
    <xf borderId="156" fillId="0" fontId="4" numFmtId="0" xfId="0" applyBorder="1" applyFont="1"/>
    <xf borderId="4" fillId="0" fontId="2" numFmtId="0" xfId="0" applyAlignment="1" applyBorder="1" applyFont="1">
      <alignment shrinkToFit="0" wrapText="1"/>
    </xf>
    <xf borderId="154" fillId="0" fontId="11" numFmtId="3" xfId="0" applyAlignment="1" applyBorder="1" applyFont="1" applyNumberFormat="1">
      <alignment horizontal="center" shrinkToFit="0" vertical="center" wrapText="1"/>
    </xf>
    <xf borderId="3" fillId="0" fontId="11" numFmtId="3" xfId="0" applyAlignment="1" applyBorder="1" applyFont="1" applyNumberFormat="1">
      <alignment horizontal="center" shrinkToFit="0" vertical="center" wrapText="1"/>
    </xf>
    <xf borderId="157" fillId="0" fontId="18" numFmtId="168" xfId="0" applyBorder="1" applyFont="1" applyNumberFormat="1"/>
    <xf borderId="10" fillId="0" fontId="12" numFmtId="0" xfId="0" applyAlignment="1" applyBorder="1" applyFont="1">
      <alignment horizontal="center" shrinkToFit="0" vertical="center" wrapText="1"/>
    </xf>
    <xf borderId="117" fillId="6" fontId="2" numFmtId="0" xfId="0" applyAlignment="1" applyBorder="1" applyFont="1">
      <alignment shrinkToFit="0" vertical="center" wrapText="1"/>
    </xf>
    <xf borderId="11" fillId="6" fontId="11" numFmtId="3" xfId="0" applyAlignment="1" applyBorder="1" applyFont="1" applyNumberFormat="1">
      <alignment horizontal="center" shrinkToFit="0" vertical="center" wrapText="1"/>
    </xf>
    <xf borderId="158" fillId="6" fontId="8" numFmtId="3" xfId="0" applyAlignment="1" applyBorder="1" applyFont="1" applyNumberFormat="1">
      <alignment horizontal="center" shrinkToFit="0" vertical="center" wrapText="1"/>
    </xf>
    <xf borderId="159" fillId="6" fontId="8" numFmtId="3" xfId="0" applyAlignment="1" applyBorder="1" applyFont="1" applyNumberFormat="1">
      <alignment horizontal="center" shrinkToFit="0" vertical="center" wrapText="1"/>
    </xf>
    <xf borderId="160" fillId="7" fontId="2" numFmtId="0" xfId="0" applyAlignment="1" applyBorder="1" applyFont="1">
      <alignment horizontal="center" shrinkToFit="0" vertical="top" wrapText="1"/>
    </xf>
    <xf borderId="161" fillId="0" fontId="4" numFmtId="0" xfId="0" applyBorder="1" applyFont="1"/>
    <xf borderId="116" fillId="7" fontId="2" numFmtId="0" xfId="0" applyAlignment="1" applyBorder="1" applyFont="1">
      <alignment horizontal="center" shrinkToFit="0" vertical="top" wrapText="1"/>
    </xf>
    <xf borderId="115" fillId="7" fontId="2" numFmtId="0" xfId="0" applyAlignment="1" applyBorder="1" applyFont="1">
      <alignment horizontal="center" shrinkToFit="0" vertical="top" wrapText="1"/>
    </xf>
    <xf borderId="1" fillId="7" fontId="2" numFmtId="0" xfId="0" applyAlignment="1" applyBorder="1" applyFont="1">
      <alignment horizontal="center" shrinkToFit="0" vertical="top" wrapText="1"/>
    </xf>
    <xf borderId="15" fillId="7" fontId="2" numFmtId="0" xfId="0" applyAlignment="1" applyBorder="1" applyFont="1">
      <alignment horizontal="center" shrinkToFit="0" vertical="top" wrapText="1"/>
    </xf>
    <xf borderId="162" fillId="7" fontId="2" numFmtId="0" xfId="0" applyAlignment="1" applyBorder="1" applyFont="1">
      <alignment horizontal="center" shrinkToFit="0" vertical="top" wrapText="1"/>
    </xf>
    <xf borderId="163" fillId="0" fontId="2" numFmtId="14" xfId="0" applyAlignment="1" applyBorder="1" applyFont="1" applyNumberFormat="1">
      <alignment horizontal="center" shrinkToFit="0" vertical="center" wrapText="1"/>
    </xf>
    <xf borderId="51" fillId="0" fontId="2" numFmtId="3" xfId="0" applyAlignment="1" applyBorder="1" applyFont="1" applyNumberFormat="1">
      <alignment horizontal="center" shrinkToFit="0" wrapText="1"/>
    </xf>
    <xf borderId="39" fillId="0" fontId="2" numFmtId="3" xfId="0" applyAlignment="1" applyBorder="1" applyFont="1" applyNumberFormat="1">
      <alignment horizontal="center" shrinkToFit="0" wrapText="1"/>
    </xf>
    <xf borderId="163" fillId="0" fontId="2" numFmtId="3" xfId="0" applyAlignment="1" applyBorder="1" applyFont="1" applyNumberFormat="1">
      <alignment shrinkToFit="0" wrapText="1"/>
    </xf>
    <xf borderId="37" fillId="0" fontId="2" numFmtId="0" xfId="0" applyAlignment="1" applyBorder="1" applyFont="1">
      <alignment shrinkToFit="0" wrapText="1"/>
    </xf>
    <xf borderId="51" fillId="0" fontId="2" numFmtId="0" xfId="0" applyAlignment="1" applyBorder="1" applyFont="1">
      <alignment shrinkToFit="0" wrapText="1"/>
    </xf>
    <xf borderId="0" fillId="0" fontId="1" numFmtId="3" xfId="0" applyFont="1" applyNumberFormat="1"/>
    <xf borderId="151" fillId="0" fontId="2" numFmtId="3" xfId="0" applyAlignment="1" applyBorder="1" applyFont="1" applyNumberFormat="1">
      <alignment horizontal="center" shrinkToFit="0" vertical="center" wrapText="1"/>
    </xf>
    <xf borderId="51" fillId="0" fontId="2" numFmtId="3" xfId="0" applyAlignment="1" applyBorder="1" applyFont="1" applyNumberFormat="1">
      <alignment shrinkToFit="0" wrapText="1"/>
    </xf>
    <xf borderId="44" fillId="4" fontId="2" numFmtId="3" xfId="0" applyAlignment="1" applyBorder="1" applyFont="1" applyNumberFormat="1">
      <alignment shrinkToFit="0" wrapText="1"/>
    </xf>
    <xf borderId="154" fillId="0" fontId="2" numFmtId="3" xfId="0" applyAlignment="1" applyBorder="1" applyFont="1" applyNumberFormat="1">
      <alignment horizontal="center" shrinkToFit="0" vertical="center" wrapText="1"/>
    </xf>
    <xf borderId="64" fillId="4" fontId="2" numFmtId="3" xfId="0" applyAlignment="1" applyBorder="1" applyFont="1" applyNumberFormat="1">
      <alignment horizontal="center" shrinkToFit="0" vertical="center" wrapText="1"/>
    </xf>
    <xf borderId="48" fillId="3" fontId="2" numFmtId="3" xfId="0" applyAlignment="1" applyBorder="1" applyFont="1" applyNumberFormat="1">
      <alignment horizontal="center" shrinkToFit="0" vertical="center" wrapText="1"/>
    </xf>
    <xf borderId="51" fillId="3" fontId="2" numFmtId="3" xfId="0" applyAlignment="1" applyBorder="1" applyFont="1" applyNumberFormat="1">
      <alignment horizontal="center" shrinkToFit="0" vertical="center" wrapText="1"/>
    </xf>
    <xf borderId="163" fillId="0" fontId="11" numFmtId="0" xfId="0" applyAlignment="1" applyBorder="1" applyFont="1">
      <alignment shrinkToFit="0" wrapText="1"/>
    </xf>
    <xf borderId="163" fillId="2" fontId="13" numFmtId="3" xfId="0" applyAlignment="1" applyBorder="1" applyFont="1" applyNumberFormat="1">
      <alignment horizontal="center" shrinkToFit="0" vertical="center" wrapText="1"/>
    </xf>
    <xf borderId="51" fillId="0" fontId="2" numFmtId="4" xfId="0" applyAlignment="1" applyBorder="1" applyFont="1" applyNumberFormat="1">
      <alignment shrinkToFit="0" wrapText="1"/>
    </xf>
    <xf borderId="163" fillId="0" fontId="73" numFmtId="0" xfId="0" applyAlignment="1" applyBorder="1" applyFont="1">
      <alignment horizontal="center" shrinkToFit="0" vertical="center" wrapText="1"/>
    </xf>
    <xf borderId="51" fillId="2" fontId="74" numFmtId="3" xfId="0" applyAlignment="1" applyBorder="1" applyFont="1" applyNumberFormat="1">
      <alignment horizontal="center" shrinkToFit="0" wrapText="1"/>
    </xf>
    <xf borderId="163" fillId="0" fontId="2" numFmtId="0" xfId="0" applyAlignment="1" applyBorder="1" applyFont="1">
      <alignment shrinkToFit="0" wrapText="1"/>
    </xf>
    <xf borderId="44" fillId="2" fontId="8" numFmtId="0" xfId="0" applyAlignment="1" applyBorder="1" applyFont="1">
      <alignment horizontal="center" shrinkToFit="0" wrapText="1"/>
    </xf>
    <xf borderId="44" fillId="0" fontId="18" numFmtId="2" xfId="0" applyAlignment="1" applyBorder="1" applyFont="1" applyNumberFormat="1">
      <alignment horizontal="center"/>
    </xf>
    <xf borderId="1" fillId="0" fontId="18" numFmtId="0" xfId="0" applyAlignment="1" applyBorder="1" applyFont="1">
      <alignment horizontal="center"/>
    </xf>
    <xf borderId="31" fillId="0" fontId="19" numFmtId="0" xfId="0" applyAlignment="1" applyBorder="1" applyFont="1">
      <alignment horizontal="center"/>
    </xf>
    <xf borderId="31" fillId="0" fontId="18" numFmtId="164" xfId="0" applyAlignment="1" applyBorder="1" applyFont="1" applyNumberFormat="1">
      <alignment horizontal="center"/>
    </xf>
    <xf borderId="31" fillId="0" fontId="18" numFmtId="2" xfId="0" applyAlignment="1" applyBorder="1" applyFont="1" applyNumberFormat="1">
      <alignment horizontal="center"/>
    </xf>
    <xf borderId="15" fillId="5" fontId="10" numFmtId="49" xfId="0" applyAlignment="1" applyBorder="1" applyFont="1" applyNumberFormat="1">
      <alignment horizontal="center" shrinkToFit="0" vertical="center" wrapText="1"/>
    </xf>
    <xf borderId="37" fillId="0" fontId="2" numFmtId="0" xfId="0" applyAlignment="1" applyBorder="1" applyFont="1">
      <alignment horizontal="center" shrinkToFit="0" wrapText="1"/>
    </xf>
    <xf borderId="31" fillId="3" fontId="7" numFmtId="0" xfId="0" applyAlignment="1" applyBorder="1" applyFont="1">
      <alignment horizontal="center" shrinkToFit="0" vertical="center" wrapText="1"/>
    </xf>
    <xf borderId="14" fillId="3" fontId="7" numFmtId="0" xfId="0" applyAlignment="1" applyBorder="1" applyFont="1">
      <alignment horizontal="left" shrinkToFit="0" vertical="center" wrapText="1"/>
    </xf>
    <xf borderId="33" fillId="3" fontId="7" numFmtId="0" xfId="0" applyAlignment="1" applyBorder="1" applyFont="1">
      <alignment horizontal="left" shrinkToFit="0" vertical="center" wrapText="1"/>
    </xf>
    <xf borderId="4" fillId="0" fontId="2" numFmtId="0" xfId="0" applyAlignment="1" applyBorder="1" applyFont="1">
      <alignment horizontal="center" shrinkToFit="0" wrapText="1"/>
    </xf>
    <xf borderId="54" fillId="0" fontId="2" numFmtId="3" xfId="0" applyAlignment="1" applyBorder="1" applyFont="1" applyNumberFormat="1">
      <alignment horizontal="center" shrinkToFit="0" vertical="center" wrapText="1"/>
    </xf>
    <xf borderId="4" fillId="0" fontId="2" numFmtId="3" xfId="0" applyAlignment="1" applyBorder="1" applyFont="1" applyNumberFormat="1">
      <alignment horizontal="center" shrinkToFit="0" vertical="center" wrapText="1"/>
    </xf>
    <xf borderId="44" fillId="7" fontId="2" numFmtId="3" xfId="0" applyAlignment="1" applyBorder="1" applyFont="1" applyNumberFormat="1">
      <alignment horizontal="center" shrinkToFit="0" vertical="center" wrapText="1"/>
    </xf>
    <xf borderId="46" fillId="7" fontId="2" numFmtId="3" xfId="0" applyAlignment="1" applyBorder="1" applyFont="1" applyNumberFormat="1">
      <alignment horizontal="center" shrinkToFit="0" vertical="center" wrapText="1"/>
    </xf>
    <xf borderId="164" fillId="4" fontId="2" numFmtId="3" xfId="0" applyAlignment="1" applyBorder="1" applyFont="1" applyNumberFormat="1">
      <alignment horizontal="center" shrinkToFit="0" vertical="center" wrapText="1"/>
    </xf>
    <xf borderId="46" fillId="4" fontId="2" numFmtId="3" xfId="0" applyAlignment="1" applyBorder="1" applyFont="1" applyNumberFormat="1">
      <alignment shrinkToFit="0" wrapText="1"/>
    </xf>
    <xf borderId="53" fillId="0" fontId="2" numFmtId="3" xfId="0" applyAlignment="1" applyBorder="1" applyFont="1" applyNumberFormat="1">
      <alignment shrinkToFit="0" wrapText="1"/>
    </xf>
    <xf borderId="61" fillId="3" fontId="2" numFmtId="3" xfId="0" applyAlignment="1" applyBorder="1" applyFont="1" applyNumberFormat="1">
      <alignment horizontal="center" shrinkToFit="0" vertical="center" wrapText="1"/>
    </xf>
    <xf borderId="54" fillId="2" fontId="75" numFmtId="3" xfId="0" applyAlignment="1" applyBorder="1" applyFont="1" applyNumberFormat="1">
      <alignment horizontal="center" shrinkToFit="0" vertical="center" wrapText="1"/>
    </xf>
    <xf borderId="51" fillId="2" fontId="76" numFmtId="0" xfId="0" applyAlignment="1" applyBorder="1" applyFont="1">
      <alignment horizontal="center" shrinkToFit="0" wrapText="1"/>
    </xf>
    <xf borderId="165" fillId="0" fontId="4" numFmtId="0" xfId="0" applyBorder="1" applyFont="1"/>
    <xf borderId="1" fillId="2" fontId="3" numFmtId="0" xfId="0" applyAlignment="1" applyBorder="1" applyFont="1">
      <alignment horizontal="center" shrinkToFit="0" wrapText="1"/>
    </xf>
    <xf borderId="31" fillId="3" fontId="8" numFmtId="0" xfId="0" applyAlignment="1" applyBorder="1" applyFont="1">
      <alignment horizontal="center" shrinkToFit="0" vertical="center" wrapText="1"/>
    </xf>
    <xf borderId="39" fillId="0" fontId="2" numFmtId="3" xfId="0" applyAlignment="1" applyBorder="1" applyFont="1" applyNumberFormat="1">
      <alignment shrinkToFit="0" wrapText="1"/>
    </xf>
    <xf borderId="36" fillId="0" fontId="77" numFmtId="0" xfId="0" applyAlignment="1" applyBorder="1" applyFont="1">
      <alignment shrinkToFit="0" wrapText="1"/>
    </xf>
    <xf borderId="36" fillId="0" fontId="78" numFmtId="0" xfId="0" applyAlignment="1" applyBorder="1" applyFont="1">
      <alignment shrinkToFit="0" wrapText="1"/>
    </xf>
    <xf borderId="0" fillId="0" fontId="79" numFmtId="0" xfId="0" applyAlignment="1" applyFont="1">
      <alignment horizontal="center" shrinkToFit="0" wrapText="1"/>
    </xf>
    <xf borderId="51" fillId="0" fontId="80" numFmtId="0" xfId="0" applyAlignment="1" applyBorder="1" applyFont="1">
      <alignment shrinkToFit="0" wrapText="1"/>
    </xf>
    <xf borderId="44" fillId="0" fontId="18" numFmtId="164" xfId="0" applyAlignment="1" applyBorder="1" applyFont="1" applyNumberFormat="1">
      <alignment horizontal="center" shrinkToFit="0" wrapText="1"/>
    </xf>
    <xf borderId="51" fillId="2" fontId="81" numFmtId="3" xfId="0" applyAlignment="1" applyBorder="1" applyFont="1" applyNumberFormat="1">
      <alignment horizontal="center" shrinkToFit="0" wrapText="1"/>
    </xf>
    <xf borderId="65" fillId="2" fontId="13" numFmtId="0" xfId="0" applyAlignment="1" applyBorder="1" applyFont="1">
      <alignment horizontal="center" shrinkToFit="0" wrapText="1"/>
    </xf>
    <xf borderId="104" fillId="0" fontId="11" numFmtId="3" xfId="0" applyAlignment="1" applyBorder="1" applyFont="1" applyNumberFormat="1">
      <alignment horizontal="center" shrinkToFit="0" vertical="center" wrapText="1"/>
    </xf>
    <xf borderId="1" fillId="0" fontId="12" numFmtId="0" xfId="0" applyAlignment="1" applyBorder="1" applyFont="1">
      <alignment horizontal="center" shrinkToFit="0" vertical="center" wrapText="1"/>
    </xf>
    <xf borderId="1" fillId="6" fontId="11" numFmtId="3" xfId="0" applyAlignment="1" applyBorder="1" applyFont="1" applyNumberFormat="1">
      <alignment horizontal="center" shrinkToFit="0" vertical="center" wrapText="1"/>
    </xf>
    <xf borderId="51" fillId="0" fontId="2" numFmtId="2" xfId="0" applyAlignment="1" applyBorder="1" applyFont="1" applyNumberFormat="1">
      <alignment shrinkToFit="0" wrapText="1"/>
    </xf>
    <xf borderId="163" fillId="0" fontId="82" numFmtId="0" xfId="0" applyAlignment="1" applyBorder="1" applyFont="1">
      <alignment shrinkToFit="0" wrapText="1"/>
    </xf>
    <xf borderId="51" fillId="2" fontId="8" numFmtId="0" xfId="0" applyAlignment="1" applyBorder="1" applyFont="1">
      <alignment horizontal="center" shrinkToFit="0" wrapText="1"/>
    </xf>
    <xf borderId="51" fillId="0" fontId="2" numFmtId="0" xfId="0" applyAlignment="1" applyBorder="1" applyFont="1">
      <alignment horizontal="center" shrinkToFit="0" wrapText="1"/>
    </xf>
    <xf borderId="65" fillId="3" fontId="17" numFmtId="0" xfId="0" applyAlignment="1" applyBorder="1" applyFont="1">
      <alignment shrinkToFit="0" wrapText="1"/>
    </xf>
    <xf borderId="70" fillId="0" fontId="8" numFmtId="0" xfId="0" applyBorder="1" applyFont="1"/>
    <xf borderId="51" fillId="0" fontId="8" numFmtId="0" xfId="0" applyBorder="1" applyFont="1"/>
    <xf borderId="52" fillId="0" fontId="8" numFmtId="0" xfId="0" applyBorder="1" applyFont="1"/>
    <xf borderId="73" fillId="0" fontId="8" numFmtId="0" xfId="0" applyBorder="1" applyFont="1"/>
    <xf borderId="75" fillId="0" fontId="83" numFmtId="0" xfId="0" applyBorder="1" applyFont="1"/>
    <xf borderId="75" fillId="0" fontId="8" numFmtId="0" xfId="0" applyBorder="1" applyFont="1"/>
    <xf borderId="38" fillId="0" fontId="8" numFmtId="0" xfId="0" applyBorder="1" applyFont="1"/>
    <xf borderId="75" fillId="0" fontId="8" numFmtId="1" xfId="0" applyBorder="1" applyFont="1" applyNumberFormat="1"/>
    <xf borderId="75" fillId="0" fontId="8" numFmtId="2" xfId="0" applyBorder="1" applyFont="1" applyNumberFormat="1"/>
    <xf borderId="79" fillId="0" fontId="8" numFmtId="0" xfId="0" applyBorder="1" applyFont="1"/>
    <xf borderId="44" fillId="0" fontId="83" numFmtId="0" xfId="0" applyBorder="1" applyFont="1"/>
    <xf borderId="51" fillId="0" fontId="83" numFmtId="0" xfId="0" applyBorder="1" applyFont="1"/>
    <xf borderId="44" fillId="0" fontId="8" numFmtId="0" xfId="0" applyBorder="1" applyFont="1"/>
    <xf borderId="49" fillId="0" fontId="8" numFmtId="0" xfId="0" applyBorder="1" applyFont="1"/>
    <xf borderId="166" fillId="0" fontId="4" numFmtId="0" xfId="0" applyBorder="1" applyFont="1"/>
    <xf borderId="167" fillId="0" fontId="4" numFmtId="0" xfId="0" applyBorder="1" applyFont="1"/>
    <xf borderId="51" fillId="0" fontId="7" numFmtId="3" xfId="0" applyAlignment="1" applyBorder="1" applyFont="1" applyNumberFormat="1">
      <alignment horizontal="center" shrinkToFit="0" vertical="center" wrapText="1"/>
    </xf>
    <xf borderId="36" fillId="0" fontId="4" numFmtId="0" xfId="0" applyBorder="1" applyFont="1"/>
    <xf borderId="44" fillId="4" fontId="7" numFmtId="3" xfId="0" applyAlignment="1" applyBorder="1" applyFont="1" applyNumberFormat="1">
      <alignment horizontal="center" shrinkToFit="0" vertical="center" wrapText="1"/>
    </xf>
    <xf borderId="39" fillId="0" fontId="7" numFmtId="3" xfId="0" applyAlignment="1" applyBorder="1" applyFont="1" applyNumberFormat="1">
      <alignment horizontal="center" shrinkToFit="0" vertical="center" wrapText="1"/>
    </xf>
    <xf borderId="41" fillId="0" fontId="4" numFmtId="0" xfId="0" applyBorder="1" applyFont="1"/>
    <xf borderId="168" fillId="0" fontId="4" numFmtId="0" xfId="0" applyBorder="1" applyFont="1"/>
    <xf borderId="65" fillId="2" fontId="3" numFmtId="0" xfId="0" applyAlignment="1" applyBorder="1" applyFont="1">
      <alignment horizontal="center" shrinkToFit="0" wrapText="1"/>
    </xf>
    <xf borderId="15" fillId="5" fontId="84" numFmtId="49" xfId="0" applyAlignment="1" applyBorder="1" applyFont="1" applyNumberFormat="1">
      <alignment horizontal="center" shrinkToFit="0" vertical="center" wrapText="1"/>
    </xf>
    <xf borderId="53" fillId="0" fontId="20" numFmtId="3" xfId="0" applyAlignment="1" applyBorder="1" applyFont="1" applyNumberFormat="1">
      <alignment shrinkToFit="0" wrapText="1"/>
    </xf>
    <xf borderId="63" fillId="0" fontId="20" numFmtId="0" xfId="0" applyAlignment="1" applyBorder="1" applyFont="1">
      <alignment shrinkToFit="0" wrapText="1"/>
    </xf>
    <xf borderId="65" fillId="2" fontId="3" numFmtId="0" xfId="0" applyAlignment="1" applyBorder="1" applyFont="1">
      <alignment horizontal="center" shrinkToFit="0" vertical="center" wrapText="1"/>
    </xf>
    <xf borderId="148" fillId="3" fontId="7" numFmtId="0" xfId="0" applyAlignment="1" applyBorder="1" applyFont="1">
      <alignment horizontal="center" shrinkToFit="0" vertical="center" wrapText="1"/>
    </xf>
    <xf borderId="169" fillId="0" fontId="2" numFmtId="0" xfId="0" applyAlignment="1" applyBorder="1" applyFont="1">
      <alignment shrinkToFit="0" wrapText="1"/>
    </xf>
    <xf borderId="2" fillId="0" fontId="11" numFmtId="3" xfId="0" applyAlignment="1" applyBorder="1" applyFont="1" applyNumberFormat="1">
      <alignment horizontal="center" shrinkToFit="0" vertical="center" wrapText="1"/>
    </xf>
    <xf borderId="104" fillId="0" fontId="2" numFmtId="0" xfId="0" applyAlignment="1" applyBorder="1" applyFont="1">
      <alignment shrinkToFit="0" wrapText="1"/>
    </xf>
    <xf borderId="9" fillId="6" fontId="8" numFmtId="3" xfId="0" applyAlignment="1" applyBorder="1" applyFont="1" applyNumberFormat="1">
      <alignment horizontal="center" shrinkToFit="0" vertical="center" wrapText="1"/>
    </xf>
    <xf borderId="100" fillId="6" fontId="8" numFmtId="3" xfId="0" applyAlignment="1" applyBorder="1" applyFont="1" applyNumberFormat="1">
      <alignment horizontal="center" shrinkToFit="0" vertical="center" wrapText="1"/>
    </xf>
    <xf borderId="23" fillId="6" fontId="8" numFmtId="3" xfId="0" applyAlignment="1" applyBorder="1" applyFont="1" applyNumberFormat="1">
      <alignment horizontal="center" shrinkToFit="0" vertical="center" wrapText="1"/>
    </xf>
    <xf borderId="170" fillId="7" fontId="2" numFmtId="0" xfId="0" applyAlignment="1" applyBorder="1" applyFont="1">
      <alignment horizontal="center" shrinkToFit="0" vertical="top" wrapText="1"/>
    </xf>
    <xf borderId="0" fillId="0" fontId="2" numFmtId="3" xfId="0" applyAlignment="1" applyFont="1" applyNumberFormat="1">
      <alignment horizontal="center" shrinkToFit="0" vertical="center" wrapText="1"/>
    </xf>
    <xf borderId="51" fillId="0" fontId="85" numFmtId="0" xfId="0" applyAlignment="1" applyBorder="1" applyFont="1">
      <alignment horizontal="center" shrinkToFit="0" vertical="center" wrapText="1"/>
    </xf>
    <xf borderId="53" fillId="0" fontId="86" numFmtId="3" xfId="0" applyAlignment="1" applyBorder="1" applyFont="1" applyNumberFormat="1">
      <alignment horizontal="center" shrinkToFit="0" vertical="center" wrapText="1"/>
    </xf>
    <xf borderId="18" fillId="0" fontId="2" numFmtId="0" xfId="0" applyAlignment="1" applyBorder="1" applyFont="1">
      <alignment horizontal="center" shrinkToFit="0" vertical="center" wrapText="1"/>
    </xf>
    <xf borderId="41" fillId="0" fontId="2" numFmtId="3" xfId="0" applyAlignment="1" applyBorder="1" applyFont="1" applyNumberFormat="1">
      <alignment shrinkToFit="0" wrapText="1"/>
    </xf>
    <xf borderId="24" fillId="3" fontId="17" numFmtId="0" xfId="0" applyAlignment="1" applyBorder="1" applyFont="1">
      <alignment horizontal="center" shrinkToFit="0" wrapText="1"/>
    </xf>
    <xf borderId="73" fillId="2" fontId="7" numFmtId="0" xfId="0" applyAlignment="1" applyBorder="1" applyFont="1">
      <alignment horizontal="center"/>
    </xf>
    <xf borderId="75" fillId="2" fontId="10" numFmtId="0" xfId="0" applyAlignment="1" applyBorder="1" applyFont="1">
      <alignment horizontal="center"/>
    </xf>
    <xf borderId="0" fillId="0" fontId="87" numFmtId="0" xfId="0" applyFont="1"/>
    <xf borderId="18" fillId="0" fontId="87" numFmtId="0" xfId="0" applyBorder="1" applyFont="1"/>
    <xf borderId="1" fillId="0" fontId="88" numFmtId="1" xfId="0" applyAlignment="1" applyBorder="1" applyFont="1" applyNumberFormat="1">
      <alignment horizontal="center" shrinkToFit="1" vertical="center" wrapText="0"/>
    </xf>
    <xf borderId="0" fillId="0" fontId="40" numFmtId="0" xfId="0" applyAlignment="1" applyFont="1">
      <alignment horizontal="left"/>
    </xf>
    <xf borderId="0" fillId="0" fontId="87" numFmtId="0" xfId="0" applyAlignment="1" applyFont="1">
      <alignment horizontal="left"/>
    </xf>
    <xf borderId="0" fillId="0" fontId="40" numFmtId="0" xfId="0" applyFont="1"/>
    <xf borderId="3" fillId="0" fontId="88" numFmtId="0" xfId="0" applyAlignment="1" applyBorder="1" applyFont="1">
      <alignment horizontal="center" vertical="center"/>
    </xf>
    <xf borderId="9" fillId="10" fontId="58" numFmtId="0" xfId="0" applyAlignment="1" applyBorder="1" applyFont="1">
      <alignment vertical="center"/>
    </xf>
    <xf borderId="3" fillId="0" fontId="89" numFmtId="0" xfId="0" applyAlignment="1" applyBorder="1" applyFont="1">
      <alignment horizontal="center" vertical="center"/>
    </xf>
    <xf borderId="1" fillId="0" fontId="47" numFmtId="0" xfId="0" applyAlignment="1" applyBorder="1" applyFont="1">
      <alignment horizontal="center" shrinkToFit="1" vertical="center" wrapText="0"/>
    </xf>
    <xf borderId="4" fillId="0" fontId="90" numFmtId="0" xfId="0" applyAlignment="1" applyBorder="1" applyFont="1">
      <alignment horizontal="center" shrinkToFit="1" vertical="top" wrapText="0"/>
    </xf>
    <xf borderId="77" fillId="0" fontId="40" numFmtId="0" xfId="0" applyAlignment="1" applyBorder="1" applyFont="1">
      <alignment horizontal="center" vertical="center"/>
    </xf>
    <xf borderId="77" fillId="0" fontId="35" numFmtId="0" xfId="0" applyAlignment="1" applyBorder="1" applyFont="1">
      <alignment horizontal="center" vertical="center"/>
    </xf>
    <xf borderId="73" fillId="0" fontId="91" numFmtId="0" xfId="0" applyAlignment="1" applyBorder="1" applyFont="1">
      <alignment horizontal="center" vertical="center"/>
    </xf>
    <xf borderId="75" fillId="0" fontId="47" numFmtId="0" xfId="0" applyAlignment="1" applyBorder="1" applyFont="1">
      <alignment horizontal="center" vertical="center"/>
    </xf>
    <xf borderId="91" fillId="0" fontId="92" numFmtId="0" xfId="0" applyAlignment="1" applyBorder="1" applyFont="1">
      <alignment horizontal="center" shrinkToFit="1" vertical="top" wrapText="0"/>
    </xf>
    <xf borderId="0" fillId="0" fontId="93" numFmtId="0" xfId="0" applyFont="1"/>
    <xf borderId="10" fillId="0" fontId="47" numFmtId="14" xfId="0" applyAlignment="1" applyBorder="1" applyFont="1" applyNumberFormat="1">
      <alignment horizontal="center"/>
    </xf>
    <xf borderId="3" fillId="0" fontId="94" numFmtId="3" xfId="0" applyAlignment="1" applyBorder="1" applyFont="1" applyNumberFormat="1">
      <alignment horizontal="center"/>
    </xf>
    <xf borderId="0" fillId="0" fontId="95" numFmtId="0" xfId="0" applyFont="1"/>
    <xf borderId="0" fillId="0" fontId="96" numFmtId="0" xfId="0" applyFont="1"/>
    <xf borderId="0" fillId="0" fontId="52" numFmtId="0" xfId="0" applyFont="1"/>
    <xf borderId="77" fillId="0" fontId="95" numFmtId="0" xfId="0" applyBorder="1" applyFont="1"/>
    <xf borderId="0" fillId="0" fontId="1" numFmtId="2" xfId="0" applyFont="1" applyNumberFormat="1"/>
    <xf borderId="0" fillId="0" fontId="97" numFmtId="0" xfId="0" applyAlignment="1" applyFont="1">
      <alignment vertical="top"/>
    </xf>
    <xf borderId="0" fillId="0" fontId="98" numFmtId="0" xfId="0" applyAlignment="1" applyFont="1">
      <alignment horizontal="center" vertical="top"/>
    </xf>
    <xf borderId="0" fillId="0" fontId="62" numFmtId="0" xfId="0" applyAlignment="1" applyFont="1">
      <alignment horizontal="center"/>
    </xf>
    <xf borderId="70" fillId="0" fontId="54" numFmtId="0" xfId="0" applyAlignment="1" applyBorder="1" applyFont="1">
      <alignment horizontal="center"/>
    </xf>
    <xf borderId="79" fillId="10" fontId="99" numFmtId="1" xfId="0" applyAlignment="1" applyBorder="1" applyFont="1" applyNumberFormat="1">
      <alignment horizontal="center" shrinkToFit="0" wrapText="1"/>
    </xf>
    <xf borderId="0" fillId="0" fontId="100" numFmtId="0" xfId="0" applyFont="1"/>
    <xf borderId="4" fillId="0" fontId="90" numFmtId="0" xfId="0" applyAlignment="1" applyBorder="1" applyFont="1">
      <alignment horizontal="center" vertical="top"/>
    </xf>
    <xf quotePrefix="1" borderId="0" fillId="0" fontId="101" numFmtId="0" xfId="0" applyAlignment="1" applyFont="1">
      <alignment horizontal="left"/>
    </xf>
    <xf borderId="0" fillId="0" fontId="101" numFmtId="0" xfId="0" applyAlignment="1" applyFont="1">
      <alignment horizontal="center" vertical="center"/>
    </xf>
    <xf borderId="0" fillId="0" fontId="102" numFmtId="0" xfId="0" applyAlignment="1" applyFont="1">
      <alignment horizontal="center" vertical="center"/>
    </xf>
    <xf borderId="70" fillId="24" fontId="103" numFmtId="0" xfId="0" applyAlignment="1" applyBorder="1" applyFont="1">
      <alignment horizontal="center" vertical="center"/>
    </xf>
    <xf borderId="51" fillId="24" fontId="103" numFmtId="0" xfId="0" applyAlignment="1" applyBorder="1" applyFont="1">
      <alignment horizontal="center" vertical="center"/>
    </xf>
    <xf borderId="84" fillId="0" fontId="62" numFmtId="0" xfId="0" applyAlignment="1" applyBorder="1" applyFont="1">
      <alignment horizontal="center" vertical="center"/>
    </xf>
    <xf borderId="9" fillId="10" fontId="102" numFmtId="0" xfId="0" applyAlignment="1" applyBorder="1" applyFont="1">
      <alignment horizontal="center" vertical="center"/>
    </xf>
    <xf borderId="73" fillId="10" fontId="103" numFmtId="0" xfId="0" applyAlignment="1" applyBorder="1" applyFont="1">
      <alignment horizontal="center" shrinkToFit="0" vertical="center" wrapText="1"/>
    </xf>
    <xf borderId="75" fillId="10" fontId="104" numFmtId="0" xfId="0" applyAlignment="1" applyBorder="1" applyFont="1">
      <alignment horizontal="center" shrinkToFit="0" vertical="center" wrapText="1"/>
    </xf>
    <xf borderId="77" fillId="10" fontId="92" numFmtId="0" xfId="0" applyAlignment="1" applyBorder="1" applyFont="1">
      <alignment shrinkToFit="0" vertical="top" wrapText="1"/>
    </xf>
    <xf borderId="77" fillId="10" fontId="103" numFmtId="0" xfId="0" applyAlignment="1" applyBorder="1" applyFont="1">
      <alignment horizontal="center" shrinkToFit="0" vertical="center" wrapText="1"/>
    </xf>
    <xf borderId="130" fillId="0" fontId="105" numFmtId="0" xfId="0" applyAlignment="1" applyBorder="1" applyFont="1">
      <alignment horizontal="center" vertical="top"/>
    </xf>
    <xf borderId="152" fillId="10" fontId="103" numFmtId="0" xfId="0" applyAlignment="1" applyBorder="1" applyFont="1">
      <alignment horizontal="center" shrinkToFit="0" vertical="center" wrapText="1"/>
    </xf>
    <xf borderId="75" fillId="10" fontId="106" numFmtId="0" xfId="0" applyAlignment="1" applyBorder="1" applyFont="1">
      <alignment horizontal="center" shrinkToFit="0" vertical="center" wrapText="1"/>
    </xf>
    <xf borderId="77" fillId="10" fontId="107" numFmtId="1" xfId="0" applyAlignment="1" applyBorder="1" applyFont="1" applyNumberFormat="1">
      <alignment vertical="center"/>
    </xf>
    <xf borderId="130" fillId="10" fontId="104" numFmtId="1" xfId="0" applyAlignment="1" applyBorder="1" applyFont="1" applyNumberFormat="1">
      <alignment horizontal="center" vertical="center"/>
    </xf>
    <xf borderId="88" fillId="10" fontId="108" numFmtId="0" xfId="0" applyAlignment="1" applyBorder="1" applyFont="1">
      <alignment horizontal="center" shrinkToFit="0" vertical="top" wrapText="1"/>
    </xf>
    <xf borderId="130" fillId="10" fontId="109" numFmtId="14" xfId="0" applyAlignment="1" applyBorder="1" applyFont="1" applyNumberFormat="1">
      <alignment horizontal="center" vertical="center"/>
    </xf>
    <xf borderId="9" fillId="10" fontId="102" numFmtId="0" xfId="0" applyAlignment="1" applyBorder="1" applyFont="1">
      <alignment horizontal="left" vertical="center"/>
    </xf>
    <xf borderId="121" fillId="0" fontId="4" numFmtId="0" xfId="0" applyBorder="1" applyFont="1"/>
    <xf borderId="77" fillId="10" fontId="107" numFmtId="1" xfId="0" applyAlignment="1" applyBorder="1" applyFont="1" applyNumberFormat="1">
      <alignment shrinkToFit="0" vertical="center" wrapText="1"/>
    </xf>
    <xf borderId="130" fillId="10" fontId="103" numFmtId="0" xfId="0" applyAlignment="1" applyBorder="1" applyFont="1">
      <alignment horizontal="center" shrinkToFit="0" vertical="center" wrapText="1"/>
    </xf>
    <xf borderId="73" fillId="10" fontId="107" numFmtId="0" xfId="0" applyAlignment="1" applyBorder="1" applyFont="1">
      <alignment horizontal="center" shrinkToFit="0" vertical="center" wrapText="1"/>
    </xf>
    <xf borderId="75" fillId="10" fontId="110" numFmtId="1" xfId="0" applyAlignment="1" applyBorder="1" applyFont="1" applyNumberFormat="1">
      <alignment horizontal="center" shrinkToFit="0" vertical="top" wrapText="1"/>
    </xf>
    <xf borderId="77" fillId="10" fontId="107" numFmtId="0" xfId="0" applyAlignment="1" applyBorder="1" applyFont="1">
      <alignment shrinkToFit="0" vertical="center" wrapText="1"/>
    </xf>
    <xf borderId="75" fillId="10" fontId="111" numFmtId="1" xfId="0" applyAlignment="1" applyBorder="1" applyFont="1" applyNumberFormat="1">
      <alignment horizontal="center" vertical="center"/>
    </xf>
    <xf borderId="77" fillId="10" fontId="107" numFmtId="1" xfId="0" applyAlignment="1" applyBorder="1" applyFont="1" applyNumberFormat="1">
      <alignment horizontal="center" vertical="center"/>
    </xf>
    <xf borderId="132" fillId="10" fontId="105" numFmtId="1" xfId="0" applyAlignment="1" applyBorder="1" applyFont="1" applyNumberFormat="1">
      <alignment horizontal="center" vertical="top"/>
    </xf>
    <xf borderId="111" fillId="10" fontId="103" numFmtId="0" xfId="0" applyAlignment="1" applyBorder="1" applyFont="1">
      <alignment horizontal="center" vertical="center"/>
    </xf>
    <xf borderId="77" fillId="10" fontId="103" numFmtId="0" xfId="0" applyAlignment="1" applyBorder="1" applyFont="1">
      <alignment horizontal="center" vertical="center"/>
    </xf>
    <xf borderId="75" fillId="10" fontId="103" numFmtId="0" xfId="0" applyAlignment="1" applyBorder="1" applyFont="1">
      <alignment horizontal="center" shrinkToFit="1" vertical="center" wrapText="0"/>
    </xf>
    <xf borderId="129" fillId="0" fontId="4" numFmtId="0" xfId="0" applyBorder="1" applyFont="1"/>
    <xf borderId="111" fillId="0" fontId="107" numFmtId="0" xfId="0" applyAlignment="1" applyBorder="1" applyFont="1">
      <alignment horizontal="center" vertical="center"/>
    </xf>
    <xf borderId="77" fillId="0" fontId="107" numFmtId="0" xfId="0" applyAlignment="1" applyBorder="1" applyFont="1">
      <alignment horizontal="center" vertical="center"/>
    </xf>
    <xf borderId="77" fillId="10" fontId="107" numFmtId="0" xfId="0" applyAlignment="1" applyBorder="1" applyFont="1">
      <alignment horizontal="center" vertical="center"/>
    </xf>
    <xf borderId="130" fillId="10" fontId="107" numFmtId="0" xfId="0" applyAlignment="1" applyBorder="1" applyFont="1">
      <alignment horizontal="center" vertical="center"/>
    </xf>
    <xf borderId="142" fillId="10" fontId="109" numFmtId="14" xfId="0" applyAlignment="1" applyBorder="1" applyFont="1" applyNumberFormat="1">
      <alignment vertical="center"/>
    </xf>
    <xf borderId="97" fillId="10" fontId="103" numFmtId="0" xfId="0" applyAlignment="1" applyBorder="1" applyFont="1">
      <alignment horizontal="center" vertical="center"/>
    </xf>
    <xf borderId="77" fillId="10" fontId="103" numFmtId="17" xfId="0" applyAlignment="1" applyBorder="1" applyFont="1" applyNumberFormat="1">
      <alignment horizontal="left" vertical="center"/>
    </xf>
    <xf borderId="77" fillId="10" fontId="112" numFmtId="0" xfId="0" applyAlignment="1" applyBorder="1" applyFont="1">
      <alignment horizontal="center" vertical="center"/>
    </xf>
    <xf borderId="130" fillId="10" fontId="113" numFmtId="0" xfId="0" applyAlignment="1" applyBorder="1" applyFont="1">
      <alignment horizontal="center" vertical="center"/>
    </xf>
    <xf borderId="77" fillId="10" fontId="103" numFmtId="0" xfId="0" applyAlignment="1" applyBorder="1" applyFont="1">
      <alignment horizontal="left" vertical="center"/>
    </xf>
    <xf borderId="77" fillId="10" fontId="114" numFmtId="0" xfId="0" applyAlignment="1" applyBorder="1" applyFont="1">
      <alignment horizontal="center" vertical="center"/>
    </xf>
    <xf borderId="130" fillId="10" fontId="115" numFmtId="0" xfId="0" applyAlignment="1" applyBorder="1" applyFont="1">
      <alignment horizontal="center" vertical="center"/>
    </xf>
    <xf borderId="142" fillId="10" fontId="116" numFmtId="0" xfId="0" applyAlignment="1" applyBorder="1" applyFont="1">
      <alignment vertical="center"/>
    </xf>
    <xf borderId="77" fillId="10" fontId="117" numFmtId="0" xfId="0" applyAlignment="1" applyBorder="1" applyFont="1">
      <alignment horizontal="center" vertical="center"/>
    </xf>
    <xf borderId="77" fillId="10" fontId="118" numFmtId="0" xfId="0" applyAlignment="1" applyBorder="1" applyFont="1">
      <alignment vertical="center"/>
    </xf>
    <xf borderId="97" fillId="10" fontId="103" numFmtId="0" xfId="0" applyAlignment="1" applyBorder="1" applyFont="1">
      <alignment vertical="center"/>
    </xf>
    <xf borderId="73" fillId="24" fontId="112" numFmtId="0" xfId="0" applyAlignment="1" applyBorder="1" applyFont="1">
      <alignment horizontal="center" vertical="center"/>
    </xf>
    <xf borderId="77" fillId="0" fontId="92" numFmtId="0" xfId="0" applyAlignment="1" applyBorder="1" applyFont="1">
      <alignment vertical="center"/>
    </xf>
    <xf borderId="77" fillId="10" fontId="103" numFmtId="0" xfId="0" applyAlignment="1" applyBorder="1" applyFont="1">
      <alignment vertical="center"/>
    </xf>
    <xf borderId="75" fillId="10" fontId="112" numFmtId="0" xfId="0" applyAlignment="1" applyBorder="1" applyFont="1">
      <alignment horizontal="center" vertical="center"/>
    </xf>
    <xf borderId="130" fillId="10" fontId="103" numFmtId="0" xfId="0" applyAlignment="1" applyBorder="1" applyFont="1">
      <alignment horizontal="center" vertical="center"/>
    </xf>
    <xf borderId="111" fillId="0" fontId="107" numFmtId="0" xfId="0" applyAlignment="1" applyBorder="1" applyFont="1">
      <alignment vertical="center"/>
    </xf>
    <xf borderId="77" fillId="0" fontId="103" numFmtId="0" xfId="0" applyAlignment="1" applyBorder="1" applyFont="1">
      <alignment horizontal="center" vertical="center"/>
    </xf>
    <xf borderId="97" fillId="10" fontId="116" numFmtId="0" xfId="0" applyAlignment="1" applyBorder="1" applyFont="1">
      <alignment vertical="center"/>
    </xf>
    <xf borderId="171" fillId="10" fontId="116" numFmtId="0" xfId="0" applyAlignment="1" applyBorder="1" applyFont="1">
      <alignment vertical="center"/>
    </xf>
    <xf borderId="81" fillId="10" fontId="118" numFmtId="0" xfId="0" applyAlignment="1" applyBorder="1" applyFont="1">
      <alignment vertical="center"/>
    </xf>
    <xf borderId="118" fillId="10" fontId="116" numFmtId="0" xfId="0" applyAlignment="1" applyBorder="1" applyFont="1">
      <alignment vertical="center"/>
    </xf>
    <xf borderId="81" fillId="10" fontId="113" numFmtId="0" xfId="0" applyAlignment="1" applyBorder="1" applyFont="1">
      <alignment horizontal="left" vertical="center"/>
    </xf>
    <xf borderId="81" fillId="10" fontId="117" numFmtId="0" xfId="0" applyAlignment="1" applyBorder="1" applyFont="1">
      <alignment horizontal="center" vertical="center"/>
    </xf>
    <xf borderId="81" fillId="10" fontId="114" numFmtId="0" xfId="0" applyAlignment="1" applyBorder="1" applyFont="1">
      <alignment horizontal="center" vertical="center"/>
    </xf>
    <xf borderId="50" fillId="10" fontId="113" numFmtId="0" xfId="0" applyAlignment="1" applyBorder="1" applyFont="1">
      <alignment horizontal="center" vertical="center"/>
    </xf>
    <xf borderId="172" fillId="10" fontId="116" numFmtId="0" xfId="0" applyAlignment="1" applyBorder="1" applyFont="1">
      <alignment horizontal="center" vertical="center"/>
    </xf>
    <xf borderId="148" fillId="10" fontId="116" numFmtId="0" xfId="0" applyAlignment="1" applyBorder="1" applyFont="1">
      <alignment horizontal="center" vertical="center"/>
    </xf>
    <xf borderId="75" fillId="10" fontId="119" numFmtId="1" xfId="0" applyAlignment="1" applyBorder="1" applyFont="1" applyNumberFormat="1">
      <alignment horizontal="center" shrinkToFit="0" vertical="top" wrapText="1"/>
    </xf>
    <xf borderId="157" fillId="0" fontId="18" numFmtId="0" xfId="0" applyBorder="1" applyFont="1"/>
    <xf borderId="157" fillId="0" fontId="18" numFmtId="0" xfId="0" applyAlignment="1" applyBorder="1" applyFont="1">
      <alignment horizontal="center" vertical="center"/>
    </xf>
    <xf borderId="157" fillId="0" fontId="18" numFmtId="0" xfId="0" applyAlignment="1" applyBorder="1" applyFont="1">
      <alignment horizontal="left"/>
    </xf>
    <xf borderId="1" fillId="0" fontId="18" numFmtId="0" xfId="0" applyBorder="1" applyFont="1"/>
    <xf borderId="154" fillId="0" fontId="1" numFmtId="0" xfId="0" applyBorder="1" applyFont="1"/>
    <xf borderId="6" fillId="0" fontId="18" numFmtId="0" xfId="0" applyBorder="1" applyFont="1"/>
    <xf borderId="0" fillId="0" fontId="32" numFmtId="0" xfId="0" applyAlignment="1" applyFont="1">
      <alignment shrinkToFit="0" textRotation="90" vertical="center" wrapText="1"/>
    </xf>
    <xf borderId="169" fillId="0" fontId="1" numFmtId="0" xfId="0" applyBorder="1" applyFont="1"/>
    <xf borderId="158" fillId="0" fontId="1" numFmtId="0" xfId="0" applyAlignment="1" applyBorder="1" applyFont="1">
      <alignment horizontal="right"/>
    </xf>
    <xf borderId="35" fillId="0" fontId="1" numFmtId="0" xfId="0" applyBorder="1" applyFont="1"/>
    <xf borderId="151" fillId="0" fontId="1" numFmtId="0" xfId="0" applyBorder="1" applyFont="1"/>
    <xf borderId="151" fillId="0" fontId="1" numFmtId="0" xfId="0" applyAlignment="1" applyBorder="1" applyFont="1">
      <alignment horizontal="left"/>
    </xf>
    <xf borderId="103" fillId="0" fontId="1" numFmtId="0" xfId="0" applyAlignment="1" applyBorder="1" applyFont="1">
      <alignment horizontal="left"/>
    </xf>
    <xf borderId="121" fillId="0" fontId="1" numFmtId="0" xfId="0" applyBorder="1" applyFont="1"/>
    <xf borderId="63" fillId="0" fontId="1" numFmtId="0" xfId="0" applyBorder="1" applyFont="1"/>
    <xf borderId="63" fillId="0" fontId="1" numFmtId="0" xfId="0" applyAlignment="1" applyBorder="1" applyFont="1">
      <alignment horizontal="left"/>
    </xf>
    <xf borderId="40" fillId="0" fontId="1" numFmtId="0" xfId="0" applyBorder="1" applyFont="1"/>
    <xf borderId="77" fillId="31" fontId="1" numFmtId="0" xfId="0" applyBorder="1" applyFill="1" applyFont="1"/>
    <xf borderId="78" fillId="0" fontId="2" numFmtId="0" xfId="0" applyAlignment="1" applyBorder="1" applyFont="1">
      <alignment shrinkToFit="0" wrapText="1"/>
    </xf>
    <xf borderId="173" fillId="0" fontId="2" numFmtId="0" xfId="0" applyAlignment="1" applyBorder="1" applyFont="1">
      <alignment shrinkToFit="0" wrapText="1"/>
    </xf>
    <xf borderId="103" fillId="0" fontId="1" numFmtId="3" xfId="0" applyAlignment="1" applyBorder="1" applyFont="1" applyNumberFormat="1">
      <alignment horizontal="left"/>
    </xf>
    <xf borderId="73" fillId="0" fontId="1" numFmtId="0" xfId="0" applyAlignment="1" applyBorder="1" applyFont="1">
      <alignment horizontal="left" vertical="center"/>
    </xf>
    <xf borderId="73" fillId="0" fontId="1" numFmtId="0" xfId="0" applyAlignment="1" applyBorder="1" applyFont="1">
      <alignment horizontal="left"/>
    </xf>
    <xf borderId="74" fillId="0" fontId="1" numFmtId="0" xfId="0" applyAlignment="1" applyBorder="1" applyFont="1">
      <alignment vertical="top"/>
    </xf>
    <xf borderId="0" fillId="0" fontId="32" numFmtId="0" xfId="0" applyAlignment="1" applyFont="1">
      <alignment textRotation="90" vertical="center"/>
    </xf>
    <xf borderId="103" fillId="0" fontId="1" numFmtId="49" xfId="0" applyBorder="1" applyFont="1" applyNumberFormat="1"/>
    <xf borderId="56" fillId="0" fontId="1" numFmtId="0" xfId="0" applyBorder="1" applyFont="1"/>
    <xf borderId="56" fillId="0" fontId="1" numFmtId="0" xfId="0" applyAlignment="1" applyBorder="1" applyFont="1">
      <alignment horizontal="left"/>
    </xf>
    <xf borderId="103" fillId="0" fontId="1" numFmtId="49" xfId="0" applyAlignment="1" applyBorder="1" applyFont="1" applyNumberFormat="1">
      <alignment horizontal="left"/>
    </xf>
    <xf borderId="0" fillId="0" fontId="28" numFmtId="0" xfId="0" applyFont="1"/>
    <xf borderId="0" fillId="0" fontId="28" numFmtId="0" xfId="0" applyAlignment="1" applyFont="1">
      <alignment horizontal="left"/>
    </xf>
    <xf borderId="74" fillId="0" fontId="28" numFmtId="0" xfId="0" applyBorder="1" applyFont="1"/>
    <xf borderId="91" fillId="0" fontId="28" numFmtId="0" xfId="0" applyAlignment="1" applyBorder="1" applyFont="1">
      <alignment vertical="center"/>
    </xf>
    <xf borderId="0" fillId="0" fontId="28" numFmtId="0" xfId="0" applyAlignment="1" applyFont="1">
      <alignment vertical="center"/>
    </xf>
    <xf borderId="74" fillId="0" fontId="1" numFmtId="49" xfId="0" applyBorder="1" applyFont="1" applyNumberFormat="1"/>
    <xf borderId="77" fillId="0" fontId="25" numFmtId="0" xfId="0" applyAlignment="1" applyBorder="1" applyFont="1">
      <alignment shrinkToFit="0" wrapText="1"/>
    </xf>
    <xf borderId="0" fillId="0" fontId="23" numFmtId="0" xfId="0" applyAlignment="1" applyFont="1">
      <alignment shrinkToFit="0" wrapText="1"/>
    </xf>
    <xf borderId="77" fillId="0" fontId="120" numFmtId="0" xfId="0" applyAlignment="1" applyBorder="1" applyFont="1">
      <alignment shrinkToFit="0" wrapText="1"/>
    </xf>
    <xf borderId="78" fillId="0" fontId="1" numFmtId="49" xfId="0" applyBorder="1" applyFont="1" applyNumberFormat="1"/>
    <xf borderId="0" fillId="0" fontId="1" numFmtId="0" xfId="0" applyAlignment="1" applyFont="1">
      <alignment horizontal="right"/>
    </xf>
    <xf borderId="78" fillId="0" fontId="1" numFmtId="0" xfId="0" applyBorder="1" applyFont="1"/>
    <xf borderId="56" fillId="0" fontId="1" numFmtId="49" xfId="0" applyBorder="1" applyFont="1" applyNumberFormat="1"/>
    <xf borderId="40" fillId="0" fontId="1" numFmtId="0" xfId="0" applyAlignment="1" applyBorder="1" applyFont="1">
      <alignment horizontal="left"/>
    </xf>
    <xf borderId="9" fillId="8" fontId="1" numFmtId="0" xfId="0" applyBorder="1" applyFont="1"/>
    <xf borderId="77" fillId="0" fontId="1" numFmtId="49" xfId="0" applyAlignment="1" applyBorder="1" applyFont="1" applyNumberFormat="1">
      <alignment horizontal="right"/>
    </xf>
    <xf borderId="103" fillId="31" fontId="1" numFmtId="0" xfId="0" applyBorder="1" applyFont="1"/>
    <xf borderId="174" fillId="31" fontId="1" numFmtId="0" xfId="0" applyAlignment="1" applyBorder="1" applyFont="1">
      <alignment horizontal="left"/>
    </xf>
    <xf borderId="103" fillId="31" fontId="1" numFmtId="0" xfId="0" applyAlignment="1" applyBorder="1" applyFont="1">
      <alignment horizontal="left"/>
    </xf>
    <xf borderId="78" fillId="0" fontId="1" numFmtId="49" xfId="0" applyAlignment="1" applyBorder="1" applyFont="1" applyNumberFormat="1">
      <alignment horizontal="left"/>
    </xf>
    <xf borderId="103" fillId="0" fontId="37" numFmtId="0" xfId="0" applyBorder="1" applyFont="1"/>
    <xf borderId="103" fillId="0" fontId="1" numFmtId="16" xfId="0" applyBorder="1" applyFont="1" applyNumberFormat="1"/>
    <xf borderId="78" fillId="0" fontId="1" numFmtId="0" xfId="0" applyAlignment="1" applyBorder="1" applyFont="1">
      <alignment shrinkToFit="0" wrapText="1"/>
    </xf>
    <xf borderId="73" fillId="0" fontId="1" numFmtId="0" xfId="0" applyBorder="1" applyFont="1"/>
    <xf borderId="152" fillId="0" fontId="1" numFmtId="0" xfId="0" applyAlignment="1" applyBorder="1" applyFont="1">
      <alignment horizontal="left"/>
    </xf>
    <xf borderId="56" fillId="0" fontId="1" numFmtId="3" xfId="0" applyAlignment="1" applyBorder="1" applyFont="1" applyNumberFormat="1">
      <alignment horizontal="left"/>
    </xf>
    <xf borderId="77" fillId="0" fontId="1" numFmtId="3" xfId="0" applyAlignment="1" applyBorder="1" applyFont="1" applyNumberFormat="1">
      <alignment horizontal="left"/>
    </xf>
    <xf borderId="78" fillId="0" fontId="1" numFmtId="0" xfId="0" applyAlignment="1" applyBorder="1" applyFont="1">
      <alignment horizontal="left"/>
    </xf>
    <xf borderId="103" fillId="0" fontId="2" numFmtId="0" xfId="0" applyBorder="1" applyFont="1"/>
    <xf borderId="78" fillId="0" fontId="2" numFmtId="0" xfId="0" applyBorder="1" applyFont="1"/>
    <xf quotePrefix="1" borderId="78" fillId="0" fontId="2" numFmtId="0" xfId="0" applyBorder="1" applyFont="1"/>
    <xf quotePrefix="1" borderId="39" fillId="0" fontId="2" numFmtId="0" xfId="0" applyBorder="1" applyFont="1"/>
    <xf quotePrefix="1" borderId="121" fillId="0" fontId="2" numFmtId="0" xfId="0" applyBorder="1" applyFont="1"/>
    <xf borderId="145" fillId="0" fontId="1" numFmtId="0" xfId="0" applyBorder="1" applyFont="1"/>
    <xf borderId="76" fillId="0" fontId="1" numFmtId="0" xfId="0" applyAlignment="1" applyBorder="1" applyFont="1">
      <alignment horizontal="left"/>
    </xf>
    <xf borderId="40" fillId="0" fontId="1" numFmtId="49" xfId="0" applyAlignment="1" applyBorder="1" applyFont="1" applyNumberFormat="1">
      <alignment horizontal="left"/>
    </xf>
    <xf borderId="174" fillId="32" fontId="1" numFmtId="0" xfId="0" applyBorder="1" applyFill="1" applyFont="1"/>
    <xf borderId="174" fillId="32" fontId="1" numFmtId="0" xfId="0" applyAlignment="1" applyBorder="1" applyFont="1">
      <alignment horizontal="left"/>
    </xf>
    <xf borderId="174" fillId="32" fontId="1" numFmtId="49" xfId="0" applyAlignment="1" applyBorder="1" applyFont="1" applyNumberFormat="1">
      <alignment horizontal="left"/>
    </xf>
    <xf borderId="155" fillId="32" fontId="1" numFmtId="0" xfId="0" applyBorder="1" applyFont="1"/>
    <xf borderId="93" fillId="32" fontId="1" numFmtId="0" xfId="0" applyBorder="1" applyFont="1"/>
    <xf borderId="136" fillId="32" fontId="1" numFmtId="0" xfId="0" applyBorder="1" applyFont="1"/>
    <xf borderId="9" fillId="32" fontId="1" numFmtId="0" xfId="0" applyBorder="1" applyFont="1"/>
    <xf borderId="9" fillId="32" fontId="1" numFmtId="0" xfId="0" applyAlignment="1" applyBorder="1" applyFont="1">
      <alignment horizontal="right"/>
    </xf>
    <xf borderId="75" fillId="0" fontId="23" numFmtId="0" xfId="0" applyBorder="1" applyFont="1"/>
    <xf borderId="74" fillId="0" fontId="23" numFmtId="0" xfId="0" applyBorder="1" applyFont="1"/>
    <xf borderId="103" fillId="0" fontId="27" numFmtId="0" xfId="0" applyBorder="1" applyFont="1"/>
    <xf borderId="103" fillId="0" fontId="28" numFmtId="0" xfId="0" applyBorder="1" applyFont="1"/>
    <xf borderId="75" fillId="0" fontId="121" numFmtId="0" xfId="0" applyBorder="1" applyFont="1"/>
    <xf borderId="0" fillId="0" fontId="122" numFmtId="0" xfId="0" applyFont="1"/>
    <xf borderId="103" fillId="15" fontId="1" numFmtId="0" xfId="0" applyBorder="1" applyFont="1"/>
    <xf borderId="76" fillId="0" fontId="2" numFmtId="0" xfId="0" applyBorder="1" applyFont="1"/>
    <xf borderId="0" fillId="0" fontId="123" numFmtId="0" xfId="0" applyFont="1"/>
    <xf borderId="64" fillId="0" fontId="1" numFmtId="0" xfId="0" applyBorder="1" applyFont="1"/>
    <xf borderId="3" fillId="0" fontId="18" numFmtId="0" xfId="0" applyAlignment="1" applyBorder="1" applyFont="1">
      <alignment horizontal="center" vertical="center"/>
    </xf>
    <xf borderId="70" fillId="0" fontId="18" numFmtId="0" xfId="0" applyAlignment="1" applyBorder="1" applyFont="1">
      <alignment horizontal="left" vertical="center"/>
    </xf>
    <xf borderId="3" fillId="0" fontId="18" numFmtId="0" xfId="0" applyAlignment="1" applyBorder="1" applyFont="1">
      <alignment horizontal="left" vertical="center"/>
    </xf>
    <xf borderId="70" fillId="0" fontId="18" numFmtId="0" xfId="0" applyAlignment="1" applyBorder="1" applyFont="1">
      <alignment horizontal="center" shrinkToFit="0" vertical="center" wrapText="1"/>
    </xf>
    <xf borderId="154" fillId="0" fontId="18" numFmtId="0" xfId="0" applyAlignment="1" applyBorder="1" applyFont="1">
      <alignment horizontal="center" vertical="center"/>
    </xf>
    <xf borderId="6" fillId="0" fontId="18" numFmtId="0" xfId="0" applyAlignment="1" applyBorder="1" applyFont="1">
      <alignment horizontal="center" vertical="center"/>
    </xf>
    <xf borderId="152" fillId="0" fontId="18" numFmtId="0" xfId="0" applyAlignment="1" applyBorder="1" applyFont="1">
      <alignment horizontal="left" vertical="center"/>
    </xf>
    <xf borderId="10" fillId="0" fontId="18" numFmtId="0" xfId="0" applyAlignment="1" applyBorder="1" applyFont="1">
      <alignment horizontal="left" vertical="center"/>
    </xf>
    <xf borderId="152" fillId="0" fontId="18" numFmtId="0" xfId="0" applyAlignment="1" applyBorder="1" applyFont="1">
      <alignment horizontal="center" shrinkToFit="0" vertical="center" wrapText="1"/>
    </xf>
    <xf borderId="59" fillId="0" fontId="18" numFmtId="0" xfId="0" applyAlignment="1" applyBorder="1" applyFont="1">
      <alignment horizontal="center" vertical="center"/>
    </xf>
    <xf borderId="63" fillId="0" fontId="18" numFmtId="0" xfId="0" applyAlignment="1" applyBorder="1" applyFont="1">
      <alignment horizontal="center" vertical="center"/>
    </xf>
    <xf borderId="151" fillId="0" fontId="1" numFmtId="0" xfId="0" applyAlignment="1" applyBorder="1" applyFont="1">
      <alignment horizontal="center"/>
    </xf>
    <xf borderId="103" fillId="0" fontId="1" numFmtId="0" xfId="0" applyAlignment="1" applyBorder="1" applyFont="1">
      <alignment horizontal="center" vertical="center"/>
    </xf>
    <xf borderId="103" fillId="0" fontId="1" numFmtId="0" xfId="0" applyAlignment="1" applyBorder="1" applyFont="1">
      <alignment horizontal="center"/>
    </xf>
    <xf borderId="103" fillId="10" fontId="1" numFmtId="0" xfId="0" applyAlignment="1" applyBorder="1" applyFont="1">
      <alignment horizontal="center"/>
    </xf>
    <xf borderId="103" fillId="10" fontId="1" numFmtId="0" xfId="0" applyAlignment="1" applyBorder="1" applyFont="1">
      <alignment horizontal="left"/>
    </xf>
    <xf borderId="175" fillId="2" fontId="1" numFmtId="0" xfId="0" applyAlignment="1" applyBorder="1" applyFont="1">
      <alignment horizontal="center" vertical="center"/>
    </xf>
    <xf borderId="6" fillId="0" fontId="47" numFmtId="14" xfId="0" applyAlignment="1" applyBorder="1" applyFont="1" applyNumberFormat="1">
      <alignment horizontal="center"/>
    </xf>
    <xf borderId="75" fillId="0" fontId="87" numFmtId="0" xfId="0" applyAlignment="1" applyBorder="1" applyFont="1">
      <alignment horizontal="center"/>
    </xf>
    <xf borderId="77" fillId="0" fontId="47" numFmtId="0" xfId="0" applyAlignment="1" applyBorder="1" applyFont="1">
      <alignment horizontal="center"/>
    </xf>
    <xf borderId="89" fillId="0" fontId="95" numFmtId="0" xfId="0" applyBorder="1" applyFont="1"/>
    <xf borderId="0" fillId="0" fontId="97" numFmtId="0" xfId="0" applyAlignment="1" applyFont="1">
      <alignment horizontal="center" vertical="top"/>
    </xf>
    <xf borderId="0" fillId="0" fontId="90" numFmtId="0" xfId="0" applyAlignment="1" applyFont="1">
      <alignment horizontal="center" vertical="top"/>
    </xf>
    <xf borderId="76" fillId="0" fontId="9" numFmtId="0" xfId="0" applyAlignment="1" applyBorder="1" applyFont="1">
      <alignment horizontal="center"/>
    </xf>
    <xf borderId="90" fillId="3" fontId="2" numFmtId="0" xfId="0" applyBorder="1" applyFont="1"/>
    <xf borderId="38" fillId="0" fontId="2" numFmtId="14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7.xml"/><Relationship Id="rId30" Type="http://schemas.openxmlformats.org/officeDocument/2006/relationships/chartsheet" Target="chartsheets/sheet1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29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8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1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0.xml"/><Relationship Id="rId15" Type="http://schemas.openxmlformats.org/officeDocument/2006/relationships/worksheet" Target="worksheets/sheet12.xml"/><Relationship Id="rId37" Type="http://customschemas.google.com/relationships/workbookmetadata" Target="metadata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2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'соп-ка_Sheet_склад'!$A$24</c:f>
            </c:strRef>
          </c:tx>
          <c:cat>
            <c:strRef>
              <c:f>'соп-ка_Sheet_склад'!$B$23:$I$23</c:f>
            </c:strRef>
          </c:cat>
          <c:val>
            <c:numRef>
              <c:f>'соп-ка_Sheet_склад'!$B$24:$I$24</c:f>
              <c:numCache/>
            </c:numRef>
          </c:val>
        </c:ser>
        <c:ser>
          <c:idx val="1"/>
          <c:order val="1"/>
          <c:tx>
            <c:strRef>
              <c:f>'соп-ка_Sheet_склад'!$A$25</c:f>
            </c:strRef>
          </c:tx>
          <c:cat>
            <c:strRef>
              <c:f>'соп-ка_Sheet_склад'!$B$23:$I$23</c:f>
            </c:strRef>
          </c:cat>
          <c:val>
            <c:numRef>
              <c:f>'соп-ка_Sheet_склад'!$B$25:$I$25</c:f>
              <c:numCache/>
            </c:numRef>
          </c:val>
        </c:ser>
        <c:ser>
          <c:idx val="2"/>
          <c:order val="2"/>
          <c:tx>
            <c:strRef>
              <c:f>'соп-ка_Sheet_склад'!$A$26</c:f>
            </c:strRef>
          </c:tx>
          <c:cat>
            <c:strRef>
              <c:f>'соп-ка_Sheet_склад'!$B$23:$I$23</c:f>
            </c:strRef>
          </c:cat>
          <c:val>
            <c:numRef>
              <c:f>'соп-ка_Sheet_склад'!$B$26:$I$26</c:f>
              <c:numCache/>
            </c:numRef>
          </c:val>
        </c:ser>
        <c:ser>
          <c:idx val="3"/>
          <c:order val="3"/>
          <c:tx>
            <c:strRef>
              <c:f>'соп-ка_Sheet_склад'!$A$27</c:f>
            </c:strRef>
          </c:tx>
          <c:cat>
            <c:strRef>
              <c:f>'соп-ка_Sheet_склад'!$B$23:$I$23</c:f>
            </c:strRef>
          </c:cat>
          <c:val>
            <c:numRef>
              <c:f>'соп-ка_Sheet_склад'!$B$27:$I$27</c:f>
              <c:numCache/>
            </c:numRef>
          </c:val>
        </c:ser>
        <c:ser>
          <c:idx val="4"/>
          <c:order val="4"/>
          <c:tx>
            <c:strRef>
              <c:f>'соп-ка_Sheet_склад'!$A$28</c:f>
            </c:strRef>
          </c:tx>
          <c:cat>
            <c:strRef>
              <c:f>'соп-ка_Sheet_склад'!$B$23:$I$23</c:f>
            </c:strRef>
          </c:cat>
          <c:val>
            <c:numRef>
              <c:f>'соп-ка_Sheet_склад'!$B$28:$I$28</c:f>
              <c:numCache/>
            </c:numRef>
          </c:val>
        </c:ser>
        <c:ser>
          <c:idx val="5"/>
          <c:order val="5"/>
          <c:tx>
            <c:strRef>
              <c:f>'соп-ка_Sheet_склад'!$A$29</c:f>
            </c:strRef>
          </c:tx>
          <c:cat>
            <c:strRef>
              <c:f>'соп-ка_Sheet_склад'!$B$23:$I$23</c:f>
            </c:strRef>
          </c:cat>
          <c:val>
            <c:numRef>
              <c:f>'соп-ка_Sheet_склад'!$B$29:$I$29</c:f>
              <c:numCache/>
            </c:numRef>
          </c:val>
        </c:ser>
        <c:ser>
          <c:idx val="6"/>
          <c:order val="6"/>
          <c:tx>
            <c:strRef>
              <c:f>'соп-ка_Sheet_склад'!$A$30</c:f>
            </c:strRef>
          </c:tx>
          <c:cat>
            <c:strRef>
              <c:f>'соп-ка_Sheet_склад'!$B$23:$I$23</c:f>
            </c:strRef>
          </c:cat>
          <c:val>
            <c:numRef>
              <c:f>'соп-ка_Sheet_склад'!$B$30:$I$30</c:f>
              <c:numCache/>
            </c:numRef>
          </c:val>
        </c:ser>
        <c:ser>
          <c:idx val="7"/>
          <c:order val="7"/>
          <c:tx>
            <c:strRef>
              <c:f>'соп-ка_Sheet_склад'!$A$31</c:f>
            </c:strRef>
          </c:tx>
          <c:cat>
            <c:strRef>
              <c:f>'соп-ка_Sheet_склад'!$B$23:$I$23</c:f>
            </c:strRef>
          </c:cat>
          <c:val>
            <c:numRef>
              <c:f>'соп-ка_Sheet_склад'!$B$31:$I$31</c:f>
              <c:numCache/>
            </c:numRef>
          </c:val>
        </c:ser>
        <c:ser>
          <c:idx val="8"/>
          <c:order val="8"/>
          <c:tx>
            <c:strRef>
              <c:f>'соп-ка_Sheet_склад'!$A$32</c:f>
            </c:strRef>
          </c:tx>
          <c:cat>
            <c:strRef>
              <c:f>'соп-ка_Sheet_склад'!$B$23:$I$23</c:f>
            </c:strRef>
          </c:cat>
          <c:val>
            <c:numRef>
              <c:f>'соп-ка_Sheet_склад'!$B$32:$I$32</c:f>
              <c:numCache/>
            </c:numRef>
          </c:val>
        </c:ser>
        <c:ser>
          <c:idx val="9"/>
          <c:order val="9"/>
          <c:tx>
            <c:strRef>
              <c:f>'соп-ка_Sheet_склад'!$A$33</c:f>
            </c:strRef>
          </c:tx>
          <c:cat>
            <c:strRef>
              <c:f>'соп-ка_Sheet_склад'!$B$23:$I$23</c:f>
            </c:strRef>
          </c:cat>
          <c:val>
            <c:numRef>
              <c:f>'соп-ка_Sheet_склад'!$B$33:$I$33</c:f>
              <c:numCache/>
            </c:numRef>
          </c:val>
        </c:ser>
        <c:axId val="1006506968"/>
        <c:axId val="1781016200"/>
      </c:barChart>
      <c:catAx>
        <c:axId val="1006506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81016200"/>
      </c:catAx>
      <c:valAx>
        <c:axId val="178101620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006506968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685925" cy="4667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685925" cy="457200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19050</xdr:rowOff>
    </xdr:from>
    <xdr:ext cx="1714500" cy="514350"/>
    <xdr:pic>
      <xdr:nvPicPr>
        <xdr:cNvPr descr="TriviumPackaging Colour Logo CMYK"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371475</xdr:colOff>
      <xdr:row>19</xdr:row>
      <xdr:rowOff>238125</xdr:rowOff>
    </xdr:from>
    <xdr:ext cx="466725" cy="400050"/>
    <xdr:sp>
      <xdr:nvSpPr>
        <xdr:cNvPr id="3" name="Shape 3"/>
        <xdr:cNvSpPr/>
      </xdr:nvSpPr>
      <xdr:spPr>
        <a:xfrm>
          <a:off x="5117400" y="3589500"/>
          <a:ext cx="457200" cy="381000"/>
        </a:xfrm>
        <a:prstGeom prst="rect">
          <a:avLst/>
        </a:prstGeom>
        <a:solidFill>
          <a:schemeClr val="l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1304925</xdr:colOff>
      <xdr:row>20</xdr:row>
      <xdr:rowOff>0</xdr:rowOff>
    </xdr:from>
    <xdr:ext cx="476250" cy="409575"/>
    <xdr:sp>
      <xdr:nvSpPr>
        <xdr:cNvPr id="4" name="Shape 4"/>
        <xdr:cNvSpPr/>
      </xdr:nvSpPr>
      <xdr:spPr>
        <a:xfrm>
          <a:off x="5112638" y="3584738"/>
          <a:ext cx="466725" cy="390525"/>
        </a:xfrm>
        <a:prstGeom prst="rect">
          <a:avLst/>
        </a:prstGeom>
        <a:solidFill>
          <a:schemeClr val="l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</xdr:col>
      <xdr:colOff>371475</xdr:colOff>
      <xdr:row>1</xdr:row>
      <xdr:rowOff>238125</xdr:rowOff>
    </xdr:from>
    <xdr:ext cx="466725" cy="400050"/>
    <xdr:sp>
      <xdr:nvSpPr>
        <xdr:cNvPr id="3" name="Shape 3"/>
        <xdr:cNvSpPr/>
      </xdr:nvSpPr>
      <xdr:spPr>
        <a:xfrm>
          <a:off x="5117400" y="3589500"/>
          <a:ext cx="457200" cy="381000"/>
        </a:xfrm>
        <a:prstGeom prst="rect">
          <a:avLst/>
        </a:prstGeom>
        <a:solidFill>
          <a:schemeClr val="l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1304925</xdr:colOff>
      <xdr:row>2</xdr:row>
      <xdr:rowOff>0</xdr:rowOff>
    </xdr:from>
    <xdr:ext cx="476250" cy="409575"/>
    <xdr:sp>
      <xdr:nvSpPr>
        <xdr:cNvPr id="4" name="Shape 4"/>
        <xdr:cNvSpPr/>
      </xdr:nvSpPr>
      <xdr:spPr>
        <a:xfrm>
          <a:off x="5112638" y="3584738"/>
          <a:ext cx="466725" cy="390525"/>
        </a:xfrm>
        <a:prstGeom prst="rect">
          <a:avLst/>
        </a:prstGeom>
        <a:solidFill>
          <a:schemeClr val="l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-28575</xdr:colOff>
      <xdr:row>12</xdr:row>
      <xdr:rowOff>-28575</xdr:rowOff>
    </xdr:from>
    <xdr:ext cx="514350" cy="438150"/>
    <xdr:sp>
      <xdr:nvSpPr>
        <xdr:cNvPr id="5" name="Shape 5"/>
        <xdr:cNvSpPr/>
      </xdr:nvSpPr>
      <xdr:spPr>
        <a:xfrm>
          <a:off x="5117400" y="3589500"/>
          <a:ext cx="457200" cy="381000"/>
        </a:xfrm>
        <a:prstGeom prst="rect">
          <a:avLst/>
        </a:prstGeom>
        <a:solidFill>
          <a:schemeClr val="lt1"/>
        </a:solidFill>
        <a:ln cap="flat" cmpd="sng" w="5715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</xdr:col>
      <xdr:colOff>-28575</xdr:colOff>
      <xdr:row>30</xdr:row>
      <xdr:rowOff>-28575</xdr:rowOff>
    </xdr:from>
    <xdr:ext cx="514350" cy="438150"/>
    <xdr:sp>
      <xdr:nvSpPr>
        <xdr:cNvPr id="5" name="Shape 5"/>
        <xdr:cNvSpPr/>
      </xdr:nvSpPr>
      <xdr:spPr>
        <a:xfrm>
          <a:off x="5117400" y="3589500"/>
          <a:ext cx="457200" cy="381000"/>
        </a:xfrm>
        <a:prstGeom prst="rect">
          <a:avLst/>
        </a:prstGeom>
        <a:solidFill>
          <a:schemeClr val="lt1"/>
        </a:solidFill>
        <a:ln cap="flat" cmpd="sng" w="5715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142875</xdr:colOff>
      <xdr:row>0</xdr:row>
      <xdr:rowOff>28575</xdr:rowOff>
    </xdr:from>
    <xdr:ext cx="2028825" cy="52387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23</xdr:row>
      <xdr:rowOff>9525</xdr:rowOff>
    </xdr:from>
    <xdr:ext cx="1371600" cy="33337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209550</xdr:colOff>
      <xdr:row>23</xdr:row>
      <xdr:rowOff>19050</xdr:rowOff>
    </xdr:from>
    <xdr:ext cx="1238250" cy="3048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76200</xdr:colOff>
      <xdr:row>0</xdr:row>
      <xdr:rowOff>28575</xdr:rowOff>
    </xdr:from>
    <xdr:ext cx="1971675" cy="5143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057275" cy="409575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057275" cy="409575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295400" cy="428625"/>
    <xdr:pic>
      <xdr:nvPicPr>
        <xdr:cNvPr id="0" name="image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657350" cy="447675"/>
    <xdr:pic>
      <xdr:nvPicPr>
        <xdr:cNvPr id="0" name="image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990600" cy="428625"/>
    <xdr:pic>
      <xdr:nvPicPr>
        <xdr:cNvPr id="0" name="image1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771650" cy="457200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609725" cy="466725"/>
    <xdr:pic>
      <xdr:nvPicPr>
        <xdr:cNvPr id="0" name="image1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609725" cy="466725"/>
    <xdr:pic>
      <xdr:nvPicPr>
        <xdr:cNvPr id="0" name="image1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609725" cy="466725"/>
    <xdr:pic>
      <xdr:nvPicPr>
        <xdr:cNvPr id="0" name="image1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771650" cy="457200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771650" cy="457200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190625" cy="533400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457325" cy="495300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457325" cy="495300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609725" cy="447675"/>
    <xdr:pic>
      <xdr:nvPicPr>
        <xdr:cNvPr id="0" name="image1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57150</xdr:rowOff>
    </xdr:from>
    <xdr:ext cx="1447800" cy="457200"/>
    <xdr:pic>
      <xdr:nvPicPr>
        <xdr:cNvPr id="0" name="image1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304800</xdr:colOff>
      <xdr:row>0</xdr:row>
      <xdr:rowOff>0</xdr:rowOff>
    </xdr:from>
    <xdr:ext cx="2152650" cy="52387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57150</xdr:colOff>
      <xdr:row>0</xdr:row>
      <xdr:rowOff>28575</xdr:rowOff>
    </xdr:from>
    <xdr:ext cx="2114550" cy="5048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152400</xdr:colOff>
      <xdr:row>0</xdr:row>
      <xdr:rowOff>85725</xdr:rowOff>
    </xdr:from>
    <xdr:ext cx="1876425" cy="457200"/>
    <xdr:pic>
      <xdr:nvPicPr>
        <xdr:cNvPr id="0" name="image1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22</xdr:row>
      <xdr:rowOff>85725</xdr:rowOff>
    </xdr:from>
    <xdr:ext cx="1876425" cy="457200"/>
    <xdr:pic>
      <xdr:nvPicPr>
        <xdr:cNvPr id="0" name="image1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35124874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304800</xdr:colOff>
      <xdr:row>0</xdr:row>
      <xdr:rowOff>0</xdr:rowOff>
    </xdr:from>
    <xdr:ext cx="2152650" cy="52387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57150</xdr:colOff>
      <xdr:row>0</xdr:row>
      <xdr:rowOff>28575</xdr:rowOff>
    </xdr:from>
    <xdr:ext cx="2114550" cy="5048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6" width="9.14"/>
  </cols>
  <sheetData>
    <row r="1">
      <c r="B1" s="1"/>
    </row>
    <row r="2" ht="15.0" customHeight="1">
      <c r="A2" s="2"/>
      <c r="B2" s="3"/>
      <c r="C2" s="2"/>
      <c r="D2" s="4" t="str">
        <f>VLOOKUP(I2,Register!B:D,3,FALSE)</f>
        <v>OT070-ELQ7013A9A </v>
      </c>
      <c r="E2" s="5"/>
      <c r="F2" s="6" t="s">
        <v>0</v>
      </c>
      <c r="G2" s="7"/>
      <c r="H2" s="7"/>
      <c r="I2" s="8" t="s">
        <v>1</v>
      </c>
      <c r="J2" s="7"/>
      <c r="K2" s="7"/>
      <c r="L2" s="7"/>
      <c r="M2" s="7"/>
      <c r="N2" s="9"/>
    </row>
    <row r="3">
      <c r="A3" s="2"/>
      <c r="B3" s="3"/>
      <c r="C3" s="2"/>
      <c r="D3" s="10" t="str">
        <f>VLOOKUP(D6,'Tech. sheet (2)'!$A:$D,4,0)</f>
        <v>fff010217</v>
      </c>
      <c r="E3" s="9"/>
      <c r="F3" s="11"/>
      <c r="I3" s="12"/>
      <c r="J3" s="12"/>
      <c r="K3" s="12"/>
      <c r="L3" s="12"/>
      <c r="M3" s="12"/>
      <c r="N3" s="13"/>
    </row>
    <row r="4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#N/A</v>
      </c>
      <c r="G4" s="19"/>
      <c r="H4" s="20"/>
      <c r="I4" s="21"/>
      <c r="J4" s="21"/>
      <c r="K4" s="21"/>
      <c r="L4" s="21"/>
      <c r="M4" s="21"/>
      <c r="N4" s="21"/>
    </row>
    <row r="5" ht="15.0" customHeight="1">
      <c r="A5" s="22" t="s">
        <v>3</v>
      </c>
      <c r="B5" s="7"/>
      <c r="C5" s="9"/>
      <c r="D5" s="23" t="s">
        <v>4</v>
      </c>
      <c r="E5" s="24" t="str">
        <f>VLOOKUP(D2,'Tech. sheet (2)'!A:S,13,FALSE)</f>
        <v>PL1019-34</v>
      </c>
      <c r="F5" s="25"/>
      <c r="G5" s="25"/>
      <c r="H5" s="26"/>
      <c r="I5" s="27" t="s">
        <v>5</v>
      </c>
      <c r="J5" s="28">
        <v>17059.0</v>
      </c>
      <c r="K5" s="2" t="s">
        <v>6</v>
      </c>
      <c r="L5" s="29">
        <f>J5*120</f>
        <v>2047080</v>
      </c>
      <c r="M5" s="7"/>
      <c r="N5" s="9"/>
    </row>
    <row r="6" ht="36.75" customHeight="1">
      <c r="A6" s="30"/>
      <c r="B6" s="31"/>
      <c r="C6" s="32"/>
      <c r="D6" s="33" t="str">
        <f>VLOOKUP(I2,Register!B:D,3,FALSE)</f>
        <v>OT070-ELQ7013A9A </v>
      </c>
      <c r="F6" s="34"/>
      <c r="G6" s="35" t="s">
        <v>7</v>
      </c>
      <c r="H6" s="36">
        <f>E24</f>
        <v>922780</v>
      </c>
      <c r="I6" s="19"/>
      <c r="J6" s="37"/>
      <c r="K6" s="38" t="s">
        <v>8</v>
      </c>
      <c r="L6" s="39">
        <f>G24-N6</f>
        <v>24260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4"/>
      <c r="E7" s="45" t="s">
        <v>13</v>
      </c>
      <c r="F7" s="46"/>
      <c r="G7" s="42" t="s">
        <v>14</v>
      </c>
      <c r="H7" s="41" t="s">
        <v>10</v>
      </c>
      <c r="I7" s="42" t="s">
        <v>11</v>
      </c>
      <c r="J7" s="43" t="s">
        <v>12</v>
      </c>
      <c r="K7" s="44"/>
      <c r="L7" s="45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8">
        <v>44537.0</v>
      </c>
      <c r="B8" s="3">
        <v>1.0</v>
      </c>
      <c r="C8" s="49"/>
      <c r="D8" s="50"/>
      <c r="E8" s="51"/>
      <c r="F8" s="52"/>
      <c r="G8" s="53">
        <f t="shared" ref="G8:G24" si="1">(C8*120)-E8</f>
        <v>0</v>
      </c>
      <c r="H8" s="54" t="s">
        <v>2</v>
      </c>
      <c r="I8" s="2">
        <v>1.0</v>
      </c>
      <c r="J8" s="55" t="s">
        <v>2</v>
      </c>
      <c r="K8" s="56"/>
      <c r="L8" s="57" t="s">
        <v>2</v>
      </c>
      <c r="M8" s="50"/>
      <c r="N8" s="58" t="s">
        <v>2</v>
      </c>
    </row>
    <row r="9">
      <c r="A9" s="59"/>
      <c r="B9" s="60">
        <v>2.0</v>
      </c>
      <c r="C9" s="61">
        <v>1143.0</v>
      </c>
      <c r="D9" s="62"/>
      <c r="E9" s="63">
        <v>132010.0</v>
      </c>
      <c r="F9" s="64"/>
      <c r="G9" s="65">
        <f t="shared" si="1"/>
        <v>5150</v>
      </c>
      <c r="H9" s="66"/>
      <c r="I9" s="67">
        <v>2.0</v>
      </c>
      <c r="J9" s="68" t="s">
        <v>2</v>
      </c>
      <c r="K9" s="62"/>
      <c r="L9" s="69" t="s">
        <v>2</v>
      </c>
      <c r="M9" s="64"/>
      <c r="N9" s="70" t="s">
        <v>2</v>
      </c>
    </row>
    <row r="10">
      <c r="A10" s="48">
        <v>44538.0</v>
      </c>
      <c r="B10" s="3">
        <v>1.0</v>
      </c>
      <c r="C10" s="71">
        <v>2563.0</v>
      </c>
      <c r="D10" s="72"/>
      <c r="E10" s="51">
        <v>297990.0</v>
      </c>
      <c r="F10" s="52"/>
      <c r="G10" s="53">
        <f t="shared" si="1"/>
        <v>9570</v>
      </c>
      <c r="H10" s="54"/>
      <c r="I10" s="2">
        <v>1.0</v>
      </c>
      <c r="J10" s="55"/>
      <c r="K10" s="56"/>
      <c r="L10" s="73" t="s">
        <v>2</v>
      </c>
      <c r="M10" s="72"/>
      <c r="N10" s="58" t="s">
        <v>2</v>
      </c>
    </row>
    <row r="11">
      <c r="A11" s="59"/>
      <c r="B11" s="60">
        <v>2.0</v>
      </c>
      <c r="C11" s="61">
        <v>4186.0</v>
      </c>
      <c r="D11" s="62"/>
      <c r="E11" s="63">
        <v>492780.0</v>
      </c>
      <c r="F11" s="64"/>
      <c r="G11" s="65">
        <f t="shared" si="1"/>
        <v>9540</v>
      </c>
      <c r="H11" s="66"/>
      <c r="I11" s="67">
        <v>2.0</v>
      </c>
      <c r="J11" s="68" t="s">
        <v>2</v>
      </c>
      <c r="K11" s="62"/>
      <c r="L11" s="69" t="s">
        <v>2</v>
      </c>
      <c r="M11" s="64"/>
      <c r="N11" s="70" t="s">
        <v>2</v>
      </c>
    </row>
    <row r="12">
      <c r="A12" s="48">
        <v>44539.0</v>
      </c>
      <c r="B12" s="3">
        <v>1.0</v>
      </c>
      <c r="C12" s="71"/>
      <c r="D12" s="72"/>
      <c r="E12" s="51"/>
      <c r="F12" s="52"/>
      <c r="G12" s="53">
        <f t="shared" si="1"/>
        <v>0</v>
      </c>
      <c r="H12" s="54"/>
      <c r="I12" s="2">
        <v>1.0</v>
      </c>
      <c r="J12" s="55" t="s">
        <v>2</v>
      </c>
      <c r="K12" s="56"/>
      <c r="L12" s="73" t="s">
        <v>2</v>
      </c>
      <c r="M12" s="72"/>
      <c r="N12" s="58" t="s">
        <v>2</v>
      </c>
    </row>
    <row r="13">
      <c r="A13" s="59"/>
      <c r="B13" s="60">
        <v>2.0</v>
      </c>
      <c r="C13" s="61"/>
      <c r="D13" s="62"/>
      <c r="E13" s="63"/>
      <c r="F13" s="64"/>
      <c r="G13" s="65">
        <f t="shared" si="1"/>
        <v>0</v>
      </c>
      <c r="H13" s="66"/>
      <c r="I13" s="67">
        <v>2.0</v>
      </c>
      <c r="J13" s="68" t="s">
        <v>2</v>
      </c>
      <c r="K13" s="62"/>
      <c r="L13" s="69" t="s">
        <v>2</v>
      </c>
      <c r="M13" s="64"/>
      <c r="N13" s="70" t="s">
        <v>2</v>
      </c>
    </row>
    <row r="14">
      <c r="A14" s="48">
        <v>44540.0</v>
      </c>
      <c r="B14" s="3">
        <v>1.0</v>
      </c>
      <c r="C14" s="71"/>
      <c r="D14" s="72"/>
      <c r="E14" s="51"/>
      <c r="F14" s="52"/>
      <c r="G14" s="53">
        <f t="shared" si="1"/>
        <v>0</v>
      </c>
      <c r="H14" s="54"/>
      <c r="I14" s="2">
        <v>1.0</v>
      </c>
      <c r="J14" s="55" t="s">
        <v>2</v>
      </c>
      <c r="K14" s="56"/>
      <c r="L14" s="73" t="s">
        <v>2</v>
      </c>
      <c r="M14" s="72"/>
      <c r="N14" s="58" t="s">
        <v>2</v>
      </c>
    </row>
    <row r="15">
      <c r="A15" s="59"/>
      <c r="B15" s="60">
        <v>2.0</v>
      </c>
      <c r="C15" s="61"/>
      <c r="D15" s="62"/>
      <c r="E15" s="63"/>
      <c r="F15" s="64"/>
      <c r="G15" s="65">
        <f t="shared" si="1"/>
        <v>0</v>
      </c>
      <c r="H15" s="66"/>
      <c r="I15" s="67">
        <v>2.0</v>
      </c>
      <c r="J15" s="68" t="s">
        <v>2</v>
      </c>
      <c r="K15" s="62"/>
      <c r="L15" s="69" t="s">
        <v>2</v>
      </c>
      <c r="M15" s="64"/>
      <c r="N15" s="70" t="s">
        <v>2</v>
      </c>
    </row>
    <row r="16">
      <c r="A16" s="48">
        <v>44541.0</v>
      </c>
      <c r="B16" s="3">
        <v>1.0</v>
      </c>
      <c r="C16" s="71"/>
      <c r="D16" s="72"/>
      <c r="E16" s="74"/>
      <c r="F16" s="75"/>
      <c r="G16" s="53">
        <f t="shared" si="1"/>
        <v>0</v>
      </c>
      <c r="H16" s="54"/>
      <c r="I16" s="2">
        <v>1.0</v>
      </c>
      <c r="J16" s="55" t="s">
        <v>2</v>
      </c>
      <c r="K16" s="56"/>
      <c r="L16" s="73" t="s">
        <v>2</v>
      </c>
      <c r="M16" s="72"/>
      <c r="N16" s="58" t="s">
        <v>2</v>
      </c>
    </row>
    <row r="17">
      <c r="A17" s="59"/>
      <c r="B17" s="60">
        <v>2.0</v>
      </c>
      <c r="C17" s="61"/>
      <c r="D17" s="62"/>
      <c r="E17" s="63"/>
      <c r="F17" s="64"/>
      <c r="G17" s="65">
        <f t="shared" si="1"/>
        <v>0</v>
      </c>
      <c r="H17" s="66"/>
      <c r="I17" s="67">
        <v>2.0</v>
      </c>
      <c r="J17" s="68" t="s">
        <v>2</v>
      </c>
      <c r="K17" s="62"/>
      <c r="L17" s="69" t="s">
        <v>2</v>
      </c>
      <c r="M17" s="64"/>
      <c r="N17" s="70" t="s">
        <v>2</v>
      </c>
    </row>
    <row r="18">
      <c r="A18" s="48">
        <v>44542.0</v>
      </c>
      <c r="B18" s="3">
        <v>1.0</v>
      </c>
      <c r="C18" s="71"/>
      <c r="D18" s="72"/>
      <c r="E18" s="74"/>
      <c r="F18" s="75"/>
      <c r="G18" s="53">
        <f t="shared" si="1"/>
        <v>0</v>
      </c>
      <c r="H18" s="54" t="s">
        <v>2</v>
      </c>
      <c r="I18" s="2">
        <v>1.0</v>
      </c>
      <c r="J18" s="55" t="s">
        <v>2</v>
      </c>
      <c r="K18" s="56"/>
      <c r="L18" s="73" t="s">
        <v>2</v>
      </c>
      <c r="M18" s="72"/>
      <c r="N18" s="58" t="s">
        <v>2</v>
      </c>
    </row>
    <row r="19">
      <c r="A19" s="59"/>
      <c r="B19" s="60">
        <v>2.0</v>
      </c>
      <c r="C19" s="61"/>
      <c r="D19" s="62"/>
      <c r="E19" s="63"/>
      <c r="F19" s="64"/>
      <c r="G19" s="65">
        <f t="shared" si="1"/>
        <v>0</v>
      </c>
      <c r="H19" s="66"/>
      <c r="I19" s="67">
        <v>2.0</v>
      </c>
      <c r="J19" s="68" t="s">
        <v>2</v>
      </c>
      <c r="K19" s="62"/>
      <c r="L19" s="69" t="s">
        <v>2</v>
      </c>
      <c r="M19" s="64"/>
      <c r="N19" s="70" t="s">
        <v>2</v>
      </c>
    </row>
    <row r="20">
      <c r="A20" s="48">
        <v>44543.0</v>
      </c>
      <c r="B20" s="3">
        <v>1.0</v>
      </c>
      <c r="C20" s="71"/>
      <c r="D20" s="72"/>
      <c r="E20" s="74"/>
      <c r="F20" s="75"/>
      <c r="G20" s="53">
        <f t="shared" si="1"/>
        <v>0</v>
      </c>
      <c r="H20" s="54" t="s">
        <v>2</v>
      </c>
      <c r="I20" s="2">
        <v>1.0</v>
      </c>
      <c r="J20" s="55" t="s">
        <v>2</v>
      </c>
      <c r="K20" s="56"/>
      <c r="L20" s="73" t="s">
        <v>2</v>
      </c>
      <c r="M20" s="72"/>
      <c r="N20" s="58" t="s">
        <v>2</v>
      </c>
    </row>
    <row r="21" ht="15.75" customHeight="1">
      <c r="A21" s="59"/>
      <c r="B21" s="60">
        <v>2.0</v>
      </c>
      <c r="C21" s="61"/>
      <c r="D21" s="62"/>
      <c r="E21" s="63"/>
      <c r="F21" s="64"/>
      <c r="G21" s="65">
        <f t="shared" si="1"/>
        <v>0</v>
      </c>
      <c r="H21" s="66"/>
      <c r="I21" s="67">
        <v>2.0</v>
      </c>
      <c r="J21" s="68" t="s">
        <v>2</v>
      </c>
      <c r="K21" s="62"/>
      <c r="L21" s="69" t="s">
        <v>2</v>
      </c>
      <c r="M21" s="64"/>
      <c r="N21" s="70" t="s">
        <v>2</v>
      </c>
    </row>
    <row r="22" ht="15.75" customHeight="1">
      <c r="A22" s="48"/>
      <c r="B22" s="3">
        <v>1.0</v>
      </c>
      <c r="C22" s="71"/>
      <c r="D22" s="72"/>
      <c r="E22" s="74"/>
      <c r="F22" s="75"/>
      <c r="G22" s="53">
        <f t="shared" si="1"/>
        <v>0</v>
      </c>
      <c r="H22" s="54" t="s">
        <v>2</v>
      </c>
      <c r="I22" s="2">
        <v>1.0</v>
      </c>
      <c r="J22" s="55" t="s">
        <v>2</v>
      </c>
      <c r="K22" s="56"/>
      <c r="L22" s="73" t="s">
        <v>2</v>
      </c>
      <c r="M22" s="72"/>
      <c r="N22" s="58" t="s">
        <v>2</v>
      </c>
    </row>
    <row r="23" ht="15.75" customHeight="1">
      <c r="A23" s="59"/>
      <c r="B23" s="60">
        <v>2.0</v>
      </c>
      <c r="C23" s="76"/>
      <c r="D23" s="62"/>
      <c r="E23" s="77"/>
      <c r="F23" s="64"/>
      <c r="G23" s="65">
        <f t="shared" si="1"/>
        <v>0</v>
      </c>
      <c r="H23" s="66"/>
      <c r="I23" s="67">
        <v>2.0</v>
      </c>
      <c r="J23" s="68" t="s">
        <v>2</v>
      </c>
      <c r="K23" s="62"/>
      <c r="L23" s="69" t="s">
        <v>2</v>
      </c>
      <c r="M23" s="64"/>
      <c r="N23" s="70" t="s">
        <v>2</v>
      </c>
    </row>
    <row r="24" ht="15.75" customHeight="1">
      <c r="A24" s="78" t="s">
        <v>15</v>
      </c>
      <c r="B24" s="3" t="s">
        <v>2</v>
      </c>
      <c r="C24" s="79">
        <f>SUM(C8:C23)</f>
        <v>7892</v>
      </c>
      <c r="D24" s="80"/>
      <c r="E24" s="79">
        <f>SUM(E8:E23)</f>
        <v>922780</v>
      </c>
      <c r="F24" s="9"/>
      <c r="G24" s="81">
        <f t="shared" si="1"/>
        <v>24260</v>
      </c>
      <c r="H24" s="82">
        <f>J5-C24</f>
        <v>9167</v>
      </c>
      <c r="I24" s="2" t="s">
        <v>2</v>
      </c>
      <c r="J24" s="55" t="s">
        <v>2</v>
      </c>
      <c r="K24" s="56"/>
      <c r="L24" s="73" t="s">
        <v>2</v>
      </c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85"/>
      <c r="I25" s="67" t="s">
        <v>2</v>
      </c>
      <c r="J25" s="68" t="s">
        <v>2</v>
      </c>
      <c r="K25" s="62"/>
      <c r="L25" s="69" t="s">
        <v>2</v>
      </c>
      <c r="M25" s="64"/>
      <c r="N25" s="70" t="s">
        <v>2</v>
      </c>
    </row>
    <row r="26" ht="15.75" customHeight="1">
      <c r="A26" s="86" t="s">
        <v>16</v>
      </c>
      <c r="B26" s="87" t="s">
        <v>17</v>
      </c>
      <c r="C26" s="88" t="s">
        <v>2</v>
      </c>
      <c r="D26" s="72"/>
      <c r="E26" s="89"/>
      <c r="F26" s="90"/>
      <c r="G26" s="91" t="s">
        <v>2</v>
      </c>
      <c r="H26" s="27"/>
      <c r="I26" s="2" t="s">
        <v>2</v>
      </c>
      <c r="J26" s="55" t="s">
        <v>2</v>
      </c>
      <c r="K26" s="56"/>
      <c r="L26" s="73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" t="s">
        <v>2</v>
      </c>
      <c r="D27" s="62"/>
      <c r="E27" s="69" t="s">
        <v>2</v>
      </c>
      <c r="F27" s="64"/>
      <c r="G27" s="92" t="s">
        <v>2</v>
      </c>
      <c r="H27" s="66"/>
      <c r="I27" s="67" t="s">
        <v>2</v>
      </c>
      <c r="J27" s="68" t="s">
        <v>2</v>
      </c>
      <c r="K27" s="62"/>
      <c r="L27" s="69" t="s">
        <v>2</v>
      </c>
      <c r="M27" s="64"/>
      <c r="N27" s="70" t="s">
        <v>2</v>
      </c>
    </row>
    <row r="28" ht="15.75" customHeight="1">
      <c r="A28" s="14" t="s">
        <v>2</v>
      </c>
      <c r="B28" s="93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14"/>
      <c r="B29" s="93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</row>
    <row r="30" ht="15.75" customHeight="1">
      <c r="A30" s="14"/>
      <c r="B30" s="9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</row>
    <row r="31" ht="15.75" customHeight="1">
      <c r="A31" s="14"/>
      <c r="B31" s="9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</row>
    <row r="32" ht="15.75" customHeight="1">
      <c r="A32" s="94" t="s">
        <v>18</v>
      </c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6"/>
      <c r="M32" s="14"/>
      <c r="N32" s="14"/>
    </row>
    <row r="33" ht="15.75" customHeight="1">
      <c r="A33" s="97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98"/>
    </row>
    <row r="34" ht="15.75" customHeight="1">
      <c r="A34" s="99" t="s">
        <v>19</v>
      </c>
      <c r="B34" s="72"/>
      <c r="C34" s="100" t="s">
        <v>20</v>
      </c>
      <c r="D34" s="75"/>
      <c r="E34" s="75"/>
      <c r="F34" s="75"/>
      <c r="G34" s="72"/>
      <c r="H34" s="100" t="s">
        <v>21</v>
      </c>
      <c r="I34" s="72"/>
      <c r="J34" s="101" t="s">
        <v>22</v>
      </c>
      <c r="K34" s="100" t="s">
        <v>23</v>
      </c>
      <c r="L34" s="102"/>
    </row>
    <row r="35" ht="15.75" customHeight="1">
      <c r="A35" s="103" t="s">
        <v>24</v>
      </c>
      <c r="B35" s="104"/>
      <c r="C35" s="105" t="s">
        <v>25</v>
      </c>
      <c r="D35" s="106"/>
      <c r="E35" s="106"/>
      <c r="F35" s="106"/>
      <c r="G35" s="104"/>
      <c r="H35" s="107">
        <v>0.012</v>
      </c>
      <c r="I35" s="104"/>
      <c r="J35" s="108" t="s">
        <v>26</v>
      </c>
      <c r="K35" s="109">
        <f>(L5*H35)/1000</f>
        <v>24.56496</v>
      </c>
      <c r="L35" s="110"/>
    </row>
    <row r="36" ht="15.75" customHeight="1">
      <c r="A36" s="103" t="s">
        <v>27</v>
      </c>
      <c r="B36" s="104"/>
      <c r="C36" s="105" t="s">
        <v>28</v>
      </c>
      <c r="D36" s="106"/>
      <c r="E36" s="106"/>
      <c r="F36" s="106"/>
      <c r="G36" s="104"/>
      <c r="H36" s="107">
        <v>0.012</v>
      </c>
      <c r="I36" s="104"/>
      <c r="J36" s="108" t="s">
        <v>26</v>
      </c>
      <c r="K36" s="109">
        <f>(L5*H36)/1000</f>
        <v>24.56496</v>
      </c>
      <c r="L36" s="110"/>
    </row>
    <row r="37" ht="15.75" customHeight="1">
      <c r="A37" s="103" t="s">
        <v>29</v>
      </c>
      <c r="B37" s="104"/>
      <c r="C37" s="105" t="s">
        <v>30</v>
      </c>
      <c r="D37" s="106"/>
      <c r="E37" s="106"/>
      <c r="F37" s="106"/>
      <c r="G37" s="104"/>
      <c r="H37" s="107">
        <v>0.012</v>
      </c>
      <c r="I37" s="104"/>
      <c r="J37" s="108" t="s">
        <v>26</v>
      </c>
      <c r="K37" s="109">
        <f>(L5*H37)/1000</f>
        <v>24.56496</v>
      </c>
      <c r="L37" s="110"/>
      <c r="O37" s="111"/>
    </row>
    <row r="38" ht="15.75" customHeight="1">
      <c r="A38" s="103" t="s">
        <v>31</v>
      </c>
      <c r="B38" s="104"/>
      <c r="C38" s="105" t="s">
        <v>32</v>
      </c>
      <c r="D38" s="106"/>
      <c r="E38" s="106"/>
      <c r="F38" s="106"/>
      <c r="G38" s="104"/>
      <c r="H38" s="107">
        <v>0.8</v>
      </c>
      <c r="I38" s="104"/>
      <c r="J38" s="108" t="s">
        <v>33</v>
      </c>
      <c r="K38" s="112">
        <f>(L5*H38)/1000</f>
        <v>1637.664</v>
      </c>
      <c r="L38" s="110"/>
    </row>
    <row r="39" ht="15.75" customHeight="1">
      <c r="A39" s="103" t="s">
        <v>34</v>
      </c>
      <c r="B39" s="104"/>
      <c r="C39" s="105" t="s">
        <v>35</v>
      </c>
      <c r="D39" s="106"/>
      <c r="E39" s="106"/>
      <c r="F39" s="106"/>
      <c r="G39" s="104"/>
      <c r="H39" s="107">
        <v>0.43</v>
      </c>
      <c r="I39" s="104"/>
      <c r="J39" s="108" t="s">
        <v>33</v>
      </c>
      <c r="K39" s="112">
        <f>(L5*H39)/1000</f>
        <v>880.2444</v>
      </c>
      <c r="L39" s="110"/>
    </row>
    <row r="40" ht="15.75" customHeight="1">
      <c r="A40" s="103" t="s">
        <v>36</v>
      </c>
      <c r="B40" s="104"/>
      <c r="C40" s="105" t="s">
        <v>37</v>
      </c>
      <c r="D40" s="106"/>
      <c r="E40" s="106"/>
      <c r="F40" s="106"/>
      <c r="G40" s="104"/>
      <c r="H40" s="107">
        <v>0.007</v>
      </c>
      <c r="I40" s="104"/>
      <c r="J40" s="108" t="s">
        <v>38</v>
      </c>
      <c r="K40" s="112">
        <f>(L5*H40)/1000</f>
        <v>14.32956</v>
      </c>
      <c r="L40" s="110"/>
    </row>
    <row r="41" ht="15.75" customHeight="1">
      <c r="A41" s="103" t="s">
        <v>39</v>
      </c>
      <c r="B41" s="104"/>
      <c r="C41" s="105" t="s">
        <v>40</v>
      </c>
      <c r="D41" s="106"/>
      <c r="E41" s="106"/>
      <c r="F41" s="106"/>
      <c r="G41" s="104"/>
      <c r="H41" s="107">
        <v>0.113</v>
      </c>
      <c r="I41" s="104"/>
      <c r="J41" s="108" t="s">
        <v>33</v>
      </c>
      <c r="K41" s="112">
        <f>(L5*H41)/1000</f>
        <v>231.32004</v>
      </c>
      <c r="L41" s="110"/>
    </row>
    <row r="42" ht="15.75" customHeight="1">
      <c r="A42" s="113" t="s">
        <v>41</v>
      </c>
      <c r="B42" s="62"/>
      <c r="C42" s="114" t="s">
        <v>42</v>
      </c>
      <c r="D42" s="115"/>
      <c r="E42" s="115"/>
      <c r="F42" s="115"/>
      <c r="G42" s="62"/>
      <c r="H42" s="116">
        <v>0.024</v>
      </c>
      <c r="I42" s="62"/>
      <c r="J42" s="117" t="s">
        <v>26</v>
      </c>
      <c r="K42" s="118">
        <f>((L5*H42)/1000)+1</f>
        <v>50.12992</v>
      </c>
      <c r="L42" s="119"/>
    </row>
    <row r="43" ht="15.75" customHeight="1">
      <c r="A43" s="113" t="s">
        <v>43</v>
      </c>
      <c r="B43" s="62"/>
      <c r="C43" s="114" t="s">
        <v>44</v>
      </c>
      <c r="D43" s="115"/>
      <c r="E43" s="115"/>
      <c r="F43" s="115"/>
      <c r="G43" s="62"/>
      <c r="H43" s="116">
        <v>0.08</v>
      </c>
      <c r="I43" s="62"/>
      <c r="J43" s="117" t="s">
        <v>38</v>
      </c>
      <c r="K43" s="120">
        <f>(L5*H43)/1000</f>
        <v>163.7664</v>
      </c>
      <c r="L43" s="119"/>
    </row>
    <row r="44" ht="15.75" customHeight="1">
      <c r="B44" s="1"/>
    </row>
    <row r="45" ht="15.75" customHeight="1">
      <c r="B45" s="1"/>
    </row>
    <row r="46" ht="15.75" customHeight="1">
      <c r="B46" s="1"/>
    </row>
    <row r="47" ht="15.75" customHeight="1">
      <c r="B47" s="1"/>
    </row>
    <row r="48" ht="15.75" customHeight="1">
      <c r="B48" s="1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54">
    <mergeCell ref="J12:K12"/>
    <mergeCell ref="L12:M12"/>
    <mergeCell ref="E9:F9"/>
    <mergeCell ref="J9:K9"/>
    <mergeCell ref="E10:F10"/>
    <mergeCell ref="J10:K10"/>
    <mergeCell ref="L10:M10"/>
    <mergeCell ref="E11:F11"/>
    <mergeCell ref="E12:F12"/>
    <mergeCell ref="C7:D7"/>
    <mergeCell ref="C9:D9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E16:F16"/>
    <mergeCell ref="E17:F17"/>
    <mergeCell ref="E18:F18"/>
    <mergeCell ref="H10:H11"/>
    <mergeCell ref="H12:H13"/>
    <mergeCell ref="E13:F13"/>
    <mergeCell ref="E14:F14"/>
    <mergeCell ref="H14:H15"/>
    <mergeCell ref="E15:F15"/>
    <mergeCell ref="H16:H17"/>
    <mergeCell ref="E23:F23"/>
    <mergeCell ref="E24:F25"/>
    <mergeCell ref="G24:G25"/>
    <mergeCell ref="H24:H25"/>
    <mergeCell ref="E26:F26"/>
    <mergeCell ref="H26:H27"/>
    <mergeCell ref="E27:F27"/>
    <mergeCell ref="H18:H19"/>
    <mergeCell ref="E19:F19"/>
    <mergeCell ref="E20:F20"/>
    <mergeCell ref="H20:H21"/>
    <mergeCell ref="E21:F21"/>
    <mergeCell ref="E22:F22"/>
    <mergeCell ref="H22:H23"/>
    <mergeCell ref="J22:K22"/>
    <mergeCell ref="J23:K23"/>
    <mergeCell ref="J24:K24"/>
    <mergeCell ref="J25:K25"/>
    <mergeCell ref="J26:K26"/>
    <mergeCell ref="J27:K27"/>
    <mergeCell ref="J15:K15"/>
    <mergeCell ref="J16:K16"/>
    <mergeCell ref="J17:K17"/>
    <mergeCell ref="J18:K18"/>
    <mergeCell ref="J19:K19"/>
    <mergeCell ref="J20:K20"/>
    <mergeCell ref="J21:K21"/>
    <mergeCell ref="L23:M23"/>
    <mergeCell ref="L24:M24"/>
    <mergeCell ref="L25:M25"/>
    <mergeCell ref="L26:M26"/>
    <mergeCell ref="L27:M27"/>
    <mergeCell ref="A32:L33"/>
    <mergeCell ref="A34:B34"/>
    <mergeCell ref="K34:L34"/>
    <mergeCell ref="C34:G34"/>
    <mergeCell ref="H34:I34"/>
    <mergeCell ref="A35:B35"/>
    <mergeCell ref="C35:G35"/>
    <mergeCell ref="H35:I35"/>
    <mergeCell ref="K35:L35"/>
    <mergeCell ref="A36:B36"/>
    <mergeCell ref="K36:L36"/>
    <mergeCell ref="C36:G36"/>
    <mergeCell ref="H36:I36"/>
    <mergeCell ref="A37:B37"/>
    <mergeCell ref="C37:G37"/>
    <mergeCell ref="H37:I37"/>
    <mergeCell ref="K37:L37"/>
    <mergeCell ref="A38:B38"/>
    <mergeCell ref="K38:L38"/>
    <mergeCell ref="C38:G38"/>
    <mergeCell ref="H38:I38"/>
    <mergeCell ref="A39:B39"/>
    <mergeCell ref="C39:G39"/>
    <mergeCell ref="H39:I39"/>
    <mergeCell ref="K39:L39"/>
    <mergeCell ref="A40:B40"/>
    <mergeCell ref="K40:L40"/>
    <mergeCell ref="C42:G42"/>
    <mergeCell ref="H42:I42"/>
    <mergeCell ref="A43:B43"/>
    <mergeCell ref="C43:G43"/>
    <mergeCell ref="H43:I43"/>
    <mergeCell ref="K43:L43"/>
    <mergeCell ref="C40:G40"/>
    <mergeCell ref="H40:I40"/>
    <mergeCell ref="A41:B41"/>
    <mergeCell ref="C41:G41"/>
    <mergeCell ref="H41:I41"/>
    <mergeCell ref="K41:L41"/>
    <mergeCell ref="A42:B42"/>
    <mergeCell ref="K42:L42"/>
    <mergeCell ref="D2:E2"/>
    <mergeCell ref="F2:H3"/>
    <mergeCell ref="I2:N3"/>
    <mergeCell ref="D3:E4"/>
    <mergeCell ref="F4:H4"/>
    <mergeCell ref="A5:C6"/>
    <mergeCell ref="L5:N5"/>
    <mergeCell ref="H6:J6"/>
    <mergeCell ref="C8:D8"/>
    <mergeCell ref="E8:F8"/>
    <mergeCell ref="J7:K7"/>
    <mergeCell ref="J8:K8"/>
    <mergeCell ref="E5:H5"/>
    <mergeCell ref="D6:F6"/>
    <mergeCell ref="E7:F7"/>
    <mergeCell ref="L7:M7"/>
    <mergeCell ref="A8:A9"/>
    <mergeCell ref="H8:H9"/>
    <mergeCell ref="L8:M8"/>
    <mergeCell ref="L9:M9"/>
    <mergeCell ref="A12:A13"/>
    <mergeCell ref="A14:A15"/>
    <mergeCell ref="J11:K11"/>
    <mergeCell ref="L11:M11"/>
    <mergeCell ref="J13:K13"/>
    <mergeCell ref="L13:M13"/>
    <mergeCell ref="J14:K14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</mergeCells>
  <printOptions/>
  <pageMargins bottom="0.75" footer="0.0" header="0.0" left="0.7" right="0.7" top="0.75"/>
  <pageSetup fitToHeight="0"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6" width="9.14"/>
  </cols>
  <sheetData>
    <row r="1">
      <c r="B1" s="1"/>
    </row>
    <row r="2" ht="15.0" customHeight="1">
      <c r="A2" s="2"/>
      <c r="B2" s="3"/>
      <c r="C2" s="2"/>
      <c r="D2" s="4" t="str">
        <f>VLOOKUP(I2,Register!B:D,3,FALSE)</f>
        <v>OT070-ELQ7022A5A 21Е</v>
      </c>
      <c r="E2" s="5"/>
      <c r="F2" s="6" t="s">
        <v>0</v>
      </c>
      <c r="G2" s="7"/>
      <c r="H2" s="7"/>
      <c r="I2" s="8" t="s">
        <v>45</v>
      </c>
      <c r="J2" s="7"/>
      <c r="K2" s="7"/>
      <c r="L2" s="7"/>
      <c r="M2" s="7"/>
      <c r="N2" s="9"/>
    </row>
    <row r="3">
      <c r="A3" s="2"/>
      <c r="B3" s="3"/>
      <c r="C3" s="2"/>
      <c r="D3" s="10" t="str">
        <f>VLOOKUP(D6,'Tech. sheet (2)'!$A:$D,4,0)</f>
        <v>UA0001731</v>
      </c>
      <c r="E3" s="9"/>
      <c r="F3" s="11"/>
      <c r="I3" s="12"/>
      <c r="J3" s="12"/>
      <c r="K3" s="12"/>
      <c r="L3" s="12"/>
      <c r="M3" s="12"/>
      <c r="N3" s="13"/>
    </row>
    <row r="4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#N/A</v>
      </c>
      <c r="G4" s="19"/>
      <c r="H4" s="20"/>
      <c r="I4" s="21"/>
      <c r="J4" s="21"/>
      <c r="K4" s="21"/>
      <c r="L4" s="21"/>
      <c r="M4" s="21"/>
      <c r="N4" s="21"/>
    </row>
    <row r="5" ht="15.0" customHeight="1">
      <c r="A5" s="22" t="s">
        <v>3</v>
      </c>
      <c r="B5" s="7"/>
      <c r="C5" s="9"/>
      <c r="D5" s="23" t="s">
        <v>4</v>
      </c>
      <c r="E5" s="24" t="str">
        <f>VLOOKUP(D2,'Tech. sheet (2)'!A:S,13,FALSE)</f>
        <v>PL1019-34</v>
      </c>
      <c r="F5" s="25"/>
      <c r="G5" s="25"/>
      <c r="H5" s="26"/>
      <c r="I5" s="27" t="s">
        <v>5</v>
      </c>
      <c r="J5" s="28">
        <v>7371.0</v>
      </c>
      <c r="K5" s="2" t="s">
        <v>6</v>
      </c>
      <c r="L5" s="29">
        <f>J5*120</f>
        <v>884520</v>
      </c>
      <c r="M5" s="7"/>
      <c r="N5" s="9"/>
    </row>
    <row r="6" ht="36.75" customHeight="1">
      <c r="A6" s="30"/>
      <c r="B6" s="31"/>
      <c r="C6" s="32"/>
      <c r="D6" s="33" t="str">
        <f>VLOOKUP(I2,Register!B:D,3,FALSE)</f>
        <v>OT070-ELQ7022A5A 21Е</v>
      </c>
      <c r="F6" s="34"/>
      <c r="G6" s="35" t="s">
        <v>7</v>
      </c>
      <c r="H6" s="36">
        <f>E24</f>
        <v>866880</v>
      </c>
      <c r="I6" s="19"/>
      <c r="J6" s="37"/>
      <c r="K6" s="38" t="s">
        <v>8</v>
      </c>
      <c r="L6" s="39">
        <f>G24-N6</f>
        <v>17640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4"/>
      <c r="E7" s="45" t="s">
        <v>13</v>
      </c>
      <c r="F7" s="46"/>
      <c r="G7" s="42" t="s">
        <v>14</v>
      </c>
      <c r="H7" s="41" t="s">
        <v>10</v>
      </c>
      <c r="I7" s="42" t="s">
        <v>11</v>
      </c>
      <c r="J7" s="43" t="s">
        <v>12</v>
      </c>
      <c r="K7" s="44"/>
      <c r="L7" s="45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8">
        <v>44512.0</v>
      </c>
      <c r="B8" s="3">
        <v>1.0</v>
      </c>
      <c r="C8" s="49"/>
      <c r="D8" s="50"/>
      <c r="E8" s="51"/>
      <c r="F8" s="52"/>
      <c r="G8" s="53">
        <f t="shared" ref="G8:G24" si="1">(C8*120)-E8</f>
        <v>0</v>
      </c>
      <c r="H8" s="54" t="s">
        <v>2</v>
      </c>
      <c r="I8" s="2">
        <v>1.0</v>
      </c>
      <c r="J8" s="55" t="s">
        <v>2</v>
      </c>
      <c r="K8" s="56"/>
      <c r="L8" s="57" t="s">
        <v>2</v>
      </c>
      <c r="M8" s="50"/>
      <c r="N8" s="58" t="s">
        <v>2</v>
      </c>
    </row>
    <row r="9">
      <c r="A9" s="59"/>
      <c r="B9" s="60">
        <v>2.0</v>
      </c>
      <c r="C9" s="61">
        <v>1851.0</v>
      </c>
      <c r="D9" s="62"/>
      <c r="E9" s="63">
        <v>216720.0</v>
      </c>
      <c r="F9" s="64"/>
      <c r="G9" s="65">
        <f t="shared" si="1"/>
        <v>5400</v>
      </c>
      <c r="H9" s="66"/>
      <c r="I9" s="67">
        <v>2.0</v>
      </c>
      <c r="J9" s="68" t="s">
        <v>2</v>
      </c>
      <c r="K9" s="62"/>
      <c r="L9" s="69" t="s">
        <v>2</v>
      </c>
      <c r="M9" s="64"/>
      <c r="N9" s="70" t="s">
        <v>2</v>
      </c>
    </row>
    <row r="10">
      <c r="A10" s="48">
        <v>44513.0</v>
      </c>
      <c r="B10" s="3">
        <v>1.0</v>
      </c>
      <c r="C10" s="49">
        <v>4385.0</v>
      </c>
      <c r="D10" s="50"/>
      <c r="E10" s="51">
        <v>515570.0</v>
      </c>
      <c r="F10" s="52"/>
      <c r="G10" s="53">
        <f t="shared" si="1"/>
        <v>10630</v>
      </c>
      <c r="H10" s="54"/>
      <c r="I10" s="2">
        <v>1.0</v>
      </c>
      <c r="J10" s="55"/>
      <c r="K10" s="56"/>
      <c r="L10" s="73" t="s">
        <v>2</v>
      </c>
      <c r="M10" s="72"/>
      <c r="N10" s="58" t="s">
        <v>2</v>
      </c>
    </row>
    <row r="11" ht="15.75" customHeight="1">
      <c r="A11" s="59"/>
      <c r="B11" s="60">
        <v>2.0</v>
      </c>
      <c r="C11" s="61">
        <v>1135.0</v>
      </c>
      <c r="D11" s="62"/>
      <c r="E11" s="63">
        <v>134590.0</v>
      </c>
      <c r="F11" s="64"/>
      <c r="G11" s="65">
        <f t="shared" si="1"/>
        <v>1610</v>
      </c>
      <c r="H11" s="66"/>
      <c r="I11" s="67">
        <v>2.0</v>
      </c>
      <c r="J11" s="68" t="s">
        <v>2</v>
      </c>
      <c r="K11" s="62"/>
      <c r="L11" s="69" t="s">
        <v>2</v>
      </c>
      <c r="M11" s="64"/>
      <c r="N11" s="70" t="s">
        <v>2</v>
      </c>
    </row>
    <row r="12">
      <c r="A12" s="48">
        <v>44514.0</v>
      </c>
      <c r="B12" s="3">
        <v>1.0</v>
      </c>
      <c r="C12" s="71"/>
      <c r="D12" s="72"/>
      <c r="E12" s="51"/>
      <c r="F12" s="52"/>
      <c r="G12" s="53">
        <f t="shared" si="1"/>
        <v>0</v>
      </c>
      <c r="H12" s="54"/>
      <c r="I12" s="2">
        <v>1.0</v>
      </c>
      <c r="J12" s="55" t="s">
        <v>2</v>
      </c>
      <c r="K12" s="56"/>
      <c r="L12" s="73" t="s">
        <v>2</v>
      </c>
      <c r="M12" s="72"/>
      <c r="N12" s="58" t="s">
        <v>2</v>
      </c>
    </row>
    <row r="13" ht="15.75" customHeight="1">
      <c r="A13" s="59"/>
      <c r="B13" s="60">
        <v>2.0</v>
      </c>
      <c r="C13" s="61"/>
      <c r="D13" s="62"/>
      <c r="E13" s="63"/>
      <c r="F13" s="64"/>
      <c r="G13" s="65">
        <f t="shared" si="1"/>
        <v>0</v>
      </c>
      <c r="H13" s="66"/>
      <c r="I13" s="67">
        <v>2.0</v>
      </c>
      <c r="J13" s="68" t="s">
        <v>2</v>
      </c>
      <c r="K13" s="62"/>
      <c r="L13" s="69" t="s">
        <v>2</v>
      </c>
      <c r="M13" s="64"/>
      <c r="N13" s="70" t="s">
        <v>2</v>
      </c>
    </row>
    <row r="14">
      <c r="A14" s="48"/>
      <c r="B14" s="3">
        <v>1.0</v>
      </c>
      <c r="C14" s="71"/>
      <c r="D14" s="72"/>
      <c r="E14" s="51"/>
      <c r="F14" s="52"/>
      <c r="G14" s="53">
        <f t="shared" si="1"/>
        <v>0</v>
      </c>
      <c r="H14" s="54"/>
      <c r="I14" s="2">
        <v>1.0</v>
      </c>
      <c r="J14" s="55" t="s">
        <v>2</v>
      </c>
      <c r="K14" s="56"/>
      <c r="L14" s="73" t="s">
        <v>2</v>
      </c>
      <c r="M14" s="72"/>
      <c r="N14" s="58" t="s">
        <v>2</v>
      </c>
    </row>
    <row r="15">
      <c r="A15" s="59"/>
      <c r="B15" s="60">
        <v>2.0</v>
      </c>
      <c r="C15" s="61"/>
      <c r="D15" s="62"/>
      <c r="E15" s="63"/>
      <c r="F15" s="64"/>
      <c r="G15" s="65">
        <f t="shared" si="1"/>
        <v>0</v>
      </c>
      <c r="H15" s="66"/>
      <c r="I15" s="67">
        <v>2.0</v>
      </c>
      <c r="J15" s="68" t="s">
        <v>2</v>
      </c>
      <c r="K15" s="62"/>
      <c r="L15" s="69" t="s">
        <v>2</v>
      </c>
      <c r="M15" s="64"/>
      <c r="N15" s="70" t="s">
        <v>2</v>
      </c>
    </row>
    <row r="16">
      <c r="A16" s="48"/>
      <c r="B16" s="3">
        <v>1.0</v>
      </c>
      <c r="C16" s="71"/>
      <c r="D16" s="72"/>
      <c r="E16" s="74"/>
      <c r="F16" s="75"/>
      <c r="G16" s="53">
        <f t="shared" si="1"/>
        <v>0</v>
      </c>
      <c r="H16" s="54"/>
      <c r="I16" s="2">
        <v>1.0</v>
      </c>
      <c r="J16" s="55" t="s">
        <v>2</v>
      </c>
      <c r="K16" s="56"/>
      <c r="L16" s="73" t="s">
        <v>2</v>
      </c>
      <c r="M16" s="72"/>
      <c r="N16" s="58" t="s">
        <v>2</v>
      </c>
    </row>
    <row r="17">
      <c r="A17" s="59"/>
      <c r="B17" s="60">
        <v>2.0</v>
      </c>
      <c r="C17" s="61"/>
      <c r="D17" s="62"/>
      <c r="E17" s="63"/>
      <c r="F17" s="64"/>
      <c r="G17" s="65">
        <f t="shared" si="1"/>
        <v>0</v>
      </c>
      <c r="H17" s="66"/>
      <c r="I17" s="67">
        <v>2.0</v>
      </c>
      <c r="J17" s="68" t="s">
        <v>2</v>
      </c>
      <c r="K17" s="62"/>
      <c r="L17" s="69" t="s">
        <v>2</v>
      </c>
      <c r="M17" s="64"/>
      <c r="N17" s="70" t="s">
        <v>2</v>
      </c>
    </row>
    <row r="18">
      <c r="A18" s="48"/>
      <c r="B18" s="3">
        <v>1.0</v>
      </c>
      <c r="C18" s="71"/>
      <c r="D18" s="72"/>
      <c r="E18" s="74"/>
      <c r="F18" s="75"/>
      <c r="G18" s="53">
        <f t="shared" si="1"/>
        <v>0</v>
      </c>
      <c r="H18" s="54" t="s">
        <v>2</v>
      </c>
      <c r="I18" s="2">
        <v>1.0</v>
      </c>
      <c r="J18" s="55" t="s">
        <v>2</v>
      </c>
      <c r="K18" s="56"/>
      <c r="L18" s="73" t="s">
        <v>2</v>
      </c>
      <c r="M18" s="72"/>
      <c r="N18" s="58" t="s">
        <v>2</v>
      </c>
    </row>
    <row r="19">
      <c r="A19" s="59"/>
      <c r="B19" s="60">
        <v>2.0</v>
      </c>
      <c r="C19" s="61"/>
      <c r="D19" s="62"/>
      <c r="E19" s="63"/>
      <c r="F19" s="64"/>
      <c r="G19" s="65">
        <f t="shared" si="1"/>
        <v>0</v>
      </c>
      <c r="H19" s="66"/>
      <c r="I19" s="67">
        <v>2.0</v>
      </c>
      <c r="J19" s="68" t="s">
        <v>2</v>
      </c>
      <c r="K19" s="62"/>
      <c r="L19" s="69" t="s">
        <v>2</v>
      </c>
      <c r="M19" s="64"/>
      <c r="N19" s="70" t="s">
        <v>2</v>
      </c>
    </row>
    <row r="20">
      <c r="A20" s="48"/>
      <c r="B20" s="3">
        <v>1.0</v>
      </c>
      <c r="C20" s="71"/>
      <c r="D20" s="72"/>
      <c r="E20" s="74"/>
      <c r="F20" s="75"/>
      <c r="G20" s="53">
        <f t="shared" si="1"/>
        <v>0</v>
      </c>
      <c r="H20" s="54" t="s">
        <v>2</v>
      </c>
      <c r="I20" s="2">
        <v>1.0</v>
      </c>
      <c r="J20" s="55" t="s">
        <v>2</v>
      </c>
      <c r="K20" s="56"/>
      <c r="L20" s="73" t="s">
        <v>2</v>
      </c>
      <c r="M20" s="72"/>
      <c r="N20" s="58" t="s">
        <v>2</v>
      </c>
    </row>
    <row r="21" ht="15.75" customHeight="1">
      <c r="A21" s="59"/>
      <c r="B21" s="60">
        <v>2.0</v>
      </c>
      <c r="C21" s="61"/>
      <c r="D21" s="62"/>
      <c r="E21" s="63"/>
      <c r="F21" s="64"/>
      <c r="G21" s="65">
        <f t="shared" si="1"/>
        <v>0</v>
      </c>
      <c r="H21" s="66"/>
      <c r="I21" s="67">
        <v>2.0</v>
      </c>
      <c r="J21" s="68" t="s">
        <v>2</v>
      </c>
      <c r="K21" s="62"/>
      <c r="L21" s="69" t="s">
        <v>2</v>
      </c>
      <c r="M21" s="64"/>
      <c r="N21" s="70" t="s">
        <v>2</v>
      </c>
    </row>
    <row r="22" ht="15.75" customHeight="1">
      <c r="A22" s="48"/>
      <c r="B22" s="3">
        <v>1.0</v>
      </c>
      <c r="C22" s="71"/>
      <c r="D22" s="72"/>
      <c r="E22" s="74"/>
      <c r="F22" s="75"/>
      <c r="G22" s="53">
        <f t="shared" si="1"/>
        <v>0</v>
      </c>
      <c r="H22" s="54" t="s">
        <v>2</v>
      </c>
      <c r="I22" s="2">
        <v>1.0</v>
      </c>
      <c r="J22" s="55" t="s">
        <v>2</v>
      </c>
      <c r="K22" s="56"/>
      <c r="L22" s="73" t="s">
        <v>2</v>
      </c>
      <c r="M22" s="72"/>
      <c r="N22" s="58" t="s">
        <v>2</v>
      </c>
    </row>
    <row r="23" ht="15.75" customHeight="1">
      <c r="A23" s="59"/>
      <c r="B23" s="60">
        <v>2.0</v>
      </c>
      <c r="C23" s="76"/>
      <c r="D23" s="62"/>
      <c r="E23" s="77"/>
      <c r="F23" s="64"/>
      <c r="G23" s="65">
        <f t="shared" si="1"/>
        <v>0</v>
      </c>
      <c r="H23" s="66"/>
      <c r="I23" s="67">
        <v>2.0</v>
      </c>
      <c r="J23" s="68" t="s">
        <v>2</v>
      </c>
      <c r="K23" s="62"/>
      <c r="L23" s="69" t="s">
        <v>2</v>
      </c>
      <c r="M23" s="64"/>
      <c r="N23" s="70" t="s">
        <v>2</v>
      </c>
    </row>
    <row r="24" ht="15.75" customHeight="1">
      <c r="A24" s="78" t="s">
        <v>15</v>
      </c>
      <c r="B24" s="3" t="s">
        <v>2</v>
      </c>
      <c r="C24" s="79">
        <f>SUM(C8:C23)</f>
        <v>7371</v>
      </c>
      <c r="D24" s="80"/>
      <c r="E24" s="79">
        <f>SUM(E8:E23)</f>
        <v>866880</v>
      </c>
      <c r="F24" s="9"/>
      <c r="G24" s="81">
        <f t="shared" si="1"/>
        <v>17640</v>
      </c>
      <c r="H24" s="82">
        <f>J5-C24</f>
        <v>0</v>
      </c>
      <c r="I24" s="2" t="s">
        <v>2</v>
      </c>
      <c r="J24" s="55" t="s">
        <v>2</v>
      </c>
      <c r="K24" s="56"/>
      <c r="L24" s="73" t="s">
        <v>2</v>
      </c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85"/>
      <c r="I25" s="67" t="s">
        <v>2</v>
      </c>
      <c r="J25" s="68" t="s">
        <v>2</v>
      </c>
      <c r="K25" s="62"/>
      <c r="L25" s="69" t="s">
        <v>2</v>
      </c>
      <c r="M25" s="64"/>
      <c r="N25" s="70" t="s">
        <v>2</v>
      </c>
    </row>
    <row r="26" ht="15.75" customHeight="1">
      <c r="A26" s="86" t="s">
        <v>16</v>
      </c>
      <c r="B26" s="87" t="s">
        <v>17</v>
      </c>
      <c r="C26" s="88" t="s">
        <v>2</v>
      </c>
      <c r="D26" s="72"/>
      <c r="E26" s="89"/>
      <c r="F26" s="90"/>
      <c r="G26" s="91" t="s">
        <v>2</v>
      </c>
      <c r="H26" s="27"/>
      <c r="I26" s="2" t="s">
        <v>2</v>
      </c>
      <c r="J26" s="55" t="s">
        <v>2</v>
      </c>
      <c r="K26" s="56"/>
      <c r="L26" s="73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" t="s">
        <v>2</v>
      </c>
      <c r="D27" s="62"/>
      <c r="E27" s="69" t="s">
        <v>2</v>
      </c>
      <c r="F27" s="64"/>
      <c r="G27" s="92" t="s">
        <v>2</v>
      </c>
      <c r="H27" s="66"/>
      <c r="I27" s="67" t="s">
        <v>2</v>
      </c>
      <c r="J27" s="68" t="s">
        <v>2</v>
      </c>
      <c r="K27" s="62"/>
      <c r="L27" s="69" t="s">
        <v>2</v>
      </c>
      <c r="M27" s="64"/>
      <c r="N27" s="70" t="s">
        <v>2</v>
      </c>
    </row>
    <row r="28" ht="15.75" customHeight="1">
      <c r="A28" s="14" t="s">
        <v>2</v>
      </c>
      <c r="B28" s="93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14" t="s">
        <v>2</v>
      </c>
      <c r="B29" s="93" t="s">
        <v>2</v>
      </c>
      <c r="C29" s="14" t="s">
        <v>2</v>
      </c>
      <c r="D29" s="14" t="s">
        <v>2</v>
      </c>
      <c r="E29" s="14" t="s">
        <v>2</v>
      </c>
      <c r="F29" s="14" t="s">
        <v>2</v>
      </c>
      <c r="G29" s="14" t="s">
        <v>2</v>
      </c>
      <c r="H29" s="14" t="s">
        <v>2</v>
      </c>
      <c r="I29" s="14" t="s">
        <v>2</v>
      </c>
      <c r="J29" s="14" t="s">
        <v>2</v>
      </c>
      <c r="K29" s="14" t="s">
        <v>2</v>
      </c>
      <c r="L29" s="14" t="s">
        <v>2</v>
      </c>
      <c r="M29" s="14" t="s">
        <v>2</v>
      </c>
      <c r="N29" s="14" t="s">
        <v>2</v>
      </c>
    </row>
    <row r="30" ht="15.75" customHeight="1">
      <c r="A30" s="14"/>
      <c r="B30" s="9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</row>
    <row r="31" ht="15.75" customHeight="1">
      <c r="A31" s="14"/>
      <c r="B31" s="9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</row>
    <row r="32" ht="15.75" customHeight="1">
      <c r="A32" s="14"/>
      <c r="B32" s="9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</row>
    <row r="33" ht="15.75" customHeight="1">
      <c r="A33" s="14"/>
      <c r="B33" s="9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</row>
    <row r="34" ht="15.75" customHeight="1">
      <c r="A34" s="94" t="s">
        <v>18</v>
      </c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6"/>
    </row>
    <row r="35" ht="15.75" customHeight="1">
      <c r="A35" s="97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98"/>
    </row>
    <row r="36" ht="15.75" customHeight="1">
      <c r="A36" s="99" t="s">
        <v>19</v>
      </c>
      <c r="B36" s="72"/>
      <c r="C36" s="100" t="s">
        <v>20</v>
      </c>
      <c r="D36" s="75"/>
      <c r="E36" s="75"/>
      <c r="F36" s="75"/>
      <c r="G36" s="72"/>
      <c r="H36" s="100" t="s">
        <v>21</v>
      </c>
      <c r="I36" s="72"/>
      <c r="J36" s="101" t="s">
        <v>22</v>
      </c>
      <c r="K36" s="100" t="s">
        <v>23</v>
      </c>
      <c r="L36" s="102"/>
    </row>
    <row r="37" ht="15.75" customHeight="1">
      <c r="A37" s="103" t="s">
        <v>24</v>
      </c>
      <c r="B37" s="104"/>
      <c r="C37" s="105" t="s">
        <v>25</v>
      </c>
      <c r="D37" s="106"/>
      <c r="E37" s="106"/>
      <c r="F37" s="106"/>
      <c r="G37" s="104"/>
      <c r="H37" s="107">
        <v>0.012</v>
      </c>
      <c r="I37" s="104"/>
      <c r="J37" s="108" t="s">
        <v>26</v>
      </c>
      <c r="K37" s="109">
        <f>(L5*H37)/1000</f>
        <v>10.61424</v>
      </c>
      <c r="L37" s="110"/>
    </row>
    <row r="38" ht="15.75" customHeight="1">
      <c r="A38" s="103" t="s">
        <v>27</v>
      </c>
      <c r="B38" s="104"/>
      <c r="C38" s="105" t="s">
        <v>28</v>
      </c>
      <c r="D38" s="106"/>
      <c r="E38" s="106"/>
      <c r="F38" s="106"/>
      <c r="G38" s="104"/>
      <c r="H38" s="107">
        <v>0.012</v>
      </c>
      <c r="I38" s="104"/>
      <c r="J38" s="108" t="s">
        <v>26</v>
      </c>
      <c r="K38" s="109">
        <f>(L5*H38)/1000</f>
        <v>10.61424</v>
      </c>
      <c r="L38" s="110"/>
    </row>
    <row r="39" ht="15.75" customHeight="1">
      <c r="A39" s="103" t="s">
        <v>29</v>
      </c>
      <c r="B39" s="104"/>
      <c r="C39" s="105" t="s">
        <v>30</v>
      </c>
      <c r="D39" s="106"/>
      <c r="E39" s="106"/>
      <c r="F39" s="106"/>
      <c r="G39" s="104"/>
      <c r="H39" s="107">
        <v>0.012</v>
      </c>
      <c r="I39" s="104"/>
      <c r="J39" s="108" t="s">
        <v>26</v>
      </c>
      <c r="K39" s="109">
        <f>(L5*H39)/1000</f>
        <v>10.61424</v>
      </c>
      <c r="L39" s="110"/>
    </row>
    <row r="40" ht="15.75" customHeight="1">
      <c r="A40" s="103" t="s">
        <v>31</v>
      </c>
      <c r="B40" s="104"/>
      <c r="C40" s="105" t="s">
        <v>32</v>
      </c>
      <c r="D40" s="106"/>
      <c r="E40" s="106"/>
      <c r="F40" s="106"/>
      <c r="G40" s="104"/>
      <c r="H40" s="107">
        <v>0.8</v>
      </c>
      <c r="I40" s="104"/>
      <c r="J40" s="108" t="s">
        <v>33</v>
      </c>
      <c r="K40" s="112">
        <f>(L5*H40)/1000</f>
        <v>707.616</v>
      </c>
      <c r="L40" s="110"/>
    </row>
    <row r="41" ht="15.75" customHeight="1">
      <c r="A41" s="103" t="s">
        <v>34</v>
      </c>
      <c r="B41" s="104"/>
      <c r="C41" s="105" t="s">
        <v>35</v>
      </c>
      <c r="D41" s="106"/>
      <c r="E41" s="106"/>
      <c r="F41" s="106"/>
      <c r="G41" s="104"/>
      <c r="H41" s="107">
        <v>0.43</v>
      </c>
      <c r="I41" s="104"/>
      <c r="J41" s="108" t="s">
        <v>33</v>
      </c>
      <c r="K41" s="112">
        <f>(L5*H41)/1000</f>
        <v>380.3436</v>
      </c>
      <c r="L41" s="110"/>
    </row>
    <row r="42" ht="15.75" customHeight="1">
      <c r="A42" s="103" t="s">
        <v>36</v>
      </c>
      <c r="B42" s="104"/>
      <c r="C42" s="105" t="s">
        <v>37</v>
      </c>
      <c r="D42" s="106"/>
      <c r="E42" s="106"/>
      <c r="F42" s="106"/>
      <c r="G42" s="104"/>
      <c r="H42" s="107">
        <v>0.007</v>
      </c>
      <c r="I42" s="104"/>
      <c r="J42" s="108" t="s">
        <v>38</v>
      </c>
      <c r="K42" s="112">
        <f>(L5*H42)/1000</f>
        <v>6.19164</v>
      </c>
      <c r="L42" s="110"/>
    </row>
    <row r="43" ht="15.75" customHeight="1">
      <c r="A43" s="103" t="s">
        <v>39</v>
      </c>
      <c r="B43" s="104"/>
      <c r="C43" s="105" t="s">
        <v>40</v>
      </c>
      <c r="D43" s="106"/>
      <c r="E43" s="106"/>
      <c r="F43" s="106"/>
      <c r="G43" s="104"/>
      <c r="H43" s="107">
        <v>0.113</v>
      </c>
      <c r="I43" s="104"/>
      <c r="J43" s="108" t="s">
        <v>33</v>
      </c>
      <c r="K43" s="112">
        <f>(L5*H43)/1000</f>
        <v>99.95076</v>
      </c>
      <c r="L43" s="110"/>
    </row>
    <row r="44" ht="15.75" customHeight="1">
      <c r="A44" s="113" t="s">
        <v>41</v>
      </c>
      <c r="B44" s="62"/>
      <c r="C44" s="114" t="s">
        <v>42</v>
      </c>
      <c r="D44" s="115"/>
      <c r="E44" s="115"/>
      <c r="F44" s="115"/>
      <c r="G44" s="62"/>
      <c r="H44" s="116">
        <v>0.024</v>
      </c>
      <c r="I44" s="62"/>
      <c r="J44" s="117" t="s">
        <v>26</v>
      </c>
      <c r="K44" s="118">
        <f>((L5*H44)/1000)+1</f>
        <v>22.22848</v>
      </c>
      <c r="L44" s="119"/>
    </row>
    <row r="45" ht="15.75" customHeight="1">
      <c r="A45" s="113" t="s">
        <v>43</v>
      </c>
      <c r="B45" s="62"/>
      <c r="C45" s="114" t="s">
        <v>44</v>
      </c>
      <c r="D45" s="115"/>
      <c r="E45" s="115"/>
      <c r="F45" s="115"/>
      <c r="G45" s="62"/>
      <c r="H45" s="116">
        <v>0.08</v>
      </c>
      <c r="I45" s="62"/>
      <c r="J45" s="117" t="s">
        <v>38</v>
      </c>
      <c r="K45" s="120">
        <f>(L5*H45)/1000</f>
        <v>70.7616</v>
      </c>
      <c r="L45" s="119"/>
    </row>
    <row r="46" ht="15.75" customHeight="1">
      <c r="B46" s="1"/>
    </row>
    <row r="47" ht="15.75" customHeight="1">
      <c r="B47" s="1"/>
    </row>
    <row r="48" ht="15.75" customHeight="1">
      <c r="B48" s="1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54">
    <mergeCell ref="J12:K12"/>
    <mergeCell ref="L12:M12"/>
    <mergeCell ref="E9:F9"/>
    <mergeCell ref="J9:K9"/>
    <mergeCell ref="E10:F10"/>
    <mergeCell ref="J10:K10"/>
    <mergeCell ref="L10:M10"/>
    <mergeCell ref="E11:F11"/>
    <mergeCell ref="E12:F12"/>
    <mergeCell ref="C7:D7"/>
    <mergeCell ref="C9:D9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E16:F16"/>
    <mergeCell ref="E17:F17"/>
    <mergeCell ref="E18:F18"/>
    <mergeCell ref="H10:H11"/>
    <mergeCell ref="H12:H13"/>
    <mergeCell ref="E13:F13"/>
    <mergeCell ref="E14:F14"/>
    <mergeCell ref="H14:H15"/>
    <mergeCell ref="E15:F15"/>
    <mergeCell ref="H16:H17"/>
    <mergeCell ref="E23:F23"/>
    <mergeCell ref="E24:F25"/>
    <mergeCell ref="G24:G25"/>
    <mergeCell ref="H24:H25"/>
    <mergeCell ref="E26:F26"/>
    <mergeCell ref="H26:H27"/>
    <mergeCell ref="E27:F27"/>
    <mergeCell ref="H18:H19"/>
    <mergeCell ref="E19:F19"/>
    <mergeCell ref="E20:F20"/>
    <mergeCell ref="H20:H21"/>
    <mergeCell ref="E21:F21"/>
    <mergeCell ref="E22:F22"/>
    <mergeCell ref="H22:H23"/>
    <mergeCell ref="J22:K22"/>
    <mergeCell ref="J23:K23"/>
    <mergeCell ref="J24:K24"/>
    <mergeCell ref="J25:K25"/>
    <mergeCell ref="J26:K26"/>
    <mergeCell ref="J27:K27"/>
    <mergeCell ref="J15:K15"/>
    <mergeCell ref="J16:K16"/>
    <mergeCell ref="J17:K17"/>
    <mergeCell ref="J18:K18"/>
    <mergeCell ref="J19:K19"/>
    <mergeCell ref="J20:K20"/>
    <mergeCell ref="J21:K21"/>
    <mergeCell ref="L23:M23"/>
    <mergeCell ref="L24:M24"/>
    <mergeCell ref="L25:M25"/>
    <mergeCell ref="L26:M26"/>
    <mergeCell ref="L27:M27"/>
    <mergeCell ref="A34:L35"/>
    <mergeCell ref="A36:B36"/>
    <mergeCell ref="K36:L36"/>
    <mergeCell ref="C36:G36"/>
    <mergeCell ref="H36:I36"/>
    <mergeCell ref="A37:B37"/>
    <mergeCell ref="C37:G37"/>
    <mergeCell ref="H37:I37"/>
    <mergeCell ref="K37:L37"/>
    <mergeCell ref="A38:B38"/>
    <mergeCell ref="K38:L38"/>
    <mergeCell ref="C38:G38"/>
    <mergeCell ref="H38:I38"/>
    <mergeCell ref="A39:B39"/>
    <mergeCell ref="C39:G39"/>
    <mergeCell ref="H39:I39"/>
    <mergeCell ref="K39:L39"/>
    <mergeCell ref="A40:B40"/>
    <mergeCell ref="K40:L40"/>
    <mergeCell ref="C40:G40"/>
    <mergeCell ref="H40:I40"/>
    <mergeCell ref="A41:B41"/>
    <mergeCell ref="C41:G41"/>
    <mergeCell ref="H41:I41"/>
    <mergeCell ref="K41:L41"/>
    <mergeCell ref="A42:B42"/>
    <mergeCell ref="K42:L42"/>
    <mergeCell ref="C44:G44"/>
    <mergeCell ref="H44:I44"/>
    <mergeCell ref="A45:B45"/>
    <mergeCell ref="C45:G45"/>
    <mergeCell ref="H45:I45"/>
    <mergeCell ref="K45:L45"/>
    <mergeCell ref="C42:G42"/>
    <mergeCell ref="H42:I42"/>
    <mergeCell ref="A43:B43"/>
    <mergeCell ref="C43:G43"/>
    <mergeCell ref="H43:I43"/>
    <mergeCell ref="K43:L43"/>
    <mergeCell ref="A44:B44"/>
    <mergeCell ref="K44:L44"/>
    <mergeCell ref="D2:E2"/>
    <mergeCell ref="F2:H3"/>
    <mergeCell ref="I2:N3"/>
    <mergeCell ref="D3:E4"/>
    <mergeCell ref="F4:H4"/>
    <mergeCell ref="A5:C6"/>
    <mergeCell ref="L5:N5"/>
    <mergeCell ref="H6:J6"/>
    <mergeCell ref="C8:D8"/>
    <mergeCell ref="E8:F8"/>
    <mergeCell ref="J7:K7"/>
    <mergeCell ref="J8:K8"/>
    <mergeCell ref="E5:H5"/>
    <mergeCell ref="D6:F6"/>
    <mergeCell ref="E7:F7"/>
    <mergeCell ref="L7:M7"/>
    <mergeCell ref="A8:A9"/>
    <mergeCell ref="H8:H9"/>
    <mergeCell ref="L8:M8"/>
    <mergeCell ref="L9:M9"/>
    <mergeCell ref="A12:A13"/>
    <mergeCell ref="A14:A15"/>
    <mergeCell ref="J11:K11"/>
    <mergeCell ref="L11:M11"/>
    <mergeCell ref="J13:K13"/>
    <mergeCell ref="L13:M13"/>
    <mergeCell ref="J14:K14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</mergeCells>
  <printOptions/>
  <pageMargins bottom="0.75" footer="0.0" header="0.0" left="0.7" right="0.7" top="0.75"/>
  <pageSetup fitToHeight="0"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57"/>
    <col customWidth="1" min="2" max="2" width="19.86"/>
    <col customWidth="1" min="3" max="3" width="14.29"/>
    <col customWidth="1" min="4" max="4" width="32.0"/>
    <col customWidth="1" min="5" max="5" width="17.43"/>
    <col customWidth="1" min="6" max="6" width="18.0"/>
    <col customWidth="1" min="7" max="7" width="16.71"/>
    <col customWidth="1" min="8" max="8" width="3.86"/>
    <col customWidth="1" min="9" max="9" width="9.29"/>
    <col customWidth="1" min="10" max="10" width="64.57"/>
    <col customWidth="1" min="11" max="16" width="9.14"/>
  </cols>
  <sheetData>
    <row r="1">
      <c r="A1" s="121" t="s">
        <v>46</v>
      </c>
      <c r="B1" s="122"/>
      <c r="C1" s="123" t="s">
        <v>47</v>
      </c>
      <c r="D1" s="123" t="s">
        <v>48</v>
      </c>
      <c r="E1" s="123" t="s">
        <v>49</v>
      </c>
      <c r="F1" s="124" t="s">
        <v>50</v>
      </c>
      <c r="G1" s="125" t="s">
        <v>51</v>
      </c>
      <c r="H1" s="122" t="s">
        <v>52</v>
      </c>
      <c r="I1" s="122"/>
      <c r="J1" s="126" t="s">
        <v>53</v>
      </c>
    </row>
    <row r="2">
      <c r="A2" s="127">
        <v>1.0</v>
      </c>
      <c r="B2" s="128">
        <v>2.1070101E7</v>
      </c>
      <c r="C2" s="129">
        <v>43839.0</v>
      </c>
      <c r="D2" s="111" t="s">
        <v>54</v>
      </c>
      <c r="E2" s="130">
        <v>21000.0</v>
      </c>
      <c r="F2" s="111"/>
      <c r="G2" s="111" t="str">
        <f>VLOOKUP(D2,'Tech. sheet (2)'!A:V,16,FALSE)</f>
        <v/>
      </c>
      <c r="H2" s="111">
        <v>0.0</v>
      </c>
      <c r="I2" s="131"/>
      <c r="J2" s="111"/>
    </row>
    <row r="3">
      <c r="A3" s="127">
        <v>2.0</v>
      </c>
      <c r="B3" s="128">
        <v>2.1070102E7</v>
      </c>
      <c r="C3" s="129">
        <v>43839.0</v>
      </c>
      <c r="D3" s="111" t="s">
        <v>55</v>
      </c>
      <c r="E3" s="130">
        <v>12000.0</v>
      </c>
      <c r="F3" s="111"/>
      <c r="G3" s="111" t="str">
        <f>VLOOKUP(D3,'Tech. sheet (2)'!A:V,16,FALSE)</f>
        <v/>
      </c>
      <c r="H3" s="111">
        <v>0.0</v>
      </c>
      <c r="I3" s="131"/>
      <c r="J3" s="111"/>
    </row>
    <row r="4">
      <c r="A4" s="127">
        <v>3.0</v>
      </c>
      <c r="B4" s="128">
        <v>2.1070103E7</v>
      </c>
      <c r="C4" s="129">
        <v>43839.0</v>
      </c>
      <c r="D4" s="111" t="s">
        <v>56</v>
      </c>
      <c r="E4" s="130">
        <v>37000.0</v>
      </c>
      <c r="F4" s="111"/>
      <c r="G4" s="111" t="str">
        <f>VLOOKUP(D4,'Tech. sheet (2)'!A:V,16,FALSE)</f>
        <v/>
      </c>
      <c r="H4" s="111">
        <v>0.0</v>
      </c>
      <c r="I4" s="131"/>
      <c r="J4" s="111"/>
    </row>
    <row r="5">
      <c r="A5" s="127">
        <v>4.0</v>
      </c>
      <c r="B5" s="132" t="s">
        <v>57</v>
      </c>
      <c r="C5" s="129">
        <v>43840.0</v>
      </c>
      <c r="D5" s="111" t="s">
        <v>58</v>
      </c>
      <c r="E5" s="130">
        <v>35000.0</v>
      </c>
      <c r="F5" s="111"/>
      <c r="G5" s="111" t="str">
        <f>VLOOKUP(D5,'Tech. sheet (2)'!A:V,16,FALSE)</f>
        <v/>
      </c>
      <c r="H5" s="111">
        <v>0.0</v>
      </c>
      <c r="I5" s="131"/>
      <c r="J5" s="111"/>
    </row>
    <row r="6">
      <c r="A6" s="127">
        <v>5.0</v>
      </c>
      <c r="B6" s="132" t="s">
        <v>59</v>
      </c>
      <c r="C6" s="129"/>
      <c r="D6" s="111" t="s">
        <v>60</v>
      </c>
      <c r="E6" s="130">
        <v>28000.0</v>
      </c>
      <c r="F6" s="111"/>
      <c r="G6" s="111" t="str">
        <f>VLOOKUP(D6,'Tech. sheet (2)'!A:V,16,FALSE)</f>
        <v>#N/A</v>
      </c>
      <c r="H6" s="111">
        <v>0.0</v>
      </c>
      <c r="I6" s="131"/>
      <c r="J6" s="111"/>
    </row>
    <row r="7">
      <c r="A7" s="127">
        <v>6.0</v>
      </c>
      <c r="B7" s="132" t="s">
        <v>61</v>
      </c>
      <c r="C7" s="129">
        <v>43843.0</v>
      </c>
      <c r="D7" s="111" t="s">
        <v>62</v>
      </c>
      <c r="E7" s="130">
        <v>200.0</v>
      </c>
      <c r="F7" s="111"/>
      <c r="G7" s="111" t="str">
        <f>VLOOKUP(D7,'Tech. sheet (2)'!A:V,16,FALSE)</f>
        <v/>
      </c>
      <c r="H7" s="111">
        <v>0.0</v>
      </c>
      <c r="I7" s="131"/>
      <c r="J7" s="111"/>
    </row>
    <row r="8">
      <c r="A8" s="127">
        <v>7.0</v>
      </c>
      <c r="B8" s="132" t="s">
        <v>63</v>
      </c>
      <c r="C8" s="129">
        <v>43843.0</v>
      </c>
      <c r="D8" s="111" t="s">
        <v>64</v>
      </c>
      <c r="E8" s="130">
        <v>20000.0</v>
      </c>
      <c r="F8" s="111"/>
      <c r="G8" s="111" t="str">
        <f>VLOOKUP(D8,'Tech. sheet (2)'!A:V,16,FALSE)</f>
        <v/>
      </c>
      <c r="H8" s="111">
        <v>0.0</v>
      </c>
      <c r="I8" s="131"/>
      <c r="J8" s="111"/>
    </row>
    <row r="9">
      <c r="A9" s="127">
        <v>8.0</v>
      </c>
      <c r="B9" s="132" t="s">
        <v>65</v>
      </c>
      <c r="C9" s="129">
        <v>43844.0</v>
      </c>
      <c r="D9" s="111" t="s">
        <v>66</v>
      </c>
      <c r="E9" s="130">
        <v>14500.0</v>
      </c>
      <c r="F9" s="111"/>
      <c r="G9" s="111" t="str">
        <f>VLOOKUP(D9,'Tech. sheet (2)'!A:V,16,FALSE)</f>
        <v>#N/A</v>
      </c>
      <c r="H9" s="111">
        <v>0.0</v>
      </c>
      <c r="I9" s="131"/>
      <c r="J9" s="111"/>
    </row>
    <row r="10">
      <c r="A10" s="127">
        <v>9.0</v>
      </c>
      <c r="B10" s="132" t="s">
        <v>67</v>
      </c>
      <c r="C10" s="129">
        <v>43844.0</v>
      </c>
      <c r="D10" s="111" t="s">
        <v>68</v>
      </c>
      <c r="E10" s="130">
        <v>40000.0</v>
      </c>
      <c r="F10" s="111"/>
      <c r="G10" s="111" t="str">
        <f>VLOOKUP(D10,'Tech. sheet (2)'!A:V,16,FALSE)</f>
        <v/>
      </c>
      <c r="H10" s="111">
        <v>0.0</v>
      </c>
      <c r="I10" s="131"/>
      <c r="J10" s="111"/>
    </row>
    <row r="11">
      <c r="A11" s="127">
        <v>10.0</v>
      </c>
      <c r="B11" s="132" t="s">
        <v>69</v>
      </c>
      <c r="C11" s="129">
        <v>43844.0</v>
      </c>
      <c r="D11" s="111" t="s">
        <v>70</v>
      </c>
      <c r="E11" s="130">
        <v>5000.0</v>
      </c>
      <c r="F11" s="111"/>
      <c r="G11" s="111" t="str">
        <f>VLOOKUP(D11,'Tech. sheet (2)'!A:V,16,FALSE)</f>
        <v/>
      </c>
      <c r="H11" s="111">
        <v>0.0</v>
      </c>
      <c r="I11" s="131"/>
      <c r="J11" s="111"/>
    </row>
    <row r="12">
      <c r="A12" s="127">
        <v>11.0</v>
      </c>
      <c r="B12" s="132" t="s">
        <v>71</v>
      </c>
      <c r="C12" s="129">
        <v>44211.0</v>
      </c>
      <c r="D12" s="111" t="s">
        <v>72</v>
      </c>
      <c r="E12" s="130">
        <v>14000.0</v>
      </c>
      <c r="F12" s="111"/>
      <c r="G12" s="111" t="str">
        <f>VLOOKUP(D12,'Tech. sheet (2)'!A:V,16,FALSE)</f>
        <v/>
      </c>
      <c r="H12" s="111">
        <v>0.0</v>
      </c>
      <c r="I12" s="131"/>
      <c r="J12" s="111"/>
    </row>
    <row r="13">
      <c r="A13" s="127">
        <v>12.0</v>
      </c>
      <c r="B13" s="132" t="s">
        <v>73</v>
      </c>
      <c r="C13" s="129">
        <v>44213.0</v>
      </c>
      <c r="D13" s="111" t="s">
        <v>58</v>
      </c>
      <c r="E13" s="130">
        <v>43000.0</v>
      </c>
      <c r="F13" s="111"/>
      <c r="G13" s="111" t="str">
        <f>VLOOKUP(D13,'Tech. sheet (2)'!A:V,16,FALSE)</f>
        <v/>
      </c>
      <c r="H13" s="111">
        <v>0.0</v>
      </c>
      <c r="I13" s="131"/>
      <c r="J13" s="111"/>
    </row>
    <row r="14">
      <c r="A14" s="127">
        <v>13.0</v>
      </c>
      <c r="B14" s="132" t="s">
        <v>74</v>
      </c>
      <c r="C14" s="129">
        <v>44213.0</v>
      </c>
      <c r="D14" s="111" t="s">
        <v>56</v>
      </c>
      <c r="E14" s="130">
        <v>32000.0</v>
      </c>
      <c r="F14" s="111"/>
      <c r="G14" s="111" t="str">
        <f>VLOOKUP(D14,'Tech. sheet (2)'!A:V,16,FALSE)</f>
        <v/>
      </c>
      <c r="H14" s="111">
        <v>0.0</v>
      </c>
      <c r="I14" s="131"/>
      <c r="J14" s="111"/>
    </row>
    <row r="15">
      <c r="A15" s="127">
        <v>14.0</v>
      </c>
      <c r="B15" s="132" t="s">
        <v>75</v>
      </c>
      <c r="C15" s="129">
        <v>44213.0</v>
      </c>
      <c r="D15" s="111" t="s">
        <v>76</v>
      </c>
      <c r="E15" s="130">
        <v>15000.0</v>
      </c>
      <c r="F15" s="111"/>
      <c r="G15" s="111" t="str">
        <f>VLOOKUP(D15,'Tech. sheet (2)'!A:V,16,FALSE)</f>
        <v/>
      </c>
      <c r="H15" s="111">
        <v>0.0</v>
      </c>
      <c r="I15" s="131"/>
      <c r="J15" s="111"/>
    </row>
    <row r="16">
      <c r="A16" s="127">
        <v>15.0</v>
      </c>
      <c r="B16" s="132" t="s">
        <v>77</v>
      </c>
      <c r="C16" s="129">
        <v>44213.0</v>
      </c>
      <c r="D16" s="111" t="s">
        <v>78</v>
      </c>
      <c r="E16" s="130">
        <v>11000.0</v>
      </c>
      <c r="F16" s="111"/>
      <c r="G16" s="111" t="str">
        <f>VLOOKUP(D16,'Tech. sheet (2)'!A:V,16,FALSE)</f>
        <v/>
      </c>
      <c r="H16" s="111">
        <v>0.0</v>
      </c>
      <c r="I16" s="131"/>
      <c r="J16" s="111"/>
    </row>
    <row r="17">
      <c r="A17" s="127">
        <v>16.0</v>
      </c>
      <c r="B17" s="132" t="s">
        <v>79</v>
      </c>
      <c r="C17" s="129">
        <v>44213.0</v>
      </c>
      <c r="D17" s="111" t="s">
        <v>80</v>
      </c>
      <c r="E17" s="130">
        <v>37000.0</v>
      </c>
      <c r="F17" s="111"/>
      <c r="G17" s="111" t="str">
        <f>VLOOKUP(D17,'Tech. sheet (2)'!A:V,16,FALSE)</f>
        <v/>
      </c>
      <c r="H17" s="111">
        <v>0.0</v>
      </c>
      <c r="I17" s="131"/>
      <c r="J17" s="111"/>
    </row>
    <row r="18">
      <c r="A18" s="127">
        <v>17.0</v>
      </c>
      <c r="B18" s="132" t="s">
        <v>81</v>
      </c>
      <c r="C18" s="129">
        <v>44214.0</v>
      </c>
      <c r="D18" s="111" t="s">
        <v>82</v>
      </c>
      <c r="E18" s="130">
        <v>9000.0</v>
      </c>
      <c r="F18" s="111"/>
      <c r="G18" s="111" t="str">
        <f>VLOOKUP(D18,'Tech. sheet (2)'!A:V,16,FALSE)</f>
        <v/>
      </c>
      <c r="H18" s="111">
        <v>0.0</v>
      </c>
      <c r="I18" s="131"/>
      <c r="J18" s="111"/>
    </row>
    <row r="19">
      <c r="A19" s="127">
        <v>18.0</v>
      </c>
      <c r="B19" s="132" t="s">
        <v>83</v>
      </c>
      <c r="C19" s="129">
        <v>44214.0</v>
      </c>
      <c r="D19" s="111" t="s">
        <v>84</v>
      </c>
      <c r="E19" s="130">
        <v>40000.0</v>
      </c>
      <c r="F19" s="111"/>
      <c r="G19" s="111" t="str">
        <f>VLOOKUP(D19,'Tech. sheet (2)'!A:V,16,FALSE)</f>
        <v>#N/A</v>
      </c>
      <c r="H19" s="111">
        <v>0.0</v>
      </c>
      <c r="I19" s="131"/>
      <c r="J19" s="111"/>
    </row>
    <row r="20">
      <c r="A20" s="127">
        <v>19.0</v>
      </c>
      <c r="B20" s="132" t="s">
        <v>85</v>
      </c>
      <c r="C20" s="129">
        <v>44215.0</v>
      </c>
      <c r="D20" s="111" t="s">
        <v>76</v>
      </c>
      <c r="E20" s="130">
        <v>9000.0</v>
      </c>
      <c r="F20" s="111"/>
      <c r="G20" s="111" t="str">
        <f>VLOOKUP(D20,'Tech. sheet (2)'!A:V,16,FALSE)</f>
        <v/>
      </c>
      <c r="H20" s="111">
        <v>0.0</v>
      </c>
      <c r="I20" s="131"/>
      <c r="J20" s="111"/>
    </row>
    <row r="21" ht="15.75" customHeight="1">
      <c r="A21" s="127">
        <v>20.0</v>
      </c>
      <c r="B21" s="132" t="s">
        <v>86</v>
      </c>
      <c r="C21" s="129">
        <v>43849.0</v>
      </c>
      <c r="D21" s="111" t="s">
        <v>56</v>
      </c>
      <c r="E21" s="130">
        <v>26000.0</v>
      </c>
      <c r="F21" s="111"/>
      <c r="G21" s="111" t="str">
        <f>VLOOKUP(D21,'Tech. sheet (2)'!A:V,16,FALSE)</f>
        <v/>
      </c>
      <c r="H21" s="111">
        <v>0.0</v>
      </c>
      <c r="I21" s="131"/>
      <c r="J21" s="111"/>
    </row>
    <row r="22" ht="15.75" customHeight="1">
      <c r="A22" s="127">
        <v>24.0</v>
      </c>
      <c r="B22" s="132" t="s">
        <v>87</v>
      </c>
      <c r="C22" s="129">
        <v>43850.0</v>
      </c>
      <c r="D22" s="111" t="s">
        <v>54</v>
      </c>
      <c r="E22" s="130">
        <v>10000.0</v>
      </c>
      <c r="F22" s="111"/>
      <c r="G22" s="111" t="str">
        <f>VLOOKUP(D22,'Tech. sheet (2)'!A:V,16,FALSE)</f>
        <v/>
      </c>
      <c r="H22" s="111">
        <v>0.0</v>
      </c>
      <c r="I22" s="131"/>
      <c r="J22" s="111"/>
    </row>
    <row r="23" ht="15.75" customHeight="1">
      <c r="A23" s="127">
        <v>25.0</v>
      </c>
      <c r="B23" s="132" t="s">
        <v>88</v>
      </c>
      <c r="C23" s="129">
        <v>43850.0</v>
      </c>
      <c r="D23" s="111" t="s">
        <v>82</v>
      </c>
      <c r="E23" s="130">
        <v>20000.0</v>
      </c>
      <c r="F23" s="111"/>
      <c r="G23" s="111" t="str">
        <f>VLOOKUP(D23,'Tech. sheet (2)'!A:V,16,FALSE)</f>
        <v/>
      </c>
      <c r="H23" s="111">
        <v>0.0</v>
      </c>
      <c r="I23" s="131"/>
      <c r="J23" s="111"/>
    </row>
    <row r="24" ht="15.75" customHeight="1">
      <c r="A24" s="127">
        <v>21.0</v>
      </c>
      <c r="B24" s="132" t="s">
        <v>89</v>
      </c>
      <c r="C24" s="129">
        <v>43850.0</v>
      </c>
      <c r="D24" s="111" t="s">
        <v>90</v>
      </c>
      <c r="E24" s="130">
        <v>7000.0</v>
      </c>
      <c r="F24" s="111"/>
      <c r="G24" s="111" t="str">
        <f>VLOOKUP(D24,'Tech. sheet (2)'!A:V,16,FALSE)</f>
        <v/>
      </c>
      <c r="H24" s="111">
        <v>0.0</v>
      </c>
      <c r="I24" s="131"/>
      <c r="J24" s="111"/>
    </row>
    <row r="25" ht="15.75" customHeight="1">
      <c r="A25" s="127">
        <v>22.0</v>
      </c>
      <c r="B25" s="132" t="s">
        <v>91</v>
      </c>
      <c r="C25" s="129">
        <v>43850.0</v>
      </c>
      <c r="D25" s="111" t="s">
        <v>92</v>
      </c>
      <c r="E25" s="130">
        <v>12000.0</v>
      </c>
      <c r="F25" s="111"/>
      <c r="G25" s="111" t="str">
        <f>VLOOKUP(D25,'Tech. sheet (2)'!A:V,16,FALSE)</f>
        <v/>
      </c>
      <c r="H25" s="111">
        <v>0.0</v>
      </c>
      <c r="I25" s="131"/>
      <c r="J25" s="111"/>
    </row>
    <row r="26" ht="15.75" customHeight="1">
      <c r="A26" s="127">
        <v>23.0</v>
      </c>
      <c r="B26" s="132" t="s">
        <v>93</v>
      </c>
      <c r="C26" s="129">
        <v>43850.0</v>
      </c>
      <c r="D26" s="111" t="s">
        <v>94</v>
      </c>
      <c r="E26" s="130">
        <v>2200.0</v>
      </c>
      <c r="F26" s="111" t="s">
        <v>95</v>
      </c>
      <c r="G26" s="130">
        <f>VLOOKUP(D26,'Tech. sheet (2)'!A:V,16,FALSE)</f>
        <v>320187</v>
      </c>
      <c r="H26" s="111">
        <v>0.0</v>
      </c>
      <c r="I26" s="131"/>
      <c r="J26" s="111"/>
    </row>
    <row r="27" ht="15.75" customHeight="1">
      <c r="A27" s="127">
        <v>26.0</v>
      </c>
      <c r="B27" s="132" t="s">
        <v>96</v>
      </c>
      <c r="C27" s="129">
        <v>43850.0</v>
      </c>
      <c r="D27" s="111" t="s">
        <v>58</v>
      </c>
      <c r="E27" s="130">
        <v>20000.0</v>
      </c>
      <c r="F27" s="111"/>
      <c r="G27" s="111" t="str">
        <f>VLOOKUP(D27,'Tech. sheet (2)'!A:V,16,FALSE)</f>
        <v/>
      </c>
      <c r="H27" s="111">
        <v>0.0</v>
      </c>
      <c r="I27" s="131"/>
      <c r="J27" s="111"/>
    </row>
    <row r="28" ht="15.75" customHeight="1">
      <c r="A28" s="127">
        <v>27.0</v>
      </c>
      <c r="B28" s="132" t="s">
        <v>97</v>
      </c>
      <c r="C28" s="129">
        <v>44220.0</v>
      </c>
      <c r="D28" s="111" t="s">
        <v>98</v>
      </c>
      <c r="E28" s="130">
        <v>16000.0</v>
      </c>
      <c r="F28" s="111"/>
      <c r="G28" s="111" t="str">
        <f>VLOOKUP(D28,'Tech. sheet (2)'!A:V,16,FALSE)</f>
        <v/>
      </c>
      <c r="H28" s="111">
        <v>0.0</v>
      </c>
      <c r="I28" s="131"/>
      <c r="J28" s="111"/>
    </row>
    <row r="29" ht="15.75" customHeight="1">
      <c r="A29" s="127">
        <v>28.0</v>
      </c>
      <c r="B29" s="132" t="s">
        <v>99</v>
      </c>
      <c r="C29" s="129">
        <v>44220.0</v>
      </c>
      <c r="D29" s="111" t="s">
        <v>100</v>
      </c>
      <c r="E29" s="130">
        <v>10000.0</v>
      </c>
      <c r="F29" s="111"/>
      <c r="G29" s="111" t="str">
        <f>VLOOKUP(D29,'Tech. sheet (2)'!A:V,16,FALSE)</f>
        <v/>
      </c>
      <c r="H29" s="111">
        <v>0.0</v>
      </c>
      <c r="I29" s="131"/>
      <c r="J29" s="111"/>
    </row>
    <row r="30" ht="15.75" customHeight="1">
      <c r="A30" s="127">
        <v>29.0</v>
      </c>
      <c r="B30" s="132" t="s">
        <v>101</v>
      </c>
      <c r="C30" s="129">
        <v>44220.0</v>
      </c>
      <c r="D30" s="111" t="s">
        <v>54</v>
      </c>
      <c r="E30" s="130">
        <v>20000.0</v>
      </c>
      <c r="F30" s="111"/>
      <c r="G30" s="111" t="str">
        <f>VLOOKUP(D30,'Tech. sheet (2)'!A:V,16,FALSE)</f>
        <v/>
      </c>
      <c r="H30" s="111">
        <v>0.0</v>
      </c>
      <c r="I30" s="131"/>
      <c r="J30" s="111"/>
    </row>
    <row r="31" ht="15.75" customHeight="1">
      <c r="A31" s="127">
        <v>30.0</v>
      </c>
      <c r="B31" s="132" t="s">
        <v>102</v>
      </c>
      <c r="C31" s="129">
        <v>44220.0</v>
      </c>
      <c r="D31" s="111" t="s">
        <v>82</v>
      </c>
      <c r="E31" s="130">
        <v>30000.0</v>
      </c>
      <c r="F31" s="111"/>
      <c r="G31" s="111" t="str">
        <f>VLOOKUP(D31,'Tech. sheet (2)'!A:V,16,FALSE)</f>
        <v/>
      </c>
      <c r="H31" s="111">
        <v>0.0</v>
      </c>
      <c r="I31" s="131"/>
      <c r="J31" s="111"/>
    </row>
    <row r="32" ht="15.75" customHeight="1">
      <c r="A32" s="127">
        <v>31.0</v>
      </c>
      <c r="B32" s="132" t="s">
        <v>103</v>
      </c>
      <c r="C32" s="129">
        <v>44220.0</v>
      </c>
      <c r="D32" s="111" t="s">
        <v>104</v>
      </c>
      <c r="E32" s="130">
        <v>10000.0</v>
      </c>
      <c r="F32" s="111"/>
      <c r="G32" s="133" t="str">
        <f>VLOOKUP(D32,'Tech. sheet (2)'!A:V,16,FALSE)</f>
        <v>---</v>
      </c>
      <c r="H32" s="111">
        <v>0.0</v>
      </c>
      <c r="I32" s="131"/>
      <c r="J32" s="111"/>
    </row>
    <row r="33" ht="15.75" customHeight="1">
      <c r="A33" s="127">
        <v>32.0</v>
      </c>
      <c r="B33" s="132" t="s">
        <v>105</v>
      </c>
      <c r="C33" s="129">
        <v>44220.0</v>
      </c>
      <c r="D33" s="111" t="s">
        <v>76</v>
      </c>
      <c r="E33" s="130">
        <v>28000.0</v>
      </c>
      <c r="F33" s="111"/>
      <c r="G33" s="111" t="str">
        <f>VLOOKUP(D33,'Tech. sheet (2)'!A:V,16,FALSE)</f>
        <v/>
      </c>
      <c r="H33" s="111">
        <v>0.0</v>
      </c>
      <c r="I33" s="131"/>
      <c r="J33" s="111"/>
    </row>
    <row r="34" ht="15.75" customHeight="1">
      <c r="A34" s="127">
        <v>33.0</v>
      </c>
      <c r="B34" s="132" t="s">
        <v>106</v>
      </c>
      <c r="C34" s="129">
        <v>44220.0</v>
      </c>
      <c r="D34" s="111" t="s">
        <v>80</v>
      </c>
      <c r="E34" s="134">
        <v>24000.0</v>
      </c>
      <c r="F34" s="111"/>
      <c r="G34" s="111" t="str">
        <f>VLOOKUP(D34,'Tech. sheet (2)'!A:V,16,FALSE)</f>
        <v/>
      </c>
      <c r="H34" s="111">
        <v>0.0</v>
      </c>
      <c r="I34" s="131"/>
      <c r="J34" s="111"/>
    </row>
    <row r="35" ht="15.75" customHeight="1">
      <c r="A35" s="127">
        <v>34.0</v>
      </c>
      <c r="B35" s="132" t="s">
        <v>107</v>
      </c>
      <c r="C35" s="129">
        <v>44220.0</v>
      </c>
      <c r="D35" s="111" t="s">
        <v>108</v>
      </c>
      <c r="E35" s="134">
        <v>30000.0</v>
      </c>
      <c r="F35" s="111"/>
      <c r="G35" s="133" t="str">
        <f>VLOOKUP(D35,'Tech. sheet (2)'!A:V,16,FALSE)</f>
        <v>---</v>
      </c>
      <c r="H35" s="111">
        <v>0.0</v>
      </c>
      <c r="I35" s="131"/>
      <c r="J35" s="111"/>
    </row>
    <row r="36" ht="15.75" customHeight="1">
      <c r="A36" s="127">
        <v>35.0</v>
      </c>
      <c r="B36" s="132" t="s">
        <v>109</v>
      </c>
      <c r="C36" s="129">
        <v>44220.0</v>
      </c>
      <c r="D36" s="111" t="s">
        <v>76</v>
      </c>
      <c r="E36" s="134">
        <v>20000.0</v>
      </c>
      <c r="F36" s="111"/>
      <c r="G36" s="111" t="str">
        <f>VLOOKUP(D36,'Tech. sheet (2)'!A:V,16,FALSE)</f>
        <v/>
      </c>
      <c r="H36" s="111">
        <v>0.0</v>
      </c>
      <c r="I36" s="131"/>
      <c r="J36" s="111"/>
    </row>
    <row r="37" ht="15.75" customHeight="1">
      <c r="A37" s="127">
        <v>36.0</v>
      </c>
      <c r="B37" s="132" t="s">
        <v>110</v>
      </c>
      <c r="C37" s="129">
        <v>44222.0</v>
      </c>
      <c r="D37" s="111" t="s">
        <v>90</v>
      </c>
      <c r="E37" s="134">
        <v>28000.0</v>
      </c>
      <c r="F37" s="111"/>
      <c r="G37" s="111" t="str">
        <f>VLOOKUP(D37,'Tech. sheet (2)'!A:V,16,FALSE)</f>
        <v/>
      </c>
      <c r="H37" s="111">
        <v>0.0</v>
      </c>
      <c r="I37" s="131"/>
      <c r="J37" s="111"/>
    </row>
    <row r="38" ht="15.75" customHeight="1">
      <c r="A38" s="127">
        <v>37.0</v>
      </c>
      <c r="B38" s="132" t="s">
        <v>111</v>
      </c>
      <c r="C38" s="135">
        <v>44222.0</v>
      </c>
      <c r="D38" s="136" t="s">
        <v>98</v>
      </c>
      <c r="E38" s="136">
        <v>30000.0</v>
      </c>
      <c r="F38" s="111"/>
      <c r="G38" s="111" t="str">
        <f>VLOOKUP(D38,'Tech. sheet (2)'!A:V,16,FALSE)</f>
        <v/>
      </c>
      <c r="H38" s="111">
        <v>0.0</v>
      </c>
      <c r="I38" s="131"/>
      <c r="J38" s="111"/>
    </row>
    <row r="39" ht="15.75" customHeight="1">
      <c r="A39" s="127">
        <v>38.0</v>
      </c>
      <c r="B39" s="132" t="s">
        <v>112</v>
      </c>
      <c r="C39" s="129">
        <v>44222.0</v>
      </c>
      <c r="D39" s="111" t="s">
        <v>56</v>
      </c>
      <c r="E39" s="136">
        <v>40000.0</v>
      </c>
      <c r="F39" s="111"/>
      <c r="G39" s="111" t="str">
        <f>VLOOKUP(D39,'Tech. sheet (2)'!A:V,16,FALSE)</f>
        <v/>
      </c>
      <c r="H39" s="111">
        <v>0.0</v>
      </c>
      <c r="I39" s="131"/>
      <c r="J39" s="111"/>
    </row>
    <row r="40" ht="15.75" customHeight="1">
      <c r="A40" s="127">
        <v>39.0</v>
      </c>
      <c r="B40" s="132" t="s">
        <v>113</v>
      </c>
      <c r="C40" s="129">
        <v>44222.0</v>
      </c>
      <c r="D40" s="111" t="s">
        <v>114</v>
      </c>
      <c r="E40" s="136">
        <v>20000.0</v>
      </c>
      <c r="F40" s="111"/>
      <c r="G40" s="111" t="str">
        <f>VLOOKUP(D40,'Tech. sheet (2)'!A:V,16,FALSE)</f>
        <v/>
      </c>
      <c r="H40" s="111">
        <v>0.0</v>
      </c>
      <c r="I40" s="131"/>
      <c r="J40" s="111"/>
    </row>
    <row r="41" ht="15.75" customHeight="1">
      <c r="A41" s="127">
        <v>40.0</v>
      </c>
      <c r="B41" s="132" t="s">
        <v>115</v>
      </c>
      <c r="C41" s="129">
        <v>44222.0</v>
      </c>
      <c r="D41" s="111" t="s">
        <v>116</v>
      </c>
      <c r="E41" s="136">
        <v>7500.0</v>
      </c>
      <c r="F41" s="111"/>
      <c r="G41" s="111" t="str">
        <f>VLOOKUP(D41,'Tech. sheet (2)'!A:V,16,FALSE)</f>
        <v/>
      </c>
      <c r="H41" s="111">
        <v>0.0</v>
      </c>
      <c r="I41" s="131"/>
      <c r="J41" s="111"/>
    </row>
    <row r="42" ht="15.75" customHeight="1">
      <c r="A42" s="127">
        <v>41.0</v>
      </c>
      <c r="B42" s="132" t="s">
        <v>117</v>
      </c>
      <c r="C42" s="129">
        <v>44223.0</v>
      </c>
      <c r="D42" s="111" t="s">
        <v>76</v>
      </c>
      <c r="E42" s="136">
        <v>14000.0</v>
      </c>
      <c r="F42" s="111"/>
      <c r="G42" s="111" t="str">
        <f>VLOOKUP(D42,'Tech. sheet (2)'!A:V,16,FALSE)</f>
        <v/>
      </c>
      <c r="H42" s="111">
        <v>0.0</v>
      </c>
      <c r="I42" s="131"/>
      <c r="J42" s="111"/>
    </row>
    <row r="43" ht="15.75" customHeight="1">
      <c r="A43" s="127">
        <v>42.0</v>
      </c>
      <c r="B43" s="132" t="s">
        <v>118</v>
      </c>
      <c r="C43" s="129">
        <v>44223.0</v>
      </c>
      <c r="D43" s="111" t="s">
        <v>119</v>
      </c>
      <c r="E43" s="136">
        <v>25000.0</v>
      </c>
      <c r="F43" s="111"/>
      <c r="G43" s="133" t="str">
        <f>VLOOKUP(D43,'Tech. sheet (2)'!A:V,16,FALSE)</f>
        <v>---</v>
      </c>
      <c r="H43" s="111">
        <v>0.0</v>
      </c>
      <c r="I43" s="131"/>
      <c r="J43" s="111"/>
    </row>
    <row r="44" ht="15.75" customHeight="1">
      <c r="A44" s="127">
        <v>43.0</v>
      </c>
      <c r="B44" s="132" t="s">
        <v>120</v>
      </c>
      <c r="C44" s="129">
        <v>44224.0</v>
      </c>
      <c r="D44" s="111" t="s">
        <v>121</v>
      </c>
      <c r="E44" s="136">
        <v>15000.0</v>
      </c>
      <c r="F44" s="111"/>
      <c r="G44" s="111" t="str">
        <f>VLOOKUP(D44,'Tech. sheet (2)'!A:V,16,FALSE)</f>
        <v/>
      </c>
      <c r="H44" s="111">
        <v>0.0</v>
      </c>
      <c r="I44" s="131"/>
      <c r="J44" s="111"/>
    </row>
    <row r="45" ht="15.75" customHeight="1">
      <c r="A45" s="127">
        <v>44.0</v>
      </c>
      <c r="B45" s="132" t="s">
        <v>122</v>
      </c>
      <c r="C45" s="129">
        <v>44224.0</v>
      </c>
      <c r="D45" s="111" t="s">
        <v>72</v>
      </c>
      <c r="E45" s="111">
        <v>19000.0</v>
      </c>
      <c r="F45" s="111"/>
      <c r="G45" s="111" t="str">
        <f>VLOOKUP(D45,'Tech. sheet (2)'!A:V,16,FALSE)</f>
        <v/>
      </c>
      <c r="H45" s="111">
        <v>0.0</v>
      </c>
      <c r="I45" s="131"/>
      <c r="J45" s="111"/>
    </row>
    <row r="46" ht="15.75" customHeight="1">
      <c r="A46" s="127">
        <v>45.0</v>
      </c>
      <c r="B46" s="132" t="s">
        <v>123</v>
      </c>
      <c r="C46" s="129">
        <v>44224.0</v>
      </c>
      <c r="D46" s="111" t="s">
        <v>124</v>
      </c>
      <c r="E46" s="111">
        <v>1600.0</v>
      </c>
      <c r="F46" s="111"/>
      <c r="G46" s="111" t="str">
        <f>VLOOKUP(D46,'Tech. sheet (2)'!A:V,16,FALSE)</f>
        <v>#N/A</v>
      </c>
      <c r="H46" s="111">
        <v>0.0</v>
      </c>
      <c r="I46" s="131"/>
      <c r="J46" s="111"/>
    </row>
    <row r="47" ht="15.75" customHeight="1">
      <c r="A47" s="127">
        <v>46.0</v>
      </c>
      <c r="B47" s="132" t="s">
        <v>125</v>
      </c>
      <c r="C47" s="129">
        <v>44228.0</v>
      </c>
      <c r="D47" s="111" t="s">
        <v>76</v>
      </c>
      <c r="E47" s="111">
        <v>20000.0</v>
      </c>
      <c r="F47" s="111"/>
      <c r="G47" s="111" t="str">
        <f>VLOOKUP(D47,'Tech. sheet (2)'!A:V,16,FALSE)</f>
        <v/>
      </c>
      <c r="H47" s="111">
        <v>0.0</v>
      </c>
      <c r="I47" s="131"/>
      <c r="J47" s="111"/>
    </row>
    <row r="48" ht="15.75" customHeight="1">
      <c r="A48" s="127">
        <v>47.0</v>
      </c>
      <c r="B48" s="132" t="s">
        <v>126</v>
      </c>
      <c r="C48" s="129">
        <v>44228.0</v>
      </c>
      <c r="D48" s="111" t="s">
        <v>127</v>
      </c>
      <c r="E48" s="111">
        <v>20000.0</v>
      </c>
      <c r="F48" s="111"/>
      <c r="G48" s="133" t="str">
        <f>VLOOKUP(D48,'Tech. sheet (2)'!A:V,16,FALSE)</f>
        <v>---</v>
      </c>
      <c r="H48" s="111">
        <v>0.0</v>
      </c>
      <c r="I48" s="131"/>
      <c r="J48" s="111"/>
    </row>
    <row r="49" ht="15.75" customHeight="1">
      <c r="A49" s="127">
        <v>48.0</v>
      </c>
      <c r="B49" s="132" t="s">
        <v>128</v>
      </c>
      <c r="C49" s="129">
        <v>44228.0</v>
      </c>
      <c r="D49" s="111" t="s">
        <v>129</v>
      </c>
      <c r="E49" s="111">
        <v>15000.0</v>
      </c>
      <c r="F49" s="111"/>
      <c r="G49" s="111" t="str">
        <f>VLOOKUP(D49,'Tech. sheet (2)'!A:V,16,FALSE)</f>
        <v/>
      </c>
      <c r="H49" s="111">
        <v>0.0</v>
      </c>
      <c r="I49" s="131"/>
      <c r="J49" s="111"/>
    </row>
    <row r="50" ht="15.75" customHeight="1">
      <c r="A50" s="127">
        <v>49.0</v>
      </c>
      <c r="B50" s="132" t="s">
        <v>130</v>
      </c>
      <c r="C50" s="129">
        <v>44228.0</v>
      </c>
      <c r="D50" s="111" t="s">
        <v>82</v>
      </c>
      <c r="E50" s="111">
        <v>40000.0</v>
      </c>
      <c r="F50" s="111"/>
      <c r="G50" s="111" t="str">
        <f>VLOOKUP(D50,'Tech. sheet (2)'!A:V,16,FALSE)</f>
        <v/>
      </c>
      <c r="H50" s="111">
        <v>0.0</v>
      </c>
      <c r="I50" s="131"/>
      <c r="J50" s="111"/>
    </row>
    <row r="51" ht="15.75" customHeight="1">
      <c r="A51" s="127">
        <v>50.0</v>
      </c>
      <c r="B51" s="132" t="s">
        <v>131</v>
      </c>
      <c r="C51" s="129">
        <v>44228.0</v>
      </c>
      <c r="D51" s="111" t="s">
        <v>104</v>
      </c>
      <c r="E51" s="111">
        <v>20000.0</v>
      </c>
      <c r="F51" s="111"/>
      <c r="G51" s="133" t="str">
        <f>VLOOKUP(D51,'Tech. sheet (2)'!A:V,16,FALSE)</f>
        <v>---</v>
      </c>
      <c r="H51" s="111">
        <v>0.0</v>
      </c>
      <c r="I51" s="131"/>
      <c r="J51" s="111"/>
    </row>
    <row r="52" ht="15.75" customHeight="1">
      <c r="A52" s="127">
        <v>51.0</v>
      </c>
      <c r="B52" s="132" t="s">
        <v>132</v>
      </c>
      <c r="C52" s="129">
        <v>44228.0</v>
      </c>
      <c r="D52" s="111" t="s">
        <v>133</v>
      </c>
      <c r="E52" s="111">
        <v>20000.0</v>
      </c>
      <c r="F52" s="111"/>
      <c r="G52" s="133" t="str">
        <f>VLOOKUP(D52,'Tech. sheet (2)'!A:V,16,FALSE)</f>
        <v>---</v>
      </c>
      <c r="H52" s="111">
        <v>0.0</v>
      </c>
      <c r="I52" s="131"/>
      <c r="J52" s="111"/>
    </row>
    <row r="53" ht="15.75" customHeight="1">
      <c r="A53" s="127">
        <v>52.0</v>
      </c>
      <c r="B53" s="132" t="s">
        <v>134</v>
      </c>
      <c r="C53" s="129">
        <v>44228.0</v>
      </c>
      <c r="D53" s="111" t="s">
        <v>64</v>
      </c>
      <c r="E53" s="111">
        <v>10000.0</v>
      </c>
      <c r="F53" s="111"/>
      <c r="G53" s="111" t="str">
        <f>VLOOKUP(D53,'Tech. sheet (2)'!A:V,16,FALSE)</f>
        <v/>
      </c>
      <c r="H53" s="111">
        <v>0.0</v>
      </c>
      <c r="I53" s="131"/>
      <c r="J53" s="111"/>
    </row>
    <row r="54" ht="15.75" customHeight="1">
      <c r="A54" s="127">
        <v>53.0</v>
      </c>
      <c r="B54" s="132" t="s">
        <v>135</v>
      </c>
      <c r="C54" s="129">
        <v>44229.0</v>
      </c>
      <c r="D54" s="111" t="s">
        <v>54</v>
      </c>
      <c r="E54" s="111">
        <v>30000.0</v>
      </c>
      <c r="F54" s="111"/>
      <c r="G54" s="111" t="str">
        <f>VLOOKUP(D54,'Tech. sheet (2)'!A:V,16,FALSE)</f>
        <v/>
      </c>
      <c r="H54" s="111">
        <v>0.0</v>
      </c>
      <c r="I54" s="131"/>
      <c r="J54" s="111"/>
    </row>
    <row r="55" ht="15.75" customHeight="1">
      <c r="A55" s="127">
        <v>54.0</v>
      </c>
      <c r="B55" s="132" t="s">
        <v>136</v>
      </c>
      <c r="C55" s="129">
        <v>44229.0</v>
      </c>
      <c r="D55" s="111" t="s">
        <v>56</v>
      </c>
      <c r="E55" s="137">
        <v>30000.0</v>
      </c>
      <c r="F55" s="111"/>
      <c r="G55" s="111" t="str">
        <f>VLOOKUP(D55,'Tech. sheet (2)'!A:V,16,FALSE)</f>
        <v/>
      </c>
      <c r="H55" s="111">
        <v>0.0</v>
      </c>
      <c r="I55" s="131"/>
      <c r="J55" s="111"/>
    </row>
    <row r="56" ht="15.75" customHeight="1">
      <c r="A56" s="127">
        <v>55.0</v>
      </c>
      <c r="B56" s="132" t="s">
        <v>137</v>
      </c>
      <c r="C56" s="129">
        <v>44230.0</v>
      </c>
      <c r="D56" s="111" t="s">
        <v>138</v>
      </c>
      <c r="E56" s="111">
        <v>13000.0</v>
      </c>
      <c r="F56" s="111"/>
      <c r="G56" s="111" t="str">
        <f>VLOOKUP(D56,'Tech. sheet (2)'!A:V,16,FALSE)</f>
        <v>DE5449-5</v>
      </c>
      <c r="H56" s="111">
        <v>0.0</v>
      </c>
      <c r="I56" s="131"/>
      <c r="J56" s="111"/>
    </row>
    <row r="57" ht="15.75" customHeight="1">
      <c r="A57" s="127">
        <v>56.0</v>
      </c>
      <c r="B57" s="132" t="s">
        <v>139</v>
      </c>
      <c r="C57" s="129">
        <v>44230.0</v>
      </c>
      <c r="D57" s="111" t="s">
        <v>92</v>
      </c>
      <c r="E57" s="111">
        <v>12000.0</v>
      </c>
      <c r="F57" s="111"/>
      <c r="G57" s="111" t="str">
        <f>VLOOKUP(D57,'Tech. sheet (2)'!A:V,16,FALSE)</f>
        <v/>
      </c>
      <c r="H57" s="111">
        <v>0.0</v>
      </c>
      <c r="I57" s="131"/>
      <c r="J57" s="111"/>
    </row>
    <row r="58" ht="15.75" customHeight="1">
      <c r="A58" s="127">
        <v>57.0</v>
      </c>
      <c r="B58" s="132" t="s">
        <v>140</v>
      </c>
      <c r="C58" s="129">
        <v>44230.0</v>
      </c>
      <c r="D58" s="111" t="s">
        <v>98</v>
      </c>
      <c r="E58" s="111">
        <v>5500.0</v>
      </c>
      <c r="F58" s="111"/>
      <c r="G58" s="111" t="str">
        <f>VLOOKUP(D58,'Tech. sheet (2)'!A:V,16,FALSE)</f>
        <v/>
      </c>
      <c r="H58" s="111">
        <v>0.0</v>
      </c>
      <c r="I58" s="131"/>
      <c r="J58" s="111"/>
    </row>
    <row r="59" ht="15.75" customHeight="1">
      <c r="A59" s="127">
        <v>58.0</v>
      </c>
      <c r="B59" s="132" t="s">
        <v>141</v>
      </c>
      <c r="C59" s="129">
        <v>44230.0</v>
      </c>
      <c r="D59" s="111" t="s">
        <v>82</v>
      </c>
      <c r="E59" s="111">
        <v>19000.0</v>
      </c>
      <c r="F59" s="111"/>
      <c r="G59" s="111" t="str">
        <f>VLOOKUP(D59,'Tech. sheet (2)'!A:V,16,FALSE)</f>
        <v/>
      </c>
      <c r="H59" s="111">
        <v>0.0</v>
      </c>
      <c r="I59" s="131"/>
      <c r="J59" s="111"/>
    </row>
    <row r="60" ht="15.75" customHeight="1">
      <c r="A60" s="127">
        <v>59.0</v>
      </c>
      <c r="B60" s="132" t="s">
        <v>142</v>
      </c>
      <c r="C60" s="129">
        <v>44231.0</v>
      </c>
      <c r="D60" s="111" t="s">
        <v>58</v>
      </c>
      <c r="E60" s="111">
        <v>14000.0</v>
      </c>
      <c r="F60" s="111"/>
      <c r="G60" s="111" t="str">
        <f>VLOOKUP(D60,'Tech. sheet (2)'!A:V,16,FALSE)</f>
        <v/>
      </c>
      <c r="H60" s="111">
        <v>0.0</v>
      </c>
      <c r="I60" s="131"/>
      <c r="J60" s="111"/>
    </row>
    <row r="61" ht="15.75" customHeight="1">
      <c r="A61" s="127">
        <v>60.0</v>
      </c>
      <c r="B61" s="132" t="s">
        <v>143</v>
      </c>
      <c r="C61" s="129">
        <v>44231.0</v>
      </c>
      <c r="D61" s="111" t="s">
        <v>144</v>
      </c>
      <c r="E61" s="111">
        <v>11000.0</v>
      </c>
      <c r="F61" s="111"/>
      <c r="G61" s="111" t="str">
        <f>VLOOKUP(D61,'Tech. sheet (2)'!A:V,16,FALSE)</f>
        <v>DE5449-5</v>
      </c>
      <c r="H61" s="111">
        <v>0.0</v>
      </c>
      <c r="I61" s="131"/>
      <c r="J61" s="111"/>
    </row>
    <row r="62" ht="15.75" customHeight="1">
      <c r="A62" s="127">
        <v>61.0</v>
      </c>
      <c r="B62" s="132" t="s">
        <v>145</v>
      </c>
      <c r="C62" s="129">
        <v>44231.0</v>
      </c>
      <c r="D62" s="111" t="s">
        <v>76</v>
      </c>
      <c r="E62" s="111">
        <v>38000.0</v>
      </c>
      <c r="F62" s="111"/>
      <c r="G62" s="111" t="str">
        <f>VLOOKUP(D62,'Tech. sheet (2)'!A:V,16,FALSE)</f>
        <v/>
      </c>
      <c r="H62" s="111">
        <v>0.0</v>
      </c>
      <c r="I62" s="131"/>
      <c r="J62" s="111"/>
    </row>
    <row r="63" ht="15.75" customHeight="1">
      <c r="A63" s="127">
        <v>62.0</v>
      </c>
      <c r="B63" s="132" t="s">
        <v>146</v>
      </c>
      <c r="C63" s="129">
        <v>44231.0</v>
      </c>
      <c r="D63" s="111" t="s">
        <v>119</v>
      </c>
      <c r="E63" s="111">
        <v>19000.0</v>
      </c>
      <c r="F63" s="111"/>
      <c r="G63" s="133" t="str">
        <f>VLOOKUP(D63,'Tech. sheet (2)'!A:V,16,FALSE)</f>
        <v>---</v>
      </c>
      <c r="H63" s="111">
        <v>0.0</v>
      </c>
      <c r="I63" s="131"/>
      <c r="J63" s="111"/>
    </row>
    <row r="64" ht="15.75" customHeight="1">
      <c r="A64" s="127">
        <v>63.0</v>
      </c>
      <c r="B64" s="132" t="s">
        <v>147</v>
      </c>
      <c r="C64" s="129">
        <v>44231.0</v>
      </c>
      <c r="D64" s="111" t="s">
        <v>148</v>
      </c>
      <c r="E64" s="111">
        <v>20000.0</v>
      </c>
      <c r="F64" s="111"/>
      <c r="G64" s="111" t="str">
        <f>VLOOKUP(D64,'Tech. sheet (2)'!A:V,16,FALSE)</f>
        <v/>
      </c>
      <c r="H64" s="111">
        <v>0.0</v>
      </c>
      <c r="I64" s="131"/>
      <c r="J64" s="111"/>
    </row>
    <row r="65" ht="15.75" customHeight="1">
      <c r="A65" s="127">
        <v>64.0</v>
      </c>
      <c r="B65" s="132" t="s">
        <v>149</v>
      </c>
      <c r="C65" s="129">
        <v>44231.0</v>
      </c>
      <c r="D65" s="111" t="s">
        <v>108</v>
      </c>
      <c r="E65" s="111">
        <v>40000.0</v>
      </c>
      <c r="F65" s="111"/>
      <c r="G65" s="133" t="str">
        <f>VLOOKUP(D65,'Tech. sheet (2)'!A:V,16,FALSE)</f>
        <v>---</v>
      </c>
      <c r="H65" s="111">
        <v>0.0</v>
      </c>
      <c r="I65" s="131"/>
      <c r="J65" s="111"/>
    </row>
    <row r="66" ht="15.75" customHeight="1">
      <c r="A66" s="127">
        <v>65.0</v>
      </c>
      <c r="B66" s="132" t="s">
        <v>150</v>
      </c>
      <c r="C66" s="129">
        <v>44235.0</v>
      </c>
      <c r="D66" s="111" t="s">
        <v>151</v>
      </c>
      <c r="E66" s="111">
        <v>50000.0</v>
      </c>
      <c r="F66" s="111"/>
      <c r="G66" s="111" t="str">
        <f>VLOOKUP(D66,'Tech. sheet (2)'!A:V,16,FALSE)</f>
        <v/>
      </c>
      <c r="H66" s="111">
        <v>0.0</v>
      </c>
      <c r="I66" s="131"/>
      <c r="J66" s="111"/>
    </row>
    <row r="67" ht="15.75" customHeight="1">
      <c r="A67" s="127">
        <v>66.0</v>
      </c>
      <c r="B67" s="132" t="s">
        <v>152</v>
      </c>
      <c r="C67" s="129">
        <v>44235.0</v>
      </c>
      <c r="D67" s="111" t="s">
        <v>148</v>
      </c>
      <c r="E67" s="111">
        <v>10000.0</v>
      </c>
      <c r="F67" s="111"/>
      <c r="G67" s="111" t="str">
        <f>VLOOKUP(D67,'Tech. sheet (2)'!A:V,16,FALSE)</f>
        <v/>
      </c>
      <c r="H67" s="111">
        <v>0.0</v>
      </c>
      <c r="I67" s="131"/>
      <c r="J67" s="111"/>
    </row>
    <row r="68" ht="15.75" customHeight="1">
      <c r="A68" s="127">
        <v>67.0</v>
      </c>
      <c r="B68" s="132" t="s">
        <v>153</v>
      </c>
      <c r="C68" s="129">
        <v>44236.0</v>
      </c>
      <c r="D68" s="111" t="s">
        <v>154</v>
      </c>
      <c r="E68" s="111">
        <v>30000.0</v>
      </c>
      <c r="F68" s="111"/>
      <c r="G68" s="111" t="str">
        <f>VLOOKUP(D68,'Tech. sheet (2)'!A:V,16,FALSE)</f>
        <v/>
      </c>
      <c r="H68" s="111">
        <v>0.0</v>
      </c>
      <c r="I68" s="131"/>
      <c r="J68" s="111"/>
    </row>
    <row r="69" ht="15.75" customHeight="1">
      <c r="A69" s="127">
        <v>68.0</v>
      </c>
      <c r="B69" s="132" t="s">
        <v>155</v>
      </c>
      <c r="C69" s="129">
        <v>44236.0</v>
      </c>
      <c r="D69" s="111" t="s">
        <v>58</v>
      </c>
      <c r="E69" s="111">
        <v>11000.0</v>
      </c>
      <c r="F69" s="111"/>
      <c r="G69" s="111" t="str">
        <f>VLOOKUP(D69,'Tech. sheet (2)'!A:V,16,FALSE)</f>
        <v/>
      </c>
      <c r="H69" s="111">
        <v>0.0</v>
      </c>
      <c r="I69" s="131"/>
      <c r="J69" s="111"/>
    </row>
    <row r="70" ht="15.75" customHeight="1">
      <c r="A70" s="127">
        <v>69.0</v>
      </c>
      <c r="B70" s="132" t="s">
        <v>156</v>
      </c>
      <c r="C70" s="129">
        <v>44236.0</v>
      </c>
      <c r="D70" s="111" t="s">
        <v>157</v>
      </c>
      <c r="E70" s="111">
        <v>11000.0</v>
      </c>
      <c r="F70" s="111"/>
      <c r="G70" s="133" t="str">
        <f>VLOOKUP(D70,'Tech. sheet (2)'!A:V,16,FALSE)</f>
        <v>---</v>
      </c>
      <c r="H70" s="111">
        <v>0.0</v>
      </c>
      <c r="I70" s="131"/>
      <c r="J70" s="111"/>
    </row>
    <row r="71" ht="15.75" customHeight="1">
      <c r="A71" s="127">
        <v>70.0</v>
      </c>
      <c r="B71" s="132" t="s">
        <v>158</v>
      </c>
      <c r="C71" s="129">
        <v>44237.0</v>
      </c>
      <c r="D71" s="111" t="s">
        <v>159</v>
      </c>
      <c r="E71" s="111">
        <v>10000.0</v>
      </c>
      <c r="F71" s="111"/>
      <c r="G71" s="133" t="str">
        <f>VLOOKUP(D71,'Tech. sheet (2)'!A:V,16,FALSE)</f>
        <v>---</v>
      </c>
      <c r="H71" s="111">
        <v>0.0</v>
      </c>
      <c r="I71" s="131"/>
      <c r="J71" s="111"/>
    </row>
    <row r="72" ht="15.75" customHeight="1">
      <c r="A72" s="127">
        <v>71.0</v>
      </c>
      <c r="B72" s="132" t="s">
        <v>160</v>
      </c>
      <c r="C72" s="129">
        <v>44237.0</v>
      </c>
      <c r="D72" s="111" t="s">
        <v>82</v>
      </c>
      <c r="E72" s="111">
        <v>9000.0</v>
      </c>
      <c r="F72" s="111"/>
      <c r="G72" s="111" t="str">
        <f>VLOOKUP(D72,'Tech. sheet (2)'!A:V,16,FALSE)</f>
        <v/>
      </c>
      <c r="H72" s="111">
        <v>0.0</v>
      </c>
      <c r="I72" s="131"/>
      <c r="J72" s="111"/>
    </row>
    <row r="73" ht="15.75" customHeight="1">
      <c r="A73" s="127">
        <v>72.0</v>
      </c>
      <c r="B73" s="132" t="s">
        <v>161</v>
      </c>
      <c r="C73" s="129">
        <v>44238.0</v>
      </c>
      <c r="D73" s="111" t="s">
        <v>54</v>
      </c>
      <c r="E73" s="111">
        <v>20000.0</v>
      </c>
      <c r="F73" s="111"/>
      <c r="G73" s="111" t="str">
        <f>VLOOKUP(D73,'Tech. sheet (2)'!A:V,16,FALSE)</f>
        <v/>
      </c>
      <c r="H73" s="111">
        <v>0.0</v>
      </c>
      <c r="I73" s="131"/>
      <c r="J73" s="111"/>
    </row>
    <row r="74" ht="15.75" customHeight="1">
      <c r="A74" s="127">
        <v>73.0</v>
      </c>
      <c r="B74" s="132" t="s">
        <v>162</v>
      </c>
      <c r="C74" s="129">
        <v>44238.0</v>
      </c>
      <c r="D74" s="111" t="s">
        <v>56</v>
      </c>
      <c r="E74" s="111">
        <v>10000.0</v>
      </c>
      <c r="F74" s="111"/>
      <c r="G74" s="111" t="str">
        <f>VLOOKUP(D74,'Tech. sheet (2)'!A:V,16,FALSE)</f>
        <v/>
      </c>
      <c r="H74" s="111">
        <v>0.0</v>
      </c>
      <c r="I74" s="131"/>
      <c r="J74" s="111"/>
    </row>
    <row r="75" ht="15.75" customHeight="1">
      <c r="A75" s="127">
        <v>74.0</v>
      </c>
      <c r="B75" s="132" t="s">
        <v>163</v>
      </c>
      <c r="C75" s="129">
        <v>44238.0</v>
      </c>
      <c r="D75" s="111" t="s">
        <v>55</v>
      </c>
      <c r="E75" s="111">
        <v>14000.0</v>
      </c>
      <c r="F75" s="111"/>
      <c r="G75" s="111" t="str">
        <f>VLOOKUP(D75,'Tech. sheet (2)'!A:V,16,FALSE)</f>
        <v/>
      </c>
      <c r="H75" s="111">
        <v>0.0</v>
      </c>
      <c r="I75" s="131"/>
      <c r="J75" s="111"/>
    </row>
    <row r="76" ht="15.75" customHeight="1">
      <c r="A76" s="127">
        <v>75.0</v>
      </c>
      <c r="B76" s="132" t="s">
        <v>164</v>
      </c>
      <c r="C76" s="129">
        <v>44238.0</v>
      </c>
      <c r="D76" s="111" t="s">
        <v>119</v>
      </c>
      <c r="E76" s="111">
        <v>28000.0</v>
      </c>
      <c r="F76" s="111"/>
      <c r="G76" s="133" t="str">
        <f>VLOOKUP(D76,'Tech. sheet (2)'!A:V,16,FALSE)</f>
        <v>---</v>
      </c>
      <c r="H76" s="111">
        <v>0.0</v>
      </c>
      <c r="I76" s="131"/>
      <c r="J76" s="111"/>
    </row>
    <row r="77" ht="15.75" customHeight="1">
      <c r="A77" s="127">
        <v>76.0</v>
      </c>
      <c r="B77" s="132" t="s">
        <v>165</v>
      </c>
      <c r="C77" s="129">
        <v>44238.0</v>
      </c>
      <c r="D77" s="111" t="s">
        <v>166</v>
      </c>
      <c r="E77" s="111">
        <v>24000.0</v>
      </c>
      <c r="F77" s="111"/>
      <c r="G77" s="111" t="str">
        <f>VLOOKUP(D77,'Tech. sheet (2)'!A:V,16,FALSE)</f>
        <v/>
      </c>
      <c r="H77" s="111">
        <v>0.0</v>
      </c>
      <c r="I77" s="131"/>
      <c r="J77" s="111"/>
    </row>
    <row r="78" ht="15.75" customHeight="1">
      <c r="A78" s="127">
        <v>77.0</v>
      </c>
      <c r="B78" s="132" t="s">
        <v>167</v>
      </c>
      <c r="C78" s="129">
        <v>44238.0</v>
      </c>
      <c r="D78" s="111" t="s">
        <v>90</v>
      </c>
      <c r="E78" s="111">
        <v>10000.0</v>
      </c>
      <c r="F78" s="111"/>
      <c r="G78" s="111" t="str">
        <f>VLOOKUP(D78,'Tech. sheet (2)'!A:V,16,FALSE)</f>
        <v/>
      </c>
      <c r="H78" s="111">
        <v>0.0</v>
      </c>
      <c r="I78" s="131"/>
      <c r="J78" s="111"/>
    </row>
    <row r="79" ht="15.75" customHeight="1">
      <c r="A79" s="127">
        <v>78.0</v>
      </c>
      <c r="B79" s="132" t="s">
        <v>168</v>
      </c>
      <c r="C79" s="129">
        <v>44239.0</v>
      </c>
      <c r="D79" s="111" t="s">
        <v>98</v>
      </c>
      <c r="E79" s="111">
        <v>18000.0</v>
      </c>
      <c r="F79" s="111"/>
      <c r="G79" s="111" t="str">
        <f>VLOOKUP(D79,'Tech. sheet (2)'!A:V,16,FALSE)</f>
        <v/>
      </c>
      <c r="H79" s="111">
        <v>0.0</v>
      </c>
      <c r="I79" s="131"/>
      <c r="J79" s="111"/>
    </row>
    <row r="80" ht="15.75" customHeight="1">
      <c r="A80" s="127">
        <v>79.0</v>
      </c>
      <c r="B80" s="132" t="s">
        <v>169</v>
      </c>
      <c r="C80" s="129">
        <v>44239.0</v>
      </c>
      <c r="D80" s="111" t="s">
        <v>133</v>
      </c>
      <c r="E80" s="111">
        <v>20000.0</v>
      </c>
      <c r="F80" s="111"/>
      <c r="G80" s="133" t="str">
        <f>VLOOKUP(D80,'Tech. sheet (2)'!A:V,16,FALSE)</f>
        <v>---</v>
      </c>
      <c r="H80" s="111">
        <v>0.0</v>
      </c>
      <c r="I80" s="131"/>
      <c r="J80" s="111"/>
    </row>
    <row r="81" ht="15.75" customHeight="1">
      <c r="A81" s="127">
        <v>80.0</v>
      </c>
      <c r="B81" s="132" t="s">
        <v>170</v>
      </c>
      <c r="C81" s="129">
        <v>44242.0</v>
      </c>
      <c r="D81" s="111" t="s">
        <v>80</v>
      </c>
      <c r="E81" s="111">
        <v>18000.0</v>
      </c>
      <c r="F81" s="111"/>
      <c r="G81" s="111" t="str">
        <f>VLOOKUP(D81,'Tech. sheet (2)'!A:V,16,FALSE)</f>
        <v/>
      </c>
      <c r="H81" s="111">
        <v>0.0</v>
      </c>
      <c r="I81" s="131"/>
      <c r="J81" s="111"/>
    </row>
    <row r="82" ht="15.75" customHeight="1">
      <c r="A82" s="127">
        <v>81.0</v>
      </c>
      <c r="B82" s="132" t="s">
        <v>171</v>
      </c>
      <c r="C82" s="129">
        <v>44242.0</v>
      </c>
      <c r="D82" s="111" t="s">
        <v>154</v>
      </c>
      <c r="E82" s="111">
        <v>35000.0</v>
      </c>
      <c r="F82" s="111"/>
      <c r="G82" s="111" t="str">
        <f>VLOOKUP(D82,'Tech. sheet (2)'!A:V,16,FALSE)</f>
        <v/>
      </c>
      <c r="H82" s="111">
        <v>0.0</v>
      </c>
      <c r="I82" s="131"/>
      <c r="J82" s="111"/>
    </row>
    <row r="83" ht="15.75" customHeight="1">
      <c r="A83" s="127">
        <v>82.0</v>
      </c>
      <c r="B83" s="132" t="s">
        <v>172</v>
      </c>
      <c r="C83" s="129">
        <v>44242.0</v>
      </c>
      <c r="D83" s="111" t="s">
        <v>173</v>
      </c>
      <c r="E83" s="111">
        <v>28000.0</v>
      </c>
      <c r="F83" s="111"/>
      <c r="G83" s="111" t="str">
        <f>VLOOKUP(D83,'Tech. sheet (2)'!A:V,16,FALSE)</f>
        <v/>
      </c>
      <c r="H83" s="111">
        <v>0.0</v>
      </c>
      <c r="I83" s="131"/>
      <c r="J83" s="111"/>
    </row>
    <row r="84" ht="15.75" customHeight="1">
      <c r="A84" s="127">
        <v>83.0</v>
      </c>
      <c r="B84" s="132" t="s">
        <v>174</v>
      </c>
      <c r="C84" s="129">
        <v>44243.0</v>
      </c>
      <c r="D84" s="111" t="s">
        <v>175</v>
      </c>
      <c r="E84" s="111">
        <v>18700.0</v>
      </c>
      <c r="F84" s="111"/>
      <c r="G84" s="111" t="str">
        <f>VLOOKUP(D84,'Tech. sheet (2)'!A:V,16,FALSE)</f>
        <v>#N/A</v>
      </c>
      <c r="H84" s="111">
        <v>0.0</v>
      </c>
      <c r="I84" s="131"/>
      <c r="J84" s="111"/>
    </row>
    <row r="85" ht="15.75" customHeight="1">
      <c r="A85" s="127">
        <v>84.0</v>
      </c>
      <c r="B85" s="132" t="s">
        <v>176</v>
      </c>
      <c r="C85" s="129">
        <v>44243.0</v>
      </c>
      <c r="D85" s="111" t="s">
        <v>177</v>
      </c>
      <c r="E85" s="111">
        <v>35000.0</v>
      </c>
      <c r="F85" s="111"/>
      <c r="G85" s="111" t="str">
        <f>VLOOKUP(D85,'Tech. sheet (2)'!A:V,16,FALSE)</f>
        <v/>
      </c>
      <c r="H85" s="111">
        <v>0.0</v>
      </c>
      <c r="I85" s="131"/>
      <c r="J85" s="111"/>
    </row>
    <row r="86" ht="15.75" customHeight="1">
      <c r="A86" s="127">
        <v>85.0</v>
      </c>
      <c r="B86" s="132" t="s">
        <v>178</v>
      </c>
      <c r="C86" s="129">
        <v>44243.0</v>
      </c>
      <c r="D86" s="111" t="s">
        <v>177</v>
      </c>
      <c r="E86" s="111">
        <v>35000.0</v>
      </c>
      <c r="F86" s="111"/>
      <c r="G86" s="111" t="str">
        <f>VLOOKUP(D86,'Tech. sheet (2)'!A:V,16,FALSE)</f>
        <v/>
      </c>
      <c r="H86" s="111">
        <v>0.0</v>
      </c>
      <c r="I86" s="131"/>
      <c r="J86" s="111"/>
    </row>
    <row r="87" ht="15.75" customHeight="1">
      <c r="A87" s="127">
        <v>86.0</v>
      </c>
      <c r="B87" s="132" t="s">
        <v>179</v>
      </c>
      <c r="C87" s="129">
        <v>44244.0</v>
      </c>
      <c r="D87" s="111" t="s">
        <v>76</v>
      </c>
      <c r="E87" s="111">
        <v>46000.0</v>
      </c>
      <c r="F87" s="111"/>
      <c r="G87" s="111" t="str">
        <f>VLOOKUP(D87,'Tech. sheet (2)'!A:V,16,FALSE)</f>
        <v/>
      </c>
      <c r="H87" s="111">
        <v>0.0</v>
      </c>
      <c r="I87" s="131"/>
      <c r="J87" s="111"/>
    </row>
    <row r="88" ht="15.75" customHeight="1">
      <c r="A88" s="127">
        <v>87.0</v>
      </c>
      <c r="B88" s="132" t="s">
        <v>180</v>
      </c>
      <c r="C88" s="129">
        <v>44244.0</v>
      </c>
      <c r="D88" s="111" t="s">
        <v>181</v>
      </c>
      <c r="E88" s="111">
        <v>28000.0</v>
      </c>
      <c r="F88" s="111"/>
      <c r="G88" s="111" t="str">
        <f>VLOOKUP(D88,'Tech. sheet (2)'!A:V,16,FALSE)</f>
        <v/>
      </c>
      <c r="H88" s="111">
        <v>0.0</v>
      </c>
      <c r="I88" s="131"/>
      <c r="J88" s="111"/>
    </row>
    <row r="89" ht="15.75" customHeight="1">
      <c r="A89" s="127">
        <v>88.0</v>
      </c>
      <c r="B89" s="132" t="s">
        <v>182</v>
      </c>
      <c r="C89" s="129">
        <v>44244.0</v>
      </c>
      <c r="D89" s="111" t="s">
        <v>72</v>
      </c>
      <c r="E89" s="111">
        <v>7000.0</v>
      </c>
      <c r="F89" s="111"/>
      <c r="G89" s="111" t="str">
        <f>VLOOKUP(D89,'Tech. sheet (2)'!A:V,16,FALSE)</f>
        <v/>
      </c>
      <c r="H89" s="111">
        <v>0.0</v>
      </c>
      <c r="I89" s="131"/>
      <c r="J89" s="111"/>
    </row>
    <row r="90" ht="15.75" customHeight="1">
      <c r="A90" s="127">
        <v>89.0</v>
      </c>
      <c r="B90" s="132" t="s">
        <v>183</v>
      </c>
      <c r="C90" s="129">
        <v>44244.0</v>
      </c>
      <c r="D90" s="111" t="s">
        <v>119</v>
      </c>
      <c r="E90" s="111">
        <v>24000.0</v>
      </c>
      <c r="F90" s="111"/>
      <c r="G90" s="133" t="str">
        <f>VLOOKUP(D90,'Tech. sheet (2)'!A:V,16,FALSE)</f>
        <v>---</v>
      </c>
      <c r="H90" s="111">
        <v>0.0</v>
      </c>
      <c r="I90" s="131"/>
      <c r="J90" s="111"/>
    </row>
    <row r="91" ht="15.75" customHeight="1">
      <c r="A91" s="127">
        <v>90.0</v>
      </c>
      <c r="B91" s="132" t="s">
        <v>184</v>
      </c>
      <c r="C91" s="129">
        <v>44245.0</v>
      </c>
      <c r="D91" s="111" t="s">
        <v>58</v>
      </c>
      <c r="E91" s="111">
        <v>20000.0</v>
      </c>
      <c r="F91" s="111"/>
      <c r="G91" s="111" t="str">
        <f>VLOOKUP(D91,'Tech. sheet (2)'!A:V,16,FALSE)</f>
        <v/>
      </c>
      <c r="H91" s="111">
        <v>0.0</v>
      </c>
      <c r="I91" s="131"/>
      <c r="J91" s="111"/>
    </row>
    <row r="92" ht="15.75" customHeight="1">
      <c r="A92" s="127">
        <v>91.0</v>
      </c>
      <c r="B92" s="132" t="s">
        <v>185</v>
      </c>
      <c r="C92" s="129">
        <v>44245.0</v>
      </c>
      <c r="D92" s="111" t="s">
        <v>90</v>
      </c>
      <c r="E92" s="111">
        <v>5600.0</v>
      </c>
      <c r="F92" s="111"/>
      <c r="G92" s="111" t="str">
        <f>VLOOKUP(D92,'Tech. sheet (2)'!A:V,16,FALSE)</f>
        <v/>
      </c>
      <c r="H92" s="111">
        <v>0.0</v>
      </c>
      <c r="I92" s="131"/>
      <c r="J92" s="111"/>
    </row>
    <row r="93" ht="15.75" customHeight="1">
      <c r="A93" s="127">
        <v>92.0</v>
      </c>
      <c r="B93" s="132" t="s">
        <v>186</v>
      </c>
      <c r="C93" s="129">
        <v>44245.0</v>
      </c>
      <c r="D93" s="111" t="s">
        <v>98</v>
      </c>
      <c r="E93" s="111">
        <v>8100.0</v>
      </c>
      <c r="F93" s="111"/>
      <c r="G93" s="111" t="str">
        <f>VLOOKUP(D93,'Tech. sheet (2)'!A:V,16,FALSE)</f>
        <v/>
      </c>
      <c r="H93" s="111">
        <v>0.0</v>
      </c>
      <c r="I93" s="131"/>
      <c r="J93" s="111"/>
    </row>
    <row r="94" ht="15.75" customHeight="1">
      <c r="A94" s="127">
        <v>93.0</v>
      </c>
      <c r="B94" s="132" t="s">
        <v>187</v>
      </c>
      <c r="C94" s="129">
        <v>44245.0</v>
      </c>
      <c r="D94" s="111" t="s">
        <v>82</v>
      </c>
      <c r="E94" s="111">
        <v>19000.0</v>
      </c>
      <c r="F94" s="111"/>
      <c r="G94" s="111" t="str">
        <f>VLOOKUP(D94,'Tech. sheet (2)'!A:V,16,FALSE)</f>
        <v/>
      </c>
      <c r="H94" s="111">
        <v>0.0</v>
      </c>
      <c r="I94" s="131"/>
      <c r="J94" s="111"/>
    </row>
    <row r="95" ht="15.75" customHeight="1">
      <c r="A95" s="127">
        <v>94.0</v>
      </c>
      <c r="B95" s="132" t="s">
        <v>188</v>
      </c>
      <c r="C95" s="129">
        <v>44245.0</v>
      </c>
      <c r="D95" s="111" t="s">
        <v>173</v>
      </c>
      <c r="E95" s="111">
        <v>9000.0</v>
      </c>
      <c r="F95" s="111"/>
      <c r="G95" s="111" t="str">
        <f>VLOOKUP(D95,'Tech. sheet (2)'!A:V,16,FALSE)</f>
        <v/>
      </c>
      <c r="H95" s="111">
        <v>0.0</v>
      </c>
      <c r="I95" s="131"/>
      <c r="J95" s="111"/>
    </row>
    <row r="96" ht="15.75" customHeight="1">
      <c r="A96" s="127">
        <v>95.0</v>
      </c>
      <c r="B96" s="132" t="s">
        <v>189</v>
      </c>
      <c r="C96" s="129">
        <v>44245.0</v>
      </c>
      <c r="D96" s="111" t="s">
        <v>76</v>
      </c>
      <c r="E96" s="111">
        <v>26000.0</v>
      </c>
      <c r="F96" s="111"/>
      <c r="G96" s="111" t="str">
        <f>VLOOKUP(D96,'Tech. sheet (2)'!A:V,16,FALSE)</f>
        <v/>
      </c>
      <c r="H96" s="111">
        <v>0.0</v>
      </c>
      <c r="I96" s="131"/>
      <c r="J96" s="111"/>
    </row>
    <row r="97" ht="15.75" customHeight="1">
      <c r="A97" s="127">
        <v>96.0</v>
      </c>
      <c r="B97" s="132" t="s">
        <v>190</v>
      </c>
      <c r="C97" s="129">
        <v>44246.0</v>
      </c>
      <c r="D97" s="111" t="s">
        <v>191</v>
      </c>
      <c r="E97" s="111">
        <v>10000.0</v>
      </c>
      <c r="F97" s="111"/>
      <c r="G97" s="133" t="str">
        <f>VLOOKUP(D97,'Tech. sheet (2)'!A:V,16,FALSE)</f>
        <v>---</v>
      </c>
      <c r="H97" s="111">
        <v>0.0</v>
      </c>
      <c r="I97" s="131"/>
      <c r="J97" s="111"/>
    </row>
    <row r="98" ht="15.75" customHeight="1">
      <c r="A98" s="127">
        <v>97.0</v>
      </c>
      <c r="B98" s="132" t="s">
        <v>192</v>
      </c>
      <c r="C98" s="129">
        <v>44246.0</v>
      </c>
      <c r="D98" s="111" t="s">
        <v>193</v>
      </c>
      <c r="E98" s="111">
        <v>33000.0</v>
      </c>
      <c r="F98" s="111"/>
      <c r="G98" s="111" t="str">
        <f>VLOOKUP(D98,'Tech. sheet (2)'!A:V,16,FALSE)</f>
        <v/>
      </c>
      <c r="H98" s="111">
        <v>0.0</v>
      </c>
      <c r="I98" s="131"/>
      <c r="J98" s="111"/>
    </row>
    <row r="99" ht="15.75" customHeight="1">
      <c r="A99" s="127">
        <v>98.0</v>
      </c>
      <c r="B99" s="132" t="s">
        <v>194</v>
      </c>
      <c r="C99" s="129">
        <v>44249.0</v>
      </c>
      <c r="D99" s="111" t="s">
        <v>58</v>
      </c>
      <c r="E99" s="111">
        <v>20000.0</v>
      </c>
      <c r="F99" s="111"/>
      <c r="G99" s="111" t="str">
        <f>VLOOKUP(D99,'Tech. sheet (2)'!A:V,16,FALSE)</f>
        <v/>
      </c>
      <c r="H99" s="111">
        <v>0.0</v>
      </c>
      <c r="I99" s="131"/>
      <c r="J99" s="111"/>
    </row>
    <row r="100" ht="15.75" customHeight="1">
      <c r="A100" s="127">
        <v>99.0</v>
      </c>
      <c r="B100" s="132" t="s">
        <v>195</v>
      </c>
      <c r="C100" s="129">
        <v>44249.0</v>
      </c>
      <c r="D100" s="111" t="s">
        <v>55</v>
      </c>
      <c r="E100" s="111">
        <v>15000.0</v>
      </c>
      <c r="F100" s="111"/>
      <c r="G100" s="111" t="str">
        <f>VLOOKUP(D100,'Tech. sheet (2)'!A:V,16,FALSE)</f>
        <v/>
      </c>
      <c r="H100" s="111">
        <v>0.0</v>
      </c>
      <c r="I100" s="131"/>
      <c r="J100" s="111"/>
    </row>
    <row r="101" ht="15.75" customHeight="1">
      <c r="A101" s="127">
        <v>100.0</v>
      </c>
      <c r="B101" s="132" t="s">
        <v>196</v>
      </c>
      <c r="C101" s="129">
        <v>44249.0</v>
      </c>
      <c r="D101" s="111" t="s">
        <v>54</v>
      </c>
      <c r="E101" s="111">
        <v>17000.0</v>
      </c>
      <c r="F101" s="111"/>
      <c r="G101" s="111" t="str">
        <f>VLOOKUP(D101,'Tech. sheet (2)'!A:V,16,FALSE)</f>
        <v/>
      </c>
      <c r="H101" s="111">
        <v>0.0</v>
      </c>
      <c r="I101" s="131"/>
      <c r="J101" s="111"/>
    </row>
    <row r="102" ht="15.75" customHeight="1">
      <c r="A102" s="127">
        <v>101.0</v>
      </c>
      <c r="B102" s="132" t="s">
        <v>197</v>
      </c>
      <c r="C102" s="129">
        <v>44250.0</v>
      </c>
      <c r="D102" s="111" t="s">
        <v>58</v>
      </c>
      <c r="E102" s="111">
        <v>40000.0</v>
      </c>
      <c r="F102" s="111"/>
      <c r="G102" s="111" t="str">
        <f>VLOOKUP(D102,'Tech. sheet (2)'!A:V,16,FALSE)</f>
        <v/>
      </c>
      <c r="H102" s="111">
        <v>0.0</v>
      </c>
      <c r="I102" s="131"/>
      <c r="J102" s="111"/>
    </row>
    <row r="103" ht="15.75" customHeight="1">
      <c r="A103" s="127">
        <v>102.0</v>
      </c>
      <c r="B103" s="132" t="s">
        <v>198</v>
      </c>
      <c r="C103" s="129">
        <v>44251.0</v>
      </c>
      <c r="D103" s="111" t="s">
        <v>199</v>
      </c>
      <c r="E103" s="111">
        <v>20000.0</v>
      </c>
      <c r="F103" s="111"/>
      <c r="G103" s="111" t="str">
        <f>VLOOKUP(D103,'Tech. sheet (2)'!A:V,16,FALSE)</f>
        <v/>
      </c>
      <c r="H103" s="111">
        <v>0.0</v>
      </c>
      <c r="I103" s="131"/>
      <c r="J103" s="111"/>
    </row>
    <row r="104" ht="15.75" customHeight="1">
      <c r="A104" s="127">
        <v>103.0</v>
      </c>
      <c r="B104" s="132" t="s">
        <v>200</v>
      </c>
      <c r="C104" s="129">
        <v>44252.0</v>
      </c>
      <c r="D104" s="111" t="s">
        <v>58</v>
      </c>
      <c r="E104" s="111">
        <v>28000.0</v>
      </c>
      <c r="F104" s="111"/>
      <c r="G104" s="111" t="str">
        <f>VLOOKUP(D104,'Tech. sheet (2)'!A:V,16,FALSE)</f>
        <v/>
      </c>
      <c r="H104" s="111">
        <v>0.0</v>
      </c>
      <c r="I104" s="131"/>
      <c r="J104" s="111"/>
    </row>
    <row r="105" ht="15.75" customHeight="1">
      <c r="A105" s="127">
        <v>104.0</v>
      </c>
      <c r="B105" s="132" t="s">
        <v>201</v>
      </c>
      <c r="C105" s="129">
        <v>44252.0</v>
      </c>
      <c r="D105" s="111" t="s">
        <v>202</v>
      </c>
      <c r="E105" s="111">
        <v>7500.0</v>
      </c>
      <c r="F105" s="111"/>
      <c r="G105" s="111" t="str">
        <f>VLOOKUP(D105,'Tech. sheet (2)'!A:V,16,FALSE)</f>
        <v>#N/A</v>
      </c>
      <c r="H105" s="111">
        <v>0.0</v>
      </c>
      <c r="I105" s="131"/>
      <c r="J105" s="111"/>
    </row>
    <row r="106" ht="15.75" customHeight="1">
      <c r="A106" s="127">
        <v>105.0</v>
      </c>
      <c r="B106" s="132" t="s">
        <v>203</v>
      </c>
      <c r="C106" s="129">
        <v>44252.0</v>
      </c>
      <c r="D106" s="111" t="s">
        <v>54</v>
      </c>
      <c r="E106" s="111">
        <v>30000.0</v>
      </c>
      <c r="F106" s="111"/>
      <c r="G106" s="111" t="str">
        <f>VLOOKUP(D106,'Tech. sheet (2)'!A:V,16,FALSE)</f>
        <v/>
      </c>
      <c r="H106" s="111">
        <v>0.0</v>
      </c>
      <c r="I106" s="131"/>
      <c r="J106" s="111"/>
    </row>
    <row r="107" ht="15.75" customHeight="1">
      <c r="A107" s="127">
        <v>106.0</v>
      </c>
      <c r="B107" s="132" t="s">
        <v>204</v>
      </c>
      <c r="C107" s="129">
        <v>44252.0</v>
      </c>
      <c r="D107" s="111" t="s">
        <v>72</v>
      </c>
      <c r="E107" s="111">
        <v>18000.0</v>
      </c>
      <c r="F107" s="111"/>
      <c r="G107" s="111" t="str">
        <f>VLOOKUP(D107,'Tech. sheet (2)'!A:V,16,FALSE)</f>
        <v/>
      </c>
      <c r="H107" s="111">
        <v>0.0</v>
      </c>
      <c r="I107" s="131"/>
      <c r="J107" s="111"/>
    </row>
    <row r="108" ht="15.75" customHeight="1">
      <c r="A108" s="127">
        <v>107.0</v>
      </c>
      <c r="B108" s="132" t="s">
        <v>205</v>
      </c>
      <c r="C108" s="129">
        <v>44252.0</v>
      </c>
      <c r="D108" s="111" t="s">
        <v>206</v>
      </c>
      <c r="E108" s="111">
        <v>55000.0</v>
      </c>
      <c r="F108" s="111"/>
      <c r="G108" s="133" t="str">
        <f>VLOOKUP(D108,'Tech. sheet (2)'!A:V,16,FALSE)</f>
        <v>---</v>
      </c>
      <c r="H108" s="111">
        <v>0.0</v>
      </c>
      <c r="I108" s="131"/>
      <c r="J108" s="111"/>
    </row>
    <row r="109" ht="15.75" customHeight="1">
      <c r="A109" s="127">
        <v>108.0</v>
      </c>
      <c r="B109" s="132" t="s">
        <v>207</v>
      </c>
      <c r="C109" s="129">
        <v>44252.0</v>
      </c>
      <c r="D109" s="111" t="s">
        <v>199</v>
      </c>
      <c r="E109" s="111">
        <v>20000.0</v>
      </c>
      <c r="F109" s="111"/>
      <c r="G109" s="111" t="str">
        <f>VLOOKUP(D109,'Tech. sheet (2)'!A:V,16,FALSE)</f>
        <v/>
      </c>
      <c r="H109" s="111">
        <v>0.0</v>
      </c>
      <c r="I109" s="131"/>
      <c r="J109" s="111"/>
    </row>
    <row r="110" ht="15.75" customHeight="1">
      <c r="A110" s="127">
        <v>108.0</v>
      </c>
      <c r="B110" s="132" t="s">
        <v>208</v>
      </c>
      <c r="C110" s="129">
        <v>44257.0</v>
      </c>
      <c r="D110" s="111" t="s">
        <v>58</v>
      </c>
      <c r="E110" s="111">
        <v>35000.0</v>
      </c>
      <c r="F110" s="111"/>
      <c r="G110" s="111" t="str">
        <f>VLOOKUP(D110,'Tech. sheet (2)'!A:V,16,FALSE)</f>
        <v/>
      </c>
      <c r="H110" s="111">
        <v>0.0</v>
      </c>
      <c r="I110" s="131"/>
      <c r="J110" s="111"/>
    </row>
    <row r="111" ht="15.75" customHeight="1">
      <c r="A111" s="127">
        <v>109.0</v>
      </c>
      <c r="B111" s="132" t="s">
        <v>209</v>
      </c>
      <c r="C111" s="129">
        <v>44257.0</v>
      </c>
      <c r="D111" s="111" t="s">
        <v>58</v>
      </c>
      <c r="E111" s="111">
        <v>15800.0</v>
      </c>
      <c r="F111" s="111"/>
      <c r="G111" s="111" t="str">
        <f>VLOOKUP(D111,'Tech. sheet (2)'!A:V,16,FALSE)</f>
        <v/>
      </c>
      <c r="H111" s="111">
        <v>0.0</v>
      </c>
      <c r="I111" s="131"/>
      <c r="J111" s="111"/>
    </row>
    <row r="112" ht="15.75" customHeight="1">
      <c r="A112" s="127">
        <v>110.0</v>
      </c>
      <c r="B112" s="132" t="s">
        <v>210</v>
      </c>
      <c r="C112" s="129">
        <v>44257.0</v>
      </c>
      <c r="D112" s="111" t="s">
        <v>211</v>
      </c>
      <c r="E112" s="111">
        <v>30000.0</v>
      </c>
      <c r="F112" s="111"/>
      <c r="G112" s="133" t="str">
        <f>VLOOKUP(D112,'Tech. sheet (2)'!A:V,16,FALSE)</f>
        <v>---</v>
      </c>
      <c r="H112" s="111">
        <v>0.0</v>
      </c>
      <c r="I112" s="131"/>
      <c r="J112" s="111"/>
    </row>
    <row r="113" ht="15.75" customHeight="1">
      <c r="A113" s="127">
        <v>111.0</v>
      </c>
      <c r="B113" s="132" t="s">
        <v>212</v>
      </c>
      <c r="C113" s="129">
        <v>44257.0</v>
      </c>
      <c r="D113" s="111" t="s">
        <v>181</v>
      </c>
      <c r="E113" s="111">
        <v>18000.0</v>
      </c>
      <c r="F113" s="111"/>
      <c r="G113" s="111" t="str">
        <f>VLOOKUP(D113,'Tech. sheet (2)'!A:V,16,FALSE)</f>
        <v/>
      </c>
      <c r="H113" s="111">
        <v>0.0</v>
      </c>
      <c r="I113" s="131"/>
      <c r="J113" s="111"/>
    </row>
    <row r="114" ht="15.75" customHeight="1">
      <c r="A114" s="127">
        <v>112.0</v>
      </c>
      <c r="B114" s="132" t="s">
        <v>213</v>
      </c>
      <c r="C114" s="129">
        <v>44257.0</v>
      </c>
      <c r="D114" s="111" t="s">
        <v>82</v>
      </c>
      <c r="E114" s="111">
        <v>20000.0</v>
      </c>
      <c r="F114" s="111"/>
      <c r="G114" s="111" t="str">
        <f>VLOOKUP(D114,'Tech. sheet (2)'!A:V,16,FALSE)</f>
        <v/>
      </c>
      <c r="H114" s="111">
        <v>0.0</v>
      </c>
      <c r="I114" s="131"/>
      <c r="J114" s="111"/>
    </row>
    <row r="115" ht="15.75" customHeight="1">
      <c r="A115" s="127">
        <v>113.0</v>
      </c>
      <c r="B115" s="132" t="s">
        <v>214</v>
      </c>
      <c r="C115" s="129">
        <v>44257.0</v>
      </c>
      <c r="D115" s="111" t="s">
        <v>148</v>
      </c>
      <c r="E115" s="111">
        <v>12000.0</v>
      </c>
      <c r="F115" s="111"/>
      <c r="G115" s="111" t="str">
        <f>VLOOKUP(D115,'Tech. sheet (2)'!A:V,16,FALSE)</f>
        <v/>
      </c>
      <c r="H115" s="111">
        <v>0.0</v>
      </c>
      <c r="I115" s="131"/>
      <c r="J115" s="111"/>
    </row>
    <row r="116" ht="15.75" customHeight="1">
      <c r="A116" s="127">
        <v>114.0</v>
      </c>
      <c r="B116" s="132" t="s">
        <v>215</v>
      </c>
      <c r="C116" s="129">
        <v>44257.0</v>
      </c>
      <c r="D116" s="111" t="s">
        <v>119</v>
      </c>
      <c r="E116" s="111">
        <v>30000.0</v>
      </c>
      <c r="F116" s="111"/>
      <c r="G116" s="133" t="str">
        <f>VLOOKUP(D116,'Tech. sheet (2)'!A:V,16,FALSE)</f>
        <v>---</v>
      </c>
      <c r="H116" s="111">
        <v>0.0</v>
      </c>
      <c r="I116" s="131"/>
      <c r="J116" s="111"/>
    </row>
    <row r="117" ht="15.75" customHeight="1">
      <c r="A117" s="127">
        <v>115.0</v>
      </c>
      <c r="B117" s="132" t="s">
        <v>216</v>
      </c>
      <c r="C117" s="129">
        <v>44258.0</v>
      </c>
      <c r="D117" s="111" t="s">
        <v>54</v>
      </c>
      <c r="E117" s="111">
        <v>27000.0</v>
      </c>
      <c r="F117" s="111"/>
      <c r="G117" s="111" t="str">
        <f>VLOOKUP(D117,'Tech. sheet (2)'!A:V,16,FALSE)</f>
        <v/>
      </c>
      <c r="H117" s="111">
        <v>0.0</v>
      </c>
      <c r="I117" s="131"/>
      <c r="J117" s="111"/>
    </row>
    <row r="118" ht="15.75" customHeight="1">
      <c r="A118" s="127">
        <v>119.0</v>
      </c>
      <c r="B118" s="132" t="s">
        <v>217</v>
      </c>
      <c r="C118" s="129">
        <v>44260.0</v>
      </c>
      <c r="D118" s="111" t="s">
        <v>218</v>
      </c>
      <c r="E118" s="111">
        <v>20000.0</v>
      </c>
      <c r="F118" s="111"/>
      <c r="G118" s="111" t="str">
        <f>VLOOKUP(D118,'Tech. sheet (2)'!A:V,16,FALSE)</f>
        <v/>
      </c>
      <c r="H118" s="111">
        <v>0.0</v>
      </c>
      <c r="I118" s="131"/>
      <c r="J118" s="111"/>
    </row>
    <row r="119" ht="15.75" customHeight="1">
      <c r="A119" s="127">
        <v>120.0</v>
      </c>
      <c r="B119" s="132" t="s">
        <v>219</v>
      </c>
      <c r="C119" s="129">
        <v>44263.0</v>
      </c>
      <c r="D119" s="111" t="s">
        <v>218</v>
      </c>
      <c r="E119" s="111">
        <v>40000.0</v>
      </c>
      <c r="F119" s="111"/>
      <c r="G119" s="111" t="str">
        <f>VLOOKUP(D119,'Tech. sheet (2)'!A:V,16,FALSE)</f>
        <v/>
      </c>
      <c r="H119" s="111">
        <v>0.0</v>
      </c>
      <c r="I119" s="131"/>
      <c r="J119" s="111"/>
    </row>
    <row r="120" ht="15.75" customHeight="1">
      <c r="A120" s="127">
        <v>121.0</v>
      </c>
      <c r="B120" s="132" t="s">
        <v>220</v>
      </c>
      <c r="C120" s="129">
        <v>44263.0</v>
      </c>
      <c r="D120" s="111" t="s">
        <v>218</v>
      </c>
      <c r="E120" s="111">
        <v>20000.0</v>
      </c>
      <c r="F120" s="111"/>
      <c r="G120" s="111" t="str">
        <f>VLOOKUP(D120,'Tech. sheet (2)'!A:V,16,FALSE)</f>
        <v/>
      </c>
      <c r="H120" s="111">
        <v>0.0</v>
      </c>
      <c r="I120" s="131"/>
      <c r="J120" s="111"/>
    </row>
    <row r="121" ht="15.75" customHeight="1">
      <c r="A121" s="127">
        <v>122.0</v>
      </c>
      <c r="B121" s="132" t="s">
        <v>221</v>
      </c>
      <c r="C121" s="129">
        <v>44263.0</v>
      </c>
      <c r="D121" s="111" t="s">
        <v>82</v>
      </c>
      <c r="E121" s="111">
        <v>20000.0</v>
      </c>
      <c r="F121" s="111"/>
      <c r="G121" s="111" t="str">
        <f>VLOOKUP(D121,'Tech. sheet (2)'!A:V,16,FALSE)</f>
        <v/>
      </c>
      <c r="H121" s="111">
        <v>0.0</v>
      </c>
      <c r="I121" s="131"/>
      <c r="J121" s="111"/>
    </row>
    <row r="122" ht="15.75" customHeight="1">
      <c r="A122" s="127">
        <v>123.0</v>
      </c>
      <c r="B122" s="132" t="s">
        <v>222</v>
      </c>
      <c r="C122" s="129">
        <v>44263.0</v>
      </c>
      <c r="D122" s="111" t="s">
        <v>154</v>
      </c>
      <c r="E122" s="111">
        <v>11000.0</v>
      </c>
      <c r="F122" s="111"/>
      <c r="G122" s="111" t="str">
        <f>VLOOKUP(D122,'Tech. sheet (2)'!A:V,16,FALSE)</f>
        <v/>
      </c>
      <c r="H122" s="111">
        <v>0.0</v>
      </c>
      <c r="I122" s="131"/>
      <c r="J122" s="111"/>
    </row>
    <row r="123" ht="15.75" customHeight="1">
      <c r="A123" s="127">
        <v>124.0</v>
      </c>
      <c r="B123" s="132" t="s">
        <v>223</v>
      </c>
      <c r="C123" s="129">
        <v>44263.0</v>
      </c>
      <c r="D123" s="111" t="s">
        <v>224</v>
      </c>
      <c r="E123" s="111">
        <v>10000.0</v>
      </c>
      <c r="F123" s="111"/>
      <c r="G123" s="111" t="str">
        <f>VLOOKUP(D123,'Tech. sheet (2)'!A:V,16,FALSE)</f>
        <v/>
      </c>
      <c r="H123" s="111">
        <v>0.0</v>
      </c>
      <c r="I123" s="131"/>
      <c r="J123" s="111"/>
    </row>
    <row r="124" ht="15.75" customHeight="1">
      <c r="A124" s="127">
        <v>125.0</v>
      </c>
      <c r="B124" s="132" t="s">
        <v>225</v>
      </c>
      <c r="C124" s="129">
        <v>44263.0</v>
      </c>
      <c r="D124" s="111" t="s">
        <v>226</v>
      </c>
      <c r="E124" s="111">
        <v>26000.0</v>
      </c>
      <c r="F124" s="111"/>
      <c r="G124" s="133" t="str">
        <f>VLOOKUP(D124,'Tech. sheet (2)'!A:V,16,FALSE)</f>
        <v>---</v>
      </c>
      <c r="H124" s="111">
        <v>0.0</v>
      </c>
      <c r="I124" s="131"/>
      <c r="J124" s="111"/>
    </row>
    <row r="125" ht="15.75" customHeight="1">
      <c r="A125" s="127">
        <v>126.0</v>
      </c>
      <c r="B125" s="132" t="s">
        <v>227</v>
      </c>
      <c r="C125" s="129">
        <v>44263.0</v>
      </c>
      <c r="D125" s="111" t="s">
        <v>129</v>
      </c>
      <c r="E125" s="111">
        <v>33500.0</v>
      </c>
      <c r="F125" s="111"/>
      <c r="G125" s="111" t="str">
        <f>VLOOKUP(D125,'Tech. sheet (2)'!A:V,16,FALSE)</f>
        <v/>
      </c>
      <c r="H125" s="111">
        <v>0.0</v>
      </c>
      <c r="I125" s="131"/>
      <c r="J125" s="111"/>
    </row>
    <row r="126" ht="15.75" customHeight="1">
      <c r="A126" s="127">
        <v>127.0</v>
      </c>
      <c r="B126" s="132" t="s">
        <v>228</v>
      </c>
      <c r="C126" s="129">
        <v>44265.0</v>
      </c>
      <c r="D126" s="111" t="s">
        <v>82</v>
      </c>
      <c r="E126" s="111">
        <v>20000.0</v>
      </c>
      <c r="F126" s="111"/>
      <c r="G126" s="111" t="str">
        <f>VLOOKUP(D126,'Tech. sheet (2)'!A:V,16,FALSE)</f>
        <v/>
      </c>
      <c r="H126" s="111">
        <v>0.0</v>
      </c>
      <c r="I126" s="131"/>
      <c r="J126" s="111"/>
    </row>
    <row r="127" ht="15.75" customHeight="1">
      <c r="A127" s="127">
        <v>128.0</v>
      </c>
      <c r="B127" s="132" t="s">
        <v>229</v>
      </c>
      <c r="C127" s="129">
        <v>44265.0</v>
      </c>
      <c r="D127" s="111" t="s">
        <v>54</v>
      </c>
      <c r="E127" s="111">
        <v>20000.0</v>
      </c>
      <c r="F127" s="111"/>
      <c r="G127" s="111" t="str">
        <f>VLOOKUP(D127,'Tech. sheet (2)'!A:V,16,FALSE)</f>
        <v/>
      </c>
      <c r="H127" s="111">
        <v>0.0</v>
      </c>
      <c r="I127" s="131"/>
      <c r="J127" s="111"/>
    </row>
    <row r="128" ht="15.75" customHeight="1">
      <c r="A128" s="127">
        <v>129.0</v>
      </c>
      <c r="B128" s="132" t="s">
        <v>230</v>
      </c>
      <c r="C128" s="129">
        <v>44265.0</v>
      </c>
      <c r="D128" s="111" t="s">
        <v>231</v>
      </c>
      <c r="E128" s="111">
        <v>28000.0</v>
      </c>
      <c r="F128" s="111"/>
      <c r="G128" s="111" t="str">
        <f>VLOOKUP(D128,'Tech. sheet (2)'!A:V,16,FALSE)</f>
        <v/>
      </c>
      <c r="H128" s="111">
        <v>0.0</v>
      </c>
      <c r="I128" s="131"/>
      <c r="J128" s="111"/>
    </row>
    <row r="129" ht="15.75" customHeight="1">
      <c r="A129" s="127">
        <v>130.0</v>
      </c>
      <c r="B129" s="132" t="s">
        <v>232</v>
      </c>
      <c r="C129" s="129">
        <v>44265.0</v>
      </c>
      <c r="D129" s="111" t="s">
        <v>233</v>
      </c>
      <c r="E129" s="111">
        <v>50000.0</v>
      </c>
      <c r="F129" s="111"/>
      <c r="G129" s="133" t="str">
        <f>VLOOKUP(D129,'Tech. sheet (2)'!A:V,16,FALSE)</f>
        <v>---</v>
      </c>
      <c r="H129" s="111">
        <v>0.0</v>
      </c>
      <c r="I129" s="131"/>
      <c r="J129" s="111"/>
    </row>
    <row r="130" ht="15.75" customHeight="1">
      <c r="A130" s="127">
        <v>131.0</v>
      </c>
      <c r="B130" s="132" t="s">
        <v>234</v>
      </c>
      <c r="C130" s="129">
        <v>44265.0</v>
      </c>
      <c r="D130" s="111" t="s">
        <v>82</v>
      </c>
      <c r="E130" s="111">
        <v>20000.0</v>
      </c>
      <c r="F130" s="111"/>
      <c r="G130" s="111" t="str">
        <f>VLOOKUP(D130,'Tech. sheet (2)'!A:V,16,FALSE)</f>
        <v/>
      </c>
      <c r="H130" s="111">
        <v>0.0</v>
      </c>
      <c r="I130" s="131"/>
      <c r="J130" s="111"/>
    </row>
    <row r="131" ht="15.75" customHeight="1">
      <c r="A131" s="127">
        <v>132.0</v>
      </c>
      <c r="B131" s="132" t="s">
        <v>235</v>
      </c>
      <c r="C131" s="129">
        <v>44265.0</v>
      </c>
      <c r="D131" s="111" t="s">
        <v>82</v>
      </c>
      <c r="E131" s="111">
        <v>20000.0</v>
      </c>
      <c r="F131" s="111"/>
      <c r="G131" s="111" t="str">
        <f>VLOOKUP(D131,'Tech. sheet (2)'!A:V,16,FALSE)</f>
        <v/>
      </c>
      <c r="H131" s="111">
        <v>0.0</v>
      </c>
      <c r="I131" s="131"/>
      <c r="J131" s="111"/>
    </row>
    <row r="132" ht="15.75" customHeight="1">
      <c r="A132" s="127">
        <v>133.0</v>
      </c>
      <c r="B132" s="132" t="s">
        <v>236</v>
      </c>
      <c r="C132" s="129">
        <v>44266.0</v>
      </c>
      <c r="D132" s="111" t="s">
        <v>108</v>
      </c>
      <c r="E132" s="111">
        <v>50000.0</v>
      </c>
      <c r="F132" s="111"/>
      <c r="G132" s="133" t="str">
        <f>VLOOKUP(D132,'Tech. sheet (2)'!A:V,16,FALSE)</f>
        <v>---</v>
      </c>
      <c r="H132" s="111">
        <v>0.0</v>
      </c>
      <c r="I132" s="131"/>
      <c r="J132" s="111"/>
    </row>
    <row r="133" ht="15.75" customHeight="1">
      <c r="A133" s="127">
        <v>134.0</v>
      </c>
      <c r="B133" s="132" t="s">
        <v>237</v>
      </c>
      <c r="C133" s="129">
        <v>44267.0</v>
      </c>
      <c r="D133" s="111" t="s">
        <v>108</v>
      </c>
      <c r="E133" s="111">
        <v>20000.0</v>
      </c>
      <c r="F133" s="111"/>
      <c r="G133" s="133" t="str">
        <f>VLOOKUP(D133,'Tech. sheet (2)'!A:V,16,FALSE)</f>
        <v>---</v>
      </c>
      <c r="H133" s="111">
        <v>0.0</v>
      </c>
      <c r="I133" s="131"/>
      <c r="J133" s="111"/>
    </row>
    <row r="134" ht="15.75" customHeight="1">
      <c r="A134" s="127">
        <v>135.0</v>
      </c>
      <c r="B134" s="132" t="s">
        <v>238</v>
      </c>
      <c r="C134" s="129">
        <v>44267.0</v>
      </c>
      <c r="D134" s="111" t="s">
        <v>218</v>
      </c>
      <c r="E134" s="111">
        <v>20000.0</v>
      </c>
      <c r="F134" s="111"/>
      <c r="G134" s="111" t="str">
        <f>VLOOKUP(D134,'Tech. sheet (2)'!A:V,16,FALSE)</f>
        <v/>
      </c>
      <c r="H134" s="111">
        <v>0.0</v>
      </c>
      <c r="I134" s="131"/>
      <c r="J134" s="111"/>
    </row>
    <row r="135" ht="15.75" customHeight="1">
      <c r="A135" s="127">
        <v>136.0</v>
      </c>
      <c r="B135" s="132" t="s">
        <v>239</v>
      </c>
      <c r="C135" s="129">
        <v>44270.0</v>
      </c>
      <c r="D135" s="111" t="s">
        <v>218</v>
      </c>
      <c r="E135" s="111">
        <v>30000.0</v>
      </c>
      <c r="F135" s="111"/>
      <c r="G135" s="111" t="str">
        <f>VLOOKUP(D135,'Tech. sheet (2)'!A:V,16,FALSE)</f>
        <v/>
      </c>
      <c r="H135" s="111">
        <v>0.0</v>
      </c>
      <c r="I135" s="131"/>
      <c r="J135" s="111"/>
    </row>
    <row r="136" ht="15.75" customHeight="1">
      <c r="A136" s="127">
        <v>137.0</v>
      </c>
      <c r="B136" s="132" t="s">
        <v>240</v>
      </c>
      <c r="C136" s="129">
        <v>44270.0</v>
      </c>
      <c r="D136" s="111" t="s">
        <v>241</v>
      </c>
      <c r="E136" s="111">
        <v>20000.0</v>
      </c>
      <c r="F136" s="111"/>
      <c r="G136" s="111" t="str">
        <f>VLOOKUP(D136,'Tech. sheet (2)'!A:V,16,FALSE)</f>
        <v/>
      </c>
      <c r="H136" s="111">
        <v>0.0</v>
      </c>
      <c r="I136" s="131"/>
      <c r="J136" s="111"/>
    </row>
    <row r="137" ht="15.75" customHeight="1">
      <c r="A137" s="127">
        <v>138.0</v>
      </c>
      <c r="B137" s="132" t="s">
        <v>242</v>
      </c>
      <c r="C137" s="129">
        <v>44270.0</v>
      </c>
      <c r="D137" s="111" t="s">
        <v>56</v>
      </c>
      <c r="E137" s="111">
        <v>48000.0</v>
      </c>
      <c r="F137" s="111"/>
      <c r="G137" s="111" t="str">
        <f>VLOOKUP(D137,'Tech. sheet (2)'!A:V,16,FALSE)</f>
        <v/>
      </c>
      <c r="H137" s="111">
        <v>0.0</v>
      </c>
      <c r="I137" s="131"/>
      <c r="J137" s="111"/>
    </row>
    <row r="138" ht="15.75" customHeight="1">
      <c r="A138" s="127">
        <v>139.0</v>
      </c>
      <c r="B138" s="132" t="s">
        <v>243</v>
      </c>
      <c r="C138" s="129">
        <v>44270.0</v>
      </c>
      <c r="D138" s="111" t="s">
        <v>82</v>
      </c>
      <c r="E138" s="111">
        <v>40000.0</v>
      </c>
      <c r="F138" s="111"/>
      <c r="G138" s="111" t="str">
        <f>VLOOKUP(D138,'Tech. sheet (2)'!A:V,16,FALSE)</f>
        <v/>
      </c>
      <c r="H138" s="111">
        <v>0.0</v>
      </c>
      <c r="I138" s="131"/>
      <c r="J138" s="111"/>
    </row>
    <row r="139" ht="15.75" customHeight="1">
      <c r="A139" s="127">
        <v>140.0</v>
      </c>
      <c r="B139" s="132" t="s">
        <v>244</v>
      </c>
      <c r="C139" s="129">
        <v>44271.0</v>
      </c>
      <c r="D139" s="111" t="s">
        <v>245</v>
      </c>
      <c r="E139" s="111">
        <v>10000.0</v>
      </c>
      <c r="F139" s="111"/>
      <c r="G139" s="133" t="str">
        <f>VLOOKUP(D139,'Tech. sheet (2)'!A:V,16,FALSE)</f>
        <v>---</v>
      </c>
      <c r="H139" s="111">
        <v>0.0</v>
      </c>
      <c r="I139" s="131"/>
      <c r="J139" s="111"/>
    </row>
    <row r="140" ht="15.75" customHeight="1">
      <c r="A140" s="127">
        <v>141.0</v>
      </c>
      <c r="B140" s="132" t="s">
        <v>246</v>
      </c>
      <c r="C140" s="129">
        <v>44271.0</v>
      </c>
      <c r="D140" s="111" t="s">
        <v>104</v>
      </c>
      <c r="E140" s="111">
        <v>10000.0</v>
      </c>
      <c r="F140" s="111"/>
      <c r="G140" s="133" t="str">
        <f>VLOOKUP(D140,'Tech. sheet (2)'!A:V,16,FALSE)</f>
        <v>---</v>
      </c>
      <c r="H140" s="111">
        <v>0.0</v>
      </c>
      <c r="I140" s="131"/>
      <c r="J140" s="111"/>
    </row>
    <row r="141" ht="15.75" customHeight="1">
      <c r="A141" s="127">
        <v>142.0</v>
      </c>
      <c r="B141" s="132" t="s">
        <v>247</v>
      </c>
      <c r="C141" s="129">
        <v>44271.0</v>
      </c>
      <c r="D141" s="111" t="s">
        <v>82</v>
      </c>
      <c r="E141" s="111">
        <v>20000.0</v>
      </c>
      <c r="F141" s="111"/>
      <c r="G141" s="111" t="str">
        <f>VLOOKUP(D141,'Tech. sheet (2)'!A:V,16,FALSE)</f>
        <v/>
      </c>
      <c r="H141" s="111">
        <v>0.0</v>
      </c>
      <c r="I141" s="131"/>
      <c r="J141" s="111"/>
    </row>
    <row r="142" ht="15.75" customHeight="1">
      <c r="A142" s="127">
        <v>143.0</v>
      </c>
      <c r="B142" s="132" t="s">
        <v>248</v>
      </c>
      <c r="C142" s="129">
        <v>44271.0</v>
      </c>
      <c r="D142" s="111" t="s">
        <v>249</v>
      </c>
      <c r="E142" s="111">
        <v>13000.0</v>
      </c>
      <c r="F142" s="111"/>
      <c r="G142" s="111" t="str">
        <f>VLOOKUP(D142,'Tech. sheet (2)'!A:V,16,FALSE)</f>
        <v/>
      </c>
      <c r="H142" s="111">
        <v>0.0</v>
      </c>
      <c r="I142" s="131"/>
      <c r="J142" s="111"/>
    </row>
    <row r="143" ht="15.75" customHeight="1">
      <c r="A143" s="127">
        <v>144.0</v>
      </c>
      <c r="B143" s="132" t="s">
        <v>250</v>
      </c>
      <c r="C143" s="129">
        <v>44271.0</v>
      </c>
      <c r="D143" s="111" t="s">
        <v>206</v>
      </c>
      <c r="E143" s="111">
        <v>30000.0</v>
      </c>
      <c r="F143" s="111"/>
      <c r="G143" s="133" t="str">
        <f>VLOOKUP(D143,'Tech. sheet (2)'!A:V,16,FALSE)</f>
        <v>---</v>
      </c>
      <c r="H143" s="111">
        <v>0.0</v>
      </c>
      <c r="I143" s="131"/>
      <c r="J143" s="111"/>
    </row>
    <row r="144" ht="15.75" customHeight="1">
      <c r="A144" s="127">
        <v>145.0</v>
      </c>
      <c r="B144" s="132" t="s">
        <v>251</v>
      </c>
      <c r="C144" s="129">
        <v>44272.0</v>
      </c>
      <c r="D144" s="111" t="s">
        <v>119</v>
      </c>
      <c r="E144" s="111">
        <v>50000.0</v>
      </c>
      <c r="F144" s="111"/>
      <c r="G144" s="133" t="str">
        <f>VLOOKUP(D144,'Tech. sheet (2)'!A:V,16,FALSE)</f>
        <v>---</v>
      </c>
      <c r="H144" s="111">
        <v>0.0</v>
      </c>
      <c r="I144" s="131"/>
      <c r="J144" s="111"/>
    </row>
    <row r="145" ht="15.75" customHeight="1">
      <c r="A145" s="127">
        <v>146.0</v>
      </c>
      <c r="B145" s="132" t="s">
        <v>252</v>
      </c>
      <c r="C145" s="129">
        <v>44272.0</v>
      </c>
      <c r="D145" s="111" t="s">
        <v>76</v>
      </c>
      <c r="E145" s="111">
        <v>20000.0</v>
      </c>
      <c r="F145" s="111"/>
      <c r="G145" s="111" t="str">
        <f>VLOOKUP(D145,'Tech. sheet (2)'!A:V,16,FALSE)</f>
        <v/>
      </c>
      <c r="H145" s="111">
        <v>0.0</v>
      </c>
      <c r="I145" s="131"/>
      <c r="J145" s="111"/>
    </row>
    <row r="146" ht="15.75" customHeight="1">
      <c r="A146" s="127">
        <v>147.0</v>
      </c>
      <c r="B146" s="132" t="s">
        <v>253</v>
      </c>
      <c r="C146" s="129">
        <v>44272.0</v>
      </c>
      <c r="D146" s="111" t="s">
        <v>254</v>
      </c>
      <c r="E146" s="111">
        <v>20000.0</v>
      </c>
      <c r="F146" s="111"/>
      <c r="G146" s="133" t="str">
        <f>VLOOKUP(D146,'Tech. sheet (2)'!A:V,16,FALSE)</f>
        <v>---</v>
      </c>
      <c r="H146" s="111">
        <v>0.0</v>
      </c>
      <c r="I146" s="131"/>
      <c r="J146" s="111"/>
    </row>
    <row r="147" ht="15.75" customHeight="1">
      <c r="A147" s="127">
        <v>148.0</v>
      </c>
      <c r="B147" s="132" t="s">
        <v>255</v>
      </c>
      <c r="C147" s="129">
        <v>44272.0</v>
      </c>
      <c r="D147" s="111" t="s">
        <v>256</v>
      </c>
      <c r="E147" s="111">
        <v>15000.0</v>
      </c>
      <c r="F147" s="111"/>
      <c r="G147" s="133" t="str">
        <f>VLOOKUP(D147,'Tech. sheet (2)'!A:V,16,FALSE)</f>
        <v>---</v>
      </c>
      <c r="H147" s="111">
        <v>0.0</v>
      </c>
      <c r="I147" s="131"/>
      <c r="J147" s="111"/>
    </row>
    <row r="148" ht="15.75" customHeight="1">
      <c r="A148" s="127">
        <v>150.0</v>
      </c>
      <c r="B148" s="132" t="s">
        <v>257</v>
      </c>
      <c r="C148" s="129">
        <v>44273.0</v>
      </c>
      <c r="D148" s="111" t="s">
        <v>211</v>
      </c>
      <c r="E148" s="111">
        <v>12000.0</v>
      </c>
      <c r="F148" s="111"/>
      <c r="G148" s="133" t="str">
        <f>VLOOKUP(D148,'Tech. sheet (2)'!A:V,16,FALSE)</f>
        <v>---</v>
      </c>
      <c r="H148" s="111">
        <v>0.0</v>
      </c>
      <c r="I148" s="131"/>
      <c r="J148" s="111"/>
    </row>
    <row r="149" ht="15.75" customHeight="1">
      <c r="A149" s="127">
        <v>151.0</v>
      </c>
      <c r="B149" s="132" t="s">
        <v>258</v>
      </c>
      <c r="C149" s="129">
        <v>44273.0</v>
      </c>
      <c r="D149" s="111" t="s">
        <v>55</v>
      </c>
      <c r="E149" s="111">
        <v>23000.0</v>
      </c>
      <c r="F149" s="111"/>
      <c r="G149" s="111" t="str">
        <f>VLOOKUP(D149,'Tech. sheet (2)'!A:V,16,FALSE)</f>
        <v/>
      </c>
      <c r="H149" s="111">
        <v>0.0</v>
      </c>
      <c r="I149" s="131"/>
      <c r="J149" s="111"/>
    </row>
    <row r="150" ht="15.75" customHeight="1">
      <c r="A150" s="127">
        <v>152.0</v>
      </c>
      <c r="B150" s="132" t="s">
        <v>259</v>
      </c>
      <c r="C150" s="129">
        <v>44273.0</v>
      </c>
      <c r="D150" s="111" t="s">
        <v>100</v>
      </c>
      <c r="E150" s="111">
        <v>12000.0</v>
      </c>
      <c r="F150" s="111"/>
      <c r="G150" s="111" t="str">
        <f>VLOOKUP(D150,'Tech. sheet (2)'!A:V,16,FALSE)</f>
        <v/>
      </c>
      <c r="H150" s="111">
        <v>0.0</v>
      </c>
      <c r="I150" s="131"/>
      <c r="J150" s="111"/>
    </row>
    <row r="151" ht="15.75" customHeight="1">
      <c r="A151" s="127">
        <v>153.0</v>
      </c>
      <c r="B151" s="132" t="s">
        <v>260</v>
      </c>
      <c r="C151" s="129">
        <v>44273.0</v>
      </c>
      <c r="D151" s="111" t="s">
        <v>56</v>
      </c>
      <c r="E151" s="111">
        <v>10000.0</v>
      </c>
      <c r="F151" s="111"/>
      <c r="G151" s="111" t="str">
        <f>VLOOKUP(D151,'Tech. sheet (2)'!A:V,16,FALSE)</f>
        <v/>
      </c>
      <c r="H151" s="111">
        <v>0.0</v>
      </c>
      <c r="I151" s="131"/>
      <c r="J151" s="111"/>
    </row>
    <row r="152" ht="15.75" customHeight="1">
      <c r="A152" s="127">
        <v>154.0</v>
      </c>
      <c r="B152" s="132" t="s">
        <v>261</v>
      </c>
      <c r="C152" s="129">
        <v>44273.0</v>
      </c>
      <c r="D152" s="111" t="s">
        <v>58</v>
      </c>
      <c r="E152" s="111">
        <v>20000.0</v>
      </c>
      <c r="F152" s="111"/>
      <c r="G152" s="111" t="str">
        <f>VLOOKUP(D152,'Tech. sheet (2)'!A:V,16,FALSE)</f>
        <v/>
      </c>
      <c r="H152" s="111">
        <v>0.0</v>
      </c>
      <c r="I152" s="131"/>
      <c r="J152" s="111"/>
    </row>
    <row r="153" ht="15.75" customHeight="1">
      <c r="A153" s="127">
        <v>155.0</v>
      </c>
      <c r="B153" s="132" t="s">
        <v>262</v>
      </c>
      <c r="C153" s="129">
        <v>44273.0</v>
      </c>
      <c r="D153" s="111" t="s">
        <v>218</v>
      </c>
      <c r="E153" s="111">
        <v>13000.0</v>
      </c>
      <c r="F153" s="111"/>
      <c r="G153" s="111" t="str">
        <f>VLOOKUP(D153,'Tech. sheet (2)'!A:V,16,FALSE)</f>
        <v/>
      </c>
      <c r="H153" s="111">
        <v>0.0</v>
      </c>
      <c r="I153" s="131"/>
      <c r="J153" s="111"/>
    </row>
    <row r="154" ht="15.75" customHeight="1">
      <c r="A154" s="127">
        <v>156.0</v>
      </c>
      <c r="B154" s="132" t="s">
        <v>263</v>
      </c>
      <c r="C154" s="129">
        <v>44277.0</v>
      </c>
      <c r="D154" s="111" t="s">
        <v>224</v>
      </c>
      <c r="E154" s="111">
        <v>10000.0</v>
      </c>
      <c r="F154" s="111"/>
      <c r="G154" s="111" t="str">
        <f>VLOOKUP(D154,'Tech. sheet (2)'!A:V,16,FALSE)</f>
        <v/>
      </c>
      <c r="H154" s="111">
        <v>0.0</v>
      </c>
      <c r="I154" s="131"/>
      <c r="J154" s="111"/>
    </row>
    <row r="155" ht="15.75" customHeight="1">
      <c r="A155" s="127">
        <v>157.0</v>
      </c>
      <c r="B155" s="132" t="s">
        <v>264</v>
      </c>
      <c r="C155" s="129">
        <v>44277.0</v>
      </c>
      <c r="D155" s="111" t="s">
        <v>154</v>
      </c>
      <c r="E155" s="111">
        <v>9000.0</v>
      </c>
      <c r="F155" s="111"/>
      <c r="G155" s="111" t="str">
        <f>VLOOKUP(D155,'Tech. sheet (2)'!A:V,16,FALSE)</f>
        <v/>
      </c>
      <c r="H155" s="111">
        <v>0.0</v>
      </c>
      <c r="I155" s="131"/>
      <c r="J155" s="111"/>
    </row>
    <row r="156" ht="15.75" customHeight="1">
      <c r="A156" s="127">
        <v>158.0</v>
      </c>
      <c r="B156" s="132" t="s">
        <v>265</v>
      </c>
      <c r="C156" s="129">
        <v>44277.0</v>
      </c>
      <c r="D156" s="111" t="s">
        <v>266</v>
      </c>
      <c r="E156" s="111">
        <v>1500.0</v>
      </c>
      <c r="F156" s="111"/>
      <c r="G156" s="111" t="str">
        <f>VLOOKUP(D156,'Tech. sheet (2)'!A:V,16,FALSE)</f>
        <v/>
      </c>
      <c r="H156" s="111">
        <v>0.0</v>
      </c>
      <c r="I156" s="131"/>
      <c r="J156" s="111"/>
    </row>
    <row r="157" ht="15.75" customHeight="1">
      <c r="A157" s="127">
        <v>159.0</v>
      </c>
      <c r="B157" s="132" t="s">
        <v>267</v>
      </c>
      <c r="C157" s="129">
        <v>44277.0</v>
      </c>
      <c r="D157" s="111" t="s">
        <v>268</v>
      </c>
      <c r="E157" s="111">
        <v>10000.0</v>
      </c>
      <c r="F157" s="111"/>
      <c r="G157" s="111" t="str">
        <f>VLOOKUP(D157,'Tech. sheet (2)'!A:V,16,FALSE)</f>
        <v/>
      </c>
      <c r="H157" s="111">
        <v>0.0</v>
      </c>
      <c r="I157" s="131"/>
      <c r="J157" s="111"/>
    </row>
    <row r="158" ht="15.75" customHeight="1">
      <c r="A158" s="127">
        <v>160.0</v>
      </c>
      <c r="B158" s="132" t="s">
        <v>269</v>
      </c>
      <c r="C158" s="129">
        <v>44277.0</v>
      </c>
      <c r="D158" s="111" t="s">
        <v>270</v>
      </c>
      <c r="E158" s="111">
        <v>15000.0</v>
      </c>
      <c r="F158" s="111"/>
      <c r="G158" s="111" t="str">
        <f>VLOOKUP(D158,'Tech. sheet (2)'!A:V,16,FALSE)</f>
        <v/>
      </c>
      <c r="H158" s="111">
        <v>0.0</v>
      </c>
      <c r="I158" s="131"/>
      <c r="J158" s="111"/>
    </row>
    <row r="159" ht="15.75" customHeight="1">
      <c r="A159" s="127">
        <v>161.0</v>
      </c>
      <c r="B159" s="132" t="s">
        <v>271</v>
      </c>
      <c r="C159" s="129">
        <v>44277.0</v>
      </c>
      <c r="D159" s="111" t="s">
        <v>249</v>
      </c>
      <c r="E159" s="111">
        <v>13000.0</v>
      </c>
      <c r="F159" s="111"/>
      <c r="G159" s="111" t="str">
        <f>VLOOKUP(D159,'Tech. sheet (2)'!A:V,16,FALSE)</f>
        <v/>
      </c>
      <c r="H159" s="111">
        <v>0.0</v>
      </c>
      <c r="I159" s="131"/>
      <c r="J159" s="111"/>
    </row>
    <row r="160" ht="15.75" customHeight="1">
      <c r="A160" s="127">
        <v>162.0</v>
      </c>
      <c r="B160" s="132" t="s">
        <v>272</v>
      </c>
      <c r="C160" s="129">
        <v>44277.0</v>
      </c>
      <c r="D160" s="111" t="s">
        <v>273</v>
      </c>
      <c r="E160" s="111">
        <v>20900.0</v>
      </c>
      <c r="F160" s="111"/>
      <c r="G160" s="111" t="str">
        <f>VLOOKUP(D160,'Tech. sheet (2)'!A:V,16,FALSE)</f>
        <v/>
      </c>
      <c r="H160" s="111">
        <v>0.0</v>
      </c>
      <c r="I160" s="131"/>
      <c r="J160" s="111"/>
    </row>
    <row r="161" ht="15.75" customHeight="1">
      <c r="A161" s="127">
        <v>163.0</v>
      </c>
      <c r="B161" s="132" t="s">
        <v>274</v>
      </c>
      <c r="C161" s="129">
        <v>44277.0</v>
      </c>
      <c r="D161" s="111" t="s">
        <v>108</v>
      </c>
      <c r="E161" s="111">
        <v>50000.0</v>
      </c>
      <c r="F161" s="111"/>
      <c r="G161" s="133" t="str">
        <f>VLOOKUP(D161,'Tech. sheet (2)'!A:V,16,FALSE)</f>
        <v>---</v>
      </c>
      <c r="H161" s="111">
        <v>0.0</v>
      </c>
      <c r="I161" s="131"/>
      <c r="J161" s="111"/>
    </row>
    <row r="162" ht="15.75" customHeight="1">
      <c r="A162" s="127">
        <v>164.0</v>
      </c>
      <c r="B162" s="132" t="s">
        <v>275</v>
      </c>
      <c r="C162" s="129">
        <v>44278.0</v>
      </c>
      <c r="D162" s="111" t="s">
        <v>206</v>
      </c>
      <c r="E162" s="111">
        <v>20000.0</v>
      </c>
      <c r="F162" s="111"/>
      <c r="G162" s="133" t="str">
        <f>VLOOKUP(D162,'Tech. sheet (2)'!A:V,16,FALSE)</f>
        <v>---</v>
      </c>
      <c r="H162" s="111">
        <v>0.0</v>
      </c>
      <c r="I162" s="131"/>
      <c r="J162" s="111"/>
    </row>
    <row r="163" ht="15.75" customHeight="1">
      <c r="A163" s="127">
        <v>165.0</v>
      </c>
      <c r="B163" s="132" t="s">
        <v>276</v>
      </c>
      <c r="C163" s="129">
        <v>44278.0</v>
      </c>
      <c r="D163" s="111" t="s">
        <v>254</v>
      </c>
      <c r="E163" s="111">
        <v>10000.0</v>
      </c>
      <c r="F163" s="111"/>
      <c r="G163" s="133" t="str">
        <f>VLOOKUP(D163,'Tech. sheet (2)'!A:V,16,FALSE)</f>
        <v>---</v>
      </c>
      <c r="H163" s="111">
        <v>0.0</v>
      </c>
      <c r="I163" s="131"/>
      <c r="J163" s="111"/>
    </row>
    <row r="164" ht="15.75" customHeight="1">
      <c r="A164" s="127">
        <v>166.0</v>
      </c>
      <c r="B164" s="132" t="s">
        <v>277</v>
      </c>
      <c r="C164" s="129">
        <v>44278.0</v>
      </c>
      <c r="D164" s="111" t="s">
        <v>199</v>
      </c>
      <c r="E164" s="111">
        <v>30000.0</v>
      </c>
      <c r="F164" s="111"/>
      <c r="G164" s="111" t="str">
        <f>VLOOKUP(D164,'Tech. sheet (2)'!A:V,16,FALSE)</f>
        <v/>
      </c>
      <c r="H164" s="111">
        <v>0.0</v>
      </c>
      <c r="I164" s="131"/>
      <c r="J164" s="111"/>
    </row>
    <row r="165" ht="15.75" customHeight="1">
      <c r="A165" s="127">
        <v>167.0</v>
      </c>
      <c r="B165" s="132" t="s">
        <v>278</v>
      </c>
      <c r="C165" s="129">
        <v>44279.0</v>
      </c>
      <c r="D165" s="111" t="s">
        <v>166</v>
      </c>
      <c r="E165" s="111">
        <v>42000.0</v>
      </c>
      <c r="F165" s="111"/>
      <c r="G165" s="111" t="str">
        <f>VLOOKUP(D165,'Tech. sheet (2)'!A:V,16,FALSE)</f>
        <v/>
      </c>
      <c r="H165" s="111">
        <v>0.0</v>
      </c>
      <c r="I165" s="131"/>
      <c r="J165" s="111"/>
    </row>
    <row r="166" ht="15.75" customHeight="1">
      <c r="A166" s="127">
        <v>168.0</v>
      </c>
      <c r="B166" s="132" t="s">
        <v>279</v>
      </c>
      <c r="C166" s="129">
        <v>44279.0</v>
      </c>
      <c r="D166" s="111" t="s">
        <v>193</v>
      </c>
      <c r="E166" s="111">
        <v>16000.0</v>
      </c>
      <c r="F166" s="111"/>
      <c r="G166" s="111" t="str">
        <f>VLOOKUP(D166,'Tech. sheet (2)'!A:V,16,FALSE)</f>
        <v/>
      </c>
      <c r="H166" s="111">
        <v>0.0</v>
      </c>
      <c r="I166" s="131"/>
      <c r="J166" s="111"/>
    </row>
    <row r="167" ht="15.75" customHeight="1">
      <c r="A167" s="127">
        <v>169.0</v>
      </c>
      <c r="B167" s="132" t="s">
        <v>280</v>
      </c>
      <c r="C167" s="129">
        <v>44279.0</v>
      </c>
      <c r="D167" s="111" t="s">
        <v>56</v>
      </c>
      <c r="E167" s="111">
        <v>14000.0</v>
      </c>
      <c r="F167" s="111"/>
      <c r="G167" s="111" t="str">
        <f>VLOOKUP(D167,'Tech. sheet (2)'!A:V,16,FALSE)</f>
        <v/>
      </c>
      <c r="H167" s="111">
        <v>0.0</v>
      </c>
      <c r="I167" s="131"/>
      <c r="J167" s="111"/>
    </row>
    <row r="168" ht="15.75" customHeight="1">
      <c r="A168" s="127">
        <v>170.0</v>
      </c>
      <c r="B168" s="132" t="s">
        <v>281</v>
      </c>
      <c r="C168" s="129">
        <v>44284.0</v>
      </c>
      <c r="D168" s="111" t="s">
        <v>58</v>
      </c>
      <c r="E168" s="111">
        <v>10000.0</v>
      </c>
      <c r="F168" s="111"/>
      <c r="G168" s="111" t="str">
        <f>VLOOKUP(D168,'Tech. sheet (2)'!A:V,16,FALSE)</f>
        <v/>
      </c>
      <c r="H168" s="111">
        <v>0.0</v>
      </c>
      <c r="I168" s="131"/>
      <c r="J168" s="111"/>
    </row>
    <row r="169" ht="15.75" customHeight="1">
      <c r="A169" s="127">
        <v>171.0</v>
      </c>
      <c r="B169" s="132" t="s">
        <v>282</v>
      </c>
      <c r="C169" s="129">
        <v>44284.0</v>
      </c>
      <c r="D169" s="111" t="s">
        <v>202</v>
      </c>
      <c r="E169" s="111">
        <v>13500.0</v>
      </c>
      <c r="F169" s="111"/>
      <c r="G169" s="111" t="str">
        <f>VLOOKUP(D169,'Tech. sheet (2)'!A:V,16,FALSE)</f>
        <v>#N/A</v>
      </c>
      <c r="H169" s="111">
        <v>0.0</v>
      </c>
      <c r="I169" s="131"/>
      <c r="J169" s="111"/>
    </row>
    <row r="170" ht="15.75" customHeight="1">
      <c r="A170" s="127">
        <v>172.0</v>
      </c>
      <c r="B170" s="132" t="s">
        <v>283</v>
      </c>
      <c r="C170" s="129">
        <v>44284.0</v>
      </c>
      <c r="D170" s="111" t="s">
        <v>58</v>
      </c>
      <c r="E170" s="111">
        <v>17000.0</v>
      </c>
      <c r="F170" s="111"/>
      <c r="G170" s="111" t="str">
        <f>VLOOKUP(D170,'Tech. sheet (2)'!A:V,16,FALSE)</f>
        <v/>
      </c>
      <c r="H170" s="111">
        <v>0.0</v>
      </c>
      <c r="I170" s="131"/>
      <c r="J170" s="111"/>
    </row>
    <row r="171" ht="15.75" customHeight="1">
      <c r="A171" s="127">
        <v>173.0</v>
      </c>
      <c r="B171" s="132" t="s">
        <v>284</v>
      </c>
      <c r="C171" s="129">
        <v>44284.0</v>
      </c>
      <c r="D171" s="111" t="s">
        <v>241</v>
      </c>
      <c r="E171" s="111">
        <v>26000.0</v>
      </c>
      <c r="F171" s="111"/>
      <c r="G171" s="111" t="str">
        <f>VLOOKUP(D171,'Tech. sheet (2)'!A:V,16,FALSE)</f>
        <v/>
      </c>
      <c r="H171" s="111">
        <v>0.0</v>
      </c>
      <c r="I171" s="131"/>
      <c r="J171" s="111"/>
    </row>
    <row r="172" ht="15.75" customHeight="1">
      <c r="A172" s="127">
        <v>174.0</v>
      </c>
      <c r="B172" s="132" t="s">
        <v>285</v>
      </c>
      <c r="C172" s="129">
        <v>44284.0</v>
      </c>
      <c r="D172" s="111" t="s">
        <v>249</v>
      </c>
      <c r="E172" s="111">
        <v>9000.0</v>
      </c>
      <c r="F172" s="111"/>
      <c r="G172" s="111" t="str">
        <f>VLOOKUP(D172,'Tech. sheet (2)'!A:V,16,FALSE)</f>
        <v/>
      </c>
      <c r="H172" s="111">
        <v>0.0</v>
      </c>
      <c r="I172" s="131"/>
      <c r="J172" s="111"/>
    </row>
    <row r="173" ht="15.75" customHeight="1">
      <c r="A173" s="127">
        <v>175.0</v>
      </c>
      <c r="B173" s="132" t="s">
        <v>286</v>
      </c>
      <c r="C173" s="129">
        <v>44284.0</v>
      </c>
      <c r="D173" s="111" t="s">
        <v>287</v>
      </c>
      <c r="E173" s="111">
        <v>4500.0</v>
      </c>
      <c r="F173" s="111"/>
      <c r="G173" s="111" t="str">
        <f>VLOOKUP(D173,'Tech. sheet (2)'!A:V,16,FALSE)</f>
        <v/>
      </c>
      <c r="H173" s="111">
        <v>0.0</v>
      </c>
      <c r="I173" s="131"/>
      <c r="J173" s="111"/>
    </row>
    <row r="174" ht="15.75" customHeight="1">
      <c r="A174" s="127">
        <v>176.0</v>
      </c>
      <c r="B174" s="132" t="s">
        <v>288</v>
      </c>
      <c r="C174" s="129">
        <v>44284.0</v>
      </c>
      <c r="D174" s="111" t="s">
        <v>273</v>
      </c>
      <c r="E174" s="111">
        <v>6300.0</v>
      </c>
      <c r="F174" s="111"/>
      <c r="G174" s="111" t="str">
        <f>VLOOKUP(D174,'Tech. sheet (2)'!A:V,16,FALSE)</f>
        <v/>
      </c>
      <c r="H174" s="111">
        <v>0.0</v>
      </c>
      <c r="I174" s="131"/>
      <c r="J174" s="111"/>
    </row>
    <row r="175" ht="15.75" customHeight="1">
      <c r="A175" s="127">
        <v>177.0</v>
      </c>
      <c r="B175" s="132" t="s">
        <v>289</v>
      </c>
      <c r="C175" s="129">
        <v>44285.0</v>
      </c>
      <c r="D175" s="111" t="s">
        <v>54</v>
      </c>
      <c r="E175" s="111">
        <v>18000.0</v>
      </c>
      <c r="F175" s="111"/>
      <c r="G175" s="111" t="str">
        <f>VLOOKUP(D175,'Tech. sheet (2)'!A:V,16,FALSE)</f>
        <v/>
      </c>
      <c r="H175" s="111">
        <v>0.0</v>
      </c>
      <c r="I175" s="131"/>
      <c r="J175" s="111"/>
    </row>
    <row r="176" ht="15.75" customHeight="1">
      <c r="A176" s="127">
        <v>178.0</v>
      </c>
      <c r="B176" s="132" t="s">
        <v>290</v>
      </c>
      <c r="C176" s="129">
        <v>44285.0</v>
      </c>
      <c r="D176" s="111" t="s">
        <v>181</v>
      </c>
      <c r="E176" s="111">
        <v>30000.0</v>
      </c>
      <c r="F176" s="111"/>
      <c r="G176" s="111" t="str">
        <f>VLOOKUP(D176,'Tech. sheet (2)'!A:V,16,FALSE)</f>
        <v/>
      </c>
      <c r="H176" s="111">
        <v>0.0</v>
      </c>
      <c r="I176" s="131"/>
      <c r="J176" s="111"/>
    </row>
    <row r="177" ht="15.75" customHeight="1">
      <c r="A177" s="127">
        <v>179.0</v>
      </c>
      <c r="B177" s="132" t="s">
        <v>291</v>
      </c>
      <c r="C177" s="129">
        <v>44285.0</v>
      </c>
      <c r="D177" s="111" t="s">
        <v>211</v>
      </c>
      <c r="E177" s="111">
        <v>19000.0</v>
      </c>
      <c r="F177" s="111"/>
      <c r="G177" s="133" t="str">
        <f>VLOOKUP(D177,'Tech. sheet (2)'!A:V,16,FALSE)</f>
        <v>---</v>
      </c>
      <c r="H177" s="111">
        <v>0.0</v>
      </c>
      <c r="I177" s="131"/>
      <c r="J177" s="111"/>
    </row>
    <row r="178" ht="15.75" customHeight="1">
      <c r="A178" s="127">
        <v>180.0</v>
      </c>
      <c r="B178" s="132" t="s">
        <v>292</v>
      </c>
      <c r="C178" s="129">
        <v>44285.0</v>
      </c>
      <c r="D178" s="111" t="s">
        <v>193</v>
      </c>
      <c r="E178" s="111">
        <v>20000.0</v>
      </c>
      <c r="F178" s="111"/>
      <c r="G178" s="111" t="str">
        <f>VLOOKUP(D178,'Tech. sheet (2)'!A:V,16,FALSE)</f>
        <v/>
      </c>
      <c r="H178" s="111">
        <v>0.0</v>
      </c>
      <c r="I178" s="131"/>
      <c r="J178" s="111"/>
    </row>
    <row r="179" ht="15.75" customHeight="1">
      <c r="A179" s="127">
        <v>181.0</v>
      </c>
      <c r="B179" s="132" t="s">
        <v>293</v>
      </c>
      <c r="C179" s="129">
        <v>44286.0</v>
      </c>
      <c r="D179" s="111" t="s">
        <v>58</v>
      </c>
      <c r="E179" s="111">
        <v>37000.0</v>
      </c>
      <c r="F179" s="111"/>
      <c r="G179" s="111" t="str">
        <f>VLOOKUP(D179,'Tech. sheet (2)'!A:V,16,FALSE)</f>
        <v/>
      </c>
      <c r="H179" s="111">
        <v>0.0</v>
      </c>
      <c r="I179" s="131"/>
      <c r="J179" s="111"/>
    </row>
    <row r="180" ht="15.75" customHeight="1">
      <c r="A180" s="127">
        <v>182.0</v>
      </c>
      <c r="B180" s="132" t="s">
        <v>294</v>
      </c>
      <c r="C180" s="129">
        <v>44286.0</v>
      </c>
      <c r="D180" s="111" t="s">
        <v>295</v>
      </c>
      <c r="E180" s="111">
        <v>1500.0</v>
      </c>
      <c r="F180" s="111"/>
      <c r="G180" s="111" t="str">
        <f>VLOOKUP(D180,'Tech. sheet (2)'!A:V,16,FALSE)</f>
        <v/>
      </c>
      <c r="H180" s="111">
        <v>0.0</v>
      </c>
      <c r="I180" s="131"/>
      <c r="J180" s="111"/>
    </row>
    <row r="181" ht="15.75" customHeight="1">
      <c r="A181" s="127">
        <v>183.0</v>
      </c>
      <c r="B181" s="132" t="s">
        <v>296</v>
      </c>
      <c r="C181" s="129">
        <v>44287.0</v>
      </c>
      <c r="D181" s="111" t="s">
        <v>58</v>
      </c>
      <c r="E181" s="111">
        <v>20000.0</v>
      </c>
      <c r="F181" s="111"/>
      <c r="G181" s="111" t="str">
        <f>VLOOKUP(D181,'Tech. sheet (2)'!A:V,16,FALSE)</f>
        <v/>
      </c>
      <c r="H181" s="111">
        <v>0.0</v>
      </c>
      <c r="I181" s="131"/>
      <c r="J181" s="111"/>
    </row>
    <row r="182" ht="15.75" customHeight="1">
      <c r="A182" s="127">
        <v>178.0</v>
      </c>
      <c r="B182" s="132" t="s">
        <v>297</v>
      </c>
      <c r="C182" s="129">
        <v>44287.0</v>
      </c>
      <c r="D182" s="111" t="s">
        <v>211</v>
      </c>
      <c r="E182" s="111">
        <v>9000.0</v>
      </c>
      <c r="F182" s="111"/>
      <c r="G182" s="133" t="str">
        <f>VLOOKUP(D182,'Tech. sheet (2)'!A:V,16,FALSE)</f>
        <v>---</v>
      </c>
      <c r="H182" s="111">
        <v>0.0</v>
      </c>
      <c r="I182" s="131"/>
      <c r="J182" s="111"/>
    </row>
    <row r="183" ht="15.75" customHeight="1">
      <c r="A183" s="127">
        <v>179.0</v>
      </c>
      <c r="B183" s="132" t="s">
        <v>298</v>
      </c>
      <c r="C183" s="129">
        <v>44287.0</v>
      </c>
      <c r="D183" s="111" t="s">
        <v>299</v>
      </c>
      <c r="E183" s="111">
        <v>10000.0</v>
      </c>
      <c r="F183" s="111"/>
      <c r="G183" s="133" t="str">
        <f>VLOOKUP(D183,'Tech. sheet (2)'!A:V,16,FALSE)</f>
        <v>---</v>
      </c>
      <c r="H183" s="111">
        <v>0.0</v>
      </c>
      <c r="I183" s="131"/>
      <c r="J183" s="111"/>
    </row>
    <row r="184" ht="15.75" customHeight="1">
      <c r="A184" s="127">
        <v>180.0</v>
      </c>
      <c r="B184" s="132" t="s">
        <v>300</v>
      </c>
      <c r="C184" s="129">
        <v>44287.0</v>
      </c>
      <c r="D184" s="111" t="s">
        <v>199</v>
      </c>
      <c r="E184" s="111">
        <v>31000.0</v>
      </c>
      <c r="F184" s="111"/>
      <c r="G184" s="111" t="str">
        <f>VLOOKUP(D184,'Tech. sheet (2)'!A:V,16,FALSE)</f>
        <v/>
      </c>
      <c r="H184" s="111">
        <v>0.0</v>
      </c>
      <c r="I184" s="131"/>
      <c r="J184" s="111"/>
    </row>
    <row r="185" ht="15.75" customHeight="1">
      <c r="A185" s="127">
        <v>181.0</v>
      </c>
      <c r="B185" s="132" t="s">
        <v>301</v>
      </c>
      <c r="C185" s="129">
        <v>44291.0</v>
      </c>
      <c r="D185" s="111" t="s">
        <v>82</v>
      </c>
      <c r="E185" s="111">
        <v>27000.0</v>
      </c>
      <c r="F185" s="111"/>
      <c r="G185" s="111" t="str">
        <f>VLOOKUP(D185,'Tech. sheet (2)'!A:V,16,FALSE)</f>
        <v/>
      </c>
      <c r="H185" s="111">
        <v>0.0</v>
      </c>
      <c r="I185" s="131"/>
      <c r="J185" s="111"/>
    </row>
    <row r="186" ht="15.75" customHeight="1">
      <c r="A186" s="127">
        <v>182.0</v>
      </c>
      <c r="B186" s="132" t="s">
        <v>302</v>
      </c>
      <c r="C186" s="129">
        <v>44291.0</v>
      </c>
      <c r="D186" s="111" t="s">
        <v>58</v>
      </c>
      <c r="E186" s="111">
        <v>41000.0</v>
      </c>
      <c r="F186" s="111"/>
      <c r="G186" s="111" t="str">
        <f>VLOOKUP(D186,'Tech. sheet (2)'!A:V,16,FALSE)</f>
        <v/>
      </c>
      <c r="H186" s="111">
        <v>0.0</v>
      </c>
      <c r="I186" s="131"/>
      <c r="J186" s="111"/>
    </row>
    <row r="187" ht="15.75" customHeight="1">
      <c r="A187" s="127">
        <v>183.0</v>
      </c>
      <c r="B187" s="132" t="s">
        <v>303</v>
      </c>
      <c r="C187" s="129">
        <v>44291.0</v>
      </c>
      <c r="D187" s="111" t="s">
        <v>218</v>
      </c>
      <c r="E187" s="111">
        <v>20000.0</v>
      </c>
      <c r="F187" s="111"/>
      <c r="G187" s="111" t="str">
        <f>VLOOKUP(D187,'Tech. sheet (2)'!A:V,16,FALSE)</f>
        <v/>
      </c>
      <c r="H187" s="111">
        <v>0.0</v>
      </c>
      <c r="I187" s="131"/>
      <c r="J187" s="111"/>
    </row>
    <row r="188" ht="15.75" customHeight="1">
      <c r="A188" s="138">
        <v>178.0</v>
      </c>
      <c r="B188" s="132" t="s">
        <v>304</v>
      </c>
      <c r="C188" s="129">
        <v>44291.0</v>
      </c>
      <c r="D188" s="111" t="s">
        <v>108</v>
      </c>
      <c r="E188" s="111">
        <v>20000.0</v>
      </c>
      <c r="F188" s="111"/>
      <c r="G188" s="133" t="str">
        <f>VLOOKUP(D188,'Tech. sheet (2)'!A:V,16,FALSE)</f>
        <v>---</v>
      </c>
      <c r="H188" s="111">
        <v>0.0</v>
      </c>
      <c r="I188" s="131"/>
      <c r="J188" s="111"/>
    </row>
    <row r="189" ht="15.75" customHeight="1">
      <c r="A189" s="138">
        <v>179.0</v>
      </c>
      <c r="B189" s="132" t="s">
        <v>305</v>
      </c>
      <c r="C189" s="129">
        <v>44291.0</v>
      </c>
      <c r="D189" s="111" t="s">
        <v>56</v>
      </c>
      <c r="E189" s="111">
        <v>30000.0</v>
      </c>
      <c r="F189" s="111"/>
      <c r="G189" s="111" t="str">
        <f>VLOOKUP(D189,'Tech. sheet (2)'!A:V,16,FALSE)</f>
        <v/>
      </c>
      <c r="H189" s="111">
        <v>0.0</v>
      </c>
      <c r="I189" s="131"/>
      <c r="J189" s="111"/>
    </row>
    <row r="190" ht="15.75" customHeight="1">
      <c r="A190" s="138">
        <v>180.0</v>
      </c>
      <c r="B190" s="132" t="s">
        <v>306</v>
      </c>
      <c r="C190" s="129">
        <v>44291.0</v>
      </c>
      <c r="D190" s="111" t="s">
        <v>55</v>
      </c>
      <c r="E190" s="111">
        <v>10000.0</v>
      </c>
      <c r="F190" s="111"/>
      <c r="G190" s="111" t="str">
        <f>VLOOKUP(D190,'Tech. sheet (2)'!A:V,16,FALSE)</f>
        <v/>
      </c>
      <c r="H190" s="111">
        <v>0.0</v>
      </c>
      <c r="I190" s="131"/>
      <c r="J190" s="111"/>
    </row>
    <row r="191" ht="15.75" customHeight="1">
      <c r="A191" s="138">
        <v>181.0</v>
      </c>
      <c r="B191" s="132" t="s">
        <v>307</v>
      </c>
      <c r="C191" s="129">
        <v>44291.0</v>
      </c>
      <c r="D191" s="111" t="s">
        <v>54</v>
      </c>
      <c r="E191" s="111">
        <v>10000.0</v>
      </c>
      <c r="F191" s="111"/>
      <c r="G191" s="111" t="str">
        <f>VLOOKUP(D191,'Tech. sheet (2)'!A:V,16,FALSE)</f>
        <v/>
      </c>
      <c r="H191" s="111">
        <v>0.0</v>
      </c>
      <c r="I191" s="131"/>
      <c r="J191" s="111"/>
    </row>
    <row r="192" ht="15.75" customHeight="1">
      <c r="A192" s="138">
        <v>182.0</v>
      </c>
      <c r="B192" s="132" t="s">
        <v>308</v>
      </c>
      <c r="C192" s="129">
        <v>44292.0</v>
      </c>
      <c r="D192" s="111" t="s">
        <v>273</v>
      </c>
      <c r="E192" s="111">
        <v>11000.0</v>
      </c>
      <c r="F192" s="111"/>
      <c r="G192" s="111" t="str">
        <f>VLOOKUP(D192,'Tech. sheet (2)'!A:V,16,FALSE)</f>
        <v/>
      </c>
      <c r="H192" s="111">
        <v>0.0</v>
      </c>
      <c r="I192" s="131"/>
      <c r="J192" s="111"/>
    </row>
    <row r="193" ht="15.75" customHeight="1">
      <c r="A193" s="127">
        <v>183.0</v>
      </c>
      <c r="B193" s="132" t="s">
        <v>309</v>
      </c>
      <c r="C193" s="129">
        <v>44292.0</v>
      </c>
      <c r="D193" s="111" t="s">
        <v>211</v>
      </c>
      <c r="E193" s="111">
        <v>20000.0</v>
      </c>
      <c r="F193" s="111"/>
      <c r="G193" s="133" t="str">
        <f>VLOOKUP(D193,'Tech. sheet (2)'!A:V,16,FALSE)</f>
        <v>---</v>
      </c>
      <c r="H193" s="111">
        <v>0.0</v>
      </c>
      <c r="I193" s="131"/>
      <c r="J193" s="111"/>
    </row>
    <row r="194" ht="15.75" customHeight="1">
      <c r="A194" s="127">
        <v>184.0</v>
      </c>
      <c r="B194" s="132" t="s">
        <v>310</v>
      </c>
      <c r="C194" s="129">
        <v>44292.0</v>
      </c>
      <c r="D194" s="111" t="s">
        <v>299</v>
      </c>
      <c r="E194" s="111">
        <v>8000.0</v>
      </c>
      <c r="F194" s="111"/>
      <c r="G194" s="133" t="str">
        <f>VLOOKUP(D194,'Tech. sheet (2)'!A:V,16,FALSE)</f>
        <v>---</v>
      </c>
      <c r="H194" s="111">
        <v>0.0</v>
      </c>
      <c r="I194" s="131"/>
      <c r="J194" s="111"/>
    </row>
    <row r="195" ht="15.75" customHeight="1">
      <c r="A195" s="127">
        <v>185.0</v>
      </c>
      <c r="B195" s="132" t="s">
        <v>311</v>
      </c>
      <c r="C195" s="129">
        <v>44295.0</v>
      </c>
      <c r="D195" s="111" t="s">
        <v>218</v>
      </c>
      <c r="E195" s="111">
        <v>35000.0</v>
      </c>
      <c r="F195" s="111"/>
      <c r="G195" s="111" t="str">
        <f>VLOOKUP(D195,'Tech. sheet (2)'!A:V,16,FALSE)</f>
        <v/>
      </c>
      <c r="H195" s="111">
        <v>0.0</v>
      </c>
      <c r="I195" s="131"/>
      <c r="J195" s="111"/>
    </row>
    <row r="196" ht="15.75" customHeight="1">
      <c r="A196" s="127">
        <v>186.0</v>
      </c>
      <c r="B196" s="132" t="s">
        <v>312</v>
      </c>
      <c r="C196" s="129">
        <v>44295.0</v>
      </c>
      <c r="D196" s="111" t="s">
        <v>218</v>
      </c>
      <c r="E196" s="111">
        <v>35000.0</v>
      </c>
      <c r="F196" s="111"/>
      <c r="G196" s="111" t="str">
        <f>VLOOKUP(D196,'Tech. sheet (2)'!A:V,16,FALSE)</f>
        <v/>
      </c>
      <c r="H196" s="111">
        <v>0.0</v>
      </c>
      <c r="I196" s="131"/>
      <c r="J196" s="111"/>
    </row>
    <row r="197" ht="15.75" customHeight="1">
      <c r="A197" s="127">
        <v>187.0</v>
      </c>
      <c r="B197" s="132" t="s">
        <v>313</v>
      </c>
      <c r="C197" s="129">
        <v>44295.0</v>
      </c>
      <c r="D197" s="111" t="s">
        <v>119</v>
      </c>
      <c r="E197" s="111">
        <v>20000.0</v>
      </c>
      <c r="F197" s="111"/>
      <c r="G197" s="133" t="str">
        <f>VLOOKUP(D197,'Tech. sheet (2)'!A:V,16,FALSE)</f>
        <v>---</v>
      </c>
      <c r="H197" s="111">
        <v>0.0</v>
      </c>
      <c r="I197" s="131"/>
      <c r="J197" s="111"/>
    </row>
    <row r="198" ht="15.75" customHeight="1">
      <c r="A198" s="127">
        <v>188.0</v>
      </c>
      <c r="B198" s="132" t="s">
        <v>314</v>
      </c>
      <c r="C198" s="129">
        <v>44295.0</v>
      </c>
      <c r="D198" s="111" t="s">
        <v>76</v>
      </c>
      <c r="E198" s="111">
        <v>28000.0</v>
      </c>
      <c r="F198" s="111"/>
      <c r="G198" s="111" t="str">
        <f>VLOOKUP(D198,'Tech. sheet (2)'!A:V,16,FALSE)</f>
        <v/>
      </c>
      <c r="H198" s="111">
        <v>0.0</v>
      </c>
      <c r="I198" s="131"/>
      <c r="J198" s="111"/>
    </row>
    <row r="199" ht="15.75" customHeight="1">
      <c r="A199" s="127">
        <v>189.0</v>
      </c>
      <c r="B199" s="132" t="s">
        <v>315</v>
      </c>
      <c r="C199" s="129">
        <v>44295.0</v>
      </c>
      <c r="D199" s="111" t="s">
        <v>56</v>
      </c>
      <c r="E199" s="111">
        <v>35000.0</v>
      </c>
      <c r="F199" s="111"/>
      <c r="G199" s="111" t="str">
        <f>VLOOKUP(D199,'Tech. sheet (2)'!A:V,16,FALSE)</f>
        <v/>
      </c>
      <c r="H199" s="111">
        <v>0.0</v>
      </c>
      <c r="I199" s="131"/>
      <c r="J199" s="111"/>
    </row>
    <row r="200" ht="15.75" customHeight="1">
      <c r="A200" s="127">
        <v>190.0</v>
      </c>
      <c r="B200" s="132" t="s">
        <v>316</v>
      </c>
      <c r="C200" s="129">
        <v>44295.0</v>
      </c>
      <c r="D200" s="111" t="s">
        <v>148</v>
      </c>
      <c r="E200" s="111">
        <v>20000.0</v>
      </c>
      <c r="F200" s="111"/>
      <c r="G200" s="111" t="str">
        <f>VLOOKUP(D200,'Tech. sheet (2)'!A:V,16,FALSE)</f>
        <v/>
      </c>
      <c r="H200" s="111">
        <v>0.0</v>
      </c>
      <c r="I200" s="131"/>
      <c r="J200" s="111"/>
    </row>
    <row r="201" ht="15.75" customHeight="1">
      <c r="A201" s="127">
        <v>191.0</v>
      </c>
      <c r="B201" s="132" t="s">
        <v>317</v>
      </c>
      <c r="C201" s="129">
        <v>44298.0</v>
      </c>
      <c r="D201" s="111" t="s">
        <v>318</v>
      </c>
      <c r="E201" s="111">
        <v>9500.0</v>
      </c>
      <c r="F201" s="111"/>
      <c r="G201" s="111" t="str">
        <f>VLOOKUP(D201,'Tech. sheet (2)'!A:V,16,FALSE)</f>
        <v/>
      </c>
      <c r="H201" s="111">
        <v>0.0</v>
      </c>
      <c r="I201" s="131"/>
      <c r="J201" s="111"/>
    </row>
    <row r="202" ht="15.75" customHeight="1">
      <c r="A202" s="127">
        <v>192.0</v>
      </c>
      <c r="B202" s="132" t="s">
        <v>319</v>
      </c>
      <c r="C202" s="129">
        <v>44299.0</v>
      </c>
      <c r="D202" s="111" t="s">
        <v>54</v>
      </c>
      <c r="E202" s="111">
        <v>15000.0</v>
      </c>
      <c r="F202" s="111"/>
      <c r="G202" s="111" t="str">
        <f>VLOOKUP(D202,'Tech. sheet (2)'!A:V,16,FALSE)</f>
        <v/>
      </c>
      <c r="H202" s="111">
        <v>0.0</v>
      </c>
      <c r="I202" s="131"/>
      <c r="J202" s="111"/>
    </row>
    <row r="203" ht="15.75" customHeight="1">
      <c r="A203" s="127">
        <v>193.0</v>
      </c>
      <c r="B203" s="132" t="s">
        <v>320</v>
      </c>
      <c r="C203" s="129">
        <v>44299.0</v>
      </c>
      <c r="D203" s="111" t="s">
        <v>211</v>
      </c>
      <c r="E203" s="111">
        <v>13000.0</v>
      </c>
      <c r="F203" s="111"/>
      <c r="G203" s="133" t="str">
        <f>VLOOKUP(D203,'Tech. sheet (2)'!A:V,16,FALSE)</f>
        <v>---</v>
      </c>
      <c r="H203" s="111">
        <v>0.0</v>
      </c>
      <c r="I203" s="131"/>
      <c r="J203" s="111"/>
    </row>
    <row r="204" ht="15.75" customHeight="1">
      <c r="A204" s="127">
        <v>194.0</v>
      </c>
      <c r="B204" s="132" t="s">
        <v>321</v>
      </c>
      <c r="C204" s="129">
        <v>44299.0</v>
      </c>
      <c r="D204" s="111" t="s">
        <v>299</v>
      </c>
      <c r="E204" s="111">
        <v>40000.0</v>
      </c>
      <c r="F204" s="111"/>
      <c r="G204" s="133" t="str">
        <f>VLOOKUP(D204,'Tech. sheet (2)'!A:V,16,FALSE)</f>
        <v>---</v>
      </c>
      <c r="H204" s="111">
        <v>0.0</v>
      </c>
      <c r="I204" s="131"/>
      <c r="J204" s="111"/>
    </row>
    <row r="205" ht="15.75" customHeight="1">
      <c r="A205" s="127">
        <v>195.0</v>
      </c>
      <c r="B205" s="132" t="s">
        <v>322</v>
      </c>
      <c r="C205" s="129">
        <v>44300.0</v>
      </c>
      <c r="D205" s="111" t="s">
        <v>323</v>
      </c>
      <c r="E205" s="111">
        <v>3900.0</v>
      </c>
      <c r="F205" s="111"/>
      <c r="G205" s="133" t="str">
        <f>VLOOKUP(D205,'Tech. sheet (2)'!A:V,16,FALSE)</f>
        <v/>
      </c>
      <c r="H205" s="111">
        <v>0.0</v>
      </c>
      <c r="I205" s="131"/>
      <c r="J205" s="111"/>
    </row>
    <row r="206" ht="15.75" customHeight="1">
      <c r="A206" s="127">
        <v>196.0</v>
      </c>
      <c r="B206" s="132" t="s">
        <v>324</v>
      </c>
      <c r="C206" s="129">
        <v>44302.0</v>
      </c>
      <c r="D206" s="111" t="s">
        <v>177</v>
      </c>
      <c r="E206" s="111">
        <v>30000.0</v>
      </c>
      <c r="F206" s="111"/>
      <c r="G206" s="111" t="str">
        <f>VLOOKUP(D206,'Tech. sheet (2)'!A:V,16,FALSE)</f>
        <v/>
      </c>
      <c r="H206" s="111">
        <v>0.0</v>
      </c>
      <c r="I206" s="131"/>
      <c r="J206" s="111"/>
    </row>
    <row r="207" ht="15.75" customHeight="1">
      <c r="A207" s="127">
        <v>197.0</v>
      </c>
      <c r="B207" s="132" t="s">
        <v>325</v>
      </c>
      <c r="C207" s="129">
        <v>44302.0</v>
      </c>
      <c r="D207" s="111" t="s">
        <v>177</v>
      </c>
      <c r="E207" s="111">
        <v>30000.0</v>
      </c>
      <c r="F207" s="111"/>
      <c r="G207" s="111" t="str">
        <f>VLOOKUP(D207,'Tech. sheet (2)'!A:V,16,FALSE)</f>
        <v/>
      </c>
      <c r="H207" s="111">
        <v>0.0</v>
      </c>
      <c r="I207" s="131"/>
      <c r="J207" s="111"/>
    </row>
    <row r="208" ht="15.75" customHeight="1">
      <c r="A208" s="127">
        <v>198.0</v>
      </c>
      <c r="B208" s="132" t="s">
        <v>326</v>
      </c>
      <c r="C208" s="129">
        <v>44305.0</v>
      </c>
      <c r="D208" s="111" t="s">
        <v>58</v>
      </c>
      <c r="E208" s="111">
        <v>25000.0</v>
      </c>
      <c r="F208" s="111"/>
      <c r="G208" s="111" t="str">
        <f>VLOOKUP(D208,'Tech. sheet (2)'!A:V,16,FALSE)</f>
        <v/>
      </c>
      <c r="H208" s="111">
        <v>0.0</v>
      </c>
      <c r="I208" s="131"/>
      <c r="J208" s="111"/>
    </row>
    <row r="209" ht="15.75" customHeight="1">
      <c r="A209" s="127">
        <v>199.0</v>
      </c>
      <c r="B209" s="132" t="s">
        <v>327</v>
      </c>
      <c r="C209" s="129">
        <v>44305.0</v>
      </c>
      <c r="D209" s="111" t="s">
        <v>58</v>
      </c>
      <c r="E209" s="111">
        <v>25000.0</v>
      </c>
      <c r="F209" s="111"/>
      <c r="G209" s="111" t="str">
        <f>VLOOKUP(D209,'Tech. sheet (2)'!A:V,16,FALSE)</f>
        <v/>
      </c>
      <c r="H209" s="111">
        <v>0.0</v>
      </c>
      <c r="I209" s="131"/>
      <c r="J209" s="111"/>
    </row>
    <row r="210" ht="15.75" customHeight="1">
      <c r="A210" s="127">
        <v>200.0</v>
      </c>
      <c r="B210" s="139" t="s">
        <v>328</v>
      </c>
      <c r="C210" s="140">
        <v>44305.0</v>
      </c>
      <c r="D210" s="141" t="s">
        <v>54</v>
      </c>
      <c r="E210" s="141">
        <v>20000.0</v>
      </c>
      <c r="F210" s="141"/>
      <c r="G210" s="111" t="str">
        <f>VLOOKUP(D210,'Tech. sheet (2)'!A:V,16,FALSE)</f>
        <v/>
      </c>
      <c r="H210" s="111">
        <v>0.0</v>
      </c>
      <c r="I210" s="131"/>
      <c r="J210" s="111"/>
    </row>
    <row r="211" ht="15.75" customHeight="1">
      <c r="A211" s="138">
        <v>201.0</v>
      </c>
      <c r="B211" s="132" t="s">
        <v>329</v>
      </c>
      <c r="C211" s="129">
        <v>44308.0</v>
      </c>
      <c r="D211" s="111" t="s">
        <v>224</v>
      </c>
      <c r="E211" s="111">
        <v>20000.0</v>
      </c>
      <c r="F211" s="111"/>
      <c r="G211" s="111" t="str">
        <f>VLOOKUP(D211,'Tech. sheet (2)'!A:V,16,FALSE)</f>
        <v/>
      </c>
      <c r="H211" s="111">
        <v>0.0</v>
      </c>
      <c r="I211" s="131"/>
      <c r="J211" s="111"/>
    </row>
    <row r="212" ht="15.75" customHeight="1">
      <c r="A212" s="138">
        <v>202.0</v>
      </c>
      <c r="B212" s="132" t="s">
        <v>330</v>
      </c>
      <c r="C212" s="129">
        <v>44305.0</v>
      </c>
      <c r="D212" s="111" t="s">
        <v>127</v>
      </c>
      <c r="E212" s="111">
        <v>7000.0</v>
      </c>
      <c r="F212" s="111"/>
      <c r="G212" s="133" t="str">
        <f>VLOOKUP(D212,'Tech. sheet (2)'!A:V,16,FALSE)</f>
        <v>---</v>
      </c>
      <c r="H212" s="111">
        <v>0.0</v>
      </c>
      <c r="I212" s="131"/>
      <c r="J212" s="111"/>
    </row>
    <row r="213" ht="15.75" customHeight="1">
      <c r="A213" s="138">
        <v>203.0</v>
      </c>
      <c r="B213" s="132" t="s">
        <v>331</v>
      </c>
      <c r="C213" s="129">
        <v>44305.0</v>
      </c>
      <c r="D213" s="111" t="s">
        <v>108</v>
      </c>
      <c r="E213" s="111">
        <v>45000.0</v>
      </c>
      <c r="F213" s="111"/>
      <c r="G213" s="133" t="str">
        <f>VLOOKUP(D213,'Tech. sheet (2)'!A:V,16,FALSE)</f>
        <v>---</v>
      </c>
      <c r="H213" s="111">
        <v>0.0</v>
      </c>
      <c r="I213" s="131"/>
      <c r="J213" s="111"/>
    </row>
    <row r="214" ht="15.75" customHeight="1">
      <c r="A214" s="138">
        <v>204.0</v>
      </c>
      <c r="B214" s="132" t="s">
        <v>332</v>
      </c>
      <c r="C214" s="129">
        <v>44305.0</v>
      </c>
      <c r="D214" s="111" t="s">
        <v>206</v>
      </c>
      <c r="E214" s="111">
        <v>18000.0</v>
      </c>
      <c r="F214" s="111"/>
      <c r="G214" s="133" t="str">
        <f>VLOOKUP(D214,'Tech. sheet (2)'!A:V,16,FALSE)</f>
        <v>---</v>
      </c>
      <c r="H214" s="111">
        <v>0.0</v>
      </c>
      <c r="I214" s="131"/>
      <c r="J214" s="111"/>
    </row>
    <row r="215" ht="15.75" customHeight="1">
      <c r="A215" s="138">
        <v>205.0</v>
      </c>
      <c r="B215" s="132" t="s">
        <v>333</v>
      </c>
      <c r="C215" s="129">
        <v>44305.0</v>
      </c>
      <c r="D215" s="111" t="s">
        <v>211</v>
      </c>
      <c r="E215" s="111">
        <v>40000.0</v>
      </c>
      <c r="F215" s="111"/>
      <c r="G215" s="133" t="str">
        <f>VLOOKUP(D215,'Tech. sheet (2)'!A:V,16,FALSE)</f>
        <v>---</v>
      </c>
      <c r="H215" s="111">
        <v>0.0</v>
      </c>
      <c r="I215" s="131"/>
      <c r="J215" s="111"/>
    </row>
    <row r="216" ht="15.75" customHeight="1">
      <c r="A216" s="138">
        <v>206.0</v>
      </c>
      <c r="B216" s="132" t="s">
        <v>334</v>
      </c>
      <c r="C216" s="129">
        <v>44306.0</v>
      </c>
      <c r="D216" s="111" t="s">
        <v>72</v>
      </c>
      <c r="E216" s="111">
        <v>40000.0</v>
      </c>
      <c r="F216" s="111"/>
      <c r="G216" s="111" t="str">
        <f>VLOOKUP(D216,'Tech. sheet (2)'!A:V,16,FALSE)</f>
        <v/>
      </c>
      <c r="H216" s="111">
        <v>0.0</v>
      </c>
      <c r="I216" s="131"/>
      <c r="J216" s="111"/>
    </row>
    <row r="217" ht="15.75" customHeight="1">
      <c r="A217" s="138">
        <v>207.0</v>
      </c>
      <c r="B217" s="132" t="s">
        <v>335</v>
      </c>
      <c r="C217" s="129">
        <v>44306.0</v>
      </c>
      <c r="D217" s="111" t="s">
        <v>211</v>
      </c>
      <c r="E217" s="111">
        <v>40000.0</v>
      </c>
      <c r="F217" s="111"/>
      <c r="G217" s="133" t="str">
        <f>VLOOKUP(D217,'Tech. sheet (2)'!A:V,16,FALSE)</f>
        <v>---</v>
      </c>
      <c r="H217" s="111">
        <v>0.0</v>
      </c>
      <c r="I217" s="131"/>
      <c r="J217" s="111"/>
    </row>
    <row r="218" ht="15.75" customHeight="1">
      <c r="A218" s="138">
        <v>208.0</v>
      </c>
      <c r="B218" s="132" t="s">
        <v>336</v>
      </c>
      <c r="C218" s="129">
        <v>44308.0</v>
      </c>
      <c r="D218" s="111" t="s">
        <v>224</v>
      </c>
      <c r="E218" s="111">
        <v>20000.0</v>
      </c>
      <c r="F218" s="111"/>
      <c r="G218" s="111" t="str">
        <f>VLOOKUP(D218,'Tech. sheet (2)'!A:V,16,FALSE)</f>
        <v/>
      </c>
      <c r="H218" s="111">
        <v>0.0</v>
      </c>
      <c r="I218" s="131"/>
      <c r="J218" s="111"/>
    </row>
    <row r="219" ht="15.75" customHeight="1">
      <c r="A219" s="138">
        <v>209.0</v>
      </c>
      <c r="B219" s="132" t="s">
        <v>337</v>
      </c>
      <c r="C219" s="129">
        <v>44308.0</v>
      </c>
      <c r="D219" s="111" t="s">
        <v>129</v>
      </c>
      <c r="E219" s="111">
        <v>8060.0</v>
      </c>
      <c r="F219" s="111"/>
      <c r="G219" s="111" t="str">
        <f>VLOOKUP(D219,'Tech. sheet (2)'!A:V,16,FALSE)</f>
        <v/>
      </c>
      <c r="H219" s="111">
        <v>0.0</v>
      </c>
      <c r="I219" s="131"/>
      <c r="J219" s="111"/>
    </row>
    <row r="220" ht="15.75" customHeight="1">
      <c r="A220" s="138">
        <v>210.0</v>
      </c>
      <c r="B220" s="132" t="s">
        <v>338</v>
      </c>
      <c r="C220" s="129">
        <v>44308.0</v>
      </c>
      <c r="D220" s="111" t="s">
        <v>129</v>
      </c>
      <c r="E220" s="111">
        <v>14600.0</v>
      </c>
      <c r="F220" s="111"/>
      <c r="G220" s="111" t="str">
        <f>VLOOKUP(D220,'Tech. sheet (2)'!A:V,16,FALSE)</f>
        <v/>
      </c>
      <c r="H220" s="111">
        <v>0.0</v>
      </c>
      <c r="I220" s="131"/>
      <c r="J220" s="111"/>
    </row>
    <row r="221" ht="15.75" customHeight="1">
      <c r="A221" s="138">
        <v>211.0</v>
      </c>
      <c r="B221" s="142" t="s">
        <v>339</v>
      </c>
      <c r="C221" s="129">
        <v>44309.0</v>
      </c>
      <c r="D221" s="111" t="s">
        <v>340</v>
      </c>
      <c r="E221" s="111">
        <v>9000.0</v>
      </c>
      <c r="F221" s="111" t="s">
        <v>341</v>
      </c>
      <c r="G221" s="111" t="str">
        <f>VLOOKUP(D221,'Tech. sheet (2)'!A:V,16,FALSE)</f>
        <v/>
      </c>
      <c r="H221" s="111">
        <v>0.0</v>
      </c>
      <c r="I221" s="131"/>
      <c r="J221" s="111"/>
    </row>
    <row r="222" ht="15.75" customHeight="1">
      <c r="A222" s="138">
        <v>212.0</v>
      </c>
      <c r="B222" s="132" t="s">
        <v>342</v>
      </c>
      <c r="C222" s="129">
        <v>44312.0</v>
      </c>
      <c r="D222" s="111" t="s">
        <v>58</v>
      </c>
      <c r="E222" s="111">
        <v>40000.0</v>
      </c>
      <c r="F222" s="111"/>
      <c r="G222" s="111" t="str">
        <f>VLOOKUP(D222,'Tech. sheet (2)'!A:V,16,FALSE)</f>
        <v/>
      </c>
      <c r="H222" s="111">
        <v>0.0</v>
      </c>
      <c r="I222" s="131"/>
      <c r="J222" s="111"/>
    </row>
    <row r="223" ht="15.75" customHeight="1">
      <c r="A223" s="138">
        <v>213.0</v>
      </c>
      <c r="B223" s="132" t="s">
        <v>343</v>
      </c>
      <c r="C223" s="129">
        <v>44312.0</v>
      </c>
      <c r="D223" s="111" t="s">
        <v>206</v>
      </c>
      <c r="E223" s="111">
        <v>20000.0</v>
      </c>
      <c r="F223" s="111"/>
      <c r="G223" s="133" t="str">
        <f>VLOOKUP(D223,'Tech. sheet (2)'!A:V,16,FALSE)</f>
        <v>---</v>
      </c>
      <c r="H223" s="111">
        <v>0.0</v>
      </c>
      <c r="I223" s="131"/>
      <c r="J223" s="111"/>
    </row>
    <row r="224" ht="15.75" customHeight="1">
      <c r="A224" s="138">
        <v>214.0</v>
      </c>
      <c r="B224" s="132" t="s">
        <v>344</v>
      </c>
      <c r="C224" s="129">
        <v>44312.0</v>
      </c>
      <c r="D224" s="111" t="s">
        <v>345</v>
      </c>
      <c r="E224" s="111">
        <v>3000.0</v>
      </c>
      <c r="F224" s="111"/>
      <c r="G224" s="111" t="str">
        <f>VLOOKUP(D224,'Tech. sheet (2)'!A:V,16,FALSE)</f>
        <v/>
      </c>
      <c r="H224" s="111">
        <v>0.0</v>
      </c>
      <c r="I224" s="131"/>
      <c r="J224" s="111"/>
    </row>
    <row r="225" ht="15.75" customHeight="1">
      <c r="A225" s="138">
        <v>215.0</v>
      </c>
      <c r="B225" s="111" t="s">
        <v>346</v>
      </c>
      <c r="C225" s="129">
        <v>44312.0</v>
      </c>
      <c r="D225" s="111" t="s">
        <v>206</v>
      </c>
      <c r="E225" s="111">
        <v>20000.0</v>
      </c>
      <c r="F225" s="111" t="s">
        <v>347</v>
      </c>
      <c r="G225" s="133" t="str">
        <f>VLOOKUP(D225,'Tech. sheet (2)'!A:V,16,FALSE)</f>
        <v>---</v>
      </c>
      <c r="H225" s="111">
        <v>0.0</v>
      </c>
      <c r="I225" s="131"/>
      <c r="J225" s="111"/>
    </row>
    <row r="226" ht="15.75" customHeight="1">
      <c r="A226" s="138">
        <v>216.0</v>
      </c>
      <c r="B226" s="132" t="s">
        <v>348</v>
      </c>
      <c r="C226" s="129">
        <v>44312.0</v>
      </c>
      <c r="D226" s="111" t="s">
        <v>211</v>
      </c>
      <c r="E226" s="111">
        <v>20000.0</v>
      </c>
      <c r="F226" s="111"/>
      <c r="G226" s="133" t="str">
        <f>VLOOKUP(D226,'Tech. sheet (2)'!A:V,16,FALSE)</f>
        <v>---</v>
      </c>
      <c r="H226" s="111">
        <v>0.0</v>
      </c>
      <c r="I226" s="131"/>
      <c r="J226" s="111"/>
    </row>
    <row r="227" ht="15.75" customHeight="1">
      <c r="A227" s="138">
        <v>217.0</v>
      </c>
      <c r="B227" s="132" t="s">
        <v>349</v>
      </c>
      <c r="C227" s="129">
        <v>44313.0</v>
      </c>
      <c r="D227" s="111" t="s">
        <v>129</v>
      </c>
      <c r="E227" s="111">
        <v>6000.0</v>
      </c>
      <c r="F227" s="111"/>
      <c r="G227" s="111" t="str">
        <f>VLOOKUP(D227,'Tech. sheet (2)'!A:V,16,FALSE)</f>
        <v/>
      </c>
      <c r="H227" s="111">
        <v>0.0</v>
      </c>
      <c r="I227" s="131"/>
      <c r="J227" s="111"/>
    </row>
    <row r="228" ht="15.75" customHeight="1">
      <c r="A228" s="138">
        <v>218.0</v>
      </c>
      <c r="B228" s="132" t="s">
        <v>350</v>
      </c>
      <c r="C228" s="129">
        <v>44313.0</v>
      </c>
      <c r="D228" s="111" t="s">
        <v>323</v>
      </c>
      <c r="E228" s="111">
        <v>9000.0</v>
      </c>
      <c r="F228" s="111"/>
      <c r="G228" s="133" t="str">
        <f>VLOOKUP(D228,'Tech. sheet (2)'!A:V,16,FALSE)</f>
        <v/>
      </c>
      <c r="H228" s="111">
        <v>0.0</v>
      </c>
      <c r="I228" s="131"/>
      <c r="J228" s="111"/>
    </row>
    <row r="229" ht="15.75" customHeight="1">
      <c r="A229" s="138">
        <v>219.0</v>
      </c>
      <c r="B229" s="132" t="s">
        <v>351</v>
      </c>
      <c r="C229" s="129">
        <v>44313.0</v>
      </c>
      <c r="D229" s="111" t="s">
        <v>233</v>
      </c>
      <c r="E229" s="111">
        <v>40000.0</v>
      </c>
      <c r="F229" s="111"/>
      <c r="G229" s="133" t="str">
        <f>VLOOKUP(D229,'Tech. sheet (2)'!A:V,16,FALSE)</f>
        <v>---</v>
      </c>
      <c r="H229" s="111">
        <v>0.0</v>
      </c>
      <c r="I229" s="131"/>
      <c r="J229" s="111"/>
    </row>
    <row r="230" ht="15.75" customHeight="1">
      <c r="A230" s="138">
        <v>220.0</v>
      </c>
      <c r="B230" s="132" t="s">
        <v>352</v>
      </c>
      <c r="C230" s="129">
        <v>44313.0</v>
      </c>
      <c r="D230" s="111" t="s">
        <v>72</v>
      </c>
      <c r="E230" s="111">
        <v>30000.0</v>
      </c>
      <c r="F230" s="111"/>
      <c r="G230" s="111" t="str">
        <f>VLOOKUP(D230,'Tech. sheet (2)'!A:V,16,FALSE)</f>
        <v/>
      </c>
      <c r="H230" s="111">
        <v>0.0</v>
      </c>
      <c r="I230" s="131"/>
      <c r="J230" s="111"/>
    </row>
    <row r="231" ht="15.75" customHeight="1">
      <c r="A231" s="138">
        <v>221.0</v>
      </c>
      <c r="B231" s="132" t="s">
        <v>353</v>
      </c>
      <c r="C231" s="129">
        <v>44313.0</v>
      </c>
      <c r="D231" s="111" t="s">
        <v>72</v>
      </c>
      <c r="E231" s="111">
        <v>30000.0</v>
      </c>
      <c r="F231" s="111"/>
      <c r="G231" s="111" t="str">
        <f>VLOOKUP(D231,'Tech. sheet (2)'!A:V,16,FALSE)</f>
        <v/>
      </c>
      <c r="H231" s="111">
        <v>0.0</v>
      </c>
      <c r="I231" s="131"/>
      <c r="J231" s="111"/>
    </row>
    <row r="232" ht="15.75" customHeight="1">
      <c r="A232" s="138">
        <v>222.0</v>
      </c>
      <c r="B232" s="132" t="s">
        <v>354</v>
      </c>
      <c r="C232" s="129">
        <v>44313.0</v>
      </c>
      <c r="D232" s="111" t="s">
        <v>181</v>
      </c>
      <c r="E232" s="111">
        <v>12000.0</v>
      </c>
      <c r="F232" s="111"/>
      <c r="G232" s="111" t="str">
        <f>VLOOKUP(D232,'Tech. sheet (2)'!A:V,16,FALSE)</f>
        <v/>
      </c>
      <c r="H232" s="111">
        <v>0.0</v>
      </c>
      <c r="I232" s="131"/>
      <c r="J232" s="111"/>
    </row>
    <row r="233" ht="15.75" customHeight="1">
      <c r="A233" s="138">
        <v>223.0</v>
      </c>
      <c r="B233" s="132" t="s">
        <v>355</v>
      </c>
      <c r="C233" s="129">
        <v>44313.0</v>
      </c>
      <c r="D233" s="111" t="s">
        <v>218</v>
      </c>
      <c r="E233" s="111">
        <v>30000.0</v>
      </c>
      <c r="F233" s="111"/>
      <c r="G233" s="111" t="str">
        <f>VLOOKUP(D233,'Tech. sheet (2)'!A:V,16,FALSE)</f>
        <v/>
      </c>
      <c r="H233" s="111">
        <v>0.0</v>
      </c>
      <c r="I233" s="131"/>
      <c r="J233" s="111"/>
    </row>
    <row r="234" ht="15.75" customHeight="1">
      <c r="A234" s="138">
        <v>224.0</v>
      </c>
      <c r="B234" s="132" t="s">
        <v>356</v>
      </c>
      <c r="C234" s="129">
        <v>44315.0</v>
      </c>
      <c r="D234" s="111" t="s">
        <v>58</v>
      </c>
      <c r="E234" s="111">
        <v>30000.0</v>
      </c>
      <c r="F234" s="111"/>
      <c r="G234" s="111" t="str">
        <f>VLOOKUP(D234,'Tech. sheet (2)'!A:V,16,FALSE)</f>
        <v/>
      </c>
      <c r="H234" s="111">
        <v>0.0</v>
      </c>
      <c r="I234" s="131"/>
      <c r="J234" s="111"/>
    </row>
    <row r="235" ht="15.75" customHeight="1">
      <c r="A235" s="138">
        <v>225.0</v>
      </c>
      <c r="B235" s="132" t="s">
        <v>357</v>
      </c>
      <c r="C235" s="129">
        <v>44316.0</v>
      </c>
      <c r="D235" s="111" t="s">
        <v>56</v>
      </c>
      <c r="E235" s="111">
        <v>20000.0</v>
      </c>
      <c r="F235" s="111"/>
      <c r="G235" s="111" t="str">
        <f>VLOOKUP(D235,'Tech. sheet (2)'!A:V,16,FALSE)</f>
        <v/>
      </c>
      <c r="H235" s="111">
        <v>0.0</v>
      </c>
      <c r="I235" s="131"/>
      <c r="J235" s="111"/>
    </row>
    <row r="236" ht="15.75" customHeight="1">
      <c r="A236" s="138">
        <v>226.0</v>
      </c>
      <c r="B236" s="132" t="s">
        <v>358</v>
      </c>
      <c r="C236" s="129">
        <v>44316.0</v>
      </c>
      <c r="D236" s="111" t="s">
        <v>249</v>
      </c>
      <c r="E236" s="111">
        <v>15000.0</v>
      </c>
      <c r="F236" s="111"/>
      <c r="G236" s="111" t="str">
        <f>VLOOKUP(D236,'Tech. sheet (2)'!A:V,16,FALSE)</f>
        <v/>
      </c>
      <c r="H236" s="111">
        <v>0.0</v>
      </c>
      <c r="I236" s="131"/>
      <c r="J236" s="111"/>
    </row>
    <row r="237" ht="15.75" customHeight="1">
      <c r="A237" s="138">
        <v>227.0</v>
      </c>
      <c r="B237" s="132" t="s">
        <v>359</v>
      </c>
      <c r="C237" s="129">
        <v>44316.0</v>
      </c>
      <c r="D237" s="111" t="s">
        <v>92</v>
      </c>
      <c r="E237" s="111">
        <v>21000.0</v>
      </c>
      <c r="F237" s="111"/>
      <c r="G237" s="111" t="str">
        <f>VLOOKUP(D237,'Tech. sheet (2)'!A:V,16,FALSE)</f>
        <v/>
      </c>
      <c r="H237" s="111">
        <v>0.0</v>
      </c>
      <c r="I237" s="131"/>
      <c r="J237" s="111"/>
    </row>
    <row r="238" ht="15.75" customHeight="1">
      <c r="A238" s="138">
        <v>228.0</v>
      </c>
      <c r="B238" s="132" t="s">
        <v>360</v>
      </c>
      <c r="C238" s="129">
        <v>44316.0</v>
      </c>
      <c r="D238" s="111" t="s">
        <v>270</v>
      </c>
      <c r="E238" s="111">
        <v>21000.0</v>
      </c>
      <c r="F238" s="111"/>
      <c r="G238" s="111" t="str">
        <f>VLOOKUP(D238,'Tech. sheet (2)'!A:V,16,FALSE)</f>
        <v/>
      </c>
      <c r="H238" s="111">
        <v>0.0</v>
      </c>
      <c r="I238" s="131"/>
      <c r="J238" s="111"/>
    </row>
    <row r="239" ht="15.75" customHeight="1">
      <c r="A239" s="138">
        <v>229.0</v>
      </c>
      <c r="B239" s="142" t="s">
        <v>361</v>
      </c>
      <c r="C239" s="129">
        <v>44321.0</v>
      </c>
      <c r="D239" s="111" t="s">
        <v>202</v>
      </c>
      <c r="E239" s="111">
        <v>40000.0</v>
      </c>
      <c r="F239" s="111"/>
      <c r="G239" s="111" t="str">
        <f>VLOOKUP(D239,'Tech. sheet (2)'!A:V,16,FALSE)</f>
        <v>#N/A</v>
      </c>
      <c r="H239" s="111">
        <v>0.0</v>
      </c>
      <c r="I239" s="131"/>
      <c r="J239" s="111"/>
    </row>
    <row r="240" ht="15.75" customHeight="1">
      <c r="A240" s="138">
        <v>230.0</v>
      </c>
      <c r="B240" s="142" t="s">
        <v>362</v>
      </c>
      <c r="C240" s="129">
        <v>44321.0</v>
      </c>
      <c r="D240" s="111" t="s">
        <v>58</v>
      </c>
      <c r="E240" s="111">
        <v>40000.0</v>
      </c>
      <c r="F240" s="111"/>
      <c r="G240" s="111" t="str">
        <f>VLOOKUP(D240,'Tech. sheet (2)'!A:V,16,FALSE)</f>
        <v/>
      </c>
      <c r="H240" s="111">
        <v>0.0</v>
      </c>
      <c r="I240" s="131"/>
      <c r="J240" s="111"/>
    </row>
    <row r="241" ht="15.75" customHeight="1">
      <c r="A241" s="138">
        <v>231.0</v>
      </c>
      <c r="B241" s="142" t="s">
        <v>363</v>
      </c>
      <c r="C241" s="129">
        <v>44321.0</v>
      </c>
      <c r="D241" s="111" t="s">
        <v>108</v>
      </c>
      <c r="E241" s="111">
        <v>40000.0</v>
      </c>
      <c r="F241" s="111"/>
      <c r="G241" s="133" t="str">
        <f>VLOOKUP(D241,'Tech. sheet (2)'!A:V,16,FALSE)</f>
        <v>---</v>
      </c>
      <c r="H241" s="111">
        <v>0.0</v>
      </c>
      <c r="I241" s="131"/>
      <c r="J241" s="111"/>
    </row>
    <row r="242" ht="15.75" customHeight="1">
      <c r="A242" s="138">
        <v>232.0</v>
      </c>
      <c r="B242" s="142" t="s">
        <v>364</v>
      </c>
      <c r="C242" s="129">
        <v>44321.0</v>
      </c>
      <c r="D242" s="111" t="s">
        <v>127</v>
      </c>
      <c r="E242" s="111">
        <v>18000.0</v>
      </c>
      <c r="F242" s="111"/>
      <c r="G242" s="133" t="str">
        <f>VLOOKUP(D242,'Tech. sheet (2)'!A:V,16,FALSE)</f>
        <v>---</v>
      </c>
      <c r="H242" s="111">
        <v>0.0</v>
      </c>
      <c r="I242" s="131"/>
      <c r="J242" s="111"/>
    </row>
    <row r="243" ht="15.75" customHeight="1">
      <c r="A243" s="138">
        <v>233.0</v>
      </c>
      <c r="B243" s="142" t="s">
        <v>365</v>
      </c>
      <c r="C243" s="129">
        <v>44322.0</v>
      </c>
      <c r="D243" s="111" t="s">
        <v>365</v>
      </c>
      <c r="E243" s="111">
        <v>600.0</v>
      </c>
      <c r="F243" s="111"/>
      <c r="G243" s="133" t="str">
        <f>VLOOKUP(D243,'Tech. sheet (2)'!A:V,16,FALSE)</f>
        <v/>
      </c>
      <c r="H243" s="111">
        <v>0.0</v>
      </c>
      <c r="I243" s="131"/>
      <c r="J243" s="111"/>
    </row>
    <row r="244" ht="15.75" customHeight="1">
      <c r="A244" s="138">
        <v>234.0</v>
      </c>
      <c r="B244" s="141" t="s">
        <v>366</v>
      </c>
      <c r="C244" s="140">
        <v>44323.0</v>
      </c>
      <c r="D244" s="111" t="s">
        <v>82</v>
      </c>
      <c r="E244" s="143">
        <v>50000.0</v>
      </c>
      <c r="F244" s="141"/>
      <c r="G244" s="111" t="str">
        <f>VLOOKUP(D244,'Tech. sheet (2)'!A:V,16,FALSE)</f>
        <v/>
      </c>
      <c r="H244" s="141"/>
      <c r="I244" s="144"/>
      <c r="J244" s="111"/>
    </row>
    <row r="245" ht="15.75" customHeight="1">
      <c r="A245" s="138">
        <v>235.0</v>
      </c>
      <c r="B245" s="111" t="s">
        <v>367</v>
      </c>
      <c r="C245" s="129">
        <v>44326.0</v>
      </c>
      <c r="D245" s="111" t="s">
        <v>193</v>
      </c>
      <c r="E245" s="145">
        <v>35000.0</v>
      </c>
      <c r="F245" s="111"/>
      <c r="G245" s="111" t="str">
        <f>VLOOKUP(D245,'Tech. sheet (2)'!A:V,16,FALSE)</f>
        <v/>
      </c>
      <c r="H245" s="111"/>
      <c r="I245" s="144"/>
      <c r="J245" s="111"/>
    </row>
    <row r="246" ht="15.75" customHeight="1">
      <c r="A246" s="138">
        <v>236.0</v>
      </c>
      <c r="B246" s="111" t="s">
        <v>368</v>
      </c>
      <c r="C246" s="129">
        <v>44326.0</v>
      </c>
      <c r="D246" s="111" t="s">
        <v>233</v>
      </c>
      <c r="E246" s="145">
        <v>25000.0</v>
      </c>
      <c r="F246" s="111"/>
      <c r="G246" s="133" t="str">
        <f>VLOOKUP(D246,'Tech. sheet (2)'!A:V,16,FALSE)</f>
        <v>---</v>
      </c>
      <c r="H246" s="111"/>
      <c r="I246" s="144"/>
      <c r="J246" s="111"/>
    </row>
    <row r="247" ht="15.75" customHeight="1">
      <c r="A247" s="138">
        <v>237.0</v>
      </c>
      <c r="B247" s="111" t="s">
        <v>369</v>
      </c>
      <c r="C247" s="129">
        <v>44327.0</v>
      </c>
      <c r="D247" s="111" t="s">
        <v>370</v>
      </c>
      <c r="E247" s="145">
        <v>7500.0</v>
      </c>
      <c r="F247" s="111"/>
      <c r="G247" s="111" t="str">
        <f>VLOOKUP(D247,'Tech. sheet (2)'!A:V,16,FALSE)</f>
        <v/>
      </c>
      <c r="H247" s="111"/>
      <c r="I247" s="144"/>
      <c r="J247" s="111"/>
    </row>
    <row r="248" ht="15.75" customHeight="1">
      <c r="A248" s="138">
        <v>238.0</v>
      </c>
      <c r="B248" s="111" t="s">
        <v>371</v>
      </c>
      <c r="C248" s="129">
        <v>44327.0</v>
      </c>
      <c r="D248" s="111" t="s">
        <v>58</v>
      </c>
      <c r="E248" s="146">
        <v>28000.0</v>
      </c>
      <c r="F248" s="111"/>
      <c r="G248" s="111" t="str">
        <f>VLOOKUP(D248,'Tech. sheet (2)'!A:V,16,FALSE)</f>
        <v/>
      </c>
      <c r="H248" s="111">
        <v>28170.0</v>
      </c>
      <c r="I248" s="144"/>
      <c r="J248" s="111"/>
    </row>
    <row r="249" ht="15.75" customHeight="1">
      <c r="A249" s="138">
        <v>239.0</v>
      </c>
      <c r="B249" s="111" t="s">
        <v>372</v>
      </c>
      <c r="C249" s="129">
        <v>44327.0</v>
      </c>
      <c r="D249" s="111" t="s">
        <v>211</v>
      </c>
      <c r="E249" s="145">
        <v>45000.0</v>
      </c>
      <c r="F249" s="111"/>
      <c r="G249" s="133" t="str">
        <f>VLOOKUP(D249,'Tech. sheet (2)'!A:V,16,FALSE)</f>
        <v>---</v>
      </c>
      <c r="H249" s="111">
        <v>53050.0</v>
      </c>
      <c r="I249" s="144"/>
      <c r="J249" s="111"/>
    </row>
    <row r="250" ht="15.75" customHeight="1">
      <c r="A250" s="138">
        <v>240.0</v>
      </c>
      <c r="B250" s="111" t="s">
        <v>373</v>
      </c>
      <c r="C250" s="129">
        <v>44327.0</v>
      </c>
      <c r="D250" s="111" t="s">
        <v>299</v>
      </c>
      <c r="E250" s="145">
        <v>9000.0</v>
      </c>
      <c r="F250" s="111"/>
      <c r="G250" s="133" t="str">
        <f>VLOOKUP(D250,'Tech. sheet (2)'!A:V,16,FALSE)</f>
        <v>---</v>
      </c>
      <c r="H250" s="111">
        <v>11020.0</v>
      </c>
      <c r="I250" s="144"/>
      <c r="J250" s="111"/>
    </row>
    <row r="251" ht="15.75" customHeight="1">
      <c r="A251" s="138">
        <v>234.0</v>
      </c>
      <c r="B251" s="143" t="s">
        <v>374</v>
      </c>
      <c r="C251" s="147">
        <v>44327.0</v>
      </c>
      <c r="D251" s="111" t="s">
        <v>55</v>
      </c>
      <c r="E251" s="148">
        <v>20000.0</v>
      </c>
      <c r="F251" s="148"/>
      <c r="G251" s="111" t="str">
        <f>VLOOKUP(D251,'Tech. sheet (2)'!A:V,16,FALSE)</f>
        <v/>
      </c>
      <c r="H251" s="111">
        <v>19680.0</v>
      </c>
      <c r="I251" s="144"/>
      <c r="J251" s="111"/>
    </row>
    <row r="252" ht="15.75" customHeight="1">
      <c r="A252" s="138">
        <v>235.0</v>
      </c>
      <c r="B252" s="145" t="s">
        <v>375</v>
      </c>
      <c r="C252" s="149">
        <v>44327.0</v>
      </c>
      <c r="D252" s="111" t="s">
        <v>56</v>
      </c>
      <c r="E252" s="150">
        <v>25000.0</v>
      </c>
      <c r="F252" s="150"/>
      <c r="G252" s="111" t="str">
        <f>VLOOKUP(D252,'Tech. sheet (2)'!A:V,16,FALSE)</f>
        <v/>
      </c>
      <c r="H252" s="111">
        <v>20000.0</v>
      </c>
      <c r="I252" s="144"/>
      <c r="J252" s="111"/>
    </row>
    <row r="253" ht="15.75" customHeight="1">
      <c r="A253" s="138">
        <v>236.0</v>
      </c>
      <c r="B253" s="145" t="s">
        <v>376</v>
      </c>
      <c r="C253" s="149">
        <v>44328.0</v>
      </c>
      <c r="D253" s="111" t="s">
        <v>377</v>
      </c>
      <c r="E253" s="150">
        <v>10000.0</v>
      </c>
      <c r="F253" s="150"/>
      <c r="G253" s="111" t="str">
        <f>VLOOKUP(D253,'Tech. sheet (2)'!A:V,16,FALSE)</f>
        <v/>
      </c>
      <c r="H253" s="111">
        <v>17860.0</v>
      </c>
      <c r="I253" s="144"/>
      <c r="J253" s="111"/>
    </row>
    <row r="254" ht="15.75" customHeight="1">
      <c r="A254" s="138">
        <v>237.0</v>
      </c>
      <c r="B254" s="111" t="s">
        <v>378</v>
      </c>
      <c r="C254" s="149">
        <v>44329.0</v>
      </c>
      <c r="D254" s="111" t="s">
        <v>270</v>
      </c>
      <c r="E254" s="111">
        <v>24500.0</v>
      </c>
      <c r="F254" s="111"/>
      <c r="G254" s="111" t="str">
        <f>VLOOKUP(D254,'Tech. sheet (2)'!A:V,16,FALSE)</f>
        <v/>
      </c>
      <c r="H254" s="111">
        <v>43980.0</v>
      </c>
      <c r="I254" s="144"/>
      <c r="J254" s="111"/>
    </row>
    <row r="255" ht="15.75" customHeight="1">
      <c r="A255" s="138">
        <v>238.0</v>
      </c>
      <c r="B255" s="111" t="s">
        <v>379</v>
      </c>
      <c r="C255" s="149">
        <v>44329.0</v>
      </c>
      <c r="D255" s="111" t="s">
        <v>76</v>
      </c>
      <c r="E255" s="111">
        <v>30000.0</v>
      </c>
      <c r="F255" s="111"/>
      <c r="G255" s="111" t="str">
        <f>VLOOKUP(D255,'Tech. sheet (2)'!A:V,16,FALSE)</f>
        <v/>
      </c>
      <c r="H255" s="111">
        <v>29440.0</v>
      </c>
      <c r="I255" s="144"/>
      <c r="J255" s="111"/>
    </row>
    <row r="256" ht="15.75" customHeight="1">
      <c r="A256" s="138">
        <v>239.0</v>
      </c>
      <c r="B256" s="111" t="s">
        <v>380</v>
      </c>
      <c r="C256" s="149">
        <v>44329.0</v>
      </c>
      <c r="D256" s="111" t="s">
        <v>108</v>
      </c>
      <c r="E256" s="111">
        <v>50000.0</v>
      </c>
      <c r="F256" s="111"/>
      <c r="G256" s="133" t="str">
        <f>VLOOKUP(D256,'Tech. sheet (2)'!A:V,16,FALSE)</f>
        <v>---</v>
      </c>
      <c r="H256" s="111">
        <v>47395.0</v>
      </c>
      <c r="I256" s="144"/>
      <c r="J256" s="111"/>
    </row>
    <row r="257" ht="15.75" customHeight="1">
      <c r="A257" s="138">
        <v>240.0</v>
      </c>
      <c r="B257" s="111" t="s">
        <v>381</v>
      </c>
      <c r="C257" s="149">
        <v>44330.0</v>
      </c>
      <c r="D257" s="111" t="s">
        <v>127</v>
      </c>
      <c r="E257" s="111">
        <v>12000.0</v>
      </c>
      <c r="F257" s="111"/>
      <c r="G257" s="133" t="str">
        <f>VLOOKUP(D257,'Tech. sheet (2)'!A:V,16,FALSE)</f>
        <v>---</v>
      </c>
      <c r="H257" s="111">
        <v>18890.0</v>
      </c>
      <c r="I257" s="144"/>
      <c r="J257" s="111"/>
    </row>
    <row r="258" ht="15.75" customHeight="1">
      <c r="A258" s="138">
        <v>234.0</v>
      </c>
      <c r="B258" s="111" t="s">
        <v>382</v>
      </c>
      <c r="C258" s="149">
        <v>44330.0</v>
      </c>
      <c r="D258" s="111" t="s">
        <v>121</v>
      </c>
      <c r="E258" s="111">
        <v>20000.0</v>
      </c>
      <c r="F258" s="111"/>
      <c r="G258" s="111" t="str">
        <f>VLOOKUP(D258,'Tech. sheet (2)'!A:V,16,FALSE)</f>
        <v/>
      </c>
      <c r="H258" s="111">
        <v>20540.0</v>
      </c>
      <c r="I258" s="144"/>
      <c r="J258" s="111"/>
    </row>
    <row r="259" ht="15.75" customHeight="1">
      <c r="A259" s="138">
        <v>235.0</v>
      </c>
      <c r="B259" s="111" t="s">
        <v>383</v>
      </c>
      <c r="C259" s="149">
        <v>44333.0</v>
      </c>
      <c r="D259" s="111" t="s">
        <v>211</v>
      </c>
      <c r="E259" s="111">
        <v>45000.0</v>
      </c>
      <c r="F259" s="111"/>
      <c r="G259" s="133" t="str">
        <f>VLOOKUP(D259,'Tech. sheet (2)'!A:V,16,FALSE)</f>
        <v>---</v>
      </c>
      <c r="H259" s="111">
        <v>50730.0</v>
      </c>
      <c r="I259" s="144"/>
      <c r="J259" s="111"/>
    </row>
    <row r="260" ht="15.75" customHeight="1">
      <c r="A260" s="138">
        <v>236.0</v>
      </c>
      <c r="B260" s="111" t="s">
        <v>384</v>
      </c>
      <c r="C260" s="149">
        <v>44333.0</v>
      </c>
      <c r="D260" s="111" t="s">
        <v>299</v>
      </c>
      <c r="E260" s="111">
        <v>30000.0</v>
      </c>
      <c r="F260" s="111"/>
      <c r="G260" s="133" t="str">
        <f>VLOOKUP(D260,'Tech. sheet (2)'!A:V,16,FALSE)</f>
        <v>---</v>
      </c>
      <c r="H260" s="111">
        <v>30190.0</v>
      </c>
      <c r="I260" s="144"/>
      <c r="J260" s="111"/>
    </row>
    <row r="261" ht="15.75" customHeight="1">
      <c r="A261" s="138">
        <v>237.0</v>
      </c>
      <c r="B261" s="151" t="s">
        <v>385</v>
      </c>
      <c r="C261" s="152">
        <v>44333.0</v>
      </c>
      <c r="D261" s="151" t="s">
        <v>218</v>
      </c>
      <c r="E261" s="151">
        <v>35000.0</v>
      </c>
      <c r="F261" s="111"/>
      <c r="G261" s="111" t="str">
        <f>VLOOKUP(D261,'Tech. sheet (2)'!A:V,16,FALSE)</f>
        <v/>
      </c>
      <c r="H261" s="111">
        <v>35140.0</v>
      </c>
      <c r="I261" s="144"/>
      <c r="J261" s="111"/>
    </row>
    <row r="262" ht="15.75" customHeight="1">
      <c r="A262" s="138">
        <v>238.0</v>
      </c>
      <c r="B262" s="151" t="s">
        <v>386</v>
      </c>
      <c r="C262" s="152">
        <v>44333.0</v>
      </c>
      <c r="D262" s="151" t="s">
        <v>218</v>
      </c>
      <c r="E262" s="151">
        <v>20000.0</v>
      </c>
      <c r="F262" s="111"/>
      <c r="G262" s="111" t="str">
        <f>VLOOKUP(D262,'Tech. sheet (2)'!A:V,16,FALSE)</f>
        <v/>
      </c>
      <c r="H262" s="111">
        <v>21040.0</v>
      </c>
      <c r="I262" s="144"/>
      <c r="J262" s="111"/>
    </row>
    <row r="263" ht="15.75" customHeight="1">
      <c r="A263" s="138">
        <v>239.0</v>
      </c>
      <c r="B263" s="151" t="s">
        <v>387</v>
      </c>
      <c r="C263" s="149">
        <v>44333.0</v>
      </c>
      <c r="D263" s="111" t="s">
        <v>224</v>
      </c>
      <c r="E263" s="111">
        <v>25000.0</v>
      </c>
      <c r="F263" s="111"/>
      <c r="G263" s="111" t="str">
        <f>VLOOKUP(D263,'Tech. sheet (2)'!A:V,16,FALSE)</f>
        <v/>
      </c>
      <c r="H263" s="111">
        <v>27280.0</v>
      </c>
      <c r="I263" s="144"/>
      <c r="J263" s="111"/>
    </row>
    <row r="264" ht="15.75" customHeight="1">
      <c r="A264" s="138">
        <v>240.0</v>
      </c>
      <c r="B264" s="111" t="s">
        <v>388</v>
      </c>
      <c r="C264" s="149">
        <v>44334.0</v>
      </c>
      <c r="D264" s="111" t="s">
        <v>166</v>
      </c>
      <c r="E264" s="111">
        <v>25000.0</v>
      </c>
      <c r="F264" s="111"/>
      <c r="G264" s="111" t="str">
        <f>VLOOKUP(D264,'Tech. sheet (2)'!A:V,16,FALSE)</f>
        <v/>
      </c>
      <c r="H264" s="111">
        <v>29120.0</v>
      </c>
      <c r="I264" s="144"/>
      <c r="J264" s="111"/>
    </row>
    <row r="265" ht="15.75" customHeight="1">
      <c r="A265" s="138">
        <v>234.0</v>
      </c>
      <c r="B265" s="111" t="s">
        <v>389</v>
      </c>
      <c r="C265" s="149">
        <v>44334.0</v>
      </c>
      <c r="D265" s="111" t="s">
        <v>166</v>
      </c>
      <c r="E265" s="111">
        <v>25000.0</v>
      </c>
      <c r="F265" s="111"/>
      <c r="G265" s="111" t="str">
        <f>VLOOKUP(D265,'Tech. sheet (2)'!A:V,16,FALSE)</f>
        <v/>
      </c>
      <c r="H265" s="111">
        <v>26960.0</v>
      </c>
      <c r="I265" s="144"/>
      <c r="J265" s="111"/>
    </row>
    <row r="266" ht="15.75" customHeight="1">
      <c r="A266" s="138">
        <v>235.0</v>
      </c>
      <c r="B266" s="111" t="s">
        <v>390</v>
      </c>
      <c r="C266" s="149">
        <v>44335.0</v>
      </c>
      <c r="D266" s="111" t="s">
        <v>54</v>
      </c>
      <c r="E266" s="111">
        <v>20000.0</v>
      </c>
      <c r="F266" s="111"/>
      <c r="G266" s="111" t="str">
        <f>VLOOKUP(D266,'Tech. sheet (2)'!A:V,16,FALSE)</f>
        <v/>
      </c>
      <c r="H266" s="111">
        <v>19490.0</v>
      </c>
      <c r="I266" s="144"/>
      <c r="J266" s="111"/>
    </row>
    <row r="267" ht="15.75" customHeight="1">
      <c r="A267" s="138">
        <v>236.0</v>
      </c>
      <c r="B267" s="151" t="s">
        <v>391</v>
      </c>
      <c r="C267" s="152">
        <v>44335.0</v>
      </c>
      <c r="D267" s="151" t="s">
        <v>202</v>
      </c>
      <c r="E267" s="151">
        <v>40000.0</v>
      </c>
      <c r="F267" s="111"/>
      <c r="G267" s="111" t="str">
        <f>VLOOKUP(D267,'Tech. sheet (2)'!A:V,16,FALSE)</f>
        <v>#N/A</v>
      </c>
      <c r="H267" s="111">
        <v>44980.0</v>
      </c>
      <c r="I267" s="144"/>
      <c r="J267" s="111"/>
    </row>
    <row r="268" ht="15.75" customHeight="1">
      <c r="A268" s="138">
        <v>237.0</v>
      </c>
      <c r="B268" s="111" t="s">
        <v>392</v>
      </c>
      <c r="C268" s="149">
        <v>44335.0</v>
      </c>
      <c r="D268" s="111" t="s">
        <v>233</v>
      </c>
      <c r="E268" s="111">
        <v>30000.0</v>
      </c>
      <c r="F268" s="111"/>
      <c r="G268" s="133" t="str">
        <f>VLOOKUP(D268,'Tech. sheet (2)'!A:V,16,FALSE)</f>
        <v>---</v>
      </c>
      <c r="H268" s="111">
        <v>41780.0</v>
      </c>
      <c r="I268" s="144"/>
      <c r="J268" s="111"/>
    </row>
    <row r="269" ht="15.75" customHeight="1">
      <c r="A269" s="138">
        <v>238.0</v>
      </c>
      <c r="B269" s="111" t="s">
        <v>393</v>
      </c>
      <c r="C269" s="149">
        <v>44335.0</v>
      </c>
      <c r="D269" s="111" t="s">
        <v>233</v>
      </c>
      <c r="E269" s="111">
        <v>30000.0</v>
      </c>
      <c r="F269" s="111"/>
      <c r="G269" s="133" t="str">
        <f>VLOOKUP(D269,'Tech. sheet (2)'!A:V,16,FALSE)</f>
        <v>---</v>
      </c>
      <c r="H269" s="111">
        <v>32210.0</v>
      </c>
      <c r="I269" s="144"/>
      <c r="J269" s="111"/>
    </row>
    <row r="270" ht="15.75" customHeight="1">
      <c r="A270" s="138">
        <v>239.0</v>
      </c>
      <c r="B270" s="111" t="s">
        <v>394</v>
      </c>
      <c r="C270" s="149">
        <v>44336.0</v>
      </c>
      <c r="D270" s="111" t="s">
        <v>82</v>
      </c>
      <c r="E270" s="111">
        <v>25000.0</v>
      </c>
      <c r="F270" s="111"/>
      <c r="G270" s="111" t="str">
        <f>VLOOKUP(D270,'Tech. sheet (2)'!A:V,16,FALSE)</f>
        <v/>
      </c>
      <c r="H270" s="111">
        <v>29273.0</v>
      </c>
      <c r="I270" s="144"/>
      <c r="J270" s="111"/>
    </row>
    <row r="271" ht="15.75" customHeight="1">
      <c r="A271" s="138">
        <v>240.0</v>
      </c>
      <c r="B271" s="111" t="s">
        <v>395</v>
      </c>
      <c r="C271" s="149">
        <v>44336.0</v>
      </c>
      <c r="D271" s="111" t="s">
        <v>104</v>
      </c>
      <c r="E271" s="111">
        <v>4800.0</v>
      </c>
      <c r="F271" s="111"/>
      <c r="G271" s="133" t="str">
        <f>VLOOKUP(D271,'Tech. sheet (2)'!A:V,16,FALSE)</f>
        <v>---</v>
      </c>
      <c r="H271" s="111">
        <v>0.0</v>
      </c>
      <c r="I271" s="144"/>
      <c r="J271" s="111"/>
    </row>
    <row r="272" ht="15.75" customHeight="1">
      <c r="A272" s="138">
        <v>241.0</v>
      </c>
      <c r="B272" s="111" t="s">
        <v>396</v>
      </c>
      <c r="C272" s="149">
        <v>44336.0</v>
      </c>
      <c r="D272" s="111" t="s">
        <v>211</v>
      </c>
      <c r="E272" s="111">
        <v>19000.0</v>
      </c>
      <c r="F272" s="111"/>
      <c r="G272" s="133" t="str">
        <f>VLOOKUP(D272,'Tech. sheet (2)'!A:V,16,FALSE)</f>
        <v>---</v>
      </c>
      <c r="H272" s="111">
        <v>19680.0</v>
      </c>
      <c r="I272" s="144"/>
      <c r="J272" s="111"/>
    </row>
    <row r="273" ht="15.75" customHeight="1">
      <c r="A273" s="138">
        <v>242.0</v>
      </c>
      <c r="B273" s="111" t="s">
        <v>397</v>
      </c>
      <c r="C273" s="149">
        <v>44336.0</v>
      </c>
      <c r="D273" s="111" t="s">
        <v>299</v>
      </c>
      <c r="E273" s="111">
        <v>11000.0</v>
      </c>
      <c r="F273" s="111"/>
      <c r="G273" s="133" t="str">
        <f>VLOOKUP(D273,'Tech. sheet (2)'!A:V,16,FALSE)</f>
        <v>---</v>
      </c>
      <c r="H273" s="111">
        <v>22510.0</v>
      </c>
      <c r="I273" s="144"/>
      <c r="J273" s="111"/>
    </row>
    <row r="274" ht="15.75" customHeight="1">
      <c r="A274" s="138">
        <v>243.0</v>
      </c>
      <c r="B274" s="111" t="s">
        <v>398</v>
      </c>
      <c r="C274" s="149">
        <v>44337.0</v>
      </c>
      <c r="D274" s="111" t="s">
        <v>211</v>
      </c>
      <c r="E274" s="111">
        <v>20000.0</v>
      </c>
      <c r="F274" s="111"/>
      <c r="G274" s="133" t="str">
        <f>VLOOKUP(D274,'Tech. sheet (2)'!A:V,16,FALSE)</f>
        <v>---</v>
      </c>
      <c r="H274" s="111">
        <v>30550.0</v>
      </c>
      <c r="I274" s="144"/>
      <c r="J274" s="111"/>
    </row>
    <row r="275" ht="15.75" customHeight="1">
      <c r="A275" s="138">
        <v>244.0</v>
      </c>
      <c r="B275" s="111" t="s">
        <v>399</v>
      </c>
      <c r="C275" s="149">
        <v>44340.0</v>
      </c>
      <c r="D275" s="111" t="s">
        <v>299</v>
      </c>
      <c r="E275" s="111">
        <v>30000.0</v>
      </c>
      <c r="F275" s="111"/>
      <c r="G275" s="133" t="str">
        <f>VLOOKUP(D275,'Tech. sheet (2)'!A:V,16,FALSE)</f>
        <v>---</v>
      </c>
      <c r="H275" s="111">
        <v>29790.0</v>
      </c>
      <c r="I275" s="144"/>
      <c r="J275" s="111"/>
    </row>
    <row r="276" ht="15.75" customHeight="1">
      <c r="A276" s="138">
        <v>245.0</v>
      </c>
      <c r="B276" s="111" t="s">
        <v>400</v>
      </c>
      <c r="C276" s="149">
        <v>44340.0</v>
      </c>
      <c r="D276" s="111" t="s">
        <v>401</v>
      </c>
      <c r="E276" s="111">
        <v>10000.0</v>
      </c>
      <c r="F276" s="111"/>
      <c r="G276" s="111" t="str">
        <f>VLOOKUP(D276,'Tech. sheet (2)'!A:V,16,FALSE)</f>
        <v/>
      </c>
      <c r="H276" s="111">
        <v>9574.0</v>
      </c>
      <c r="I276" s="144"/>
      <c r="J276" s="111"/>
    </row>
    <row r="277" ht="15.75" customHeight="1">
      <c r="A277" s="138">
        <v>246.0</v>
      </c>
      <c r="B277" s="111" t="s">
        <v>402</v>
      </c>
      <c r="C277" s="149">
        <v>44340.0</v>
      </c>
      <c r="D277" s="111" t="s">
        <v>100</v>
      </c>
      <c r="E277" s="111">
        <v>24000.0</v>
      </c>
      <c r="F277" s="111"/>
      <c r="G277" s="111" t="str">
        <f>VLOOKUP(D277,'Tech. sheet (2)'!A:V,16,FALSE)</f>
        <v/>
      </c>
      <c r="H277" s="111">
        <v>30190.0</v>
      </c>
      <c r="I277" s="144"/>
      <c r="J277" s="111"/>
    </row>
    <row r="278" ht="15.75" customHeight="1">
      <c r="A278" s="138">
        <v>247.0</v>
      </c>
      <c r="B278" s="111" t="s">
        <v>403</v>
      </c>
      <c r="C278" s="149">
        <v>44340.0</v>
      </c>
      <c r="D278" s="111" t="s">
        <v>54</v>
      </c>
      <c r="E278" s="111">
        <v>15000.0</v>
      </c>
      <c r="F278" s="111"/>
      <c r="G278" s="111" t="str">
        <f>VLOOKUP(D278,'Tech. sheet (2)'!A:V,16,FALSE)</f>
        <v/>
      </c>
      <c r="H278" s="111">
        <v>10840.0</v>
      </c>
      <c r="I278" s="144"/>
      <c r="J278" s="111"/>
    </row>
    <row r="279" ht="15.75" customHeight="1">
      <c r="A279" s="138">
        <v>248.0</v>
      </c>
      <c r="B279" s="111" t="s">
        <v>404</v>
      </c>
      <c r="C279" s="149">
        <v>44340.0</v>
      </c>
      <c r="D279" s="111" t="s">
        <v>64</v>
      </c>
      <c r="E279" s="111">
        <v>28000.0</v>
      </c>
      <c r="F279" s="111"/>
      <c r="G279" s="111" t="str">
        <f>VLOOKUP(D279,'Tech. sheet (2)'!A:V,16,FALSE)</f>
        <v/>
      </c>
      <c r="H279" s="111">
        <v>28490.0</v>
      </c>
      <c r="I279" s="144"/>
      <c r="J279" s="111"/>
    </row>
    <row r="280" ht="15.75" customHeight="1">
      <c r="A280" s="138">
        <v>249.0</v>
      </c>
      <c r="B280" s="111" t="s">
        <v>405</v>
      </c>
      <c r="C280" s="149">
        <v>44340.0</v>
      </c>
      <c r="D280" s="111" t="s">
        <v>406</v>
      </c>
      <c r="E280" s="111">
        <v>10000.0</v>
      </c>
      <c r="F280" s="111"/>
      <c r="G280" s="111" t="str">
        <f>VLOOKUP(D280,'Tech. sheet (2)'!A:V,16,FALSE)</f>
        <v/>
      </c>
      <c r="H280" s="111">
        <v>11840.0</v>
      </c>
      <c r="I280" s="144"/>
      <c r="J280" s="111"/>
    </row>
    <row r="281" ht="15.75" customHeight="1">
      <c r="A281" s="138">
        <v>250.0</v>
      </c>
      <c r="B281" s="111" t="s">
        <v>407</v>
      </c>
      <c r="C281" s="149">
        <v>44341.0</v>
      </c>
      <c r="D281" s="111" t="s">
        <v>224</v>
      </c>
      <c r="E281" s="111">
        <v>39000.0</v>
      </c>
      <c r="F281" s="111"/>
      <c r="G281" s="111" t="str">
        <f>VLOOKUP(D281,'Tech. sheet (2)'!A:V,16,FALSE)</f>
        <v/>
      </c>
      <c r="H281" s="111">
        <v>39750.0</v>
      </c>
      <c r="I281" s="144"/>
      <c r="J281" s="111"/>
    </row>
    <row r="282" ht="15.75" customHeight="1">
      <c r="A282" s="138">
        <v>251.0</v>
      </c>
      <c r="B282" s="111" t="s">
        <v>408</v>
      </c>
      <c r="C282" s="149">
        <v>44341.0</v>
      </c>
      <c r="D282" s="111" t="s">
        <v>181</v>
      </c>
      <c r="E282" s="111">
        <v>25000.0</v>
      </c>
      <c r="F282" s="111"/>
      <c r="G282" s="111" t="str">
        <f>VLOOKUP(D282,'Tech. sheet (2)'!A:V,16,FALSE)</f>
        <v/>
      </c>
      <c r="H282" s="111">
        <v>28410.0</v>
      </c>
      <c r="I282" s="144"/>
      <c r="J282" s="111"/>
    </row>
    <row r="283" ht="15.75" customHeight="1">
      <c r="A283" s="138">
        <v>252.0</v>
      </c>
      <c r="B283" s="111" t="s">
        <v>409</v>
      </c>
      <c r="C283" s="149">
        <v>44341.0</v>
      </c>
      <c r="D283" s="111" t="s">
        <v>181</v>
      </c>
      <c r="E283" s="111">
        <v>45000.0</v>
      </c>
      <c r="F283" s="111"/>
      <c r="G283" s="111" t="str">
        <f>VLOOKUP(D283,'Tech. sheet (2)'!A:V,16,FALSE)</f>
        <v/>
      </c>
      <c r="H283" s="111">
        <v>43160.0</v>
      </c>
      <c r="I283" s="144"/>
      <c r="J283" s="111"/>
    </row>
    <row r="284" ht="15.75" customHeight="1">
      <c r="A284" s="138">
        <v>253.0</v>
      </c>
      <c r="B284" s="151" t="s">
        <v>410</v>
      </c>
      <c r="C284" s="152">
        <v>44342.0</v>
      </c>
      <c r="D284" s="151" t="s">
        <v>218</v>
      </c>
      <c r="E284" s="151">
        <v>40000.0</v>
      </c>
      <c r="F284" s="111"/>
      <c r="G284" s="111" t="str">
        <f>VLOOKUP(D284,'Tech. sheet (2)'!A:V,16,FALSE)</f>
        <v/>
      </c>
      <c r="H284" s="111">
        <v>44910.0</v>
      </c>
      <c r="I284" s="144"/>
      <c r="J284" s="111"/>
    </row>
    <row r="285" ht="15.75" customHeight="1">
      <c r="A285" s="138">
        <v>254.0</v>
      </c>
      <c r="B285" s="111" t="s">
        <v>411</v>
      </c>
      <c r="C285" s="149">
        <v>44342.0</v>
      </c>
      <c r="D285" s="111" t="s">
        <v>270</v>
      </c>
      <c r="E285" s="111">
        <v>20000.0</v>
      </c>
      <c r="F285" s="111"/>
      <c r="G285" s="111" t="str">
        <f>VLOOKUP(D285,'Tech. sheet (2)'!A:V,16,FALSE)</f>
        <v/>
      </c>
      <c r="H285" s="131">
        <v>37170.0</v>
      </c>
      <c r="I285" s="131"/>
      <c r="J285" s="111"/>
    </row>
    <row r="286" ht="15.75" customHeight="1">
      <c r="A286" s="138">
        <v>255.0</v>
      </c>
      <c r="B286" s="111" t="s">
        <v>412</v>
      </c>
      <c r="C286" s="149">
        <v>44342.0</v>
      </c>
      <c r="D286" s="111" t="s">
        <v>92</v>
      </c>
      <c r="E286" s="111">
        <v>10000.0</v>
      </c>
      <c r="F286" s="111"/>
      <c r="G286" s="111" t="str">
        <f>VLOOKUP(D286,'Tech. sheet (2)'!A:V,16,FALSE)</f>
        <v/>
      </c>
      <c r="H286" s="131">
        <v>14920.0</v>
      </c>
      <c r="I286" s="131"/>
      <c r="J286" s="111"/>
    </row>
    <row r="287" ht="15.75" customHeight="1">
      <c r="A287" s="138">
        <v>256.0</v>
      </c>
      <c r="B287" s="111" t="s">
        <v>413</v>
      </c>
      <c r="C287" s="149">
        <v>44343.0</v>
      </c>
      <c r="D287" s="111" t="s">
        <v>173</v>
      </c>
      <c r="E287" s="111">
        <v>35000.0</v>
      </c>
      <c r="F287" s="111"/>
      <c r="G287" s="111" t="str">
        <f>VLOOKUP(D287,'Tech. sheet (2)'!A:V,16,FALSE)</f>
        <v/>
      </c>
      <c r="H287" s="131">
        <v>27358.0</v>
      </c>
      <c r="I287" s="131"/>
      <c r="J287" s="111"/>
    </row>
    <row r="288" ht="15.75" customHeight="1">
      <c r="A288" s="138">
        <v>257.0</v>
      </c>
      <c r="B288" s="111" t="s">
        <v>414</v>
      </c>
      <c r="C288" s="149">
        <v>44343.0</v>
      </c>
      <c r="D288" s="111" t="s">
        <v>299</v>
      </c>
      <c r="E288" s="111">
        <v>40000.0</v>
      </c>
      <c r="F288" s="111"/>
      <c r="G288" s="133" t="str">
        <f>VLOOKUP(D288,'Tech. sheet (2)'!A:V,16,FALSE)</f>
        <v>---</v>
      </c>
      <c r="H288" s="131">
        <v>40060.0</v>
      </c>
      <c r="I288" s="131"/>
      <c r="J288" s="111"/>
    </row>
    <row r="289" ht="15.75" customHeight="1">
      <c r="A289" s="127">
        <v>258.0</v>
      </c>
      <c r="B289" s="111" t="s">
        <v>415</v>
      </c>
      <c r="C289" s="149">
        <v>44343.0</v>
      </c>
      <c r="D289" s="111" t="s">
        <v>299</v>
      </c>
      <c r="E289" s="111">
        <v>20000.0</v>
      </c>
      <c r="F289" s="111"/>
      <c r="G289" s="133" t="str">
        <f>VLOOKUP(D289,'Tech. sheet (2)'!A:V,16,FALSE)</f>
        <v>---</v>
      </c>
      <c r="H289" s="131">
        <v>20140.0</v>
      </c>
      <c r="I289" s="131"/>
      <c r="J289" s="111"/>
    </row>
    <row r="290" ht="15.75" customHeight="1">
      <c r="A290" s="127">
        <v>259.0</v>
      </c>
      <c r="B290" s="111" t="s">
        <v>416</v>
      </c>
      <c r="C290" s="149">
        <v>44343.0</v>
      </c>
      <c r="D290" s="111" t="s">
        <v>273</v>
      </c>
      <c r="E290" s="111">
        <v>19000.0</v>
      </c>
      <c r="F290" s="111"/>
      <c r="G290" s="111" t="str">
        <f>VLOOKUP(D290,'Tech. sheet (2)'!A:V,16,FALSE)</f>
        <v/>
      </c>
      <c r="H290" s="131">
        <v>0.0</v>
      </c>
      <c r="I290" s="131"/>
      <c r="J290" s="111"/>
    </row>
    <row r="291" ht="15.75" customHeight="1">
      <c r="A291" s="138">
        <v>260.0</v>
      </c>
      <c r="B291" s="111" t="s">
        <v>417</v>
      </c>
      <c r="C291" s="149">
        <v>44344.0</v>
      </c>
      <c r="D291" s="111" t="s">
        <v>211</v>
      </c>
      <c r="E291" s="111">
        <v>30000.0</v>
      </c>
      <c r="F291" s="111"/>
      <c r="G291" s="133" t="str">
        <f>VLOOKUP(D291,'Tech. sheet (2)'!A:V,16,FALSE)</f>
        <v>---</v>
      </c>
      <c r="H291" s="131">
        <v>28190.0</v>
      </c>
      <c r="I291" s="131"/>
      <c r="J291" s="111"/>
    </row>
    <row r="292" ht="15.75" customHeight="1">
      <c r="A292" s="138">
        <v>261.0</v>
      </c>
      <c r="B292" s="111" t="s">
        <v>418</v>
      </c>
      <c r="C292" s="149">
        <v>44344.0</v>
      </c>
      <c r="D292" s="111" t="s">
        <v>80</v>
      </c>
      <c r="E292" s="111">
        <v>10000.0</v>
      </c>
      <c r="F292" s="111"/>
      <c r="G292" s="111" t="str">
        <f>VLOOKUP(D292,'Tech. sheet (2)'!A:V,16,FALSE)</f>
        <v/>
      </c>
      <c r="H292" s="131">
        <v>11580.0</v>
      </c>
      <c r="I292" s="131"/>
      <c r="J292" s="111"/>
    </row>
    <row r="293" ht="15.75" customHeight="1">
      <c r="A293" s="138">
        <v>262.0</v>
      </c>
      <c r="B293" s="111" t="s">
        <v>419</v>
      </c>
      <c r="C293" s="129">
        <v>44347.0</v>
      </c>
      <c r="D293" s="111" t="s">
        <v>211</v>
      </c>
      <c r="E293" s="111">
        <v>30000.0</v>
      </c>
      <c r="F293" s="111"/>
      <c r="G293" s="133" t="str">
        <f>VLOOKUP(D293,'Tech. sheet (2)'!A:V,16,FALSE)</f>
        <v>---</v>
      </c>
      <c r="H293" s="131">
        <v>19860.0</v>
      </c>
      <c r="I293" s="131"/>
      <c r="J293" s="111"/>
    </row>
    <row r="294" ht="15.75" customHeight="1">
      <c r="A294" s="138">
        <v>263.0</v>
      </c>
      <c r="B294" s="111" t="s">
        <v>420</v>
      </c>
      <c r="C294" s="129">
        <v>44347.0</v>
      </c>
      <c r="D294" s="111" t="s">
        <v>181</v>
      </c>
      <c r="E294" s="111">
        <v>30000.0</v>
      </c>
      <c r="F294" s="111"/>
      <c r="G294" s="111" t="str">
        <f>VLOOKUP(D294,'Tech. sheet (2)'!A:V,16,FALSE)</f>
        <v/>
      </c>
      <c r="H294" s="131">
        <v>38100.0</v>
      </c>
      <c r="I294" s="131"/>
      <c r="J294" s="111"/>
    </row>
    <row r="295" ht="15.75" customHeight="1">
      <c r="A295" s="138">
        <v>264.0</v>
      </c>
      <c r="B295" s="111" t="s">
        <v>421</v>
      </c>
      <c r="C295" s="129">
        <v>44347.0</v>
      </c>
      <c r="D295" s="111" t="s">
        <v>76</v>
      </c>
      <c r="E295" s="111">
        <v>39000.0</v>
      </c>
      <c r="F295" s="111"/>
      <c r="G295" s="111" t="str">
        <f>VLOOKUP(D295,'Tech. sheet (2)'!A:V,16,FALSE)</f>
        <v/>
      </c>
      <c r="H295" s="131">
        <v>39670.0</v>
      </c>
      <c r="I295" s="131"/>
      <c r="J295" s="111"/>
    </row>
    <row r="296" ht="15.75" customHeight="1">
      <c r="A296" s="138">
        <v>265.0</v>
      </c>
      <c r="B296" s="111" t="s">
        <v>422</v>
      </c>
      <c r="C296" s="129">
        <v>44347.0</v>
      </c>
      <c r="D296" s="111" t="s">
        <v>318</v>
      </c>
      <c r="E296" s="111">
        <v>9000.0</v>
      </c>
      <c r="F296" s="111"/>
      <c r="G296" s="111" t="str">
        <f>VLOOKUP(D296,'Tech. sheet (2)'!A:V,16,FALSE)</f>
        <v/>
      </c>
      <c r="H296" s="131">
        <v>10700.0</v>
      </c>
      <c r="I296" s="131"/>
      <c r="J296" s="111"/>
    </row>
    <row r="297" ht="15.75" customHeight="1">
      <c r="A297" s="138">
        <v>266.0</v>
      </c>
      <c r="B297" s="111" t="s">
        <v>423</v>
      </c>
      <c r="C297" s="129">
        <v>44347.0</v>
      </c>
      <c r="D297" s="111" t="s">
        <v>54</v>
      </c>
      <c r="E297" s="111">
        <v>35000.0</v>
      </c>
      <c r="F297" s="111"/>
      <c r="G297" s="111" t="str">
        <f>VLOOKUP(D297,'Tech. sheet (2)'!A:V,16,FALSE)</f>
        <v/>
      </c>
      <c r="H297" s="131">
        <v>19530.0</v>
      </c>
      <c r="I297" s="131"/>
      <c r="J297" s="111"/>
    </row>
    <row r="298" ht="15.75" customHeight="1">
      <c r="A298" s="138">
        <v>267.0</v>
      </c>
      <c r="B298" s="111" t="s">
        <v>424</v>
      </c>
      <c r="C298" s="129">
        <v>44348.0</v>
      </c>
      <c r="D298" s="111" t="s">
        <v>206</v>
      </c>
      <c r="E298" s="111">
        <v>30000.0</v>
      </c>
      <c r="F298" s="111"/>
      <c r="G298" s="133" t="str">
        <f>VLOOKUP(D298,'Tech. sheet (2)'!A:V,16,FALSE)</f>
        <v>---</v>
      </c>
      <c r="H298" s="131">
        <v>28771.0</v>
      </c>
      <c r="I298" s="131"/>
      <c r="J298" s="111"/>
    </row>
    <row r="299" ht="15.75" customHeight="1">
      <c r="A299" s="138">
        <v>268.0</v>
      </c>
      <c r="B299" s="111" t="s">
        <v>425</v>
      </c>
      <c r="C299" s="129">
        <v>44348.0</v>
      </c>
      <c r="D299" s="111" t="s">
        <v>108</v>
      </c>
      <c r="E299" s="111">
        <v>50000.0</v>
      </c>
      <c r="F299" s="111"/>
      <c r="G299" s="133" t="str">
        <f>VLOOKUP(D299,'Tech. sheet (2)'!A:V,16,FALSE)</f>
        <v>---</v>
      </c>
      <c r="H299" s="131">
        <v>37154.0</v>
      </c>
      <c r="I299" s="131"/>
      <c r="J299" s="111"/>
    </row>
    <row r="300" ht="15.75" customHeight="1">
      <c r="A300" s="138">
        <v>269.0</v>
      </c>
      <c r="B300" s="111" t="s">
        <v>426</v>
      </c>
      <c r="C300" s="129">
        <v>44348.0</v>
      </c>
      <c r="D300" s="111" t="s">
        <v>273</v>
      </c>
      <c r="E300" s="111">
        <v>14500.0</v>
      </c>
      <c r="F300" s="111"/>
      <c r="G300" s="111" t="str">
        <f>VLOOKUP(D300,'Tech. sheet (2)'!A:V,16,FALSE)</f>
        <v/>
      </c>
      <c r="H300" s="131">
        <v>0.0</v>
      </c>
      <c r="I300" s="131"/>
      <c r="J300" s="111"/>
    </row>
    <row r="301" ht="15.75" customHeight="1">
      <c r="A301" s="138">
        <v>270.0</v>
      </c>
      <c r="B301" s="111" t="s">
        <v>427</v>
      </c>
      <c r="C301" s="129">
        <v>44348.0</v>
      </c>
      <c r="D301" s="111" t="s">
        <v>287</v>
      </c>
      <c r="E301" s="111">
        <v>5350.0</v>
      </c>
      <c r="F301" s="111"/>
      <c r="G301" s="111" t="str">
        <f>VLOOKUP(D301,'Tech. sheet (2)'!A:V,16,FALSE)</f>
        <v/>
      </c>
      <c r="H301" s="131">
        <v>0.0</v>
      </c>
      <c r="I301" s="131"/>
      <c r="J301" s="111"/>
    </row>
    <row r="302" ht="15.75" customHeight="1">
      <c r="A302" s="138">
        <v>271.0</v>
      </c>
      <c r="B302" s="151" t="s">
        <v>428</v>
      </c>
      <c r="C302" s="153">
        <v>44349.0</v>
      </c>
      <c r="D302" s="151" t="s">
        <v>218</v>
      </c>
      <c r="E302" s="151">
        <v>45000.0</v>
      </c>
      <c r="F302" s="111"/>
      <c r="G302" s="111" t="str">
        <f>VLOOKUP(D302,'Tech. sheet (2)'!A:V,16,FALSE)</f>
        <v/>
      </c>
      <c r="H302" s="131">
        <v>47540.0</v>
      </c>
      <c r="I302" s="131"/>
      <c r="J302" s="111"/>
    </row>
    <row r="303" ht="15.75" customHeight="1">
      <c r="A303" s="138">
        <v>272.0</v>
      </c>
      <c r="B303" s="111" t="s">
        <v>429</v>
      </c>
      <c r="C303" s="129">
        <v>44350.0</v>
      </c>
      <c r="D303" s="111" t="s">
        <v>430</v>
      </c>
      <c r="E303" s="111">
        <v>4000.0</v>
      </c>
      <c r="F303" s="111"/>
      <c r="G303" s="111" t="str">
        <f>VLOOKUP(D303,'Tech. sheet (2)'!A:V,16,FALSE)</f>
        <v/>
      </c>
      <c r="H303" s="131"/>
      <c r="I303" s="131"/>
      <c r="J303" s="111"/>
    </row>
    <row r="304" ht="15.75" customHeight="1">
      <c r="A304" s="138">
        <v>273.0</v>
      </c>
      <c r="B304" s="151" t="s">
        <v>431</v>
      </c>
      <c r="C304" s="153">
        <v>44350.0</v>
      </c>
      <c r="D304" s="151" t="s">
        <v>218</v>
      </c>
      <c r="E304" s="151">
        <v>6400.0</v>
      </c>
      <c r="F304" s="111"/>
      <c r="G304" s="111" t="str">
        <f>VLOOKUP(D304,'Tech. sheet (2)'!A:V,16,FALSE)</f>
        <v/>
      </c>
      <c r="H304" s="131">
        <v>7140.0</v>
      </c>
      <c r="I304" s="131"/>
      <c r="J304" s="111"/>
    </row>
    <row r="305" ht="15.75" customHeight="1">
      <c r="A305" s="138">
        <v>274.0</v>
      </c>
      <c r="B305" s="111" t="s">
        <v>432</v>
      </c>
      <c r="C305" s="129">
        <v>44350.0</v>
      </c>
      <c r="D305" s="111" t="s">
        <v>82</v>
      </c>
      <c r="E305" s="111">
        <v>50000.0</v>
      </c>
      <c r="F305" s="111"/>
      <c r="G305" s="111" t="str">
        <f>VLOOKUP(D305,'Tech. sheet (2)'!A:V,16,FALSE)</f>
        <v/>
      </c>
      <c r="H305" s="131">
        <v>47275.0</v>
      </c>
      <c r="I305" s="131"/>
      <c r="J305" s="111"/>
    </row>
    <row r="306" ht="15.75" customHeight="1">
      <c r="A306" s="138">
        <v>275.0</v>
      </c>
      <c r="B306" s="111" t="s">
        <v>433</v>
      </c>
      <c r="C306" s="129">
        <v>44354.0</v>
      </c>
      <c r="D306" s="111" t="s">
        <v>199</v>
      </c>
      <c r="E306" s="111">
        <v>50000.0</v>
      </c>
      <c r="F306" s="111"/>
      <c r="G306" s="111" t="str">
        <f>VLOOKUP(D306,'Tech. sheet (2)'!A:V,16,FALSE)</f>
        <v/>
      </c>
      <c r="H306" s="131">
        <v>38494.0</v>
      </c>
      <c r="I306" s="131"/>
      <c r="J306" s="111"/>
    </row>
    <row r="307" ht="15.75" customHeight="1">
      <c r="A307" s="138">
        <v>276.0</v>
      </c>
      <c r="B307" s="151" t="s">
        <v>434</v>
      </c>
      <c r="C307" s="153">
        <v>44354.0</v>
      </c>
      <c r="D307" s="151" t="s">
        <v>241</v>
      </c>
      <c r="E307" s="151">
        <v>15000.0</v>
      </c>
      <c r="F307" s="111"/>
      <c r="G307" s="111" t="str">
        <f>VLOOKUP(D307,'Tech. sheet (2)'!A:V,16,FALSE)</f>
        <v/>
      </c>
      <c r="H307" s="131">
        <v>22270.0</v>
      </c>
      <c r="I307" s="131"/>
      <c r="J307" s="111"/>
    </row>
    <row r="308" ht="15.75" customHeight="1">
      <c r="A308" s="138">
        <v>277.0</v>
      </c>
      <c r="B308" s="111" t="s">
        <v>435</v>
      </c>
      <c r="C308" s="129">
        <v>44354.0</v>
      </c>
      <c r="D308" s="111" t="s">
        <v>241</v>
      </c>
      <c r="E308" s="111">
        <v>15000.0</v>
      </c>
      <c r="F308" s="111"/>
      <c r="G308" s="111" t="str">
        <f>VLOOKUP(D308,'Tech. sheet (2)'!A:V,16,FALSE)</f>
        <v/>
      </c>
      <c r="H308" s="131">
        <v>21660.0</v>
      </c>
      <c r="I308" s="131"/>
      <c r="J308" s="111"/>
    </row>
    <row r="309" ht="15.75" customHeight="1">
      <c r="A309" s="138">
        <v>278.0</v>
      </c>
      <c r="B309" s="111" t="s">
        <v>436</v>
      </c>
      <c r="C309" s="129">
        <v>44354.0</v>
      </c>
      <c r="D309" s="111" t="s">
        <v>80</v>
      </c>
      <c r="E309" s="111">
        <v>28000.0</v>
      </c>
      <c r="F309" s="111"/>
      <c r="G309" s="111" t="str">
        <f>VLOOKUP(D309,'Tech. sheet (2)'!A:V,16,FALSE)</f>
        <v/>
      </c>
      <c r="H309" s="131">
        <v>25750.0</v>
      </c>
      <c r="I309" s="131"/>
      <c r="J309" s="111"/>
    </row>
    <row r="310" ht="15.75" customHeight="1">
      <c r="A310" s="138">
        <v>279.0</v>
      </c>
      <c r="B310" s="111" t="s">
        <v>437</v>
      </c>
      <c r="C310" s="129">
        <v>44354.0</v>
      </c>
      <c r="D310" s="111" t="s">
        <v>211</v>
      </c>
      <c r="E310" s="111">
        <v>30000.0</v>
      </c>
      <c r="F310" s="111"/>
      <c r="G310" s="133" t="str">
        <f>VLOOKUP(D310,'Tech. sheet (2)'!A:V,16,FALSE)</f>
        <v>---</v>
      </c>
      <c r="H310" s="131">
        <v>28370.0</v>
      </c>
      <c r="I310" s="131"/>
      <c r="J310" s="111"/>
    </row>
    <row r="311" ht="15.75" customHeight="1">
      <c r="A311" s="138">
        <v>280.0</v>
      </c>
      <c r="B311" s="111" t="s">
        <v>438</v>
      </c>
      <c r="C311" s="129">
        <v>44355.0</v>
      </c>
      <c r="D311" s="111" t="s">
        <v>211</v>
      </c>
      <c r="E311" s="111">
        <v>30000.0</v>
      </c>
      <c r="F311" s="111"/>
      <c r="G311" s="133" t="str">
        <f>VLOOKUP(D311,'Tech. sheet (2)'!A:V,16,FALSE)</f>
        <v>---</v>
      </c>
      <c r="H311" s="131">
        <v>21050.0</v>
      </c>
      <c r="I311" s="131"/>
      <c r="J311" s="111"/>
    </row>
    <row r="312" ht="15.75" customHeight="1">
      <c r="A312" s="138">
        <v>281.0</v>
      </c>
      <c r="B312" s="111" t="s">
        <v>439</v>
      </c>
      <c r="C312" s="129">
        <v>44355.0</v>
      </c>
      <c r="D312" s="111" t="s">
        <v>299</v>
      </c>
      <c r="E312" s="111">
        <v>30000.0</v>
      </c>
      <c r="F312" s="111"/>
      <c r="G312" s="133" t="str">
        <f>VLOOKUP(D312,'Tech. sheet (2)'!A:V,16,FALSE)</f>
        <v>---</v>
      </c>
      <c r="H312" s="131">
        <v>29270.0</v>
      </c>
      <c r="I312" s="131"/>
      <c r="J312" s="111"/>
    </row>
    <row r="313" ht="15.75" customHeight="1">
      <c r="A313" s="138">
        <v>282.0</v>
      </c>
      <c r="B313" s="111" t="s">
        <v>440</v>
      </c>
      <c r="C313" s="129">
        <v>44356.0</v>
      </c>
      <c r="D313" s="111" t="s">
        <v>76</v>
      </c>
      <c r="E313" s="111">
        <v>40000.0</v>
      </c>
      <c r="F313" s="111"/>
      <c r="G313" s="111" t="str">
        <f>VLOOKUP(D313,'Tech. sheet (2)'!A:V,16,FALSE)</f>
        <v/>
      </c>
      <c r="H313" s="131">
        <v>48180.0</v>
      </c>
      <c r="I313" s="131"/>
      <c r="J313" s="111"/>
    </row>
    <row r="314" ht="15.75" customHeight="1">
      <c r="A314" s="138">
        <v>283.0</v>
      </c>
      <c r="B314" s="111" t="s">
        <v>441</v>
      </c>
      <c r="C314" s="129">
        <v>44356.0</v>
      </c>
      <c r="D314" s="111" t="s">
        <v>108</v>
      </c>
      <c r="E314" s="111">
        <v>50000.0</v>
      </c>
      <c r="F314" s="111"/>
      <c r="G314" s="133" t="str">
        <f>VLOOKUP(D314,'Tech. sheet (2)'!A:V,16,FALSE)</f>
        <v>---</v>
      </c>
      <c r="H314" s="131">
        <v>38059.0</v>
      </c>
      <c r="I314" s="131"/>
      <c r="J314" s="111"/>
    </row>
    <row r="315" ht="15.75" customHeight="1">
      <c r="A315" s="138">
        <v>284.0</v>
      </c>
      <c r="B315" s="111" t="s">
        <v>442</v>
      </c>
      <c r="C315" s="129">
        <v>44357.0</v>
      </c>
      <c r="D315" s="111" t="s">
        <v>241</v>
      </c>
      <c r="E315" s="111">
        <v>15000.0</v>
      </c>
      <c r="F315" s="111"/>
      <c r="G315" s="111" t="str">
        <f>VLOOKUP(D315,'Tech. sheet (2)'!A:V,16,FALSE)</f>
        <v/>
      </c>
      <c r="H315" s="131">
        <v>34390.0</v>
      </c>
      <c r="I315" s="131"/>
      <c r="J315" s="111"/>
    </row>
    <row r="316" ht="15.75" customHeight="1">
      <c r="A316" s="138">
        <v>285.0</v>
      </c>
      <c r="B316" s="111" t="s">
        <v>443</v>
      </c>
      <c r="C316" s="129">
        <v>44357.0</v>
      </c>
      <c r="D316" s="111" t="s">
        <v>249</v>
      </c>
      <c r="E316" s="111">
        <v>15000.0</v>
      </c>
      <c r="F316" s="111"/>
      <c r="G316" s="111" t="str">
        <f>VLOOKUP(D316,'Tech. sheet (2)'!A:V,16,FALSE)</f>
        <v/>
      </c>
      <c r="H316" s="131">
        <v>37230.0</v>
      </c>
      <c r="I316" s="131"/>
      <c r="J316" s="111"/>
    </row>
    <row r="317" ht="15.75" customHeight="1">
      <c r="A317" s="138">
        <v>286.0</v>
      </c>
      <c r="B317" s="111" t="s">
        <v>444</v>
      </c>
      <c r="C317" s="129">
        <v>44358.0</v>
      </c>
      <c r="D317" s="111" t="s">
        <v>224</v>
      </c>
      <c r="E317" s="111">
        <v>30000.0</v>
      </c>
      <c r="F317" s="111"/>
      <c r="G317" s="111" t="str">
        <f>VLOOKUP(D317,'Tech. sheet (2)'!A:V,16,FALSE)</f>
        <v/>
      </c>
      <c r="H317" s="131">
        <v>42320.0</v>
      </c>
      <c r="I317" s="131"/>
      <c r="J317" s="111"/>
    </row>
    <row r="318" ht="15.75" customHeight="1">
      <c r="A318" s="138">
        <v>287.0</v>
      </c>
      <c r="B318" s="111" t="s">
        <v>445</v>
      </c>
      <c r="C318" s="129">
        <v>44358.0</v>
      </c>
      <c r="D318" s="151" t="s">
        <v>218</v>
      </c>
      <c r="E318" s="111">
        <v>30000.0</v>
      </c>
      <c r="F318" s="111"/>
      <c r="G318" s="111" t="str">
        <f>VLOOKUP(D318,'Tech. sheet (2)'!A:V,16,FALSE)</f>
        <v/>
      </c>
      <c r="H318" s="131">
        <v>33620.0</v>
      </c>
      <c r="I318" s="131"/>
      <c r="J318" s="111"/>
    </row>
    <row r="319" ht="15.75" customHeight="1">
      <c r="A319" s="138">
        <v>288.0</v>
      </c>
      <c r="B319" s="111" t="s">
        <v>446</v>
      </c>
      <c r="C319" s="129">
        <v>44358.0</v>
      </c>
      <c r="D319" s="151" t="s">
        <v>218</v>
      </c>
      <c r="E319" s="111">
        <v>30000.0</v>
      </c>
      <c r="F319" s="111"/>
      <c r="G319" s="111" t="str">
        <f>VLOOKUP(D319,'Tech. sheet (2)'!A:V,16,FALSE)</f>
        <v/>
      </c>
      <c r="H319" s="131">
        <v>33500.0</v>
      </c>
      <c r="I319" s="131"/>
      <c r="J319" s="111"/>
    </row>
    <row r="320" ht="15.75" customHeight="1">
      <c r="A320" s="154">
        <v>289.0</v>
      </c>
      <c r="B320" s="111" t="s">
        <v>447</v>
      </c>
      <c r="C320" s="129">
        <v>44358.0</v>
      </c>
      <c r="D320" s="151" t="s">
        <v>202</v>
      </c>
      <c r="E320" s="111">
        <v>20000.0</v>
      </c>
      <c r="F320" s="111"/>
      <c r="G320" s="111" t="str">
        <f>VLOOKUP(D320,'Tech. sheet (2)'!A:V,16,FALSE)</f>
        <v>#N/A</v>
      </c>
      <c r="H320" s="131">
        <v>45450.0</v>
      </c>
      <c r="I320" s="131"/>
      <c r="J320" s="111"/>
    </row>
    <row r="321" ht="15.75" customHeight="1">
      <c r="A321" s="155">
        <v>290.0</v>
      </c>
      <c r="B321" s="111" t="s">
        <v>448</v>
      </c>
      <c r="C321" s="129">
        <v>44362.0</v>
      </c>
      <c r="D321" s="111" t="s">
        <v>345</v>
      </c>
      <c r="E321" s="111">
        <v>10000.0</v>
      </c>
      <c r="F321" s="111"/>
      <c r="G321" s="111" t="str">
        <f>VLOOKUP(D321,'Tech. sheet (2)'!A:V,16,FALSE)</f>
        <v/>
      </c>
      <c r="H321" s="131"/>
      <c r="I321" s="131"/>
      <c r="J321" s="111"/>
    </row>
    <row r="322" ht="15.75" customHeight="1">
      <c r="A322" s="155">
        <v>291.0</v>
      </c>
      <c r="B322" s="111" t="s">
        <v>449</v>
      </c>
      <c r="C322" s="129">
        <v>44362.0</v>
      </c>
      <c r="D322" s="111" t="s">
        <v>211</v>
      </c>
      <c r="E322" s="111">
        <v>45000.0</v>
      </c>
      <c r="F322" s="111"/>
      <c r="G322" s="133" t="str">
        <f>VLOOKUP(D322,'Tech. sheet (2)'!A:V,16,FALSE)</f>
        <v>---</v>
      </c>
      <c r="H322" s="131"/>
      <c r="I322" s="131"/>
      <c r="J322" s="111"/>
    </row>
    <row r="323" ht="15.75" customHeight="1">
      <c r="A323" s="155">
        <v>292.0</v>
      </c>
      <c r="B323" s="111" t="s">
        <v>450</v>
      </c>
      <c r="C323" s="129">
        <v>44362.0</v>
      </c>
      <c r="D323" s="111" t="s">
        <v>181</v>
      </c>
      <c r="E323" s="111">
        <v>45000.0</v>
      </c>
      <c r="F323" s="111"/>
      <c r="G323" s="111" t="str">
        <f>VLOOKUP(D323,'Tech. sheet (2)'!A:V,16,FALSE)</f>
        <v/>
      </c>
      <c r="H323" s="131"/>
      <c r="I323" s="131"/>
      <c r="J323" s="111"/>
    </row>
    <row r="324" ht="15.75" customHeight="1">
      <c r="A324" s="155">
        <v>293.0</v>
      </c>
      <c r="B324" s="111" t="s">
        <v>451</v>
      </c>
      <c r="C324" s="129">
        <v>44362.0</v>
      </c>
      <c r="D324" s="111" t="s">
        <v>241</v>
      </c>
      <c r="E324" s="111">
        <v>17000.0</v>
      </c>
      <c r="F324" s="111"/>
      <c r="G324" s="111" t="str">
        <f>VLOOKUP(D324,'Tech. sheet (2)'!A:V,16,FALSE)</f>
        <v/>
      </c>
      <c r="H324" s="131"/>
      <c r="I324" s="131"/>
      <c r="J324" s="111"/>
    </row>
    <row r="325" ht="15.75" customHeight="1">
      <c r="A325" s="155">
        <v>294.0</v>
      </c>
      <c r="B325" s="111" t="s">
        <v>452</v>
      </c>
      <c r="C325" s="129">
        <v>44363.0</v>
      </c>
      <c r="D325" s="111" t="s">
        <v>199</v>
      </c>
      <c r="E325" s="111">
        <v>45000.0</v>
      </c>
      <c r="F325" s="111" t="s">
        <v>453</v>
      </c>
      <c r="G325" s="111" t="str">
        <f>VLOOKUP(D325,'Tech. sheet (2)'!A:V,16,FALSE)</f>
        <v/>
      </c>
      <c r="H325" s="131"/>
      <c r="I325" s="131"/>
      <c r="J325" s="111"/>
    </row>
    <row r="326" ht="15.75" customHeight="1">
      <c r="A326" s="155">
        <v>295.0</v>
      </c>
      <c r="B326" s="111" t="s">
        <v>454</v>
      </c>
      <c r="C326" s="129">
        <v>44363.0</v>
      </c>
      <c r="D326" s="111" t="s">
        <v>82</v>
      </c>
      <c r="E326" s="111">
        <v>45000.0</v>
      </c>
      <c r="F326" s="111"/>
      <c r="G326" s="111" t="str">
        <f>VLOOKUP(D326,'Tech. sheet (2)'!A:V,16,FALSE)</f>
        <v/>
      </c>
      <c r="H326" s="131"/>
      <c r="I326" s="131"/>
      <c r="J326" s="111"/>
    </row>
    <row r="327" ht="15.75" customHeight="1">
      <c r="A327" s="155">
        <v>296.0</v>
      </c>
      <c r="B327" s="111" t="s">
        <v>455</v>
      </c>
      <c r="C327" s="129">
        <v>44364.0</v>
      </c>
      <c r="D327" s="111" t="s">
        <v>456</v>
      </c>
      <c r="E327" s="111">
        <v>30000.0</v>
      </c>
      <c r="F327" s="111"/>
      <c r="G327" s="111" t="str">
        <f>VLOOKUP(D327,'Tech. sheet (2)'!A:V,16,FALSE)</f>
        <v/>
      </c>
      <c r="H327" s="131"/>
      <c r="I327" s="131"/>
      <c r="J327" s="111"/>
    </row>
    <row r="328" ht="15.75" customHeight="1">
      <c r="A328" s="155">
        <v>297.0</v>
      </c>
      <c r="B328" s="111" t="s">
        <v>457</v>
      </c>
      <c r="C328" s="129">
        <v>44365.0</v>
      </c>
      <c r="D328" s="111" t="s">
        <v>299</v>
      </c>
      <c r="E328" s="111">
        <v>40000.0</v>
      </c>
      <c r="F328" s="111"/>
      <c r="G328" s="133" t="str">
        <f>VLOOKUP(D328,'Tech. sheet (2)'!A:V,16,FALSE)</f>
        <v>---</v>
      </c>
      <c r="H328" s="131"/>
      <c r="I328" s="131"/>
      <c r="J328" s="111"/>
    </row>
    <row r="329" ht="15.75" customHeight="1">
      <c r="A329" s="155">
        <v>298.0</v>
      </c>
      <c r="B329" s="111" t="s">
        <v>458</v>
      </c>
      <c r="C329" s="129">
        <v>44365.0</v>
      </c>
      <c r="D329" s="111" t="s">
        <v>299</v>
      </c>
      <c r="E329" s="111">
        <v>40000.0</v>
      </c>
      <c r="F329" s="111"/>
      <c r="G329" s="133" t="str">
        <f>VLOOKUP(D329,'Tech. sheet (2)'!A:V,16,FALSE)</f>
        <v>---</v>
      </c>
      <c r="H329" s="131"/>
      <c r="I329" s="131"/>
      <c r="J329" s="111"/>
    </row>
    <row r="330" ht="15.75" customHeight="1">
      <c r="A330" s="155">
        <v>299.0</v>
      </c>
      <c r="B330" s="111" t="s">
        <v>459</v>
      </c>
      <c r="C330" s="129">
        <v>44365.0</v>
      </c>
      <c r="D330" s="111" t="s">
        <v>299</v>
      </c>
      <c r="E330" s="111">
        <v>30000.0</v>
      </c>
      <c r="F330" s="111"/>
      <c r="G330" s="133" t="str">
        <f>VLOOKUP(D330,'Tech. sheet (2)'!A:V,16,FALSE)</f>
        <v>---</v>
      </c>
      <c r="H330" s="131"/>
      <c r="I330" s="131"/>
      <c r="J330" s="111"/>
    </row>
    <row r="331" ht="15.75" customHeight="1">
      <c r="A331" s="155">
        <v>300.0</v>
      </c>
      <c r="B331" s="111" t="s">
        <v>460</v>
      </c>
      <c r="C331" s="129">
        <v>44365.0</v>
      </c>
      <c r="D331" s="151" t="s">
        <v>218</v>
      </c>
      <c r="E331" s="111">
        <v>40000.0</v>
      </c>
      <c r="F331" s="111"/>
      <c r="G331" s="111" t="str">
        <f>VLOOKUP(D331,'Tech. sheet (2)'!A:V,16,FALSE)</f>
        <v/>
      </c>
      <c r="H331" s="131"/>
      <c r="I331" s="131"/>
      <c r="J331" s="111"/>
    </row>
    <row r="332" ht="15.75" customHeight="1">
      <c r="A332" s="155">
        <v>301.0</v>
      </c>
      <c r="B332" s="111" t="s">
        <v>461</v>
      </c>
      <c r="C332" s="129">
        <v>44369.0</v>
      </c>
      <c r="D332" s="111" t="s">
        <v>241</v>
      </c>
      <c r="E332" s="111">
        <v>20000.0</v>
      </c>
      <c r="F332" s="111"/>
      <c r="G332" s="111" t="str">
        <f>VLOOKUP(D332,'Tech. sheet (2)'!A:V,16,FALSE)</f>
        <v/>
      </c>
      <c r="H332" s="131"/>
      <c r="I332" s="131"/>
      <c r="J332" s="111"/>
    </row>
    <row r="333" ht="15.75" customHeight="1">
      <c r="A333" s="155">
        <v>302.0</v>
      </c>
      <c r="B333" s="111" t="s">
        <v>462</v>
      </c>
      <c r="C333" s="129">
        <v>44369.0</v>
      </c>
      <c r="D333" s="111" t="s">
        <v>241</v>
      </c>
      <c r="E333" s="111">
        <v>20000.0</v>
      </c>
      <c r="F333" s="111"/>
      <c r="G333" s="111" t="str">
        <f>VLOOKUP(D333,'Tech. sheet (2)'!A:V,16,FALSE)</f>
        <v/>
      </c>
      <c r="H333" s="131"/>
      <c r="I333" s="131"/>
      <c r="J333" s="111"/>
    </row>
    <row r="334" ht="15.75" customHeight="1">
      <c r="A334" s="155">
        <v>303.0</v>
      </c>
      <c r="B334" s="111" t="s">
        <v>463</v>
      </c>
      <c r="C334" s="129">
        <v>44369.0</v>
      </c>
      <c r="D334" s="111" t="s">
        <v>127</v>
      </c>
      <c r="E334" s="111">
        <v>15000.0</v>
      </c>
      <c r="F334" s="111"/>
      <c r="G334" s="133" t="str">
        <f>VLOOKUP(D334,'Tech. sheet (2)'!A:V,16,FALSE)</f>
        <v>---</v>
      </c>
      <c r="H334" s="131"/>
      <c r="I334" s="131"/>
      <c r="J334" s="111"/>
    </row>
    <row r="335" ht="15.75" customHeight="1">
      <c r="A335" s="155">
        <v>304.0</v>
      </c>
      <c r="B335" s="111" t="s">
        <v>464</v>
      </c>
      <c r="C335" s="129">
        <v>44370.0</v>
      </c>
      <c r="D335" s="111" t="s">
        <v>166</v>
      </c>
      <c r="E335" s="111">
        <v>19000.0</v>
      </c>
      <c r="F335" s="111"/>
      <c r="G335" s="111" t="str">
        <f>VLOOKUP(D335,'Tech. sheet (2)'!A:V,16,FALSE)</f>
        <v/>
      </c>
      <c r="H335" s="131"/>
      <c r="I335" s="131"/>
      <c r="J335" s="111"/>
    </row>
    <row r="336" ht="15.75" customHeight="1">
      <c r="A336" s="155">
        <v>305.0</v>
      </c>
      <c r="B336" s="111" t="s">
        <v>465</v>
      </c>
      <c r="C336" s="129">
        <v>44370.0</v>
      </c>
      <c r="D336" s="111" t="s">
        <v>226</v>
      </c>
      <c r="E336" s="141">
        <v>20000.0</v>
      </c>
      <c r="F336" s="111"/>
      <c r="G336" s="133" t="str">
        <f>VLOOKUP(D336,'Tech. sheet (2)'!A:V,16,FALSE)</f>
        <v>---</v>
      </c>
      <c r="H336" s="131"/>
      <c r="I336" s="131"/>
      <c r="J336" s="111"/>
    </row>
    <row r="337" ht="15.75" customHeight="1">
      <c r="A337" s="155">
        <v>306.0</v>
      </c>
      <c r="B337" s="111" t="s">
        <v>466</v>
      </c>
      <c r="C337" s="129">
        <v>44370.0</v>
      </c>
      <c r="D337" s="131" t="s">
        <v>108</v>
      </c>
      <c r="E337" s="111">
        <v>30000.0</v>
      </c>
      <c r="F337" s="156"/>
      <c r="G337" s="133" t="str">
        <f>VLOOKUP(D337,'Tech. sheet (2)'!A:V,16,FALSE)</f>
        <v>---</v>
      </c>
      <c r="H337" s="131"/>
      <c r="I337" s="131"/>
      <c r="J337" s="111"/>
    </row>
    <row r="338" ht="15.75" customHeight="1">
      <c r="A338" s="155">
        <v>307.0</v>
      </c>
      <c r="B338" s="111" t="s">
        <v>467</v>
      </c>
      <c r="C338" s="129">
        <v>44370.0</v>
      </c>
      <c r="D338" s="131" t="s">
        <v>56</v>
      </c>
      <c r="E338" s="157">
        <v>40000.0</v>
      </c>
      <c r="F338" s="111"/>
      <c r="G338" s="111" t="str">
        <f>VLOOKUP(D338,'Tech. sheet (2)'!A:V,16,FALSE)</f>
        <v/>
      </c>
      <c r="H338" s="131"/>
      <c r="I338" s="131"/>
      <c r="J338" s="111"/>
    </row>
    <row r="339" ht="15.75" customHeight="1">
      <c r="A339" s="155">
        <v>308.0</v>
      </c>
      <c r="B339" s="111" t="s">
        <v>468</v>
      </c>
      <c r="C339" s="129">
        <v>44371.0</v>
      </c>
      <c r="D339" s="131" t="s">
        <v>108</v>
      </c>
      <c r="E339" s="111">
        <v>10000.0</v>
      </c>
      <c r="F339" s="111"/>
      <c r="G339" s="133" t="str">
        <f>VLOOKUP(D339,'Tech. sheet (2)'!A:V,16,FALSE)</f>
        <v>---</v>
      </c>
      <c r="H339" s="131"/>
      <c r="I339" s="131"/>
      <c r="J339" s="111"/>
    </row>
    <row r="340" ht="15.75" customHeight="1">
      <c r="A340" s="155">
        <v>309.0</v>
      </c>
      <c r="B340" s="111" t="s">
        <v>469</v>
      </c>
      <c r="C340" s="129">
        <v>44371.0</v>
      </c>
      <c r="D340" s="158" t="s">
        <v>470</v>
      </c>
      <c r="E340" s="151">
        <v>20000.0</v>
      </c>
      <c r="F340" s="111"/>
      <c r="G340" s="133" t="str">
        <f>VLOOKUP(D340,'Tech. sheet (2)'!A:V,16,FALSE)</f>
        <v/>
      </c>
      <c r="H340" s="131"/>
      <c r="I340" s="131"/>
      <c r="J340" s="111"/>
    </row>
    <row r="341" ht="15.75" customHeight="1">
      <c r="A341" s="155">
        <v>310.0</v>
      </c>
      <c r="B341" s="111" t="s">
        <v>471</v>
      </c>
      <c r="C341" s="129">
        <v>44371.0</v>
      </c>
      <c r="D341" s="158" t="s">
        <v>472</v>
      </c>
      <c r="E341" s="151">
        <v>25000.0</v>
      </c>
      <c r="F341" s="111"/>
      <c r="G341" s="111" t="str">
        <f>VLOOKUP(D341,'Tech. sheet (2)'!A:V,16,FALSE)</f>
        <v/>
      </c>
      <c r="H341" s="131"/>
      <c r="I341" s="131"/>
      <c r="J341" s="111"/>
    </row>
    <row r="342" ht="15.75" customHeight="1">
      <c r="A342" s="155">
        <v>311.0</v>
      </c>
      <c r="B342" s="111" t="s">
        <v>473</v>
      </c>
      <c r="C342" s="129">
        <v>44371.0</v>
      </c>
      <c r="D342" s="158" t="s">
        <v>472</v>
      </c>
      <c r="E342" s="151">
        <v>25000.0</v>
      </c>
      <c r="F342" s="111"/>
      <c r="G342" s="111" t="str">
        <f>VLOOKUP(D342,'Tech. sheet (2)'!A:V,16,FALSE)</f>
        <v/>
      </c>
      <c r="H342" s="131"/>
      <c r="I342" s="131"/>
      <c r="J342" s="111"/>
    </row>
    <row r="343" ht="15.75" customHeight="1">
      <c r="A343" s="155">
        <v>312.0</v>
      </c>
      <c r="B343" s="111" t="s">
        <v>474</v>
      </c>
      <c r="C343" s="129">
        <v>44372.0</v>
      </c>
      <c r="D343" s="131" t="s">
        <v>256</v>
      </c>
      <c r="E343" s="111">
        <v>15000.0</v>
      </c>
      <c r="F343" s="111"/>
      <c r="G343" s="133" t="str">
        <f>VLOOKUP(D343,'Tech. sheet (2)'!A:V,16,FALSE)</f>
        <v>---</v>
      </c>
      <c r="H343" s="131"/>
      <c r="I343" s="131"/>
      <c r="J343" s="111"/>
    </row>
    <row r="344" ht="15.75" customHeight="1">
      <c r="A344" s="155">
        <v>313.0</v>
      </c>
      <c r="B344" s="111" t="s">
        <v>475</v>
      </c>
      <c r="C344" s="129">
        <v>44372.0</v>
      </c>
      <c r="D344" s="131" t="s">
        <v>104</v>
      </c>
      <c r="E344" s="111">
        <v>10000.0</v>
      </c>
      <c r="F344" s="111"/>
      <c r="G344" s="133" t="str">
        <f>VLOOKUP(D344,'Tech. sheet (2)'!A:V,16,FALSE)</f>
        <v>---</v>
      </c>
      <c r="H344" s="131"/>
      <c r="I344" s="131"/>
      <c r="J344" s="111"/>
    </row>
    <row r="345" ht="15.75" customHeight="1">
      <c r="A345" s="155">
        <v>314.0</v>
      </c>
      <c r="B345" s="111" t="s">
        <v>476</v>
      </c>
      <c r="C345" s="129">
        <v>44372.0</v>
      </c>
      <c r="D345" s="131" t="s">
        <v>82</v>
      </c>
      <c r="E345" s="111">
        <v>20000.0</v>
      </c>
      <c r="F345" s="111"/>
      <c r="G345" s="111" t="str">
        <f>VLOOKUP(D345,'Tech. sheet (2)'!A:V,16,FALSE)</f>
        <v/>
      </c>
      <c r="H345" s="131"/>
      <c r="I345" s="131"/>
      <c r="J345" s="111"/>
    </row>
    <row r="346" ht="15.75" customHeight="1">
      <c r="A346" s="155">
        <v>315.0</v>
      </c>
      <c r="B346" s="111" t="s">
        <v>477</v>
      </c>
      <c r="C346" s="129">
        <v>44372.0</v>
      </c>
      <c r="D346" s="131" t="s">
        <v>299</v>
      </c>
      <c r="E346" s="111">
        <v>60000.0</v>
      </c>
      <c r="F346" s="111"/>
      <c r="G346" s="133" t="str">
        <f>VLOOKUP(D346,'Tech. sheet (2)'!A:V,16,FALSE)</f>
        <v>---</v>
      </c>
      <c r="H346" s="131"/>
      <c r="I346" s="131"/>
      <c r="J346" s="111"/>
    </row>
    <row r="347" ht="15.75" customHeight="1">
      <c r="A347" s="155">
        <v>316.0</v>
      </c>
      <c r="B347" s="111" t="s">
        <v>478</v>
      </c>
      <c r="C347" s="129">
        <v>44375.0</v>
      </c>
      <c r="D347" s="131" t="s">
        <v>211</v>
      </c>
      <c r="E347" s="111">
        <v>40000.0</v>
      </c>
      <c r="F347" s="111"/>
      <c r="G347" s="133" t="str">
        <f>VLOOKUP(D347,'Tech. sheet (2)'!A:V,16,FALSE)</f>
        <v>---</v>
      </c>
      <c r="H347" s="131"/>
      <c r="I347" s="131"/>
      <c r="J347" s="111"/>
    </row>
    <row r="348" ht="15.75" customHeight="1">
      <c r="A348" s="155">
        <v>317.0</v>
      </c>
      <c r="B348" s="111" t="s">
        <v>479</v>
      </c>
      <c r="C348" s="129">
        <v>44376.0</v>
      </c>
      <c r="D348" s="131" t="s">
        <v>56</v>
      </c>
      <c r="E348" s="111">
        <v>40000.0</v>
      </c>
      <c r="F348" s="111"/>
      <c r="G348" s="111" t="str">
        <f>VLOOKUP(D348,'Tech. sheet (2)'!A:V,16,FALSE)</f>
        <v/>
      </c>
      <c r="H348" s="131"/>
      <c r="I348" s="131"/>
      <c r="J348" s="111"/>
    </row>
    <row r="349" ht="15.75" customHeight="1">
      <c r="A349" s="155">
        <v>318.0</v>
      </c>
      <c r="B349" s="111" t="s">
        <v>480</v>
      </c>
      <c r="C349" s="129">
        <v>44376.0</v>
      </c>
      <c r="D349" s="111" t="s">
        <v>323</v>
      </c>
      <c r="E349" s="111">
        <v>20000.0</v>
      </c>
      <c r="F349" s="111"/>
      <c r="G349" s="133" t="str">
        <f>VLOOKUP(D349,'Tech. sheet (2)'!A:V,16,FALSE)</f>
        <v/>
      </c>
      <c r="H349" s="131"/>
      <c r="I349" s="131"/>
      <c r="J349" s="111"/>
    </row>
    <row r="350" ht="15.75" customHeight="1">
      <c r="A350" s="155">
        <v>319.0</v>
      </c>
      <c r="B350" s="111" t="s">
        <v>481</v>
      </c>
      <c r="C350" s="129">
        <v>44376.0</v>
      </c>
      <c r="D350" s="111" t="s">
        <v>154</v>
      </c>
      <c r="E350" s="111">
        <v>16000.0</v>
      </c>
      <c r="F350" s="111"/>
      <c r="G350" s="111" t="str">
        <f>VLOOKUP(D350,'Tech. sheet (2)'!A:V,16,FALSE)</f>
        <v/>
      </c>
      <c r="H350" s="131"/>
      <c r="I350" s="131"/>
      <c r="J350" s="111"/>
    </row>
    <row r="351" ht="15.75" customHeight="1">
      <c r="A351" s="155">
        <v>320.0</v>
      </c>
      <c r="B351" s="111" t="s">
        <v>482</v>
      </c>
      <c r="C351" s="129">
        <v>44376.0</v>
      </c>
      <c r="D351" s="111" t="s">
        <v>224</v>
      </c>
      <c r="E351" s="111">
        <v>12000.0</v>
      </c>
      <c r="F351" s="111"/>
      <c r="G351" s="111" t="str">
        <f>VLOOKUP(D351,'Tech. sheet (2)'!A:V,16,FALSE)</f>
        <v/>
      </c>
      <c r="H351" s="131"/>
      <c r="I351" s="131"/>
      <c r="J351" s="111"/>
    </row>
    <row r="352" ht="15.75" customHeight="1">
      <c r="A352" s="155">
        <v>321.0</v>
      </c>
      <c r="B352" s="111" t="s">
        <v>483</v>
      </c>
      <c r="C352" s="129">
        <v>44376.0</v>
      </c>
      <c r="D352" s="111" t="s">
        <v>345</v>
      </c>
      <c r="E352" s="111">
        <v>20000.0</v>
      </c>
      <c r="F352" s="111"/>
      <c r="G352" s="111" t="str">
        <f>VLOOKUP(D352,'Tech. sheet (2)'!A:V,16,FALSE)</f>
        <v/>
      </c>
      <c r="H352" s="131"/>
      <c r="I352" s="131"/>
      <c r="J352" s="111"/>
    </row>
    <row r="353" ht="15.75" customHeight="1">
      <c r="A353" s="155">
        <v>322.0</v>
      </c>
      <c r="B353" s="111" t="s">
        <v>484</v>
      </c>
      <c r="C353" s="129">
        <v>44376.0</v>
      </c>
      <c r="D353" s="151" t="s">
        <v>218</v>
      </c>
      <c r="E353" s="151">
        <v>40000.0</v>
      </c>
      <c r="F353" s="111"/>
      <c r="G353" s="111" t="str">
        <f>VLOOKUP(D353,'Tech. sheet (2)'!A:V,16,FALSE)</f>
        <v/>
      </c>
      <c r="H353" s="131"/>
      <c r="I353" s="131"/>
      <c r="J353" s="111"/>
    </row>
    <row r="354" ht="15.75" customHeight="1">
      <c r="A354" s="155">
        <v>323.0</v>
      </c>
      <c r="B354" s="111" t="s">
        <v>485</v>
      </c>
      <c r="C354" s="129">
        <v>44377.0</v>
      </c>
      <c r="D354" s="111" t="s">
        <v>233</v>
      </c>
      <c r="E354" s="111">
        <v>25000.0</v>
      </c>
      <c r="F354" s="111"/>
      <c r="G354" s="133" t="str">
        <f>VLOOKUP(D354,'Tech. sheet (2)'!A:V,16,FALSE)</f>
        <v>---</v>
      </c>
      <c r="H354" s="131"/>
      <c r="I354" s="131"/>
      <c r="J354" s="111"/>
    </row>
    <row r="355" ht="15.75" customHeight="1">
      <c r="A355" s="155">
        <v>324.0</v>
      </c>
      <c r="B355" s="111" t="s">
        <v>486</v>
      </c>
      <c r="C355" s="129">
        <v>44377.0</v>
      </c>
      <c r="D355" s="111" t="s">
        <v>133</v>
      </c>
      <c r="E355" s="111">
        <v>30000.0</v>
      </c>
      <c r="F355" s="111"/>
      <c r="G355" s="133" t="str">
        <f>VLOOKUP(D355,'Tech. sheet (2)'!A:V,16,FALSE)</f>
        <v>---</v>
      </c>
      <c r="H355" s="131"/>
      <c r="I355" s="131"/>
      <c r="J355" s="111"/>
    </row>
    <row r="356" ht="15.75" customHeight="1">
      <c r="A356" s="155">
        <v>325.0</v>
      </c>
      <c r="B356" s="111" t="s">
        <v>487</v>
      </c>
      <c r="C356" s="129">
        <v>44379.0</v>
      </c>
      <c r="D356" s="111" t="s">
        <v>76</v>
      </c>
      <c r="E356" s="111">
        <v>40000.0</v>
      </c>
      <c r="F356" s="111"/>
      <c r="G356" s="111" t="str">
        <f>VLOOKUP(D356,'Tech. sheet (2)'!A:V,16,FALSE)</f>
        <v/>
      </c>
      <c r="H356" s="131"/>
      <c r="I356" s="131"/>
      <c r="J356" s="111"/>
    </row>
    <row r="357" ht="15.75" customHeight="1">
      <c r="A357" s="155">
        <v>326.0</v>
      </c>
      <c r="B357" s="111" t="s">
        <v>488</v>
      </c>
      <c r="C357" s="129">
        <v>44379.0</v>
      </c>
      <c r="D357" s="111" t="s">
        <v>181</v>
      </c>
      <c r="E357" s="111">
        <v>40000.0</v>
      </c>
      <c r="F357" s="111"/>
      <c r="G357" s="111" t="str">
        <f>VLOOKUP(D357,'Tech. sheet (2)'!A:V,16,FALSE)</f>
        <v/>
      </c>
      <c r="H357" s="131"/>
      <c r="I357" s="131"/>
      <c r="J357" s="111"/>
    </row>
    <row r="358" ht="15.75" customHeight="1">
      <c r="A358" s="155">
        <v>327.0</v>
      </c>
      <c r="B358" s="111" t="s">
        <v>489</v>
      </c>
      <c r="C358" s="129">
        <v>44379.0</v>
      </c>
      <c r="D358" s="111" t="s">
        <v>299</v>
      </c>
      <c r="E358" s="111">
        <v>40000.0</v>
      </c>
      <c r="F358" s="111"/>
      <c r="G358" s="133" t="str">
        <f>VLOOKUP(D358,'Tech. sheet (2)'!A:V,16,FALSE)</f>
        <v>---</v>
      </c>
      <c r="H358" s="131"/>
      <c r="I358" s="131"/>
      <c r="J358" s="111"/>
    </row>
    <row r="359" ht="15.75" customHeight="1">
      <c r="A359" s="155">
        <v>328.0</v>
      </c>
      <c r="B359" s="111" t="s">
        <v>490</v>
      </c>
      <c r="C359" s="129">
        <v>44379.0</v>
      </c>
      <c r="D359" s="111" t="s">
        <v>299</v>
      </c>
      <c r="E359" s="141">
        <v>40000.0</v>
      </c>
      <c r="F359" s="141"/>
      <c r="G359" s="159" t="str">
        <f>VLOOKUP(D359,'Tech. sheet (2)'!A:V,16,FALSE)</f>
        <v>---</v>
      </c>
      <c r="H359" s="144"/>
      <c r="I359" s="144"/>
      <c r="J359" s="111"/>
    </row>
    <row r="360" ht="15.75" customHeight="1">
      <c r="A360" s="155">
        <v>329.0</v>
      </c>
      <c r="B360" s="111" t="s">
        <v>491</v>
      </c>
      <c r="C360" s="129">
        <v>44382.0</v>
      </c>
      <c r="D360" s="111" t="s">
        <v>224</v>
      </c>
      <c r="E360" s="111">
        <v>40000.0</v>
      </c>
      <c r="F360" s="111"/>
      <c r="G360" s="141" t="str">
        <f>VLOOKUP(D360,'Tech. sheet (2)'!A:V,16,FALSE)</f>
        <v/>
      </c>
      <c r="H360" s="111"/>
      <c r="I360" s="144"/>
      <c r="J360" s="111"/>
    </row>
    <row r="361" ht="15.75" customHeight="1">
      <c r="A361" s="155">
        <v>330.0</v>
      </c>
      <c r="B361" s="111" t="s">
        <v>492</v>
      </c>
      <c r="C361" s="129">
        <v>44382.0</v>
      </c>
      <c r="D361" s="111" t="s">
        <v>218</v>
      </c>
      <c r="E361" s="111">
        <v>30000.0</v>
      </c>
      <c r="F361" s="111"/>
      <c r="G361" s="141" t="str">
        <f>VLOOKUP(D361,'Tech. sheet (2)'!A:V,16,FALSE)</f>
        <v/>
      </c>
      <c r="H361" s="111"/>
      <c r="I361" s="144"/>
      <c r="J361" s="111"/>
    </row>
    <row r="362" ht="15.75" customHeight="1">
      <c r="A362" s="155">
        <v>331.0</v>
      </c>
      <c r="B362" s="111" t="s">
        <v>493</v>
      </c>
      <c r="C362" s="129">
        <v>44382.0</v>
      </c>
      <c r="D362" s="111" t="s">
        <v>472</v>
      </c>
      <c r="E362" s="111">
        <v>30000.0</v>
      </c>
      <c r="F362" s="111"/>
      <c r="G362" s="141" t="str">
        <f>VLOOKUP(D362,'Tech. sheet (2)'!A:V,16,FALSE)</f>
        <v/>
      </c>
      <c r="H362" s="111"/>
      <c r="I362" s="144"/>
      <c r="J362" s="111"/>
    </row>
    <row r="363" ht="15.75" customHeight="1">
      <c r="A363" s="155">
        <v>332.0</v>
      </c>
      <c r="B363" s="111" t="s">
        <v>494</v>
      </c>
      <c r="C363" s="129">
        <v>44382.0</v>
      </c>
      <c r="D363" s="111" t="s">
        <v>226</v>
      </c>
      <c r="E363" s="111">
        <v>40000.0</v>
      </c>
      <c r="F363" s="111"/>
      <c r="G363" s="159" t="str">
        <f>VLOOKUP(D363,'Tech. sheet (2)'!A:V,16,FALSE)</f>
        <v>---</v>
      </c>
      <c r="H363" s="111"/>
      <c r="I363" s="144"/>
      <c r="J363" s="111"/>
    </row>
    <row r="364" ht="15.75" customHeight="1">
      <c r="A364" s="155">
        <v>333.0</v>
      </c>
      <c r="B364" s="111" t="s">
        <v>495</v>
      </c>
      <c r="C364" s="129">
        <v>44382.0</v>
      </c>
      <c r="D364" s="111" t="s">
        <v>496</v>
      </c>
      <c r="E364" s="111">
        <v>11000.0</v>
      </c>
      <c r="F364" s="111"/>
      <c r="G364" s="159" t="str">
        <f>VLOOKUP(D364,'Tech. sheet (2)'!A:V,16,FALSE)</f>
        <v/>
      </c>
      <c r="H364" s="111"/>
      <c r="I364" s="144"/>
      <c r="J364" s="111"/>
    </row>
    <row r="365" ht="15.75" customHeight="1">
      <c r="A365" s="155">
        <v>334.0</v>
      </c>
      <c r="B365" s="111" t="s">
        <v>497</v>
      </c>
      <c r="C365" s="129">
        <v>44382.0</v>
      </c>
      <c r="D365" s="111" t="s">
        <v>80</v>
      </c>
      <c r="E365" s="111">
        <v>8000.0</v>
      </c>
      <c r="F365" s="111"/>
      <c r="G365" s="141" t="str">
        <f>VLOOKUP(D365,'Tech. sheet (2)'!A:V,16,FALSE)</f>
        <v/>
      </c>
      <c r="H365" s="111"/>
      <c r="I365" s="144"/>
      <c r="J365" s="111"/>
    </row>
    <row r="366" ht="15.75" customHeight="1">
      <c r="A366" s="155">
        <v>335.0</v>
      </c>
      <c r="B366" s="111" t="s">
        <v>498</v>
      </c>
      <c r="C366" s="129">
        <v>44383.0</v>
      </c>
      <c r="D366" s="111" t="s">
        <v>499</v>
      </c>
      <c r="E366" s="111">
        <v>7500.0</v>
      </c>
      <c r="F366" s="111"/>
      <c r="G366" s="141" t="str">
        <f>VLOOKUP(D366,'Tech. sheet (2)'!A:V,16,FALSE)</f>
        <v/>
      </c>
      <c r="H366" s="111"/>
      <c r="I366" s="144"/>
      <c r="J366" s="111"/>
    </row>
    <row r="367" ht="15.75" customHeight="1">
      <c r="A367" s="155">
        <v>336.0</v>
      </c>
      <c r="B367" s="111" t="s">
        <v>500</v>
      </c>
      <c r="C367" s="129">
        <v>44383.0</v>
      </c>
      <c r="D367" s="111" t="s">
        <v>501</v>
      </c>
      <c r="E367" s="111">
        <v>7500.0</v>
      </c>
      <c r="F367" s="111"/>
      <c r="G367" s="159" t="str">
        <f>VLOOKUP(D367,'Tech. sheet (2)'!A:V,16,FALSE)</f>
        <v/>
      </c>
      <c r="H367" s="111"/>
      <c r="I367" s="144"/>
      <c r="J367" s="111"/>
    </row>
    <row r="368" ht="15.75" customHeight="1">
      <c r="A368" s="155">
        <v>337.0</v>
      </c>
      <c r="B368" s="111" t="s">
        <v>502</v>
      </c>
      <c r="C368" s="129">
        <v>44384.0</v>
      </c>
      <c r="D368" s="111" t="s">
        <v>241</v>
      </c>
      <c r="E368" s="111">
        <v>15000.0</v>
      </c>
      <c r="F368" s="111"/>
      <c r="G368" s="141" t="str">
        <f>VLOOKUP(D368,'Tech. sheet (2)'!A:V,16,FALSE)</f>
        <v/>
      </c>
      <c r="H368" s="111"/>
      <c r="I368" s="144"/>
      <c r="J368" s="111"/>
    </row>
    <row r="369" ht="15.75" customHeight="1">
      <c r="A369" s="155">
        <v>338.0</v>
      </c>
      <c r="B369" s="111" t="s">
        <v>503</v>
      </c>
      <c r="C369" s="129">
        <v>44384.0</v>
      </c>
      <c r="D369" s="111" t="s">
        <v>241</v>
      </c>
      <c r="E369" s="111">
        <v>20000.0</v>
      </c>
      <c r="F369" s="111"/>
      <c r="G369" s="141" t="str">
        <f>VLOOKUP(D369,'Tech. sheet (2)'!A:V,16,FALSE)</f>
        <v/>
      </c>
      <c r="H369" s="111"/>
      <c r="I369" s="144"/>
      <c r="J369" s="111"/>
    </row>
    <row r="370" ht="15.75" customHeight="1">
      <c r="A370" s="155">
        <v>339.0</v>
      </c>
      <c r="B370" s="111" t="s">
        <v>504</v>
      </c>
      <c r="C370" s="129">
        <v>44384.0</v>
      </c>
      <c r="D370" s="111" t="s">
        <v>206</v>
      </c>
      <c r="E370" s="111">
        <v>20000.0</v>
      </c>
      <c r="F370" s="111"/>
      <c r="G370" s="159" t="str">
        <f>VLOOKUP(D370,'Tech. sheet (2)'!A:V,16,FALSE)</f>
        <v>---</v>
      </c>
      <c r="H370" s="111"/>
      <c r="I370" s="144"/>
      <c r="J370" s="111"/>
    </row>
    <row r="371" ht="15.75" customHeight="1">
      <c r="A371" s="155">
        <v>340.0</v>
      </c>
      <c r="B371" s="111" t="s">
        <v>505</v>
      </c>
      <c r="C371" s="129">
        <v>44385.0</v>
      </c>
      <c r="D371" s="111" t="s">
        <v>82</v>
      </c>
      <c r="E371" s="111">
        <v>30000.0</v>
      </c>
      <c r="F371" s="111"/>
      <c r="G371" s="141" t="str">
        <f>VLOOKUP(D371,'Tech. sheet (2)'!A:V,16,FALSE)</f>
        <v/>
      </c>
      <c r="H371" s="111"/>
      <c r="I371" s="144"/>
      <c r="J371" s="111"/>
    </row>
    <row r="372" ht="15.75" customHeight="1">
      <c r="A372" s="155">
        <v>341.0</v>
      </c>
      <c r="B372" s="111" t="s">
        <v>506</v>
      </c>
      <c r="C372" s="129">
        <v>44385.0</v>
      </c>
      <c r="D372" s="111" t="s">
        <v>82</v>
      </c>
      <c r="E372" s="111">
        <v>30000.0</v>
      </c>
      <c r="F372" s="111"/>
      <c r="G372" s="141" t="str">
        <f>VLOOKUP(D372,'Tech. sheet (2)'!A:V,16,FALSE)</f>
        <v/>
      </c>
      <c r="H372" s="111"/>
      <c r="I372" s="144"/>
      <c r="J372" s="111"/>
    </row>
    <row r="373" ht="15.75" customHeight="1">
      <c r="A373" s="155">
        <v>342.0</v>
      </c>
      <c r="B373" s="111" t="s">
        <v>507</v>
      </c>
      <c r="C373" s="129">
        <v>44385.0</v>
      </c>
      <c r="D373" s="111" t="s">
        <v>82</v>
      </c>
      <c r="E373" s="111">
        <v>40000.0</v>
      </c>
      <c r="F373" s="111"/>
      <c r="G373" s="141" t="str">
        <f>VLOOKUP(D373,'Tech. sheet (2)'!A:V,16,FALSE)</f>
        <v/>
      </c>
      <c r="H373" s="111"/>
      <c r="I373" s="144"/>
      <c r="J373" s="111"/>
    </row>
    <row r="374" ht="15.75" customHeight="1">
      <c r="A374" s="155">
        <v>343.0</v>
      </c>
      <c r="B374" s="111" t="s">
        <v>508</v>
      </c>
      <c r="C374" s="129">
        <v>44386.0</v>
      </c>
      <c r="D374" s="111" t="s">
        <v>104</v>
      </c>
      <c r="E374" s="111">
        <v>10000.0</v>
      </c>
      <c r="F374" s="111"/>
      <c r="G374" s="159" t="str">
        <f>VLOOKUP(D374,'Tech. sheet (2)'!A:V,16,FALSE)</f>
        <v>---</v>
      </c>
      <c r="H374" s="111"/>
      <c r="I374" s="144"/>
      <c r="J374" s="111"/>
    </row>
    <row r="375" ht="15.75" customHeight="1">
      <c r="A375" s="155">
        <v>344.0</v>
      </c>
      <c r="B375" s="111" t="s">
        <v>509</v>
      </c>
      <c r="C375" s="129">
        <v>44386.0</v>
      </c>
      <c r="D375" s="111" t="s">
        <v>233</v>
      </c>
      <c r="E375" s="111">
        <v>20000.0</v>
      </c>
      <c r="F375" s="111"/>
      <c r="G375" s="159" t="str">
        <f>VLOOKUP(D375,'Tech. sheet (2)'!A:V,16,FALSE)</f>
        <v>---</v>
      </c>
      <c r="H375" s="111"/>
      <c r="I375" s="144"/>
      <c r="J375" s="111"/>
    </row>
    <row r="376" ht="15.75" customHeight="1">
      <c r="A376" s="155">
        <v>345.0</v>
      </c>
      <c r="B376" s="111" t="s">
        <v>510</v>
      </c>
      <c r="C376" s="129">
        <v>44389.0</v>
      </c>
      <c r="D376" s="111" t="s">
        <v>218</v>
      </c>
      <c r="E376" s="111">
        <v>40000.0</v>
      </c>
      <c r="F376" s="111"/>
      <c r="G376" s="141" t="str">
        <f>VLOOKUP(D376,'Tech. sheet (2)'!A:V,16,FALSE)</f>
        <v/>
      </c>
      <c r="H376" s="111"/>
      <c r="I376" s="144"/>
      <c r="J376" s="111"/>
    </row>
    <row r="377" ht="15.75" customHeight="1">
      <c r="A377" s="155">
        <v>346.0</v>
      </c>
      <c r="B377" s="111" t="s">
        <v>511</v>
      </c>
      <c r="C377" s="129">
        <v>44389.0</v>
      </c>
      <c r="D377" s="111" t="s">
        <v>512</v>
      </c>
      <c r="E377" s="111">
        <v>20000.0</v>
      </c>
      <c r="F377" s="111"/>
      <c r="G377" s="141" t="str">
        <f>VLOOKUP(D377,'Tech. sheet (2)'!A:V,16,FALSE)</f>
        <v/>
      </c>
      <c r="H377" s="111"/>
      <c r="I377" s="144"/>
      <c r="J377" s="111"/>
    </row>
    <row r="378" ht="15.75" customHeight="1">
      <c r="A378" s="155">
        <v>347.0</v>
      </c>
      <c r="B378" s="111" t="s">
        <v>513</v>
      </c>
      <c r="C378" s="129">
        <v>44389.0</v>
      </c>
      <c r="D378" s="111" t="s">
        <v>199</v>
      </c>
      <c r="E378" s="111">
        <v>20000.0</v>
      </c>
      <c r="F378" s="111"/>
      <c r="G378" s="141" t="str">
        <f>VLOOKUP(D378,'Tech. sheet (2)'!A:V,16,FALSE)</f>
        <v/>
      </c>
      <c r="H378" s="111"/>
      <c r="I378" s="144"/>
      <c r="J378" s="111"/>
    </row>
    <row r="379" ht="15.75" customHeight="1">
      <c r="A379" s="155">
        <v>348.0</v>
      </c>
      <c r="B379" s="141" t="s">
        <v>514</v>
      </c>
      <c r="C379" s="129">
        <v>44389.0</v>
      </c>
      <c r="D379" s="111" t="s">
        <v>233</v>
      </c>
      <c r="E379" s="141">
        <v>20000.0</v>
      </c>
      <c r="F379" s="141"/>
      <c r="G379" s="159" t="str">
        <f>VLOOKUP(D379,'Tech. sheet (2)'!A:V,16,FALSE)</f>
        <v>---</v>
      </c>
      <c r="H379" s="141"/>
      <c r="I379" s="144"/>
      <c r="J379" s="111"/>
    </row>
    <row r="380" ht="15.75" customHeight="1">
      <c r="A380" s="155">
        <v>349.0</v>
      </c>
      <c r="B380" s="111" t="s">
        <v>515</v>
      </c>
      <c r="C380" s="129">
        <v>44389.0</v>
      </c>
      <c r="D380" s="111" t="s">
        <v>127</v>
      </c>
      <c r="E380" s="111">
        <v>20000.0</v>
      </c>
      <c r="F380" s="111"/>
      <c r="G380" s="133" t="str">
        <f>VLOOKUP(D380,'Tech. sheet (2)'!A:V,16,FALSE)</f>
        <v>---</v>
      </c>
      <c r="H380" s="111"/>
      <c r="I380" s="160"/>
      <c r="J380" s="111"/>
    </row>
    <row r="381" ht="15.75" customHeight="1">
      <c r="A381" s="155">
        <v>350.0</v>
      </c>
      <c r="B381" s="111" t="s">
        <v>516</v>
      </c>
      <c r="C381" s="129">
        <v>44389.0</v>
      </c>
      <c r="D381" s="111" t="s">
        <v>517</v>
      </c>
      <c r="E381" s="111">
        <v>2500.0</v>
      </c>
      <c r="F381" s="111"/>
      <c r="G381" s="111"/>
      <c r="H381" s="111"/>
      <c r="I381" s="160"/>
      <c r="J381" s="111"/>
    </row>
    <row r="382" ht="15.75" customHeight="1">
      <c r="A382" s="155">
        <v>351.0</v>
      </c>
      <c r="B382" s="111" t="s">
        <v>518</v>
      </c>
      <c r="C382" s="129">
        <v>44390.0</v>
      </c>
      <c r="D382" s="111" t="s">
        <v>472</v>
      </c>
      <c r="E382" s="111">
        <v>25000.0</v>
      </c>
      <c r="F382" s="111"/>
      <c r="G382" s="111"/>
      <c r="H382" s="111"/>
      <c r="I382" s="160"/>
      <c r="J382" s="111"/>
    </row>
    <row r="383" ht="15.75" customHeight="1">
      <c r="A383" s="155">
        <v>352.0</v>
      </c>
      <c r="B383" s="111" t="s">
        <v>519</v>
      </c>
      <c r="C383" s="129">
        <v>44390.0</v>
      </c>
      <c r="D383" s="111" t="s">
        <v>299</v>
      </c>
      <c r="E383" s="111">
        <v>60000.0</v>
      </c>
      <c r="F383" s="111"/>
      <c r="G383" s="111"/>
      <c r="H383" s="111"/>
      <c r="I383" s="160"/>
      <c r="J383" s="111"/>
    </row>
    <row r="384" ht="15.75" customHeight="1">
      <c r="A384" s="155">
        <v>353.0</v>
      </c>
      <c r="B384" s="111" t="s">
        <v>520</v>
      </c>
      <c r="C384" s="129">
        <v>44390.0</v>
      </c>
      <c r="D384" s="111" t="s">
        <v>241</v>
      </c>
      <c r="E384" s="111">
        <v>13000.0</v>
      </c>
      <c r="F384" s="111"/>
      <c r="G384" s="111"/>
      <c r="H384" s="111"/>
      <c r="I384" s="160"/>
      <c r="J384" s="111"/>
    </row>
    <row r="385" ht="15.75" customHeight="1">
      <c r="A385" s="155">
        <v>354.0</v>
      </c>
      <c r="B385" s="111" t="s">
        <v>521</v>
      </c>
      <c r="C385" s="129">
        <v>44391.0</v>
      </c>
      <c r="D385" s="111" t="s">
        <v>108</v>
      </c>
      <c r="E385" s="111">
        <v>50000.0</v>
      </c>
      <c r="F385" s="111"/>
      <c r="G385" s="111"/>
      <c r="H385" s="111"/>
      <c r="I385" s="160"/>
      <c r="J385" s="111"/>
    </row>
    <row r="386" ht="15.75" customHeight="1">
      <c r="A386" s="155">
        <v>355.0</v>
      </c>
      <c r="B386" s="111" t="s">
        <v>522</v>
      </c>
      <c r="C386" s="129">
        <v>44391.0</v>
      </c>
      <c r="D386" s="111" t="s">
        <v>270</v>
      </c>
      <c r="E386" s="111">
        <v>15000.0</v>
      </c>
      <c r="F386" s="111"/>
      <c r="G386" s="111"/>
      <c r="H386" s="111"/>
      <c r="I386" s="160"/>
      <c r="J386" s="111"/>
    </row>
    <row r="387" ht="15.75" customHeight="1">
      <c r="A387" s="155">
        <v>356.0</v>
      </c>
      <c r="B387" s="111" t="s">
        <v>523</v>
      </c>
      <c r="C387" s="129">
        <v>44392.0</v>
      </c>
      <c r="D387" s="111" t="s">
        <v>287</v>
      </c>
      <c r="E387" s="111">
        <v>11000.0</v>
      </c>
      <c r="F387" s="111"/>
      <c r="G387" s="111"/>
      <c r="H387" s="111"/>
      <c r="I387" s="160"/>
      <c r="J387" s="111"/>
    </row>
    <row r="388" ht="15.75" customHeight="1">
      <c r="A388" s="155">
        <v>357.0</v>
      </c>
      <c r="B388" s="111" t="s">
        <v>524</v>
      </c>
      <c r="C388" s="129">
        <v>44392.0</v>
      </c>
      <c r="D388" s="111" t="s">
        <v>273</v>
      </c>
      <c r="E388" s="111">
        <v>25000.0</v>
      </c>
      <c r="F388" s="111"/>
      <c r="G388" s="111"/>
      <c r="H388" s="111"/>
      <c r="I388" s="160"/>
      <c r="J388" s="111"/>
    </row>
    <row r="389" ht="15.75" customHeight="1">
      <c r="A389" s="155">
        <v>358.0</v>
      </c>
      <c r="B389" s="111" t="s">
        <v>525</v>
      </c>
      <c r="C389" s="129">
        <v>44392.0</v>
      </c>
      <c r="D389" s="111" t="s">
        <v>273</v>
      </c>
      <c r="E389" s="111">
        <v>25000.0</v>
      </c>
      <c r="F389" s="111"/>
      <c r="G389" s="111"/>
      <c r="H389" s="111"/>
      <c r="I389" s="160"/>
      <c r="J389" s="111"/>
    </row>
    <row r="390" ht="15.75" customHeight="1">
      <c r="A390" s="155">
        <v>359.0</v>
      </c>
      <c r="B390" s="111" t="s">
        <v>526</v>
      </c>
      <c r="C390" s="129">
        <v>44393.0</v>
      </c>
      <c r="D390" s="111" t="s">
        <v>299</v>
      </c>
      <c r="E390" s="111">
        <v>35000.0</v>
      </c>
      <c r="F390" s="111"/>
      <c r="G390" s="111"/>
      <c r="H390" s="111"/>
      <c r="I390" s="160"/>
      <c r="J390" s="111"/>
    </row>
    <row r="391" ht="15.75" customHeight="1">
      <c r="A391" s="155">
        <v>360.0</v>
      </c>
      <c r="B391" s="111" t="s">
        <v>527</v>
      </c>
      <c r="C391" s="129">
        <v>44393.0</v>
      </c>
      <c r="D391" s="111" t="s">
        <v>299</v>
      </c>
      <c r="E391" s="111">
        <v>35000.0</v>
      </c>
      <c r="F391" s="111"/>
      <c r="G391" s="111"/>
      <c r="H391" s="111"/>
      <c r="I391" s="160"/>
      <c r="J391" s="111"/>
    </row>
    <row r="392" ht="15.75" customHeight="1">
      <c r="A392" s="155">
        <v>361.0</v>
      </c>
      <c r="B392" s="111" t="s">
        <v>528</v>
      </c>
      <c r="C392" s="129">
        <v>44393.0</v>
      </c>
      <c r="D392" s="111" t="s">
        <v>299</v>
      </c>
      <c r="E392" s="111">
        <v>35000.0</v>
      </c>
      <c r="F392" s="111"/>
      <c r="G392" s="111"/>
      <c r="H392" s="111"/>
      <c r="I392" s="160"/>
      <c r="J392" s="111"/>
    </row>
    <row r="393" ht="15.75" customHeight="1">
      <c r="A393" s="155">
        <v>362.0</v>
      </c>
      <c r="B393" s="111" t="s">
        <v>529</v>
      </c>
      <c r="C393" s="129">
        <v>44393.0</v>
      </c>
      <c r="D393" s="111" t="s">
        <v>80</v>
      </c>
      <c r="E393" s="111">
        <v>9000.0</v>
      </c>
      <c r="F393" s="111"/>
      <c r="G393" s="111"/>
      <c r="H393" s="111"/>
      <c r="I393" s="160"/>
      <c r="J393" s="111"/>
    </row>
    <row r="394" ht="15.75" customHeight="1">
      <c r="A394" s="155">
        <v>363.0</v>
      </c>
      <c r="B394" s="111" t="s">
        <v>530</v>
      </c>
      <c r="C394" s="129">
        <v>44393.0</v>
      </c>
      <c r="D394" s="111" t="s">
        <v>233</v>
      </c>
      <c r="E394" s="111">
        <v>35000.0</v>
      </c>
      <c r="F394" s="111"/>
      <c r="G394" s="111"/>
      <c r="H394" s="111"/>
      <c r="I394" s="160"/>
      <c r="J394" s="111"/>
    </row>
    <row r="395" ht="15.75" customHeight="1">
      <c r="A395" s="155">
        <v>364.0</v>
      </c>
      <c r="B395" s="111" t="s">
        <v>531</v>
      </c>
      <c r="C395" s="129">
        <v>44393.0</v>
      </c>
      <c r="D395" s="111" t="s">
        <v>56</v>
      </c>
      <c r="E395" s="111">
        <v>30000.0</v>
      </c>
      <c r="F395" s="111"/>
      <c r="G395" s="111"/>
      <c r="H395" s="111"/>
      <c r="I395" s="160"/>
      <c r="J395" s="111"/>
    </row>
    <row r="396" ht="15.75" customHeight="1">
      <c r="A396" s="155">
        <v>365.0</v>
      </c>
      <c r="B396" s="111" t="s">
        <v>532</v>
      </c>
      <c r="C396" s="129">
        <v>44393.0</v>
      </c>
      <c r="D396" s="111" t="s">
        <v>55</v>
      </c>
      <c r="E396" s="111">
        <v>20000.0</v>
      </c>
      <c r="F396" s="111"/>
      <c r="G396" s="111"/>
      <c r="H396" s="111"/>
      <c r="I396" s="160"/>
      <c r="J396" s="111"/>
    </row>
    <row r="397" ht="15.75" customHeight="1">
      <c r="A397" s="155">
        <v>366.0</v>
      </c>
      <c r="B397" s="111" t="s">
        <v>533</v>
      </c>
      <c r="C397" s="129">
        <v>44396.0</v>
      </c>
      <c r="D397" s="111" t="s">
        <v>226</v>
      </c>
      <c r="E397" s="111">
        <v>60000.0</v>
      </c>
      <c r="F397" s="111"/>
      <c r="G397" s="111"/>
      <c r="H397" s="111"/>
      <c r="I397" s="160"/>
      <c r="J397" s="111"/>
    </row>
    <row r="398" ht="15.75" customHeight="1">
      <c r="A398" s="155">
        <v>367.0</v>
      </c>
      <c r="B398" s="111" t="s">
        <v>534</v>
      </c>
      <c r="C398" s="129">
        <v>44396.0</v>
      </c>
      <c r="D398" s="111" t="s">
        <v>148</v>
      </c>
      <c r="E398" s="111">
        <v>25000.0</v>
      </c>
      <c r="F398" s="111"/>
      <c r="G398" s="111"/>
      <c r="H398" s="111"/>
      <c r="I398" s="160"/>
      <c r="J398" s="111"/>
    </row>
    <row r="399" ht="15.75" customHeight="1">
      <c r="A399" s="155">
        <v>368.0</v>
      </c>
      <c r="B399" s="111" t="s">
        <v>535</v>
      </c>
      <c r="C399" s="129">
        <v>44397.0</v>
      </c>
      <c r="D399" s="111" t="s">
        <v>72</v>
      </c>
      <c r="E399" s="111">
        <v>40000.0</v>
      </c>
      <c r="F399" s="111"/>
      <c r="G399" s="111"/>
      <c r="H399" s="111"/>
      <c r="I399" s="160"/>
      <c r="J399" s="111"/>
    </row>
    <row r="400" ht="15.75" customHeight="1">
      <c r="A400" s="155">
        <v>369.0</v>
      </c>
      <c r="B400" s="111" t="s">
        <v>536</v>
      </c>
      <c r="C400" s="129">
        <v>44397.0</v>
      </c>
      <c r="D400" s="111" t="s">
        <v>211</v>
      </c>
      <c r="E400" s="111">
        <v>60000.0</v>
      </c>
      <c r="F400" s="111"/>
      <c r="G400" s="111"/>
      <c r="H400" s="111"/>
      <c r="I400" s="160"/>
      <c r="J400" s="111"/>
    </row>
    <row r="401" ht="15.75" customHeight="1">
      <c r="A401" s="155">
        <v>370.0</v>
      </c>
      <c r="B401" s="111" t="s">
        <v>537</v>
      </c>
      <c r="C401" s="129">
        <v>44397.0</v>
      </c>
      <c r="D401" s="111" t="s">
        <v>249</v>
      </c>
      <c r="E401" s="111">
        <v>12000.0</v>
      </c>
      <c r="F401" s="111"/>
      <c r="G401" s="111"/>
      <c r="H401" s="111"/>
      <c r="I401" s="160"/>
      <c r="J401" s="111"/>
    </row>
    <row r="402" ht="15.75" customHeight="1">
      <c r="A402" s="155">
        <v>371.0</v>
      </c>
      <c r="B402" s="111" t="s">
        <v>538</v>
      </c>
      <c r="C402" s="129">
        <v>44397.0</v>
      </c>
      <c r="D402" s="111" t="s">
        <v>270</v>
      </c>
      <c r="E402" s="111">
        <v>12000.0</v>
      </c>
      <c r="F402" s="111"/>
      <c r="G402" s="111"/>
      <c r="H402" s="111"/>
      <c r="I402" s="160"/>
      <c r="J402" s="111"/>
    </row>
    <row r="403" ht="15.75" customHeight="1">
      <c r="A403" s="155">
        <v>372.0</v>
      </c>
      <c r="B403" s="111" t="s">
        <v>539</v>
      </c>
      <c r="C403" s="129">
        <v>44397.0</v>
      </c>
      <c r="D403" s="111" t="s">
        <v>345</v>
      </c>
      <c r="E403" s="111">
        <v>20000.0</v>
      </c>
      <c r="F403" s="111"/>
      <c r="G403" s="111"/>
      <c r="H403" s="111"/>
      <c r="I403" s="160"/>
      <c r="J403" s="111"/>
    </row>
    <row r="404" ht="15.75" customHeight="1">
      <c r="A404" s="155">
        <v>373.0</v>
      </c>
      <c r="B404" s="111" t="s">
        <v>540</v>
      </c>
      <c r="C404" s="129">
        <v>44397.0</v>
      </c>
      <c r="D404" s="111" t="s">
        <v>80</v>
      </c>
      <c r="E404" s="111">
        <v>10000.0</v>
      </c>
      <c r="F404" s="111"/>
      <c r="G404" s="111"/>
      <c r="H404" s="111"/>
      <c r="I404" s="160"/>
      <c r="J404" s="111"/>
    </row>
    <row r="405" ht="15.75" customHeight="1">
      <c r="A405" s="155">
        <v>374.0</v>
      </c>
      <c r="B405" s="111" t="s">
        <v>541</v>
      </c>
      <c r="C405" s="129">
        <v>44398.0</v>
      </c>
      <c r="D405" s="111" t="s">
        <v>299</v>
      </c>
      <c r="E405" s="111">
        <v>10000.0</v>
      </c>
      <c r="F405" s="111"/>
      <c r="G405" s="111"/>
      <c r="H405" s="111"/>
      <c r="I405" s="160"/>
      <c r="J405" s="111"/>
    </row>
    <row r="406" ht="15.75" customHeight="1">
      <c r="A406" s="155">
        <v>375.0</v>
      </c>
      <c r="B406" s="111" t="s">
        <v>542</v>
      </c>
      <c r="C406" s="129">
        <v>44398.0</v>
      </c>
      <c r="D406" s="111" t="s">
        <v>206</v>
      </c>
      <c r="E406" s="111">
        <v>40000.0</v>
      </c>
      <c r="F406" s="111"/>
      <c r="G406" s="111"/>
      <c r="H406" s="111"/>
      <c r="I406" s="160"/>
      <c r="J406" s="111"/>
    </row>
    <row r="407" ht="15.75" customHeight="1">
      <c r="A407" s="155">
        <v>376.0</v>
      </c>
      <c r="B407" s="111" t="s">
        <v>543</v>
      </c>
      <c r="C407" s="129">
        <v>44398.0</v>
      </c>
      <c r="D407" s="111" t="s">
        <v>544</v>
      </c>
      <c r="E407" s="111">
        <v>3000.0</v>
      </c>
      <c r="F407" s="111"/>
      <c r="G407" s="111"/>
      <c r="H407" s="111"/>
      <c r="I407" s="160"/>
      <c r="J407" s="111"/>
    </row>
    <row r="408" ht="15.75" customHeight="1">
      <c r="A408" s="155">
        <v>377.0</v>
      </c>
      <c r="B408" s="111" t="s">
        <v>545</v>
      </c>
      <c r="C408" s="129">
        <v>44398.0</v>
      </c>
      <c r="D408" s="111" t="s">
        <v>546</v>
      </c>
      <c r="E408" s="111">
        <v>3000.0</v>
      </c>
      <c r="F408" s="111"/>
      <c r="G408" s="111"/>
      <c r="H408" s="111"/>
      <c r="I408" s="160"/>
      <c r="J408" s="111"/>
    </row>
    <row r="409" ht="15.75" customHeight="1">
      <c r="A409" s="155">
        <v>378.0</v>
      </c>
      <c r="B409" s="111" t="s">
        <v>547</v>
      </c>
      <c r="C409" s="129">
        <v>44399.0</v>
      </c>
      <c r="D409" s="111" t="s">
        <v>233</v>
      </c>
      <c r="E409" s="111">
        <v>70000.0</v>
      </c>
      <c r="F409" s="111"/>
      <c r="G409" s="111"/>
      <c r="H409" s="111"/>
      <c r="I409" s="160"/>
      <c r="J409" s="111"/>
    </row>
    <row r="410" ht="15.75" customHeight="1">
      <c r="A410" s="155">
        <v>379.0</v>
      </c>
      <c r="B410" s="111" t="s">
        <v>548</v>
      </c>
      <c r="C410" s="129">
        <v>44400.0</v>
      </c>
      <c r="D410" s="111" t="s">
        <v>211</v>
      </c>
      <c r="E410" s="111">
        <v>50000.0</v>
      </c>
      <c r="F410" s="111"/>
      <c r="G410" s="111"/>
      <c r="H410" s="111"/>
      <c r="I410" s="160"/>
      <c r="J410" s="111"/>
    </row>
    <row r="411" ht="15.75" customHeight="1">
      <c r="A411" s="155">
        <v>380.0</v>
      </c>
      <c r="B411" s="111" t="s">
        <v>549</v>
      </c>
      <c r="C411" s="129">
        <v>44400.0</v>
      </c>
      <c r="D411" s="111" t="s">
        <v>299</v>
      </c>
      <c r="E411" s="111">
        <v>50000.0</v>
      </c>
      <c r="F411" s="111"/>
      <c r="G411" s="111"/>
      <c r="H411" s="111"/>
      <c r="I411" s="160"/>
      <c r="J411" s="111"/>
    </row>
    <row r="412" ht="15.75" customHeight="1">
      <c r="A412" s="155">
        <v>381.0</v>
      </c>
      <c r="B412" s="111" t="s">
        <v>550</v>
      </c>
      <c r="C412" s="129">
        <v>44403.0</v>
      </c>
      <c r="D412" s="111" t="s">
        <v>551</v>
      </c>
      <c r="E412" s="111">
        <v>10000.0</v>
      </c>
      <c r="F412" s="111"/>
      <c r="G412" s="111"/>
      <c r="H412" s="111"/>
      <c r="I412" s="160"/>
      <c r="J412" s="111"/>
    </row>
    <row r="413" ht="15.75" customHeight="1">
      <c r="A413" s="155">
        <v>382.0</v>
      </c>
      <c r="B413" s="111" t="s">
        <v>552</v>
      </c>
      <c r="C413" s="129">
        <v>44403.0</v>
      </c>
      <c r="D413" s="111" t="s">
        <v>58</v>
      </c>
      <c r="E413" s="111">
        <v>40000.0</v>
      </c>
      <c r="F413" s="111"/>
      <c r="G413" s="111"/>
      <c r="H413" s="111"/>
      <c r="I413" s="160"/>
      <c r="J413" s="111"/>
    </row>
    <row r="414" ht="15.75" customHeight="1">
      <c r="A414" s="155">
        <v>383.0</v>
      </c>
      <c r="B414" s="111" t="s">
        <v>553</v>
      </c>
      <c r="C414" s="129">
        <v>44403.0</v>
      </c>
      <c r="D414" s="111" t="s">
        <v>226</v>
      </c>
      <c r="E414" s="111">
        <v>60000.0</v>
      </c>
      <c r="F414" s="111"/>
      <c r="G414" s="111"/>
      <c r="H414" s="111"/>
      <c r="I414" s="160"/>
      <c r="J414" s="111"/>
    </row>
    <row r="415" ht="15.75" customHeight="1">
      <c r="A415" s="155">
        <v>384.0</v>
      </c>
      <c r="B415" s="111" t="s">
        <v>554</v>
      </c>
      <c r="C415" s="129">
        <v>44404.0</v>
      </c>
      <c r="D415" s="111" t="s">
        <v>268</v>
      </c>
      <c r="E415" s="111">
        <v>10000.0</v>
      </c>
      <c r="F415" s="111"/>
      <c r="G415" s="111"/>
      <c r="H415" s="111"/>
      <c r="I415" s="160"/>
      <c r="J415" s="111"/>
    </row>
    <row r="416" ht="15.75" customHeight="1">
      <c r="A416" s="155">
        <v>385.0</v>
      </c>
      <c r="B416" s="111" t="s">
        <v>555</v>
      </c>
      <c r="C416" s="129">
        <v>44404.0</v>
      </c>
      <c r="D416" s="111" t="s">
        <v>154</v>
      </c>
      <c r="E416" s="111">
        <v>25000.0</v>
      </c>
      <c r="F416" s="111"/>
      <c r="G416" s="111"/>
      <c r="H416" s="111"/>
      <c r="I416" s="160"/>
      <c r="J416" s="111"/>
    </row>
    <row r="417" ht="15.75" customHeight="1">
      <c r="A417" s="155">
        <v>386.0</v>
      </c>
      <c r="B417" s="111" t="s">
        <v>556</v>
      </c>
      <c r="C417" s="129">
        <v>44404.0</v>
      </c>
      <c r="D417" s="111" t="s">
        <v>345</v>
      </c>
      <c r="E417" s="111">
        <v>18000.0</v>
      </c>
      <c r="F417" s="111"/>
      <c r="G417" s="111"/>
      <c r="H417" s="111"/>
      <c r="I417" s="160"/>
      <c r="J417" s="111"/>
    </row>
    <row r="418" ht="15.75" customHeight="1">
      <c r="A418" s="155">
        <v>387.0</v>
      </c>
      <c r="B418" s="111" t="s">
        <v>557</v>
      </c>
      <c r="C418" s="129">
        <v>44404.0</v>
      </c>
      <c r="D418" s="111" t="s">
        <v>241</v>
      </c>
      <c r="E418" s="111">
        <v>10000.0</v>
      </c>
      <c r="F418" s="111"/>
      <c r="G418" s="111"/>
      <c r="H418" s="111"/>
      <c r="I418" s="160"/>
      <c r="J418" s="111"/>
    </row>
    <row r="419" ht="15.75" customHeight="1">
      <c r="A419" s="155">
        <v>388.0</v>
      </c>
      <c r="B419" s="111" t="s">
        <v>558</v>
      </c>
      <c r="C419" s="129">
        <v>44405.0</v>
      </c>
      <c r="D419" s="111" t="s">
        <v>181</v>
      </c>
      <c r="E419" s="111">
        <v>50000.0</v>
      </c>
      <c r="F419" s="111"/>
      <c r="G419" s="111"/>
      <c r="H419" s="111"/>
      <c r="I419" s="160"/>
      <c r="J419" s="111"/>
    </row>
    <row r="420" ht="15.75" customHeight="1">
      <c r="A420" s="155">
        <v>389.0</v>
      </c>
      <c r="B420" s="111" t="s">
        <v>559</v>
      </c>
      <c r="C420" s="129">
        <v>44405.0</v>
      </c>
      <c r="D420" s="111" t="s">
        <v>211</v>
      </c>
      <c r="E420" s="111">
        <v>50000.0</v>
      </c>
      <c r="F420" s="111"/>
      <c r="G420" s="111"/>
      <c r="H420" s="111"/>
      <c r="I420" s="160"/>
      <c r="J420" s="111"/>
    </row>
    <row r="421" ht="15.75" customHeight="1">
      <c r="A421" s="155">
        <v>390.0</v>
      </c>
      <c r="B421" s="111" t="s">
        <v>560</v>
      </c>
      <c r="C421" s="129">
        <v>44406.0</v>
      </c>
      <c r="D421" s="111" t="s">
        <v>76</v>
      </c>
      <c r="E421" s="111">
        <v>50000.0</v>
      </c>
      <c r="F421" s="111"/>
      <c r="G421" s="111"/>
      <c r="H421" s="111"/>
      <c r="I421" s="160"/>
      <c r="J421" s="111"/>
    </row>
    <row r="422" ht="15.75" customHeight="1">
      <c r="A422" s="155">
        <v>391.0</v>
      </c>
      <c r="B422" s="111" t="s">
        <v>561</v>
      </c>
      <c r="C422" s="129">
        <v>44406.0</v>
      </c>
      <c r="D422" s="111" t="s">
        <v>211</v>
      </c>
      <c r="E422" s="111">
        <v>30000.0</v>
      </c>
      <c r="F422" s="111"/>
      <c r="G422" s="111"/>
      <c r="H422" s="111"/>
      <c r="I422" s="160"/>
      <c r="J422" s="111"/>
    </row>
    <row r="423" ht="15.75" customHeight="1">
      <c r="A423" s="155">
        <v>392.0</v>
      </c>
      <c r="B423" s="111" t="s">
        <v>562</v>
      </c>
      <c r="C423" s="129">
        <v>44407.0</v>
      </c>
      <c r="D423" s="111" t="s">
        <v>226</v>
      </c>
      <c r="E423" s="111">
        <v>60000.0</v>
      </c>
      <c r="F423" s="111"/>
      <c r="G423" s="111"/>
      <c r="H423" s="111"/>
      <c r="I423" s="160"/>
      <c r="J423" s="111"/>
    </row>
    <row r="424" ht="15.75" customHeight="1">
      <c r="A424" s="155">
        <v>393.0</v>
      </c>
      <c r="B424" s="111" t="s">
        <v>563</v>
      </c>
      <c r="C424" s="129">
        <v>44407.0</v>
      </c>
      <c r="D424" s="111" t="s">
        <v>299</v>
      </c>
      <c r="E424" s="111">
        <v>50000.0</v>
      </c>
      <c r="F424" s="111"/>
      <c r="G424" s="111"/>
      <c r="H424" s="111"/>
      <c r="I424" s="160"/>
      <c r="J424" s="111"/>
    </row>
    <row r="425" ht="15.75" customHeight="1">
      <c r="A425" s="155">
        <v>394.0</v>
      </c>
      <c r="B425" s="111" t="s">
        <v>564</v>
      </c>
      <c r="C425" s="129">
        <v>44407.0</v>
      </c>
      <c r="D425" s="111" t="s">
        <v>299</v>
      </c>
      <c r="E425" s="111">
        <v>50000.0</v>
      </c>
      <c r="F425" s="111"/>
      <c r="G425" s="111"/>
      <c r="H425" s="111"/>
      <c r="I425" s="160"/>
      <c r="J425" s="111"/>
    </row>
    <row r="426" ht="15.75" customHeight="1">
      <c r="A426" s="155">
        <v>395.0</v>
      </c>
      <c r="B426" s="111" t="s">
        <v>565</v>
      </c>
      <c r="C426" s="129">
        <v>44410.0</v>
      </c>
      <c r="D426" s="111" t="s">
        <v>233</v>
      </c>
      <c r="E426" s="111">
        <v>30000.0</v>
      </c>
      <c r="F426" s="111"/>
      <c r="G426" s="111"/>
      <c r="H426" s="111"/>
      <c r="I426" s="160"/>
      <c r="J426" s="111"/>
    </row>
    <row r="427" ht="15.75" customHeight="1">
      <c r="A427" s="155">
        <v>396.0</v>
      </c>
      <c r="B427" s="111" t="s">
        <v>566</v>
      </c>
      <c r="C427" s="129">
        <v>44410.0</v>
      </c>
      <c r="D427" s="111" t="s">
        <v>181</v>
      </c>
      <c r="E427" s="111">
        <v>9000.0</v>
      </c>
      <c r="F427" s="111"/>
      <c r="G427" s="111"/>
      <c r="H427" s="111"/>
      <c r="I427" s="160"/>
      <c r="J427" s="111"/>
    </row>
    <row r="428" ht="15.75" customHeight="1">
      <c r="A428" s="155">
        <v>397.0</v>
      </c>
      <c r="B428" s="111" t="s">
        <v>567</v>
      </c>
      <c r="C428" s="129">
        <v>44410.0</v>
      </c>
      <c r="D428" s="111" t="s">
        <v>218</v>
      </c>
      <c r="E428" s="111">
        <v>30000.0</v>
      </c>
      <c r="F428" s="111"/>
      <c r="G428" s="111"/>
      <c r="H428" s="111"/>
      <c r="I428" s="160"/>
      <c r="J428" s="111"/>
    </row>
    <row r="429" ht="15.75" customHeight="1">
      <c r="A429" s="155">
        <v>398.0</v>
      </c>
      <c r="B429" s="111" t="s">
        <v>568</v>
      </c>
      <c r="C429" s="129">
        <v>44410.0</v>
      </c>
      <c r="D429" s="111" t="s">
        <v>133</v>
      </c>
      <c r="E429" s="111">
        <v>35000.0</v>
      </c>
      <c r="F429" s="111"/>
      <c r="G429" s="111"/>
      <c r="H429" s="111"/>
      <c r="I429" s="160"/>
      <c r="J429" s="111"/>
    </row>
    <row r="430" ht="15.75" customHeight="1">
      <c r="A430" s="155">
        <v>399.0</v>
      </c>
      <c r="B430" s="111" t="s">
        <v>569</v>
      </c>
      <c r="C430" s="129">
        <v>44411.0</v>
      </c>
      <c r="D430" s="111" t="s">
        <v>299</v>
      </c>
      <c r="E430" s="111">
        <v>50000.0</v>
      </c>
      <c r="F430" s="111"/>
      <c r="G430" s="111"/>
      <c r="H430" s="111"/>
      <c r="I430" s="160"/>
      <c r="J430" s="111"/>
    </row>
    <row r="431" ht="15.75" customHeight="1">
      <c r="A431" s="155">
        <v>400.0</v>
      </c>
      <c r="B431" s="111" t="s">
        <v>570</v>
      </c>
      <c r="C431" s="129">
        <v>44411.0</v>
      </c>
      <c r="D431" s="111" t="s">
        <v>211</v>
      </c>
      <c r="E431" s="111">
        <v>50000.0</v>
      </c>
      <c r="F431" s="111"/>
      <c r="G431" s="111"/>
      <c r="H431" s="111"/>
      <c r="I431" s="160"/>
      <c r="J431" s="111"/>
    </row>
    <row r="432" ht="15.75" customHeight="1">
      <c r="A432" s="155">
        <v>401.0</v>
      </c>
      <c r="B432" s="111" t="s">
        <v>571</v>
      </c>
      <c r="C432" s="129">
        <v>44412.0</v>
      </c>
      <c r="D432" s="111" t="s">
        <v>241</v>
      </c>
      <c r="E432" s="111">
        <v>10500.0</v>
      </c>
      <c r="F432" s="111"/>
      <c r="G432" s="111"/>
      <c r="H432" s="111"/>
      <c r="I432" s="160"/>
      <c r="J432" s="111"/>
    </row>
    <row r="433" ht="15.75" customHeight="1">
      <c r="A433" s="155">
        <v>402.0</v>
      </c>
      <c r="B433" s="111" t="s">
        <v>572</v>
      </c>
      <c r="C433" s="129">
        <v>44412.0</v>
      </c>
      <c r="D433" s="111" t="s">
        <v>270</v>
      </c>
      <c r="E433" s="111">
        <v>8500.0</v>
      </c>
      <c r="F433" s="111"/>
      <c r="G433" s="111"/>
      <c r="H433" s="131"/>
      <c r="I433" s="131"/>
      <c r="J433" s="111"/>
    </row>
    <row r="434" ht="15.75" customHeight="1">
      <c r="A434" s="155">
        <v>403.0</v>
      </c>
      <c r="B434" s="111" t="s">
        <v>573</v>
      </c>
      <c r="C434" s="129">
        <v>44412.0</v>
      </c>
      <c r="D434" s="111" t="s">
        <v>166</v>
      </c>
      <c r="E434" s="111">
        <v>45000.0</v>
      </c>
      <c r="F434" s="111"/>
      <c r="G434" s="111"/>
      <c r="H434" s="131"/>
      <c r="I434" s="131"/>
      <c r="J434" s="111"/>
    </row>
    <row r="435" ht="15.75" customHeight="1">
      <c r="A435" s="155">
        <v>404.0</v>
      </c>
      <c r="B435" s="111" t="s">
        <v>574</v>
      </c>
      <c r="C435" s="129">
        <v>44412.0</v>
      </c>
      <c r="D435" s="111" t="s">
        <v>226</v>
      </c>
      <c r="E435" s="111">
        <v>35000.0</v>
      </c>
      <c r="F435" s="111"/>
      <c r="G435" s="111"/>
      <c r="H435" s="131"/>
      <c r="I435" s="131"/>
      <c r="J435" s="111"/>
    </row>
    <row r="436" ht="15.75" customHeight="1">
      <c r="A436" s="155">
        <v>405.0</v>
      </c>
      <c r="B436" s="111" t="s">
        <v>575</v>
      </c>
      <c r="C436" s="129">
        <v>44412.0</v>
      </c>
      <c r="D436" s="111" t="s">
        <v>226</v>
      </c>
      <c r="E436" s="111">
        <v>30000.0</v>
      </c>
      <c r="F436" s="111"/>
      <c r="G436" s="111"/>
      <c r="H436" s="131"/>
      <c r="I436" s="131"/>
      <c r="J436" s="111"/>
    </row>
    <row r="437" ht="15.75" customHeight="1">
      <c r="A437" s="155">
        <v>406.0</v>
      </c>
      <c r="B437" s="111" t="s">
        <v>576</v>
      </c>
      <c r="C437" s="129">
        <v>44413.0</v>
      </c>
      <c r="D437" s="131" t="s">
        <v>108</v>
      </c>
      <c r="E437" s="111">
        <v>30000.0</v>
      </c>
      <c r="F437" s="111"/>
      <c r="G437" s="111"/>
      <c r="H437" s="131"/>
      <c r="I437" s="131"/>
      <c r="J437" s="111"/>
    </row>
    <row r="438" ht="15.75" customHeight="1">
      <c r="A438" s="155">
        <v>407.0</v>
      </c>
      <c r="B438" s="111" t="s">
        <v>577</v>
      </c>
      <c r="C438" s="129">
        <v>44413.0</v>
      </c>
      <c r="D438" s="131" t="s">
        <v>108</v>
      </c>
      <c r="E438" s="111">
        <v>30000.0</v>
      </c>
      <c r="F438" s="111"/>
      <c r="G438" s="111"/>
      <c r="H438" s="131"/>
      <c r="I438" s="131"/>
      <c r="J438" s="111"/>
    </row>
    <row r="439" ht="15.75" customHeight="1">
      <c r="A439" s="155">
        <v>408.0</v>
      </c>
      <c r="B439" s="111" t="s">
        <v>578</v>
      </c>
      <c r="C439" s="129">
        <v>44413.0</v>
      </c>
      <c r="D439" s="111" t="s">
        <v>299</v>
      </c>
      <c r="E439" s="111">
        <v>50000.0</v>
      </c>
      <c r="F439" s="111"/>
      <c r="G439" s="111"/>
      <c r="H439" s="131"/>
      <c r="I439" s="131"/>
      <c r="J439" s="111"/>
    </row>
    <row r="440" ht="15.75" customHeight="1">
      <c r="A440" s="155">
        <v>409.0</v>
      </c>
      <c r="B440" s="111" t="s">
        <v>579</v>
      </c>
      <c r="C440" s="129">
        <v>44413.0</v>
      </c>
      <c r="D440" s="111" t="s">
        <v>211</v>
      </c>
      <c r="E440" s="111">
        <v>45000.0</v>
      </c>
      <c r="F440" s="111"/>
      <c r="G440" s="111"/>
      <c r="H440" s="131"/>
      <c r="I440" s="131"/>
      <c r="J440" s="111"/>
    </row>
    <row r="441" ht="15.75" customHeight="1">
      <c r="A441" s="155">
        <v>410.0</v>
      </c>
      <c r="B441" s="111" t="s">
        <v>580</v>
      </c>
      <c r="C441" s="129">
        <v>44417.0</v>
      </c>
      <c r="D441" s="111" t="s">
        <v>218</v>
      </c>
      <c r="E441" s="111">
        <v>40000.0</v>
      </c>
      <c r="F441" s="111"/>
      <c r="G441" s="111"/>
      <c r="H441" s="131"/>
      <c r="I441" s="131"/>
      <c r="J441" s="111"/>
    </row>
    <row r="442" ht="15.75" customHeight="1">
      <c r="A442" s="155">
        <v>411.0</v>
      </c>
      <c r="B442" s="111" t="s">
        <v>581</v>
      </c>
      <c r="C442" s="129">
        <v>44417.0</v>
      </c>
      <c r="D442" s="111" t="s">
        <v>299</v>
      </c>
      <c r="E442" s="111">
        <v>60000.0</v>
      </c>
      <c r="F442" s="111"/>
      <c r="G442" s="111"/>
      <c r="H442" s="131"/>
      <c r="I442" s="131"/>
      <c r="J442" s="111"/>
    </row>
    <row r="443" ht="15.75" customHeight="1">
      <c r="A443" s="155">
        <v>412.0</v>
      </c>
      <c r="B443" s="111" t="s">
        <v>582</v>
      </c>
      <c r="C443" s="129">
        <v>44418.0</v>
      </c>
      <c r="D443" s="111" t="s">
        <v>299</v>
      </c>
      <c r="E443" s="111">
        <v>35000.0</v>
      </c>
      <c r="F443" s="111"/>
      <c r="G443" s="111"/>
      <c r="H443" s="131"/>
      <c r="I443" s="131"/>
      <c r="J443" s="111"/>
    </row>
    <row r="444" ht="15.75" customHeight="1">
      <c r="A444" s="155">
        <v>413.0</v>
      </c>
      <c r="B444" s="111" t="s">
        <v>583</v>
      </c>
      <c r="C444" s="129">
        <v>44418.0</v>
      </c>
      <c r="D444" s="111" t="s">
        <v>299</v>
      </c>
      <c r="E444" s="111">
        <v>35000.0</v>
      </c>
      <c r="F444" s="111"/>
      <c r="G444" s="111"/>
      <c r="H444" s="131"/>
      <c r="I444" s="131"/>
      <c r="J444" s="111"/>
    </row>
    <row r="445" ht="15.75" customHeight="1">
      <c r="A445" s="155">
        <v>414.0</v>
      </c>
      <c r="B445" s="111" t="s">
        <v>584</v>
      </c>
      <c r="C445" s="129">
        <v>44419.0</v>
      </c>
      <c r="D445" s="111" t="s">
        <v>218</v>
      </c>
      <c r="E445" s="111">
        <v>20000.0</v>
      </c>
      <c r="F445" s="111"/>
      <c r="G445" s="111"/>
      <c r="H445" s="131"/>
      <c r="I445" s="131"/>
      <c r="J445" s="111"/>
    </row>
    <row r="446" ht="15.75" customHeight="1">
      <c r="A446" s="155">
        <v>415.0</v>
      </c>
      <c r="B446" s="111" t="s">
        <v>585</v>
      </c>
      <c r="C446" s="129">
        <v>44419.0</v>
      </c>
      <c r="D446" s="111" t="s">
        <v>586</v>
      </c>
      <c r="E446" s="111">
        <v>20000.0</v>
      </c>
      <c r="F446" s="111"/>
      <c r="G446" s="111"/>
      <c r="H446" s="131"/>
      <c r="I446" s="131"/>
      <c r="J446" s="111"/>
    </row>
    <row r="447" ht="15.75" customHeight="1">
      <c r="A447" s="155">
        <v>416.0</v>
      </c>
      <c r="B447" s="111" t="s">
        <v>587</v>
      </c>
      <c r="C447" s="129">
        <v>44419.0</v>
      </c>
      <c r="D447" s="111" t="s">
        <v>233</v>
      </c>
      <c r="E447" s="111">
        <v>40000.0</v>
      </c>
      <c r="F447" s="111"/>
      <c r="G447" s="111"/>
      <c r="H447" s="131"/>
      <c r="I447" s="131"/>
      <c r="J447" s="111"/>
    </row>
    <row r="448" ht="15.75" customHeight="1">
      <c r="A448" s="155">
        <v>417.0</v>
      </c>
      <c r="B448" s="111" t="s">
        <v>588</v>
      </c>
      <c r="C448" s="129">
        <v>44419.0</v>
      </c>
      <c r="D448" s="111" t="s">
        <v>173</v>
      </c>
      <c r="E448" s="111">
        <v>20000.0</v>
      </c>
      <c r="F448" s="111"/>
      <c r="G448" s="111"/>
      <c r="H448" s="131"/>
      <c r="I448" s="131"/>
      <c r="J448" s="111"/>
    </row>
    <row r="449" ht="15.75" customHeight="1">
      <c r="A449" s="155">
        <v>418.0</v>
      </c>
      <c r="B449" s="111" t="s">
        <v>589</v>
      </c>
      <c r="C449" s="129">
        <v>44420.0</v>
      </c>
      <c r="D449" s="111" t="s">
        <v>211</v>
      </c>
      <c r="E449" s="111">
        <v>45000.0</v>
      </c>
      <c r="F449" s="111"/>
      <c r="G449" s="111"/>
      <c r="H449" s="131"/>
      <c r="I449" s="131"/>
      <c r="J449" s="111"/>
    </row>
    <row r="450" ht="15.75" customHeight="1">
      <c r="A450" s="155">
        <v>419.0</v>
      </c>
      <c r="B450" s="111" t="s">
        <v>590</v>
      </c>
      <c r="C450" s="129">
        <v>44420.0</v>
      </c>
      <c r="D450" s="111" t="s">
        <v>211</v>
      </c>
      <c r="E450" s="111">
        <v>45000.0</v>
      </c>
      <c r="F450" s="111"/>
      <c r="G450" s="111"/>
      <c r="H450" s="131"/>
      <c r="I450" s="131"/>
      <c r="J450" s="111"/>
    </row>
    <row r="451" ht="15.75" customHeight="1">
      <c r="A451" s="155">
        <v>420.0</v>
      </c>
      <c r="B451" s="111" t="s">
        <v>591</v>
      </c>
      <c r="C451" s="129">
        <v>44420.0</v>
      </c>
      <c r="D451" s="111" t="s">
        <v>226</v>
      </c>
      <c r="E451" s="111">
        <v>40000.0</v>
      </c>
      <c r="F451" s="111"/>
      <c r="G451" s="111"/>
      <c r="H451" s="131"/>
      <c r="I451" s="131"/>
      <c r="J451" s="111"/>
    </row>
    <row r="452" ht="15.75" customHeight="1">
      <c r="A452" s="155">
        <v>421.0</v>
      </c>
      <c r="B452" s="111" t="s">
        <v>592</v>
      </c>
      <c r="C452" s="129">
        <v>44421.0</v>
      </c>
      <c r="D452" s="111" t="s">
        <v>593</v>
      </c>
      <c r="E452" s="111">
        <v>17000.0</v>
      </c>
      <c r="F452" s="111"/>
      <c r="G452" s="111"/>
      <c r="H452" s="131"/>
      <c r="I452" s="131"/>
      <c r="J452" s="111"/>
    </row>
    <row r="453" ht="15.75" customHeight="1">
      <c r="A453" s="155">
        <v>422.0</v>
      </c>
      <c r="B453" s="111" t="s">
        <v>594</v>
      </c>
      <c r="C453" s="129">
        <v>44424.0</v>
      </c>
      <c r="D453" s="111" t="s">
        <v>595</v>
      </c>
      <c r="E453" s="111">
        <v>40000.0</v>
      </c>
      <c r="F453" s="111"/>
      <c r="G453" s="111"/>
      <c r="H453" s="131"/>
      <c r="I453" s="131"/>
      <c r="J453" s="111"/>
    </row>
    <row r="454" ht="15.75" customHeight="1">
      <c r="A454" s="155">
        <v>423.0</v>
      </c>
      <c r="B454" s="111" t="s">
        <v>596</v>
      </c>
      <c r="C454" s="129">
        <v>44424.0</v>
      </c>
      <c r="D454" s="111" t="s">
        <v>470</v>
      </c>
      <c r="E454" s="111">
        <v>26000.0</v>
      </c>
      <c r="F454" s="111"/>
      <c r="G454" s="111"/>
      <c r="H454" s="131"/>
      <c r="I454" s="131"/>
      <c r="J454" s="111"/>
    </row>
    <row r="455" ht="15.75" customHeight="1">
      <c r="A455" s="155">
        <v>424.0</v>
      </c>
      <c r="B455" s="111" t="s">
        <v>597</v>
      </c>
      <c r="C455" s="129">
        <v>44424.0</v>
      </c>
      <c r="D455" s="111" t="s">
        <v>226</v>
      </c>
      <c r="E455" s="111">
        <v>50000.0</v>
      </c>
      <c r="F455" s="111"/>
      <c r="G455" s="111"/>
      <c r="H455" s="131"/>
      <c r="I455" s="131"/>
      <c r="J455" s="111"/>
    </row>
    <row r="456" ht="15.75" customHeight="1">
      <c r="A456" s="155">
        <v>425.0</v>
      </c>
      <c r="B456" s="111" t="s">
        <v>598</v>
      </c>
      <c r="C456" s="129">
        <v>44424.0</v>
      </c>
      <c r="D456" s="111" t="s">
        <v>241</v>
      </c>
      <c r="E456" s="111">
        <v>16000.0</v>
      </c>
      <c r="F456" s="111"/>
      <c r="G456" s="111"/>
      <c r="H456" s="131"/>
      <c r="I456" s="131"/>
      <c r="J456" s="111"/>
    </row>
    <row r="457" ht="15.75" customHeight="1">
      <c r="A457" s="155">
        <v>426.0</v>
      </c>
      <c r="B457" s="111" t="s">
        <v>599</v>
      </c>
      <c r="C457" s="129">
        <v>44424.0</v>
      </c>
      <c r="D457" s="111" t="s">
        <v>249</v>
      </c>
      <c r="E457" s="111">
        <v>5000.0</v>
      </c>
      <c r="F457" s="111"/>
      <c r="G457" s="111"/>
      <c r="H457" s="131"/>
      <c r="I457" s="131"/>
      <c r="J457" s="111"/>
    </row>
    <row r="458" ht="15.75" customHeight="1">
      <c r="A458" s="155">
        <v>427.0</v>
      </c>
      <c r="B458" s="111" t="s">
        <v>600</v>
      </c>
      <c r="C458" s="129">
        <v>44425.0</v>
      </c>
      <c r="D458" s="111" t="s">
        <v>601</v>
      </c>
      <c r="E458" s="111">
        <v>10000.0</v>
      </c>
      <c r="F458" s="111"/>
      <c r="G458" s="111"/>
      <c r="H458" s="131"/>
      <c r="I458" s="131"/>
      <c r="J458" s="111"/>
    </row>
    <row r="459" ht="15.75" customHeight="1">
      <c r="A459" s="155">
        <v>428.0</v>
      </c>
      <c r="B459" s="111" t="s">
        <v>602</v>
      </c>
      <c r="C459" s="129">
        <v>44425.0</v>
      </c>
      <c r="D459" s="111" t="s">
        <v>299</v>
      </c>
      <c r="E459" s="111">
        <v>60000.0</v>
      </c>
      <c r="F459" s="111"/>
      <c r="G459" s="111"/>
      <c r="H459" s="131"/>
      <c r="I459" s="131"/>
      <c r="J459" s="111"/>
    </row>
    <row r="460" ht="15.75" customHeight="1">
      <c r="A460" s="155">
        <v>429.0</v>
      </c>
      <c r="B460" s="111" t="s">
        <v>603</v>
      </c>
      <c r="C460" s="129">
        <v>44425.0</v>
      </c>
      <c r="D460" s="111" t="s">
        <v>127</v>
      </c>
      <c r="E460" s="111">
        <v>16120.0</v>
      </c>
      <c r="F460" s="111"/>
      <c r="G460" s="111"/>
      <c r="H460" s="131"/>
      <c r="I460" s="131"/>
      <c r="J460" s="111"/>
    </row>
    <row r="461" ht="15.75" customHeight="1">
      <c r="A461" s="155">
        <v>430.0</v>
      </c>
      <c r="B461" s="111" t="s">
        <v>604</v>
      </c>
      <c r="C461" s="129">
        <v>44425.0</v>
      </c>
      <c r="D461" s="111" t="s">
        <v>406</v>
      </c>
      <c r="E461" s="111">
        <v>14720.0</v>
      </c>
      <c r="F461" s="111" t="s">
        <v>605</v>
      </c>
      <c r="G461" s="111"/>
      <c r="H461" s="131"/>
      <c r="I461" s="131"/>
      <c r="J461" s="111"/>
    </row>
    <row r="462" ht="15.75" customHeight="1">
      <c r="A462" s="155">
        <v>431.0</v>
      </c>
      <c r="B462" s="111" t="s">
        <v>606</v>
      </c>
      <c r="C462" s="129">
        <v>44426.0</v>
      </c>
      <c r="D462" s="111" t="s">
        <v>133</v>
      </c>
      <c r="E462" s="111">
        <v>22830.0</v>
      </c>
      <c r="F462" s="111"/>
      <c r="G462" s="111"/>
      <c r="H462" s="131"/>
      <c r="I462" s="131"/>
      <c r="J462" s="111"/>
    </row>
    <row r="463" ht="15.75" customHeight="1">
      <c r="A463" s="155">
        <v>432.0</v>
      </c>
      <c r="B463" s="111" t="s">
        <v>607</v>
      </c>
      <c r="C463" s="129">
        <v>44426.0</v>
      </c>
      <c r="D463" s="111" t="s">
        <v>233</v>
      </c>
      <c r="E463" s="111">
        <v>21510.0</v>
      </c>
      <c r="F463" s="111"/>
      <c r="G463" s="111"/>
      <c r="H463" s="131"/>
      <c r="I463" s="131"/>
      <c r="J463" s="111"/>
    </row>
    <row r="464" ht="15.75" customHeight="1">
      <c r="A464" s="155">
        <v>433.0</v>
      </c>
      <c r="B464" s="111" t="s">
        <v>608</v>
      </c>
      <c r="C464" s="129">
        <v>44427.0</v>
      </c>
      <c r="D464" s="111" t="s">
        <v>233</v>
      </c>
      <c r="E464" s="111">
        <f>4582+4390+7190+6100</f>
        <v>22262</v>
      </c>
      <c r="F464" s="111" t="s">
        <v>609</v>
      </c>
      <c r="G464" s="111"/>
      <c r="H464" s="131"/>
      <c r="I464" s="131"/>
      <c r="J464" s="111" t="str">
        <f>VLOOKUP(D464,'Tech. sheet (2)'!A:B,2,FALSE)</f>
        <v>M-895-907-190TH550F2820-HBI BLANK</v>
      </c>
      <c r="K464" s="111" t="str">
        <f>VLOOKUP(D464,'Tech. sheet (2)'!A:C,2,FALSE)</f>
        <v>M-895-907-190TH550F2820-HBI BLANK</v>
      </c>
    </row>
    <row r="465" ht="15.75" customHeight="1">
      <c r="A465" s="155">
        <v>434.0</v>
      </c>
      <c r="B465" s="111" t="s">
        <v>610</v>
      </c>
      <c r="C465" s="129">
        <v>44428.0</v>
      </c>
      <c r="D465" s="111" t="s">
        <v>470</v>
      </c>
      <c r="E465" s="111">
        <v>30000.0</v>
      </c>
      <c r="F465" s="111" t="s">
        <v>609</v>
      </c>
      <c r="G465" s="111"/>
      <c r="H465" s="131"/>
      <c r="I465" s="131"/>
      <c r="J465" s="111" t="str">
        <f>VLOOKUP(D465,'Tech. sheet (2)'!A:B,2,FALSE)</f>
        <v>OT062-ELQ6215A5A-21EK05-975HP-170TH435S2828-HBI-144000   </v>
      </c>
    </row>
    <row r="466" ht="15.75" customHeight="1">
      <c r="A466" s="155">
        <v>435.0</v>
      </c>
      <c r="B466" s="111" t="s">
        <v>611</v>
      </c>
      <c r="C466" s="129">
        <v>44433.0</v>
      </c>
      <c r="D466" s="111" t="s">
        <v>211</v>
      </c>
      <c r="E466" s="111">
        <v>77310.0</v>
      </c>
      <c r="F466" s="111"/>
      <c r="G466" s="111"/>
      <c r="H466" s="131"/>
      <c r="I466" s="131"/>
      <c r="J466" s="111" t="str">
        <f>VLOOKUP(D466,'Tech. sheet (2)'!A:B,2,FALSE)</f>
        <v>T-894-795-170TH550F2828-HBI</v>
      </c>
    </row>
    <row r="467" ht="15.75" customHeight="1">
      <c r="A467" s="155">
        <v>436.0</v>
      </c>
      <c r="B467" s="111" t="s">
        <v>612</v>
      </c>
      <c r="C467" s="129">
        <v>44433.0</v>
      </c>
      <c r="D467" s="111" t="s">
        <v>613</v>
      </c>
      <c r="E467" s="111">
        <v>50000.0</v>
      </c>
      <c r="F467" s="111"/>
      <c r="G467" s="111"/>
      <c r="H467" s="131"/>
      <c r="I467" s="131"/>
      <c r="J467" s="111" t="str">
        <f>VLOOKUP(D467,'Tech. sheet (2)'!A:B,2,FALSE)</f>
        <v>OT62-ELQ6216A2A-15VK05-975HP-170TH435S2828-USK-144000</v>
      </c>
    </row>
    <row r="468" ht="15.75" customHeight="1">
      <c r="A468" s="155">
        <v>437.0</v>
      </c>
      <c r="B468" s="111" t="s">
        <v>614</v>
      </c>
      <c r="C468" s="129">
        <v>44434.0</v>
      </c>
      <c r="D468" s="111" t="s">
        <v>593</v>
      </c>
      <c r="E468" s="111">
        <v>20000.0</v>
      </c>
      <c r="F468" s="111"/>
      <c r="G468" s="111"/>
      <c r="H468" s="131"/>
      <c r="I468" s="131"/>
      <c r="J468" s="111" t="str">
        <f>VLOOKUP(D468,'Tech. sheet (2)'!A:B,2,FALSE)</f>
        <v>OT99-ELQ9999A0A---K05-715SU-250TH415F7575-USK-42500 Hollande</v>
      </c>
    </row>
    <row r="469" ht="15.75" customHeight="1">
      <c r="A469" s="155">
        <v>438.0</v>
      </c>
      <c r="B469" s="111" t="s">
        <v>615</v>
      </c>
      <c r="C469" s="129">
        <v>44434.0</v>
      </c>
      <c r="D469" s="111" t="s">
        <v>206</v>
      </c>
      <c r="E469" s="111">
        <v>20000.0</v>
      </c>
      <c r="F469" s="111"/>
      <c r="G469" s="111"/>
      <c r="H469" s="131"/>
      <c r="I469" s="131"/>
      <c r="J469" s="111" t="str">
        <f>VLOOKUP(D469,'Tech. sheet (2)'!A:B,2,FALSE)</f>
        <v>M-920-778-160TS340S2828-RAS</v>
      </c>
    </row>
    <row r="470" ht="15.75" customHeight="1">
      <c r="A470" s="155">
        <v>439.0</v>
      </c>
      <c r="B470" s="111" t="s">
        <v>616</v>
      </c>
      <c r="C470" s="129">
        <v>44434.0</v>
      </c>
      <c r="D470" s="111" t="s">
        <v>270</v>
      </c>
      <c r="E470" s="111">
        <v>14000.0</v>
      </c>
      <c r="F470" s="111"/>
      <c r="G470" s="111"/>
      <c r="H470" s="131"/>
      <c r="I470" s="131"/>
      <c r="J470" s="111" t="str">
        <f>VLOOKUP(D470,'Tech. sheet (2)'!A:B,2,FALSE)</f>
        <v>OT153-ELQ0561A2A-W18B55-727LW-270TH435S2828-USK-12800</v>
      </c>
    </row>
    <row r="471" ht="15.75" customHeight="1">
      <c r="A471" s="155">
        <v>440.0</v>
      </c>
      <c r="B471" s="111" t="s">
        <v>617</v>
      </c>
      <c r="C471" s="129">
        <v>44434.0</v>
      </c>
      <c r="D471" s="111" t="s">
        <v>241</v>
      </c>
      <c r="E471" s="111">
        <v>4000.0</v>
      </c>
      <c r="F471" s="111"/>
      <c r="G471" s="111"/>
      <c r="H471" s="131"/>
      <c r="I471" s="131"/>
      <c r="J471" s="111" t="str">
        <f>VLOOKUP(D471,'Tech. sheet (2)'!A:B,2,FALSE)</f>
        <v>OT153-ELQ1554A0A-20EB05-727LW-270TH435F5628-USK-12800</v>
      </c>
    </row>
    <row r="472" ht="15.75" customHeight="1">
      <c r="A472" s="155">
        <v>441.0</v>
      </c>
      <c r="B472" s="111" t="s">
        <v>618</v>
      </c>
      <c r="C472" s="129">
        <v>44434.0</v>
      </c>
      <c r="D472" s="111" t="s">
        <v>233</v>
      </c>
      <c r="E472" s="111">
        <v>35000.0</v>
      </c>
      <c r="F472" s="111"/>
      <c r="G472" s="111"/>
      <c r="H472" s="131"/>
      <c r="I472" s="131"/>
      <c r="J472" s="111" t="str">
        <f>VLOOKUP(D472,'Tech. sheet (2)'!A:B,2,FALSE)</f>
        <v>M-895-907-190TH550F2820-HBI BLANK</v>
      </c>
    </row>
    <row r="473" ht="15.75" customHeight="1">
      <c r="A473" s="155">
        <v>442.0</v>
      </c>
      <c r="B473" s="111" t="s">
        <v>619</v>
      </c>
      <c r="C473" s="129">
        <v>44434.0</v>
      </c>
      <c r="D473" s="111" t="s">
        <v>233</v>
      </c>
      <c r="E473" s="111">
        <v>35000.0</v>
      </c>
      <c r="F473" s="111"/>
      <c r="G473" s="111"/>
      <c r="H473" s="131"/>
      <c r="I473" s="131"/>
      <c r="J473" s="111" t="str">
        <f>VLOOKUP(D473,'Tech. sheet (2)'!A:B,2,FALSE)</f>
        <v>M-895-907-190TH550F2820-HBI BLANK</v>
      </c>
    </row>
    <row r="474" ht="15.75" customHeight="1">
      <c r="A474" s="155">
        <v>443.0</v>
      </c>
      <c r="B474" s="111" t="s">
        <v>620</v>
      </c>
      <c r="C474" s="129">
        <v>44435.0</v>
      </c>
      <c r="D474" s="111" t="s">
        <v>199</v>
      </c>
      <c r="E474" s="111">
        <v>30000.0</v>
      </c>
      <c r="F474" s="111"/>
      <c r="G474" s="111"/>
      <c r="H474" s="131"/>
      <c r="I474" s="131"/>
      <c r="J474" s="111" t="str">
        <f>VLOOKUP(D474,'Tech. sheet (2)'!A:B,2,FALSE)</f>
        <v>L-850-925-140TS550S2828-RAS-C06K05</v>
      </c>
    </row>
    <row r="475" ht="15.75" customHeight="1">
      <c r="A475" s="155">
        <v>444.0</v>
      </c>
      <c r="B475" s="111" t="s">
        <v>621</v>
      </c>
      <c r="C475" s="129">
        <v>44435.0</v>
      </c>
      <c r="D475" s="111" t="s">
        <v>82</v>
      </c>
      <c r="E475" s="111">
        <v>18000.0</v>
      </c>
      <c r="F475" s="111"/>
      <c r="G475" s="111"/>
      <c r="H475" s="131"/>
      <c r="I475" s="131"/>
      <c r="J475" s="111" t="str">
        <f>VLOOKUP(D475,'Tech. sheet (2)'!A:B,2,FALSE)</f>
        <v>L-942-790-160TS340S2020-RAS-А08К05</v>
      </c>
    </row>
    <row r="476" ht="15.75" customHeight="1">
      <c r="A476" s="155">
        <v>445.0</v>
      </c>
      <c r="B476" s="111" t="s">
        <v>622</v>
      </c>
      <c r="C476" s="129">
        <v>44435.0</v>
      </c>
      <c r="D476" s="111" t="s">
        <v>623</v>
      </c>
      <c r="E476" s="111">
        <v>8000.0</v>
      </c>
      <c r="F476" s="111"/>
      <c r="G476" s="111"/>
      <c r="H476" s="131"/>
      <c r="I476" s="131"/>
      <c r="J476" s="111" t="str">
        <f>VLOOKUP(D476,'Tech. sheet (2)'!A:B,2,FALSE)</f>
        <v>L-918-925-140TS550S2828-RAS-C06K05</v>
      </c>
    </row>
    <row r="477" ht="15.75" customHeight="1">
      <c r="A477" s="155">
        <v>446.0</v>
      </c>
      <c r="B477" s="111" t="s">
        <v>624</v>
      </c>
      <c r="C477" s="129">
        <v>44438.0</v>
      </c>
      <c r="D477" s="111" t="s">
        <v>211</v>
      </c>
      <c r="E477" s="111">
        <v>40000.0</v>
      </c>
      <c r="F477" s="111"/>
      <c r="G477" s="111"/>
      <c r="H477" s="131"/>
      <c r="I477" s="131"/>
      <c r="J477" s="111" t="str">
        <f>VLOOKUP(D477,'Tech. sheet (2)'!A:B,2,FALSE)</f>
        <v>T-894-795-170TH550F2828-HBI</v>
      </c>
    </row>
    <row r="478" ht="15.75" customHeight="1">
      <c r="A478" s="155">
        <v>447.0</v>
      </c>
      <c r="B478" s="111" t="s">
        <v>625</v>
      </c>
      <c r="C478" s="129">
        <v>44438.0</v>
      </c>
      <c r="D478" s="111" t="s">
        <v>54</v>
      </c>
      <c r="E478" s="111">
        <v>35000.0</v>
      </c>
      <c r="F478" s="111"/>
      <c r="G478" s="111"/>
      <c r="H478" s="131"/>
      <c r="I478" s="131"/>
      <c r="J478" s="111" t="str">
        <f>VLOOKUP(D478,'Tech. sheet (2)'!A:B,2,FALSE)</f>
        <v>OT070-ELQ7013A9A-07CK05-993DE-170TH580S2828-HBI-90300</v>
      </c>
    </row>
    <row r="479" ht="15.75" customHeight="1">
      <c r="A479" s="155">
        <v>448.0</v>
      </c>
      <c r="B479" s="111" t="s">
        <v>626</v>
      </c>
      <c r="C479" s="129">
        <v>44438.0</v>
      </c>
      <c r="D479" s="111" t="s">
        <v>627</v>
      </c>
      <c r="E479" s="111">
        <v>15000.0</v>
      </c>
      <c r="F479" s="111"/>
      <c r="G479" s="111"/>
      <c r="H479" s="131"/>
      <c r="I479" s="131"/>
      <c r="J479" s="111" t="str">
        <f>VLOOKUP(D479,'Tech. sheet (2)'!A:B,2,FALSE)</f>
        <v>OT070-ELQ7022A5A-21ЕК05-993DE-170TH580S5628-USK-90300</v>
      </c>
    </row>
    <row r="480" ht="15.75" customHeight="1">
      <c r="A480" s="155">
        <v>449.0</v>
      </c>
      <c r="B480" s="111" t="s">
        <v>628</v>
      </c>
      <c r="C480" s="129">
        <v>44438.0</v>
      </c>
      <c r="D480" s="111" t="s">
        <v>472</v>
      </c>
      <c r="E480" s="111">
        <v>32000.0</v>
      </c>
      <c r="F480" s="111"/>
      <c r="G480" s="111"/>
      <c r="H480" s="131"/>
      <c r="I480" s="131"/>
      <c r="J480" s="111" t="str">
        <f>VLOOKUP(D480,'Tech. sheet (2)'!A:B,2,FALSE)</f>
        <v>OT062-ELQ6215A5A-21EK05-975HP-170TH435S2828-USK-144000   </v>
      </c>
    </row>
    <row r="481" ht="15.75" customHeight="1">
      <c r="A481" s="155">
        <v>450.0</v>
      </c>
      <c r="B481" s="111" t="s">
        <v>629</v>
      </c>
      <c r="C481" s="129">
        <v>44439.0</v>
      </c>
      <c r="D481" s="111" t="s">
        <v>630</v>
      </c>
      <c r="E481" s="111">
        <v>15000.0</v>
      </c>
      <c r="F481" s="111"/>
      <c r="G481" s="111"/>
      <c r="H481" s="131"/>
      <c r="I481" s="131"/>
      <c r="J481" s="111" t="str">
        <f>VLOOKUP(D481,'Tech. sheet (2)'!A:B,2,FALSE)</f>
        <v>OT096-C65B05-ARGO-180TH550S2828-HBI-38850</v>
      </c>
    </row>
    <row r="482" ht="15.75" customHeight="1">
      <c r="A482" s="155">
        <v>451.0</v>
      </c>
      <c r="B482" s="111" t="s">
        <v>631</v>
      </c>
      <c r="C482" s="129">
        <v>44439.0</v>
      </c>
      <c r="D482" s="111" t="s">
        <v>632</v>
      </c>
      <c r="E482" s="111">
        <v>16000.0</v>
      </c>
      <c r="F482" s="111"/>
      <c r="G482" s="111"/>
      <c r="H482" s="131"/>
      <c r="I482" s="131"/>
      <c r="J482" s="111" t="str">
        <f>VLOOKUP(D482,'Tech. sheet (2)'!A:B,2,FALSE)</f>
        <v>OT096-A07K05-ARGO-200TH550S2828-USK-38850</v>
      </c>
    </row>
    <row r="483" ht="15.75" customHeight="1">
      <c r="A483" s="155">
        <v>452.0</v>
      </c>
      <c r="B483" s="111" t="s">
        <v>633</v>
      </c>
      <c r="C483" s="129">
        <v>44439.0</v>
      </c>
      <c r="D483" s="111" t="s">
        <v>634</v>
      </c>
      <c r="E483" s="111">
        <v>4700.0</v>
      </c>
      <c r="F483" s="161" t="s">
        <v>635</v>
      </c>
      <c r="G483" s="111"/>
      <c r="H483" s="131"/>
      <c r="I483" s="131"/>
      <c r="J483" s="111" t="str">
        <f>VLOOKUP(D483,'Tech. sheet (2)'!A:B,2,FALSE)</f>
        <v>M-838-941,7-200TH550S2828-HBI</v>
      </c>
    </row>
    <row r="484" ht="15.75" customHeight="1">
      <c r="A484" s="155">
        <v>453.0</v>
      </c>
      <c r="B484" s="111" t="s">
        <v>636</v>
      </c>
      <c r="C484" s="129">
        <v>44439.0</v>
      </c>
      <c r="D484" s="111" t="s">
        <v>80</v>
      </c>
      <c r="E484" s="111">
        <v>5590.0</v>
      </c>
      <c r="F484" s="161" t="s">
        <v>637</v>
      </c>
      <c r="G484" s="111"/>
      <c r="H484" s="131"/>
      <c r="I484" s="131"/>
      <c r="J484" s="111" t="str">
        <f>VLOOKUP(D484,'Tech. sheet (2)'!A:B,2,FALSE)</f>
        <v>OT99-921XQ-200TH550S2828-HBI A55B05-37856</v>
      </c>
    </row>
    <row r="485" ht="15.75" customHeight="1">
      <c r="A485" s="155">
        <v>454.0</v>
      </c>
      <c r="B485" s="111" t="s">
        <v>638</v>
      </c>
      <c r="C485" s="129">
        <v>44439.0</v>
      </c>
      <c r="D485" s="111" t="s">
        <v>639</v>
      </c>
      <c r="E485" s="111">
        <v>9000.0</v>
      </c>
      <c r="F485" s="111"/>
      <c r="G485" s="111"/>
      <c r="H485" s="131"/>
      <c r="I485" s="131"/>
      <c r="J485" s="111" t="str">
        <f>VLOOKUP(D485,'Tech. sheet (2)'!A:B,2,FALSE)</f>
        <v>OT096-A07K05-ARGO-200TH550S2828-HBI-38850</v>
      </c>
    </row>
    <row r="486" ht="15.75" customHeight="1">
      <c r="A486" s="155">
        <v>455.0</v>
      </c>
      <c r="B486" s="111" t="s">
        <v>640</v>
      </c>
      <c r="C486" s="129">
        <v>44440.0</v>
      </c>
      <c r="D486" s="111" t="s">
        <v>641</v>
      </c>
      <c r="E486" s="111">
        <v>5700.0</v>
      </c>
      <c r="F486" s="111"/>
      <c r="G486" s="111"/>
      <c r="H486" s="131"/>
      <c r="I486" s="131"/>
      <c r="J486" s="111" t="str">
        <f>VLOOKUP(D486,'Tech. sheet (2)'!A:B,2,FALSE)</f>
        <v>OT099-921XQ-200TH550S2828-HBI A55B05-42000</v>
      </c>
    </row>
    <row r="487" ht="15.75" customHeight="1">
      <c r="A487" s="155">
        <v>456.0</v>
      </c>
      <c r="B487" s="151" t="s">
        <v>642</v>
      </c>
      <c r="C487" s="153">
        <v>44440.0</v>
      </c>
      <c r="D487" s="151" t="s">
        <v>643</v>
      </c>
      <c r="E487" s="151">
        <v>4500.0</v>
      </c>
      <c r="F487" s="161" t="s">
        <v>16</v>
      </c>
      <c r="G487" s="111"/>
      <c r="H487" s="131"/>
      <c r="I487" s="131"/>
      <c r="J487" s="111" t="str">
        <f>VLOOKUP(D487,'Tech. sheet (2)'!A:B,2,FALSE)</f>
        <v>OT153-ELQ0561A2A-W18B55-727LW-270TH435S2828-HBI-14400</v>
      </c>
    </row>
    <row r="488" ht="15.75" customHeight="1">
      <c r="A488" s="155">
        <v>457.0</v>
      </c>
      <c r="B488" s="151" t="s">
        <v>644</v>
      </c>
      <c r="C488" s="153">
        <v>44440.0</v>
      </c>
      <c r="D488" s="151" t="s">
        <v>249</v>
      </c>
      <c r="E488" s="151">
        <v>10000.0</v>
      </c>
      <c r="F488" s="111"/>
      <c r="G488" s="111"/>
      <c r="H488" s="131"/>
      <c r="I488" s="131"/>
      <c r="J488" s="111" t="str">
        <f>VLOOKUP(D488,'Tech. sheet (2)'!A:B,2,FALSE)</f>
        <v>OT153-ELQ1542A3A-20EB05-727LW-270TH435F5628-USK-14400</v>
      </c>
    </row>
    <row r="489" ht="15.75" customHeight="1">
      <c r="A489" s="155">
        <v>458.0</v>
      </c>
      <c r="B489" s="111" t="s">
        <v>645</v>
      </c>
      <c r="C489" s="129">
        <v>44441.0</v>
      </c>
      <c r="D489" s="111" t="s">
        <v>613</v>
      </c>
      <c r="E489" s="111">
        <v>20000.0</v>
      </c>
      <c r="F489" s="111"/>
      <c r="G489" s="111"/>
      <c r="H489" s="131"/>
      <c r="I489" s="131"/>
      <c r="J489" s="111" t="str">
        <f>VLOOKUP(D489,'Tech. sheet (2)'!A:B,2,FALSE)</f>
        <v>OT62-ELQ6216A2A-15VK05-975HP-170TH435S2828-USK-144000</v>
      </c>
    </row>
    <row r="490" ht="15.75" customHeight="1">
      <c r="A490" s="155">
        <v>459.0</v>
      </c>
      <c r="B490" s="111" t="s">
        <v>646</v>
      </c>
      <c r="C490" s="129">
        <v>44441.0</v>
      </c>
      <c r="D490" s="111" t="s">
        <v>193</v>
      </c>
      <c r="E490" s="111">
        <v>30000.0</v>
      </c>
      <c r="F490" s="111"/>
      <c r="G490" s="111"/>
      <c r="H490" s="131"/>
      <c r="I490" s="131"/>
      <c r="J490" s="111" t="str">
        <f>VLOOKUP(D490,'Tech. sheet (2)'!A:B,2,FALSE)</f>
        <v>L-895-907-190TH550F2820-HBI-V14K06</v>
      </c>
    </row>
    <row r="491" ht="15.75" customHeight="1">
      <c r="A491" s="155">
        <v>460.0</v>
      </c>
      <c r="B491" s="111" t="s">
        <v>647</v>
      </c>
      <c r="C491" s="129">
        <v>44441.0</v>
      </c>
      <c r="D491" s="111" t="s">
        <v>648</v>
      </c>
      <c r="E491" s="111">
        <v>2500.0</v>
      </c>
      <c r="F491" s="111">
        <v>2100.0</v>
      </c>
      <c r="G491" s="111"/>
      <c r="H491" s="131"/>
      <c r="I491" s="131"/>
      <c r="J491" s="111" t="str">
        <f>VLOOKUP(D491,'Tech. sheet (2)'!A:B,2,FALSE)</f>
        <v>L-959-901-170TH550F2828-HBI-A08B05</v>
      </c>
    </row>
    <row r="492" ht="15.75" customHeight="1">
      <c r="A492" s="155">
        <v>461.0</v>
      </c>
      <c r="B492" s="111" t="s">
        <v>649</v>
      </c>
      <c r="C492" s="129">
        <v>44441.0</v>
      </c>
      <c r="D492" s="111" t="s">
        <v>650</v>
      </c>
      <c r="E492" s="111">
        <v>2500.0</v>
      </c>
      <c r="F492" s="111">
        <v>2000.0</v>
      </c>
      <c r="G492" s="111"/>
      <c r="H492" s="131"/>
      <c r="I492" s="131"/>
      <c r="J492" s="111" t="str">
        <f>VLOOKUP(D492,'Tech. sheet (2)'!A:B,2,FALSE)</f>
        <v>L-959-901-170TH550F2828-HBI-21EB05</v>
      </c>
    </row>
    <row r="493" ht="15.75" customHeight="1">
      <c r="A493" s="155">
        <v>462.0</v>
      </c>
      <c r="B493" s="111" t="s">
        <v>651</v>
      </c>
      <c r="C493" s="129">
        <v>44441.0</v>
      </c>
      <c r="D493" s="111" t="s">
        <v>652</v>
      </c>
      <c r="E493" s="111">
        <v>4000.0</v>
      </c>
      <c r="F493" s="111">
        <v>3300.0</v>
      </c>
      <c r="G493" s="111"/>
      <c r="H493" s="131"/>
      <c r="I493" s="131"/>
      <c r="J493" s="111" t="str">
        <f>VLOOKUP(D493,'Tech. sheet (2)'!A:B,2,FALSE)</f>
        <v>L-959-901-170TH550F2828-HBI-W14K05</v>
      </c>
    </row>
    <row r="494" ht="15.75" customHeight="1">
      <c r="A494" s="155">
        <v>463.0</v>
      </c>
      <c r="B494" s="151" t="s">
        <v>653</v>
      </c>
      <c r="C494" s="153">
        <v>44441.0</v>
      </c>
      <c r="D494" s="151" t="s">
        <v>643</v>
      </c>
      <c r="E494" s="151">
        <v>5000.0</v>
      </c>
      <c r="F494" s="111"/>
      <c r="G494" s="111"/>
      <c r="H494" s="131"/>
      <c r="I494" s="131"/>
      <c r="J494" s="111" t="str">
        <f>VLOOKUP(D494,'Tech. sheet (2)'!A:B,2,FALSE)</f>
        <v>OT153-ELQ0561A2A-W18B55-727LW-270TH435S2828-HBI-14400</v>
      </c>
    </row>
    <row r="495" ht="15.75" customHeight="1">
      <c r="A495" s="155">
        <v>464.0</v>
      </c>
      <c r="B495" s="111" t="s">
        <v>654</v>
      </c>
      <c r="C495" s="129">
        <v>44442.0</v>
      </c>
      <c r="D495" s="111" t="s">
        <v>206</v>
      </c>
      <c r="E495" s="111">
        <v>20000.0</v>
      </c>
      <c r="F495" s="111"/>
      <c r="G495" s="111"/>
      <c r="H495" s="131"/>
      <c r="I495" s="131"/>
      <c r="J495" s="111" t="str">
        <f>VLOOKUP(D495,'Tech. sheet (2)'!A:B,2,FALSE)</f>
        <v>M-920-778-160TS340S2828-RAS</v>
      </c>
    </row>
    <row r="496" ht="15.75" customHeight="1">
      <c r="A496" s="155">
        <v>465.0</v>
      </c>
      <c r="B496" s="111" t="s">
        <v>655</v>
      </c>
      <c r="C496" s="129">
        <v>44442.0</v>
      </c>
      <c r="D496" s="111" t="s">
        <v>656</v>
      </c>
      <c r="E496" s="111">
        <v>8000.0</v>
      </c>
      <c r="F496" s="111"/>
      <c r="G496" s="111"/>
      <c r="H496" s="131"/>
      <c r="I496" s="131"/>
      <c r="J496" s="111" t="str">
        <f>VLOOKUP(D496,'Tech. sheet (2)'!A:B,2,FALSE)</f>
        <v>OT080-ELQ8008A2A-21EK05-121ST-180TH620F5628-HBI-64400</v>
      </c>
    </row>
    <row r="497" ht="15.75" customHeight="1">
      <c r="A497" s="155">
        <v>466.0</v>
      </c>
      <c r="B497" s="151" t="s">
        <v>657</v>
      </c>
      <c r="C497" s="153">
        <v>44445.0</v>
      </c>
      <c r="D497" s="151" t="s">
        <v>658</v>
      </c>
      <c r="E497" s="151">
        <v>5000.0</v>
      </c>
      <c r="F497" s="111"/>
      <c r="G497" s="111"/>
      <c r="H497" s="131"/>
      <c r="I497" s="131"/>
      <c r="J497" s="111" t="str">
        <f>VLOOKUP(D497,'Tech. sheet (2)'!A:B,2,FALSE)</f>
        <v>OT153-ELQ0561A2A-W18B55-727LW-270TH435S2828-USK-14400</v>
      </c>
    </row>
    <row r="498" ht="15.75" customHeight="1">
      <c r="A498" s="155">
        <v>467.0</v>
      </c>
      <c r="B498" s="151" t="s">
        <v>659</v>
      </c>
      <c r="C498" s="153">
        <v>44445.0</v>
      </c>
      <c r="D498" s="151" t="s">
        <v>249</v>
      </c>
      <c r="E498" s="151">
        <v>15000.0</v>
      </c>
      <c r="F498" s="111"/>
      <c r="G498" s="111"/>
      <c r="H498" s="131"/>
      <c r="I498" s="131"/>
      <c r="J498" s="111" t="str">
        <f>VLOOKUP(D498,'Tech. sheet (2)'!A:B,2,FALSE)</f>
        <v>OT153-ELQ1542A3A-20EB05-727LW-270TH435F5628-USK-14400</v>
      </c>
    </row>
    <row r="499" ht="15.75" customHeight="1">
      <c r="A499" s="155">
        <v>468.0</v>
      </c>
      <c r="B499" s="111" t="s">
        <v>660</v>
      </c>
      <c r="C499" s="129">
        <v>44445.0</v>
      </c>
      <c r="D499" s="111" t="s">
        <v>54</v>
      </c>
      <c r="E499" s="111">
        <v>26000.0</v>
      </c>
      <c r="F499" s="111"/>
      <c r="G499" s="111"/>
      <c r="H499" s="131"/>
      <c r="I499" s="131"/>
      <c r="J499" s="111" t="str">
        <f>VLOOKUP(D499,'Tech. sheet (2)'!A:B,2,FALSE)</f>
        <v>OT070-ELQ7013A9A-07CK05-993DE-170TH580S2828-HBI-90300</v>
      </c>
    </row>
    <row r="500" ht="15.75" customHeight="1">
      <c r="A500" s="155">
        <v>469.0</v>
      </c>
      <c r="B500" s="111" t="s">
        <v>661</v>
      </c>
      <c r="C500" s="129">
        <v>44445.0</v>
      </c>
      <c r="D500" s="111" t="s">
        <v>56</v>
      </c>
      <c r="E500" s="111">
        <v>27000.0</v>
      </c>
      <c r="F500" s="111"/>
      <c r="G500" s="111"/>
      <c r="H500" s="131"/>
      <c r="I500" s="131"/>
      <c r="J500" s="111" t="str">
        <f>VLOOKUP(D500,'Tech. sheet (2)'!A:B,2,FALSE)</f>
        <v>OT070-ELQ7033A2A-08CB05-993DE-170TH580S2828-HBI-90300</v>
      </c>
    </row>
    <row r="501" ht="15.75" customHeight="1">
      <c r="A501" s="155">
        <v>470.0</v>
      </c>
      <c r="B501" s="111" t="s">
        <v>662</v>
      </c>
      <c r="C501" s="129">
        <v>44445.0</v>
      </c>
      <c r="D501" s="111" t="s">
        <v>108</v>
      </c>
      <c r="E501" s="111">
        <v>50000.0</v>
      </c>
      <c r="F501" s="111"/>
      <c r="G501" s="111"/>
      <c r="H501" s="131"/>
      <c r="I501" s="131"/>
      <c r="J501" s="111" t="str">
        <f>VLOOKUP(D501,'Tech. sheet (2)'!A:B,2,FALSE)</f>
        <v>M-913-766-140TS480S2020-RAS BLANK</v>
      </c>
    </row>
    <row r="502" ht="15.75" customHeight="1">
      <c r="A502" s="155">
        <v>471.0</v>
      </c>
      <c r="B502" s="111" t="s">
        <v>663</v>
      </c>
      <c r="C502" s="129">
        <v>44445.0</v>
      </c>
      <c r="D502" s="111" t="s">
        <v>613</v>
      </c>
      <c r="E502" s="111">
        <v>20000.0</v>
      </c>
      <c r="F502" s="111"/>
      <c r="G502" s="111"/>
      <c r="H502" s="131"/>
      <c r="I502" s="131"/>
      <c r="J502" s="111" t="str">
        <f>VLOOKUP(D502,'Tech. sheet (2)'!A:B,2,FALSE)</f>
        <v>OT62-ELQ6216A2A-15VK05-975HP-170TH435S2828-USK-144000</v>
      </c>
    </row>
    <row r="503" ht="15.75" customHeight="1">
      <c r="A503" s="155">
        <v>472.0</v>
      </c>
      <c r="B503" s="111" t="s">
        <v>664</v>
      </c>
      <c r="C503" s="129">
        <v>44446.0</v>
      </c>
      <c r="D503" s="111" t="s">
        <v>665</v>
      </c>
      <c r="E503" s="111">
        <v>12000.0</v>
      </c>
      <c r="F503" s="111"/>
      <c r="G503" s="111"/>
      <c r="H503" s="131"/>
      <c r="I503" s="131"/>
      <c r="J503" s="111" t="str">
        <f>VLOOKUP(D503,'Tech. sheet (2)'!A:B,2,FALSE)</f>
        <v>OT99-921XQ-180TH550S2828-HBI-C65B05-29120</v>
      </c>
    </row>
    <row r="504" ht="15.75" customHeight="1">
      <c r="A504" s="155">
        <v>473.0</v>
      </c>
      <c r="B504" s="111" t="s">
        <v>666</v>
      </c>
      <c r="C504" s="129">
        <v>44446.0</v>
      </c>
      <c r="D504" s="111" t="s">
        <v>76</v>
      </c>
      <c r="E504" s="111">
        <v>40000.0</v>
      </c>
      <c r="F504" s="111"/>
      <c r="G504" s="111"/>
      <c r="H504" s="131"/>
      <c r="I504" s="131"/>
      <c r="J504" s="111" t="str">
        <f>VLOOKUP(D504,'Tech. sheet (2)'!A:B,2,FALSE)</f>
        <v>L-838-942-170TH550F2820-HBI-A55K05</v>
      </c>
    </row>
    <row r="505" ht="15.75" customHeight="1">
      <c r="A505" s="155">
        <v>474.0</v>
      </c>
      <c r="B505" s="111" t="s">
        <v>667</v>
      </c>
      <c r="C505" s="129">
        <v>44446.0</v>
      </c>
      <c r="D505" s="111" t="s">
        <v>318</v>
      </c>
      <c r="E505" s="111">
        <v>10000.0</v>
      </c>
      <c r="F505" s="111"/>
      <c r="G505" s="111"/>
      <c r="H505" s="131"/>
      <c r="I505" s="131"/>
      <c r="J505" s="111" t="str">
        <f>VLOOKUP(D505,'Tech. sheet (2)'!A:B,2,FALSE)</f>
        <v>OT070-ELQ7040A0A-А55K05-993DE-170TH580S2828-HBI-90300</v>
      </c>
    </row>
    <row r="506" ht="15.75" customHeight="1">
      <c r="A506" s="155">
        <v>475.0</v>
      </c>
      <c r="B506" s="111" t="s">
        <v>668</v>
      </c>
      <c r="C506" s="129">
        <v>44447.0</v>
      </c>
      <c r="D506" s="111" t="s">
        <v>206</v>
      </c>
      <c r="E506" s="111">
        <v>20000.0</v>
      </c>
      <c r="F506" s="111"/>
      <c r="G506" s="111"/>
      <c r="H506" s="131"/>
      <c r="I506" s="131"/>
      <c r="J506" s="111" t="str">
        <f>VLOOKUP(D506,'Tech. sheet (2)'!A:B,2,FALSE)</f>
        <v>M-920-778-160TS340S2828-RAS</v>
      </c>
    </row>
    <row r="507" ht="15.75" customHeight="1">
      <c r="A507" s="155">
        <v>476.0</v>
      </c>
      <c r="B507" s="111" t="s">
        <v>669</v>
      </c>
      <c r="C507" s="129">
        <v>44447.0</v>
      </c>
      <c r="D507" s="111" t="s">
        <v>108</v>
      </c>
      <c r="E507" s="111">
        <v>35000.0</v>
      </c>
      <c r="F507" s="111"/>
      <c r="G507" s="111"/>
      <c r="H507" s="131"/>
      <c r="I507" s="131"/>
      <c r="J507" s="111" t="str">
        <f>VLOOKUP(D507,'Tech. sheet (2)'!A:B,2,FALSE)</f>
        <v>M-913-766-140TS480S2020-RAS BLANK</v>
      </c>
    </row>
    <row r="508" ht="15.75" customHeight="1">
      <c r="A508" s="155">
        <v>477.0</v>
      </c>
      <c r="B508" s="111" t="s">
        <v>670</v>
      </c>
      <c r="C508" s="129">
        <v>44447.0</v>
      </c>
      <c r="D508" s="111" t="s">
        <v>127</v>
      </c>
      <c r="E508" s="111">
        <v>10000.0</v>
      </c>
      <c r="F508" s="111"/>
      <c r="G508" s="111"/>
      <c r="H508" s="131"/>
      <c r="I508" s="131"/>
      <c r="J508" s="111" t="str">
        <f>VLOOKUP(D508,'Tech. sheet (2)'!A:B,2,FALSE)</f>
        <v>T-908-1112-200TS260S2828-USK BLANK</v>
      </c>
    </row>
    <row r="509" ht="15.75" customHeight="1">
      <c r="A509" s="155">
        <v>478.0</v>
      </c>
      <c r="B509" s="111" t="s">
        <v>671</v>
      </c>
      <c r="C509" s="129">
        <v>44447.0</v>
      </c>
      <c r="D509" s="111" t="s">
        <v>199</v>
      </c>
      <c r="E509" s="111">
        <v>20000.0</v>
      </c>
      <c r="F509" s="111"/>
      <c r="G509" s="111"/>
      <c r="H509" s="131"/>
      <c r="I509" s="131"/>
      <c r="J509" s="111" t="str">
        <f>VLOOKUP(D509,'Tech. sheet (2)'!A:B,2,FALSE)</f>
        <v>L-850-925-140TS550S2828-RAS-C06K05</v>
      </c>
    </row>
    <row r="510" ht="15.75" customHeight="1">
      <c r="A510" s="155">
        <v>479.0</v>
      </c>
      <c r="B510" s="111" t="s">
        <v>672</v>
      </c>
      <c r="C510" s="129">
        <v>44449.0</v>
      </c>
      <c r="D510" s="111" t="s">
        <v>673</v>
      </c>
      <c r="E510" s="111">
        <v>16000.0</v>
      </c>
      <c r="F510" s="111" t="s">
        <v>674</v>
      </c>
      <c r="G510" s="111"/>
      <c r="H510" s="131"/>
      <c r="I510" s="131"/>
      <c r="J510" s="111" t="str">
        <f>VLOOKUP(D510,'Tech. sheet (2)'!A:B,2,FALSE)</f>
        <v>M-922-868-170TH435S2828- HBI</v>
      </c>
    </row>
    <row r="511" ht="15.75" customHeight="1">
      <c r="A511" s="155">
        <v>480.0</v>
      </c>
      <c r="B511" s="111" t="s">
        <v>675</v>
      </c>
      <c r="C511" s="129">
        <v>44452.0</v>
      </c>
      <c r="D511" s="111" t="s">
        <v>56</v>
      </c>
      <c r="E511" s="111">
        <v>30000.0</v>
      </c>
      <c r="F511" s="111"/>
      <c r="G511" s="111"/>
      <c r="H511" s="131"/>
      <c r="I511" s="131"/>
      <c r="J511" s="111" t="str">
        <f>VLOOKUP(D511,'Tech. sheet (2)'!A:B,2,FALSE)</f>
        <v>OT070-ELQ7033A2A-08CB05-993DE-170TH580S2828-HBI-90300</v>
      </c>
    </row>
    <row r="512" ht="15.75" customHeight="1">
      <c r="A512" s="155">
        <v>481.0</v>
      </c>
      <c r="B512" s="111" t="s">
        <v>676</v>
      </c>
      <c r="C512" s="129">
        <v>44452.0</v>
      </c>
      <c r="D512" s="111" t="s">
        <v>54</v>
      </c>
      <c r="E512" s="111">
        <v>20000.0</v>
      </c>
      <c r="F512" s="111"/>
      <c r="G512" s="111"/>
      <c r="H512" s="131"/>
      <c r="I512" s="131"/>
      <c r="J512" s="111" t="str">
        <f>VLOOKUP(D512,'Tech. sheet (2)'!A:B,2,FALSE)</f>
        <v>OT070-ELQ7013A9A-07CK05-993DE-170TH580S2828-HBI-90300</v>
      </c>
    </row>
    <row r="513" ht="15.75" customHeight="1">
      <c r="A513" s="155">
        <v>482.0</v>
      </c>
      <c r="B513" s="111" t="s">
        <v>677</v>
      </c>
      <c r="C513" s="129">
        <v>44452.0</v>
      </c>
      <c r="D513" s="111" t="s">
        <v>595</v>
      </c>
      <c r="E513" s="111">
        <v>20000.0</v>
      </c>
      <c r="F513" s="111"/>
      <c r="G513" s="111"/>
      <c r="H513" s="131"/>
      <c r="I513" s="131"/>
      <c r="J513" s="111" t="str">
        <f>VLOOKUP(D513,'Tech. sheet (2)'!A:B,2,FALSE)</f>
        <v>OT62-ELQ6216A2A-15VK05-975HP-170TH435S2828-HBI-144000</v>
      </c>
    </row>
    <row r="514" ht="15.75" customHeight="1">
      <c r="A514" s="155">
        <v>483.0</v>
      </c>
      <c r="B514" s="111" t="s">
        <v>678</v>
      </c>
      <c r="C514" s="129">
        <v>44452.0</v>
      </c>
      <c r="D514" s="111" t="s">
        <v>613</v>
      </c>
      <c r="E514" s="111">
        <v>10000.0</v>
      </c>
      <c r="F514" s="111"/>
      <c r="G514" s="111"/>
      <c r="H514" s="131"/>
      <c r="I514" s="131"/>
      <c r="J514" s="111" t="str">
        <f>VLOOKUP(D514,'Tech. sheet (2)'!A:B,2,FALSE)</f>
        <v>OT62-ELQ6216A2A-15VK05-975HP-170TH435S2828-USK-144000</v>
      </c>
    </row>
    <row r="515" ht="15.75" customHeight="1">
      <c r="A515" s="155">
        <v>484.0</v>
      </c>
      <c r="B515" s="111" t="s">
        <v>679</v>
      </c>
      <c r="C515" s="129">
        <v>44453.0</v>
      </c>
      <c r="D515" s="111" t="s">
        <v>595</v>
      </c>
      <c r="E515" s="111">
        <v>20000.0</v>
      </c>
      <c r="F515" s="111"/>
      <c r="G515" s="111"/>
      <c r="I515" s="131"/>
      <c r="J515" s="111" t="str">
        <f>VLOOKUP(D515,'Tech. sheet (2)'!A:B,2,FALSE)</f>
        <v>OT62-ELQ6216A2A-15VK05-975HP-170TH435S2828-HBI-144000</v>
      </c>
    </row>
    <row r="516" ht="15.75" customHeight="1">
      <c r="A516" s="155">
        <v>485.0</v>
      </c>
      <c r="B516" s="111" t="s">
        <v>680</v>
      </c>
      <c r="C516" s="129">
        <v>44453.0</v>
      </c>
      <c r="D516" s="151" t="s">
        <v>249</v>
      </c>
      <c r="E516" s="111">
        <v>16500.0</v>
      </c>
      <c r="F516" s="111"/>
      <c r="G516" s="111"/>
      <c r="H516" s="131"/>
      <c r="I516" s="131"/>
      <c r="J516" s="111" t="str">
        <f>VLOOKUP(D516,'Tech. sheet (2)'!A:B,2,FALSE)</f>
        <v>OT153-ELQ1542A3A-20EB05-727LW-270TH435F5628-USK-14400</v>
      </c>
    </row>
    <row r="517" ht="15.75" customHeight="1">
      <c r="A517" s="155">
        <v>486.0</v>
      </c>
      <c r="B517" s="111" t="s">
        <v>681</v>
      </c>
      <c r="C517" s="129">
        <v>44453.0</v>
      </c>
      <c r="D517" s="151" t="s">
        <v>658</v>
      </c>
      <c r="E517" s="111">
        <v>3500.0</v>
      </c>
      <c r="F517" s="111"/>
      <c r="G517" s="111"/>
      <c r="H517" s="131"/>
      <c r="I517" s="131"/>
      <c r="J517" s="111" t="str">
        <f>VLOOKUP(D517,'Tech. sheet (2)'!A:B,2,FALSE)</f>
        <v>OT153-ELQ0561A2A-W18B55-727LW-270TH435S2828-USK-14400</v>
      </c>
    </row>
    <row r="518" ht="15.75" customHeight="1">
      <c r="A518" s="155">
        <v>487.0</v>
      </c>
      <c r="B518" s="141" t="s">
        <v>682</v>
      </c>
      <c r="C518" s="129">
        <v>44453.0</v>
      </c>
      <c r="D518" s="111" t="s">
        <v>127</v>
      </c>
      <c r="E518" s="141">
        <v>10000.0</v>
      </c>
      <c r="F518" s="141"/>
      <c r="G518" s="141"/>
      <c r="H518" s="144"/>
      <c r="I518" s="144"/>
      <c r="J518" s="111" t="str">
        <f>VLOOKUP(D518,'Tech. sheet (2)'!A:B,2,FALSE)</f>
        <v>T-908-1112-200TS260S2828-USK BLANK</v>
      </c>
    </row>
    <row r="519" ht="15.75" customHeight="1">
      <c r="A519" s="155">
        <v>488.0</v>
      </c>
      <c r="B519" s="111" t="s">
        <v>683</v>
      </c>
      <c r="C519" s="129">
        <v>44453.0</v>
      </c>
      <c r="D519" s="111" t="s">
        <v>211</v>
      </c>
      <c r="E519" s="111">
        <v>20000.0</v>
      </c>
      <c r="F519" s="111"/>
      <c r="G519" s="111"/>
      <c r="H519" s="111"/>
      <c r="I519" s="144"/>
      <c r="J519" s="111" t="str">
        <f>VLOOKUP(D519,'Tech. sheet (2)'!A:B,2,FALSE)</f>
        <v>T-894-795-170TH550F2828-HBI</v>
      </c>
    </row>
    <row r="520" ht="15.75" customHeight="1">
      <c r="A520" s="155">
        <v>489.0</v>
      </c>
      <c r="B520" s="111" t="s">
        <v>684</v>
      </c>
      <c r="C520" s="129">
        <v>44454.0</v>
      </c>
      <c r="D520" s="111" t="s">
        <v>641</v>
      </c>
      <c r="E520" s="111">
        <v>11000.0</v>
      </c>
      <c r="F520" s="111"/>
      <c r="G520" s="111"/>
      <c r="H520" s="111"/>
      <c r="I520" s="144"/>
      <c r="J520" s="111" t="str">
        <f>VLOOKUP(D520,'Tech. sheet (2)'!A:B,2,FALSE)</f>
        <v>OT099-921XQ-200TH550S2828-HBI A55B05-42000</v>
      </c>
    </row>
    <row r="521" ht="15.75" customHeight="1">
      <c r="A521" s="155">
        <v>490.0</v>
      </c>
      <c r="B521" s="111" t="s">
        <v>685</v>
      </c>
      <c r="C521" s="129">
        <v>44454.0</v>
      </c>
      <c r="D521" s="131" t="s">
        <v>108</v>
      </c>
      <c r="E521" s="111">
        <v>40000.0</v>
      </c>
      <c r="F521" s="111"/>
      <c r="G521" s="111"/>
      <c r="H521" s="111"/>
      <c r="I521" s="144"/>
      <c r="J521" s="111" t="str">
        <f>VLOOKUP(D521,'Tech. sheet (2)'!A:B,2,FALSE)</f>
        <v>M-913-766-140TS480S2020-RAS BLANK</v>
      </c>
    </row>
    <row r="522" ht="15.75" customHeight="1">
      <c r="A522" s="155">
        <v>491.0</v>
      </c>
      <c r="B522" s="111" t="s">
        <v>686</v>
      </c>
      <c r="C522" s="129">
        <v>44454.0</v>
      </c>
      <c r="D522" s="131" t="s">
        <v>108</v>
      </c>
      <c r="E522" s="111">
        <v>40000.0</v>
      </c>
      <c r="F522" s="111"/>
      <c r="G522" s="111"/>
      <c r="H522" s="111"/>
      <c r="I522" s="144"/>
      <c r="J522" s="111" t="str">
        <f>VLOOKUP(D522,'Tech. sheet (2)'!A:B,2,FALSE)</f>
        <v>M-913-766-140TS480S2020-RAS BLANK</v>
      </c>
    </row>
    <row r="523" ht="15.75" customHeight="1">
      <c r="A523" s="155">
        <v>492.0</v>
      </c>
      <c r="B523" s="111" t="s">
        <v>687</v>
      </c>
      <c r="C523" s="129">
        <v>44455.0</v>
      </c>
      <c r="D523" s="131" t="s">
        <v>108</v>
      </c>
      <c r="E523" s="111">
        <v>20000.0</v>
      </c>
      <c r="F523" s="111"/>
      <c r="G523" s="111"/>
      <c r="H523" s="111"/>
      <c r="I523" s="144"/>
      <c r="J523" s="111" t="str">
        <f>VLOOKUP(D523,'Tech. sheet (2)'!A:B,2,FALSE)</f>
        <v>M-913-766-140TS480S2020-RAS BLANK</v>
      </c>
    </row>
    <row r="524" ht="15.75" customHeight="1">
      <c r="A524" s="155">
        <v>493.0</v>
      </c>
      <c r="B524" s="111" t="s">
        <v>688</v>
      </c>
      <c r="C524" s="129">
        <v>44456.0</v>
      </c>
      <c r="D524" s="131" t="s">
        <v>256</v>
      </c>
      <c r="E524" s="111">
        <v>10000.0</v>
      </c>
      <c r="F524" s="111"/>
      <c r="G524" s="111"/>
      <c r="H524" s="111"/>
      <c r="I524" s="144"/>
      <c r="J524" s="111" t="str">
        <f>VLOOKUP(D524,'Tech. sheet (2)'!A:B,2,FALSE)</f>
        <v>T-877-1066-180TS275S2828-USK BLANK</v>
      </c>
    </row>
    <row r="525" ht="15.75" customHeight="1">
      <c r="A525" s="155">
        <v>494.0</v>
      </c>
      <c r="B525" s="111" t="s">
        <v>689</v>
      </c>
      <c r="C525" s="129">
        <v>44456.0</v>
      </c>
      <c r="D525" s="111" t="s">
        <v>673</v>
      </c>
      <c r="E525" s="111">
        <v>7000.0</v>
      </c>
      <c r="F525" s="111"/>
      <c r="G525" s="111"/>
      <c r="H525" s="111"/>
      <c r="I525" s="144"/>
      <c r="J525" s="111" t="str">
        <f>VLOOKUP(D525,'Tech. sheet (2)'!A:B,2,FALSE)</f>
        <v>M-922-868-170TH435S2828- HBI</v>
      </c>
    </row>
    <row r="526" ht="15.75" customHeight="1">
      <c r="A526" s="155">
        <v>495.0</v>
      </c>
      <c r="B526" s="111" t="s">
        <v>690</v>
      </c>
      <c r="C526" s="129">
        <v>44459.0</v>
      </c>
      <c r="D526" s="111" t="s">
        <v>56</v>
      </c>
      <c r="E526" s="111">
        <v>20000.0</v>
      </c>
      <c r="F526" s="111"/>
      <c r="G526" s="111"/>
      <c r="H526" s="111"/>
      <c r="I526" s="144"/>
      <c r="J526" s="111" t="str">
        <f>VLOOKUP(D526,'Tech. sheet (2)'!A:B,2,FALSE)</f>
        <v>OT070-ELQ7033A2A-08CB05-993DE-170TH580S2828-HBI-90300</v>
      </c>
    </row>
    <row r="527" ht="15.75" customHeight="1">
      <c r="A527" s="155">
        <v>496.0</v>
      </c>
      <c r="B527" s="111" t="s">
        <v>691</v>
      </c>
      <c r="C527" s="129">
        <v>44459.0</v>
      </c>
      <c r="D527" s="131" t="s">
        <v>692</v>
      </c>
      <c r="E527" s="111">
        <v>9000.0</v>
      </c>
      <c r="F527" s="111"/>
      <c r="G527" s="111"/>
      <c r="H527" s="111"/>
      <c r="I527" s="144"/>
      <c r="J527" s="111" t="str">
        <f>VLOOKUP(D527,'Tech. sheet (2)'!A:B,2,FALSE)</f>
        <v>M-922-868-170TH520S2828- HBI</v>
      </c>
    </row>
    <row r="528" ht="15.75" customHeight="1">
      <c r="A528" s="155">
        <v>497.0</v>
      </c>
      <c r="B528" s="111" t="s">
        <v>693</v>
      </c>
      <c r="C528" s="129">
        <v>44459.0</v>
      </c>
      <c r="D528" s="111" t="s">
        <v>613</v>
      </c>
      <c r="E528" s="111">
        <v>20000.0</v>
      </c>
      <c r="F528" s="111"/>
      <c r="G528" s="111"/>
      <c r="H528" s="111"/>
      <c r="I528" s="144"/>
      <c r="J528" s="111" t="str">
        <f>VLOOKUP(D528,'Tech. sheet (2)'!A:B,2,FALSE)</f>
        <v>OT62-ELQ6216A2A-15VK05-975HP-170TH435S2828-USK-144000</v>
      </c>
    </row>
    <row r="529" ht="15.75" customHeight="1">
      <c r="A529" s="155">
        <v>498.0</v>
      </c>
      <c r="B529" s="111" t="s">
        <v>694</v>
      </c>
      <c r="C529" s="129">
        <v>44459.0</v>
      </c>
      <c r="D529" s="131" t="s">
        <v>470</v>
      </c>
      <c r="E529" s="111">
        <v>20000.0</v>
      </c>
      <c r="F529" s="111"/>
      <c r="G529" s="111"/>
      <c r="H529" s="111"/>
      <c r="I529" s="144"/>
      <c r="J529" s="111" t="str">
        <f>VLOOKUP(D529,'Tech. sheet (2)'!A:B,2,FALSE)</f>
        <v>OT062-ELQ6215A5A-21EK05-975HP-170TH435S2828-HBI-144000   </v>
      </c>
    </row>
    <row r="530" ht="15.75" customHeight="1">
      <c r="A530" s="155">
        <v>499.0</v>
      </c>
      <c r="B530" s="111" t="s">
        <v>695</v>
      </c>
      <c r="C530" s="129">
        <v>44460.0</v>
      </c>
      <c r="D530" s="111" t="s">
        <v>639</v>
      </c>
      <c r="E530" s="111">
        <v>30000.0</v>
      </c>
      <c r="F530" s="111" t="s">
        <v>696</v>
      </c>
      <c r="G530" s="111"/>
      <c r="H530" s="111"/>
      <c r="I530" s="144"/>
      <c r="J530" s="111" t="str">
        <f>VLOOKUP(D530,'Tech. sheet (2)'!A:B,2,FALSE)</f>
        <v>OT096-A07K05-ARGO-200TH550S2828-HBI-38850</v>
      </c>
    </row>
    <row r="531" ht="15.75" customHeight="1">
      <c r="A531" s="155">
        <v>500.0</v>
      </c>
      <c r="B531" s="111" t="s">
        <v>697</v>
      </c>
      <c r="C531" s="129">
        <v>44460.0</v>
      </c>
      <c r="D531" s="111" t="s">
        <v>54</v>
      </c>
      <c r="E531" s="111">
        <v>30000.0</v>
      </c>
      <c r="F531" s="111"/>
      <c r="G531" s="111"/>
      <c r="H531" s="111"/>
      <c r="I531" s="144"/>
      <c r="J531" s="111" t="str">
        <f>VLOOKUP(D531,'Tech. sheet (2)'!A:B,2,FALSE)</f>
        <v>OT070-ELQ7013A9A-07CK05-993DE-170TH580S2828-HBI-90300</v>
      </c>
    </row>
    <row r="532" ht="15.75" customHeight="1">
      <c r="A532" s="155">
        <v>501.0</v>
      </c>
      <c r="B532" s="111" t="s">
        <v>698</v>
      </c>
      <c r="C532" s="129">
        <v>44460.0</v>
      </c>
      <c r="D532" s="111" t="s">
        <v>601</v>
      </c>
      <c r="E532" s="111">
        <v>10000.0</v>
      </c>
      <c r="F532" s="111"/>
      <c r="G532" s="111"/>
      <c r="H532" s="111"/>
      <c r="I532" s="144"/>
      <c r="J532" s="111" t="str">
        <f>VLOOKUP(D532,'Tech. sheet (2)'!A:B,2,FALSE)</f>
        <v>T-840-942-170TS550F2828-HBI</v>
      </c>
    </row>
    <row r="533" ht="15.75" customHeight="1">
      <c r="A533" s="155">
        <v>502.0</v>
      </c>
      <c r="B533" s="111" t="s">
        <v>699</v>
      </c>
      <c r="C533" s="129">
        <v>44461.0</v>
      </c>
      <c r="D533" s="131" t="s">
        <v>700</v>
      </c>
      <c r="E533" s="111">
        <v>6000.0</v>
      </c>
      <c r="F533" s="111"/>
      <c r="G533" s="111"/>
      <c r="H533" s="111"/>
      <c r="I533" s="144"/>
      <c r="J533" s="111" t="str">
        <f>VLOOKUP(D533,'Tech. sheet (2)'!A:B,2,FALSE)</f>
        <v>T-821-926-155TH550F2828-TTT</v>
      </c>
    </row>
    <row r="534" ht="15.75" customHeight="1">
      <c r="A534" s="155">
        <v>503.0</v>
      </c>
      <c r="B534" s="111" t="s">
        <v>701</v>
      </c>
      <c r="C534" s="129">
        <v>44461.0</v>
      </c>
      <c r="D534" s="111" t="s">
        <v>613</v>
      </c>
      <c r="E534" s="111">
        <v>20000.0</v>
      </c>
      <c r="F534" s="111"/>
      <c r="G534" s="111"/>
      <c r="H534" s="111"/>
      <c r="I534" s="144"/>
      <c r="J534" s="111" t="str">
        <f>VLOOKUP(D534,'Tech. sheet (2)'!A:B,2,FALSE)</f>
        <v>OT62-ELQ6216A2A-15VK05-975HP-170TH435S2828-USK-144000</v>
      </c>
    </row>
    <row r="535" ht="15.75" customHeight="1">
      <c r="A535" s="155">
        <v>504.0</v>
      </c>
      <c r="B535" s="111" t="s">
        <v>702</v>
      </c>
      <c r="C535" s="129">
        <v>44462.0</v>
      </c>
      <c r="D535" s="131" t="s">
        <v>703</v>
      </c>
      <c r="E535" s="111">
        <v>1171.0</v>
      </c>
      <c r="F535" s="111"/>
      <c r="G535" s="111"/>
      <c r="H535" s="111"/>
      <c r="I535" s="144"/>
      <c r="J535" s="111" t="str">
        <f>VLOOKUP(D535,'Tech. sheet (2)'!A:B,2,FALSE)</f>
        <v>M-959-901-170TH550F2828-TTT</v>
      </c>
    </row>
    <row r="536" ht="15.75" customHeight="1">
      <c r="A536" s="155">
        <v>505.0</v>
      </c>
      <c r="B536" s="111" t="s">
        <v>704</v>
      </c>
      <c r="C536" s="129">
        <v>44462.0</v>
      </c>
      <c r="D536" s="131" t="s">
        <v>705</v>
      </c>
      <c r="E536" s="111">
        <v>1264.0</v>
      </c>
      <c r="F536" s="111"/>
      <c r="G536" s="111"/>
      <c r="H536" s="111"/>
      <c r="I536" s="144"/>
      <c r="J536" s="111" t="str">
        <f>VLOOKUP(D536,'Tech. sheet (2)'!A:B,2,FALSE)</f>
        <v>M-922-868-170TH550F2828-TTT</v>
      </c>
    </row>
    <row r="537" ht="15.75" customHeight="1">
      <c r="A537" s="155">
        <v>506.0</v>
      </c>
      <c r="B537" s="111" t="s">
        <v>706</v>
      </c>
      <c r="C537" s="129">
        <v>44462.0</v>
      </c>
      <c r="D537" s="131" t="s">
        <v>707</v>
      </c>
      <c r="E537" s="111">
        <v>3399.0</v>
      </c>
      <c r="F537" s="111"/>
      <c r="G537" s="111"/>
      <c r="H537" s="111"/>
      <c r="I537" s="144"/>
      <c r="J537" s="111" t="str">
        <f>VLOOKUP(D537,'Tech. sheet (2)'!A:B,2,FALSE)</f>
        <v>T-857-926-170TH550F2828-TTT</v>
      </c>
    </row>
    <row r="538" ht="15.75" customHeight="1">
      <c r="A538" s="155">
        <v>507.0</v>
      </c>
      <c r="B538" s="111" t="s">
        <v>708</v>
      </c>
      <c r="C538" s="129">
        <v>44466.0</v>
      </c>
      <c r="D538" s="131" t="s">
        <v>206</v>
      </c>
      <c r="E538" s="111">
        <v>9000.0</v>
      </c>
      <c r="F538" s="111" t="s">
        <v>709</v>
      </c>
      <c r="G538" s="111"/>
      <c r="H538" s="111"/>
      <c r="I538" s="144"/>
      <c r="J538" s="111" t="str">
        <f>VLOOKUP(D538,'Tech. sheet (2)'!A:B,2,FALSE)</f>
        <v>M-920-778-160TS340S2828-RAS</v>
      </c>
    </row>
    <row r="539" ht="15.75" customHeight="1">
      <c r="A539" s="155">
        <v>508.0</v>
      </c>
      <c r="B539" s="111" t="s">
        <v>710</v>
      </c>
      <c r="C539" s="129">
        <v>44466.0</v>
      </c>
      <c r="D539" s="131" t="s">
        <v>273</v>
      </c>
      <c r="E539" s="111">
        <v>20500.0</v>
      </c>
      <c r="F539" s="111" t="s">
        <v>711</v>
      </c>
      <c r="G539" s="111"/>
      <c r="H539" s="111"/>
      <c r="I539" s="144"/>
      <c r="J539" s="111" t="str">
        <f>VLOOKUP(D539,'Tech. sheet (2)'!A:B,2,FALSE)</f>
        <v>OT99-ELQ0730A0A-D10K04-716SU-180TH415S2020-USK-42500</v>
      </c>
    </row>
    <row r="540" ht="15.75" customHeight="1">
      <c r="A540" s="155">
        <v>509.0</v>
      </c>
      <c r="B540" s="111" t="s">
        <v>712</v>
      </c>
      <c r="C540" s="129">
        <v>44466.0</v>
      </c>
      <c r="D540" s="131" t="s">
        <v>287</v>
      </c>
      <c r="E540" s="111">
        <v>9500.0</v>
      </c>
      <c r="F540" s="111" t="s">
        <v>711</v>
      </c>
      <c r="G540" s="111"/>
      <c r="H540" s="111"/>
      <c r="I540" s="144"/>
      <c r="J540" s="111" t="str">
        <f>VLOOKUP(D540,'Tech. sheet (2)'!A:B,2,FALSE)</f>
        <v>OT99-EBQ0556B2A-L04K04-716SU-180TH415S2020-USK-42500</v>
      </c>
    </row>
    <row r="541" ht="15.75" customHeight="1">
      <c r="A541" s="155">
        <v>510.0</v>
      </c>
      <c r="B541" s="111" t="s">
        <v>713</v>
      </c>
      <c r="C541" s="129">
        <v>44466.0</v>
      </c>
      <c r="D541" s="111" t="s">
        <v>233</v>
      </c>
      <c r="E541" s="111">
        <v>40000.0</v>
      </c>
      <c r="F541" s="111"/>
      <c r="G541" s="111"/>
      <c r="H541" s="111"/>
      <c r="I541" s="144"/>
      <c r="J541" s="111" t="str">
        <f>VLOOKUP(D541,'Tech. sheet (2)'!A:B,2,FALSE)</f>
        <v>M-895-907-190TH550F2820-HBI BLANK</v>
      </c>
    </row>
    <row r="542" ht="15.75" customHeight="1">
      <c r="A542" s="155">
        <v>511.0</v>
      </c>
      <c r="B542" s="111" t="s">
        <v>714</v>
      </c>
      <c r="C542" s="129">
        <v>44466.0</v>
      </c>
      <c r="D542" s="111" t="s">
        <v>133</v>
      </c>
      <c r="E542" s="111">
        <v>20000.0</v>
      </c>
      <c r="F542" s="111"/>
      <c r="G542" s="111"/>
      <c r="H542" s="111"/>
      <c r="I542" s="144"/>
      <c r="J542" s="111" t="str">
        <f>VLOOKUP(D542,'Tech. sheet (2)'!A:B,2,FALSE)</f>
        <v>M-959-901-170TH550F2828-HBI BLANK</v>
      </c>
    </row>
    <row r="543" ht="15.75" customHeight="1">
      <c r="A543" s="155">
        <v>512.0</v>
      </c>
      <c r="B543" s="111" t="s">
        <v>715</v>
      </c>
      <c r="C543" s="129">
        <v>44466.0</v>
      </c>
      <c r="D543" s="131" t="s">
        <v>173</v>
      </c>
      <c r="E543" s="111">
        <v>9000.0</v>
      </c>
      <c r="F543" s="111"/>
      <c r="G543" s="111"/>
      <c r="H543" s="111"/>
      <c r="I543" s="144"/>
      <c r="J543" s="111" t="str">
        <f>VLOOKUP(D543,'Tech. sheet (2)'!A:B,2,FALSE)</f>
        <v>L-796-925-140TS520S2020-RAS-C06K05</v>
      </c>
    </row>
    <row r="544" ht="15.75" customHeight="1">
      <c r="A544" s="155">
        <v>513.0</v>
      </c>
      <c r="B544" s="111" t="s">
        <v>716</v>
      </c>
      <c r="C544" s="129">
        <v>44466.0</v>
      </c>
      <c r="D544" s="131" t="s">
        <v>133</v>
      </c>
      <c r="E544" s="111">
        <v>23000.0</v>
      </c>
      <c r="F544" s="111"/>
      <c r="G544" s="111"/>
      <c r="H544" s="111"/>
      <c r="I544" s="144"/>
      <c r="J544" s="111" t="str">
        <f>VLOOKUP(D544,'Tech. sheet (2)'!A:B,2,FALSE)</f>
        <v>M-959-901-170TH550F2828-HBI BLANK</v>
      </c>
    </row>
    <row r="545" ht="15.75" customHeight="1">
      <c r="A545" s="155">
        <v>514.0</v>
      </c>
      <c r="B545" s="111" t="s">
        <v>717</v>
      </c>
      <c r="C545" s="129">
        <v>44466.0</v>
      </c>
      <c r="D545" s="131" t="s">
        <v>133</v>
      </c>
      <c r="E545" s="111">
        <v>23000.0</v>
      </c>
      <c r="F545" s="111"/>
      <c r="G545" s="111"/>
      <c r="H545" s="111"/>
      <c r="I545" s="144"/>
      <c r="J545" s="111" t="str">
        <f>VLOOKUP(D545,'Tech. sheet (2)'!A:B,2,FALSE)</f>
        <v>M-959-901-170TH550F2828-HBI BLANK</v>
      </c>
    </row>
    <row r="546" ht="15.75" customHeight="1">
      <c r="A546" s="155">
        <v>515.0</v>
      </c>
      <c r="B546" s="111" t="s">
        <v>718</v>
      </c>
      <c r="C546" s="129">
        <v>44467.0</v>
      </c>
      <c r="D546" s="131" t="s">
        <v>719</v>
      </c>
      <c r="E546" s="111">
        <v>20000.0</v>
      </c>
      <c r="F546" s="111"/>
      <c r="G546" s="111"/>
      <c r="H546" s="111"/>
      <c r="I546" s="144"/>
      <c r="J546" s="111" t="str">
        <f>VLOOKUP(D546,'Tech. sheet (2)'!A:B,2,FALSE)</f>
        <v>L-975-925-140TS550S2828-USK-C06K05</v>
      </c>
    </row>
    <row r="547" ht="15.75" customHeight="1">
      <c r="A547" s="155">
        <v>516.0</v>
      </c>
      <c r="B547" s="111" t="s">
        <v>720</v>
      </c>
      <c r="C547" s="129">
        <v>44467.0</v>
      </c>
      <c r="D547" s="111" t="s">
        <v>299</v>
      </c>
      <c r="E547" s="111">
        <v>8500.0</v>
      </c>
      <c r="F547" s="111" t="s">
        <v>721</v>
      </c>
      <c r="G547" s="111"/>
      <c r="H547" s="111"/>
      <c r="I547" s="144"/>
      <c r="J547" s="111" t="str">
        <f>VLOOKUP(D547,'Tech. sheet (2)'!A:B,2,FALSE)</f>
        <v>T-894-795-180TH550F2850-HBI</v>
      </c>
    </row>
    <row r="548" ht="15.75" customHeight="1">
      <c r="A548" s="155">
        <v>517.0</v>
      </c>
      <c r="B548" s="111" t="s">
        <v>722</v>
      </c>
      <c r="C548" s="129">
        <v>44467.0</v>
      </c>
      <c r="D548" s="111" t="s">
        <v>211</v>
      </c>
      <c r="E548" s="111">
        <v>20000.0</v>
      </c>
      <c r="F548" s="111"/>
      <c r="G548" s="111"/>
      <c r="H548" s="111"/>
      <c r="I548" s="144"/>
      <c r="J548" s="111" t="str">
        <f>VLOOKUP(D548,'Tech. sheet (2)'!A:B,2,FALSE)</f>
        <v>T-894-795-170TH550F2828-HBI</v>
      </c>
    </row>
    <row r="549" ht="15.75" customHeight="1">
      <c r="A549" s="155">
        <v>518.0</v>
      </c>
      <c r="B549" s="111" t="s">
        <v>723</v>
      </c>
      <c r="C549" s="129">
        <v>44467.0</v>
      </c>
      <c r="D549" s="131" t="s">
        <v>632</v>
      </c>
      <c r="E549" s="111">
        <v>3000.0</v>
      </c>
      <c r="F549" s="111"/>
      <c r="G549" s="111"/>
      <c r="H549" s="111"/>
      <c r="I549" s="144"/>
      <c r="J549" s="111" t="str">
        <f>VLOOKUP(D549,'Tech. sheet (2)'!A:B,2,FALSE)</f>
        <v>OT096-A07K05-ARGO-200TH550S2828-USK-38850</v>
      </c>
    </row>
    <row r="550" ht="15.75" customHeight="1">
      <c r="A550" s="155">
        <v>519.0</v>
      </c>
      <c r="B550" s="111" t="s">
        <v>724</v>
      </c>
      <c r="C550" s="129">
        <v>44469.0</v>
      </c>
      <c r="D550" s="131" t="s">
        <v>725</v>
      </c>
      <c r="E550" s="111">
        <v>2117.0</v>
      </c>
      <c r="F550" s="111"/>
      <c r="G550" s="111"/>
      <c r="H550" s="111"/>
      <c r="I550" s="144"/>
      <c r="J550" s="111" t="str">
        <f>VLOOKUP(D550,'Tech. sheet (2)'!A:B,2,FALSE)</f>
        <v>T-860-944-180TH550F2828-TTT </v>
      </c>
    </row>
    <row r="551" ht="15.75" customHeight="1">
      <c r="A551" s="155">
        <v>520.0</v>
      </c>
      <c r="B551" s="111" t="s">
        <v>726</v>
      </c>
      <c r="C551" s="129">
        <v>44469.0</v>
      </c>
      <c r="D551" s="131" t="s">
        <v>727</v>
      </c>
      <c r="E551" s="111">
        <v>3996.0</v>
      </c>
      <c r="F551" s="111"/>
      <c r="G551" s="111"/>
      <c r="H551" s="111"/>
      <c r="I551" s="144"/>
      <c r="J551" s="111" t="str">
        <f>VLOOKUP(D551,'Tech. sheet (2)'!A:B,2,FALSE)</f>
        <v>T-860-795-180TH550F2828-TTT </v>
      </c>
    </row>
    <row r="552" ht="15.75" customHeight="1">
      <c r="A552" s="155">
        <v>521.0</v>
      </c>
      <c r="B552" s="111" t="s">
        <v>728</v>
      </c>
      <c r="C552" s="129">
        <v>44469.0</v>
      </c>
      <c r="D552" s="131" t="s">
        <v>729</v>
      </c>
      <c r="E552" s="111">
        <v>1597.0</v>
      </c>
      <c r="F552" s="111"/>
      <c r="G552" s="111"/>
      <c r="H552" s="111"/>
      <c r="I552" s="144"/>
      <c r="J552" s="111" t="str">
        <f>VLOOKUP(D552,'Tech. sheet (2)'!A:B,2,FALSE)</f>
        <v>M-860-873-180TH550F2828-TTT</v>
      </c>
    </row>
    <row r="553" ht="15.75" customHeight="1">
      <c r="A553" s="155">
        <v>522.0</v>
      </c>
      <c r="B553" s="111" t="s">
        <v>730</v>
      </c>
      <c r="C553" s="129">
        <v>44470.0</v>
      </c>
      <c r="D553" s="131" t="s">
        <v>100</v>
      </c>
      <c r="E553" s="111">
        <v>14500.0</v>
      </c>
      <c r="F553" s="111"/>
      <c r="G553" s="111"/>
      <c r="H553" s="111"/>
      <c r="I553" s="144"/>
      <c r="J553" s="111" t="str">
        <f>VLOOKUP(D553,'Tech. sheet (2)'!A:B,2,FALSE)</f>
        <v>OT070-ELQ7013A11A-15VK05-993DE-170TH580S2828-HBI-90300</v>
      </c>
    </row>
    <row r="554" ht="15.75" customHeight="1">
      <c r="A554" s="155">
        <v>523.0</v>
      </c>
      <c r="B554" s="111" t="s">
        <v>731</v>
      </c>
      <c r="C554" s="129">
        <v>44470.0</v>
      </c>
      <c r="D554" s="131" t="s">
        <v>732</v>
      </c>
      <c r="E554" s="111">
        <v>10000.0</v>
      </c>
      <c r="F554" s="111"/>
      <c r="G554" s="111"/>
      <c r="H554" s="111"/>
      <c r="I554" s="144"/>
      <c r="J554" s="111" t="str">
        <f>VLOOKUP(D554,'Tech. sheet (2)'!A:B,2,FALSE)</f>
        <v>OT070-ELQ7013A13A-07CK09-993DE-170TH580S2828-HBI-90300</v>
      </c>
    </row>
    <row r="555" ht="15.75" customHeight="1">
      <c r="A555" s="155">
        <v>524.0</v>
      </c>
      <c r="B555" s="111" t="s">
        <v>733</v>
      </c>
      <c r="C555" s="129">
        <v>44473.0</v>
      </c>
      <c r="D555" s="131" t="s">
        <v>734</v>
      </c>
      <c r="E555" s="162">
        <v>620.0</v>
      </c>
      <c r="F555" s="111"/>
      <c r="G555" s="111"/>
      <c r="H555" s="111"/>
      <c r="I555" s="144"/>
      <c r="J555" s="111" t="str">
        <f>VLOOKUP(D555,'Tech. sheet (2)'!A:B,2,FALSE)</f>
        <v>M-954-848-170TH435S2828-HAN</v>
      </c>
    </row>
    <row r="556" ht="15.75" customHeight="1">
      <c r="A556" s="155">
        <v>525.0</v>
      </c>
      <c r="B556" s="111" t="s">
        <v>735</v>
      </c>
      <c r="C556" s="129">
        <v>44473.0</v>
      </c>
      <c r="D556" s="111" t="s">
        <v>595</v>
      </c>
      <c r="E556" s="111">
        <v>18000.0</v>
      </c>
      <c r="F556" s="111"/>
      <c r="G556" s="111"/>
      <c r="H556" s="111"/>
      <c r="I556" s="144"/>
      <c r="J556" s="111" t="str">
        <f>VLOOKUP(D556,'Tech. sheet (2)'!A:B,2,FALSE)</f>
        <v>OT62-ELQ6216A2A-15VK05-975HP-170TH435S2828-HBI-144000</v>
      </c>
    </row>
    <row r="557" ht="15.75" customHeight="1">
      <c r="A557" s="155">
        <v>526.0</v>
      </c>
      <c r="B557" s="111" t="s">
        <v>736</v>
      </c>
      <c r="C557" s="129">
        <v>44473.0</v>
      </c>
      <c r="D557" s="131" t="s">
        <v>737</v>
      </c>
      <c r="E557" s="111">
        <v>5000.0</v>
      </c>
      <c r="F557" s="111"/>
      <c r="G557" s="111"/>
      <c r="H557" s="111"/>
      <c r="I557" s="144"/>
      <c r="J557" s="111" t="str">
        <f>VLOOKUP(D557,'Tech. sheet (2)'!A:B,2,FALSE)</f>
        <v>M-808-908-200TH550S2828-HBI BLANK</v>
      </c>
    </row>
    <row r="558" ht="15.75" customHeight="1">
      <c r="A558" s="155">
        <v>527.0</v>
      </c>
      <c r="B558" s="111" t="s">
        <v>738</v>
      </c>
      <c r="C558" s="129">
        <v>44474.0</v>
      </c>
      <c r="D558" s="131" t="s">
        <v>739</v>
      </c>
      <c r="E558" s="111">
        <v>1620.0</v>
      </c>
      <c r="F558" s="111"/>
      <c r="G558" s="111"/>
      <c r="H558" s="111"/>
      <c r="I558" s="144"/>
      <c r="J558" s="111" t="str">
        <f>VLOOKUP(D558,'Tech. sheet (2)'!A:B,2,FALSE)</f>
        <v>M-922-868-170TH580S2828-HAN</v>
      </c>
    </row>
    <row r="559" ht="15.75" customHeight="1">
      <c r="A559" s="155">
        <v>528.0</v>
      </c>
      <c r="B559" s="111" t="s">
        <v>740</v>
      </c>
      <c r="C559" s="129">
        <v>44474.0</v>
      </c>
      <c r="D559" s="131" t="s">
        <v>639</v>
      </c>
      <c r="E559" s="111">
        <v>40000.0</v>
      </c>
      <c r="F559" s="111"/>
      <c r="G559" s="111"/>
      <c r="H559" s="111"/>
      <c r="I559" s="144"/>
      <c r="J559" s="111" t="str">
        <f>VLOOKUP(D559,'Tech. sheet (2)'!A:B,2,FALSE)</f>
        <v>OT096-A07K05-ARGO-200TH550S2828-HBI-38850</v>
      </c>
    </row>
    <row r="560" ht="15.75" customHeight="1">
      <c r="A560" s="155">
        <v>529.0</v>
      </c>
      <c r="B560" s="111" t="s">
        <v>741</v>
      </c>
      <c r="C560" s="129">
        <v>44476.0</v>
      </c>
      <c r="D560" s="131" t="s">
        <v>665</v>
      </c>
      <c r="E560" s="111">
        <v>11000.0</v>
      </c>
      <c r="F560" s="111"/>
      <c r="G560" s="111"/>
      <c r="H560" s="111"/>
      <c r="I560" s="144"/>
      <c r="J560" s="111" t="str">
        <f>VLOOKUP(D560,'Tech. sheet (2)'!A:B,2,FALSE)</f>
        <v>OT99-921XQ-180TH550S2828-HBI-C65B05-29120</v>
      </c>
    </row>
    <row r="561" ht="15.75" customHeight="1">
      <c r="A561" s="155">
        <v>530.0</v>
      </c>
      <c r="B561" s="111" t="s">
        <v>742</v>
      </c>
      <c r="C561" s="129">
        <v>44476.0</v>
      </c>
      <c r="D561" s="131" t="s">
        <v>80</v>
      </c>
      <c r="E561" s="111">
        <v>18000.0</v>
      </c>
      <c r="F561" s="111"/>
      <c r="G561" s="111"/>
      <c r="H561" s="111"/>
      <c r="I561" s="144"/>
      <c r="J561" s="111" t="str">
        <f>VLOOKUP(D561,'Tech. sheet (2)'!A:B,2,FALSE)</f>
        <v>OT99-921XQ-200TH550S2828-HBI A55B05-37856</v>
      </c>
    </row>
    <row r="562" ht="15.75" customHeight="1">
      <c r="A562" s="155">
        <v>531.0</v>
      </c>
      <c r="B562" s="111" t="s">
        <v>743</v>
      </c>
      <c r="C562" s="129">
        <v>44476.0</v>
      </c>
      <c r="D562" s="131" t="s">
        <v>744</v>
      </c>
      <c r="E562" s="111">
        <v>10000.0</v>
      </c>
      <c r="F562" s="111" t="s">
        <v>745</v>
      </c>
      <c r="G562" s="111"/>
      <c r="H562" s="111"/>
      <c r="I562" s="144"/>
      <c r="J562" s="111" t="str">
        <f>VLOOKUP(D562,'Tech. sheet (2)'!A:B,2,FALSE)</f>
        <v>OT99-921XQ-200TH550S2828-HBI-A75B05-37856</v>
      </c>
    </row>
    <row r="563" ht="15.75" customHeight="1">
      <c r="A563" s="155">
        <v>532.0</v>
      </c>
      <c r="B563" s="111" t="s">
        <v>746</v>
      </c>
      <c r="C563" s="129">
        <v>44477.0</v>
      </c>
      <c r="D563" s="131" t="s">
        <v>747</v>
      </c>
      <c r="E563" s="111">
        <v>610.0</v>
      </c>
      <c r="F563" s="111"/>
      <c r="G563" s="111"/>
      <c r="H563" s="111"/>
      <c r="I563" s="144"/>
      <c r="J563" s="111" t="str">
        <f>VLOOKUP(D563,'Tech. sheet (2)'!A:B,2,FALSE)</f>
        <v>M-922-868-170TH580S2828-ERD</v>
      </c>
    </row>
    <row r="564" ht="15.75" customHeight="1">
      <c r="A564" s="155">
        <v>533.0</v>
      </c>
      <c r="B564" s="111" t="s">
        <v>748</v>
      </c>
      <c r="C564" s="129">
        <v>44477.0</v>
      </c>
      <c r="D564" s="131" t="s">
        <v>56</v>
      </c>
      <c r="E564" s="111">
        <v>15500.0</v>
      </c>
      <c r="F564" s="111"/>
      <c r="G564" s="111"/>
      <c r="H564" s="111"/>
      <c r="I564" s="144"/>
      <c r="J564" s="111" t="str">
        <f>VLOOKUP(D564,'Tech. sheet (2)'!A:B,2,FALSE)</f>
        <v>OT070-ELQ7033A2A-08CB05-993DE-170TH580S2828-HBI-90300</v>
      </c>
    </row>
    <row r="565" ht="15.75" customHeight="1">
      <c r="A565" s="155">
        <v>534.0</v>
      </c>
      <c r="B565" s="111" t="s">
        <v>749</v>
      </c>
      <c r="C565" s="129">
        <v>44480.0</v>
      </c>
      <c r="D565" s="111" t="s">
        <v>613</v>
      </c>
      <c r="E565" s="111">
        <v>3000.0</v>
      </c>
      <c r="F565" s="111"/>
      <c r="G565" s="111"/>
      <c r="H565" s="111"/>
      <c r="I565" s="144"/>
      <c r="J565" s="111" t="str">
        <f>VLOOKUP(D565,'Tech. sheet (2)'!A:B,2,FALSE)</f>
        <v>OT62-ELQ6216A2A-15VK05-975HP-170TH435S2828-USK-144000</v>
      </c>
    </row>
    <row r="566" ht="15.75" customHeight="1">
      <c r="A566" s="155">
        <v>535.0</v>
      </c>
      <c r="B566" s="111" t="s">
        <v>750</v>
      </c>
      <c r="C566" s="129">
        <v>44480.0</v>
      </c>
      <c r="D566" s="111" t="s">
        <v>751</v>
      </c>
      <c r="E566" s="111">
        <v>1110.0</v>
      </c>
      <c r="F566" s="111"/>
      <c r="G566" s="111"/>
      <c r="H566" s="111"/>
      <c r="I566" s="144"/>
      <c r="J566" s="111" t="str">
        <f>VLOOKUP(D566,'Tech. sheet (2)'!A:B,2,FALSE)</f>
        <v>M-950-876-270TH435F5620-ERD</v>
      </c>
    </row>
    <row r="567" ht="15.75" customHeight="1">
      <c r="A567" s="155">
        <v>536.0</v>
      </c>
      <c r="B567" s="111" t="s">
        <v>752</v>
      </c>
      <c r="C567" s="129">
        <v>44481.0</v>
      </c>
      <c r="D567" s="111" t="s">
        <v>753</v>
      </c>
      <c r="E567" s="111">
        <v>1800.0</v>
      </c>
      <c r="F567" s="111"/>
      <c r="G567" s="111"/>
      <c r="H567" s="111"/>
      <c r="I567" s="144"/>
      <c r="J567" s="111" t="str">
        <f>VLOOKUP(D567,'Tech. sheet (2)'!A:B,2,FALSE)</f>
        <v>T-894-795-180TH550F2850-ERD</v>
      </c>
    </row>
    <row r="568" ht="15.75" customHeight="1">
      <c r="A568" s="155">
        <v>537.0</v>
      </c>
      <c r="B568" s="111" t="s">
        <v>754</v>
      </c>
      <c r="C568" s="129">
        <v>44481.0</v>
      </c>
      <c r="D568" s="111" t="s">
        <v>755</v>
      </c>
      <c r="E568" s="111">
        <v>600.0</v>
      </c>
      <c r="F568" s="111"/>
      <c r="G568" s="111"/>
      <c r="H568" s="111"/>
      <c r="I568" s="144"/>
      <c r="J568" s="111" t="str">
        <f>VLOOKUP(D568,'Tech. sheet (2)'!A:B,2,FALSE)</f>
        <v>M-895-907-190TH550F2820-ERD</v>
      </c>
    </row>
    <row r="569" ht="15.75" customHeight="1">
      <c r="A569" s="155">
        <v>538.0</v>
      </c>
      <c r="B569" s="111" t="s">
        <v>756</v>
      </c>
      <c r="C569" s="129">
        <v>44481.0</v>
      </c>
      <c r="D569" s="111" t="s">
        <v>757</v>
      </c>
      <c r="E569" s="111">
        <v>610.0</v>
      </c>
      <c r="F569" s="111"/>
      <c r="G569" s="111"/>
      <c r="H569" s="111"/>
      <c r="I569" s="144"/>
      <c r="J569" s="111" t="str">
        <f>VLOOKUP(D569,'Tech. sheet (2)'!A:B,2,FALSE)</f>
        <v>M-860-873-180TH550F2820-ERD</v>
      </c>
    </row>
    <row r="570" ht="15.75" customHeight="1">
      <c r="A570" s="155">
        <v>539.0</v>
      </c>
      <c r="B570" s="111" t="s">
        <v>758</v>
      </c>
      <c r="C570" s="129">
        <v>44482.0</v>
      </c>
      <c r="D570" s="111" t="s">
        <v>759</v>
      </c>
      <c r="E570" s="111">
        <v>15000.0</v>
      </c>
      <c r="F570" s="111"/>
      <c r="G570" s="111"/>
      <c r="H570" s="111"/>
      <c r="I570" s="144"/>
      <c r="J570" s="111" t="str">
        <f>VLOOKUP(D570,'Tech. sheet (2)'!A:B,2,FALSE)</f>
        <v>OT099-921XQ-220TS275F2828-ARK-A75B05-37856 </v>
      </c>
    </row>
    <row r="571" ht="15.75" customHeight="1">
      <c r="A571" s="155">
        <v>540.0</v>
      </c>
      <c r="B571" s="111" t="s">
        <v>760</v>
      </c>
      <c r="C571" s="129">
        <v>44487.0</v>
      </c>
      <c r="D571" s="111" t="s">
        <v>76</v>
      </c>
      <c r="E571" s="111">
        <v>25000.0</v>
      </c>
      <c r="F571" s="111"/>
      <c r="G571" s="111"/>
      <c r="H571" s="111"/>
      <c r="I571" s="144"/>
      <c r="J571" s="111" t="str">
        <f>VLOOKUP(D571,'Tech. sheet (2)'!A:B,2,FALSE)</f>
        <v>L-838-942-170TH550F2820-HBI-A55K05</v>
      </c>
    </row>
    <row r="572" ht="15.75" customHeight="1">
      <c r="A572" s="155">
        <v>541.0</v>
      </c>
      <c r="B572" s="111" t="s">
        <v>761</v>
      </c>
      <c r="C572" s="129">
        <v>44487.0</v>
      </c>
      <c r="D572" s="111" t="s">
        <v>76</v>
      </c>
      <c r="E572" s="111">
        <v>23000.0</v>
      </c>
      <c r="F572" s="111"/>
      <c r="G572" s="111"/>
      <c r="H572" s="111"/>
      <c r="I572" s="144"/>
      <c r="J572" s="111" t="str">
        <f>VLOOKUP(D572,'Tech. sheet (2)'!A:B,2,FALSE)</f>
        <v>L-838-942-170TH550F2820-HBI-A55K05</v>
      </c>
    </row>
    <row r="573" ht="15.75" customHeight="1">
      <c r="A573" s="155">
        <v>542.0</v>
      </c>
      <c r="B573" s="111" t="s">
        <v>762</v>
      </c>
      <c r="C573" s="129">
        <v>44487.0</v>
      </c>
      <c r="D573" s="111" t="s">
        <v>119</v>
      </c>
      <c r="E573" s="111">
        <v>2500.0</v>
      </c>
      <c r="F573" s="111"/>
      <c r="G573" s="111"/>
      <c r="H573" s="111"/>
      <c r="I573" s="144"/>
      <c r="J573" s="111" t="str">
        <f>VLOOKUP(D573,'Tech. sheet (2)'!A:B,2,FALSE)</f>
        <v>T-838-942-170TH550F2820-HBI BLANK</v>
      </c>
    </row>
    <row r="574" ht="15.75" customHeight="1">
      <c r="A574" s="155">
        <v>543.0</v>
      </c>
      <c r="B574" s="111" t="s">
        <v>763</v>
      </c>
      <c r="C574" s="129">
        <v>44488.0</v>
      </c>
      <c r="D574" s="111" t="s">
        <v>56</v>
      </c>
      <c r="E574" s="111">
        <v>30000.0</v>
      </c>
      <c r="F574" s="111"/>
      <c r="G574" s="111"/>
      <c r="H574" s="111"/>
      <c r="I574" s="144"/>
      <c r="J574" s="111" t="str">
        <f>VLOOKUP(D574,'Tech. sheet (2)'!A:B,2,FALSE)</f>
        <v>OT070-ELQ7033A2A-08CB05-993DE-170TH580S2828-HBI-90300</v>
      </c>
    </row>
    <row r="575" ht="15.75" customHeight="1">
      <c r="A575" s="155">
        <v>544.0</v>
      </c>
      <c r="B575" s="111" t="s">
        <v>764</v>
      </c>
      <c r="C575" s="129">
        <v>44488.0</v>
      </c>
      <c r="D575" s="111" t="s">
        <v>127</v>
      </c>
      <c r="E575" s="111">
        <v>15000.0</v>
      </c>
      <c r="F575" s="111"/>
      <c r="G575" s="111"/>
      <c r="H575" s="111"/>
      <c r="I575" s="144"/>
      <c r="J575" s="111" t="str">
        <f>VLOOKUP(D575,'Tech. sheet (2)'!A:B,2,FALSE)</f>
        <v>T-908-1112-200TS260S2828-USK BLANK</v>
      </c>
    </row>
    <row r="576" ht="15.75" customHeight="1">
      <c r="A576" s="155">
        <v>545.0</v>
      </c>
      <c r="B576" s="111" t="s">
        <v>765</v>
      </c>
      <c r="C576" s="129">
        <v>44488.0</v>
      </c>
      <c r="D576" s="111" t="s">
        <v>104</v>
      </c>
      <c r="E576" s="111">
        <v>40000.0</v>
      </c>
      <c r="F576" s="111"/>
      <c r="G576" s="111"/>
      <c r="H576" s="111"/>
      <c r="I576" s="144"/>
      <c r="J576" s="111" t="str">
        <f>VLOOKUP(D576,'Tech. sheet (2)'!A:B,2,FALSE)</f>
        <v>M-942-790-160TS340S2020-RAS BLANK</v>
      </c>
    </row>
    <row r="577" ht="15.75" customHeight="1">
      <c r="A577" s="155">
        <v>546.0</v>
      </c>
      <c r="B577" s="111" t="s">
        <v>766</v>
      </c>
      <c r="C577" s="129">
        <v>44489.0</v>
      </c>
      <c r="D577" s="111" t="s">
        <v>767</v>
      </c>
      <c r="E577" s="111">
        <v>300.0</v>
      </c>
      <c r="F577" s="111"/>
      <c r="G577" s="111"/>
      <c r="H577" s="111"/>
      <c r="I577" s="144"/>
      <c r="J577" s="111" t="str">
        <f>VLOOKUP(D577,'Tech. sheet (2)'!A:B,2,FALSE)</f>
        <v>OT070-ELQ7033A2A-08CB05-993DE-170TH580S2828-ERD-90300</v>
      </c>
    </row>
    <row r="578" ht="15.75" customHeight="1">
      <c r="A578" s="155">
        <v>547.0</v>
      </c>
      <c r="B578" s="111" t="s">
        <v>768</v>
      </c>
      <c r="C578" s="129">
        <v>44489.0</v>
      </c>
      <c r="D578" s="111" t="s">
        <v>769</v>
      </c>
      <c r="E578" s="111">
        <v>300.0</v>
      </c>
      <c r="F578" s="111"/>
      <c r="G578" s="111"/>
      <c r="H578" s="111"/>
      <c r="I578" s="144"/>
      <c r="J578" s="111" t="str">
        <f>VLOOKUP(D578,'Tech. sheet (2)'!A:B,2,FALSE)</f>
        <v>OT070-ELQ7033A2A-08CB05-993DE-170TH580S2828-HAN-90300</v>
      </c>
    </row>
    <row r="579" ht="15.75" customHeight="1">
      <c r="A579" s="155">
        <v>548.0</v>
      </c>
      <c r="B579" s="111" t="s">
        <v>770</v>
      </c>
      <c r="C579" s="129">
        <v>44489.0</v>
      </c>
      <c r="D579" s="111" t="s">
        <v>133</v>
      </c>
      <c r="E579" s="111">
        <v>50000.0</v>
      </c>
      <c r="F579" s="111"/>
      <c r="G579" s="111"/>
      <c r="H579" s="111"/>
      <c r="I579" s="144"/>
      <c r="J579" s="111" t="str">
        <f>VLOOKUP(D579,'Tech. sheet (2)'!A:B,2,FALSE)</f>
        <v>M-959-901-170TH550F2828-HBI BLANK</v>
      </c>
    </row>
    <row r="580" ht="15.75" customHeight="1">
      <c r="A580" s="155">
        <v>549.0</v>
      </c>
      <c r="B580" s="111" t="s">
        <v>771</v>
      </c>
      <c r="C580" s="129">
        <v>44490.0</v>
      </c>
      <c r="D580" s="111" t="s">
        <v>772</v>
      </c>
      <c r="E580" s="111">
        <v>15000.0</v>
      </c>
      <c r="F580" s="111"/>
      <c r="G580" s="111"/>
      <c r="H580" s="111"/>
      <c r="I580" s="144"/>
      <c r="J580" s="111" t="str">
        <f>VLOOKUP(D580,'Tech. sheet (2)'!A:B,2,FALSE)</f>
        <v>OT096-A07B05-ARGO-220TS275S2828-ERD-38850</v>
      </c>
    </row>
    <row r="581" ht="15.75" customHeight="1">
      <c r="A581" s="155">
        <v>550.0</v>
      </c>
      <c r="B581" s="111" t="s">
        <v>773</v>
      </c>
      <c r="C581" s="129">
        <v>44490.0</v>
      </c>
      <c r="D581" s="111" t="s">
        <v>211</v>
      </c>
      <c r="E581" s="111">
        <v>50000.0</v>
      </c>
      <c r="F581" s="111"/>
      <c r="G581" s="111"/>
      <c r="H581" s="111"/>
      <c r="I581" s="144"/>
      <c r="J581" s="111" t="str">
        <f>VLOOKUP(D581,'Tech. sheet (2)'!A:B,2,FALSE)</f>
        <v>T-894-795-170TH550F2828-HBI</v>
      </c>
    </row>
    <row r="582" ht="15.75" customHeight="1">
      <c r="A582" s="155">
        <v>551.0</v>
      </c>
      <c r="B582" s="111" t="s">
        <v>774</v>
      </c>
      <c r="C582" s="129">
        <v>44494.0</v>
      </c>
      <c r="D582" s="111" t="s">
        <v>226</v>
      </c>
      <c r="E582" s="111">
        <v>20000.0</v>
      </c>
      <c r="F582" s="111"/>
      <c r="G582" s="111"/>
      <c r="H582" s="111"/>
      <c r="I582" s="144"/>
      <c r="J582" s="111" t="str">
        <f>VLOOKUP(D582,'Tech. sheet (2)'!A:B,2,FALSE)</f>
        <v>M-860-873-180TH550F2820-HBI</v>
      </c>
    </row>
    <row r="583" ht="15.75" customHeight="1">
      <c r="A583" s="155">
        <v>552.0</v>
      </c>
      <c r="B583" s="111" t="s">
        <v>775</v>
      </c>
      <c r="C583" s="129">
        <v>44494.0</v>
      </c>
      <c r="D583" s="111" t="s">
        <v>56</v>
      </c>
      <c r="E583" s="111">
        <v>20000.0</v>
      </c>
      <c r="F583" s="111"/>
      <c r="G583" s="111"/>
      <c r="H583" s="111"/>
      <c r="I583" s="144"/>
      <c r="J583" s="111" t="str">
        <f>VLOOKUP(D583,'Tech. sheet (2)'!A:B,2,FALSE)</f>
        <v>OT070-ELQ7033A2A-08CB05-993DE-170TH580S2828-HBI-90300</v>
      </c>
    </row>
    <row r="584" ht="15.75" customHeight="1">
      <c r="A584" s="155">
        <v>553.0</v>
      </c>
      <c r="B584" s="111" t="s">
        <v>776</v>
      </c>
      <c r="C584" s="129">
        <v>44494.0</v>
      </c>
      <c r="D584" s="111" t="s">
        <v>777</v>
      </c>
      <c r="E584" s="111">
        <v>30000.0</v>
      </c>
      <c r="F584" s="111"/>
      <c r="G584" s="111"/>
      <c r="H584" s="111"/>
      <c r="I584" s="144"/>
      <c r="J584" s="111" t="str">
        <f>VLOOKUP(D584,'Tech. sheet (2)'!A:B,2,FALSE)</f>
        <v>M-922-868-170TH550F2828-HBI BLANK</v>
      </c>
    </row>
    <row r="585" ht="15.75" customHeight="1">
      <c r="A585" s="155">
        <v>554.0</v>
      </c>
      <c r="B585" s="111" t="s">
        <v>778</v>
      </c>
      <c r="C585" s="129">
        <v>44494.0</v>
      </c>
      <c r="D585" s="111" t="s">
        <v>737</v>
      </c>
      <c r="E585" s="111">
        <v>10000.0</v>
      </c>
      <c r="F585" s="111"/>
      <c r="G585" s="111"/>
      <c r="H585" s="111"/>
      <c r="I585" s="144"/>
      <c r="J585" s="111" t="str">
        <f>VLOOKUP(D585,'Tech. sheet (2)'!A:B,2,FALSE)</f>
        <v>M-808-908-200TH550S2828-HBI BLANK</v>
      </c>
    </row>
    <row r="586" ht="15.75" customHeight="1">
      <c r="A586" s="155">
        <v>555.0</v>
      </c>
      <c r="B586" s="111" t="s">
        <v>779</v>
      </c>
      <c r="C586" s="129">
        <v>44494.0</v>
      </c>
      <c r="D586" s="111" t="s">
        <v>780</v>
      </c>
      <c r="E586" s="111">
        <v>10000.0</v>
      </c>
      <c r="F586" s="111"/>
      <c r="G586" s="111"/>
      <c r="H586" s="111"/>
      <c r="I586" s="144"/>
      <c r="J586" s="111" t="str">
        <f>VLOOKUP(D586,'Tech. sheet (2)'!A:B,2,FALSE)</f>
        <v>M-808-908-180TH550S2828-HBI BLANK</v>
      </c>
    </row>
    <row r="587" ht="15.75" customHeight="1">
      <c r="A587" s="155">
        <v>556.0</v>
      </c>
      <c r="B587" s="111" t="s">
        <v>781</v>
      </c>
      <c r="C587" s="129">
        <v>44494.0</v>
      </c>
      <c r="D587" s="111" t="s">
        <v>601</v>
      </c>
      <c r="E587" s="111">
        <v>7000.0</v>
      </c>
      <c r="F587" s="111"/>
      <c r="G587" s="111"/>
      <c r="H587" s="111"/>
      <c r="I587" s="144"/>
      <c r="J587" s="111" t="str">
        <f>VLOOKUP(D587,'Tech. sheet (2)'!A:B,2,FALSE)</f>
        <v>T-840-942-170TS550F2828-HBI</v>
      </c>
    </row>
    <row r="588" ht="15.75" customHeight="1">
      <c r="A588" s="155">
        <v>557.0</v>
      </c>
      <c r="B588" s="111" t="s">
        <v>782</v>
      </c>
      <c r="C588" s="129">
        <v>44495.0</v>
      </c>
      <c r="D588" s="111" t="s">
        <v>783</v>
      </c>
      <c r="E588" s="111">
        <v>610.0</v>
      </c>
      <c r="F588" s="111"/>
      <c r="G588" s="111"/>
      <c r="H588" s="111"/>
      <c r="I588" s="144"/>
      <c r="J588" s="111" t="str">
        <f>VLOOKUP(D588,'Tech. sheet (2)'!A:B,2,FALSE)</f>
        <v>M-954-848-170TH435S2828-ZZY</v>
      </c>
    </row>
    <row r="589" ht="15.75" customHeight="1">
      <c r="A589" s="155">
        <v>558.0</v>
      </c>
      <c r="B589" s="111" t="s">
        <v>784</v>
      </c>
      <c r="C589" s="129">
        <v>44495.0</v>
      </c>
      <c r="D589" s="111" t="s">
        <v>734</v>
      </c>
      <c r="E589" s="111">
        <v>4000.0</v>
      </c>
      <c r="F589" s="111"/>
      <c r="G589" s="111"/>
      <c r="H589" s="111"/>
      <c r="I589" s="144"/>
      <c r="J589" s="111" t="str">
        <f>VLOOKUP(D589,'Tech. sheet (2)'!A:B,2,FALSE)</f>
        <v>M-954-848-170TH435S2828-HAN</v>
      </c>
    </row>
    <row r="590" ht="15.75" customHeight="1">
      <c r="A590" s="155">
        <v>559.0</v>
      </c>
      <c r="B590" s="111" t="s">
        <v>785</v>
      </c>
      <c r="C590" s="129">
        <v>44495.0</v>
      </c>
      <c r="D590" s="111" t="s">
        <v>751</v>
      </c>
      <c r="E590" s="111">
        <v>1000.0</v>
      </c>
      <c r="F590" s="111"/>
      <c r="G590" s="111"/>
      <c r="H590" s="111"/>
      <c r="I590" s="144"/>
      <c r="J590" s="111" t="str">
        <f>VLOOKUP(D590,'Tech. sheet (2)'!A:B,2,FALSE)</f>
        <v>M-950-876-270TH435F5620-ERD</v>
      </c>
    </row>
    <row r="591" ht="15.75" customHeight="1">
      <c r="A591" s="155">
        <v>560.0</v>
      </c>
      <c r="B591" s="111" t="s">
        <v>786</v>
      </c>
      <c r="C591" s="129">
        <v>44495.0</v>
      </c>
      <c r="D591" s="111" t="s">
        <v>787</v>
      </c>
      <c r="E591" s="111">
        <v>13000.0</v>
      </c>
      <c r="F591" s="111"/>
      <c r="G591" s="111"/>
      <c r="H591" s="111"/>
      <c r="I591" s="144"/>
      <c r="J591" s="111" t="str">
        <f>VLOOKUP(D591,'Tech. sheet (2)'!A:B,2,FALSE)</f>
        <v>M-913-766-140TS480S2020-USK BLANK</v>
      </c>
    </row>
    <row r="592" ht="15.75" customHeight="1">
      <c r="A592" s="155">
        <v>561.0</v>
      </c>
      <c r="B592" s="111" t="s">
        <v>788</v>
      </c>
      <c r="C592" s="129">
        <v>44496.0</v>
      </c>
      <c r="D592" s="111" t="s">
        <v>233</v>
      </c>
      <c r="E592" s="111">
        <v>20000.0</v>
      </c>
      <c r="F592" s="111"/>
      <c r="G592" s="111"/>
      <c r="H592" s="111"/>
      <c r="I592" s="144"/>
      <c r="J592" s="111" t="str">
        <f>VLOOKUP(D592,'Tech. sheet (2)'!A:B,2,FALSE)</f>
        <v>M-895-907-190TH550F2820-HBI BLANK</v>
      </c>
    </row>
    <row r="593" ht="15.75" customHeight="1">
      <c r="A593" s="155">
        <v>562.0</v>
      </c>
      <c r="B593" s="111" t="s">
        <v>789</v>
      </c>
      <c r="C593" s="129">
        <v>44498.0</v>
      </c>
      <c r="D593" s="111" t="s">
        <v>98</v>
      </c>
      <c r="E593" s="111">
        <v>8000.0</v>
      </c>
      <c r="F593" s="111"/>
      <c r="G593" s="111"/>
      <c r="H593" s="111"/>
      <c r="I593" s="144"/>
      <c r="J593" s="111" t="str">
        <f>VLOOKUP(D593,'Tech. sheet (2)'!A:B,2,FALSE)</f>
        <v>OT153-ELQ0561A2A-W18B55-727LW-270TH435S2828-HBI-12800</v>
      </c>
    </row>
    <row r="594" ht="15.75" customHeight="1">
      <c r="A594" s="155">
        <v>563.0</v>
      </c>
      <c r="B594" s="111" t="s">
        <v>790</v>
      </c>
      <c r="C594" s="129">
        <v>44501.0</v>
      </c>
      <c r="D594" s="111" t="s">
        <v>406</v>
      </c>
      <c r="E594" s="111">
        <v>15000.0</v>
      </c>
      <c r="F594" s="111"/>
      <c r="G594" s="111"/>
      <c r="H594" s="111"/>
      <c r="I594" s="144"/>
      <c r="J594" s="111" t="str">
        <f>VLOOKUP(D594,'Tech. sheet (2)'!A:B,2,FALSE)</f>
        <v>L-959-901-170TH550F2828-HBI-W14B05</v>
      </c>
    </row>
    <row r="595" ht="15.75" customHeight="1">
      <c r="A595" s="155">
        <v>564.0</v>
      </c>
      <c r="B595" s="111" t="s">
        <v>791</v>
      </c>
      <c r="C595" s="129">
        <v>44501.0</v>
      </c>
      <c r="D595" s="111" t="s">
        <v>64</v>
      </c>
      <c r="E595" s="111">
        <v>10000.0</v>
      </c>
      <c r="F595" s="111"/>
      <c r="G595" s="111"/>
      <c r="H595" s="111"/>
      <c r="I595" s="144"/>
      <c r="J595" s="111" t="str">
        <f>VLOOKUP(D595,'Tech. sheet (2)'!A:B,2,FALSE)</f>
        <v>L-959-901-170TH550F2828-HBI-D10B05</v>
      </c>
    </row>
    <row r="596" ht="15.75" customHeight="1">
      <c r="A596" s="155">
        <v>565.0</v>
      </c>
      <c r="B596" s="111" t="s">
        <v>792</v>
      </c>
      <c r="C596" s="129">
        <v>44501.0</v>
      </c>
      <c r="D596" s="111" t="s">
        <v>793</v>
      </c>
      <c r="E596" s="111">
        <v>610.0</v>
      </c>
      <c r="F596" s="111"/>
      <c r="G596" s="111"/>
      <c r="H596" s="111"/>
      <c r="I596" s="144"/>
      <c r="J596" s="111" t="str">
        <f>VLOOKUP(D596,'Tech. sheet (2)'!A:B,2,FALSE)</f>
        <v>M-860-873-180TH550F2820-ZZY</v>
      </c>
    </row>
    <row r="597" ht="15.75" customHeight="1">
      <c r="A597" s="155">
        <v>566.0</v>
      </c>
      <c r="B597" s="111" t="s">
        <v>794</v>
      </c>
      <c r="C597" s="129">
        <v>44501.0</v>
      </c>
      <c r="D597" s="111" t="s">
        <v>211</v>
      </c>
      <c r="E597" s="111">
        <v>25000.0</v>
      </c>
      <c r="F597" s="111"/>
      <c r="G597" s="111"/>
      <c r="H597" s="111"/>
      <c r="I597" s="144"/>
      <c r="J597" s="111" t="str">
        <f>VLOOKUP(D597,'Tech. sheet (2)'!A:B,2,FALSE)</f>
        <v>T-894-795-170TH550F2828-HBI</v>
      </c>
    </row>
    <row r="598" ht="15.75" customHeight="1">
      <c r="A598" s="155">
        <v>567.0</v>
      </c>
      <c r="B598" s="111" t="s">
        <v>795</v>
      </c>
      <c r="C598" s="129">
        <v>44501.0</v>
      </c>
      <c r="D598" s="111" t="s">
        <v>211</v>
      </c>
      <c r="E598" s="111">
        <v>25000.0</v>
      </c>
      <c r="F598" s="111"/>
      <c r="G598" s="111"/>
      <c r="H598" s="111"/>
      <c r="I598" s="144"/>
      <c r="J598" s="111" t="str">
        <f>VLOOKUP(D598,'Tech. sheet (2)'!A:B,2,FALSE)</f>
        <v>T-894-795-170TH550F2828-HBI</v>
      </c>
    </row>
    <row r="599" ht="15.75" customHeight="1">
      <c r="A599" s="155">
        <v>568.0</v>
      </c>
      <c r="B599" s="111" t="s">
        <v>796</v>
      </c>
      <c r="C599" s="129">
        <v>44501.0</v>
      </c>
      <c r="D599" s="111" t="s">
        <v>226</v>
      </c>
      <c r="E599" s="111">
        <v>15000.0</v>
      </c>
      <c r="F599" s="111"/>
      <c r="G599" s="111"/>
      <c r="H599" s="111"/>
      <c r="I599" s="144"/>
      <c r="J599" s="111" t="str">
        <f>VLOOKUP(D599,'Tech. sheet (2)'!A:B,2,FALSE)</f>
        <v>M-860-873-180TH550F2820-HBI</v>
      </c>
    </row>
    <row r="600" ht="15.75" customHeight="1">
      <c r="A600" s="155">
        <v>569.0</v>
      </c>
      <c r="B600" s="111" t="s">
        <v>797</v>
      </c>
      <c r="C600" s="129">
        <v>44502.0</v>
      </c>
      <c r="D600" s="111" t="s">
        <v>798</v>
      </c>
      <c r="E600" s="111">
        <v>300.0</v>
      </c>
      <c r="F600" s="111"/>
      <c r="G600" s="111"/>
      <c r="H600" s="111"/>
      <c r="I600" s="144"/>
      <c r="J600" s="111" t="str">
        <f>VLOOKUP(D600,'Tech. sheet (2)'!A:B,2,FALSE)</f>
        <v>OT153-ELQ1554A0A-20EB05-727LW-270TH435F5628-ERD-12800</v>
      </c>
    </row>
    <row r="601" ht="15.75" customHeight="1">
      <c r="A601" s="155">
        <v>570.0</v>
      </c>
      <c r="B601" s="111" t="s">
        <v>799</v>
      </c>
      <c r="C601" s="129">
        <v>44502.0</v>
      </c>
      <c r="D601" s="111" t="s">
        <v>193</v>
      </c>
      <c r="E601" s="111">
        <v>30000.0</v>
      </c>
      <c r="F601" s="111"/>
      <c r="G601" s="111"/>
      <c r="H601" s="111"/>
      <c r="I601" s="144"/>
      <c r="J601" s="111" t="str">
        <f>VLOOKUP(D601,'Tech. sheet (2)'!A:B,2,FALSE)</f>
        <v>L-895-907-190TH550F2820-HBI-V14K06</v>
      </c>
    </row>
    <row r="602" ht="15.75" customHeight="1">
      <c r="A602" s="155">
        <v>571.0</v>
      </c>
      <c r="B602" s="111" t="s">
        <v>800</v>
      </c>
      <c r="C602" s="129">
        <v>44502.0</v>
      </c>
      <c r="D602" s="111" t="s">
        <v>72</v>
      </c>
      <c r="E602" s="111">
        <v>40000.0</v>
      </c>
      <c r="F602" s="111"/>
      <c r="G602" s="111"/>
      <c r="H602" s="111"/>
      <c r="I602" s="144"/>
      <c r="J602" s="111" t="str">
        <f>VLOOKUP(D602,'Tech. sheet (2)'!A:B,2,FALSE)</f>
        <v>L-894-795-170TH550F2828-HBI-V14K05</v>
      </c>
    </row>
    <row r="603" ht="15.75" customHeight="1">
      <c r="A603" s="155">
        <v>572.0</v>
      </c>
      <c r="B603" s="111" t="s">
        <v>801</v>
      </c>
      <c r="C603" s="129">
        <v>44502.0</v>
      </c>
      <c r="D603" s="111" t="s">
        <v>90</v>
      </c>
      <c r="E603" s="111">
        <v>12000.0</v>
      </c>
      <c r="F603" s="111"/>
      <c r="G603" s="111"/>
      <c r="H603" s="111"/>
      <c r="I603" s="144"/>
      <c r="J603" s="111" t="str">
        <f>VLOOKUP(D603,'Tech. sheet (2)'!A:B,2,FALSE)</f>
        <v>OT153-ELQ1542A3A-20EB05-727LW-270TH435F5628-HBI-14400</v>
      </c>
    </row>
    <row r="604" ht="15.75" customHeight="1">
      <c r="A604" s="155">
        <v>573.0</v>
      </c>
      <c r="B604" s="111" t="s">
        <v>1</v>
      </c>
      <c r="C604" s="129">
        <v>44502.0</v>
      </c>
      <c r="D604" s="111" t="s">
        <v>54</v>
      </c>
      <c r="E604" s="111">
        <v>16000.0</v>
      </c>
      <c r="F604" s="111"/>
      <c r="G604" s="111"/>
      <c r="H604" s="111"/>
      <c r="I604" s="144"/>
      <c r="J604" s="111" t="str">
        <f>VLOOKUP(D604,'Tech. sheet (2)'!A:B,2,FALSE)</f>
        <v>OT070-ELQ7013A9A-07CK05-993DE-170TH580S2828-HBI-90300</v>
      </c>
    </row>
    <row r="605" ht="15.75" customHeight="1">
      <c r="A605" s="155">
        <v>574.0</v>
      </c>
      <c r="B605" s="111" t="s">
        <v>45</v>
      </c>
      <c r="C605" s="129">
        <v>44502.0</v>
      </c>
      <c r="D605" s="141" t="s">
        <v>627</v>
      </c>
      <c r="E605" s="111">
        <v>8000.0</v>
      </c>
      <c r="F605" s="111"/>
      <c r="G605" s="111"/>
      <c r="H605" s="111"/>
      <c r="I605" s="144"/>
      <c r="J605" s="111" t="str">
        <f>VLOOKUP(D605,'Tech. sheet (2)'!A:B,2,FALSE)</f>
        <v>OT070-ELQ7022A5A-21ЕК05-993DE-170TH580S5628-USK-90300</v>
      </c>
    </row>
    <row r="606" ht="15.75" customHeight="1">
      <c r="A606" s="155">
        <v>575.0</v>
      </c>
      <c r="B606" s="111" t="s">
        <v>802</v>
      </c>
      <c r="C606" s="163">
        <v>44503.0</v>
      </c>
      <c r="D606" s="111" t="s">
        <v>744</v>
      </c>
      <c r="E606" s="156">
        <v>16000.0</v>
      </c>
      <c r="F606" s="111"/>
      <c r="G606" s="111"/>
      <c r="H606" s="111"/>
      <c r="I606" s="144"/>
      <c r="J606" s="111" t="str">
        <f>VLOOKUP(D606,'Tech. sheet (2)'!A:B,2,FALSE)</f>
        <v>OT99-921XQ-200TH550S2828-HBI-A75B05-37856</v>
      </c>
    </row>
    <row r="607" ht="15.75" customHeight="1">
      <c r="A607" s="155">
        <v>576.0</v>
      </c>
      <c r="B607" s="111" t="s">
        <v>803</v>
      </c>
      <c r="C607" s="129">
        <v>44503.0</v>
      </c>
      <c r="D607" s="157" t="s">
        <v>80</v>
      </c>
      <c r="E607" s="111">
        <v>21000.0</v>
      </c>
      <c r="F607" s="111"/>
      <c r="G607" s="111"/>
      <c r="H607" s="111"/>
      <c r="I607" s="144"/>
      <c r="J607" s="111" t="str">
        <f>VLOOKUP(D607,'Tech. sheet (2)'!A:B,2,FALSE)</f>
        <v>OT99-921XQ-200TH550S2828-HBI A55B05-37856</v>
      </c>
    </row>
    <row r="608" ht="15.75" customHeight="1">
      <c r="A608" s="155">
        <v>577.0</v>
      </c>
      <c r="B608" s="111" t="s">
        <v>804</v>
      </c>
      <c r="C608" s="129">
        <v>44503.0</v>
      </c>
      <c r="D608" s="111" t="s">
        <v>737</v>
      </c>
      <c r="E608" s="111">
        <v>6000.0</v>
      </c>
      <c r="F608" s="111"/>
      <c r="G608" s="111"/>
      <c r="H608" s="111"/>
      <c r="I608" s="144"/>
      <c r="J608" s="111" t="str">
        <f>VLOOKUP(D608,'Tech. sheet (2)'!A:B,2,FALSE)</f>
        <v>M-808-908-200TH550S2828-HBI BLANK</v>
      </c>
    </row>
    <row r="609" ht="15.75" customHeight="1">
      <c r="A609" s="155">
        <v>578.0</v>
      </c>
      <c r="B609" s="111" t="s">
        <v>805</v>
      </c>
      <c r="C609" s="129">
        <v>44503.0</v>
      </c>
      <c r="D609" s="111" t="s">
        <v>780</v>
      </c>
      <c r="E609" s="111">
        <v>8000.0</v>
      </c>
      <c r="F609" s="111"/>
      <c r="G609" s="111"/>
      <c r="H609" s="111"/>
      <c r="I609" s="144"/>
      <c r="J609" s="111" t="str">
        <f>VLOOKUP(D609,'Tech. sheet (2)'!A:B,2,FALSE)</f>
        <v>M-808-908-180TH550S2828-HBI BLANK</v>
      </c>
    </row>
    <row r="610" ht="15.75" customHeight="1">
      <c r="A610" s="155">
        <v>579.0</v>
      </c>
      <c r="B610" s="111" t="s">
        <v>806</v>
      </c>
      <c r="C610" s="129">
        <v>44503.0</v>
      </c>
      <c r="D610" s="111" t="s">
        <v>370</v>
      </c>
      <c r="E610" s="111">
        <v>10600.0</v>
      </c>
      <c r="F610" s="111"/>
      <c r="G610" s="111"/>
      <c r="H610" s="111"/>
      <c r="I610" s="144"/>
      <c r="J610" s="111" t="str">
        <f>VLOOKUP(D610,'Tech. sheet (2)'!A:B,2,FALSE)</f>
        <v>OT99-921XQ-180TH550S2828-HBI-C65B05-29120</v>
      </c>
    </row>
    <row r="611" ht="15.75" customHeight="1">
      <c r="A611" s="155">
        <v>580.0</v>
      </c>
      <c r="B611" s="111" t="s">
        <v>807</v>
      </c>
      <c r="C611" s="129">
        <v>44503.0</v>
      </c>
      <c r="D611" s="111" t="s">
        <v>211</v>
      </c>
      <c r="E611" s="111">
        <v>30000.0</v>
      </c>
      <c r="F611" s="111"/>
      <c r="G611" s="111"/>
      <c r="H611" s="111"/>
      <c r="I611" s="144"/>
      <c r="J611" s="111" t="str">
        <f>VLOOKUP(D611,'Tech. sheet (2)'!A:B,2,FALSE)</f>
        <v>T-894-795-170TH550F2828-HBI</v>
      </c>
    </row>
    <row r="612" ht="15.75" customHeight="1">
      <c r="A612" s="155">
        <v>581.0</v>
      </c>
      <c r="B612" s="111" t="s">
        <v>808</v>
      </c>
      <c r="C612" s="129">
        <v>44505.0</v>
      </c>
      <c r="D612" s="111" t="s">
        <v>809</v>
      </c>
      <c r="E612" s="111">
        <v>300.0</v>
      </c>
      <c r="F612" s="111"/>
      <c r="G612" s="111"/>
      <c r="H612" s="111"/>
      <c r="I612" s="144"/>
      <c r="J612" s="111" t="str">
        <f>VLOOKUP(D612,'Tech. sheet (2)'!A:B,2,FALSE)</f>
        <v>OT062-ELQ6216A2A-15VK05-975HP-170TH435S2828-ZZY-144000</v>
      </c>
    </row>
    <row r="613" ht="15.75" customHeight="1">
      <c r="A613" s="155">
        <v>582.0</v>
      </c>
      <c r="B613" s="111" t="s">
        <v>810</v>
      </c>
      <c r="C613" s="129">
        <v>44505.0</v>
      </c>
      <c r="D613" s="111" t="s">
        <v>811</v>
      </c>
      <c r="E613" s="111">
        <v>300.0</v>
      </c>
      <c r="F613" s="111"/>
      <c r="G613" s="111"/>
      <c r="H613" s="111"/>
      <c r="I613" s="144"/>
      <c r="J613" s="111" t="str">
        <f>VLOOKUP(D613,'Tech. sheet (2)'!A:B,2,FALSE)</f>
        <v>OT062-ELQ6216A2A-15VK05-975HP-170TH435S2828-HAN-144000</v>
      </c>
    </row>
    <row r="614" ht="15.75" customHeight="1">
      <c r="A614" s="155">
        <v>583.0</v>
      </c>
      <c r="B614" s="111" t="s">
        <v>812</v>
      </c>
      <c r="C614" s="129">
        <v>44505.0</v>
      </c>
      <c r="D614" s="111" t="s">
        <v>595</v>
      </c>
      <c r="E614" s="111">
        <v>22000.0</v>
      </c>
      <c r="F614" s="111"/>
      <c r="G614" s="111"/>
      <c r="H614" s="111"/>
      <c r="I614" s="144"/>
      <c r="J614" s="111" t="str">
        <f>VLOOKUP(D614,'Tech. sheet (2)'!A:B,2,FALSE)</f>
        <v>OT62-ELQ6216A2A-15VK05-975HP-170TH435S2828-HBI-144000</v>
      </c>
    </row>
    <row r="615" ht="15.75" customHeight="1">
      <c r="A615" s="155">
        <v>584.0</v>
      </c>
      <c r="B615" s="111" t="s">
        <v>813</v>
      </c>
      <c r="C615" s="129">
        <v>44505.0</v>
      </c>
      <c r="D615" s="111" t="s">
        <v>64</v>
      </c>
      <c r="E615" s="111">
        <v>18000.0</v>
      </c>
      <c r="F615" s="111"/>
      <c r="G615" s="111"/>
      <c r="H615" s="111"/>
      <c r="I615" s="144"/>
      <c r="J615" s="111" t="str">
        <f>VLOOKUP(D615,'Tech. sheet (2)'!A:B,2,FALSE)</f>
        <v>L-959-901-170TH550F2828-HBI-D10B05</v>
      </c>
    </row>
    <row r="616" ht="15.75" customHeight="1">
      <c r="A616" s="155">
        <v>585.0</v>
      </c>
      <c r="B616" s="111" t="s">
        <v>814</v>
      </c>
      <c r="C616" s="129">
        <v>44508.0</v>
      </c>
      <c r="D616" s="111" t="s">
        <v>206</v>
      </c>
      <c r="E616" s="111">
        <v>20000.0</v>
      </c>
      <c r="F616" s="111"/>
      <c r="G616" s="111"/>
      <c r="H616" s="111"/>
      <c r="I616" s="144"/>
      <c r="J616" s="111" t="str">
        <f>VLOOKUP(D616,'Tech. sheet (2)'!A:B,2,FALSE)</f>
        <v>M-920-778-160TS340S2828-RAS</v>
      </c>
    </row>
    <row r="617" ht="15.75" customHeight="1">
      <c r="A617" s="155">
        <v>586.0</v>
      </c>
      <c r="B617" s="111" t="s">
        <v>815</v>
      </c>
      <c r="C617" s="129">
        <v>44508.0</v>
      </c>
      <c r="D617" s="111" t="s">
        <v>56</v>
      </c>
      <c r="E617" s="111">
        <v>20000.0</v>
      </c>
      <c r="F617" s="111"/>
      <c r="G617" s="111"/>
      <c r="H617" s="111"/>
      <c r="I617" s="144"/>
      <c r="J617" s="111" t="str">
        <f>VLOOKUP(D617,'Tech. sheet (2)'!A:B,2,FALSE)</f>
        <v>OT070-ELQ7033A2A-08CB05-993DE-170TH580S2828-HBI-90300</v>
      </c>
    </row>
    <row r="618" ht="15.75" customHeight="1">
      <c r="A618" s="155">
        <v>587.0</v>
      </c>
      <c r="B618" s="111" t="s">
        <v>816</v>
      </c>
      <c r="C618" s="129">
        <v>44509.0</v>
      </c>
      <c r="D618" s="111" t="s">
        <v>108</v>
      </c>
      <c r="E618" s="111">
        <v>40000.0</v>
      </c>
      <c r="F618" s="111"/>
      <c r="G618" s="111"/>
      <c r="H618" s="111"/>
      <c r="I618" s="144"/>
      <c r="J618" s="111" t="str">
        <f>VLOOKUP(D618,'Tech. sheet (2)'!A:B,2,FALSE)</f>
        <v>M-913-766-140TS480S2020-RAS BLANK</v>
      </c>
    </row>
    <row r="619" ht="15.75" customHeight="1">
      <c r="A619" s="155">
        <v>588.0</v>
      </c>
      <c r="B619" s="111" t="s">
        <v>817</v>
      </c>
      <c r="C619" s="129">
        <v>44509.0</v>
      </c>
      <c r="D619" s="111" t="s">
        <v>787</v>
      </c>
      <c r="E619" s="111">
        <v>10000.0</v>
      </c>
      <c r="F619" s="111"/>
      <c r="G619" s="111"/>
      <c r="H619" s="111"/>
      <c r="I619" s="144"/>
      <c r="J619" s="111" t="str">
        <f>VLOOKUP(D619,'Tech. sheet (2)'!A:B,2,FALSE)</f>
        <v>M-913-766-140TS480S2020-USK BLANK</v>
      </c>
    </row>
    <row r="620" ht="15.75" customHeight="1">
      <c r="A620" s="155">
        <v>589.0</v>
      </c>
      <c r="B620" s="111" t="s">
        <v>818</v>
      </c>
      <c r="C620" s="129">
        <v>44511.0</v>
      </c>
      <c r="D620" s="111" t="s">
        <v>76</v>
      </c>
      <c r="E620" s="111">
        <v>25000.0</v>
      </c>
      <c r="F620" s="111"/>
      <c r="G620" s="111"/>
      <c r="H620" s="111"/>
      <c r="I620" s="144"/>
      <c r="J620" s="111" t="str">
        <f>VLOOKUP(D620,'Tech. sheet (2)'!A:B,2,FALSE)</f>
        <v>L-838-942-170TH550F2820-HBI-A55K05</v>
      </c>
    </row>
    <row r="621" ht="15.75" customHeight="1">
      <c r="A621" s="155">
        <v>590.0</v>
      </c>
      <c r="B621" s="111" t="s">
        <v>819</v>
      </c>
      <c r="C621" s="129">
        <v>44511.0</v>
      </c>
      <c r="D621" s="111" t="s">
        <v>56</v>
      </c>
      <c r="E621" s="111">
        <v>11000.0</v>
      </c>
      <c r="F621" s="111"/>
      <c r="G621" s="111"/>
      <c r="H621" s="111"/>
      <c r="I621" s="144"/>
      <c r="J621" s="111" t="str">
        <f>VLOOKUP(D621,'Tech. sheet (2)'!A:B,2,FALSE)</f>
        <v>OT070-ELQ7033A2A-08CB05-993DE-170TH580S2828-HBI-90300</v>
      </c>
    </row>
    <row r="622" ht="15.75" customHeight="1">
      <c r="A622" s="155">
        <v>591.0</v>
      </c>
      <c r="B622" s="111" t="s">
        <v>820</v>
      </c>
      <c r="C622" s="129">
        <v>44512.0</v>
      </c>
      <c r="D622" s="111" t="s">
        <v>80</v>
      </c>
      <c r="E622" s="111">
        <v>12000.0</v>
      </c>
      <c r="F622" s="111"/>
      <c r="G622" s="111"/>
      <c r="H622" s="111"/>
      <c r="I622" s="144"/>
      <c r="J622" s="111" t="str">
        <f>VLOOKUP(D622,'Tech. sheet (2)'!A:B,2,FALSE)</f>
        <v>OT99-921XQ-200TH550S2828-HBI A55B05-37856</v>
      </c>
    </row>
    <row r="623" ht="15.75" customHeight="1">
      <c r="A623" s="155">
        <v>592.0</v>
      </c>
      <c r="B623" s="111" t="s">
        <v>821</v>
      </c>
      <c r="C623" s="129">
        <v>44512.0</v>
      </c>
      <c r="D623" s="111" t="s">
        <v>78</v>
      </c>
      <c r="E623" s="111">
        <v>407.0</v>
      </c>
      <c r="F623" s="111"/>
      <c r="G623" s="111"/>
      <c r="H623" s="111"/>
      <c r="I623" s="144"/>
      <c r="J623" s="111" t="str">
        <f>VLOOKUP(D623,'Tech. sheet (2)'!A:B,2,FALSE)</f>
        <v>L-796-925-160TH520F2820-RAS-C06K05</v>
      </c>
    </row>
    <row r="624" ht="15.75" customHeight="1">
      <c r="A624" s="155">
        <v>593.0</v>
      </c>
      <c r="B624" s="111" t="s">
        <v>822</v>
      </c>
      <c r="C624" s="129">
        <v>44512.0</v>
      </c>
      <c r="D624" s="111" t="s">
        <v>151</v>
      </c>
      <c r="E624" s="111">
        <v>1372.0</v>
      </c>
      <c r="F624" s="111"/>
      <c r="G624" s="111"/>
      <c r="H624" s="111"/>
      <c r="I624" s="144"/>
      <c r="J624" s="111" t="str">
        <f>VLOOKUP(D624,'Tech. sheet (2)'!A:B,2,FALSE)</f>
        <v>L-850-925-150TS550F2820-USK-C06K05</v>
      </c>
    </row>
    <row r="625" ht="15.75" customHeight="1">
      <c r="A625" s="155">
        <v>594.0</v>
      </c>
      <c r="B625" s="111" t="s">
        <v>823</v>
      </c>
      <c r="C625" s="129">
        <v>44512.0</v>
      </c>
      <c r="D625" s="111" t="s">
        <v>824</v>
      </c>
      <c r="E625" s="111">
        <v>1475.0</v>
      </c>
      <c r="F625" s="111"/>
      <c r="G625" s="111"/>
      <c r="H625" s="111"/>
      <c r="I625" s="144"/>
      <c r="J625" s="111" t="str">
        <f>VLOOKUP(D625,'Tech. sheet (2)'!A:B,2,FALSE)</f>
        <v>L-765-925-160TH520F2820-USK-C06K05</v>
      </c>
    </row>
    <row r="626" ht="15.75" customHeight="1">
      <c r="A626" s="155">
        <v>595.0</v>
      </c>
      <c r="B626" s="111" t="s">
        <v>825</v>
      </c>
      <c r="C626" s="129">
        <v>44512.0</v>
      </c>
      <c r="D626" s="111" t="s">
        <v>173</v>
      </c>
      <c r="E626" s="111">
        <v>283.0</v>
      </c>
      <c r="F626" s="111"/>
      <c r="G626" s="111"/>
      <c r="H626" s="111"/>
      <c r="I626" s="144"/>
      <c r="J626" s="111" t="str">
        <f>VLOOKUP(D626,'Tech. sheet (2)'!A:B,2,FALSE)</f>
        <v>L-796-925-140TS520S2020-RAS-C06K05</v>
      </c>
    </row>
    <row r="627" ht="15.75" customHeight="1">
      <c r="A627" s="155">
        <v>596.0</v>
      </c>
      <c r="B627" s="111" t="s">
        <v>826</v>
      </c>
      <c r="C627" s="129">
        <v>44512.0</v>
      </c>
      <c r="D627" s="111" t="s">
        <v>199</v>
      </c>
      <c r="E627" s="111">
        <v>745.0</v>
      </c>
      <c r="F627" s="111"/>
      <c r="G627" s="111"/>
      <c r="H627" s="111"/>
      <c r="I627" s="144"/>
      <c r="J627" s="111" t="str">
        <f>VLOOKUP(D627,'Tech. sheet (2)'!A:B,2,FALSE)</f>
        <v>L-850-925-140TS550S2828-RAS-C06K05</v>
      </c>
    </row>
    <row r="628" ht="15.75" customHeight="1">
      <c r="A628" s="155">
        <v>597.0</v>
      </c>
      <c r="B628" s="111" t="s">
        <v>827</v>
      </c>
      <c r="C628" s="129">
        <v>44512.0</v>
      </c>
      <c r="D628" s="111" t="s">
        <v>148</v>
      </c>
      <c r="E628" s="111">
        <v>200.0</v>
      </c>
      <c r="F628" s="111"/>
      <c r="G628" s="111"/>
      <c r="H628" s="111"/>
      <c r="I628" s="144"/>
      <c r="J628" s="111" t="str">
        <f>VLOOKUP(D628,'Tech. sheet (2)'!A:B,2,FALSE)</f>
        <v>L-814-925-140TS550F2820-RAS-C06K05</v>
      </c>
    </row>
    <row r="629" ht="15.75" customHeight="1">
      <c r="A629" s="155">
        <v>598.0</v>
      </c>
      <c r="B629" s="111" t="s">
        <v>828</v>
      </c>
      <c r="C629" s="129">
        <v>44512.0</v>
      </c>
      <c r="D629" s="111" t="s">
        <v>829</v>
      </c>
      <c r="E629" s="111">
        <v>3500.0</v>
      </c>
      <c r="F629" s="111"/>
      <c r="G629" s="111"/>
      <c r="H629" s="111"/>
      <c r="I629" s="144"/>
      <c r="J629" s="111" t="str">
        <f>VLOOKUP(D629,'Tech. sheet (2)'!A:B,2,FALSE)</f>
        <v>OT099-921XQ-200TH550S2828-HBI-21EB05-37856</v>
      </c>
    </row>
    <row r="630" ht="15.75" customHeight="1">
      <c r="A630" s="155">
        <v>599.0</v>
      </c>
      <c r="B630" s="111" t="s">
        <v>830</v>
      </c>
      <c r="C630" s="129">
        <v>44515.0</v>
      </c>
      <c r="D630" s="111" t="s">
        <v>656</v>
      </c>
      <c r="E630" s="111">
        <v>20000.0</v>
      </c>
      <c r="F630" s="111"/>
      <c r="G630" s="111"/>
      <c r="H630" s="111"/>
      <c r="I630" s="144"/>
      <c r="J630" s="111" t="str">
        <f>VLOOKUP(D630,'Tech. sheet (2)'!A:B,2,FALSE)</f>
        <v>OT080-ELQ8008A2A-21EK05-121ST-180TH620F5628-HBI-64400</v>
      </c>
    </row>
    <row r="631" ht="15.75" customHeight="1">
      <c r="A631" s="155">
        <v>600.0</v>
      </c>
      <c r="B631" s="111" t="s">
        <v>831</v>
      </c>
      <c r="C631" s="129">
        <v>44515.0</v>
      </c>
      <c r="D631" s="111" t="s">
        <v>273</v>
      </c>
      <c r="E631" s="111">
        <v>30000.0</v>
      </c>
      <c r="F631" s="111"/>
      <c r="G631" s="111"/>
      <c r="H631" s="111"/>
      <c r="I631" s="144"/>
      <c r="J631" s="111" t="str">
        <f>VLOOKUP(D631,'Tech. sheet (2)'!A:B,2,FALSE)</f>
        <v>OT99-ELQ0730A0A-D10K04-716SU-180TH415S2020-USK-42500</v>
      </c>
    </row>
    <row r="632" ht="15.75" customHeight="1">
      <c r="A632" s="155">
        <v>601.0</v>
      </c>
      <c r="B632" s="111" t="s">
        <v>832</v>
      </c>
      <c r="C632" s="129">
        <v>44515.0</v>
      </c>
      <c r="D632" s="111" t="s">
        <v>287</v>
      </c>
      <c r="E632" s="111">
        <v>11000.0</v>
      </c>
      <c r="F632" s="161" t="s">
        <v>833</v>
      </c>
      <c r="G632" s="111"/>
      <c r="H632" s="111"/>
      <c r="I632" s="144"/>
      <c r="J632" s="111" t="str">
        <f>VLOOKUP(D632,'Tech. sheet (2)'!A:B,2,FALSE)</f>
        <v>OT99-EBQ0556B2A-L04K04-716SU-180TH415S2020-USK-42500</v>
      </c>
    </row>
    <row r="633" ht="15.75" customHeight="1">
      <c r="A633" s="155">
        <v>602.0</v>
      </c>
      <c r="B633" s="111" t="s">
        <v>834</v>
      </c>
      <c r="C633" s="129">
        <v>44515.0</v>
      </c>
      <c r="D633" s="111" t="s">
        <v>835</v>
      </c>
      <c r="E633" s="111">
        <v>20000.0</v>
      </c>
      <c r="F633" s="111"/>
      <c r="G633" s="111"/>
      <c r="H633" s="111"/>
      <c r="I633" s="144"/>
      <c r="J633" s="111" t="str">
        <f>VLOOKUP(D633,'Tech. sheet (2)'!A:B,2,FALSE)</f>
        <v>L-830-801-180TS260S2828-USK-IMP-A08K05</v>
      </c>
    </row>
    <row r="634" ht="15.75" customHeight="1">
      <c r="A634" s="155">
        <v>603.0</v>
      </c>
      <c r="B634" s="111" t="s">
        <v>836</v>
      </c>
      <c r="C634" s="129">
        <v>44517.0</v>
      </c>
      <c r="D634" s="111" t="s">
        <v>108</v>
      </c>
      <c r="E634" s="111">
        <v>40000.0</v>
      </c>
      <c r="F634" s="111"/>
      <c r="G634" s="111"/>
      <c r="H634" s="111"/>
      <c r="I634" s="144"/>
      <c r="J634" s="111" t="str">
        <f>VLOOKUP(D634,'Tech. sheet (2)'!A:B,2,FALSE)</f>
        <v>M-913-766-140TS480S2020-RAS BLANK</v>
      </c>
    </row>
    <row r="635" ht="15.75" customHeight="1">
      <c r="A635" s="155">
        <v>604.0</v>
      </c>
      <c r="B635" s="111" t="s">
        <v>837</v>
      </c>
      <c r="C635" s="129">
        <v>44517.0</v>
      </c>
      <c r="D635" s="131" t="s">
        <v>133</v>
      </c>
      <c r="E635" s="111">
        <v>25000.0</v>
      </c>
      <c r="F635" s="111"/>
      <c r="G635" s="111"/>
      <c r="H635" s="111"/>
      <c r="I635" s="144"/>
      <c r="J635" s="111" t="str">
        <f>VLOOKUP(D635,'Tech. sheet (2)'!A:B,2,FALSE)</f>
        <v>M-959-901-170TH550F2828-HBI BLANK</v>
      </c>
    </row>
    <row r="636" ht="15.75" customHeight="1">
      <c r="A636" s="155">
        <v>605.0</v>
      </c>
      <c r="B636" s="111" t="s">
        <v>838</v>
      </c>
      <c r="C636" s="129">
        <v>44517.0</v>
      </c>
      <c r="D636" s="111" t="s">
        <v>551</v>
      </c>
      <c r="E636" s="111">
        <v>20000.0</v>
      </c>
      <c r="F636" s="111"/>
      <c r="G636" s="111"/>
      <c r="H636" s="111"/>
      <c r="I636" s="144"/>
      <c r="J636" s="111" t="str">
        <f>VLOOKUP(D636,'Tech. sheet (2)'!A:B,2,FALSE)</f>
        <v>L-975-925-140TS550S2828-RAS-C06K05</v>
      </c>
    </row>
    <row r="637" ht="15.75" customHeight="1">
      <c r="A637" s="155">
        <v>606.0</v>
      </c>
      <c r="B637" s="111" t="s">
        <v>839</v>
      </c>
      <c r="C637" s="129">
        <v>44533.0</v>
      </c>
      <c r="D637" s="111" t="s">
        <v>840</v>
      </c>
      <c r="E637" s="111">
        <v>3000.0</v>
      </c>
      <c r="F637" s="111"/>
      <c r="G637" s="111"/>
      <c r="H637" s="111"/>
      <c r="I637" s="144"/>
      <c r="J637" s="111" t="str">
        <f>VLOOKUP(D637,'Tech. sheet (2)'!A:B,2,FALSE)</f>
        <v>Жерсть 0,14*913*766 TS480 2020 ALU/ALU</v>
      </c>
    </row>
    <row r="638" ht="15.75" customHeight="1">
      <c r="A638" s="155">
        <v>607.0</v>
      </c>
      <c r="B638" s="111" t="s">
        <v>841</v>
      </c>
      <c r="C638" s="129">
        <v>44539.0</v>
      </c>
      <c r="D638" s="111" t="s">
        <v>842</v>
      </c>
      <c r="E638" s="111">
        <v>100.0</v>
      </c>
      <c r="F638" s="111"/>
      <c r="G638" s="111"/>
      <c r="H638" s="111"/>
      <c r="I638" s="144"/>
      <c r="J638" s="111" t="str">
        <f>VLOOKUP(D638,'Tech. sheet (2)'!A:B,2,FALSE)</f>
        <v>L-908-1112-200TS260S2828-USK-21EK05</v>
      </c>
    </row>
    <row r="639" ht="15.75" customHeight="1">
      <c r="A639" s="155">
        <v>608.0</v>
      </c>
      <c r="B639" s="111" t="s">
        <v>843</v>
      </c>
      <c r="C639" s="129">
        <v>44539.0</v>
      </c>
      <c r="D639" s="111" t="s">
        <v>844</v>
      </c>
      <c r="E639" s="111">
        <v>200.0</v>
      </c>
      <c r="F639" s="111"/>
      <c r="G639" s="111"/>
      <c r="H639" s="111"/>
      <c r="I639" s="144"/>
      <c r="J639" s="111" t="str">
        <f>VLOOKUP(D639,'Tech. sheet (2)'!A:B,2,FALSE)</f>
        <v>OT099-ELQ9999A0A-18DK05-715SU-240TH415F2828-USK-42500 Hollande  </v>
      </c>
    </row>
    <row r="640" ht="15.75" customHeight="1">
      <c r="A640" s="155">
        <v>609.0</v>
      </c>
      <c r="B640" s="111" t="s">
        <v>845</v>
      </c>
      <c r="C640" s="129">
        <v>44539.0</v>
      </c>
      <c r="D640" s="111" t="s">
        <v>72</v>
      </c>
      <c r="E640" s="111">
        <v>11200.0</v>
      </c>
      <c r="F640" s="111"/>
      <c r="G640" s="111"/>
      <c r="H640" s="111"/>
      <c r="I640" s="144"/>
      <c r="J640" s="111" t="str">
        <f>VLOOKUP(D640,'Tech. sheet (2)'!A:B,2,FALSE)</f>
        <v>L-894-795-170TH550F2828-HBI-V14K05</v>
      </c>
    </row>
    <row r="641" ht="15.75" customHeight="1">
      <c r="A641" s="155">
        <v>610.0</v>
      </c>
      <c r="B641" s="111" t="s">
        <v>846</v>
      </c>
      <c r="C641" s="129">
        <v>44539.0</v>
      </c>
      <c r="D641" s="111" t="s">
        <v>175</v>
      </c>
      <c r="E641" s="111">
        <v>880.0</v>
      </c>
      <c r="F641" s="111"/>
      <c r="G641" s="111"/>
      <c r="H641" s="111"/>
      <c r="I641" s="144"/>
      <c r="J641" s="111" t="str">
        <f>VLOOKUP(D641,'Tech. sheet (2)'!A:B,2,FALSE)</f>
        <v>#N/A</v>
      </c>
    </row>
    <row r="642" ht="15.75" customHeight="1">
      <c r="A642" s="155">
        <v>611.0</v>
      </c>
      <c r="B642" s="111" t="s">
        <v>847</v>
      </c>
      <c r="C642" s="129">
        <v>44541.0</v>
      </c>
      <c r="D642" s="111" t="s">
        <v>56</v>
      </c>
      <c r="E642" s="111">
        <v>20000.0</v>
      </c>
      <c r="F642" s="111"/>
      <c r="G642" s="111"/>
      <c r="H642" s="111"/>
      <c r="I642" s="144"/>
      <c r="J642" s="111" t="str">
        <f>VLOOKUP(D642,'Tech. sheet (2)'!A:B,2,FALSE)</f>
        <v>OT070-ELQ7033A2A-08CB05-993DE-170TH580S2828-HBI-90300</v>
      </c>
    </row>
    <row r="643" ht="15.75" customHeight="1">
      <c r="A643" s="155">
        <v>612.0</v>
      </c>
      <c r="B643" s="111" t="s">
        <v>848</v>
      </c>
      <c r="C643" s="129">
        <v>44541.0</v>
      </c>
      <c r="D643" s="111" t="s">
        <v>849</v>
      </c>
      <c r="E643" s="111">
        <v>9500.0</v>
      </c>
      <c r="F643" s="111"/>
      <c r="G643" s="111"/>
      <c r="H643" s="111"/>
      <c r="I643" s="144"/>
      <c r="J643" s="111" t="str">
        <f>VLOOKUP(D643,'Tech. sheet (2)'!A:B,2,FALSE)</f>
        <v>OT062-ELQ0830A9A-10DB05-975HP-170TH435S2828-HBI-144000</v>
      </c>
    </row>
    <row r="644" ht="15.75" customHeight="1">
      <c r="A644" s="155">
        <v>613.0</v>
      </c>
      <c r="B644" s="111" t="s">
        <v>850</v>
      </c>
      <c r="C644" s="129">
        <v>44541.0</v>
      </c>
      <c r="D644" s="111" t="s">
        <v>595</v>
      </c>
      <c r="E644" s="111">
        <v>25000.0</v>
      </c>
      <c r="F644" s="111"/>
      <c r="G644" s="111"/>
      <c r="H644" s="111"/>
      <c r="I644" s="144"/>
      <c r="J644" s="111" t="str">
        <f>VLOOKUP(D644,'Tech. sheet (2)'!A:B,2,FALSE)</f>
        <v>OT62-ELQ6216A2A-15VK05-975HP-170TH435S2828-HBI-144000</v>
      </c>
    </row>
    <row r="645" ht="15.75" customHeight="1">
      <c r="A645" s="155">
        <v>614.0</v>
      </c>
      <c r="B645" s="111" t="s">
        <v>851</v>
      </c>
      <c r="C645" s="129">
        <v>44541.0</v>
      </c>
      <c r="D645" s="111" t="s">
        <v>595</v>
      </c>
      <c r="E645" s="111">
        <v>20000.0</v>
      </c>
      <c r="F645" s="111"/>
      <c r="G645" s="111"/>
      <c r="H645" s="111"/>
      <c r="I645" s="144"/>
      <c r="J645" s="111" t="str">
        <f>VLOOKUP(D645,'Tech. sheet (2)'!A:B,2,FALSE)</f>
        <v>OT62-ELQ6216A2A-15VK05-975HP-170TH435S2828-HBI-144000</v>
      </c>
    </row>
    <row r="646" ht="15.75" customHeight="1">
      <c r="A646" s="155">
        <v>615.0</v>
      </c>
      <c r="B646" s="111" t="s">
        <v>852</v>
      </c>
      <c r="C646" s="129">
        <v>44542.0</v>
      </c>
      <c r="D646" s="111" t="s">
        <v>76</v>
      </c>
      <c r="E646" s="111">
        <v>20000.0</v>
      </c>
      <c r="F646" s="111"/>
      <c r="G646" s="111"/>
      <c r="H646" s="111"/>
      <c r="I646" s="144"/>
      <c r="J646" s="111" t="str">
        <f>VLOOKUP(D646,'Tech. sheet (2)'!A:B,2,FALSE)</f>
        <v>L-838-942-170TH550F2820-HBI-A55K05</v>
      </c>
    </row>
    <row r="647" ht="15.75" customHeight="1">
      <c r="A647" s="155">
        <v>616.0</v>
      </c>
      <c r="B647" s="111" t="s">
        <v>853</v>
      </c>
      <c r="C647" s="129">
        <v>44542.0</v>
      </c>
      <c r="D647" s="111" t="s">
        <v>76</v>
      </c>
      <c r="E647" s="111">
        <v>20000.0</v>
      </c>
      <c r="F647" s="111"/>
      <c r="G647" s="111"/>
      <c r="H647" s="111"/>
      <c r="I647" s="144"/>
      <c r="J647" s="111" t="str">
        <f>VLOOKUP(D647,'Tech. sheet (2)'!A:B,2,FALSE)</f>
        <v>L-838-942-170TH550F2820-HBI-A55K05</v>
      </c>
    </row>
    <row r="648" ht="15.75" customHeight="1">
      <c r="A648" s="155">
        <v>617.0</v>
      </c>
      <c r="B648" s="111" t="s">
        <v>854</v>
      </c>
      <c r="C648" s="129">
        <v>44542.0</v>
      </c>
      <c r="D648" s="111" t="s">
        <v>206</v>
      </c>
      <c r="E648" s="111">
        <v>30000.0</v>
      </c>
      <c r="F648" s="111"/>
      <c r="G648" s="111"/>
      <c r="H648" s="111"/>
      <c r="I648" s="144"/>
      <c r="J648" s="111" t="str">
        <f>VLOOKUP(D648,'Tech. sheet (2)'!A:B,2,FALSE)</f>
        <v>M-920-778-160TS340S2828-RAS</v>
      </c>
    </row>
    <row r="649" ht="15.75" customHeight="1">
      <c r="A649" s="155">
        <v>618.0</v>
      </c>
      <c r="B649" s="111" t="s">
        <v>855</v>
      </c>
      <c r="C649" s="129">
        <v>44542.0</v>
      </c>
      <c r="D649" s="111" t="s">
        <v>856</v>
      </c>
      <c r="E649" s="111">
        <v>10000.0</v>
      </c>
      <c r="F649" s="111"/>
      <c r="G649" s="111"/>
      <c r="H649" s="111"/>
      <c r="I649" s="144"/>
      <c r="J649" s="111" t="str">
        <f>VLOOKUP(D649,'Tech. sheet (2)'!A:B,2,FALSE)</f>
        <v>L-913-766-140TS480F2020-RAS-21EK05</v>
      </c>
    </row>
    <row r="650" ht="15.75" customHeight="1">
      <c r="A650" s="155">
        <v>619.0</v>
      </c>
      <c r="B650" s="111" t="s">
        <v>857</v>
      </c>
      <c r="C650" s="129">
        <v>44542.0</v>
      </c>
      <c r="D650" s="111" t="s">
        <v>108</v>
      </c>
      <c r="E650" s="111">
        <v>40000.0</v>
      </c>
      <c r="F650" s="111"/>
      <c r="G650" s="111"/>
      <c r="H650" s="111"/>
      <c r="I650" s="144"/>
      <c r="J650" s="111" t="str">
        <f>VLOOKUP(D650,'Tech. sheet (2)'!A:B,2,FALSE)</f>
        <v>M-913-766-140TS480S2020-RAS BLANK</v>
      </c>
    </row>
    <row r="651" ht="15.75" customHeight="1">
      <c r="A651" s="155">
        <v>620.0</v>
      </c>
      <c r="B651" s="111" t="s">
        <v>858</v>
      </c>
      <c r="C651" s="129">
        <v>44542.0</v>
      </c>
      <c r="D651" s="111" t="s">
        <v>859</v>
      </c>
      <c r="E651" s="111">
        <v>8000.0</v>
      </c>
      <c r="F651" s="111"/>
      <c r="G651" s="111"/>
      <c r="H651" s="111"/>
      <c r="I651" s="144"/>
      <c r="J651" s="111" t="str">
        <f>VLOOKUP(D651,'Tech. sheet (2)'!A:B,2,FALSE)</f>
        <v>OT099-ELQ9991A0A-08CB05-716SU-200TH550S2828-HBI-42500</v>
      </c>
    </row>
    <row r="652" ht="15.75" customHeight="1">
      <c r="A652" s="155">
        <v>621.0</v>
      </c>
      <c r="B652" s="111" t="s">
        <v>860</v>
      </c>
      <c r="C652" s="129">
        <v>44542.0</v>
      </c>
      <c r="D652" s="111" t="s">
        <v>551</v>
      </c>
      <c r="E652" s="111">
        <v>10000.0</v>
      </c>
      <c r="F652" s="111"/>
      <c r="G652" s="111"/>
      <c r="H652" s="111"/>
      <c r="I652" s="144"/>
      <c r="J652" s="111" t="str">
        <f>VLOOKUP(D652,'Tech. sheet (2)'!A:B,2,FALSE)</f>
        <v>L-975-925-140TS550S2828-RAS-C06K05</v>
      </c>
    </row>
    <row r="653" ht="15.75" customHeight="1">
      <c r="A653" s="155">
        <v>622.0</v>
      </c>
      <c r="B653" s="111" t="s">
        <v>861</v>
      </c>
      <c r="C653" s="129">
        <v>44544.0</v>
      </c>
      <c r="D653" s="111" t="s">
        <v>90</v>
      </c>
      <c r="E653" s="111">
        <v>4000.0</v>
      </c>
      <c r="F653" s="111"/>
      <c r="G653" s="111"/>
      <c r="H653" s="111"/>
      <c r="I653" s="144"/>
      <c r="J653" s="111" t="str">
        <f>VLOOKUP(D653,'Tech. sheet (2)'!A:B,2,FALSE)</f>
        <v>OT153-ELQ1542A3A-20EB05-727LW-270TH435F5628-HBI-14400</v>
      </c>
    </row>
    <row r="654" ht="15.75" customHeight="1">
      <c r="A654" s="155">
        <v>623.0</v>
      </c>
      <c r="B654" s="111" t="s">
        <v>862</v>
      </c>
      <c r="C654" s="129">
        <v>44544.0</v>
      </c>
      <c r="D654" s="111" t="s">
        <v>863</v>
      </c>
      <c r="E654" s="111">
        <v>250.0</v>
      </c>
      <c r="F654" s="111" t="s">
        <v>864</v>
      </c>
      <c r="G654" s="111"/>
      <c r="H654" s="111"/>
      <c r="I654" s="144"/>
      <c r="J654" s="111" t="str">
        <f>VLOOKUP(D654,'Tech. sheet (2)'!A:B,2,FALSE)</f>
        <v>OT153-W18B35-727LW-270TH435F5628-HBI-12800</v>
      </c>
    </row>
    <row r="655" ht="15.75" customHeight="1">
      <c r="A655" s="155">
        <v>624.0</v>
      </c>
      <c r="B655" s="111" t="s">
        <v>865</v>
      </c>
      <c r="C655" s="129">
        <v>44544.0</v>
      </c>
      <c r="D655" s="111" t="s">
        <v>54</v>
      </c>
      <c r="E655" s="111">
        <v>23000.0</v>
      </c>
      <c r="F655" s="111"/>
      <c r="G655" s="111"/>
      <c r="H655" s="111"/>
      <c r="I655" s="144"/>
      <c r="J655" s="111" t="str">
        <f>VLOOKUP(D655,'Tech. sheet (2)'!A:B,2,FALSE)</f>
        <v>OT070-ELQ7013A9A-07CK05-993DE-170TH580S2828-HBI-90300</v>
      </c>
    </row>
    <row r="656" ht="15.75" customHeight="1">
      <c r="A656" s="155">
        <v>625.0</v>
      </c>
      <c r="B656" s="111" t="s">
        <v>866</v>
      </c>
      <c r="C656" s="129">
        <v>44544.0</v>
      </c>
      <c r="D656" s="111" t="s">
        <v>54</v>
      </c>
      <c r="E656" s="111">
        <v>20000.0</v>
      </c>
      <c r="F656" s="111"/>
      <c r="G656" s="111"/>
      <c r="H656" s="111"/>
      <c r="I656" s="144"/>
      <c r="J656" s="111" t="str">
        <f>VLOOKUP(D656,'Tech. sheet (2)'!A:B,2,FALSE)</f>
        <v>OT070-ELQ7013A9A-07CK05-993DE-170TH580S2828-HBI-90300</v>
      </c>
    </row>
    <row r="657" ht="15.75" customHeight="1">
      <c r="A657" s="155">
        <v>626.0</v>
      </c>
      <c r="B657" s="111" t="s">
        <v>867</v>
      </c>
      <c r="C657" s="129">
        <v>44544.0</v>
      </c>
      <c r="D657" s="111" t="s">
        <v>100</v>
      </c>
      <c r="E657" s="111">
        <v>4500.0</v>
      </c>
      <c r="F657" s="111"/>
      <c r="G657" s="111"/>
      <c r="H657" s="111"/>
      <c r="I657" s="144"/>
      <c r="J657" s="111" t="str">
        <f>VLOOKUP(D657,'Tech. sheet (2)'!A:B,2,FALSE)</f>
        <v>OT070-ELQ7013A11A-15VK05-993DE-170TH580S2828-HBI-90300</v>
      </c>
    </row>
    <row r="658" ht="15.75" customHeight="1">
      <c r="A658" s="155">
        <v>627.0</v>
      </c>
      <c r="B658" s="111" t="s">
        <v>868</v>
      </c>
      <c r="C658" s="129">
        <v>44544.0</v>
      </c>
      <c r="D658" s="111" t="s">
        <v>226</v>
      </c>
      <c r="E658" s="111">
        <v>22000.0</v>
      </c>
      <c r="F658" s="111"/>
      <c r="G658" s="111"/>
      <c r="H658" s="111"/>
      <c r="I658" s="144"/>
      <c r="J658" s="111" t="str">
        <f>VLOOKUP(D658,'Tech. sheet (2)'!A:B,2,FALSE)</f>
        <v>M-860-873-180TH550F2820-HBI</v>
      </c>
    </row>
    <row r="659" ht="15.75" customHeight="1">
      <c r="A659" s="155">
        <v>628.0</v>
      </c>
      <c r="B659" s="111" t="s">
        <v>869</v>
      </c>
      <c r="C659" s="129">
        <v>44544.0</v>
      </c>
      <c r="D659" s="111" t="s">
        <v>299</v>
      </c>
      <c r="E659" s="111">
        <v>40000.0</v>
      </c>
      <c r="F659" s="111"/>
      <c r="G659" s="111"/>
      <c r="H659" s="111"/>
      <c r="I659" s="144"/>
      <c r="J659" s="111" t="str">
        <f>VLOOKUP(D659,'Tech. sheet (2)'!A:B,2,FALSE)</f>
        <v>T-894-795-180TH550F2850-HBI</v>
      </c>
    </row>
    <row r="660" ht="15.75" customHeight="1">
      <c r="A660" s="155">
        <v>629.0</v>
      </c>
      <c r="B660" s="111" t="s">
        <v>870</v>
      </c>
      <c r="C660" s="129">
        <v>44544.0</v>
      </c>
      <c r="D660" s="111" t="s">
        <v>639</v>
      </c>
      <c r="E660" s="111">
        <v>48000.0</v>
      </c>
      <c r="F660" s="111"/>
      <c r="G660" s="111"/>
      <c r="H660" s="111"/>
      <c r="I660" s="144"/>
      <c r="J660" s="111" t="str">
        <f>VLOOKUP(D660,'Tech. sheet (2)'!A:B,2,FALSE)</f>
        <v>OT096-A07K05-ARGO-200TH550S2828-HBI-38850</v>
      </c>
    </row>
    <row r="661" ht="15.75" customHeight="1">
      <c r="A661" s="155">
        <v>630.0</v>
      </c>
      <c r="B661" s="111" t="s">
        <v>871</v>
      </c>
      <c r="C661" s="129">
        <v>44545.0</v>
      </c>
      <c r="D661" s="111" t="s">
        <v>299</v>
      </c>
      <c r="E661" s="111">
        <v>40000.0</v>
      </c>
      <c r="F661" s="111"/>
      <c r="G661" s="111"/>
      <c r="H661" s="111"/>
      <c r="I661" s="144"/>
      <c r="J661" s="111" t="str">
        <f>VLOOKUP(D661,'Tech. sheet (2)'!A:B,2,FALSE)</f>
        <v>T-894-795-180TH550F2850-HBI</v>
      </c>
    </row>
    <row r="662" ht="15.75" customHeight="1">
      <c r="A662" s="155">
        <v>631.0</v>
      </c>
      <c r="B662" s="111" t="s">
        <v>872</v>
      </c>
      <c r="C662" s="129">
        <v>44546.0</v>
      </c>
      <c r="D662" s="111" t="s">
        <v>233</v>
      </c>
      <c r="E662" s="111">
        <v>50000.0</v>
      </c>
      <c r="F662" s="111"/>
      <c r="G662" s="111"/>
      <c r="H662" s="111"/>
      <c r="I662" s="144"/>
      <c r="J662" s="111" t="str">
        <f>VLOOKUP(D662,'Tech. sheet (2)'!A:B,2,FALSE)</f>
        <v>M-895-907-190TH550F2820-HBI BLANK</v>
      </c>
    </row>
    <row r="663" ht="15.75" customHeight="1">
      <c r="A663" s="155">
        <v>632.0</v>
      </c>
      <c r="B663" s="111" t="s">
        <v>873</v>
      </c>
      <c r="C663" s="129">
        <v>44546.0</v>
      </c>
      <c r="D663" s="111" t="s">
        <v>98</v>
      </c>
      <c r="E663" s="111">
        <v>2300.0</v>
      </c>
      <c r="F663" s="111" t="s">
        <v>874</v>
      </c>
      <c r="G663" s="111"/>
      <c r="H663" s="111"/>
      <c r="I663" s="144"/>
      <c r="J663" s="111" t="str">
        <f>VLOOKUP(D663,'Tech. sheet (2)'!A:B,2,FALSE)</f>
        <v>OT153-ELQ0561A2A-W18B55-727LW-270TH435S2828-HBI-12800</v>
      </c>
    </row>
    <row r="664" ht="15.75" customHeight="1">
      <c r="A664" s="155">
        <v>633.0</v>
      </c>
      <c r="B664" s="111" t="s">
        <v>875</v>
      </c>
      <c r="C664" s="129">
        <v>44550.0</v>
      </c>
      <c r="D664" s="111" t="s">
        <v>256</v>
      </c>
      <c r="E664" s="111">
        <v>8000.0</v>
      </c>
      <c r="F664" s="111" t="s">
        <v>876</v>
      </c>
      <c r="G664" s="111"/>
      <c r="H664" s="111"/>
      <c r="I664" s="144"/>
      <c r="J664" s="111" t="str">
        <f>VLOOKUP(D664,'Tech. sheet (2)'!A:B,2,FALSE)</f>
        <v>T-877-1066-180TS275S2828-USK BLANK</v>
      </c>
    </row>
    <row r="665" ht="15.75" customHeight="1">
      <c r="A665" s="155">
        <v>634.0</v>
      </c>
      <c r="B665" s="111" t="s">
        <v>877</v>
      </c>
      <c r="C665" s="129">
        <v>44550.0</v>
      </c>
      <c r="D665" s="111" t="s">
        <v>639</v>
      </c>
      <c r="E665" s="111">
        <v>20000.0</v>
      </c>
      <c r="F665" s="111"/>
      <c r="G665" s="111"/>
      <c r="H665" s="111"/>
      <c r="I665" s="144"/>
      <c r="J665" s="111" t="str">
        <f>VLOOKUP(D665,'Tech. sheet (2)'!A:B,2,FALSE)</f>
        <v>OT096-A07K05-ARGO-200TH550S2828-HBI-38850</v>
      </c>
    </row>
    <row r="666" ht="15.75" customHeight="1">
      <c r="A666" s="155">
        <v>635.0</v>
      </c>
      <c r="B666" s="111" t="s">
        <v>878</v>
      </c>
      <c r="C666" s="129">
        <v>44550.0</v>
      </c>
      <c r="D666" s="111" t="s">
        <v>879</v>
      </c>
      <c r="E666" s="111">
        <v>26000.0</v>
      </c>
      <c r="F666" s="111" t="s">
        <v>880</v>
      </c>
      <c r="G666" s="111"/>
      <c r="H666" s="111"/>
      <c r="I666" s="144"/>
      <c r="J666" s="111" t="str">
        <f>VLOOKUP(D666,'Tech. sheet (2)'!A:B,2,FALSE)</f>
        <v>T-908-1112-200TS260S2828-RAS BLANK</v>
      </c>
    </row>
    <row r="667" ht="15.75" customHeight="1">
      <c r="A667" s="155">
        <v>636.0</v>
      </c>
      <c r="B667" s="111" t="s">
        <v>881</v>
      </c>
      <c r="C667" s="129">
        <v>44550.0</v>
      </c>
      <c r="D667" s="111" t="s">
        <v>780</v>
      </c>
      <c r="E667" s="111">
        <v>8000.0</v>
      </c>
      <c r="F667" s="111"/>
      <c r="G667" s="111"/>
      <c r="H667" s="111"/>
      <c r="I667" s="144"/>
      <c r="J667" s="111" t="str">
        <f>VLOOKUP(D667,'Tech. sheet (2)'!A:B,2,FALSE)</f>
        <v>M-808-908-180TH550S2828-HBI BLANK</v>
      </c>
    </row>
    <row r="668" ht="15.75" customHeight="1">
      <c r="A668" s="155">
        <v>637.0</v>
      </c>
      <c r="B668" s="111" t="s">
        <v>882</v>
      </c>
      <c r="C668" s="129">
        <v>44550.0</v>
      </c>
      <c r="D668" s="111" t="s">
        <v>226</v>
      </c>
      <c r="E668" s="111">
        <v>50000.0</v>
      </c>
      <c r="F668" s="111"/>
      <c r="G668" s="111"/>
      <c r="H668" s="111"/>
      <c r="I668" s="144"/>
      <c r="J668" s="111" t="str">
        <f>VLOOKUP(D668,'Tech. sheet (2)'!A:B,2,FALSE)</f>
        <v>M-860-873-180TH550F2820-HBI</v>
      </c>
    </row>
    <row r="669" ht="15.75" customHeight="1">
      <c r="A669" s="155">
        <v>638.0</v>
      </c>
      <c r="B669" s="111" t="s">
        <v>883</v>
      </c>
      <c r="C669" s="129">
        <v>44551.0</v>
      </c>
      <c r="D669" s="111" t="s">
        <v>551</v>
      </c>
      <c r="E669" s="111">
        <v>30000.0</v>
      </c>
      <c r="F669" s="111"/>
      <c r="G669" s="111"/>
      <c r="H669" s="111"/>
      <c r="I669" s="144"/>
      <c r="J669" s="111" t="str">
        <f>VLOOKUP(D669,'Tech. sheet (2)'!A:B,2,FALSE)</f>
        <v>L-975-925-140TS550S2828-RAS-C06K05</v>
      </c>
    </row>
    <row r="670" ht="15.75" customHeight="1">
      <c r="A670" s="155">
        <v>639.0</v>
      </c>
      <c r="B670" s="111" t="s">
        <v>884</v>
      </c>
      <c r="C670" s="129">
        <v>44551.0</v>
      </c>
      <c r="D670" s="111" t="s">
        <v>206</v>
      </c>
      <c r="E670" s="111">
        <v>30000.0</v>
      </c>
      <c r="F670" s="111"/>
      <c r="G670" s="111"/>
      <c r="H670" s="111"/>
      <c r="I670" s="144"/>
      <c r="J670" s="111" t="str">
        <f>VLOOKUP(D670,'Tech. sheet (2)'!A:B,2,FALSE)</f>
        <v>M-920-778-160TS340S2828-RAS</v>
      </c>
    </row>
    <row r="671" ht="15.75" customHeight="1">
      <c r="A671" s="155">
        <v>640.0</v>
      </c>
      <c r="B671" s="111" t="s">
        <v>885</v>
      </c>
      <c r="C671" s="129">
        <v>44551.0</v>
      </c>
      <c r="D671" s="111" t="s">
        <v>181</v>
      </c>
      <c r="E671" s="111">
        <v>45000.0</v>
      </c>
      <c r="F671" s="111"/>
      <c r="G671" s="111"/>
      <c r="H671" s="111"/>
      <c r="I671" s="144"/>
      <c r="J671" s="111" t="str">
        <f>VLOOKUP(D671,'Tech. sheet (2)'!A:B,2,FALSE)</f>
        <v>L-894-795-180TH550F5028-HBI-V14K05</v>
      </c>
    </row>
    <row r="672" ht="15.75" customHeight="1">
      <c r="A672" s="155">
        <v>641.0</v>
      </c>
      <c r="B672" s="111" t="s">
        <v>886</v>
      </c>
      <c r="C672" s="129">
        <v>44551.0</v>
      </c>
      <c r="D672" s="111" t="s">
        <v>181</v>
      </c>
      <c r="E672" s="111">
        <v>45000.0</v>
      </c>
      <c r="F672" s="111"/>
      <c r="G672" s="111"/>
      <c r="H672" s="111"/>
      <c r="I672" s="144"/>
      <c r="J672" s="111" t="str">
        <f>VLOOKUP(D672,'Tech. sheet (2)'!A:B,2,FALSE)</f>
        <v>L-894-795-180TH550F5028-HBI-V14K05</v>
      </c>
    </row>
    <row r="673" ht="15.75" customHeight="1">
      <c r="A673" s="155">
        <v>642.0</v>
      </c>
      <c r="B673" s="111" t="s">
        <v>887</v>
      </c>
      <c r="C673" s="129">
        <v>44551.0</v>
      </c>
      <c r="D673" s="111" t="s">
        <v>226</v>
      </c>
      <c r="E673" s="111">
        <v>40000.0</v>
      </c>
      <c r="F673" s="111"/>
      <c r="G673" s="111"/>
      <c r="H673" s="111"/>
      <c r="I673" s="144"/>
      <c r="J673" s="111" t="str">
        <f>VLOOKUP(D673,'Tech. sheet (2)'!A:B,2,FALSE)</f>
        <v>M-860-873-180TH550F2820-HBI</v>
      </c>
    </row>
    <row r="674" ht="15.75" customHeight="1">
      <c r="A674" s="155">
        <v>643.0</v>
      </c>
      <c r="B674" s="111" t="s">
        <v>888</v>
      </c>
      <c r="C674" s="129">
        <v>44551.0</v>
      </c>
      <c r="D674" s="111" t="s">
        <v>108</v>
      </c>
      <c r="E674" s="111">
        <v>25000.0</v>
      </c>
      <c r="F674" s="111"/>
      <c r="G674" s="111"/>
      <c r="H674" s="111"/>
      <c r="I674" s="144"/>
      <c r="J674" s="111" t="str">
        <f>VLOOKUP(D674,'Tech. sheet (2)'!A:B,2,FALSE)</f>
        <v>M-913-766-140TS480S2020-RAS BLANK</v>
      </c>
    </row>
    <row r="675" ht="15.75" customHeight="1">
      <c r="A675" s="155">
        <v>644.0</v>
      </c>
      <c r="B675" s="111" t="s">
        <v>889</v>
      </c>
      <c r="C675" s="129">
        <v>44551.0</v>
      </c>
      <c r="D675" s="111" t="s">
        <v>108</v>
      </c>
      <c r="E675" s="111">
        <v>35000.0</v>
      </c>
      <c r="F675" s="111"/>
      <c r="G675" s="111"/>
      <c r="H675" s="111"/>
      <c r="I675" s="144"/>
      <c r="J675" s="111" t="str">
        <f>VLOOKUP(D675,'Tech. sheet (2)'!A:B,2,FALSE)</f>
        <v>M-913-766-140TS480S2020-RAS BLANK</v>
      </c>
    </row>
    <row r="676" ht="15.75" customHeight="1">
      <c r="A676" s="155">
        <v>645.0</v>
      </c>
      <c r="B676" s="111" t="s">
        <v>890</v>
      </c>
      <c r="C676" s="129">
        <v>44552.0</v>
      </c>
      <c r="D676" s="111" t="s">
        <v>323</v>
      </c>
      <c r="E676" s="111">
        <v>10000.0</v>
      </c>
      <c r="F676" s="111"/>
      <c r="G676" s="111"/>
      <c r="H676" s="111"/>
      <c r="I676" s="144"/>
      <c r="J676" s="111" t="str">
        <f>VLOOKUP(D676,'Tech. sheet (2)'!A:B,2,FALSE)</f>
        <v>L-830-801-180TS260S2828-USK-IMP-09AK05</v>
      </c>
    </row>
    <row r="677" ht="15.75" customHeight="1">
      <c r="A677" s="155">
        <v>646.0</v>
      </c>
      <c r="B677" s="111" t="s">
        <v>891</v>
      </c>
      <c r="C677" s="129">
        <v>44552.0</v>
      </c>
      <c r="D677" s="111" t="s">
        <v>835</v>
      </c>
      <c r="E677" s="111">
        <v>10000.0</v>
      </c>
      <c r="F677" s="111"/>
      <c r="G677" s="111"/>
      <c r="H677" s="111"/>
      <c r="I677" s="144"/>
      <c r="J677" s="111" t="str">
        <f>VLOOKUP(D677,'Tech. sheet (2)'!A:B,2,FALSE)</f>
        <v>L-830-801-180TS260S2828-USK-IMP-A08K05</v>
      </c>
    </row>
    <row r="678" ht="15.75" customHeight="1">
      <c r="A678" s="155">
        <v>647.0</v>
      </c>
      <c r="B678" s="111" t="s">
        <v>892</v>
      </c>
      <c r="C678" s="129">
        <v>44558.0</v>
      </c>
      <c r="D678" s="111" t="s">
        <v>76</v>
      </c>
      <c r="E678" s="111">
        <v>25000.0</v>
      </c>
      <c r="F678" s="111"/>
      <c r="G678" s="111"/>
      <c r="H678" s="111"/>
      <c r="I678" s="144"/>
      <c r="J678" s="111" t="str">
        <f>VLOOKUP(D678,'Tech. sheet (2)'!A:B,2,FALSE)</f>
        <v>L-838-942-170TH550F2820-HBI-A55K05</v>
      </c>
    </row>
    <row r="679" ht="15.75" customHeight="1">
      <c r="A679" s="155">
        <v>648.0</v>
      </c>
      <c r="B679" s="111" t="s">
        <v>893</v>
      </c>
      <c r="C679" s="129">
        <v>44571.0</v>
      </c>
      <c r="D679" s="111" t="s">
        <v>76</v>
      </c>
      <c r="E679" s="111">
        <v>30000.0</v>
      </c>
      <c r="F679" s="111"/>
      <c r="G679" s="111"/>
      <c r="H679" s="111"/>
      <c r="I679" s="144"/>
      <c r="J679" s="111" t="str">
        <f>VLOOKUP(D679,'Tech. sheet (2)'!A:B,2,FALSE)</f>
        <v>L-838-942-170TH550F2820-HBI-A55K05</v>
      </c>
    </row>
    <row r="680" ht="15.75" customHeight="1">
      <c r="A680" s="155">
        <v>649.0</v>
      </c>
      <c r="B680" s="111" t="s">
        <v>894</v>
      </c>
      <c r="C680" s="129">
        <v>44571.0</v>
      </c>
      <c r="D680" s="111" t="s">
        <v>895</v>
      </c>
      <c r="E680" s="111">
        <v>20000.0</v>
      </c>
      <c r="F680" s="111"/>
      <c r="G680" s="111"/>
      <c r="H680" s="111"/>
      <c r="I680" s="144"/>
      <c r="J680" s="111" t="str">
        <f>VLOOKUP(D680,'Tech. sheet (2)'!A:B,2,FALSE)</f>
        <v>OT070-ELQ7022A6A-W14K05-993DE-170TH550F2828-HBI-90300</v>
      </c>
    </row>
    <row r="681" ht="15.75" customHeight="1">
      <c r="A681" s="155">
        <v>650.0</v>
      </c>
      <c r="B681" s="111" t="s">
        <v>896</v>
      </c>
      <c r="C681" s="129">
        <v>44571.0</v>
      </c>
      <c r="D681" s="111" t="s">
        <v>206</v>
      </c>
      <c r="E681" s="111">
        <v>20000.0</v>
      </c>
      <c r="F681" s="111"/>
      <c r="G681" s="111"/>
      <c r="H681" s="111"/>
      <c r="I681" s="144"/>
      <c r="J681" s="111" t="str">
        <f>VLOOKUP(D681,'Tech. sheet (2)'!A:B,2,FALSE)</f>
        <v>M-920-778-160TS340S2828-RAS</v>
      </c>
    </row>
    <row r="682" ht="15.75" customHeight="1">
      <c r="A682" s="155">
        <v>651.0</v>
      </c>
      <c r="B682" s="111" t="s">
        <v>897</v>
      </c>
      <c r="C682" s="129">
        <v>44571.0</v>
      </c>
      <c r="D682" s="111" t="s">
        <v>233</v>
      </c>
      <c r="E682" s="111">
        <v>50000.0</v>
      </c>
      <c r="F682" s="111"/>
      <c r="G682" s="111"/>
      <c r="H682" s="111"/>
      <c r="I682" s="144"/>
      <c r="J682" s="111" t="str">
        <f>VLOOKUP(D682,'Tech. sheet (2)'!A:B,2,FALSE)</f>
        <v>M-895-907-190TH550F2820-HBI BLANK</v>
      </c>
    </row>
    <row r="683" ht="15.75" customHeight="1">
      <c r="A683" s="155">
        <v>652.0</v>
      </c>
      <c r="B683" s="111" t="s">
        <v>898</v>
      </c>
      <c r="C683" s="129">
        <v>44572.0</v>
      </c>
      <c r="D683" s="111" t="s">
        <v>226</v>
      </c>
      <c r="E683" s="111">
        <v>40000.0</v>
      </c>
      <c r="F683" s="111"/>
      <c r="G683" s="111"/>
      <c r="H683" s="111"/>
      <c r="I683" s="144"/>
      <c r="J683" s="111" t="str">
        <f>VLOOKUP(D683,'Tech. sheet (2)'!A:B,2,FALSE)</f>
        <v>M-860-873-180TH550F2820-HBI</v>
      </c>
    </row>
    <row r="684" ht="15.75" customHeight="1">
      <c r="A684" s="155">
        <v>653.0</v>
      </c>
      <c r="B684" s="111" t="s">
        <v>899</v>
      </c>
      <c r="C684" s="129">
        <v>44574.0</v>
      </c>
      <c r="D684" s="111" t="s">
        <v>623</v>
      </c>
      <c r="E684" s="111">
        <v>9000.0</v>
      </c>
      <c r="F684" s="111"/>
      <c r="G684" s="111"/>
      <c r="H684" s="111"/>
      <c r="I684" s="144"/>
      <c r="J684" s="111" t="str">
        <f>VLOOKUP(D684,'Tech. sheet (2)'!A:B,2,FALSE)</f>
        <v>L-918-925-140TS550S2828-RAS-C06K05</v>
      </c>
    </row>
    <row r="685" ht="15.75" customHeight="1">
      <c r="A685" s="155">
        <v>654.0</v>
      </c>
      <c r="B685" s="111" t="s">
        <v>900</v>
      </c>
      <c r="C685" s="129">
        <v>44574.0</v>
      </c>
      <c r="D685" s="111" t="s">
        <v>595</v>
      </c>
      <c r="E685" s="111">
        <v>24000.0</v>
      </c>
      <c r="F685" s="111"/>
      <c r="G685" s="111"/>
      <c r="H685" s="111"/>
      <c r="I685" s="144"/>
      <c r="J685" s="111" t="str">
        <f>VLOOKUP(D685,'Tech. sheet (2)'!A:B,2,FALSE)</f>
        <v>OT62-ELQ6216A2A-15VK05-975HP-170TH435S2828-HBI-144000</v>
      </c>
    </row>
    <row r="686" ht="15.75" customHeight="1">
      <c r="A686" s="155">
        <v>655.0</v>
      </c>
      <c r="B686" s="111" t="s">
        <v>901</v>
      </c>
      <c r="C686" s="129">
        <v>44574.0</v>
      </c>
      <c r="D686" s="111" t="s">
        <v>863</v>
      </c>
      <c r="E686" s="111">
        <v>125.0</v>
      </c>
      <c r="F686" s="111" t="s">
        <v>864</v>
      </c>
      <c r="G686" s="111"/>
      <c r="H686" s="111"/>
      <c r="I686" s="144"/>
      <c r="J686" s="111" t="str">
        <f>VLOOKUP(D686,'Tech. sheet (2)'!A:B,2,FALSE)</f>
        <v>OT153-W18B35-727LW-270TH435F5628-HBI-12800</v>
      </c>
    </row>
    <row r="687" ht="15.75" customHeight="1">
      <c r="A687" s="155">
        <v>656.0</v>
      </c>
      <c r="B687" s="111" t="s">
        <v>902</v>
      </c>
      <c r="C687" s="129">
        <v>44574.0</v>
      </c>
      <c r="D687" s="111" t="s">
        <v>903</v>
      </c>
      <c r="E687" s="111">
        <v>125.0</v>
      </c>
      <c r="F687" s="111" t="s">
        <v>864</v>
      </c>
      <c r="G687" s="111"/>
      <c r="H687" s="111"/>
      <c r="I687" s="144"/>
      <c r="J687" s="111" t="str">
        <f>VLOOKUP(D687,'Tech. sheet (2)'!A:B,2,FALSE)</f>
        <v>OT153-W18U23-727LW-270TH435F5628-HBI-12800</v>
      </c>
    </row>
    <row r="688" ht="15.75" customHeight="1">
      <c r="A688" s="155">
        <v>657.0</v>
      </c>
      <c r="B688" s="111" t="s">
        <v>904</v>
      </c>
      <c r="C688" s="129">
        <v>44574.0</v>
      </c>
      <c r="D688" s="111" t="s">
        <v>472</v>
      </c>
      <c r="E688" s="111">
        <v>20000.0</v>
      </c>
      <c r="F688" s="111"/>
      <c r="G688" s="111"/>
      <c r="H688" s="111"/>
      <c r="I688" s="144"/>
      <c r="J688" s="111" t="str">
        <f>VLOOKUP(D688,'Tech. sheet (2)'!A:B,2,FALSE)</f>
        <v>OT062-ELQ6215A5A-21EK05-975HP-170TH435S2828-USK-144000   </v>
      </c>
    </row>
    <row r="689" ht="15.75" customHeight="1">
      <c r="A689" s="155">
        <v>658.0</v>
      </c>
      <c r="B689" s="111" t="s">
        <v>905</v>
      </c>
      <c r="C689" s="129">
        <v>44575.0</v>
      </c>
      <c r="D689" s="111" t="s">
        <v>613</v>
      </c>
      <c r="E689" s="111">
        <v>20000.0</v>
      </c>
      <c r="F689" s="111"/>
      <c r="G689" s="111"/>
      <c r="H689" s="111"/>
      <c r="I689" s="144"/>
      <c r="J689" s="111" t="str">
        <f>VLOOKUP(D689,'Tech. sheet (2)'!A:B,2,FALSE)</f>
        <v>OT62-ELQ6216A2A-15VK05-975HP-170TH435S2828-USK-144000</v>
      </c>
    </row>
    <row r="690" ht="15.75" customHeight="1">
      <c r="A690" s="155">
        <v>659.0</v>
      </c>
      <c r="B690" s="111" t="s">
        <v>906</v>
      </c>
      <c r="C690" s="129">
        <v>44578.0</v>
      </c>
      <c r="D690" s="131" t="s">
        <v>80</v>
      </c>
      <c r="E690" s="111">
        <v>40000.0</v>
      </c>
      <c r="F690" s="111"/>
      <c r="G690" s="111"/>
      <c r="H690" s="111"/>
      <c r="I690" s="144"/>
      <c r="J690" s="111" t="str">
        <f>VLOOKUP(D690,'Tech. sheet (2)'!A:B,2,FALSE)</f>
        <v>OT99-921XQ-200TH550S2828-HBI A55B05-37856</v>
      </c>
    </row>
    <row r="691" ht="15.75" customHeight="1">
      <c r="A691" s="155">
        <v>660.0</v>
      </c>
      <c r="B691" s="111" t="s">
        <v>907</v>
      </c>
      <c r="C691" s="129">
        <v>44579.0</v>
      </c>
      <c r="D691" s="111" t="s">
        <v>82</v>
      </c>
      <c r="E691" s="111">
        <v>30000.0</v>
      </c>
      <c r="F691" s="111"/>
      <c r="G691" s="111"/>
      <c r="H691" s="111"/>
      <c r="I691" s="144"/>
      <c r="J691" s="111" t="str">
        <f>VLOOKUP(D691,'Tech. sheet (2)'!A:B,2,FALSE)</f>
        <v>L-942-790-160TS340S2020-RAS-А08К05</v>
      </c>
    </row>
    <row r="692" ht="15.75" customHeight="1">
      <c r="A692" s="155">
        <v>661.0</v>
      </c>
      <c r="B692" s="111" t="s">
        <v>908</v>
      </c>
      <c r="C692" s="129">
        <v>44579.0</v>
      </c>
      <c r="D692" s="111" t="s">
        <v>623</v>
      </c>
      <c r="E692" s="111">
        <v>20000.0</v>
      </c>
      <c r="F692" s="111"/>
      <c r="G692" s="111"/>
      <c r="H692" s="111"/>
      <c r="I692" s="144"/>
      <c r="J692" s="111" t="str">
        <f>VLOOKUP(D692,'Tech. sheet (2)'!A:B,2,FALSE)</f>
        <v>L-918-925-140TS550S2828-RAS-C06K05</v>
      </c>
    </row>
    <row r="693" ht="15.75" customHeight="1">
      <c r="A693" s="155">
        <v>662.0</v>
      </c>
      <c r="B693" s="126" t="s">
        <v>909</v>
      </c>
      <c r="C693" s="129">
        <v>44579.0</v>
      </c>
      <c r="D693" s="111" t="s">
        <v>56</v>
      </c>
      <c r="E693" s="111">
        <v>26000.0</v>
      </c>
      <c r="F693" s="111"/>
      <c r="G693" s="111"/>
      <c r="H693" s="111"/>
      <c r="I693" s="144"/>
      <c r="J693" s="111" t="str">
        <f>VLOOKUP(D693,'Tech. sheet (2)'!A:B,2,FALSE)</f>
        <v>OT070-ELQ7033A2A-08CB05-993DE-170TH580S2828-HBI-90300</v>
      </c>
    </row>
    <row r="694" ht="15.75" customHeight="1">
      <c r="A694" s="155">
        <v>663.0</v>
      </c>
      <c r="B694" s="111" t="s">
        <v>910</v>
      </c>
      <c r="C694" s="129">
        <v>44579.0</v>
      </c>
      <c r="D694" s="111" t="s">
        <v>206</v>
      </c>
      <c r="E694" s="111">
        <v>30000.0</v>
      </c>
      <c r="F694" s="111"/>
      <c r="G694" s="111"/>
      <c r="H694" s="111"/>
      <c r="I694" s="144"/>
      <c r="J694" s="111" t="str">
        <f>VLOOKUP(D694,'Tech. sheet (2)'!A:B,2,FALSE)</f>
        <v>M-920-778-160TS340S2828-RAS</v>
      </c>
    </row>
    <row r="695" ht="15.75" customHeight="1">
      <c r="A695" s="155">
        <v>664.0</v>
      </c>
      <c r="B695" s="111" t="s">
        <v>911</v>
      </c>
      <c r="C695" s="129">
        <v>44580.0</v>
      </c>
      <c r="D695" s="111" t="s">
        <v>241</v>
      </c>
      <c r="E695" s="111">
        <v>10000.0</v>
      </c>
      <c r="F695" s="111"/>
      <c r="G695" s="111"/>
      <c r="H695" s="111"/>
      <c r="I695" s="144"/>
      <c r="J695" s="111" t="str">
        <f>VLOOKUP(D695,'Tech. sheet (2)'!A:B,2,FALSE)</f>
        <v>OT153-ELQ1554A0A-20EB05-727LW-270TH435F5628-USK-12800</v>
      </c>
    </row>
    <row r="696" ht="15.75" customHeight="1">
      <c r="A696" s="155">
        <v>665.0</v>
      </c>
      <c r="B696" s="111" t="s">
        <v>912</v>
      </c>
      <c r="C696" s="129">
        <v>44580.0</v>
      </c>
      <c r="D696" s="111" t="s">
        <v>98</v>
      </c>
      <c r="E696" s="111">
        <v>4000.0</v>
      </c>
      <c r="F696" s="111"/>
      <c r="G696" s="111"/>
      <c r="H696" s="111"/>
      <c r="I696" s="144"/>
      <c r="J696" s="111" t="str">
        <f>VLOOKUP(D696,'Tech. sheet (2)'!A:B,2,FALSE)</f>
        <v>OT153-ELQ0561A2A-W18B55-727LW-270TH435S2828-HBI-12800</v>
      </c>
    </row>
    <row r="697" ht="15.75" customHeight="1">
      <c r="A697" s="155">
        <v>666.0</v>
      </c>
      <c r="B697" s="151" t="s">
        <v>913</v>
      </c>
      <c r="C697" s="153">
        <v>44580.0</v>
      </c>
      <c r="D697" s="151" t="s">
        <v>914</v>
      </c>
      <c r="E697" s="151">
        <v>6000.0</v>
      </c>
      <c r="F697" s="111"/>
      <c r="G697" s="111"/>
      <c r="H697" s="111"/>
      <c r="I697" s="144"/>
      <c r="J697" s="111" t="str">
        <f>VLOOKUP(D697,'Tech. sheet (2)'!A:B,2,FALSE)</f>
        <v>OT153-ELQ0561A4A-W18B55-727LW-270TH435S2828-HBI-14400</v>
      </c>
    </row>
    <row r="698" ht="15.75" customHeight="1">
      <c r="A698" s="155">
        <v>667.0</v>
      </c>
      <c r="B698" s="111" t="s">
        <v>915</v>
      </c>
      <c r="C698" s="129">
        <v>44580.0</v>
      </c>
      <c r="D698" s="111" t="s">
        <v>856</v>
      </c>
      <c r="E698" s="111">
        <v>30000.0</v>
      </c>
      <c r="F698" s="111"/>
      <c r="G698" s="111"/>
      <c r="H698" s="111"/>
      <c r="I698" s="144"/>
      <c r="J698" s="111" t="str">
        <f>VLOOKUP(D698,'Tech. sheet (2)'!A:B,2,FALSE)</f>
        <v>L-913-766-140TS480F2020-RAS-21EK05</v>
      </c>
    </row>
    <row r="699" ht="15.75" customHeight="1">
      <c r="A699" s="155">
        <v>668.0</v>
      </c>
      <c r="B699" s="111" t="s">
        <v>916</v>
      </c>
      <c r="C699" s="129">
        <v>44581.0</v>
      </c>
      <c r="D699" s="111" t="s">
        <v>226</v>
      </c>
      <c r="E699" s="111">
        <v>50000.0</v>
      </c>
      <c r="F699" s="111"/>
      <c r="G699" s="111"/>
      <c r="H699" s="111"/>
      <c r="I699" s="144"/>
      <c r="J699" s="111" t="str">
        <f>VLOOKUP(D699,'Tech. sheet (2)'!A:B,2,FALSE)</f>
        <v>M-860-873-180TH550F2820-HBI</v>
      </c>
    </row>
    <row r="700" ht="15.75" customHeight="1">
      <c r="A700" s="155">
        <v>669.0</v>
      </c>
      <c r="B700" s="111" t="s">
        <v>917</v>
      </c>
      <c r="C700" s="129">
        <v>44581.0</v>
      </c>
      <c r="D700" s="111" t="s">
        <v>76</v>
      </c>
      <c r="E700" s="111">
        <v>50000.0</v>
      </c>
      <c r="F700" s="111"/>
      <c r="G700" s="111"/>
      <c r="H700" s="111"/>
      <c r="I700" s="144"/>
      <c r="J700" s="111" t="str">
        <f>VLOOKUP(D700,'Tech. sheet (2)'!A:B,2,FALSE)</f>
        <v>L-838-942-170TH550F2820-HBI-A55K05</v>
      </c>
    </row>
    <row r="701" ht="15.75" customHeight="1">
      <c r="A701" s="155">
        <v>670.0</v>
      </c>
      <c r="B701" s="111" t="s">
        <v>918</v>
      </c>
      <c r="C701" s="129">
        <v>44582.0</v>
      </c>
      <c r="D701" s="111" t="s">
        <v>919</v>
      </c>
      <c r="E701" s="111">
        <v>20000.0</v>
      </c>
      <c r="F701" s="111"/>
      <c r="G701" s="111"/>
      <c r="H701" s="111"/>
      <c r="I701" s="144"/>
      <c r="J701" s="111" t="str">
        <f>VLOOKUP(D701,'Tech. sheet (2)'!A:B,2,FALSE)</f>
        <v>T-896-795-180TH550F2850-HBI BLANK</v>
      </c>
    </row>
    <row r="702" ht="15.75" customHeight="1">
      <c r="A702" s="155">
        <v>671.0</v>
      </c>
      <c r="B702" s="111" t="s">
        <v>920</v>
      </c>
      <c r="C702" s="129">
        <v>44582.0</v>
      </c>
      <c r="D702" s="111" t="s">
        <v>233</v>
      </c>
      <c r="E702" s="111">
        <v>20000.0</v>
      </c>
      <c r="F702" s="111"/>
      <c r="G702" s="111"/>
      <c r="H702" s="111"/>
      <c r="I702" s="144"/>
      <c r="J702" s="111" t="str">
        <f>VLOOKUP(D702,'Tech. sheet (2)'!A:B,2,FALSE)</f>
        <v>M-895-907-190TH550F2820-HBI BLANK</v>
      </c>
    </row>
    <row r="703" ht="15.75" customHeight="1">
      <c r="A703" s="155">
        <v>672.0</v>
      </c>
      <c r="B703" s="111" t="s">
        <v>921</v>
      </c>
      <c r="C703" s="129">
        <v>44585.0</v>
      </c>
      <c r="D703" s="111" t="s">
        <v>613</v>
      </c>
      <c r="E703" s="111">
        <v>20000.0</v>
      </c>
      <c r="F703" s="111"/>
      <c r="G703" s="111"/>
      <c r="H703" s="111"/>
      <c r="I703" s="144"/>
      <c r="J703" s="111" t="str">
        <f>VLOOKUP(D703,'Tech. sheet (2)'!A:B,2,FALSE)</f>
        <v>OT62-ELQ6216A2A-15VK05-975HP-170TH435S2828-USK-144000</v>
      </c>
    </row>
    <row r="704" ht="15.75" customHeight="1">
      <c r="A704" s="155">
        <v>673.0</v>
      </c>
      <c r="B704" s="111" t="s">
        <v>922</v>
      </c>
      <c r="C704" s="129">
        <v>44585.0</v>
      </c>
      <c r="D704" s="111" t="s">
        <v>613</v>
      </c>
      <c r="E704" s="111">
        <v>20000.0</v>
      </c>
      <c r="F704" s="111"/>
      <c r="G704" s="111"/>
      <c r="H704" s="111"/>
      <c r="I704" s="144"/>
      <c r="J704" s="111" t="str">
        <f>VLOOKUP(D704,'Tech. sheet (2)'!A:B,2,FALSE)</f>
        <v>OT62-ELQ6216A2A-15VK05-975HP-170TH435S2828-USK-144000</v>
      </c>
    </row>
    <row r="705" ht="15.75" customHeight="1">
      <c r="A705" s="155">
        <v>674.0</v>
      </c>
      <c r="B705" s="111" t="s">
        <v>923</v>
      </c>
      <c r="C705" s="129">
        <v>44585.0</v>
      </c>
      <c r="D705" s="111" t="s">
        <v>595</v>
      </c>
      <c r="E705" s="111">
        <v>10000.0</v>
      </c>
      <c r="F705" s="111"/>
      <c r="G705" s="111"/>
      <c r="H705" s="111"/>
      <c r="I705" s="144"/>
      <c r="J705" s="111" t="str">
        <f>VLOOKUP(D705,'Tech. sheet (2)'!A:B,2,FALSE)</f>
        <v>OT62-ELQ6216A2A-15VK05-975HP-170TH435S2828-HBI-144000</v>
      </c>
    </row>
    <row r="706" ht="15.75" customHeight="1">
      <c r="A706" s="155">
        <v>675.0</v>
      </c>
      <c r="B706" s="111" t="s">
        <v>924</v>
      </c>
      <c r="C706" s="129">
        <v>44585.0</v>
      </c>
      <c r="D706" s="111" t="s">
        <v>613</v>
      </c>
      <c r="E706" s="111">
        <v>20000.0</v>
      </c>
      <c r="F706" s="111"/>
      <c r="G706" s="111"/>
      <c r="H706" s="111"/>
      <c r="I706" s="144"/>
      <c r="J706" s="111" t="str">
        <f>VLOOKUP(D706,'Tech. sheet (2)'!A:B,2,FALSE)</f>
        <v>OT62-ELQ6216A2A-15VK05-975HP-170TH435S2828-USK-144000</v>
      </c>
    </row>
    <row r="707" ht="15.75" customHeight="1">
      <c r="A707" s="155">
        <v>676.0</v>
      </c>
      <c r="B707" s="111" t="s">
        <v>925</v>
      </c>
      <c r="C707" s="129">
        <v>44585.0</v>
      </c>
      <c r="D707" s="111" t="s">
        <v>249</v>
      </c>
      <c r="E707" s="111">
        <v>10000.0</v>
      </c>
      <c r="F707" s="111"/>
      <c r="G707" s="111"/>
      <c r="H707" s="111"/>
      <c r="I707" s="144"/>
      <c r="J707" s="111" t="str">
        <f>VLOOKUP(D707,'Tech. sheet (2)'!A:B,2,FALSE)</f>
        <v>OT153-ELQ1542A3A-20EB05-727LW-270TH435F5628-USK-14400</v>
      </c>
    </row>
    <row r="708" ht="15.75" customHeight="1">
      <c r="A708" s="155">
        <v>677.0</v>
      </c>
      <c r="B708" s="111" t="s">
        <v>926</v>
      </c>
      <c r="C708" s="129">
        <v>44586.0</v>
      </c>
      <c r="D708" s="111" t="s">
        <v>270</v>
      </c>
      <c r="E708" s="111">
        <v>12000.0</v>
      </c>
      <c r="F708" s="111"/>
      <c r="G708" s="111"/>
      <c r="H708" s="111"/>
      <c r="I708" s="144"/>
      <c r="J708" s="111" t="str">
        <f>VLOOKUP(D708,'Tech. sheet (2)'!A:B,2,FALSE)</f>
        <v>OT153-ELQ0561A2A-W18B55-727LW-270TH435S2828-USK-12800</v>
      </c>
    </row>
    <row r="709" ht="15.75" customHeight="1">
      <c r="A709" s="155">
        <v>678.0</v>
      </c>
      <c r="B709" s="111" t="s">
        <v>927</v>
      </c>
      <c r="C709" s="129">
        <v>44586.0</v>
      </c>
      <c r="D709" s="111" t="s">
        <v>226</v>
      </c>
      <c r="E709" s="111">
        <v>40000.0</v>
      </c>
      <c r="F709" s="111"/>
      <c r="G709" s="111"/>
      <c r="H709" s="111"/>
      <c r="I709" s="144"/>
      <c r="J709" s="111" t="str">
        <f>VLOOKUP(D709,'Tech. sheet (2)'!A:B,2,FALSE)</f>
        <v>M-860-873-180TH550F2820-HBI</v>
      </c>
    </row>
    <row r="710" ht="15.75" customHeight="1">
      <c r="A710" s="155">
        <v>679.0</v>
      </c>
      <c r="B710" s="111" t="s">
        <v>928</v>
      </c>
      <c r="C710" s="129">
        <v>44586.0</v>
      </c>
      <c r="D710" s="111" t="s">
        <v>56</v>
      </c>
      <c r="E710" s="111">
        <v>25000.0</v>
      </c>
      <c r="F710" s="111"/>
      <c r="G710" s="111"/>
      <c r="H710" s="111"/>
      <c r="I710" s="144"/>
      <c r="J710" s="111" t="str">
        <f>VLOOKUP(D710,'Tech. sheet (2)'!A:B,2,FALSE)</f>
        <v>OT070-ELQ7033A2A-08CB05-993DE-170TH580S2828-HBI-90300</v>
      </c>
    </row>
    <row r="711" ht="15.75" customHeight="1">
      <c r="A711" s="155">
        <v>680.0</v>
      </c>
      <c r="B711" s="111" t="s">
        <v>929</v>
      </c>
      <c r="C711" s="129">
        <v>44586.0</v>
      </c>
      <c r="D711" s="111" t="s">
        <v>56</v>
      </c>
      <c r="E711" s="111">
        <v>19500.0</v>
      </c>
      <c r="F711" s="111"/>
      <c r="G711" s="111"/>
      <c r="H711" s="111"/>
      <c r="I711" s="144"/>
      <c r="J711" s="111" t="str">
        <f>VLOOKUP(D711,'Tech. sheet (2)'!A:B,2,FALSE)</f>
        <v>OT070-ELQ7033A2A-08CB05-993DE-170TH580S2828-HBI-90300</v>
      </c>
    </row>
    <row r="712" ht="15.75" customHeight="1">
      <c r="A712" s="155">
        <v>681.0</v>
      </c>
      <c r="B712" s="111" t="s">
        <v>930</v>
      </c>
      <c r="C712" s="129">
        <v>44587.0</v>
      </c>
      <c r="D712" s="111" t="s">
        <v>777</v>
      </c>
      <c r="E712" s="111">
        <v>15000.0</v>
      </c>
      <c r="F712" s="111"/>
      <c r="G712" s="111"/>
      <c r="H712" s="111"/>
      <c r="I712" s="144"/>
      <c r="J712" s="111" t="str">
        <f>VLOOKUP(D712,'Tech. sheet (2)'!A:B,2,FALSE)</f>
        <v>M-922-868-170TH550F2828-HBI BLANK</v>
      </c>
    </row>
    <row r="713" ht="15.75" customHeight="1">
      <c r="A713" s="155">
        <v>682.0</v>
      </c>
      <c r="B713" s="111" t="s">
        <v>931</v>
      </c>
      <c r="C713" s="129">
        <v>44587.0</v>
      </c>
      <c r="D713" s="111" t="s">
        <v>632</v>
      </c>
      <c r="E713" s="111">
        <v>20000.0</v>
      </c>
      <c r="F713" s="111"/>
      <c r="G713" s="111"/>
      <c r="H713" s="111"/>
      <c r="I713" s="144"/>
      <c r="J713" s="111" t="str">
        <f>VLOOKUP(D713,'Tech. sheet (2)'!A:B,2,FALSE)</f>
        <v>OT096-A07K05-ARGO-200TH550S2828-USK-38850</v>
      </c>
    </row>
    <row r="714" ht="15.75" customHeight="1">
      <c r="A714" s="155">
        <v>683.0</v>
      </c>
      <c r="B714" s="111" t="s">
        <v>932</v>
      </c>
      <c r="C714" s="129">
        <v>44587.0</v>
      </c>
      <c r="D714" s="111" t="s">
        <v>206</v>
      </c>
      <c r="E714" s="111">
        <v>20000.0</v>
      </c>
      <c r="F714" s="111"/>
      <c r="G714" s="111"/>
      <c r="H714" s="111"/>
      <c r="I714" s="144"/>
      <c r="J714" s="111" t="str">
        <f>VLOOKUP(D714,'Tech. sheet (2)'!A:B,2,FALSE)</f>
        <v>M-920-778-160TS340S2828-RAS</v>
      </c>
    </row>
    <row r="715" ht="15.75" customHeight="1">
      <c r="A715" s="155">
        <v>684.0</v>
      </c>
      <c r="B715" s="111" t="s">
        <v>933</v>
      </c>
      <c r="C715" s="129">
        <v>44587.0</v>
      </c>
      <c r="D715" s="131" t="s">
        <v>80</v>
      </c>
      <c r="E715" s="111">
        <v>8000.0</v>
      </c>
      <c r="F715" s="111"/>
      <c r="G715" s="111"/>
      <c r="H715" s="111"/>
      <c r="I715" s="144"/>
      <c r="J715" s="111" t="str">
        <f>VLOOKUP(D715,'Tech. sheet (2)'!A:B,2,FALSE)</f>
        <v>OT99-921XQ-200TH550S2828-HBI A55B05-37856</v>
      </c>
    </row>
    <row r="716" ht="15.75" customHeight="1">
      <c r="A716" s="155">
        <v>685.0</v>
      </c>
      <c r="B716" s="111" t="s">
        <v>934</v>
      </c>
      <c r="C716" s="129">
        <v>44587.0</v>
      </c>
      <c r="D716" s="111" t="s">
        <v>919</v>
      </c>
      <c r="E716" s="111">
        <v>25000.0</v>
      </c>
      <c r="F716" s="111"/>
      <c r="G716" s="111"/>
      <c r="H716" s="111"/>
      <c r="I716" s="144"/>
      <c r="J716" s="111" t="str">
        <f>VLOOKUP(D716,'Tech. sheet (2)'!A:B,2,FALSE)</f>
        <v>T-896-795-180TH550F2850-HBI BLANK</v>
      </c>
    </row>
    <row r="717" ht="15.75" customHeight="1">
      <c r="A717" s="155">
        <v>686.0</v>
      </c>
      <c r="B717" s="111" t="s">
        <v>935</v>
      </c>
      <c r="C717" s="129">
        <v>44587.0</v>
      </c>
      <c r="D717" s="111" t="s">
        <v>936</v>
      </c>
      <c r="E717" s="111">
        <v>20000.0</v>
      </c>
      <c r="F717" s="111"/>
      <c r="G717" s="111"/>
      <c r="H717" s="111"/>
      <c r="I717" s="144"/>
      <c r="J717" s="111" t="str">
        <f>VLOOKUP(D717,'Tech. sheet (2)'!A:B,2,FALSE)</f>
        <v>T-896-795-170TH550F2828-HBI BLANK</v>
      </c>
    </row>
    <row r="718" ht="15.75" customHeight="1">
      <c r="A718" s="155">
        <v>687.0</v>
      </c>
      <c r="B718" s="111" t="s">
        <v>937</v>
      </c>
      <c r="C718" s="129">
        <v>44588.0</v>
      </c>
      <c r="D718" s="111" t="s">
        <v>938</v>
      </c>
      <c r="E718" s="111">
        <v>10000.0</v>
      </c>
      <c r="F718" s="111"/>
      <c r="G718" s="111"/>
      <c r="H718" s="111"/>
      <c r="I718" s="144"/>
      <c r="J718" s="111" t="str">
        <f>VLOOKUP(D718,'Tech. sheet (2)'!A:B,2,FALSE)</f>
        <v>L-896-795-180TH550F5028-HBI-V14K05 EXP</v>
      </c>
    </row>
    <row r="719" ht="15.75" customHeight="1">
      <c r="A719" s="155">
        <v>688.0</v>
      </c>
      <c r="B719" s="111" t="s">
        <v>939</v>
      </c>
      <c r="C719" s="129">
        <v>44589.0</v>
      </c>
      <c r="D719" s="111" t="s">
        <v>719</v>
      </c>
      <c r="E719" s="111">
        <v>8000.0</v>
      </c>
      <c r="F719" s="111"/>
      <c r="G719" s="111"/>
      <c r="H719" s="111"/>
      <c r="I719" s="144"/>
      <c r="J719" s="111" t="str">
        <f>VLOOKUP(D719,'Tech. sheet (2)'!A:B,2,FALSE)</f>
        <v>L-975-925-140TS550S2828-USK-C06K05</v>
      </c>
    </row>
    <row r="720" ht="15.75" customHeight="1">
      <c r="A720" s="155">
        <v>689.0</v>
      </c>
      <c r="B720" s="111" t="s">
        <v>940</v>
      </c>
      <c r="C720" s="129">
        <v>44589.0</v>
      </c>
      <c r="D720" s="111" t="s">
        <v>270</v>
      </c>
      <c r="E720" s="111">
        <v>10000.0</v>
      </c>
      <c r="F720" s="111"/>
      <c r="G720" s="111"/>
      <c r="H720" s="111"/>
      <c r="I720" s="144"/>
      <c r="J720" s="111" t="str">
        <f>VLOOKUP(D720,'Tech. sheet (2)'!A:B,2,FALSE)</f>
        <v>OT153-ELQ0561A2A-W18B55-727LW-270TH435S2828-USK-12800</v>
      </c>
    </row>
    <row r="721" ht="15.75" customHeight="1">
      <c r="A721" s="155">
        <v>690.0</v>
      </c>
      <c r="B721" s="111" t="s">
        <v>941</v>
      </c>
      <c r="C721" s="129">
        <v>44589.0</v>
      </c>
      <c r="D721" s="111" t="s">
        <v>613</v>
      </c>
      <c r="E721" s="111">
        <v>30000.0</v>
      </c>
      <c r="F721" s="111"/>
      <c r="G721" s="111"/>
      <c r="H721" s="111"/>
      <c r="I721" s="144"/>
      <c r="J721" s="111" t="str">
        <f>VLOOKUP(D721,'Tech. sheet (2)'!A:B,2,FALSE)</f>
        <v>OT62-ELQ6216A2A-15VK05-975HP-170TH435S2828-USK-144000</v>
      </c>
    </row>
    <row r="722" ht="15.75" customHeight="1">
      <c r="A722" s="155">
        <v>691.0</v>
      </c>
      <c r="B722" s="111" t="s">
        <v>942</v>
      </c>
      <c r="C722" s="129">
        <v>44592.0</v>
      </c>
      <c r="D722" s="111" t="s">
        <v>613</v>
      </c>
      <c r="E722" s="111">
        <v>20000.0</v>
      </c>
      <c r="F722" s="111"/>
      <c r="G722" s="111"/>
      <c r="H722" s="111"/>
      <c r="I722" s="144"/>
      <c r="J722" s="111" t="str">
        <f>VLOOKUP(D722,'Tech. sheet (2)'!A:B,2,FALSE)</f>
        <v>OT62-ELQ6216A2A-15VK05-975HP-170TH435S2828-USK-144000</v>
      </c>
    </row>
    <row r="723" ht="15.75" customHeight="1">
      <c r="A723" s="155">
        <v>692.0</v>
      </c>
      <c r="B723" s="111" t="s">
        <v>943</v>
      </c>
      <c r="C723" s="129">
        <v>44592.0</v>
      </c>
      <c r="D723" s="111" t="s">
        <v>273</v>
      </c>
      <c r="E723" s="111">
        <v>8000.0</v>
      </c>
      <c r="F723" s="111"/>
      <c r="G723" s="111"/>
      <c r="H723" s="111"/>
      <c r="I723" s="144"/>
      <c r="J723" s="111" t="str">
        <f>VLOOKUP(D723,'Tech. sheet (2)'!A:B,2,FALSE)</f>
        <v>OT99-ELQ0730A0A-D10K04-716SU-180TH415S2020-USK-42500</v>
      </c>
    </row>
    <row r="724" ht="15.75" customHeight="1">
      <c r="A724" s="155">
        <v>693.0</v>
      </c>
      <c r="B724" s="111" t="s">
        <v>944</v>
      </c>
      <c r="C724" s="129">
        <v>44592.0</v>
      </c>
      <c r="D724" s="111" t="s">
        <v>54</v>
      </c>
      <c r="E724" s="111">
        <v>27000.0</v>
      </c>
      <c r="F724" s="111"/>
      <c r="G724" s="111"/>
      <c r="H724" s="111"/>
      <c r="I724" s="144"/>
      <c r="J724" s="111" t="str">
        <f>VLOOKUP(D724,'Tech. sheet (2)'!A:B,2,FALSE)</f>
        <v>OT070-ELQ7013A9A-07CK05-993DE-170TH580S2828-HBI-90300</v>
      </c>
    </row>
    <row r="725" ht="15.75" customHeight="1">
      <c r="A725" s="155">
        <v>694.0</v>
      </c>
      <c r="B725" s="111" t="s">
        <v>945</v>
      </c>
      <c r="C725" s="129">
        <v>44592.0</v>
      </c>
      <c r="D725" s="111" t="s">
        <v>100</v>
      </c>
      <c r="E725" s="111">
        <v>5000.0</v>
      </c>
      <c r="F725" s="111"/>
      <c r="G725" s="111"/>
      <c r="H725" s="111"/>
      <c r="I725" s="144"/>
      <c r="J725" s="111" t="str">
        <f>VLOOKUP(D725,'Tech. sheet (2)'!A:B,2,FALSE)</f>
        <v>OT070-ELQ7013A11A-15VK05-993DE-170TH580S2828-HBI-90300</v>
      </c>
    </row>
    <row r="726" ht="15.75" customHeight="1">
      <c r="A726" s="155">
        <v>695.0</v>
      </c>
      <c r="B726" s="111" t="s">
        <v>946</v>
      </c>
      <c r="C726" s="129">
        <v>44592.0</v>
      </c>
      <c r="D726" s="111" t="s">
        <v>82</v>
      </c>
      <c r="E726" s="111">
        <v>40000.0</v>
      </c>
      <c r="F726" s="111"/>
      <c r="G726" s="111"/>
      <c r="H726" s="111"/>
      <c r="I726" s="144"/>
      <c r="J726" s="111" t="str">
        <f>VLOOKUP(D726,'Tech. sheet (2)'!A:B,2,FALSE)</f>
        <v>L-942-790-160TS340S2020-RAS-А08К05</v>
      </c>
    </row>
    <row r="727" ht="15.75" customHeight="1">
      <c r="A727" s="155">
        <v>696.0</v>
      </c>
      <c r="B727" s="111" t="s">
        <v>947</v>
      </c>
      <c r="C727" s="129">
        <v>44593.0</v>
      </c>
      <c r="D727" s="111" t="s">
        <v>551</v>
      </c>
      <c r="E727" s="111">
        <v>121.0</v>
      </c>
      <c r="F727" s="111"/>
      <c r="G727" s="111"/>
      <c r="H727" s="111"/>
      <c r="I727" s="144"/>
      <c r="J727" s="111" t="str">
        <f>VLOOKUP(D727,'Tech. sheet (2)'!A:B,2,FALSE)</f>
        <v>L-975-925-140TS550S2828-RAS-C06K05</v>
      </c>
    </row>
    <row r="728" ht="15.75" customHeight="1">
      <c r="A728" s="155">
        <v>697.0</v>
      </c>
      <c r="B728" s="111" t="s">
        <v>948</v>
      </c>
      <c r="C728" s="129">
        <v>44593.0</v>
      </c>
      <c r="D728" s="111" t="s">
        <v>104</v>
      </c>
      <c r="E728" s="111">
        <v>20000.0</v>
      </c>
      <c r="F728" s="111"/>
      <c r="G728" s="111"/>
      <c r="H728" s="111"/>
      <c r="I728" s="144"/>
      <c r="J728" s="111" t="str">
        <f>VLOOKUP(D728,'Tech. sheet (2)'!A:B,2,FALSE)</f>
        <v>M-942-790-160TS340S2020-RAS BLANK</v>
      </c>
    </row>
    <row r="729" ht="15.75" customHeight="1">
      <c r="A729" s="155">
        <v>698.0</v>
      </c>
      <c r="B729" s="111" t="s">
        <v>949</v>
      </c>
      <c r="C729" s="129">
        <v>44593.0</v>
      </c>
      <c r="D729" s="111" t="s">
        <v>241</v>
      </c>
      <c r="E729" s="111">
        <v>12000.0</v>
      </c>
      <c r="F729" s="111" t="s">
        <v>950</v>
      </c>
      <c r="G729" s="111"/>
      <c r="H729" s="111"/>
      <c r="I729" s="144"/>
      <c r="J729" s="111" t="str">
        <f>VLOOKUP(D729,'Tech. sheet (2)'!A:B,2,FALSE)</f>
        <v>OT153-ELQ1554A0A-20EB05-727LW-270TH435F5628-USK-12800</v>
      </c>
    </row>
    <row r="730" ht="15.75" customHeight="1">
      <c r="A730" s="155">
        <v>699.0</v>
      </c>
      <c r="B730" s="111" t="s">
        <v>951</v>
      </c>
      <c r="C730" s="129">
        <v>44593.0</v>
      </c>
      <c r="D730" s="111" t="s">
        <v>270</v>
      </c>
      <c r="E730" s="111">
        <v>20000.0</v>
      </c>
      <c r="F730" s="111" t="s">
        <v>952</v>
      </c>
      <c r="G730" s="111"/>
      <c r="H730" s="111"/>
      <c r="I730" s="144"/>
      <c r="J730" s="111" t="str">
        <f>VLOOKUP(D730,'Tech. sheet (2)'!A:B,2,FALSE)</f>
        <v>OT153-ELQ0561A2A-W18B55-727LW-270TH435S2828-USK-12800</v>
      </c>
    </row>
    <row r="731" ht="15.75" customHeight="1">
      <c r="A731" s="155">
        <v>700.0</v>
      </c>
      <c r="B731" s="111" t="s">
        <v>953</v>
      </c>
      <c r="C731" s="129">
        <v>44594.0</v>
      </c>
      <c r="D731" s="111" t="s">
        <v>954</v>
      </c>
      <c r="E731" s="111">
        <v>12000.0</v>
      </c>
      <c r="F731" s="111">
        <v>14220.0</v>
      </c>
      <c r="G731" s="111"/>
      <c r="H731" s="111"/>
      <c r="I731" s="144"/>
      <c r="J731" s="111" t="str">
        <f>VLOOKUP(D731,'Tech. sheet (2)'!A:B,2,FALSE)</f>
        <v>M-808-908-200TH550S2828-USK BLANK</v>
      </c>
    </row>
    <row r="732" ht="15.75" customHeight="1">
      <c r="A732" s="155">
        <v>701.0</v>
      </c>
      <c r="B732" s="111" t="s">
        <v>955</v>
      </c>
      <c r="C732" s="129">
        <v>44594.0</v>
      </c>
      <c r="D732" s="111" t="s">
        <v>632</v>
      </c>
      <c r="E732" s="111">
        <v>27000.0</v>
      </c>
      <c r="F732" s="111"/>
      <c r="G732" s="111"/>
      <c r="H732" s="111"/>
      <c r="I732" s="144"/>
      <c r="J732" s="111" t="str">
        <f>VLOOKUP(D732,'Tech. sheet (2)'!A:B,2,FALSE)</f>
        <v>OT096-A07K05-ARGO-200TH550S2828-USK-38850</v>
      </c>
    </row>
    <row r="733" ht="15.75" customHeight="1">
      <c r="A733" s="155">
        <v>702.0</v>
      </c>
      <c r="B733" s="111" t="s">
        <v>956</v>
      </c>
      <c r="C733" s="129">
        <v>44594.0</v>
      </c>
      <c r="D733" s="111" t="s">
        <v>593</v>
      </c>
      <c r="E733" s="111">
        <v>13000.0</v>
      </c>
      <c r="F733" s="111"/>
      <c r="G733" s="111"/>
      <c r="H733" s="111"/>
      <c r="I733" s="144"/>
      <c r="J733" s="111" t="str">
        <f>VLOOKUP(D733,'Tech. sheet (2)'!A:B,2,FALSE)</f>
        <v>OT99-ELQ9999A0A---K05-715SU-250TH415F7575-USK-42500 Hollande</v>
      </c>
    </row>
    <row r="734" ht="15.75" customHeight="1">
      <c r="A734" s="155">
        <v>703.0</v>
      </c>
      <c r="B734" s="111" t="s">
        <v>957</v>
      </c>
      <c r="C734" s="129">
        <v>44594.0</v>
      </c>
      <c r="D734" s="111" t="s">
        <v>958</v>
      </c>
      <c r="E734" s="111">
        <v>20000.0</v>
      </c>
      <c r="F734" s="111"/>
      <c r="G734" s="111"/>
      <c r="H734" s="111"/>
      <c r="I734" s="144"/>
      <c r="J734" s="111" t="str">
        <f>VLOOKUP(D734,'Tech. sheet (2)'!A:B,2,FALSE)</f>
        <v>OT99-ELQ9991A0A-08CB05-716SU-200TH415F2828-USK-42500</v>
      </c>
    </row>
    <row r="735" ht="15.75" customHeight="1">
      <c r="A735" s="155">
        <v>704.0</v>
      </c>
      <c r="B735" s="111" t="s">
        <v>959</v>
      </c>
      <c r="C735" s="129">
        <v>44594.0</v>
      </c>
      <c r="D735" s="111" t="s">
        <v>226</v>
      </c>
      <c r="E735" s="111">
        <v>20000.0</v>
      </c>
      <c r="F735" s="111"/>
      <c r="G735" s="111"/>
      <c r="H735" s="111"/>
      <c r="I735" s="144"/>
      <c r="J735" s="111" t="str">
        <f>VLOOKUP(D735,'Tech. sheet (2)'!A:B,2,FALSE)</f>
        <v>M-860-873-180TH550F2820-HBI</v>
      </c>
    </row>
    <row r="736" ht="15.75" customHeight="1">
      <c r="A736" s="155">
        <v>705.0</v>
      </c>
      <c r="B736" s="111" t="s">
        <v>960</v>
      </c>
      <c r="C736" s="129">
        <v>44594.0</v>
      </c>
      <c r="D736" s="111" t="s">
        <v>961</v>
      </c>
      <c r="E736" s="111">
        <v>150.0</v>
      </c>
      <c r="F736" s="111"/>
      <c r="G736" s="111"/>
      <c r="H736" s="111"/>
      <c r="I736" s="144"/>
      <c r="J736" s="111" t="str">
        <f>VLOOKUP(D736,'Tech. sheet (2)'!A:B,2,FALSE)</f>
        <v>L-0,19*809*910GZ62SO56028-21EK05-TEST152D</v>
      </c>
    </row>
    <row r="737" ht="15.75" customHeight="1">
      <c r="A737" s="155">
        <v>706.0</v>
      </c>
      <c r="B737" s="111" t="s">
        <v>962</v>
      </c>
      <c r="C737" s="129">
        <v>44594.0</v>
      </c>
      <c r="D737" s="111" t="s">
        <v>963</v>
      </c>
      <c r="E737" s="111">
        <v>150.0</v>
      </c>
      <c r="F737" s="111"/>
      <c r="G737" s="111"/>
      <c r="H737" s="111"/>
      <c r="I737" s="144"/>
      <c r="J737" s="111" t="str">
        <f>VLOOKUP(D737,'Tech. sheet (2)'!A:B,2,FALSE)</f>
        <v>L-0,19*809*910GZ62SO56028-15VK05-TEST152H</v>
      </c>
    </row>
    <row r="738" ht="15.75" customHeight="1">
      <c r="A738" s="155">
        <v>707.0</v>
      </c>
      <c r="B738" s="111" t="s">
        <v>964</v>
      </c>
      <c r="C738" s="129">
        <v>44594.0</v>
      </c>
      <c r="D738" s="111" t="s">
        <v>965</v>
      </c>
      <c r="E738" s="111">
        <v>150.0</v>
      </c>
      <c r="F738" s="111"/>
      <c r="G738" s="111"/>
      <c r="H738" s="111"/>
      <c r="I738" s="144"/>
      <c r="J738" s="111" t="str">
        <f>VLOOKUP(D738,'Tech. sheet (2)'!A:B,2,FALSE)</f>
        <v>L-0,19*809*910GZ62SO56028-21EK05-TEST152E</v>
      </c>
    </row>
    <row r="739" ht="15.75" customHeight="1">
      <c r="A739" s="155">
        <v>708.0</v>
      </c>
      <c r="B739" s="111" t="s">
        <v>966</v>
      </c>
      <c r="C739" s="129">
        <v>44595.0</v>
      </c>
      <c r="D739" s="111" t="s">
        <v>613</v>
      </c>
      <c r="E739" s="111">
        <v>20000.0</v>
      </c>
      <c r="F739" s="111"/>
      <c r="G739" s="111"/>
      <c r="H739" s="111"/>
      <c r="I739" s="144"/>
      <c r="J739" s="111" t="str">
        <f>VLOOKUP(D739,'Tech. sheet (2)'!A:B,2,FALSE)</f>
        <v>OT62-ELQ6216A2A-15VK05-975HP-170TH435S2828-USK-144000</v>
      </c>
    </row>
    <row r="740" ht="15.75" customHeight="1">
      <c r="A740" s="155">
        <v>709.0</v>
      </c>
      <c r="B740" s="111" t="s">
        <v>967</v>
      </c>
      <c r="C740" s="129">
        <v>44595.0</v>
      </c>
      <c r="D740" s="111" t="s">
        <v>82</v>
      </c>
      <c r="E740" s="111">
        <v>20000.0</v>
      </c>
      <c r="F740" s="111"/>
      <c r="G740" s="111"/>
      <c r="H740" s="111"/>
      <c r="I740" s="144"/>
      <c r="J740" s="111" t="str">
        <f>VLOOKUP(D740,'Tech. sheet (2)'!A:B,2,FALSE)</f>
        <v>L-942-790-160TS340S2020-RAS-А08К05</v>
      </c>
    </row>
    <row r="741" ht="15.75" customHeight="1">
      <c r="A741" s="155">
        <v>710.0</v>
      </c>
      <c r="B741" s="111" t="s">
        <v>968</v>
      </c>
      <c r="C741" s="129">
        <v>44595.0</v>
      </c>
      <c r="D741" s="111" t="s">
        <v>82</v>
      </c>
      <c r="E741" s="111">
        <v>20000.0</v>
      </c>
      <c r="F741" s="111"/>
      <c r="G741" s="111"/>
      <c r="H741" s="111"/>
      <c r="I741" s="144"/>
      <c r="J741" s="111" t="str">
        <f>VLOOKUP(D741,'Tech. sheet (2)'!A:B,2,FALSE)</f>
        <v>L-942-790-160TS340S2020-RAS-А08К05</v>
      </c>
    </row>
    <row r="742" ht="15.75" customHeight="1">
      <c r="A742" s="155">
        <v>711.0</v>
      </c>
      <c r="B742" s="111" t="s">
        <v>969</v>
      </c>
      <c r="C742" s="129">
        <v>44596.0</v>
      </c>
      <c r="D742" s="111" t="s">
        <v>970</v>
      </c>
      <c r="E742" s="111">
        <v>150.0</v>
      </c>
      <c r="F742" s="111"/>
      <c r="G742" s="111"/>
      <c r="H742" s="111"/>
      <c r="I742" s="144"/>
      <c r="J742" s="111" t="str">
        <f>VLOOKUP(D742,'Tech. sheet (2)'!A:B,2,FALSE)</f>
        <v>Жерсть 0,19*809*910  GZ6 2SO 56028 -біла (в листах) х</v>
      </c>
    </row>
    <row r="743" ht="15.75" customHeight="1">
      <c r="A743" s="155">
        <v>712.0</v>
      </c>
      <c r="B743" s="111" t="s">
        <v>971</v>
      </c>
      <c r="C743" s="129">
        <v>44599.0</v>
      </c>
      <c r="D743" s="111" t="s">
        <v>895</v>
      </c>
      <c r="E743" s="111">
        <v>28000.0</v>
      </c>
      <c r="F743" s="111"/>
      <c r="G743" s="111"/>
      <c r="H743" s="111"/>
      <c r="I743" s="144"/>
      <c r="J743" s="111" t="str">
        <f>VLOOKUP(D743,'Tech. sheet (2)'!A:B,2,FALSE)</f>
        <v>OT070-ELQ7022A6A-W14K05-993DE-170TH550F2828-HBI-90300</v>
      </c>
    </row>
    <row r="744" ht="15.75" customHeight="1">
      <c r="A744" s="155">
        <v>713.0</v>
      </c>
      <c r="B744" s="111" t="s">
        <v>972</v>
      </c>
      <c r="C744" s="129">
        <v>44599.0</v>
      </c>
      <c r="D744" s="111" t="s">
        <v>719</v>
      </c>
      <c r="E744" s="111">
        <v>25000.0</v>
      </c>
      <c r="F744" s="111"/>
      <c r="G744" s="111"/>
      <c r="H744" s="111"/>
      <c r="I744" s="144"/>
      <c r="J744" s="111" t="str">
        <f>VLOOKUP(D744,'Tech. sheet (2)'!A:B,2,FALSE)</f>
        <v>L-975-925-140TS550S2828-USK-C06K05</v>
      </c>
    </row>
    <row r="745" ht="15.75" customHeight="1">
      <c r="A745" s="155">
        <v>714.0</v>
      </c>
      <c r="B745" s="111" t="s">
        <v>973</v>
      </c>
      <c r="C745" s="129">
        <v>44600.0</v>
      </c>
      <c r="D745" s="111" t="s">
        <v>613</v>
      </c>
      <c r="E745" s="111">
        <v>30000.0</v>
      </c>
      <c r="F745" s="111"/>
      <c r="G745" s="111"/>
      <c r="H745" s="111"/>
      <c r="I745" s="144"/>
      <c r="J745" s="111" t="str">
        <f>VLOOKUP(D745,'Tech. sheet (2)'!A:B,2,FALSE)</f>
        <v>OT62-ELQ6216A2A-15VK05-975HP-170TH435S2828-USK-144000</v>
      </c>
    </row>
    <row r="746" ht="15.75" customHeight="1">
      <c r="A746" s="155">
        <v>715.0</v>
      </c>
      <c r="B746" s="111" t="s">
        <v>974</v>
      </c>
      <c r="C746" s="129">
        <v>44600.0</v>
      </c>
      <c r="D746" s="111" t="s">
        <v>623</v>
      </c>
      <c r="E746" s="111">
        <v>20000.0</v>
      </c>
      <c r="F746" s="111"/>
      <c r="G746" s="111"/>
      <c r="H746" s="111"/>
      <c r="I746" s="144"/>
      <c r="J746" s="111" t="str">
        <f>VLOOKUP(D746,'Tech. sheet (2)'!A:B,2,FALSE)</f>
        <v>L-918-925-140TS550S2828-RAS-C06K05</v>
      </c>
    </row>
    <row r="747" ht="15.75" customHeight="1">
      <c r="A747" s="155">
        <v>716.0</v>
      </c>
      <c r="B747" s="111" t="s">
        <v>975</v>
      </c>
      <c r="C747" s="129">
        <v>44601.0</v>
      </c>
      <c r="D747" s="111" t="s">
        <v>56</v>
      </c>
      <c r="E747" s="111">
        <v>25000.0</v>
      </c>
      <c r="F747" s="111"/>
      <c r="G747" s="111"/>
      <c r="H747" s="111"/>
      <c r="I747" s="144"/>
      <c r="J747" s="111" t="str">
        <f>VLOOKUP(D747,'Tech. sheet (2)'!A:B,2,FALSE)</f>
        <v>OT070-ELQ7033A2A-08CB05-993DE-170TH580S2828-HBI-90300</v>
      </c>
    </row>
    <row r="748" ht="15.75" customHeight="1">
      <c r="A748" s="155">
        <v>717.0</v>
      </c>
      <c r="B748" s="111" t="s">
        <v>976</v>
      </c>
      <c r="C748" s="129">
        <v>44601.0</v>
      </c>
      <c r="D748" s="111" t="s">
        <v>206</v>
      </c>
      <c r="E748" s="111">
        <v>30000.0</v>
      </c>
      <c r="F748" s="111"/>
      <c r="G748" s="111"/>
      <c r="H748" s="111"/>
      <c r="I748" s="144"/>
      <c r="J748" s="111" t="str">
        <f>VLOOKUP(D748,'Tech. sheet (2)'!A:B,2,FALSE)</f>
        <v>M-920-778-160TS340S2828-RAS</v>
      </c>
    </row>
    <row r="749" ht="15.75" customHeight="1">
      <c r="A749" s="155">
        <v>718.0</v>
      </c>
      <c r="B749" s="111" t="s">
        <v>977</v>
      </c>
      <c r="C749" s="129">
        <v>44602.0</v>
      </c>
      <c r="D749" s="111" t="s">
        <v>919</v>
      </c>
      <c r="E749" s="111">
        <v>40000.0</v>
      </c>
      <c r="F749" s="111"/>
      <c r="G749" s="111"/>
      <c r="H749" s="111"/>
      <c r="I749" s="144"/>
      <c r="J749" s="111" t="str">
        <f>VLOOKUP(D749,'Tech. sheet (2)'!A:B,2,FALSE)</f>
        <v>T-896-795-180TH550F2850-HBI BLANK</v>
      </c>
    </row>
    <row r="750" ht="15.75" customHeight="1">
      <c r="A750" s="155">
        <v>719.0</v>
      </c>
      <c r="B750" s="111" t="s">
        <v>978</v>
      </c>
      <c r="C750" s="129">
        <v>44602.0</v>
      </c>
      <c r="D750" s="111" t="s">
        <v>54</v>
      </c>
      <c r="E750" s="111">
        <v>23000.0</v>
      </c>
      <c r="F750" s="111"/>
      <c r="G750" s="111"/>
      <c r="H750" s="111"/>
      <c r="I750" s="144"/>
      <c r="J750" s="111" t="str">
        <f>VLOOKUP(D750,'Tech. sheet (2)'!A:B,2,FALSE)</f>
        <v>OT070-ELQ7013A9A-07CK05-993DE-170TH580S2828-HBI-90300</v>
      </c>
    </row>
    <row r="751" ht="15.75" customHeight="1">
      <c r="A751" s="155">
        <v>720.0</v>
      </c>
      <c r="B751" s="111" t="s">
        <v>979</v>
      </c>
      <c r="C751" s="129">
        <v>44602.0</v>
      </c>
      <c r="D751" s="111" t="s">
        <v>56</v>
      </c>
      <c r="E751" s="111">
        <v>10000.0</v>
      </c>
      <c r="F751" s="111"/>
      <c r="G751" s="111"/>
      <c r="H751" s="111"/>
      <c r="I751" s="144"/>
      <c r="J751" s="111" t="str">
        <f>VLOOKUP(D751,'Tech. sheet (2)'!A:B,2,FALSE)</f>
        <v>OT070-ELQ7033A2A-08CB05-993DE-170TH580S2828-HBI-90300</v>
      </c>
    </row>
    <row r="752" ht="15.75" customHeight="1">
      <c r="A752" s="155">
        <v>721.0</v>
      </c>
      <c r="B752" s="111" t="s">
        <v>980</v>
      </c>
      <c r="C752" s="129">
        <v>44602.0</v>
      </c>
      <c r="D752" s="111" t="s">
        <v>981</v>
      </c>
      <c r="E752" s="111">
        <v>47000.0</v>
      </c>
      <c r="F752" s="111"/>
      <c r="G752" s="111"/>
      <c r="H752" s="111"/>
      <c r="I752" s="144"/>
      <c r="J752" s="111" t="str">
        <f>VLOOKUP(D752,'Tech. sheet (2)'!A:B,2,FALSE)</f>
        <v>L-913-766-140TS480F2020-RAS-А08К05</v>
      </c>
    </row>
    <row r="753" ht="15.75" customHeight="1">
      <c r="A753" s="155">
        <v>722.0</v>
      </c>
      <c r="B753" s="111" t="s">
        <v>982</v>
      </c>
      <c r="C753" s="129">
        <v>44603.0</v>
      </c>
      <c r="D753" s="111" t="s">
        <v>121</v>
      </c>
      <c r="E753" s="111">
        <v>10500.0</v>
      </c>
      <c r="F753" s="111"/>
      <c r="G753" s="111"/>
      <c r="H753" s="111"/>
      <c r="I753" s="144"/>
      <c r="J753" s="111" t="str">
        <f>VLOOKUP(D753,'Tech. sheet (2)'!A:B,2,FALSE)</f>
        <v>L-877-1066-180TS275S2828-USK-21EB05</v>
      </c>
    </row>
    <row r="754" ht="15.75" customHeight="1">
      <c r="A754" s="155">
        <v>723.0</v>
      </c>
      <c r="B754" s="111" t="s">
        <v>983</v>
      </c>
      <c r="C754" s="129">
        <v>44603.0</v>
      </c>
      <c r="D754" s="111" t="s">
        <v>984</v>
      </c>
      <c r="E754" s="111">
        <v>10000.0</v>
      </c>
      <c r="F754" s="111"/>
      <c r="G754" s="111"/>
      <c r="H754" s="111"/>
      <c r="I754" s="144"/>
      <c r="J754" s="111" t="str">
        <f>VLOOKUP(D754,'Tech. sheet (2)'!A:B,2,FALSE)</f>
        <v>L-918-925-140TS550S2828-RAS-21EK05</v>
      </c>
    </row>
    <row r="755" ht="15.75" customHeight="1">
      <c r="A755" s="155">
        <v>724.0</v>
      </c>
      <c r="B755" s="111" t="s">
        <v>985</v>
      </c>
      <c r="C755" s="129">
        <v>44603.0</v>
      </c>
      <c r="D755" s="111" t="s">
        <v>623</v>
      </c>
      <c r="E755" s="111">
        <v>10000.0</v>
      </c>
      <c r="F755" s="111"/>
      <c r="G755" s="111"/>
      <c r="H755" s="111"/>
      <c r="I755" s="144"/>
      <c r="J755" s="111" t="str">
        <f>VLOOKUP(D755,'Tech. sheet (2)'!A:B,2,FALSE)</f>
        <v>L-918-925-140TS550S2828-RAS-C06K05</v>
      </c>
    </row>
    <row r="756" ht="15.75" customHeight="1">
      <c r="A756" s="155">
        <v>725.0</v>
      </c>
      <c r="B756" s="111" t="s">
        <v>986</v>
      </c>
      <c r="C756" s="129">
        <v>44603.0</v>
      </c>
      <c r="D756" s="111" t="s">
        <v>601</v>
      </c>
      <c r="E756" s="111">
        <v>23000.0</v>
      </c>
      <c r="F756" s="111"/>
      <c r="G756" s="111"/>
      <c r="H756" s="111"/>
      <c r="I756" s="144"/>
      <c r="J756" s="111" t="str">
        <f>VLOOKUP(D756,'Tech. sheet (2)'!A:B,2,FALSE)</f>
        <v>T-840-942-170TS550F2828-HBI</v>
      </c>
    </row>
    <row r="757" ht="15.75" customHeight="1">
      <c r="A757" s="155">
        <v>726.0</v>
      </c>
      <c r="B757" s="111" t="s">
        <v>987</v>
      </c>
      <c r="C757" s="129">
        <v>44603.0</v>
      </c>
      <c r="D757" s="111" t="s">
        <v>76</v>
      </c>
      <c r="E757" s="111">
        <v>20000.0</v>
      </c>
      <c r="F757" s="111"/>
      <c r="G757" s="111"/>
      <c r="H757" s="111"/>
      <c r="I757" s="144"/>
      <c r="J757" s="111" t="str">
        <f>VLOOKUP(D757,'Tech. sheet (2)'!A:B,2,FALSE)</f>
        <v>L-838-942-170TH550F2820-HBI-A55K05</v>
      </c>
    </row>
    <row r="758" ht="15.75" customHeight="1">
      <c r="A758" s="155">
        <v>727.0</v>
      </c>
      <c r="B758" s="111" t="s">
        <v>988</v>
      </c>
      <c r="C758" s="129">
        <v>44606.0</v>
      </c>
      <c r="D758" s="111" t="s">
        <v>632</v>
      </c>
      <c r="E758" s="111">
        <v>21000.0</v>
      </c>
      <c r="F758" s="111"/>
      <c r="G758" s="111"/>
      <c r="H758" s="111"/>
      <c r="I758" s="144"/>
      <c r="J758" s="111" t="str">
        <f>VLOOKUP(D758,'Tech. sheet (2)'!A:B,2,FALSE)</f>
        <v>OT096-A07K05-ARGO-200TH550S2828-USK-38850</v>
      </c>
    </row>
    <row r="759" ht="15.75" customHeight="1">
      <c r="A759" s="155">
        <v>728.0</v>
      </c>
      <c r="B759" s="111" t="s">
        <v>989</v>
      </c>
      <c r="C759" s="129">
        <v>44606.0</v>
      </c>
      <c r="D759" s="111" t="s">
        <v>780</v>
      </c>
      <c r="E759" s="111">
        <v>10000.0</v>
      </c>
      <c r="F759" s="111"/>
      <c r="G759" s="111"/>
      <c r="H759" s="111"/>
      <c r="I759" s="144"/>
      <c r="J759" s="111" t="str">
        <f>VLOOKUP(D759,'Tech. sheet (2)'!A:B,2,FALSE)</f>
        <v>M-808-908-180TH550S2828-HBI BLANK</v>
      </c>
    </row>
    <row r="760" ht="15.75" customHeight="1">
      <c r="A760" s="155">
        <v>729.0</v>
      </c>
      <c r="B760" s="151" t="s">
        <v>990</v>
      </c>
      <c r="C760" s="153">
        <v>44607.0</v>
      </c>
      <c r="D760" s="151" t="s">
        <v>129</v>
      </c>
      <c r="E760" s="151">
        <v>1327.0</v>
      </c>
      <c r="F760" s="111"/>
      <c r="G760" s="111"/>
      <c r="H760" s="111"/>
      <c r="I760" s="144"/>
      <c r="J760" s="111" t="str">
        <f>VLOOKUP(D760,'Tech. sheet (2)'!A:B,2,FALSE)</f>
        <v>OT99-ELQ9999A0A---K05-715SU-250TH415F7575-USK-42500 Hollande</v>
      </c>
    </row>
    <row r="761" ht="15.75" customHeight="1">
      <c r="A761" s="155">
        <v>730.0</v>
      </c>
      <c r="B761" s="111" t="s">
        <v>991</v>
      </c>
      <c r="C761" s="129">
        <v>44607.0</v>
      </c>
      <c r="D761" s="111" t="s">
        <v>593</v>
      </c>
      <c r="E761" s="111">
        <v>30000.0</v>
      </c>
      <c r="F761" s="111"/>
      <c r="G761" s="111"/>
      <c r="H761" s="111"/>
      <c r="I761" s="144"/>
      <c r="J761" s="111" t="str">
        <f>VLOOKUP(D761,'Tech. sheet (2)'!A:B,2,FALSE)</f>
        <v>OT99-ELQ9999A0A---K05-715SU-250TH415F7575-USK-42500 Hollande</v>
      </c>
    </row>
    <row r="762" ht="15.75" customHeight="1">
      <c r="A762" s="155">
        <v>731.0</v>
      </c>
      <c r="B762" s="111" t="s">
        <v>992</v>
      </c>
      <c r="C762" s="129">
        <v>44607.0</v>
      </c>
      <c r="D762" s="111" t="s">
        <v>249</v>
      </c>
      <c r="E762" s="111">
        <v>14000.0</v>
      </c>
      <c r="F762" s="161" t="s">
        <v>993</v>
      </c>
      <c r="G762" s="111"/>
      <c r="H762" s="111"/>
      <c r="I762" s="144"/>
      <c r="J762" s="111" t="str">
        <f>VLOOKUP(D762,'Tech. sheet (2)'!A:B,2,FALSE)</f>
        <v>OT153-ELQ1542A3A-20EB05-727LW-270TH435F5628-USK-14400</v>
      </c>
    </row>
    <row r="763" ht="15.75" customHeight="1">
      <c r="A763" s="155">
        <v>732.0</v>
      </c>
      <c r="B763" s="151" t="s">
        <v>994</v>
      </c>
      <c r="C763" s="153">
        <v>44607.0</v>
      </c>
      <c r="D763" s="151" t="s">
        <v>914</v>
      </c>
      <c r="E763" s="151">
        <v>138.0</v>
      </c>
      <c r="F763" s="161" t="s">
        <v>995</v>
      </c>
      <c r="G763" s="111"/>
      <c r="H763" s="111"/>
      <c r="I763" s="144"/>
      <c r="J763" s="111" t="str">
        <f>VLOOKUP(D763,'Tech. sheet (2)'!A:B,2,FALSE)</f>
        <v>OT153-ELQ0561A4A-W18B55-727LW-270TH435S2828-HBI-14400</v>
      </c>
    </row>
    <row r="764" ht="15.75" customHeight="1">
      <c r="A764" s="155">
        <v>733.0</v>
      </c>
      <c r="B764" s="111" t="s">
        <v>996</v>
      </c>
      <c r="C764" s="129">
        <v>44607.0</v>
      </c>
      <c r="D764" s="111" t="s">
        <v>719</v>
      </c>
      <c r="E764" s="111">
        <v>20500.0</v>
      </c>
      <c r="F764" s="111"/>
      <c r="G764" s="111"/>
      <c r="H764" s="111"/>
      <c r="I764" s="144"/>
      <c r="J764" s="111" t="str">
        <f>VLOOKUP(D764,'Tech. sheet (2)'!A:B,2,FALSE)</f>
        <v>L-975-925-140TS550S2828-USK-C06K05</v>
      </c>
    </row>
    <row r="765" ht="15.75" customHeight="1">
      <c r="A765" s="155">
        <v>734.0</v>
      </c>
      <c r="B765" s="111" t="s">
        <v>997</v>
      </c>
      <c r="C765" s="129">
        <v>44607.0</v>
      </c>
      <c r="D765" s="111" t="s">
        <v>998</v>
      </c>
      <c r="E765" s="111">
        <v>18000.0</v>
      </c>
      <c r="F765" s="111"/>
      <c r="G765" s="111"/>
      <c r="H765" s="111"/>
      <c r="I765" s="144"/>
      <c r="J765" s="111" t="str">
        <f>VLOOKUP(D765,'Tech. sheet (2)'!A:B,2,FALSE)</f>
        <v>L-975-925-140TS550S2828-USK-21EK05</v>
      </c>
    </row>
    <row r="766" ht="15.75" customHeight="1">
      <c r="A766" s="155">
        <v>735.0</v>
      </c>
      <c r="B766" s="111" t="s">
        <v>999</v>
      </c>
      <c r="C766" s="129">
        <v>44607.0</v>
      </c>
      <c r="D766" s="111" t="s">
        <v>623</v>
      </c>
      <c r="E766" s="111">
        <v>10000.0</v>
      </c>
      <c r="F766" s="111"/>
      <c r="G766" s="111"/>
      <c r="H766" s="111"/>
      <c r="I766" s="144"/>
      <c r="J766" s="111" t="str">
        <f>VLOOKUP(D766,'Tech. sheet (2)'!A:B,2,FALSE)</f>
        <v>L-918-925-140TS550S2828-RAS-C06K05</v>
      </c>
    </row>
    <row r="767" ht="15.75" customHeight="1">
      <c r="A767" s="155">
        <v>736.0</v>
      </c>
      <c r="B767" s="111" t="s">
        <v>1000</v>
      </c>
      <c r="C767" s="129">
        <v>44608.0</v>
      </c>
      <c r="D767" s="111" t="s">
        <v>54</v>
      </c>
      <c r="E767" s="111">
        <v>25000.0</v>
      </c>
      <c r="F767" s="111"/>
      <c r="G767" s="111"/>
      <c r="H767" s="111"/>
      <c r="I767" s="144"/>
      <c r="J767" s="111" t="str">
        <f>VLOOKUP(D767,'Tech. sheet (2)'!A:B,2,FALSE)</f>
        <v>OT070-ELQ7013A9A-07CK05-993DE-170TH580S2828-HBI-90300</v>
      </c>
    </row>
    <row r="768" ht="15.75" customHeight="1">
      <c r="A768" s="155">
        <v>737.0</v>
      </c>
      <c r="B768" s="111" t="s">
        <v>1001</v>
      </c>
      <c r="C768" s="129">
        <v>44608.0</v>
      </c>
      <c r="D768" s="111" t="s">
        <v>613</v>
      </c>
      <c r="E768" s="111">
        <v>20000.0</v>
      </c>
      <c r="F768" s="111"/>
      <c r="G768" s="111"/>
      <c r="H768" s="111"/>
      <c r="I768" s="144"/>
      <c r="J768" s="111" t="str">
        <f>VLOOKUP(D768,'Tech. sheet (2)'!A:B,2,FALSE)</f>
        <v>OT62-ELQ6216A2A-15VK05-975HP-170TH435S2828-USK-144000</v>
      </c>
    </row>
    <row r="769" ht="15.75" customHeight="1">
      <c r="A769" s="155">
        <v>738.0</v>
      </c>
      <c r="B769" s="111" t="s">
        <v>1002</v>
      </c>
      <c r="C769" s="129">
        <v>44608.0</v>
      </c>
      <c r="D769" s="111" t="s">
        <v>613</v>
      </c>
      <c r="E769" s="111">
        <v>30000.0</v>
      </c>
      <c r="F769" s="111"/>
      <c r="G769" s="111"/>
      <c r="H769" s="111"/>
      <c r="I769" s="144"/>
      <c r="J769" s="111" t="str">
        <f>VLOOKUP(D769,'Tech. sheet (2)'!A:B,2,FALSE)</f>
        <v>OT62-ELQ6216A2A-15VK05-975HP-170TH435S2828-USK-144000</v>
      </c>
    </row>
    <row r="770" ht="15.75" customHeight="1">
      <c r="A770" s="155">
        <v>739.0</v>
      </c>
      <c r="B770" s="111" t="s">
        <v>1003</v>
      </c>
      <c r="C770" s="129">
        <v>44608.0</v>
      </c>
      <c r="D770" s="111" t="s">
        <v>249</v>
      </c>
      <c r="E770" s="111">
        <v>4200.0</v>
      </c>
      <c r="F770" s="161" t="s">
        <v>1004</v>
      </c>
      <c r="G770" s="111"/>
      <c r="H770" s="111"/>
      <c r="I770" s="144"/>
      <c r="J770" s="111" t="str">
        <f>VLOOKUP(D770,'Tech. sheet (2)'!A:B,2,FALSE)</f>
        <v>OT153-ELQ1542A3A-20EB05-727LW-270TH435F5628-USK-14400</v>
      </c>
    </row>
    <row r="771" ht="15.75" customHeight="1">
      <c r="A771" s="155">
        <v>740.0</v>
      </c>
      <c r="B771" s="111" t="s">
        <v>1005</v>
      </c>
      <c r="C771" s="129">
        <v>44609.0</v>
      </c>
      <c r="D771" s="111" t="s">
        <v>206</v>
      </c>
      <c r="E771" s="111">
        <v>50000.0</v>
      </c>
      <c r="F771" s="111"/>
      <c r="G771" s="111"/>
      <c r="H771" s="111"/>
      <c r="I771" s="144"/>
      <c r="J771" s="111" t="str">
        <f>VLOOKUP(D771,'Tech. sheet (2)'!A:B,2,FALSE)</f>
        <v>M-920-778-160TS340S2828-RAS</v>
      </c>
    </row>
    <row r="772" ht="15.75" customHeight="1">
      <c r="A772" s="155">
        <v>741.0</v>
      </c>
      <c r="B772" s="111" t="s">
        <v>1006</v>
      </c>
      <c r="C772" s="129">
        <v>44609.0</v>
      </c>
      <c r="D772" s="111" t="s">
        <v>100</v>
      </c>
      <c r="E772" s="111">
        <v>7000.0</v>
      </c>
      <c r="F772" s="111"/>
      <c r="G772" s="111"/>
      <c r="H772" s="111"/>
      <c r="I772" s="144"/>
      <c r="J772" s="111" t="str">
        <f>VLOOKUP(D772,'Tech. sheet (2)'!A:B,2,FALSE)</f>
        <v>OT070-ELQ7013A11A-15VK05-993DE-170TH580S2828-HBI-90300</v>
      </c>
    </row>
    <row r="773" ht="15.75" customHeight="1">
      <c r="A773" s="155">
        <v>742.0</v>
      </c>
      <c r="B773" s="111" t="s">
        <v>1007</v>
      </c>
      <c r="C773" s="129">
        <v>44609.0</v>
      </c>
      <c r="D773" s="111" t="s">
        <v>56</v>
      </c>
      <c r="E773" s="111">
        <v>30000.0</v>
      </c>
      <c r="F773" s="111"/>
      <c r="G773" s="111"/>
      <c r="H773" s="111"/>
      <c r="I773" s="144"/>
      <c r="J773" s="111" t="str">
        <f>VLOOKUP(D773,'Tech. sheet (2)'!A:B,2,FALSE)</f>
        <v>OT070-ELQ7033A2A-08CB05-993DE-170TH580S2828-HBI-90300</v>
      </c>
    </row>
    <row r="774" ht="15.75" customHeight="1">
      <c r="A774" s="155">
        <v>743.0</v>
      </c>
      <c r="B774" s="111" t="s">
        <v>1008</v>
      </c>
      <c r="C774" s="129">
        <v>44613.0</v>
      </c>
      <c r="D774" s="111" t="s">
        <v>226</v>
      </c>
      <c r="E774" s="111">
        <v>30000.0</v>
      </c>
      <c r="F774" s="111"/>
      <c r="G774" s="111"/>
      <c r="H774" s="111"/>
      <c r="I774" s="144"/>
      <c r="J774" s="111" t="str">
        <f>VLOOKUP(D774,'Tech. sheet (2)'!A:B,2,FALSE)</f>
        <v>M-860-873-180TH550F2820-HBI</v>
      </c>
    </row>
    <row r="775" ht="15.75" customHeight="1">
      <c r="A775" s="155">
        <v>744.0</v>
      </c>
      <c r="B775" s="151" t="s">
        <v>1009</v>
      </c>
      <c r="C775" s="153">
        <v>44613.0</v>
      </c>
      <c r="D775" s="151" t="s">
        <v>981</v>
      </c>
      <c r="E775" s="151">
        <v>40000.0</v>
      </c>
      <c r="F775" s="111"/>
      <c r="G775" s="111"/>
      <c r="H775" s="111"/>
      <c r="I775" s="144"/>
      <c r="J775" s="111" t="str">
        <f>VLOOKUP(D775,'Tech. sheet (2)'!A:B,2,FALSE)</f>
        <v>L-913-766-140TS480F2020-RAS-А08К05</v>
      </c>
    </row>
    <row r="776" ht="15.75" customHeight="1">
      <c r="A776" s="155">
        <v>745.0</v>
      </c>
      <c r="B776" s="151" t="s">
        <v>1010</v>
      </c>
      <c r="C776" s="153">
        <v>44613.0</v>
      </c>
      <c r="D776" s="151" t="s">
        <v>856</v>
      </c>
      <c r="E776" s="151">
        <v>20000.0</v>
      </c>
      <c r="F776" s="111"/>
      <c r="G776" s="111"/>
      <c r="H776" s="111"/>
      <c r="I776" s="144"/>
      <c r="J776" s="111" t="str">
        <f>VLOOKUP(D776,'Tech. sheet (2)'!A:B,2,FALSE)</f>
        <v>L-913-766-140TS480F2020-RAS-21EK05</v>
      </c>
    </row>
    <row r="777" ht="15.75" customHeight="1">
      <c r="A777" s="155">
        <v>746.0</v>
      </c>
      <c r="B777" s="111" t="s">
        <v>1011</v>
      </c>
      <c r="C777" s="129">
        <v>44613.0</v>
      </c>
      <c r="D777" s="111" t="s">
        <v>82</v>
      </c>
      <c r="E777" s="111">
        <v>30000.0</v>
      </c>
      <c r="F777" s="111"/>
      <c r="G777" s="111"/>
      <c r="H777" s="111"/>
      <c r="I777" s="144"/>
      <c r="J777" s="111" t="str">
        <f>VLOOKUP(D777,'Tech. sheet (2)'!A:B,2,FALSE)</f>
        <v>L-942-790-160TS340S2020-RAS-А08К05</v>
      </c>
    </row>
    <row r="778" ht="15.75" customHeight="1">
      <c r="A778" s="155">
        <v>747.0</v>
      </c>
      <c r="B778" s="111" t="s">
        <v>1012</v>
      </c>
      <c r="C778" s="129">
        <v>44613.0</v>
      </c>
      <c r="D778" s="111" t="s">
        <v>936</v>
      </c>
      <c r="E778" s="111">
        <v>30000.0</v>
      </c>
      <c r="F778" s="111"/>
      <c r="G778" s="111"/>
      <c r="H778" s="111"/>
      <c r="I778" s="144"/>
      <c r="J778" s="111" t="str">
        <f>VLOOKUP(D778,'Tech. sheet (2)'!A:B,2,FALSE)</f>
        <v>T-896-795-170TH550F2828-HBI BLANK</v>
      </c>
    </row>
    <row r="779" ht="15.75" customHeight="1">
      <c r="A779" s="155">
        <v>748.0</v>
      </c>
      <c r="B779" s="111" t="s">
        <v>1013</v>
      </c>
      <c r="C779" s="129">
        <v>44613.0</v>
      </c>
      <c r="D779" s="111" t="s">
        <v>54</v>
      </c>
      <c r="E779" s="111">
        <v>25000.0</v>
      </c>
      <c r="F779" s="111"/>
      <c r="G779" s="111"/>
      <c r="H779" s="111"/>
      <c r="I779" s="144"/>
      <c r="J779" s="111" t="str">
        <f>VLOOKUP(D779,'Tech. sheet (2)'!A:B,2,FALSE)</f>
        <v>OT070-ELQ7013A9A-07CK05-993DE-170TH580S2828-HBI-90300</v>
      </c>
    </row>
    <row r="780" ht="15.75" customHeight="1">
      <c r="A780" s="155">
        <v>749.0</v>
      </c>
      <c r="B780" s="111" t="s">
        <v>1014</v>
      </c>
      <c r="C780" s="129">
        <v>44614.0</v>
      </c>
      <c r="D780" s="111" t="s">
        <v>80</v>
      </c>
      <c r="E780" s="111">
        <v>11000.0</v>
      </c>
      <c r="F780" s="111"/>
      <c r="G780" s="111"/>
      <c r="H780" s="111"/>
      <c r="I780" s="111"/>
      <c r="J780" s="111" t="str">
        <f>VLOOKUP(D780,'Tech. sheet (2)'!A:B,2,FALSE)</f>
        <v>OT99-921XQ-200TH550S2828-HBI A55B05-37856</v>
      </c>
    </row>
    <row r="781" ht="15.75" customHeight="1">
      <c r="A781" s="155">
        <v>750.0</v>
      </c>
      <c r="B781" s="111" t="s">
        <v>1015</v>
      </c>
      <c r="C781" s="129">
        <v>44614.0</v>
      </c>
      <c r="D781" s="111" t="s">
        <v>55</v>
      </c>
      <c r="E781" s="111">
        <v>25000.0</v>
      </c>
      <c r="F781" s="111"/>
      <c r="G781" s="111"/>
      <c r="H781" s="111"/>
      <c r="I781" s="111"/>
      <c r="J781" s="111" t="str">
        <f>VLOOKUP(D781,'Tech. sheet (2)'!A:B,2,FALSE)</f>
        <v>OT070-ELQ7022A6A-W14K05-993DE-170TH580S2828-HBI-90300</v>
      </c>
    </row>
    <row r="782" ht="15.75" customHeight="1">
      <c r="A782" s="155">
        <v>751.0</v>
      </c>
      <c r="B782" s="111" t="s">
        <v>1016</v>
      </c>
      <c r="C782" s="129">
        <v>44614.0</v>
      </c>
      <c r="D782" s="111" t="s">
        <v>56</v>
      </c>
      <c r="E782" s="111">
        <v>10000.0</v>
      </c>
      <c r="F782" s="111"/>
      <c r="G782" s="111"/>
      <c r="H782" s="111"/>
      <c r="I782" s="111"/>
      <c r="J782" s="111" t="str">
        <f>VLOOKUP(D782,'Tech. sheet (2)'!A:B,2,FALSE)</f>
        <v>OT070-ELQ7033A2A-08CB05-993DE-170TH580S2828-HBI-90300</v>
      </c>
    </row>
    <row r="783" ht="15.75" customHeight="1">
      <c r="A783" s="155">
        <v>752.0</v>
      </c>
      <c r="B783" s="111" t="s">
        <v>1017</v>
      </c>
      <c r="C783" s="129">
        <v>44615.0</v>
      </c>
      <c r="D783" s="111" t="s">
        <v>1018</v>
      </c>
      <c r="E783" s="111">
        <v>10000.0</v>
      </c>
      <c r="F783" s="111"/>
      <c r="G783" s="111"/>
      <c r="H783" s="111"/>
      <c r="I783" s="111"/>
      <c r="J783" s="111" t="str">
        <f>VLOOKUP(D783,'Tech. sheet (2)'!A:B,2,FALSE)</f>
        <v>OT153-W18B35-727LW-270TH435F5628-USK-12800</v>
      </c>
    </row>
    <row r="784" ht="15.75" customHeight="1">
      <c r="A784" s="155">
        <v>753.0</v>
      </c>
      <c r="B784" s="111" t="s">
        <v>1019</v>
      </c>
      <c r="C784" s="129">
        <v>44615.0</v>
      </c>
      <c r="D784" s="111" t="s">
        <v>1020</v>
      </c>
      <c r="E784" s="111">
        <v>3400.0</v>
      </c>
      <c r="F784" s="161" t="s">
        <v>1021</v>
      </c>
      <c r="G784" s="111"/>
      <c r="H784" s="111"/>
      <c r="I784" s="111"/>
      <c r="J784" s="111" t="str">
        <f>VLOOKUP(D784,'Tech. sheet (2)'!A:B,2,FALSE)</f>
        <v>OT153-W18U23-727LW-270TH435F5628-USK-12800</v>
      </c>
    </row>
    <row r="785" ht="15.75" customHeight="1">
      <c r="A785" s="155">
        <v>754.0</v>
      </c>
      <c r="B785" s="111" t="s">
        <v>1022</v>
      </c>
      <c r="C785" s="129">
        <v>44615.0</v>
      </c>
      <c r="D785" s="111" t="s">
        <v>241</v>
      </c>
      <c r="E785" s="111">
        <v>8000.0</v>
      </c>
      <c r="F785" s="111"/>
      <c r="G785" s="111"/>
      <c r="H785" s="111"/>
      <c r="I785" s="111"/>
      <c r="J785" s="111" t="str">
        <f>VLOOKUP(D785,'Tech. sheet (2)'!A:B,2,FALSE)</f>
        <v>OT153-ELQ1554A0A-20EB05-727LW-270TH435F5628-USK-12800</v>
      </c>
    </row>
    <row r="786" ht="15.75" customHeight="1">
      <c r="A786" s="155">
        <v>755.0</v>
      </c>
      <c r="B786" s="111" t="s">
        <v>1023</v>
      </c>
      <c r="C786" s="129">
        <v>44615.0</v>
      </c>
      <c r="D786" s="111" t="s">
        <v>98</v>
      </c>
      <c r="E786" s="111">
        <v>5000.0</v>
      </c>
      <c r="F786" s="111"/>
      <c r="G786" s="111"/>
      <c r="H786" s="111"/>
      <c r="I786" s="111"/>
      <c r="J786" s="111" t="str">
        <f>VLOOKUP(D786,'Tech. sheet (2)'!A:B,2,FALSE)</f>
        <v>OT153-ELQ0561A2A-W18B55-727LW-270TH435S2828-HBI-12800</v>
      </c>
    </row>
    <row r="787" ht="15.75" customHeight="1">
      <c r="A787" s="155">
        <v>756.0</v>
      </c>
      <c r="B787" s="111" t="s">
        <v>1024</v>
      </c>
      <c r="C787" s="129">
        <v>44615.0</v>
      </c>
      <c r="D787" s="111" t="s">
        <v>613</v>
      </c>
      <c r="E787" s="111">
        <v>25000.0</v>
      </c>
      <c r="F787" s="111"/>
      <c r="G787" s="111"/>
      <c r="H787" s="111"/>
      <c r="I787" s="111"/>
      <c r="J787" s="111" t="str">
        <f>VLOOKUP(D787,'Tech. sheet (2)'!A:B,2,FALSE)</f>
        <v>OT62-ELQ6216A2A-15VK05-975HP-170TH435S2828-USK-144000</v>
      </c>
    </row>
    <row r="788" ht="15.75" customHeight="1">
      <c r="A788" s="155">
        <v>757.0</v>
      </c>
      <c r="B788" s="111" t="s">
        <v>1025</v>
      </c>
      <c r="C788" s="129">
        <v>44616.0</v>
      </c>
      <c r="D788" s="111" t="s">
        <v>936</v>
      </c>
      <c r="E788" s="111">
        <v>55000.0</v>
      </c>
      <c r="F788" s="111"/>
      <c r="G788" s="111"/>
      <c r="H788" s="111"/>
      <c r="I788" s="111"/>
      <c r="J788" s="111" t="str">
        <f>VLOOKUP(D788,'Tech. sheet (2)'!A:B,2,FALSE)</f>
        <v>T-896-795-170TH550F2828-HBI BLANK</v>
      </c>
    </row>
    <row r="789" ht="15.75" customHeight="1">
      <c r="A789" s="155">
        <v>758.0</v>
      </c>
      <c r="B789" s="111" t="s">
        <v>1026</v>
      </c>
      <c r="C789" s="129">
        <v>44616.0</v>
      </c>
      <c r="D789" s="111" t="s">
        <v>798</v>
      </c>
      <c r="E789" s="111">
        <v>858.0</v>
      </c>
      <c r="F789" s="111"/>
      <c r="G789" s="111"/>
      <c r="H789" s="111"/>
      <c r="I789" s="111"/>
      <c r="J789" s="111" t="str">
        <f>VLOOKUP(D789,'Tech. sheet (2)'!A:B,2,FALSE)</f>
        <v>OT153-ELQ1554A0A-20EB05-727LW-270TH435F5628-ERD-12800</v>
      </c>
    </row>
    <row r="790" ht="15.75" customHeight="1">
      <c r="A790" s="155">
        <v>759.0</v>
      </c>
      <c r="B790" s="111" t="s">
        <v>1027</v>
      </c>
      <c r="C790" s="129">
        <v>44616.0</v>
      </c>
      <c r="D790" s="151" t="s">
        <v>981</v>
      </c>
      <c r="E790" s="111">
        <v>20000.0</v>
      </c>
      <c r="F790" s="111"/>
      <c r="G790" s="111"/>
      <c r="H790" s="111"/>
      <c r="I790" s="111"/>
      <c r="J790" s="111" t="str">
        <f>VLOOKUP(D790,'Tech. sheet (2)'!A:B,2,FALSE)</f>
        <v>L-913-766-140TS480F2020-RAS-А08К05</v>
      </c>
    </row>
    <row r="791" ht="15.75" customHeight="1">
      <c r="A791" s="155">
        <v>760.0</v>
      </c>
      <c r="B791" s="111" t="s">
        <v>1028</v>
      </c>
      <c r="C791" s="129">
        <v>44616.0</v>
      </c>
      <c r="D791" s="111" t="s">
        <v>613</v>
      </c>
      <c r="E791" s="111">
        <v>35000.0</v>
      </c>
      <c r="F791" s="111"/>
      <c r="G791" s="111"/>
      <c r="H791" s="111"/>
      <c r="I791" s="111"/>
      <c r="J791" s="111" t="str">
        <f>VLOOKUP(D791,'Tech. sheet (2)'!A:B,2,FALSE)</f>
        <v>OT62-ELQ6216A2A-15VK05-975HP-170TH435S2828-USK-144000</v>
      </c>
    </row>
    <row r="792" ht="15.75" customHeight="1">
      <c r="A792" s="155">
        <v>761.0</v>
      </c>
      <c r="B792" s="111" t="s">
        <v>1029</v>
      </c>
      <c r="C792" s="129">
        <v>44621.0</v>
      </c>
      <c r="D792" s="111" t="s">
        <v>639</v>
      </c>
      <c r="E792" s="111">
        <v>20000.0</v>
      </c>
      <c r="F792" s="111"/>
      <c r="G792" s="111"/>
      <c r="H792" s="111"/>
      <c r="I792" s="111"/>
      <c r="J792" s="111" t="str">
        <f>VLOOKUP(D792,'Tech. sheet (2)'!A:B,2,FALSE)</f>
        <v>OT096-A07K05-ARGO-200TH550S2828-HBI-38850</v>
      </c>
    </row>
    <row r="793" ht="15.75" customHeight="1">
      <c r="A793" s="155">
        <v>762.0</v>
      </c>
      <c r="B793" s="111" t="s">
        <v>1030</v>
      </c>
      <c r="C793" s="129">
        <v>44621.0</v>
      </c>
      <c r="D793" s="111" t="s">
        <v>919</v>
      </c>
      <c r="E793" s="111">
        <v>30000.0</v>
      </c>
      <c r="F793" s="111"/>
      <c r="G793" s="111"/>
      <c r="H793" s="111"/>
      <c r="I793" s="111"/>
      <c r="J793" s="111" t="str">
        <f>VLOOKUP(D793,'Tech. sheet (2)'!A:B,2,FALSE)</f>
        <v>T-896-795-180TH550F2850-HBI BLANK</v>
      </c>
    </row>
    <row r="794" ht="15.75" customHeight="1">
      <c r="A794" s="155">
        <v>763.0</v>
      </c>
      <c r="B794" s="111" t="s">
        <v>1031</v>
      </c>
      <c r="C794" s="129">
        <v>44622.0</v>
      </c>
      <c r="D794" s="111" t="s">
        <v>98</v>
      </c>
      <c r="E794" s="111">
        <v>5000.0</v>
      </c>
      <c r="F794" s="111"/>
      <c r="G794" s="111"/>
      <c r="H794" s="111"/>
      <c r="I794" s="111"/>
      <c r="J794" s="111" t="str">
        <f>VLOOKUP(D794,'Tech. sheet (2)'!A:B,2,FALSE)</f>
        <v>OT153-ELQ0561A2A-W18B55-727LW-270TH435S2828-HBI-12800</v>
      </c>
    </row>
    <row r="795" ht="15.75" customHeight="1">
      <c r="A795" s="155">
        <v>764.0</v>
      </c>
      <c r="B795" s="111" t="s">
        <v>1032</v>
      </c>
      <c r="C795" s="129">
        <v>44622.0</v>
      </c>
      <c r="D795" s="111" t="s">
        <v>919</v>
      </c>
      <c r="E795" s="111">
        <v>20000.0</v>
      </c>
      <c r="F795" s="111"/>
      <c r="G795" s="111"/>
      <c r="H795" s="111"/>
      <c r="I795" s="111"/>
      <c r="J795" s="111" t="str">
        <f>VLOOKUP(D795,'Tech. sheet (2)'!A:B,2,FALSE)</f>
        <v>T-896-795-180TH550F2850-HBI BLANK</v>
      </c>
    </row>
    <row r="796" ht="15.75" customHeight="1">
      <c r="A796" s="155">
        <v>765.0</v>
      </c>
      <c r="B796" s="111" t="s">
        <v>1033</v>
      </c>
      <c r="C796" s="129">
        <v>44624.0</v>
      </c>
      <c r="D796" s="111" t="s">
        <v>1034</v>
      </c>
      <c r="E796" s="111">
        <v>25000.0</v>
      </c>
      <c r="F796" s="111"/>
      <c r="G796" s="111"/>
      <c r="H796" s="111"/>
      <c r="I796" s="111"/>
      <c r="J796" s="111" t="str">
        <f>VLOOKUP(D796,'Tech. sheet (2)'!A:B,2,FALSE)</f>
        <v>OT096-A07B05-ARGO-200TH550S5028-HBI-38850</v>
      </c>
    </row>
    <row r="797" ht="15.75" customHeight="1">
      <c r="A797" s="155">
        <v>766.0</v>
      </c>
      <c r="B797" s="111" t="s">
        <v>1035</v>
      </c>
      <c r="C797" s="129">
        <v>44624.0</v>
      </c>
      <c r="D797" s="111" t="s">
        <v>1036</v>
      </c>
      <c r="E797" s="111">
        <v>35000.0</v>
      </c>
      <c r="F797" s="111"/>
      <c r="G797" s="111"/>
      <c r="H797" s="111"/>
      <c r="I797" s="111"/>
      <c r="J797" s="111" t="str">
        <f>VLOOKUP(D797,'Tech. sheet (2)'!A:B,2,FALSE)</f>
        <v>L-920-778-160TS340S2828-RAS-А08К05</v>
      </c>
    </row>
    <row r="798" ht="15.75" customHeight="1">
      <c r="A798" s="155">
        <v>767.0</v>
      </c>
      <c r="B798" s="111" t="s">
        <v>1037</v>
      </c>
      <c r="C798" s="129">
        <v>44627.0</v>
      </c>
      <c r="D798" s="111" t="s">
        <v>98</v>
      </c>
      <c r="E798" s="111">
        <v>16000.0</v>
      </c>
      <c r="F798" s="111"/>
      <c r="G798" s="111"/>
      <c r="H798" s="111"/>
      <c r="I798" s="111"/>
      <c r="J798" s="111" t="str">
        <f>VLOOKUP(D798,'Tech. sheet (2)'!A:B,2,FALSE)</f>
        <v>OT153-ELQ0561A2A-W18B55-727LW-270TH435S2828-HBI-12800</v>
      </c>
    </row>
    <row r="799" ht="15.75" customHeight="1">
      <c r="A799" s="155">
        <v>768.0</v>
      </c>
      <c r="B799" s="111" t="s">
        <v>1038</v>
      </c>
      <c r="C799" s="129">
        <v>44628.0</v>
      </c>
      <c r="D799" s="111" t="s">
        <v>595</v>
      </c>
      <c r="E799" s="111">
        <v>14000.0</v>
      </c>
      <c r="F799" s="111"/>
      <c r="G799" s="111"/>
      <c r="H799" s="111"/>
      <c r="I799" s="111"/>
      <c r="J799" s="111" t="str">
        <f>VLOOKUP(D799,'Tech. sheet (2)'!A:B,2,FALSE)</f>
        <v>OT62-ELQ6216A2A-15VK05-975HP-170TH435S2828-HBI-144000</v>
      </c>
    </row>
    <row r="800" ht="15.75" customHeight="1">
      <c r="A800" s="155">
        <v>769.0</v>
      </c>
      <c r="B800" s="111" t="s">
        <v>1039</v>
      </c>
      <c r="C800" s="129">
        <v>44628.0</v>
      </c>
      <c r="D800" s="111" t="s">
        <v>744</v>
      </c>
      <c r="E800" s="111">
        <v>30000.0</v>
      </c>
      <c r="F800" s="111"/>
      <c r="G800" s="111"/>
      <c r="H800" s="111"/>
      <c r="I800" s="111"/>
      <c r="J800" s="111" t="str">
        <f>VLOOKUP(D800,'Tech. sheet (2)'!A:B,2,FALSE)</f>
        <v>OT99-921XQ-200TH550S2828-HBI-A75B05-37856</v>
      </c>
    </row>
    <row r="801" ht="15.75" customHeight="1">
      <c r="A801" s="155">
        <v>770.0</v>
      </c>
      <c r="B801" s="111" t="s">
        <v>1040</v>
      </c>
      <c r="C801" s="129">
        <v>44629.0</v>
      </c>
      <c r="D801" s="111" t="s">
        <v>54</v>
      </c>
      <c r="E801" s="111">
        <v>20000.0</v>
      </c>
      <c r="F801" s="111"/>
      <c r="G801" s="111"/>
      <c r="H801" s="111"/>
      <c r="I801" s="111"/>
      <c r="J801" s="111" t="str">
        <f>VLOOKUP(D801,'Tech. sheet (2)'!A:B,2,FALSE)</f>
        <v>OT070-ELQ7013A9A-07CK05-993DE-170TH580S2828-HBI-90300</v>
      </c>
    </row>
    <row r="802" ht="15.75" customHeight="1">
      <c r="A802" s="155">
        <v>771.0</v>
      </c>
      <c r="B802" s="111" t="s">
        <v>1041</v>
      </c>
      <c r="C802" s="129">
        <v>44630.0</v>
      </c>
      <c r="D802" s="111" t="s">
        <v>56</v>
      </c>
      <c r="E802" s="111">
        <v>20000.0</v>
      </c>
      <c r="F802" s="111"/>
      <c r="G802" s="111"/>
      <c r="H802" s="111"/>
      <c r="I802" s="111"/>
      <c r="J802" s="111" t="str">
        <f>VLOOKUP(D802,'Tech. sheet (2)'!A:B,2,FALSE)</f>
        <v>OT070-ELQ7033A2A-08CB05-993DE-170TH580S2828-HBI-90300</v>
      </c>
    </row>
    <row r="803" ht="15.75" customHeight="1">
      <c r="A803" s="155">
        <v>772.0</v>
      </c>
      <c r="B803" s="111" t="s">
        <v>1042</v>
      </c>
      <c r="C803" s="129">
        <v>44630.0</v>
      </c>
      <c r="D803" s="111" t="s">
        <v>613</v>
      </c>
      <c r="E803" s="111">
        <v>600.0</v>
      </c>
      <c r="F803" s="111"/>
      <c r="G803" s="111"/>
      <c r="H803" s="111"/>
      <c r="I803" s="111"/>
      <c r="J803" s="111" t="str">
        <f>VLOOKUP(D803,'Tech. sheet (2)'!A:B,2,FALSE)</f>
        <v>OT62-ELQ6216A2A-15VK05-975HP-170TH435S2828-USK-144000</v>
      </c>
    </row>
    <row r="804" ht="15.75" customHeight="1">
      <c r="A804" s="155">
        <v>773.0</v>
      </c>
      <c r="B804" s="111" t="s">
        <v>1043</v>
      </c>
      <c r="C804" s="129">
        <v>44631.0</v>
      </c>
      <c r="D804" s="111" t="s">
        <v>551</v>
      </c>
      <c r="E804" s="111">
        <v>4000.0</v>
      </c>
      <c r="F804" s="111"/>
      <c r="G804" s="111"/>
      <c r="H804" s="111"/>
      <c r="I804" s="111"/>
      <c r="J804" s="111" t="str">
        <f>VLOOKUP(D804,'Tech. sheet (2)'!A:B,2,FALSE)</f>
        <v>L-975-925-140TS550S2828-RAS-C06K05</v>
      </c>
    </row>
    <row r="805" ht="15.75" customHeight="1">
      <c r="A805" s="155">
        <v>774.0</v>
      </c>
      <c r="B805" s="111" t="s">
        <v>1044</v>
      </c>
      <c r="C805" s="129">
        <v>44631.0</v>
      </c>
      <c r="D805" s="111" t="s">
        <v>842</v>
      </c>
      <c r="E805" s="111">
        <v>8000.0</v>
      </c>
      <c r="F805" s="111"/>
      <c r="G805" s="111"/>
      <c r="H805" s="111"/>
      <c r="I805" s="111"/>
      <c r="J805" s="111" t="str">
        <f>VLOOKUP(D805,'Tech. sheet (2)'!A:B,2,FALSE)</f>
        <v>L-908-1112-200TS260S2828-USK-21EK05</v>
      </c>
    </row>
    <row r="806" ht="15.75" customHeight="1">
      <c r="A806" s="155">
        <v>775.0</v>
      </c>
      <c r="B806" s="111" t="s">
        <v>1045</v>
      </c>
      <c r="C806" s="129">
        <v>44631.0</v>
      </c>
      <c r="D806" s="111" t="s">
        <v>121</v>
      </c>
      <c r="E806" s="111">
        <v>15000.0</v>
      </c>
      <c r="F806" s="111"/>
      <c r="G806" s="111"/>
      <c r="H806" s="111"/>
      <c r="I806" s="111"/>
      <c r="J806" s="111" t="str">
        <f>VLOOKUP(D806,'Tech. sheet (2)'!A:B,2,FALSE)</f>
        <v>L-877-1066-180TS275S2828-USK-21EB05</v>
      </c>
    </row>
    <row r="807" ht="15.75" customHeight="1">
      <c r="A807" s="155">
        <v>776.0</v>
      </c>
      <c r="B807" s="151" t="s">
        <v>1046</v>
      </c>
      <c r="C807" s="129">
        <v>44634.0</v>
      </c>
      <c r="D807" s="111" t="s">
        <v>1047</v>
      </c>
      <c r="E807" s="111">
        <v>20000.0</v>
      </c>
      <c r="F807" s="111"/>
      <c r="G807" s="111"/>
      <c r="H807" s="111"/>
      <c r="I807" s="111"/>
      <c r="J807" s="111" t="str">
        <f>VLOOKUP(D807,'Tech. sheet (2)'!A:B,2,FALSE)</f>
        <v>OT096-A07B05-ARGO-200TH550S2828-HBI-38850</v>
      </c>
    </row>
    <row r="808" ht="15.75" customHeight="1">
      <c r="A808" s="155">
        <v>777.0</v>
      </c>
      <c r="B808" s="111" t="s">
        <v>1048</v>
      </c>
      <c r="C808" s="129">
        <v>44634.0</v>
      </c>
      <c r="D808" s="111" t="s">
        <v>54</v>
      </c>
      <c r="E808" s="111">
        <v>30000.0</v>
      </c>
      <c r="F808" s="111"/>
      <c r="G808" s="111"/>
      <c r="H808" s="111"/>
      <c r="I808" s="111"/>
      <c r="J808" s="111" t="str">
        <f>VLOOKUP(D808,'Tech. sheet (2)'!A:B,2,FALSE)</f>
        <v>OT070-ELQ7013A9A-07CK05-993DE-170TH580S2828-HBI-90300</v>
      </c>
    </row>
    <row r="809" ht="15.75" customHeight="1">
      <c r="A809" s="155">
        <v>778.0</v>
      </c>
      <c r="B809" s="111" t="s">
        <v>1049</v>
      </c>
      <c r="C809" s="129">
        <v>44635.0</v>
      </c>
      <c r="D809" s="111" t="s">
        <v>54</v>
      </c>
      <c r="E809" s="111">
        <v>20000.0</v>
      </c>
      <c r="F809" s="111"/>
      <c r="G809" s="111"/>
      <c r="H809" s="111"/>
      <c r="I809" s="111"/>
      <c r="J809" s="111" t="str">
        <f>VLOOKUP(D809,'Tech. sheet (2)'!A:B,2,FALSE)</f>
        <v>OT070-ELQ7013A9A-07CK05-993DE-170TH580S2828-HBI-90300</v>
      </c>
    </row>
    <row r="810" ht="15.75" customHeight="1">
      <c r="A810" s="155">
        <v>779.0</v>
      </c>
      <c r="B810" s="111" t="s">
        <v>1050</v>
      </c>
      <c r="C810" s="129">
        <v>44635.0</v>
      </c>
      <c r="D810" s="111" t="s">
        <v>1051</v>
      </c>
      <c r="E810" s="111">
        <v>19000.0</v>
      </c>
      <c r="F810" s="111"/>
      <c r="G810" s="111"/>
      <c r="H810" s="111"/>
      <c r="I810" s="111"/>
      <c r="J810" s="111" t="str">
        <f>VLOOKUP(D810,'Tech. sheet (2)'!A:B,2,FALSE)</f>
        <v>T-860-942-180TH550F2820-HBI</v>
      </c>
    </row>
    <row r="811" ht="15.75" customHeight="1">
      <c r="A811" s="155">
        <v>780.0</v>
      </c>
      <c r="B811" s="151" t="s">
        <v>1052</v>
      </c>
      <c r="C811" s="153">
        <v>44636.0</v>
      </c>
      <c r="D811" s="151" t="s">
        <v>1053</v>
      </c>
      <c r="E811" s="151">
        <v>62000.0</v>
      </c>
      <c r="F811" s="111"/>
      <c r="G811" s="111"/>
      <c r="H811" s="111"/>
      <c r="I811" s="111"/>
      <c r="J811" s="111" t="str">
        <f>VLOOKUP(D811,'Tech. sheet (2)'!A:B,2,FALSE)</f>
        <v>L-896-795-170TH550F2828-HBI-A07B05 </v>
      </c>
    </row>
    <row r="812" ht="15.75" customHeight="1">
      <c r="A812" s="155">
        <v>781.0</v>
      </c>
      <c r="B812" s="151" t="s">
        <v>1054</v>
      </c>
      <c r="C812" s="153">
        <v>44636.0</v>
      </c>
      <c r="D812" s="151" t="s">
        <v>1047</v>
      </c>
      <c r="E812" s="151">
        <v>20000.0</v>
      </c>
      <c r="F812" s="111"/>
      <c r="G812" s="111"/>
      <c r="H812" s="111"/>
      <c r="I812" s="111"/>
      <c r="J812" s="111" t="str">
        <f>VLOOKUP(D812,'Tech. sheet (2)'!A:B,2,FALSE)</f>
        <v>OT096-A07B05-ARGO-200TH550S2828-HBI-38850</v>
      </c>
    </row>
    <row r="813" ht="15.75" customHeight="1">
      <c r="A813" s="155">
        <v>782.0</v>
      </c>
      <c r="B813" s="111" t="s">
        <v>1055</v>
      </c>
      <c r="C813" s="129">
        <v>44641.0</v>
      </c>
      <c r="D813" s="111" t="s">
        <v>1056</v>
      </c>
      <c r="E813" s="111">
        <v>4000.0</v>
      </c>
      <c r="F813" s="111"/>
      <c r="G813" s="111"/>
      <c r="H813" s="111"/>
      <c r="I813" s="111"/>
      <c r="J813" s="111" t="str">
        <f>VLOOKUP(D813,'Tech. sheet (2)'!A:B,2,FALSE)</f>
        <v>OT062-ELQ6216A2A-15VK05-975HP-170TH550F2828-HBI-144000</v>
      </c>
    </row>
    <row r="814" ht="15.75" customHeight="1">
      <c r="A814" s="155">
        <v>783.0</v>
      </c>
      <c r="B814" s="111" t="s">
        <v>1057</v>
      </c>
      <c r="C814" s="129">
        <v>44642.0</v>
      </c>
      <c r="D814" s="111" t="s">
        <v>1058</v>
      </c>
      <c r="E814" s="111">
        <v>20000.0</v>
      </c>
      <c r="F814" s="111"/>
      <c r="G814" s="111"/>
      <c r="H814" s="111"/>
      <c r="I814" s="111"/>
      <c r="J814" s="111" t="str">
        <f>VLOOKUP(D814,'Tech. sheet (2)'!A:B,2,FALSE)</f>
        <v>OT62-ELQ6216A2A-15VK05-975HP-170TH435S2828-HBI-144000</v>
      </c>
    </row>
    <row r="815" ht="15.75" customHeight="1">
      <c r="A815" s="155">
        <v>784.0</v>
      </c>
      <c r="B815" s="111" t="s">
        <v>1059</v>
      </c>
      <c r="C815" s="129">
        <v>44644.0</v>
      </c>
      <c r="D815" s="111" t="s">
        <v>1060</v>
      </c>
      <c r="E815" s="111">
        <v>30000.0</v>
      </c>
      <c r="F815" s="111"/>
      <c r="G815" s="111"/>
      <c r="H815" s="111"/>
      <c r="I815" s="111"/>
      <c r="J815" s="111" t="str">
        <f>VLOOKUP(D815,'Tech. sheet (2)'!A:B,2,FALSE)</f>
        <v>OT096-A07B05-ARGO-210TS275F2828-ARK-38850</v>
      </c>
    </row>
    <row r="816" ht="15.75" customHeight="1">
      <c r="A816" s="155">
        <v>785.0</v>
      </c>
      <c r="B816" s="111" t="s">
        <v>1061</v>
      </c>
      <c r="C816" s="129">
        <v>44645.0</v>
      </c>
      <c r="D816" s="111" t="s">
        <v>1062</v>
      </c>
      <c r="E816" s="111">
        <v>5609.0</v>
      </c>
      <c r="F816" s="111"/>
      <c r="G816" s="111"/>
      <c r="H816" s="111"/>
      <c r="I816" s="111"/>
      <c r="J816" s="111" t="str">
        <f>VLOOKUP(D816,'Tech. sheet (2)'!A:B,2,FALSE)</f>
        <v>OT096-A07B05-ARGO-200TH550S2828-HBI-38850 BIL</v>
      </c>
    </row>
    <row r="817" ht="15.75" customHeight="1">
      <c r="A817" s="155">
        <v>786.0</v>
      </c>
      <c r="B817" s="111" t="s">
        <v>1063</v>
      </c>
      <c r="C817" s="129">
        <v>44645.0</v>
      </c>
      <c r="D817" s="151" t="s">
        <v>1053</v>
      </c>
      <c r="E817" s="111">
        <v>43000.0</v>
      </c>
      <c r="F817" s="111"/>
      <c r="G817" s="111"/>
      <c r="H817" s="111"/>
      <c r="I817" s="111"/>
      <c r="J817" s="111" t="str">
        <f>VLOOKUP(D817,'Tech. sheet (2)'!A:B,2,FALSE)</f>
        <v>L-896-795-170TH550F2828-HBI-A07B05 </v>
      </c>
    </row>
    <row r="818" ht="15.75" customHeight="1">
      <c r="A818" s="155">
        <v>787.0</v>
      </c>
      <c r="B818" s="111" t="s">
        <v>1064</v>
      </c>
      <c r="C818" s="129">
        <v>44645.0</v>
      </c>
      <c r="D818" s="111" t="s">
        <v>1065</v>
      </c>
      <c r="E818" s="111">
        <v>8000.0</v>
      </c>
      <c r="F818" s="111"/>
      <c r="G818" s="111"/>
      <c r="H818" s="111"/>
      <c r="I818" s="111"/>
      <c r="J818" s="111" t="str">
        <f>VLOOKUP(D818,'Tech. sheet (2)'!A:B,2,FALSE)</f>
        <v>OT099-921XQ-200TS275F2828-ARK-A75B05-37856  </v>
      </c>
    </row>
    <row r="819" ht="15.75" customHeight="1">
      <c r="A819" s="155">
        <v>788.0</v>
      </c>
      <c r="B819" s="111" t="s">
        <v>1066</v>
      </c>
      <c r="C819" s="129">
        <v>44645.0</v>
      </c>
      <c r="D819" s="111" t="s">
        <v>82</v>
      </c>
      <c r="E819" s="111">
        <v>20000.0</v>
      </c>
      <c r="F819" s="111"/>
      <c r="G819" s="111"/>
      <c r="H819" s="111"/>
      <c r="I819" s="111"/>
      <c r="J819" s="111" t="str">
        <f>VLOOKUP(D819,'Tech. sheet (2)'!A:B,2,FALSE)</f>
        <v>L-942-790-160TS340S2020-RAS-А08К05</v>
      </c>
    </row>
    <row r="820" ht="15.75" customHeight="1">
      <c r="A820" s="155">
        <v>789.0</v>
      </c>
      <c r="B820" s="111" t="s">
        <v>1067</v>
      </c>
      <c r="C820" s="129">
        <v>44648.0</v>
      </c>
      <c r="D820" s="111" t="s">
        <v>798</v>
      </c>
      <c r="E820" s="111">
        <v>7000.0</v>
      </c>
      <c r="F820" s="111"/>
      <c r="G820" s="111"/>
      <c r="H820" s="111"/>
      <c r="I820" s="111"/>
      <c r="J820" s="111" t="str">
        <f>VLOOKUP(D820,'Tech. sheet (2)'!A:B,2,FALSE)</f>
        <v>OT153-ELQ1554A0A-20EB05-727LW-270TH435F5628-ERD-12800</v>
      </c>
    </row>
    <row r="821" ht="15.75" customHeight="1">
      <c r="A821" s="155">
        <v>790.0</v>
      </c>
      <c r="B821" s="111" t="s">
        <v>1068</v>
      </c>
      <c r="C821" s="129">
        <v>44648.0</v>
      </c>
      <c r="D821" s="111" t="s">
        <v>98</v>
      </c>
      <c r="E821" s="111">
        <v>7000.0</v>
      </c>
      <c r="F821" s="111"/>
      <c r="G821" s="111"/>
      <c r="H821" s="111"/>
      <c r="I821" s="111"/>
      <c r="J821" s="111" t="str">
        <f>VLOOKUP(D821,'Tech. sheet (2)'!A:B,2,FALSE)</f>
        <v>OT153-ELQ0561A2A-W18B55-727LW-270TH435S2828-HBI-12800</v>
      </c>
    </row>
    <row r="822" ht="15.75" customHeight="1">
      <c r="A822" s="155">
        <v>791.0</v>
      </c>
      <c r="B822" s="111" t="s">
        <v>1069</v>
      </c>
      <c r="C822" s="129">
        <v>44648.0</v>
      </c>
      <c r="D822" s="111" t="s">
        <v>82</v>
      </c>
      <c r="E822" s="111">
        <v>20000.0</v>
      </c>
      <c r="F822" s="111"/>
      <c r="G822" s="111"/>
      <c r="H822" s="111"/>
      <c r="I822" s="111"/>
      <c r="J822" s="111" t="str">
        <f>VLOOKUP(D822,'Tech. sheet (2)'!A:B,2,FALSE)</f>
        <v>L-942-790-160TS340S2020-RAS-А08К05</v>
      </c>
    </row>
    <row r="823" ht="15.75" customHeight="1">
      <c r="A823" s="155">
        <v>792.0</v>
      </c>
      <c r="B823" s="111" t="s">
        <v>1070</v>
      </c>
      <c r="C823" s="129">
        <v>44648.0</v>
      </c>
      <c r="D823" s="111" t="s">
        <v>1071</v>
      </c>
      <c r="E823" s="111">
        <v>30000.0</v>
      </c>
      <c r="F823" s="111"/>
      <c r="G823" s="111"/>
      <c r="H823" s="111"/>
      <c r="I823" s="111"/>
      <c r="J823" s="111" t="str">
        <f>VLOOKUP(D823,'Tech. sheet (2)'!A:B,2,FALSE)</f>
        <v>L-895-907-190TH550F2820-HBI-A07B05</v>
      </c>
    </row>
    <row r="824" ht="15.75" customHeight="1">
      <c r="A824" s="155">
        <v>793.0</v>
      </c>
      <c r="B824" s="111" t="s">
        <v>1072</v>
      </c>
      <c r="C824" s="129">
        <v>44649.0</v>
      </c>
      <c r="D824" s="111" t="s">
        <v>1058</v>
      </c>
      <c r="E824" s="111">
        <v>20000.0</v>
      </c>
      <c r="F824" s="111"/>
      <c r="J824" s="111" t="str">
        <f>VLOOKUP(D824,'Tech. sheet (2)'!A:B,2,FALSE)</f>
        <v>OT62-ELQ6216A2A-15VK05-975HP-170TH435S2828-HBI-144000</v>
      </c>
    </row>
    <row r="825" ht="15.75" customHeight="1">
      <c r="A825" s="155">
        <v>794.0</v>
      </c>
      <c r="B825" s="111" t="s">
        <v>1073</v>
      </c>
      <c r="C825" s="129">
        <v>44649.0</v>
      </c>
      <c r="D825" s="111" t="s">
        <v>1058</v>
      </c>
      <c r="E825" s="111">
        <v>40000.0</v>
      </c>
      <c r="F825" s="111"/>
      <c r="J825" s="111" t="str">
        <f>VLOOKUP(D825,'Tech. sheet (2)'!A:B,2,FALSE)</f>
        <v>OT62-ELQ6216A2A-15VK05-975HP-170TH435S2828-HBI-144000</v>
      </c>
    </row>
    <row r="826" ht="15.75" customHeight="1">
      <c r="A826" s="155">
        <v>795.0</v>
      </c>
      <c r="B826" s="111" t="s">
        <v>1074</v>
      </c>
      <c r="C826" s="129">
        <v>44650.0</v>
      </c>
      <c r="D826" s="111" t="s">
        <v>82</v>
      </c>
      <c r="E826" s="111">
        <v>20000.0</v>
      </c>
      <c r="F826" s="111"/>
      <c r="J826" s="111" t="str">
        <f>VLOOKUP(D826,'Tech. sheet (2)'!A:B,2,FALSE)</f>
        <v>L-942-790-160TS340S2020-RAS-А08К05</v>
      </c>
    </row>
    <row r="827" ht="15.75" customHeight="1">
      <c r="A827" s="155">
        <v>796.0</v>
      </c>
      <c r="B827" s="111" t="s">
        <v>1075</v>
      </c>
      <c r="C827" s="129">
        <v>44650.0</v>
      </c>
      <c r="D827" s="111" t="s">
        <v>1051</v>
      </c>
      <c r="E827" s="111">
        <v>24000.0</v>
      </c>
      <c r="F827" s="111"/>
      <c r="J827" s="111" t="str">
        <f>VLOOKUP(D827,'Tech. sheet (2)'!A:B,2,FALSE)</f>
        <v>T-860-942-180TH550F2820-HBI</v>
      </c>
    </row>
    <row r="828" ht="15.75" customHeight="1">
      <c r="A828" s="155">
        <v>797.0</v>
      </c>
      <c r="B828" s="111" t="s">
        <v>1076</v>
      </c>
      <c r="C828" s="129">
        <v>44652.0</v>
      </c>
      <c r="D828" s="111" t="s">
        <v>719</v>
      </c>
      <c r="E828" s="111">
        <v>18000.0</v>
      </c>
      <c r="F828" s="111"/>
      <c r="J828" s="111" t="str">
        <f>VLOOKUP(D828,'Tech. sheet (2)'!A:B,2,FALSE)</f>
        <v>L-975-925-140TS550S2828-USK-C06K05</v>
      </c>
    </row>
    <row r="829" ht="15.75" customHeight="1">
      <c r="A829" s="155">
        <v>798.0</v>
      </c>
      <c r="B829" s="111" t="s">
        <v>1077</v>
      </c>
      <c r="C829" s="129">
        <v>44655.0</v>
      </c>
      <c r="D829" s="111" t="s">
        <v>1051</v>
      </c>
      <c r="E829" s="111">
        <v>16000.0</v>
      </c>
      <c r="F829" s="111"/>
      <c r="J829" s="111" t="str">
        <f>VLOOKUP(D829,'Tech. sheet (2)'!A:B,2,FALSE)</f>
        <v>T-860-942-180TH550F2820-HBI</v>
      </c>
    </row>
    <row r="830" ht="15.75" customHeight="1">
      <c r="A830" s="155">
        <v>799.0</v>
      </c>
      <c r="B830" s="111" t="s">
        <v>1078</v>
      </c>
      <c r="C830" s="129">
        <v>44655.0</v>
      </c>
      <c r="D830" s="111" t="s">
        <v>856</v>
      </c>
      <c r="E830" s="111">
        <v>20000.0</v>
      </c>
      <c r="F830" s="111"/>
      <c r="J830" s="111" t="str">
        <f>VLOOKUP(D830,'Tech. sheet (2)'!A:B,2,FALSE)</f>
        <v>L-913-766-140TS480F2020-RAS-21EK05</v>
      </c>
    </row>
    <row r="831" ht="15.75" customHeight="1">
      <c r="A831" s="155">
        <v>800.0</v>
      </c>
      <c r="B831" s="111" t="s">
        <v>1079</v>
      </c>
      <c r="C831" s="129">
        <v>44655.0</v>
      </c>
      <c r="D831" s="111" t="s">
        <v>80</v>
      </c>
      <c r="E831" s="111">
        <v>12000.0</v>
      </c>
      <c r="F831" s="111"/>
      <c r="J831" s="111" t="str">
        <f>VLOOKUP(D831,'Tech. sheet (2)'!A:B,2,FALSE)</f>
        <v>OT99-921XQ-200TH550S2828-HBI A55B05-37856</v>
      </c>
    </row>
    <row r="832" ht="15.75" customHeight="1">
      <c r="A832" s="155">
        <v>801.0</v>
      </c>
      <c r="B832" s="111" t="s">
        <v>1080</v>
      </c>
      <c r="C832" s="129">
        <v>44655.0</v>
      </c>
      <c r="D832" s="111" t="s">
        <v>627</v>
      </c>
      <c r="E832" s="111">
        <v>19000.0</v>
      </c>
      <c r="F832" s="111"/>
      <c r="J832" s="111" t="str">
        <f>VLOOKUP(D832,'Tech. sheet (2)'!A:B,2,FALSE)</f>
        <v>OT070-ELQ7022A5A-21ЕК05-993DE-170TH580S5628-USK-90300</v>
      </c>
    </row>
    <row r="833" ht="15.75" customHeight="1">
      <c r="A833" s="155">
        <v>802.0</v>
      </c>
      <c r="B833" s="111" t="s">
        <v>1081</v>
      </c>
      <c r="C833" s="129">
        <v>44655.0</v>
      </c>
      <c r="D833" s="111" t="s">
        <v>777</v>
      </c>
      <c r="E833" s="111">
        <v>30000.0</v>
      </c>
      <c r="F833" s="111"/>
      <c r="J833" s="111" t="str">
        <f>VLOOKUP(D833,'Tech. sheet (2)'!A:B,2,FALSE)</f>
        <v>M-922-868-170TH550F2828-HBI BLANK</v>
      </c>
    </row>
    <row r="834" ht="15.75" customHeight="1">
      <c r="A834" s="155">
        <v>803.0</v>
      </c>
      <c r="B834" s="111" t="s">
        <v>1082</v>
      </c>
      <c r="C834" s="129">
        <v>44656.0</v>
      </c>
      <c r="D834" s="111" t="s">
        <v>811</v>
      </c>
      <c r="E834" s="111">
        <v>22000.0</v>
      </c>
      <c r="F834" s="111"/>
      <c r="J834" s="111" t="str">
        <f>VLOOKUP(D834,'Tech. sheet (2)'!A:B,2,FALSE)</f>
        <v>OT062-ELQ6216A2A-15VK05-975HP-170TH435S2828-HAN-144000</v>
      </c>
    </row>
    <row r="835" ht="15.75" customHeight="1">
      <c r="A835" s="155">
        <v>804.0</v>
      </c>
      <c r="B835" s="111" t="s">
        <v>1083</v>
      </c>
      <c r="C835" s="129">
        <v>44656.0</v>
      </c>
      <c r="D835" s="111" t="s">
        <v>249</v>
      </c>
      <c r="E835" s="111">
        <v>20000.0</v>
      </c>
      <c r="F835" s="111"/>
      <c r="J835" s="111" t="str">
        <f>VLOOKUP(D835,'Tech. sheet (2)'!A:B,2,FALSE)</f>
        <v>OT153-ELQ1542A3A-20EB05-727LW-270TH435F5628-USK-14400</v>
      </c>
    </row>
    <row r="836" ht="15.75" customHeight="1">
      <c r="A836" s="155">
        <v>805.0</v>
      </c>
      <c r="B836" s="111" t="s">
        <v>1084</v>
      </c>
      <c r="C836" s="129">
        <v>44656.0</v>
      </c>
      <c r="D836" s="111" t="s">
        <v>82</v>
      </c>
      <c r="E836" s="111">
        <v>20000.0</v>
      </c>
      <c r="F836" s="111"/>
      <c r="J836" s="111" t="str">
        <f>VLOOKUP(D836,'Tech. sheet (2)'!A:B,2,FALSE)</f>
        <v>L-942-790-160TS340S2020-RAS-А08К05</v>
      </c>
    </row>
    <row r="837" ht="15.75" customHeight="1">
      <c r="A837" s="155">
        <v>806.0</v>
      </c>
      <c r="B837" s="111" t="s">
        <v>1085</v>
      </c>
      <c r="C837" s="129">
        <v>44657.0</v>
      </c>
      <c r="D837" s="111" t="s">
        <v>1086</v>
      </c>
      <c r="E837" s="111">
        <v>1216.0</v>
      </c>
      <c r="F837" s="111"/>
      <c r="J837" s="111" t="str">
        <f>VLOOKUP(D837,'Tech. sheet (2)'!A:B,2,FALSE)</f>
        <v>OT099-921XQ-200TH550S2828-CHINA A75B05-37856</v>
      </c>
    </row>
    <row r="838" ht="15.75" customHeight="1">
      <c r="A838" s="155">
        <v>807.0</v>
      </c>
      <c r="B838" s="111" t="s">
        <v>1087</v>
      </c>
      <c r="C838" s="129">
        <v>44657.0</v>
      </c>
      <c r="D838" s="111" t="s">
        <v>1088</v>
      </c>
      <c r="E838" s="111">
        <v>30000.0</v>
      </c>
      <c r="F838" s="111"/>
      <c r="J838" s="111" t="str">
        <f>VLOOKUP(D838,'Tech. sheet (2)'!A:B,2,FALSE)</f>
        <v>L-860-873-180TH550F2820-HBI-A07B05 </v>
      </c>
    </row>
    <row r="839" ht="15.75" customHeight="1">
      <c r="A839" s="155">
        <v>808.0</v>
      </c>
      <c r="B839" s="111" t="s">
        <v>1089</v>
      </c>
      <c r="C839" s="129">
        <v>44657.0</v>
      </c>
      <c r="D839" s="111" t="s">
        <v>1060</v>
      </c>
      <c r="E839" s="111">
        <v>10000.0</v>
      </c>
      <c r="F839" s="111"/>
      <c r="J839" s="111" t="str">
        <f>VLOOKUP(D839,'Tech. sheet (2)'!A:B,2,FALSE)</f>
        <v>OT096-A07B05-ARGO-210TS275F2828-ARK-38850</v>
      </c>
    </row>
    <row r="840" ht="15.75" customHeight="1">
      <c r="A840" s="155">
        <v>809.0</v>
      </c>
      <c r="B840" s="111" t="s">
        <v>1090</v>
      </c>
      <c r="C840" s="129">
        <v>44657.0</v>
      </c>
      <c r="D840" s="141" t="s">
        <v>1091</v>
      </c>
      <c r="E840" s="111">
        <v>20000.0</v>
      </c>
      <c r="F840" s="111"/>
      <c r="J840" s="111" t="str">
        <f>VLOOKUP(D840,'Tech. sheet (2)'!A:B,2,FALSE)</f>
        <v>OT096-A07B05-ARGO-200TS275F2828-ARK-38850  </v>
      </c>
    </row>
    <row r="841" ht="15.75" customHeight="1">
      <c r="A841" s="155">
        <v>810.0</v>
      </c>
      <c r="B841" s="111" t="s">
        <v>1092</v>
      </c>
      <c r="C841" s="163">
        <v>44657.0</v>
      </c>
      <c r="D841" s="111" t="s">
        <v>759</v>
      </c>
      <c r="E841" s="156">
        <v>10000.0</v>
      </c>
      <c r="F841" s="111"/>
      <c r="J841" s="111" t="str">
        <f>VLOOKUP(D841,'Tech. sheet (2)'!A:B,2,FALSE)</f>
        <v>OT099-921XQ-220TS275F2828-ARK-A75B05-37856 </v>
      </c>
    </row>
    <row r="842" ht="15.75" customHeight="1">
      <c r="A842" s="155">
        <v>811.0</v>
      </c>
      <c r="B842" s="157" t="s">
        <v>1093</v>
      </c>
      <c r="C842" s="164">
        <v>44658.0</v>
      </c>
      <c r="D842" s="157" t="s">
        <v>82</v>
      </c>
      <c r="E842" s="111">
        <v>100.0</v>
      </c>
      <c r="F842" s="111"/>
      <c r="J842" s="111" t="str">
        <f>VLOOKUP(D842,'Tech. sheet (2)'!A:B,2,FALSE)</f>
        <v>L-942-790-160TS340S2020-RAS-А08К05</v>
      </c>
    </row>
    <row r="843" ht="15.75" customHeight="1">
      <c r="A843" s="155">
        <v>812.0</v>
      </c>
      <c r="B843" s="157" t="s">
        <v>1094</v>
      </c>
      <c r="C843" s="164">
        <v>44658.0</v>
      </c>
      <c r="D843" s="157" t="s">
        <v>82</v>
      </c>
      <c r="E843" s="111">
        <v>45000.0</v>
      </c>
      <c r="F843" s="111"/>
      <c r="J843" s="111" t="str">
        <f>VLOOKUP(D843,'Tech. sheet (2)'!A:B,2,FALSE)</f>
        <v>L-942-790-160TS340S2020-RAS-А08К05</v>
      </c>
    </row>
    <row r="844" ht="15.75" customHeight="1">
      <c r="A844" s="155">
        <v>813.0</v>
      </c>
      <c r="B844" s="111" t="s">
        <v>1095</v>
      </c>
      <c r="C844" s="129">
        <v>44662.0</v>
      </c>
      <c r="D844" s="111" t="s">
        <v>1096</v>
      </c>
      <c r="E844" s="111">
        <v>10000.0</v>
      </c>
      <c r="F844" s="111"/>
      <c r="J844" s="111" t="str">
        <f>VLOOKUP(D844,'Tech. sheet (2)'!A:B,2,FALSE)</f>
        <v>OT099-921XQ-190TH550S2820-ERD-A75B05-37856  </v>
      </c>
    </row>
    <row r="845" ht="15.75" customHeight="1">
      <c r="A845" s="155">
        <v>814.0</v>
      </c>
      <c r="B845" s="111" t="s">
        <v>1097</v>
      </c>
      <c r="C845" s="129">
        <v>44662.0</v>
      </c>
      <c r="D845" s="111" t="s">
        <v>613</v>
      </c>
      <c r="E845" s="111">
        <v>40000.0</v>
      </c>
      <c r="F845" s="111"/>
      <c r="J845" s="111" t="str">
        <f>VLOOKUP(D845,'Tech. sheet (2)'!A:B,2,FALSE)</f>
        <v>OT62-ELQ6216A2A-15VK05-975HP-170TH435S2828-USK-144000</v>
      </c>
    </row>
    <row r="846" ht="15.75" customHeight="1">
      <c r="A846" s="155">
        <v>815.0</v>
      </c>
      <c r="B846" s="111" t="s">
        <v>1098</v>
      </c>
      <c r="C846" s="129">
        <v>44663.0</v>
      </c>
      <c r="D846" s="111" t="s">
        <v>1099</v>
      </c>
      <c r="E846" s="111">
        <v>22000.0</v>
      </c>
      <c r="F846" s="111"/>
      <c r="J846" s="111" t="str">
        <f>VLOOKUP(D846,'Tech. sheet (2)'!A:B,2,FALSE)</f>
        <v>L-913-766-140TS480F2020-USK-21EK05</v>
      </c>
    </row>
    <row r="847" ht="15.75" customHeight="1">
      <c r="A847" s="155">
        <v>816.0</v>
      </c>
      <c r="B847" s="111" t="s">
        <v>1100</v>
      </c>
      <c r="C847" s="129">
        <v>44663.0</v>
      </c>
      <c r="D847" s="111" t="s">
        <v>1101</v>
      </c>
      <c r="E847" s="111">
        <v>20000.0</v>
      </c>
      <c r="F847" s="111"/>
      <c r="J847" s="111" t="str">
        <f>VLOOKUP(D847,'Tech. sheet (2)'!A:B,2,FALSE)</f>
        <v>L-913-766-140TS480F2020-USK-А08К05</v>
      </c>
    </row>
    <row r="848" ht="15.75" customHeight="1">
      <c r="A848" s="155">
        <v>817.0</v>
      </c>
      <c r="B848" s="111" t="s">
        <v>1102</v>
      </c>
      <c r="C848" s="129">
        <v>44663.0</v>
      </c>
      <c r="D848" s="111" t="s">
        <v>719</v>
      </c>
      <c r="E848" s="111">
        <v>8000.0</v>
      </c>
      <c r="F848" s="111"/>
      <c r="J848" s="111" t="str">
        <f>VLOOKUP(D848,'Tech. sheet (2)'!A:B,2,FALSE)</f>
        <v>L-975-925-140TS550S2828-USK-C06K05</v>
      </c>
    </row>
    <row r="849" ht="15.75" customHeight="1">
      <c r="A849" s="155">
        <v>818.0</v>
      </c>
      <c r="B849" s="111" t="s">
        <v>1103</v>
      </c>
      <c r="C849" s="129">
        <v>44663.0</v>
      </c>
      <c r="D849" s="111" t="s">
        <v>1104</v>
      </c>
      <c r="E849" s="111">
        <v>15000.0</v>
      </c>
      <c r="F849" s="111"/>
      <c r="J849" s="111" t="str">
        <f>VLOOKUP(D849,'Tech. sheet (2)'!A:B,2,FALSE)</f>
        <v>L-908-1112-200TS260S2828-USK-A08B05</v>
      </c>
    </row>
    <row r="850" ht="15.75" customHeight="1">
      <c r="A850" s="155">
        <v>819.0</v>
      </c>
      <c r="B850" s="111" t="s">
        <v>1105</v>
      </c>
      <c r="C850" s="129">
        <v>44663.0</v>
      </c>
      <c r="D850" s="111" t="s">
        <v>1106</v>
      </c>
      <c r="E850" s="111">
        <v>26000.0</v>
      </c>
      <c r="F850" s="111"/>
      <c r="J850" s="111" t="str">
        <f>VLOOKUP(D850,'Tech. sheet (2)'!A:B,2,FALSE)</f>
        <v>L-840-942-170TH550F2828-HBI-A55K05</v>
      </c>
    </row>
    <row r="851" ht="15.75" customHeight="1">
      <c r="A851" s="155">
        <v>820.0</v>
      </c>
      <c r="B851" s="111" t="s">
        <v>1107</v>
      </c>
      <c r="C851" s="129">
        <v>44663.0</v>
      </c>
      <c r="D851" s="111" t="s">
        <v>76</v>
      </c>
      <c r="E851" s="111">
        <v>9000.0</v>
      </c>
      <c r="F851" s="111"/>
      <c r="J851" s="111" t="str">
        <f>VLOOKUP(D851,'Tech. sheet (2)'!A:B,2,FALSE)</f>
        <v>L-838-942-170TH550F2820-HBI-A55K05</v>
      </c>
    </row>
    <row r="852" ht="15.75" customHeight="1">
      <c r="A852" s="155">
        <v>821.0</v>
      </c>
      <c r="B852" s="111" t="s">
        <v>1108</v>
      </c>
      <c r="C852" s="129">
        <v>44664.0</v>
      </c>
      <c r="D852" s="111" t="s">
        <v>1051</v>
      </c>
      <c r="E852" s="111">
        <v>40000.0</v>
      </c>
      <c r="F852" s="111"/>
      <c r="J852" s="111" t="str">
        <f>VLOOKUP(D852,'Tech. sheet (2)'!A:B,2,FALSE)</f>
        <v>T-860-942-180TH550F2820-HBI</v>
      </c>
    </row>
    <row r="853" ht="15.75" customHeight="1">
      <c r="A853" s="155">
        <v>822.0</v>
      </c>
      <c r="B853" s="111" t="s">
        <v>1109</v>
      </c>
      <c r="C853" s="129">
        <v>44664.0</v>
      </c>
      <c r="D853" s="111" t="s">
        <v>719</v>
      </c>
      <c r="E853" s="111">
        <v>20000.0</v>
      </c>
      <c r="F853" s="111"/>
      <c r="J853" s="111" t="str">
        <f>VLOOKUP(D853,'Tech. sheet (2)'!A:B,2,FALSE)</f>
        <v>L-975-925-140TS550S2828-USK-C06K05</v>
      </c>
    </row>
    <row r="854" ht="15.75" customHeight="1">
      <c r="A854" s="155">
        <v>823.0</v>
      </c>
      <c r="B854" s="111" t="s">
        <v>1110</v>
      </c>
      <c r="C854" s="129">
        <v>44665.0</v>
      </c>
      <c r="D854" s="141" t="s">
        <v>1091</v>
      </c>
      <c r="E854" s="111">
        <v>17000.0</v>
      </c>
      <c r="F854" s="111"/>
      <c r="J854" s="111" t="str">
        <f>VLOOKUP(D854,'Tech. sheet (2)'!A:B,2,FALSE)</f>
        <v>OT096-A07B05-ARGO-200TS275F2828-ARK-38850  </v>
      </c>
    </row>
    <row r="855" ht="15.75" customHeight="1">
      <c r="A855" s="155">
        <v>824.0</v>
      </c>
      <c r="B855" s="111" t="s">
        <v>1111</v>
      </c>
      <c r="C855" s="129">
        <v>44665.0</v>
      </c>
      <c r="D855" s="111" t="s">
        <v>759</v>
      </c>
      <c r="E855" s="111">
        <v>17000.0</v>
      </c>
      <c r="F855" s="111"/>
      <c r="J855" s="111" t="str">
        <f>VLOOKUP(D855,'Tech. sheet (2)'!A:B,2,FALSE)</f>
        <v>OT099-921XQ-220TS275F2828-ARK-A75B05-37856 </v>
      </c>
    </row>
    <row r="856" ht="15.75" customHeight="1">
      <c r="A856" s="155">
        <v>825.0</v>
      </c>
      <c r="B856" s="111" t="s">
        <v>1112</v>
      </c>
      <c r="C856" s="129">
        <v>44665.0</v>
      </c>
      <c r="D856" s="111" t="s">
        <v>1113</v>
      </c>
      <c r="E856" s="111">
        <v>10000.0</v>
      </c>
      <c r="F856" s="111"/>
      <c r="J856" s="111" t="str">
        <f>VLOOKUP(D856,'Tech. sheet (2)'!A:B,2,FALSE)</f>
        <v>OT099-921XQ-190TH550S2820-HBI-A75B05-37856</v>
      </c>
    </row>
    <row r="857" ht="15.75" customHeight="1">
      <c r="A857" s="155">
        <v>826.0</v>
      </c>
      <c r="B857" s="111" t="s">
        <v>1114</v>
      </c>
      <c r="C857" s="129">
        <v>44665.0</v>
      </c>
      <c r="D857" s="111" t="s">
        <v>80</v>
      </c>
      <c r="E857" s="111">
        <v>30000.0</v>
      </c>
      <c r="F857" s="111"/>
      <c r="J857" s="111" t="str">
        <f>VLOOKUP(D857,'Tech. sheet (2)'!A:B,2,FALSE)</f>
        <v>OT99-921XQ-200TH550S2828-HBI A55B05-37856</v>
      </c>
    </row>
    <row r="858" ht="15.75" customHeight="1">
      <c r="A858" s="155">
        <v>827.0</v>
      </c>
      <c r="B858" s="111" t="s">
        <v>1115</v>
      </c>
      <c r="C858" s="129">
        <v>44665.0</v>
      </c>
      <c r="D858" s="111" t="s">
        <v>613</v>
      </c>
      <c r="E858" s="111">
        <v>20000.0</v>
      </c>
      <c r="F858" s="111"/>
      <c r="J858" s="111" t="str">
        <f>VLOOKUP(D858,'Tech. sheet (2)'!A:B,2,FALSE)</f>
        <v>OT62-ELQ6216A2A-15VK05-975HP-170TH435S2828-USK-144000</v>
      </c>
    </row>
    <row r="859" ht="15.75" customHeight="1">
      <c r="A859" s="155">
        <v>828.0</v>
      </c>
      <c r="B859" s="111" t="s">
        <v>1116</v>
      </c>
      <c r="C859" s="129">
        <v>44669.0</v>
      </c>
      <c r="D859" s="111" t="s">
        <v>98</v>
      </c>
      <c r="E859" s="111">
        <v>7000.0</v>
      </c>
      <c r="F859" s="111"/>
      <c r="J859" s="111" t="str">
        <f>VLOOKUP(D859,'Tech. sheet (2)'!A:B,2,FALSE)</f>
        <v>OT153-ELQ0561A2A-W18B55-727LW-270TH435S2828-HBI-12800</v>
      </c>
    </row>
    <row r="860" ht="15.75" customHeight="1">
      <c r="A860" s="155">
        <v>829.0</v>
      </c>
      <c r="B860" s="111" t="s">
        <v>1117</v>
      </c>
      <c r="C860" s="129">
        <v>44669.0</v>
      </c>
      <c r="D860" s="111" t="s">
        <v>241</v>
      </c>
      <c r="E860" s="111">
        <v>7000.0</v>
      </c>
      <c r="F860" s="111"/>
      <c r="J860" s="111" t="str">
        <f>VLOOKUP(D860,'Tech. sheet (2)'!A:B,2,FALSE)</f>
        <v>OT153-ELQ1554A0A-20EB05-727LW-270TH435F5628-USK-12800</v>
      </c>
    </row>
    <row r="861" ht="15.75" customHeight="1">
      <c r="A861" s="155">
        <v>830.0</v>
      </c>
      <c r="B861" s="111" t="s">
        <v>1118</v>
      </c>
      <c r="C861" s="129">
        <v>44669.0</v>
      </c>
      <c r="D861" s="111" t="s">
        <v>1119</v>
      </c>
      <c r="E861" s="111">
        <v>17000.0</v>
      </c>
      <c r="F861" s="111"/>
      <c r="J861" s="111" t="str">
        <f>VLOOKUP(D861,'Tech. sheet (2)'!A:B,2,FALSE)</f>
        <v>OT153-ELQ0561A2A-W18B55-727LW-280TH460S2828-ARI-12800  </v>
      </c>
    </row>
    <row r="862" ht="15.75" customHeight="1">
      <c r="A862" s="155">
        <v>831.0</v>
      </c>
      <c r="B862" s="111" t="s">
        <v>1120</v>
      </c>
      <c r="C862" s="129">
        <v>44669.0</v>
      </c>
      <c r="D862" s="111" t="s">
        <v>1071</v>
      </c>
      <c r="E862" s="111">
        <v>15000.0</v>
      </c>
      <c r="F862" s="111" t="s">
        <v>16</v>
      </c>
      <c r="J862" s="111" t="str">
        <f>VLOOKUP(D862,'Tech. sheet (2)'!A:B,2,FALSE)</f>
        <v>L-895-907-190TH550F2820-HBI-A07B05</v>
      </c>
    </row>
    <row r="863" ht="15.75" customHeight="1">
      <c r="A863" s="155">
        <v>832.0</v>
      </c>
      <c r="B863" s="111" t="s">
        <v>1121</v>
      </c>
      <c r="C863" s="129">
        <v>44669.0</v>
      </c>
      <c r="D863" s="111" t="s">
        <v>1122</v>
      </c>
      <c r="E863" s="111">
        <v>8000.0</v>
      </c>
      <c r="F863" s="111"/>
      <c r="J863" s="111" t="str">
        <f>VLOOKUP(D863,'Tech. sheet (2)'!A:B,2,FALSE)</f>
        <v>OT153-ELQ1554A0A-20EB05-727LW-280TH460F8428-ARI-12800  </v>
      </c>
    </row>
    <row r="864" ht="15.75" customHeight="1">
      <c r="A864" s="155">
        <v>833.0</v>
      </c>
      <c r="B864" s="111" t="s">
        <v>1123</v>
      </c>
      <c r="C864" s="129">
        <v>44669.0</v>
      </c>
      <c r="D864" s="157" t="s">
        <v>82</v>
      </c>
      <c r="E864" s="111">
        <v>40000.0</v>
      </c>
      <c r="F864" s="111"/>
      <c r="J864" s="111" t="str">
        <f>VLOOKUP(D864,'Tech. sheet (2)'!A:B,2,FALSE)</f>
        <v>L-942-790-160TS340S2020-RAS-А08К05</v>
      </c>
    </row>
    <row r="865" ht="15.75" customHeight="1">
      <c r="A865" s="155">
        <v>834.0</v>
      </c>
      <c r="B865" s="111" t="s">
        <v>1124</v>
      </c>
      <c r="C865" s="129">
        <v>44670.0</v>
      </c>
      <c r="D865" s="111" t="s">
        <v>1071</v>
      </c>
      <c r="E865" s="111">
        <v>17000.0</v>
      </c>
      <c r="F865" s="111"/>
      <c r="J865" s="111" t="str">
        <f>VLOOKUP(D865,'Tech. sheet (2)'!A:B,2,FALSE)</f>
        <v>L-895-907-190TH550F2820-HBI-A07B05</v>
      </c>
    </row>
    <row r="866" ht="15.75" customHeight="1">
      <c r="A866" s="155">
        <v>835.0</v>
      </c>
      <c r="B866" s="111" t="s">
        <v>1125</v>
      </c>
      <c r="C866" s="129">
        <v>44670.0</v>
      </c>
      <c r="D866" s="111" t="s">
        <v>1126</v>
      </c>
      <c r="E866" s="111">
        <v>3000.0</v>
      </c>
      <c r="F866" s="111"/>
      <c r="J866" s="111" t="str">
        <f>VLOOKUP(D866,'Tech. sheet (2)'!A:B,2,FALSE)</f>
        <v>Жерсть 0,17*806*773 TS480 2020 ALU/G х</v>
      </c>
    </row>
    <row r="867" ht="15.75" customHeight="1">
      <c r="A867" s="155">
        <v>836.0</v>
      </c>
      <c r="B867" s="111" t="s">
        <v>1127</v>
      </c>
      <c r="C867" s="129">
        <v>44670.0</v>
      </c>
      <c r="D867" s="111" t="s">
        <v>1128</v>
      </c>
      <c r="E867" s="111">
        <v>2000.0</v>
      </c>
      <c r="F867" s="111"/>
      <c r="J867" s="111" t="str">
        <f>VLOOKUP(D867,'Tech. sheet (2)'!A:B,2,FALSE)</f>
        <v>Жерсть 0,17*894*795 TH550 2,8/2,8 ALU/G х</v>
      </c>
    </row>
    <row r="868" ht="15.75" customHeight="1">
      <c r="A868" s="155">
        <v>837.0</v>
      </c>
      <c r="B868" s="111" t="s">
        <v>1129</v>
      </c>
      <c r="C868" s="129">
        <v>44670.0</v>
      </c>
      <c r="D868" s="111" t="s">
        <v>1088</v>
      </c>
      <c r="E868" s="111">
        <v>30000.0</v>
      </c>
      <c r="F868" s="111"/>
      <c r="J868" s="111" t="str">
        <f>VLOOKUP(D868,'Tech. sheet (2)'!A:B,2,FALSE)</f>
        <v>L-860-873-180TH550F2820-HBI-A07B05 </v>
      </c>
    </row>
    <row r="869" ht="15.75" customHeight="1">
      <c r="A869" s="155">
        <v>838.0</v>
      </c>
      <c r="B869" s="111" t="s">
        <v>1130</v>
      </c>
      <c r="C869" s="129">
        <v>44670.0</v>
      </c>
      <c r="D869" s="111" t="s">
        <v>1101</v>
      </c>
      <c r="E869" s="111">
        <v>20000.0</v>
      </c>
      <c r="F869" s="111"/>
      <c r="J869" s="111" t="str">
        <f>VLOOKUP(D869,'Tech. sheet (2)'!A:B,2,FALSE)</f>
        <v>L-913-766-140TS480F2020-USK-А08К05</v>
      </c>
    </row>
    <row r="870" ht="15.75" customHeight="1">
      <c r="A870" s="155">
        <v>839.0</v>
      </c>
      <c r="B870" s="111" t="s">
        <v>1131</v>
      </c>
      <c r="C870" s="129">
        <v>44671.0</v>
      </c>
      <c r="D870" s="111" t="s">
        <v>981</v>
      </c>
      <c r="E870" s="111">
        <v>20000.0</v>
      </c>
      <c r="F870" s="111"/>
      <c r="J870" s="111" t="str">
        <f>VLOOKUP(D870,'Tech. sheet (2)'!A:B,2,FALSE)</f>
        <v>L-913-766-140TS480F2020-RAS-А08К05</v>
      </c>
    </row>
    <row r="871" ht="15.75" customHeight="1">
      <c r="A871" s="155">
        <v>840.0</v>
      </c>
      <c r="B871" s="111" t="s">
        <v>1132</v>
      </c>
      <c r="C871" s="129">
        <v>44671.0</v>
      </c>
      <c r="D871" s="111" t="s">
        <v>719</v>
      </c>
      <c r="E871" s="111">
        <v>17000.0</v>
      </c>
      <c r="F871" s="111"/>
      <c r="J871" s="111" t="str">
        <f>VLOOKUP(D871,'Tech. sheet (2)'!A:B,2,FALSE)</f>
        <v>L-975-925-140TS550S2828-USK-C06K05</v>
      </c>
    </row>
    <row r="872" ht="15.75" customHeight="1">
      <c r="A872" s="155">
        <v>841.0</v>
      </c>
      <c r="B872" s="111" t="s">
        <v>1133</v>
      </c>
      <c r="C872" s="129">
        <v>44671.0</v>
      </c>
      <c r="D872" s="111" t="s">
        <v>76</v>
      </c>
      <c r="E872" s="111">
        <v>13000.0</v>
      </c>
      <c r="F872" s="111"/>
      <c r="J872" s="111" t="str">
        <f>VLOOKUP(D872,'Tech. sheet (2)'!A:B,2,FALSE)</f>
        <v>L-838-942-170TH550F2820-HBI-A55K05</v>
      </c>
    </row>
    <row r="873" ht="15.75" customHeight="1">
      <c r="A873" s="155">
        <v>842.0</v>
      </c>
      <c r="B873" s="111" t="s">
        <v>1134</v>
      </c>
      <c r="C873" s="129">
        <v>44671.0</v>
      </c>
      <c r="D873" s="157" t="s">
        <v>82</v>
      </c>
      <c r="E873" s="111">
        <v>40000.0</v>
      </c>
      <c r="F873" s="111"/>
      <c r="J873" s="111" t="str">
        <f>VLOOKUP(D873,'Tech. sheet (2)'!A:B,2,FALSE)</f>
        <v>L-942-790-160TS340S2020-RAS-А08К05</v>
      </c>
    </row>
    <row r="874" ht="15.75" customHeight="1">
      <c r="A874" s="155">
        <v>843.0</v>
      </c>
      <c r="B874" s="111" t="s">
        <v>1135</v>
      </c>
      <c r="C874" s="129">
        <v>44672.0</v>
      </c>
      <c r="D874" s="111" t="s">
        <v>639</v>
      </c>
      <c r="E874" s="111">
        <v>20000.0</v>
      </c>
      <c r="F874" s="111"/>
      <c r="J874" s="111" t="str">
        <f>VLOOKUP(D874,'Tech. sheet (2)'!A:B,2,FALSE)</f>
        <v>OT096-A07K05-ARGO-200TH550S2828-HBI-38850</v>
      </c>
    </row>
    <row r="875" ht="15.75" customHeight="1">
      <c r="A875" s="155">
        <v>844.0</v>
      </c>
      <c r="B875" s="111" t="s">
        <v>1136</v>
      </c>
      <c r="C875" s="129">
        <v>44672.0</v>
      </c>
      <c r="D875" s="111" t="s">
        <v>639</v>
      </c>
      <c r="E875" s="111">
        <v>20000.0</v>
      </c>
      <c r="F875" s="111"/>
      <c r="J875" s="111" t="str">
        <f>VLOOKUP(D875,'Tech. sheet (2)'!A:B,2,FALSE)</f>
        <v>OT096-A07K05-ARGO-200TH550S2828-HBI-38850</v>
      </c>
    </row>
    <row r="876" ht="15.75" customHeight="1">
      <c r="A876" s="155">
        <v>845.0</v>
      </c>
      <c r="B876" s="111" t="s">
        <v>1137</v>
      </c>
      <c r="C876" s="129">
        <v>44672.0</v>
      </c>
      <c r="D876" s="111" t="s">
        <v>1062</v>
      </c>
      <c r="E876" s="111">
        <v>12000.0</v>
      </c>
      <c r="F876" s="111"/>
      <c r="J876" s="111" t="str">
        <f>VLOOKUP(D876,'Tech. sheet (2)'!A:B,2,FALSE)</f>
        <v>OT096-A07B05-ARGO-200TH550S2828-HBI-38850 BIL</v>
      </c>
    </row>
    <row r="877" ht="15.75" customHeight="1">
      <c r="A877" s="155">
        <v>846.0</v>
      </c>
      <c r="B877" s="111" t="s">
        <v>1138</v>
      </c>
      <c r="C877" s="129">
        <v>44673.0</v>
      </c>
      <c r="D877" s="111" t="s">
        <v>1139</v>
      </c>
      <c r="E877" s="111">
        <v>34000.0</v>
      </c>
      <c r="F877" s="111"/>
      <c r="J877" s="111" t="str">
        <f>VLOOKUP(D877,'Tech. sheet (2)'!A:B,2,FALSE)</f>
        <v>T-860-942-180TH550F2820-ZZY</v>
      </c>
    </row>
    <row r="878" ht="15.75" customHeight="1">
      <c r="A878" s="155">
        <v>847.0</v>
      </c>
      <c r="B878" s="111" t="s">
        <v>1140</v>
      </c>
      <c r="C878" s="129">
        <v>44677.0</v>
      </c>
      <c r="D878" s="111" t="s">
        <v>613</v>
      </c>
      <c r="E878" s="111">
        <v>40000.0</v>
      </c>
      <c r="F878" s="111"/>
      <c r="J878" s="111" t="str">
        <f>VLOOKUP(D878,'Tech. sheet (2)'!A:B,2,FALSE)</f>
        <v>OT62-ELQ6216A2A-15VK05-975HP-170TH435S2828-USK-144000</v>
      </c>
    </row>
    <row r="879" ht="15.75" customHeight="1">
      <c r="A879" s="155">
        <v>848.0</v>
      </c>
      <c r="B879" s="111" t="s">
        <v>1141</v>
      </c>
      <c r="C879" s="129">
        <v>44677.0</v>
      </c>
      <c r="D879" s="111" t="s">
        <v>627</v>
      </c>
      <c r="E879" s="111">
        <v>10000.0</v>
      </c>
      <c r="F879" s="111"/>
      <c r="J879" s="111" t="str">
        <f>VLOOKUP(D879,'Tech. sheet (2)'!A:B,2,FALSE)</f>
        <v>OT070-ELQ7022A5A-21ЕК05-993DE-170TH580S5628-USK-90300</v>
      </c>
    </row>
    <row r="880" ht="15.75" customHeight="1">
      <c r="A880" s="155">
        <v>849.0</v>
      </c>
      <c r="B880" s="111" t="s">
        <v>1142</v>
      </c>
      <c r="C880" s="129">
        <v>44677.0</v>
      </c>
      <c r="D880" s="111" t="s">
        <v>767</v>
      </c>
      <c r="E880" s="111">
        <v>8000.0</v>
      </c>
      <c r="F880" s="111"/>
      <c r="J880" s="111" t="str">
        <f>VLOOKUP(D880,'Tech. sheet (2)'!A:B,2,FALSE)</f>
        <v>OT070-ELQ7033A2A-08CB05-993DE-170TH580S2828-ERD-90300</v>
      </c>
    </row>
    <row r="881" ht="15.75" customHeight="1">
      <c r="A881" s="155">
        <v>850.0</v>
      </c>
      <c r="B881" s="111" t="s">
        <v>1143</v>
      </c>
      <c r="C881" s="129">
        <v>44677.0</v>
      </c>
      <c r="D881" s="111" t="s">
        <v>769</v>
      </c>
      <c r="E881" s="111">
        <v>8000.0</v>
      </c>
      <c r="F881" s="111"/>
      <c r="J881" s="111" t="str">
        <f>VLOOKUP(D881,'Tech. sheet (2)'!A:B,2,FALSE)</f>
        <v>OT070-ELQ7033A2A-08CB05-993DE-170TH580S2828-HAN-90300</v>
      </c>
    </row>
    <row r="882" ht="15.75" hidden="1" customHeight="1">
      <c r="A882" s="155">
        <v>851.0</v>
      </c>
      <c r="B882" s="111" t="s">
        <v>1144</v>
      </c>
      <c r="C882" s="129">
        <v>44677.0</v>
      </c>
      <c r="D882" s="111" t="s">
        <v>777</v>
      </c>
      <c r="E882" s="111">
        <v>17000.0</v>
      </c>
      <c r="F882" s="111" t="s">
        <v>1145</v>
      </c>
      <c r="J882" s="111" t="str">
        <f>VLOOKUP(D882,'Tech. sheet (2)'!A:B,2,FALSE)</f>
        <v>M-922-868-170TH550F2828-HBI BLANK</v>
      </c>
    </row>
    <row r="883" ht="15.75" customHeight="1">
      <c r="A883" s="155">
        <v>852.0</v>
      </c>
      <c r="B883" s="111" t="s">
        <v>1146</v>
      </c>
      <c r="C883" s="129">
        <v>44677.0</v>
      </c>
      <c r="D883" s="111" t="s">
        <v>1147</v>
      </c>
      <c r="E883" s="111">
        <v>17000.0</v>
      </c>
      <c r="F883" s="111"/>
      <c r="J883" s="111" t="str">
        <f>VLOOKUP(D883,'Tech. sheet (2)'!A:B,2,FALSE)</f>
        <v>M-922-868-170TH580S2828-HAN BLANK</v>
      </c>
    </row>
    <row r="884" ht="15.75" customHeight="1">
      <c r="A884" s="155">
        <v>853.0</v>
      </c>
      <c r="B884" s="111" t="s">
        <v>1148</v>
      </c>
      <c r="C884" s="129">
        <v>44678.0</v>
      </c>
      <c r="D884" s="111" t="s">
        <v>1149</v>
      </c>
      <c r="E884" s="111">
        <v>11900.0</v>
      </c>
      <c r="F884" s="111"/>
      <c r="J884" s="111" t="str">
        <f>VLOOKUP(D884,'Tech. sheet (2)'!A:B,2,FALSE)</f>
        <v>L-942-790-160TS340S2020-RAS-21EB05</v>
      </c>
    </row>
    <row r="885" ht="15.75" customHeight="1">
      <c r="A885" s="155">
        <v>854.0</v>
      </c>
      <c r="B885" s="111" t="s">
        <v>1150</v>
      </c>
      <c r="C885" s="129">
        <v>44678.0</v>
      </c>
      <c r="D885" s="111" t="s">
        <v>270</v>
      </c>
      <c r="E885" s="111">
        <v>20000.0</v>
      </c>
      <c r="F885" s="111"/>
      <c r="J885" s="111" t="str">
        <f>VLOOKUP(D885,'Tech. sheet (2)'!A:B,2,FALSE)</f>
        <v>OT153-ELQ0561A2A-W18B55-727LW-270TH435S2828-USK-12800</v>
      </c>
    </row>
    <row r="886" ht="15.75" customHeight="1">
      <c r="A886" s="155">
        <v>855.0</v>
      </c>
      <c r="B886" s="111" t="s">
        <v>1151</v>
      </c>
      <c r="C886" s="129">
        <v>44678.0</v>
      </c>
      <c r="D886" s="111" t="s">
        <v>1152</v>
      </c>
      <c r="E886" s="111">
        <v>22000.0</v>
      </c>
      <c r="F886" s="111"/>
      <c r="J886" s="111" t="str">
        <f>VLOOKUP(D886,'Tech. sheet (2)'!A:B,2,FALSE)</f>
        <v>OT096-A07B05-ARGO-200TS275S1515-ERD-38850   </v>
      </c>
    </row>
    <row r="887" ht="15.75" customHeight="1">
      <c r="A887" s="155">
        <v>856.0</v>
      </c>
      <c r="B887" s="111" t="s">
        <v>1153</v>
      </c>
      <c r="C887" s="129">
        <v>44678.0</v>
      </c>
      <c r="D887" s="111" t="s">
        <v>1152</v>
      </c>
      <c r="E887" s="111">
        <v>22000.0</v>
      </c>
      <c r="F887" s="111"/>
      <c r="J887" s="111" t="str">
        <f>VLOOKUP(D887,'Tech. sheet (2)'!A:B,2,FALSE)</f>
        <v>OT096-A07B05-ARGO-200TS275S1515-ERD-38850   </v>
      </c>
    </row>
    <row r="888" ht="15.75" customHeight="1">
      <c r="A888" s="165">
        <v>857.0</v>
      </c>
      <c r="B888" s="141" t="s">
        <v>1154</v>
      </c>
      <c r="C888" s="129">
        <v>44679.0</v>
      </c>
      <c r="D888" s="111" t="s">
        <v>1062</v>
      </c>
      <c r="E888" s="141">
        <v>10000.0</v>
      </c>
      <c r="F888" s="141"/>
      <c r="J888" s="141" t="str">
        <f>VLOOKUP(D888,'Tech. sheet (2)'!A:B,2,FALSE)</f>
        <v>OT096-A07B05-ARGO-200TH550S2828-HBI-38850 BIL</v>
      </c>
    </row>
    <row r="889" ht="15.75" customHeight="1">
      <c r="A889" s="155">
        <v>858.0</v>
      </c>
      <c r="B889" s="111" t="s">
        <v>1155</v>
      </c>
      <c r="C889" s="129">
        <v>44679.0</v>
      </c>
      <c r="D889" s="111" t="s">
        <v>1156</v>
      </c>
      <c r="E889" s="111">
        <v>20000.0</v>
      </c>
      <c r="F889" s="111"/>
      <c r="G889" s="111"/>
      <c r="H889" s="111"/>
      <c r="I889" s="111"/>
      <c r="J889" s="141" t="str">
        <f>VLOOKUP(D889,'Tech. sheet (2)'!A:B,2,FALSE)</f>
        <v>OT096-A07B05-ARGO-220TS275S2828-ARK-38850  (New for BIL)</v>
      </c>
    </row>
    <row r="890" ht="15.75" customHeight="1">
      <c r="A890" s="165">
        <v>859.0</v>
      </c>
      <c r="B890" s="111" t="s">
        <v>1157</v>
      </c>
      <c r="C890" s="129">
        <v>44679.0</v>
      </c>
      <c r="D890" s="111" t="s">
        <v>1158</v>
      </c>
      <c r="E890" s="111">
        <v>20000.0</v>
      </c>
      <c r="F890" s="111"/>
      <c r="G890" s="111"/>
      <c r="H890" s="111"/>
      <c r="I890" s="111"/>
      <c r="J890" s="141" t="str">
        <f>VLOOKUP(D890,'Tech. sheet (2)'!A:B,2,FALSE)</f>
        <v>OT099-921XQ-220TH415F2020-ERD-A75B05-37856 (New for BIL)</v>
      </c>
    </row>
    <row r="891" ht="15.75" customHeight="1">
      <c r="A891" s="155">
        <v>860.0</v>
      </c>
      <c r="B891" s="111" t="s">
        <v>1159</v>
      </c>
      <c r="C891" s="166">
        <v>44680.0</v>
      </c>
      <c r="D891" s="111" t="s">
        <v>719</v>
      </c>
      <c r="E891" s="111">
        <v>30000.0</v>
      </c>
      <c r="F891" s="111"/>
      <c r="G891" s="111"/>
      <c r="H891" s="111"/>
      <c r="I891" s="111"/>
      <c r="J891" s="141" t="str">
        <f>VLOOKUP(D891,'Tech. sheet (2)'!A:B,2,FALSE)</f>
        <v>L-975-925-140TS550S2828-USK-C06K05</v>
      </c>
    </row>
    <row r="892" ht="15.75" customHeight="1">
      <c r="A892" s="165">
        <v>861.0</v>
      </c>
      <c r="B892" s="111" t="s">
        <v>1160</v>
      </c>
      <c r="C892" s="166">
        <v>44683.0</v>
      </c>
      <c r="D892" s="111" t="s">
        <v>249</v>
      </c>
      <c r="E892" s="111">
        <v>15000.0</v>
      </c>
      <c r="F892" s="111"/>
      <c r="G892" s="111"/>
      <c r="H892" s="111"/>
      <c r="I892" s="111"/>
      <c r="J892" s="141" t="str">
        <f>VLOOKUP(D892,'Tech. sheet (2)'!A:B,2,FALSE)</f>
        <v>OT153-ELQ1542A3A-20EB05-727LW-270TH435F5628-USK-14400</v>
      </c>
    </row>
    <row r="893" ht="15.75" customHeight="1">
      <c r="A893" s="155">
        <v>862.0</v>
      </c>
      <c r="B893" s="111" t="s">
        <v>1161</v>
      </c>
      <c r="C893" s="166">
        <v>44683.0</v>
      </c>
      <c r="D893" s="157" t="s">
        <v>82</v>
      </c>
      <c r="E893" s="111">
        <v>30000.0</v>
      </c>
      <c r="F893" s="111"/>
      <c r="G893" s="111"/>
      <c r="H893" s="111"/>
      <c r="I893" s="111"/>
      <c r="J893" s="141" t="str">
        <f>VLOOKUP(D893,'Tech. sheet (2)'!A:B,2,FALSE)</f>
        <v>L-942-790-160TS340S2020-RAS-А08К05</v>
      </c>
    </row>
    <row r="894" ht="15.75" customHeight="1">
      <c r="A894" s="165">
        <v>863.0</v>
      </c>
      <c r="B894" s="111" t="s">
        <v>1162</v>
      </c>
      <c r="C894" s="166">
        <v>44683.0</v>
      </c>
      <c r="D894" s="111" t="s">
        <v>981</v>
      </c>
      <c r="E894" s="141">
        <v>40000.0</v>
      </c>
      <c r="F894" s="141"/>
      <c r="G894" s="141"/>
      <c r="H894" s="141"/>
      <c r="I894" s="141"/>
      <c r="J894" s="141" t="str">
        <f>VLOOKUP(D894,'Tech. sheet (2)'!A:B,2,FALSE)</f>
        <v>L-913-766-140TS480F2020-RAS-А08К05</v>
      </c>
    </row>
    <row r="895" ht="15.75" customHeight="1">
      <c r="A895" s="155">
        <v>864.0</v>
      </c>
      <c r="B895" s="111" t="s">
        <v>1163</v>
      </c>
      <c r="C895" s="166">
        <v>44683.0</v>
      </c>
      <c r="D895" s="111" t="s">
        <v>981</v>
      </c>
      <c r="E895" s="111">
        <v>15000.0</v>
      </c>
      <c r="F895" s="111"/>
      <c r="G895" s="111"/>
      <c r="H895" s="111"/>
      <c r="I895" s="111"/>
      <c r="J895" s="141" t="str">
        <f>VLOOKUP(D895,'Tech. sheet (2)'!A:B,2,FALSE)</f>
        <v>L-913-766-140TS480F2020-RAS-А08К05</v>
      </c>
    </row>
    <row r="896" ht="15.75" customHeight="1">
      <c r="A896" s="165">
        <v>865.0</v>
      </c>
      <c r="B896" s="111" t="s">
        <v>1164</v>
      </c>
      <c r="C896" s="166">
        <v>44684.0</v>
      </c>
      <c r="D896" s="111" t="s">
        <v>719</v>
      </c>
      <c r="E896" s="111">
        <v>30000.0</v>
      </c>
      <c r="F896" s="111"/>
      <c r="G896" s="111"/>
      <c r="H896" s="111"/>
      <c r="I896" s="111"/>
      <c r="J896" s="141" t="str">
        <f>VLOOKUP(D896,'Tech. sheet (2)'!A:B,2,FALSE)</f>
        <v>L-975-925-140TS550S2828-USK-C06K05</v>
      </c>
    </row>
    <row r="897" ht="15.75" customHeight="1">
      <c r="A897" s="155">
        <v>866.0</v>
      </c>
      <c r="B897" s="111" t="s">
        <v>1165</v>
      </c>
      <c r="C897" s="166">
        <v>44684.0</v>
      </c>
      <c r="D897" s="111" t="s">
        <v>1166</v>
      </c>
      <c r="E897" s="111">
        <v>10000.0</v>
      </c>
      <c r="F897" s="111"/>
      <c r="G897" s="111"/>
      <c r="H897" s="111"/>
      <c r="I897" s="111"/>
      <c r="J897" s="141" t="str">
        <f>VLOOKUP(D897,'Tech. sheet (2)'!A:B,2,FALSE)</f>
        <v>OT099-921XQ-190TH415S2020-USK-A75B05-37856</v>
      </c>
    </row>
    <row r="898" ht="15.75" customHeight="1">
      <c r="A898" s="165">
        <v>867.0</v>
      </c>
      <c r="B898" s="111" t="s">
        <v>1167</v>
      </c>
      <c r="C898" s="166">
        <v>44685.0</v>
      </c>
      <c r="D898" s="111" t="s">
        <v>1168</v>
      </c>
      <c r="E898" s="111">
        <v>23000.0</v>
      </c>
      <c r="F898" s="111"/>
      <c r="G898" s="111"/>
      <c r="H898" s="111"/>
      <c r="I898" s="111"/>
      <c r="J898" s="141" t="str">
        <f>VLOOKUP(D898,'Tech. sheet (2)'!A:B,2,FALSE)</f>
        <v>M-922-868-170TH580S2828-ERD BLANK</v>
      </c>
    </row>
    <row r="899" ht="15.75" customHeight="1">
      <c r="A899" s="155">
        <v>868.0</v>
      </c>
      <c r="B899" s="111" t="s">
        <v>1169</v>
      </c>
      <c r="C899" s="166">
        <v>44685.0</v>
      </c>
      <c r="D899" s="111" t="s">
        <v>1170</v>
      </c>
      <c r="E899" s="111">
        <v>20000.0</v>
      </c>
      <c r="F899" s="111"/>
      <c r="G899" s="111"/>
      <c r="H899" s="111"/>
      <c r="I899" s="111"/>
      <c r="J899" s="141" t="str">
        <f>VLOOKUP(D899,'Tech. sheet (2)'!A:B,2,FALSE)</f>
        <v>M-922-868-170TH580S2828-HBI BLANK</v>
      </c>
    </row>
    <row r="900" ht="15.75" customHeight="1">
      <c r="A900" s="165">
        <v>869.0</v>
      </c>
      <c r="B900" s="111" t="s">
        <v>1171</v>
      </c>
      <c r="C900" s="166">
        <v>44685.0</v>
      </c>
      <c r="D900" s="111" t="s">
        <v>613</v>
      </c>
      <c r="E900" s="111">
        <v>40000.0</v>
      </c>
      <c r="F900" s="111"/>
      <c r="G900" s="111"/>
      <c r="H900" s="111"/>
      <c r="I900" s="111"/>
      <c r="J900" s="141" t="str">
        <f>VLOOKUP(D900,'Tech. sheet (2)'!A:B,2,FALSE)</f>
        <v>OT62-ELQ6216A2A-15VK05-975HP-170TH435S2828-USK-144000</v>
      </c>
    </row>
    <row r="901" ht="15.75" customHeight="1">
      <c r="A901" s="155">
        <v>870.0</v>
      </c>
      <c r="B901" s="111" t="s">
        <v>1172</v>
      </c>
      <c r="C901" s="166">
        <v>44686.0</v>
      </c>
      <c r="D901" s="111" t="s">
        <v>613</v>
      </c>
      <c r="E901" s="111">
        <v>20000.0</v>
      </c>
      <c r="F901" s="111"/>
      <c r="G901" s="111"/>
      <c r="H901" s="111"/>
      <c r="I901" s="111"/>
      <c r="J901" s="141" t="str">
        <f>VLOOKUP(D901,'Tech. sheet (2)'!A:B,2,FALSE)</f>
        <v>OT62-ELQ6216A2A-15VK05-975HP-170TH435S2828-USK-144000</v>
      </c>
    </row>
    <row r="902" ht="15.75" customHeight="1">
      <c r="A902" s="165">
        <v>871.0</v>
      </c>
      <c r="B902" s="111" t="s">
        <v>1173</v>
      </c>
      <c r="C902" s="166">
        <v>44686.0</v>
      </c>
      <c r="D902" s="111" t="s">
        <v>241</v>
      </c>
      <c r="E902" s="111">
        <v>15000.0</v>
      </c>
      <c r="F902" s="111"/>
      <c r="G902" s="111"/>
      <c r="H902" s="111"/>
      <c r="I902" s="111"/>
      <c r="J902" s="141" t="str">
        <f>VLOOKUP(D902,'Tech. sheet (2)'!A:B,2,FALSE)</f>
        <v>OT153-ELQ1554A0A-20EB05-727LW-270TH435F5628-USK-12800</v>
      </c>
    </row>
    <row r="903" ht="15.75" customHeight="1">
      <c r="A903" s="155">
        <v>872.0</v>
      </c>
      <c r="B903" s="111" t="s">
        <v>1174</v>
      </c>
      <c r="C903" s="166">
        <v>44686.0</v>
      </c>
      <c r="D903" s="111" t="s">
        <v>98</v>
      </c>
      <c r="E903" s="111">
        <v>5000.0</v>
      </c>
      <c r="F903" s="111"/>
      <c r="G903" s="111"/>
      <c r="H903" s="111"/>
      <c r="I903" s="111"/>
      <c r="J903" s="141" t="str">
        <f>VLOOKUP(D903,'Tech. sheet (2)'!A:B,2,FALSE)</f>
        <v>OT153-ELQ0561A2A-W18B55-727LW-270TH435S2828-HBI-12800</v>
      </c>
    </row>
    <row r="904" ht="15.75" customHeight="1">
      <c r="A904" s="165">
        <v>873.0</v>
      </c>
      <c r="B904" s="111" t="s">
        <v>1175</v>
      </c>
      <c r="C904" s="166">
        <v>44686.0</v>
      </c>
      <c r="D904" s="111" t="s">
        <v>1156</v>
      </c>
      <c r="E904" s="111">
        <v>27000.0</v>
      </c>
      <c r="F904" s="111"/>
      <c r="G904" s="111"/>
      <c r="H904" s="111"/>
      <c r="I904" s="111"/>
      <c r="J904" s="141" t="str">
        <f>VLOOKUP(D904,'Tech. sheet (2)'!A:B,2,FALSE)</f>
        <v>OT096-A07B05-ARGO-220TS275S2828-ARK-38850  (New for BIL)</v>
      </c>
    </row>
    <row r="905" ht="15.75" customHeight="1">
      <c r="A905" s="155">
        <v>874.0</v>
      </c>
      <c r="B905" s="111" t="s">
        <v>1176</v>
      </c>
      <c r="C905" s="166">
        <v>44686.0</v>
      </c>
      <c r="D905" s="111" t="s">
        <v>1177</v>
      </c>
      <c r="E905" s="111">
        <v>19000.0</v>
      </c>
      <c r="F905" s="111"/>
      <c r="G905" s="111"/>
      <c r="H905" s="111"/>
      <c r="I905" s="111"/>
      <c r="J905" s="141" t="str">
        <f>VLOOKUP(D905,'Tech. sheet (2)'!A:B,2,FALSE)</f>
        <v>OT096-A07B05-ARGO-220TS275S1515-ARS-38850</v>
      </c>
    </row>
    <row r="906" ht="15.75" customHeight="1">
      <c r="A906" s="165">
        <v>875.0</v>
      </c>
      <c r="B906" s="111" t="s">
        <v>1178</v>
      </c>
      <c r="C906" s="166">
        <v>44686.0</v>
      </c>
      <c r="D906" s="111" t="s">
        <v>1158</v>
      </c>
      <c r="E906" s="111">
        <v>30000.0</v>
      </c>
      <c r="F906" s="111"/>
      <c r="G906" s="111"/>
      <c r="H906" s="111"/>
      <c r="I906" s="111"/>
      <c r="J906" s="141" t="str">
        <f>VLOOKUP(D906,'Tech. sheet (2)'!A:B,2,FALSE)</f>
        <v>OT099-921XQ-220TH415F2020-ERD-A75B05-37856 (New for BIL)</v>
      </c>
    </row>
    <row r="907" ht="15.75" customHeight="1">
      <c r="A907" s="155">
        <v>876.0</v>
      </c>
      <c r="B907" s="111" t="s">
        <v>1179</v>
      </c>
      <c r="C907" s="166">
        <v>44690.0</v>
      </c>
      <c r="D907" s="111" t="s">
        <v>737</v>
      </c>
      <c r="E907" s="111">
        <v>11000.0</v>
      </c>
      <c r="F907" s="111"/>
      <c r="G907" s="111"/>
      <c r="H907" s="111"/>
      <c r="I907" s="111"/>
      <c r="J907" s="141" t="str">
        <f>VLOOKUP(D907,'Tech. sheet (2)'!A:B,2,FALSE)</f>
        <v>M-808-908-200TH550S2828-HBI BLANK</v>
      </c>
    </row>
    <row r="908" ht="15.75" customHeight="1">
      <c r="A908" s="165">
        <v>877.0</v>
      </c>
      <c r="B908" s="111" t="s">
        <v>1180</v>
      </c>
      <c r="C908" s="166">
        <v>44690.0</v>
      </c>
      <c r="D908" s="111" t="s">
        <v>1181</v>
      </c>
      <c r="E908" s="111">
        <v>1900.0</v>
      </c>
      <c r="F908" s="111"/>
      <c r="G908" s="111"/>
      <c r="H908" s="111"/>
      <c r="I908" s="111"/>
      <c r="J908" s="141" t="str">
        <f>VLOOKUP(D908,'Tech. sheet (2)'!A:B,2,FALSE)</f>
        <v>Жерсть 0,17*922*868 W/G х</v>
      </c>
    </row>
    <row r="909" ht="15.75" customHeight="1">
      <c r="A909" s="155">
        <v>878.0</v>
      </c>
      <c r="B909" s="111" t="s">
        <v>1182</v>
      </c>
      <c r="C909" s="166">
        <v>44690.0</v>
      </c>
      <c r="D909" s="111" t="s">
        <v>1183</v>
      </c>
      <c r="E909" s="111">
        <v>1500.0</v>
      </c>
      <c r="F909" s="111"/>
      <c r="G909" s="111"/>
      <c r="H909" s="111"/>
      <c r="I909" s="111"/>
      <c r="J909" s="141" t="str">
        <f>VLOOKUP(D909,'Tech. sheet (2)'!A:B,2,FALSE)</f>
        <v>Жерсть 0,16*920*778 W/G х</v>
      </c>
    </row>
    <row r="910" ht="15.75" customHeight="1">
      <c r="A910" s="165">
        <v>879.0</v>
      </c>
      <c r="B910" s="111" t="s">
        <v>1184</v>
      </c>
      <c r="C910" s="166">
        <v>44690.0</v>
      </c>
      <c r="D910" s="111" t="s">
        <v>1185</v>
      </c>
      <c r="E910" s="111">
        <v>1600.0</v>
      </c>
      <c r="F910" s="111"/>
      <c r="G910" s="111"/>
      <c r="H910" s="111"/>
      <c r="I910" s="111"/>
      <c r="J910" s="141" t="str">
        <f>VLOOKUP(D910,'Tech. sheet (2)'!A:B,2,FALSE)</f>
        <v>Жерсть 0,22*700*694 W/G х</v>
      </c>
    </row>
    <row r="911" ht="15.75" customHeight="1">
      <c r="A911" s="155">
        <v>880.0</v>
      </c>
      <c r="B911" s="111" t="s">
        <v>1186</v>
      </c>
      <c r="C911" s="166">
        <v>44690.0</v>
      </c>
      <c r="D911" s="111" t="s">
        <v>1187</v>
      </c>
      <c r="E911" s="111">
        <v>1500.0</v>
      </c>
      <c r="F911" s="111"/>
      <c r="G911" s="111"/>
      <c r="H911" s="111"/>
      <c r="I911" s="111"/>
      <c r="J911" s="141" t="str">
        <f>VLOOKUP(D911,'Tech. sheet (2)'!A:B,2,FALSE)</f>
        <v>Жерсть 0,22*866*700 W/G х</v>
      </c>
    </row>
    <row r="912" ht="15.75" customHeight="1">
      <c r="A912" s="165">
        <v>881.0</v>
      </c>
      <c r="B912" s="111" t="s">
        <v>1188</v>
      </c>
      <c r="C912" s="166">
        <v>44690.0</v>
      </c>
      <c r="D912" s="111" t="s">
        <v>1189</v>
      </c>
      <c r="E912" s="111">
        <v>10500.0</v>
      </c>
      <c r="F912" s="111"/>
      <c r="G912" s="111"/>
      <c r="H912" s="111"/>
      <c r="I912" s="111"/>
      <c r="J912" s="141" t="str">
        <f>VLOOKUP(D912,'Tech. sheet (2)'!A:B,2,FALSE)</f>
        <v>OT070-ELQ7040A0A-А55K05-993DE-170TH580S2828-ERD-90300</v>
      </c>
    </row>
    <row r="913" ht="15.75" customHeight="1">
      <c r="A913" s="155">
        <v>882.0</v>
      </c>
      <c r="B913" s="111" t="s">
        <v>1190</v>
      </c>
      <c r="C913" s="166">
        <v>44690.0</v>
      </c>
      <c r="D913" s="111" t="s">
        <v>270</v>
      </c>
      <c r="E913" s="111">
        <v>12500.0</v>
      </c>
      <c r="F913" s="111"/>
      <c r="G913" s="111"/>
      <c r="H913" s="111"/>
      <c r="I913" s="111"/>
      <c r="J913" s="141" t="str">
        <f>VLOOKUP(D913,'Tech. sheet (2)'!A:B,2,FALSE)</f>
        <v>OT153-ELQ0561A2A-W18B55-727LW-270TH435S2828-USK-12800</v>
      </c>
    </row>
    <row r="914" ht="15.75" customHeight="1">
      <c r="A914" s="165">
        <v>883.0</v>
      </c>
      <c r="B914" s="111" t="s">
        <v>1191</v>
      </c>
      <c r="C914" s="166">
        <v>44690.0</v>
      </c>
      <c r="D914" s="111" t="s">
        <v>241</v>
      </c>
      <c r="E914" s="111">
        <v>12500.0</v>
      </c>
      <c r="F914" s="111"/>
      <c r="G914" s="111"/>
      <c r="H914" s="111"/>
      <c r="I914" s="111"/>
      <c r="J914" s="141" t="str">
        <f>VLOOKUP(D914,'Tech. sheet (2)'!A:B,2,FALSE)</f>
        <v>OT153-ELQ1554A0A-20EB05-727LW-270TH435F5628-USK-12800</v>
      </c>
    </row>
    <row r="915" ht="15.75" customHeight="1">
      <c r="A915" s="155">
        <v>884.0</v>
      </c>
      <c r="B915" s="111" t="s">
        <v>1192</v>
      </c>
      <c r="C915" s="166">
        <v>44691.0</v>
      </c>
      <c r="D915" s="111" t="s">
        <v>719</v>
      </c>
      <c r="E915" s="111">
        <v>20000.0</v>
      </c>
      <c r="F915" s="111"/>
      <c r="G915" s="111"/>
      <c r="H915" s="111"/>
      <c r="I915" s="111"/>
      <c r="J915" s="141" t="str">
        <f>VLOOKUP(D915,'Tech. sheet (2)'!A:B,2,FALSE)</f>
        <v>L-975-925-140TS550S2828-USK-C06K05</v>
      </c>
    </row>
    <row r="916" ht="15.75" customHeight="1">
      <c r="A916" s="165">
        <v>885.0</v>
      </c>
      <c r="B916" s="111" t="s">
        <v>1193</v>
      </c>
      <c r="C916" s="166">
        <v>44691.0</v>
      </c>
      <c r="D916" s="157" t="s">
        <v>82</v>
      </c>
      <c r="E916" s="111">
        <v>40000.0</v>
      </c>
      <c r="F916" s="111"/>
      <c r="G916" s="111"/>
      <c r="H916" s="111"/>
      <c r="I916" s="111"/>
      <c r="J916" s="141" t="str">
        <f>VLOOKUP(D916,'Tech. sheet (2)'!A:B,2,FALSE)</f>
        <v>L-942-790-160TS340S2020-RAS-А08К05</v>
      </c>
    </row>
    <row r="917" ht="15.75" customHeight="1">
      <c r="A917" s="155">
        <v>886.0</v>
      </c>
      <c r="B917" s="111" t="s">
        <v>1194</v>
      </c>
      <c r="C917" s="166">
        <v>44691.0</v>
      </c>
      <c r="D917" s="111" t="s">
        <v>919</v>
      </c>
      <c r="E917" s="111">
        <v>30000.0</v>
      </c>
      <c r="F917" s="111"/>
      <c r="G917" s="111"/>
      <c r="H917" s="111"/>
      <c r="I917" s="111"/>
      <c r="J917" s="141" t="str">
        <f>VLOOKUP(D917,'Tech. sheet (2)'!A:B,2,FALSE)</f>
        <v>T-896-795-180TH550F2850-HBI BLANK</v>
      </c>
    </row>
    <row r="918" ht="15.75" customHeight="1">
      <c r="A918" s="165">
        <v>887.0</v>
      </c>
      <c r="B918" s="111" t="s">
        <v>1195</v>
      </c>
      <c r="C918" s="166">
        <v>44691.0</v>
      </c>
      <c r="D918" s="111" t="s">
        <v>919</v>
      </c>
      <c r="E918" s="111">
        <v>30000.0</v>
      </c>
      <c r="F918" s="111"/>
      <c r="G918" s="111"/>
      <c r="H918" s="111"/>
      <c r="I918" s="111"/>
      <c r="J918" s="141" t="str">
        <f>VLOOKUP(D918,'Tech. sheet (2)'!A:B,2,FALSE)</f>
        <v>T-896-795-180TH550F2850-HBI BLANK</v>
      </c>
    </row>
    <row r="919" ht="15.75" customHeight="1">
      <c r="A919" s="155">
        <v>888.0</v>
      </c>
      <c r="B919" s="111" t="s">
        <v>1196</v>
      </c>
      <c r="C919" s="166">
        <v>44692.0</v>
      </c>
      <c r="D919" s="111" t="s">
        <v>54</v>
      </c>
      <c r="E919" s="111">
        <v>40000.0</v>
      </c>
      <c r="F919" s="111"/>
      <c r="G919" s="111"/>
      <c r="H919" s="111"/>
      <c r="I919" s="111"/>
      <c r="J919" s="141" t="str">
        <f>VLOOKUP(D919,'Tech. sheet (2)'!A:B,2,FALSE)</f>
        <v>OT070-ELQ7013A9A-07CK05-993DE-170TH580S2828-HBI-90300</v>
      </c>
    </row>
    <row r="920" ht="15.75" customHeight="1">
      <c r="A920" s="165">
        <v>889.0</v>
      </c>
      <c r="B920" s="111" t="s">
        <v>1197</v>
      </c>
      <c r="C920" s="166">
        <v>44692.0</v>
      </c>
      <c r="D920" s="111" t="s">
        <v>613</v>
      </c>
      <c r="E920" s="111">
        <v>40000.0</v>
      </c>
      <c r="F920" s="111"/>
      <c r="G920" s="111"/>
      <c r="H920" s="111"/>
      <c r="I920" s="111"/>
      <c r="J920" s="141" t="str">
        <f>VLOOKUP(D920,'Tech. sheet (2)'!A:B,2,FALSE)</f>
        <v>OT62-ELQ6216A2A-15VK05-975HP-170TH435S2828-USK-144000</v>
      </c>
    </row>
    <row r="921" ht="15.75" customHeight="1">
      <c r="A921" s="165">
        <v>890.0</v>
      </c>
      <c r="B921" s="111" t="s">
        <v>1198</v>
      </c>
      <c r="C921" s="166">
        <v>44693.0</v>
      </c>
      <c r="D921" s="111" t="s">
        <v>249</v>
      </c>
      <c r="E921" s="111">
        <v>16000.0</v>
      </c>
      <c r="F921" s="111"/>
      <c r="G921" s="111"/>
      <c r="H921" s="111"/>
      <c r="I921" s="111"/>
      <c r="J921" s="141" t="str">
        <f>VLOOKUP(D921,'Tech. sheet (2)'!A:B,2,FALSE)</f>
        <v>OT153-ELQ1542A3A-20EB05-727LW-270TH435F5628-USK-14400</v>
      </c>
    </row>
    <row r="922" ht="15.75" customHeight="1">
      <c r="A922" s="165">
        <v>891.0</v>
      </c>
      <c r="B922" s="111" t="s">
        <v>1199</v>
      </c>
      <c r="C922" s="166">
        <v>44693.0</v>
      </c>
      <c r="D922" s="111" t="s">
        <v>270</v>
      </c>
      <c r="E922" s="111">
        <v>20000.0</v>
      </c>
      <c r="F922" s="111"/>
      <c r="G922" s="111"/>
      <c r="H922" s="111"/>
      <c r="I922" s="111"/>
      <c r="J922" s="141" t="str">
        <f>VLOOKUP(D922,'Tech. sheet (2)'!A:B,2,FALSE)</f>
        <v>OT153-ELQ0561A2A-W18B55-727LW-270TH435S2828-USK-12800</v>
      </c>
    </row>
    <row r="923" ht="15.75" customHeight="1">
      <c r="A923" s="165">
        <v>892.0</v>
      </c>
      <c r="B923" s="111" t="s">
        <v>1200</v>
      </c>
      <c r="C923" s="166">
        <v>44694.0</v>
      </c>
      <c r="D923" s="111" t="s">
        <v>55</v>
      </c>
      <c r="E923" s="111">
        <v>27000.0</v>
      </c>
      <c r="F923" s="111"/>
      <c r="G923" s="111"/>
      <c r="H923" s="111"/>
      <c r="I923" s="111"/>
      <c r="J923" s="141" t="str">
        <f>VLOOKUP(D923,'Tech. sheet (2)'!A:B,2,FALSE)</f>
        <v>OT070-ELQ7022A6A-W14K05-993DE-170TH580S2828-HBI-90300</v>
      </c>
    </row>
    <row r="924" ht="15.75" customHeight="1">
      <c r="A924" s="165">
        <v>893.0</v>
      </c>
      <c r="B924" s="111" t="s">
        <v>1201</v>
      </c>
      <c r="C924" s="166">
        <v>44697.0</v>
      </c>
      <c r="D924" s="111" t="s">
        <v>1170</v>
      </c>
      <c r="E924" s="111">
        <v>7000.0</v>
      </c>
      <c r="F924" s="111"/>
      <c r="G924" s="111"/>
      <c r="H924" s="111"/>
      <c r="I924" s="111"/>
      <c r="J924" s="141" t="str">
        <f>VLOOKUP(D924,'Tech. sheet (2)'!A:B,2,FALSE)</f>
        <v>M-922-868-170TH580S2828-HBI BLANK</v>
      </c>
    </row>
    <row r="925" ht="15.75" customHeight="1">
      <c r="A925" s="165">
        <v>894.0</v>
      </c>
      <c r="B925" s="111" t="s">
        <v>1202</v>
      </c>
      <c r="C925" s="166">
        <v>44697.0</v>
      </c>
      <c r="D925" s="111" t="s">
        <v>719</v>
      </c>
      <c r="E925" s="111">
        <v>30000.0</v>
      </c>
      <c r="F925" s="111"/>
      <c r="J925" s="141" t="str">
        <f>VLOOKUP(D925,'Tech. sheet (2)'!A:B,2,FALSE)</f>
        <v>L-975-925-140TS550S2828-USK-C06K05</v>
      </c>
    </row>
    <row r="926" ht="15.75" customHeight="1">
      <c r="A926" s="165">
        <v>895.0</v>
      </c>
      <c r="B926" s="111" t="s">
        <v>1203</v>
      </c>
      <c r="C926" s="166">
        <v>44697.0</v>
      </c>
      <c r="D926" s="111" t="s">
        <v>623</v>
      </c>
      <c r="E926" s="111">
        <v>20000.0</v>
      </c>
      <c r="F926" s="111" t="s">
        <v>1204</v>
      </c>
      <c r="J926" s="141" t="str">
        <f>VLOOKUP(D926,'Tech. sheet (2)'!A:B,2,FALSE)</f>
        <v>L-918-925-140TS550S2828-RAS-C06K05</v>
      </c>
    </row>
    <row r="927" ht="15.75" customHeight="1">
      <c r="A927" s="165">
        <v>896.0</v>
      </c>
      <c r="B927" s="111" t="s">
        <v>1205</v>
      </c>
      <c r="C927" s="166">
        <v>44697.0</v>
      </c>
      <c r="D927" s="111" t="s">
        <v>856</v>
      </c>
      <c r="E927" s="111">
        <v>21000.0</v>
      </c>
      <c r="F927" s="111"/>
      <c r="J927" s="141" t="str">
        <f>VLOOKUP(D927,'Tech. sheet (2)'!A:B,2,FALSE)</f>
        <v>L-913-766-140TS480F2020-RAS-21EK05</v>
      </c>
    </row>
    <row r="928" ht="15.75" customHeight="1">
      <c r="A928" s="165">
        <v>897.0</v>
      </c>
      <c r="B928" s="111" t="s">
        <v>1206</v>
      </c>
      <c r="C928" s="166">
        <v>44698.0</v>
      </c>
      <c r="D928" s="131" t="s">
        <v>133</v>
      </c>
      <c r="E928" s="111">
        <v>25000.0</v>
      </c>
      <c r="F928" s="111"/>
      <c r="J928" s="141" t="str">
        <f>VLOOKUP(D928,'Tech. sheet (2)'!A:B,2,FALSE)</f>
        <v>M-959-901-170TH550F2828-HBI BLANK</v>
      </c>
    </row>
    <row r="929" ht="15.75" customHeight="1">
      <c r="A929" s="165">
        <v>898.0</v>
      </c>
      <c r="B929" s="111" t="s">
        <v>1207</v>
      </c>
      <c r="C929" s="166">
        <v>44698.0</v>
      </c>
      <c r="D929" s="141" t="s">
        <v>1177</v>
      </c>
      <c r="E929" s="111">
        <v>32000.0</v>
      </c>
      <c r="F929" s="111"/>
      <c r="J929" s="141" t="str">
        <f>VLOOKUP(D929,'Tech. sheet (2)'!A:B,2,FALSE)</f>
        <v>OT096-A07B05-ARGO-220TS275S1515-ARS-38850</v>
      </c>
    </row>
    <row r="930" ht="15.75" customHeight="1">
      <c r="A930" s="165">
        <v>899.0</v>
      </c>
      <c r="B930" s="111" t="s">
        <v>1208</v>
      </c>
      <c r="C930" s="166">
        <v>44698.0</v>
      </c>
      <c r="D930" s="111" t="s">
        <v>1091</v>
      </c>
      <c r="E930" s="156">
        <v>5000.0</v>
      </c>
      <c r="F930" s="111"/>
      <c r="J930" s="141" t="str">
        <f>VLOOKUP(D930,'Tech. sheet (2)'!A:B,2,FALSE)</f>
        <v>OT096-A07B05-ARGO-200TS275F2828-ARK-38850  </v>
      </c>
    </row>
    <row r="931" ht="15.75" customHeight="1">
      <c r="A931" s="165">
        <v>900.0</v>
      </c>
      <c r="B931" s="111" t="s">
        <v>1209</v>
      </c>
      <c r="C931" s="166">
        <v>44698.0</v>
      </c>
      <c r="D931" s="157" t="s">
        <v>1181</v>
      </c>
      <c r="E931" s="111">
        <v>6000.0</v>
      </c>
      <c r="F931" s="111"/>
      <c r="J931" s="141" t="str">
        <f>VLOOKUP(D931,'Tech. sheet (2)'!A:B,2,FALSE)</f>
        <v>Жерсть 0,17*922*868 W/G х</v>
      </c>
    </row>
    <row r="932" ht="15.75" customHeight="1">
      <c r="A932" s="165">
        <v>901.0</v>
      </c>
      <c r="B932" s="111" t="s">
        <v>1210</v>
      </c>
      <c r="C932" s="166">
        <v>44698.0</v>
      </c>
      <c r="D932" s="111" t="s">
        <v>1185</v>
      </c>
      <c r="E932" s="111">
        <v>3200.0</v>
      </c>
      <c r="F932" s="111"/>
      <c r="J932" s="141" t="str">
        <f>VLOOKUP(D932,'Tech. sheet (2)'!A:B,2,FALSE)</f>
        <v>Жерсть 0,22*700*694 W/G х</v>
      </c>
    </row>
    <row r="933" ht="15.75" customHeight="1">
      <c r="A933" s="165">
        <v>902.0</v>
      </c>
      <c r="B933" s="111" t="s">
        <v>1211</v>
      </c>
      <c r="C933" s="166">
        <v>44699.0</v>
      </c>
      <c r="D933" s="157" t="s">
        <v>82</v>
      </c>
      <c r="E933" s="111">
        <v>40000.0</v>
      </c>
      <c r="F933" s="111"/>
      <c r="J933" s="141" t="str">
        <f>VLOOKUP(D933,'Tech. sheet (2)'!A:B,2,FALSE)</f>
        <v>L-942-790-160TS340S2020-RAS-А08К05</v>
      </c>
    </row>
    <row r="934" ht="15.75" customHeight="1">
      <c r="A934" s="165">
        <v>903.0</v>
      </c>
      <c r="B934" s="111" t="s">
        <v>1212</v>
      </c>
      <c r="C934" s="166">
        <v>44699.0</v>
      </c>
      <c r="D934" s="157" t="s">
        <v>593</v>
      </c>
      <c r="E934" s="111">
        <v>30000.0</v>
      </c>
      <c r="F934" s="111"/>
      <c r="J934" s="141" t="str">
        <f>VLOOKUP(D934,'Tech. sheet (2)'!A:B,2,FALSE)</f>
        <v>OT99-ELQ9999A0A---K05-715SU-250TH415F7575-USK-42500 Hollande</v>
      </c>
    </row>
    <row r="935" ht="15.75" customHeight="1">
      <c r="A935" s="165">
        <v>904.0</v>
      </c>
      <c r="B935" s="111" t="s">
        <v>1213</v>
      </c>
      <c r="C935" s="166">
        <v>44699.0</v>
      </c>
      <c r="D935" s="111" t="s">
        <v>98</v>
      </c>
      <c r="E935" s="111">
        <v>16000.0</v>
      </c>
      <c r="F935" s="111"/>
      <c r="J935" s="141" t="str">
        <f>VLOOKUP(D935,'Tech. sheet (2)'!A:B,2,FALSE)</f>
        <v>OT153-ELQ0561A2A-W18B55-727LW-270TH435S2828-HBI-12800</v>
      </c>
    </row>
    <row r="936" ht="15.75" customHeight="1">
      <c r="A936" s="165">
        <v>905.0</v>
      </c>
      <c r="B936" s="111" t="s">
        <v>1214</v>
      </c>
      <c r="C936" s="166">
        <v>44699.0</v>
      </c>
      <c r="D936" s="111" t="s">
        <v>270</v>
      </c>
      <c r="E936" s="111">
        <v>16000.0</v>
      </c>
      <c r="F936" s="111"/>
      <c r="J936" s="141" t="str">
        <f>VLOOKUP(D936,'Tech. sheet (2)'!A:B,2,FALSE)</f>
        <v>OT153-ELQ0561A2A-W18B55-727LW-270TH435S2828-USK-12800</v>
      </c>
    </row>
    <row r="937" ht="15.75" customHeight="1">
      <c r="A937" s="165">
        <v>906.0</v>
      </c>
      <c r="B937" s="111" t="s">
        <v>1215</v>
      </c>
      <c r="C937" s="166">
        <v>44699.0</v>
      </c>
      <c r="D937" s="111" t="s">
        <v>129</v>
      </c>
      <c r="E937" s="111">
        <v>1500.0</v>
      </c>
      <c r="F937" s="111"/>
      <c r="J937" s="141" t="str">
        <f>VLOOKUP(D937,'Tech. sheet (2)'!A:B,2,FALSE)</f>
        <v>OT99-ELQ9999A0A---K05-715SU-250TH415F7575-USK-42500 Hollande</v>
      </c>
    </row>
    <row r="938" ht="15.75" customHeight="1">
      <c r="A938" s="165">
        <v>907.0</v>
      </c>
      <c r="B938" s="111" t="s">
        <v>1216</v>
      </c>
      <c r="C938" s="166">
        <v>44700.0</v>
      </c>
      <c r="D938" s="111" t="s">
        <v>1217</v>
      </c>
      <c r="E938" s="111">
        <v>12000.0</v>
      </c>
      <c r="F938" s="111"/>
      <c r="J938" s="141" t="str">
        <f>VLOOKUP(D938,'Tech. sheet (2)'!A:B,2,FALSE)</f>
        <v>OT096-A07B05-ARGO-200TH550S2828-HBI-38850</v>
      </c>
    </row>
    <row r="939" ht="15.75" customHeight="1">
      <c r="A939" s="165">
        <v>908.0</v>
      </c>
      <c r="B939" s="111" t="s">
        <v>1218</v>
      </c>
      <c r="C939" s="166">
        <v>44700.0</v>
      </c>
      <c r="D939" s="111" t="s">
        <v>623</v>
      </c>
      <c r="E939" s="111">
        <v>18000.0</v>
      </c>
      <c r="F939" s="111"/>
      <c r="J939" s="141" t="str">
        <f>VLOOKUP(D939,'Tech. sheet (2)'!A:B,2,FALSE)</f>
        <v>L-918-925-140TS550S2828-RAS-C06K05</v>
      </c>
    </row>
    <row r="940" ht="15.75" customHeight="1">
      <c r="A940" s="165">
        <v>909.0</v>
      </c>
      <c r="B940" s="111" t="s">
        <v>1219</v>
      </c>
      <c r="C940" s="166">
        <v>44701.0</v>
      </c>
      <c r="D940" s="111" t="s">
        <v>1106</v>
      </c>
      <c r="E940" s="111">
        <v>8000.0</v>
      </c>
      <c r="F940" s="111"/>
      <c r="J940" s="141" t="str">
        <f>VLOOKUP(D940,'Tech. sheet (2)'!A:B,2,FALSE)</f>
        <v>L-840-942-170TH550F2828-HBI-A55K05</v>
      </c>
    </row>
    <row r="941" ht="15.75" customHeight="1">
      <c r="A941" s="165">
        <v>910.0</v>
      </c>
      <c r="B941" s="111" t="s">
        <v>1220</v>
      </c>
      <c r="C941" s="166">
        <v>44701.0</v>
      </c>
      <c r="D941" s="111" t="s">
        <v>981</v>
      </c>
      <c r="E941" s="111">
        <v>30000.0</v>
      </c>
      <c r="F941" s="111"/>
      <c r="J941" s="141" t="str">
        <f>VLOOKUP(D941,'Tech. sheet (2)'!A:B,2,FALSE)</f>
        <v>L-913-766-140TS480F2020-RAS-А08К05</v>
      </c>
    </row>
    <row r="942" ht="15.75" customHeight="1">
      <c r="A942" s="165">
        <v>911.0</v>
      </c>
      <c r="B942" s="111" t="s">
        <v>1221</v>
      </c>
      <c r="C942" s="166">
        <v>44701.0</v>
      </c>
      <c r="D942" s="111" t="s">
        <v>919</v>
      </c>
      <c r="E942" s="111">
        <v>36000.0</v>
      </c>
      <c r="F942" s="111"/>
      <c r="J942" s="141" t="str">
        <f>VLOOKUP(D942,'Tech. sheet (2)'!A:B,2,FALSE)</f>
        <v>T-896-795-180TH550F2850-HBI BLANK</v>
      </c>
    </row>
    <row r="943" ht="15.75" customHeight="1">
      <c r="A943" s="165">
        <v>912.0</v>
      </c>
      <c r="B943" s="111" t="s">
        <v>1222</v>
      </c>
      <c r="C943" s="166">
        <v>44701.0</v>
      </c>
      <c r="D943" s="111" t="s">
        <v>936</v>
      </c>
      <c r="E943" s="111">
        <v>40000.0</v>
      </c>
      <c r="F943" s="111"/>
      <c r="J943" s="141" t="str">
        <f>VLOOKUP(D943,'Tech. sheet (2)'!A:B,2,FALSE)</f>
        <v>T-896-795-170TH550F2828-HBI BLANK</v>
      </c>
    </row>
    <row r="944" ht="15.75" customHeight="1">
      <c r="A944" s="165">
        <v>913.0</v>
      </c>
      <c r="B944" s="111" t="s">
        <v>1223</v>
      </c>
      <c r="C944" s="166">
        <v>44701.0</v>
      </c>
      <c r="D944" s="111" t="s">
        <v>936</v>
      </c>
      <c r="E944" s="111">
        <v>50000.0</v>
      </c>
      <c r="F944" s="111"/>
      <c r="J944" s="141" t="str">
        <f>VLOOKUP(D944,'Tech. sheet (2)'!A:B,2,FALSE)</f>
        <v>T-896-795-170TH550F2828-HBI BLANK</v>
      </c>
    </row>
    <row r="945" ht="15.75" customHeight="1">
      <c r="A945" s="165">
        <v>914.0</v>
      </c>
      <c r="B945" s="111" t="s">
        <v>1224</v>
      </c>
      <c r="C945" s="166">
        <v>44704.0</v>
      </c>
      <c r="D945" s="111" t="s">
        <v>98</v>
      </c>
      <c r="E945" s="111">
        <v>20000.0</v>
      </c>
      <c r="F945" s="111"/>
      <c r="J945" s="141" t="str">
        <f>VLOOKUP(D945,'Tech. sheet (2)'!A:B,2,FALSE)</f>
        <v>OT153-ELQ0561A2A-W18B55-727LW-270TH435S2828-HBI-12800</v>
      </c>
    </row>
    <row r="946" ht="15.75" customHeight="1">
      <c r="A946" s="165">
        <v>915.0</v>
      </c>
      <c r="B946" s="111" t="s">
        <v>1225</v>
      </c>
      <c r="C946" s="166">
        <v>44704.0</v>
      </c>
      <c r="D946" s="111" t="s">
        <v>1226</v>
      </c>
      <c r="E946" s="111">
        <v>40000.0</v>
      </c>
      <c r="F946" s="111"/>
      <c r="J946" s="141" t="str">
        <f>VLOOKUP(D946,'Tech. sheet (2)'!A:B,2,FALSE)</f>
        <v>L-836-942-170TH435S2828-ARF-A55K05</v>
      </c>
    </row>
    <row r="947" ht="15.75" customHeight="1">
      <c r="A947" s="165">
        <v>916.0</v>
      </c>
      <c r="B947" s="111" t="s">
        <v>1227</v>
      </c>
      <c r="C947" s="166">
        <v>44704.0</v>
      </c>
      <c r="D947" s="111" t="s">
        <v>1228</v>
      </c>
      <c r="E947" s="111">
        <v>20000.0</v>
      </c>
      <c r="F947" s="111"/>
      <c r="J947" s="141" t="str">
        <f>VLOOKUP(D947,'Tech. sheet (2)'!A:B,2,FALSE)</f>
        <v>L-975-925-140TS550S2828-USK-IMP-C06K05</v>
      </c>
    </row>
    <row r="948" ht="15.75" customHeight="1">
      <c r="A948" s="165">
        <v>917.0</v>
      </c>
      <c r="B948" s="111" t="s">
        <v>1229</v>
      </c>
      <c r="C948" s="166">
        <v>44705.0</v>
      </c>
      <c r="D948" s="111" t="s">
        <v>595</v>
      </c>
      <c r="E948" s="111">
        <v>30000.0</v>
      </c>
      <c r="F948" s="111"/>
      <c r="J948" s="141" t="str">
        <f>VLOOKUP(D948,'Tech. sheet (2)'!A:B,2,FALSE)</f>
        <v>OT62-ELQ6216A2A-15VK05-975HP-170TH435S2828-HBI-144000</v>
      </c>
    </row>
    <row r="949" ht="15.75" customHeight="1">
      <c r="A949" s="165">
        <v>918.0</v>
      </c>
      <c r="B949" s="111" t="s">
        <v>1230</v>
      </c>
      <c r="C949" s="166">
        <v>44705.0</v>
      </c>
      <c r="D949" s="111" t="s">
        <v>595</v>
      </c>
      <c r="E949" s="111">
        <v>30000.0</v>
      </c>
      <c r="F949" s="111"/>
      <c r="J949" s="141" t="str">
        <f>VLOOKUP(D949,'Tech. sheet (2)'!A:B,2,FALSE)</f>
        <v>OT62-ELQ6216A2A-15VK05-975HP-170TH435S2828-HBI-144000</v>
      </c>
    </row>
    <row r="950" ht="15.75" customHeight="1">
      <c r="A950" s="165">
        <v>919.0</v>
      </c>
      <c r="B950" s="111" t="s">
        <v>1231</v>
      </c>
      <c r="C950" s="166">
        <v>44706.0</v>
      </c>
      <c r="D950" s="111" t="s">
        <v>54</v>
      </c>
      <c r="E950" s="111">
        <v>22000.0</v>
      </c>
      <c r="F950" s="111"/>
      <c r="J950" s="141" t="str">
        <f>VLOOKUP(D950,'Tech. sheet (2)'!A:B,2,FALSE)</f>
        <v>OT070-ELQ7013A9A-07CK05-993DE-170TH580S2828-HBI-90300</v>
      </c>
    </row>
    <row r="951" ht="15.75" customHeight="1">
      <c r="A951" s="165">
        <v>920.0</v>
      </c>
      <c r="B951" s="111" t="s">
        <v>1232</v>
      </c>
      <c r="C951" s="166">
        <v>44706.0</v>
      </c>
      <c r="D951" s="111" t="s">
        <v>1170</v>
      </c>
      <c r="E951" s="111">
        <v>10000.0</v>
      </c>
      <c r="F951" s="111"/>
      <c r="J951" s="141" t="str">
        <f>VLOOKUP(D951,'Tech. sheet (2)'!A:B,2,FALSE)</f>
        <v>M-922-868-170TH580S2828-HBI BLANK</v>
      </c>
    </row>
    <row r="952" ht="15.75" customHeight="1">
      <c r="A952" s="165">
        <v>921.0</v>
      </c>
      <c r="B952" s="111" t="s">
        <v>1233</v>
      </c>
      <c r="C952" s="166">
        <v>44706.0</v>
      </c>
      <c r="D952" s="111" t="s">
        <v>936</v>
      </c>
      <c r="E952" s="111">
        <v>23000.0</v>
      </c>
      <c r="F952" s="111"/>
      <c r="J952" s="141" t="str">
        <f>VLOOKUP(D952,'Tech. sheet (2)'!A:B,2,FALSE)</f>
        <v>T-896-795-170TH550F2828-HBI BLANK</v>
      </c>
    </row>
    <row r="953" ht="15.75" customHeight="1">
      <c r="A953" s="165">
        <v>922.0</v>
      </c>
      <c r="B953" s="111" t="s">
        <v>1234</v>
      </c>
      <c r="C953" s="166">
        <v>44707.0</v>
      </c>
      <c r="D953" s="157" t="s">
        <v>82</v>
      </c>
      <c r="E953" s="111">
        <v>40000.0</v>
      </c>
      <c r="F953" s="111"/>
      <c r="J953" s="141" t="str">
        <f>VLOOKUP(D953,'Tech. sheet (2)'!A:B,2,FALSE)</f>
        <v>L-942-790-160TS340S2020-RAS-А08К05</v>
      </c>
    </row>
    <row r="954" ht="15.75" customHeight="1">
      <c r="A954" s="161">
        <v>923.0</v>
      </c>
      <c r="B954" s="156" t="s">
        <v>1235</v>
      </c>
      <c r="C954" s="166">
        <v>44707.0</v>
      </c>
      <c r="D954" s="111" t="s">
        <v>1228</v>
      </c>
      <c r="E954" s="111">
        <v>20000.0</v>
      </c>
      <c r="F954" s="111" t="s">
        <v>1236</v>
      </c>
      <c r="J954" s="141" t="str">
        <f>VLOOKUP(D954,'Tech. sheet (2)'!A:B,2,FALSE)</f>
        <v>L-975-925-140TS550S2828-USK-IMP-C06K05</v>
      </c>
    </row>
    <row r="955" ht="15.75" customHeight="1">
      <c r="A955" s="161">
        <v>924.0</v>
      </c>
      <c r="B955" s="156" t="s">
        <v>1237</v>
      </c>
      <c r="C955" s="166">
        <v>44707.0</v>
      </c>
      <c r="D955" s="111" t="s">
        <v>1228</v>
      </c>
      <c r="E955" s="111">
        <v>20000.0</v>
      </c>
      <c r="F955" s="111"/>
      <c r="J955" s="141" t="str">
        <f>VLOOKUP(D955,'Tech. sheet (2)'!A:B,2,FALSE)</f>
        <v>L-975-925-140TS550S2828-USK-IMP-C06K05</v>
      </c>
    </row>
    <row r="956" ht="15.75" customHeight="1">
      <c r="A956" s="161">
        <v>925.0</v>
      </c>
      <c r="B956" s="156" t="s">
        <v>1238</v>
      </c>
      <c r="C956" s="166">
        <v>44707.0</v>
      </c>
      <c r="D956" s="111" t="s">
        <v>936</v>
      </c>
      <c r="E956" s="111">
        <v>50000.0</v>
      </c>
      <c r="F956" s="111"/>
      <c r="J956" s="141" t="str">
        <f>VLOOKUP(D956,'Tech. sheet (2)'!A:B,2,FALSE)</f>
        <v>T-896-795-170TH550F2828-HBI BLANK</v>
      </c>
    </row>
    <row r="957" ht="15.75" customHeight="1">
      <c r="A957" s="161">
        <v>926.0</v>
      </c>
      <c r="B957" s="156" t="s">
        <v>1239</v>
      </c>
      <c r="C957" s="166">
        <v>44707.0</v>
      </c>
      <c r="D957" s="111" t="s">
        <v>127</v>
      </c>
      <c r="E957" s="111">
        <v>12000.0</v>
      </c>
      <c r="F957" s="111"/>
      <c r="J957" s="141" t="str">
        <f>VLOOKUP(D957,'Tech. sheet (2)'!A:B,2,FALSE)</f>
        <v>T-908-1112-200TS260S2828-USK BLANK</v>
      </c>
    </row>
    <row r="958" ht="15.75" customHeight="1">
      <c r="A958" s="161">
        <v>927.0</v>
      </c>
      <c r="B958" s="156" t="s">
        <v>1240</v>
      </c>
      <c r="C958" s="166">
        <v>44707.0</v>
      </c>
      <c r="D958" s="111" t="s">
        <v>256</v>
      </c>
      <c r="E958" s="111">
        <v>8000.0</v>
      </c>
      <c r="F958" s="111"/>
      <c r="J958" s="141" t="str">
        <f>VLOOKUP(D958,'Tech. sheet (2)'!A:B,2,FALSE)</f>
        <v>T-877-1066-180TS275S2828-USK BLANK</v>
      </c>
    </row>
    <row r="959" ht="15.75" customHeight="1">
      <c r="A959" s="161">
        <v>928.0</v>
      </c>
      <c r="B959" s="111" t="s">
        <v>1241</v>
      </c>
      <c r="C959" s="166">
        <v>44708.0</v>
      </c>
      <c r="D959" s="111" t="s">
        <v>1091</v>
      </c>
      <c r="E959" s="111">
        <v>40000.0</v>
      </c>
      <c r="F959" s="111"/>
      <c r="J959" s="141" t="str">
        <f>VLOOKUP(D959,'Tech. sheet (2)'!A:B,2,FALSE)</f>
        <v>OT096-A07B05-ARGO-200TS275F2828-ARK-38850  </v>
      </c>
    </row>
    <row r="960" ht="15.75" customHeight="1">
      <c r="A960" s="161">
        <v>929.0</v>
      </c>
      <c r="B960" s="111" t="s">
        <v>1242</v>
      </c>
      <c r="C960" s="166">
        <v>44708.0</v>
      </c>
      <c r="D960" s="141" t="s">
        <v>1091</v>
      </c>
      <c r="E960" s="111">
        <v>20000.0</v>
      </c>
      <c r="F960" s="111"/>
      <c r="J960" s="111" t="str">
        <f>VLOOKUP(D960,'Tech. sheet (2)'!A:B,2,FALSE)</f>
        <v>OT096-A07B05-ARGO-200TS275F2828-ARK-38850  </v>
      </c>
    </row>
    <row r="961" ht="15.75" customHeight="1">
      <c r="A961" s="161">
        <v>930.0</v>
      </c>
      <c r="B961" s="111" t="s">
        <v>1243</v>
      </c>
      <c r="C961" s="166">
        <v>44708.0</v>
      </c>
      <c r="D961" s="141" t="s">
        <v>1185</v>
      </c>
      <c r="E961" s="156">
        <v>1600.0</v>
      </c>
      <c r="F961" s="111"/>
      <c r="J961" s="111" t="str">
        <f>VLOOKUP(D961,'Tech. sheet (2)'!A:B,2,FALSE)</f>
        <v>Жерсть 0,22*700*694 W/G х</v>
      </c>
    </row>
    <row r="962" ht="15.75" customHeight="1">
      <c r="A962" s="161">
        <v>931.0</v>
      </c>
      <c r="B962" s="111" t="s">
        <v>1244</v>
      </c>
      <c r="C962" s="166">
        <v>44708.0</v>
      </c>
      <c r="D962" s="141" t="s">
        <v>1187</v>
      </c>
      <c r="E962" s="156">
        <v>2800.0</v>
      </c>
      <c r="F962" s="111"/>
      <c r="J962" s="111" t="str">
        <f>VLOOKUP(D962,'Tech. sheet (2)'!A:B,2,FALSE)</f>
        <v>Жерсть 0,22*866*700 W/G х</v>
      </c>
    </row>
    <row r="963" ht="15.75" customHeight="1">
      <c r="A963" s="161">
        <v>932.0</v>
      </c>
      <c r="B963" s="111" t="s">
        <v>1245</v>
      </c>
      <c r="C963" s="166">
        <v>44708.0</v>
      </c>
      <c r="D963" s="141" t="s">
        <v>1181</v>
      </c>
      <c r="E963" s="156">
        <v>2835.0</v>
      </c>
      <c r="F963" s="111"/>
      <c r="J963" s="111" t="str">
        <f>VLOOKUP(D963,'Tech. sheet (2)'!A:B,2,FALSE)</f>
        <v>Жерсть 0,17*922*868 W/G х</v>
      </c>
    </row>
    <row r="964" ht="15.75" customHeight="1">
      <c r="A964" s="161">
        <v>933.0</v>
      </c>
      <c r="B964" s="111" t="s">
        <v>1246</v>
      </c>
      <c r="C964" s="166">
        <v>44711.0</v>
      </c>
      <c r="D964" s="111" t="s">
        <v>856</v>
      </c>
      <c r="E964" s="111">
        <v>11000.0</v>
      </c>
      <c r="F964" s="111"/>
      <c r="J964" s="111" t="str">
        <f>VLOOKUP(D964,'Tech. sheet (2)'!A:B,2,FALSE)</f>
        <v>L-913-766-140TS480F2020-RAS-21EK05</v>
      </c>
    </row>
    <row r="965" ht="15.75" customHeight="1">
      <c r="A965" s="161">
        <v>934.0</v>
      </c>
      <c r="B965" s="111" t="s">
        <v>1247</v>
      </c>
      <c r="C965" s="166">
        <v>44711.0</v>
      </c>
      <c r="D965" s="111" t="s">
        <v>1101</v>
      </c>
      <c r="E965" s="111">
        <v>30000.0</v>
      </c>
      <c r="F965" s="111"/>
      <c r="J965" s="111" t="str">
        <f>VLOOKUP(D965,'Tech. sheet (2)'!A:B,2,FALSE)</f>
        <v>L-913-766-140TS480F2020-USK-А08К05</v>
      </c>
    </row>
    <row r="966" ht="15.75" customHeight="1">
      <c r="A966" s="161">
        <v>935.0</v>
      </c>
      <c r="B966" s="111" t="s">
        <v>1248</v>
      </c>
      <c r="C966" s="166">
        <v>44711.0</v>
      </c>
      <c r="D966" s="111" t="s">
        <v>108</v>
      </c>
      <c r="E966" s="111">
        <v>16000.0</v>
      </c>
      <c r="F966" s="111"/>
      <c r="J966" s="111" t="str">
        <f>VLOOKUP(D966,'Tech. sheet (2)'!A:B,2,FALSE)</f>
        <v>M-913-766-140TS480S2020-RAS BLANK</v>
      </c>
    </row>
    <row r="967" ht="15.75" customHeight="1">
      <c r="A967" s="161">
        <v>936.0</v>
      </c>
      <c r="B967" s="111" t="s">
        <v>1249</v>
      </c>
      <c r="C967" s="166">
        <v>44711.0</v>
      </c>
      <c r="D967" s="157" t="s">
        <v>82</v>
      </c>
      <c r="E967" s="111">
        <v>30000.0</v>
      </c>
      <c r="F967" s="111"/>
      <c r="J967" s="111" t="str">
        <f>VLOOKUP(D967,'Tech. sheet (2)'!A:B,2,FALSE)</f>
        <v>L-942-790-160TS340S2020-RAS-А08К05</v>
      </c>
    </row>
    <row r="968" ht="15.75" customHeight="1">
      <c r="A968" s="161">
        <v>937.0</v>
      </c>
      <c r="B968" s="111" t="s">
        <v>1250</v>
      </c>
      <c r="C968" s="166">
        <v>44711.0</v>
      </c>
      <c r="D968" s="111" t="s">
        <v>1251</v>
      </c>
      <c r="E968" s="111">
        <v>2419.0</v>
      </c>
      <c r="F968" s="111"/>
      <c r="J968" s="111" t="str">
        <f>VLOOKUP(D968,'Tech. sheet (2)'!A:B,2,FALSE)</f>
        <v>Жерсть 0,17*954*848 W/G х</v>
      </c>
    </row>
    <row r="969" ht="15.75" customHeight="1">
      <c r="A969" s="161">
        <v>938.0</v>
      </c>
      <c r="B969" s="111" t="s">
        <v>1252</v>
      </c>
      <c r="C969" s="166">
        <v>44711.0</v>
      </c>
      <c r="D969" s="111" t="s">
        <v>1251</v>
      </c>
      <c r="E969" s="111">
        <v>1000.0</v>
      </c>
      <c r="F969" s="111"/>
      <c r="J969" s="111" t="str">
        <f>VLOOKUP(D969,'Tech. sheet (2)'!A:B,2,FALSE)</f>
        <v>Жерсть 0,17*954*848 W/G х</v>
      </c>
    </row>
    <row r="970" ht="15.75" customHeight="1">
      <c r="A970" s="161">
        <v>939.0</v>
      </c>
      <c r="B970" s="111" t="s">
        <v>1253</v>
      </c>
      <c r="C970" s="166">
        <v>44718.0</v>
      </c>
      <c r="D970" s="157" t="s">
        <v>82</v>
      </c>
      <c r="E970" s="111">
        <v>30000.0</v>
      </c>
      <c r="F970" s="111"/>
      <c r="J970" s="111" t="str">
        <f>VLOOKUP(D970,'Tech. sheet (2)'!A:B,2,FALSE)</f>
        <v>L-942-790-160TS340S2020-RAS-А08К05</v>
      </c>
    </row>
    <row r="971" ht="15.75" customHeight="1">
      <c r="A971" s="161">
        <v>940.0</v>
      </c>
      <c r="B971" s="111" t="s">
        <v>1254</v>
      </c>
      <c r="C971" s="166">
        <v>44712.0</v>
      </c>
      <c r="D971" s="111" t="s">
        <v>249</v>
      </c>
      <c r="E971" s="111">
        <v>10000.0</v>
      </c>
      <c r="F971" s="111"/>
      <c r="J971" s="111" t="str">
        <f>VLOOKUP(D971,'Tech. sheet (2)'!A:B,2,FALSE)</f>
        <v>OT153-ELQ1542A3A-20EB05-727LW-270TH435F5628-USK-14400</v>
      </c>
    </row>
    <row r="972" ht="15.75" customHeight="1">
      <c r="A972" s="161">
        <v>941.0</v>
      </c>
      <c r="B972" s="111" t="s">
        <v>1255</v>
      </c>
      <c r="C972" s="166">
        <v>44712.0</v>
      </c>
      <c r="D972" s="111" t="s">
        <v>241</v>
      </c>
      <c r="E972" s="111">
        <v>30000.0</v>
      </c>
      <c r="F972" s="111"/>
      <c r="J972" s="111" t="str">
        <f>VLOOKUP(D972,'Tech. sheet (2)'!A:B,2,FALSE)</f>
        <v>OT153-ELQ1554A0A-20EB05-727LW-270TH435F5628-USK-12800</v>
      </c>
    </row>
    <row r="973" ht="15.75" customHeight="1">
      <c r="A973" s="161">
        <v>942.0</v>
      </c>
      <c r="B973" s="111" t="s">
        <v>1256</v>
      </c>
      <c r="C973" s="166">
        <v>44713.0</v>
      </c>
      <c r="D973" s="111" t="s">
        <v>719</v>
      </c>
      <c r="E973" s="111">
        <v>6000.0</v>
      </c>
      <c r="F973" s="111"/>
      <c r="J973" s="111" t="str">
        <f>VLOOKUP(D973,'Tech. sheet (2)'!A:B,2,FALSE)</f>
        <v>L-975-925-140TS550S2828-USK-C06K05</v>
      </c>
    </row>
    <row r="974" ht="15.75" customHeight="1">
      <c r="A974" s="161">
        <v>943.0</v>
      </c>
      <c r="B974" s="111" t="s">
        <v>1257</v>
      </c>
      <c r="C974" s="166">
        <v>44713.0</v>
      </c>
      <c r="D974" s="111" t="s">
        <v>998</v>
      </c>
      <c r="E974" s="111">
        <v>10000.0</v>
      </c>
      <c r="F974" s="111" t="s">
        <v>1258</v>
      </c>
      <c r="J974" s="111" t="str">
        <f>VLOOKUP(D974,'Tech. sheet (2)'!A:B,2,FALSE)</f>
        <v>L-975-925-140TS550S2828-USK-21EK05</v>
      </c>
    </row>
    <row r="975" ht="15.75" customHeight="1">
      <c r="A975" s="161">
        <v>944.0</v>
      </c>
      <c r="B975" s="111" t="s">
        <v>1259</v>
      </c>
      <c r="C975" s="166">
        <v>44713.0</v>
      </c>
      <c r="D975" s="111" t="s">
        <v>1260</v>
      </c>
      <c r="E975" s="111">
        <v>19000.0</v>
      </c>
      <c r="F975" s="111"/>
      <c r="J975" s="111" t="str">
        <f>VLOOKUP(D975,'Tech. sheet (2)'!A:B,2,FALSE)</f>
        <v>T-860-942-180TH550F2820-ERD BLANK</v>
      </c>
    </row>
    <row r="976" ht="15.75" customHeight="1">
      <c r="A976" s="161">
        <v>945.0</v>
      </c>
      <c r="B976" s="111" t="s">
        <v>1261</v>
      </c>
      <c r="C976" s="166">
        <v>44713.0</v>
      </c>
      <c r="D976" s="111" t="s">
        <v>1139</v>
      </c>
      <c r="E976" s="111">
        <v>17000.0</v>
      </c>
      <c r="F976" s="111"/>
      <c r="J976" s="111" t="str">
        <f>VLOOKUP(D976,'Tech. sheet (2)'!A:B,2,FALSE)</f>
        <v>T-860-942-180TH550F2820-ZZY</v>
      </c>
    </row>
    <row r="977" ht="15.75" customHeight="1">
      <c r="A977" s="161">
        <v>946.0</v>
      </c>
      <c r="B977" s="111" t="s">
        <v>1262</v>
      </c>
      <c r="C977" s="166">
        <v>44713.0</v>
      </c>
      <c r="D977" s="111" t="s">
        <v>1263</v>
      </c>
      <c r="E977" s="111">
        <v>3000.0</v>
      </c>
      <c r="F977" s="111"/>
      <c r="J977" s="111" t="str">
        <f>VLOOKUP(D977,'Tech. sheet (2)'!A:B,2,FALSE)</f>
        <v>T-860-942-180TH550F2820-TTT BLANK</v>
      </c>
    </row>
    <row r="978" ht="15.75" customHeight="1">
      <c r="A978" s="161">
        <v>947.0</v>
      </c>
      <c r="B978" s="111" t="s">
        <v>1264</v>
      </c>
      <c r="C978" s="166">
        <v>44713.0</v>
      </c>
      <c r="D978" s="111" t="s">
        <v>1265</v>
      </c>
      <c r="E978" s="111">
        <v>1400.0</v>
      </c>
      <c r="F978" s="111"/>
      <c r="J978" s="111" t="str">
        <f>VLOOKUP(D978,'Tech. sheet (2)'!A:B,2,FALSE)</f>
        <v>T-838-838-200TH550S2828-HBI</v>
      </c>
    </row>
    <row r="979" ht="15.75" customHeight="1">
      <c r="A979" s="161">
        <v>948.0</v>
      </c>
      <c r="B979" s="111" t="s">
        <v>1266</v>
      </c>
      <c r="C979" s="166">
        <v>44714.0</v>
      </c>
      <c r="D979" s="111" t="s">
        <v>256</v>
      </c>
      <c r="E979" s="111">
        <v>12000.0</v>
      </c>
      <c r="F979" s="111"/>
      <c r="J979" s="111" t="str">
        <f>VLOOKUP(D979,'Tech. sheet (2)'!A:B,2,FALSE)</f>
        <v>T-877-1066-180TS275S2828-USK BLANK</v>
      </c>
    </row>
    <row r="980" ht="15.75" customHeight="1">
      <c r="A980" s="161">
        <v>949.0</v>
      </c>
      <c r="B980" s="141" t="s">
        <v>1267</v>
      </c>
      <c r="C980" s="167">
        <v>44714.0</v>
      </c>
      <c r="D980" s="141" t="s">
        <v>595</v>
      </c>
      <c r="E980" s="141">
        <v>40000.0</v>
      </c>
      <c r="F980" s="111"/>
      <c r="J980" s="111" t="str">
        <f>VLOOKUP(D980,'Tech. sheet (2)'!A:B,2,FALSE)</f>
        <v>OT62-ELQ6216A2A-15VK05-975HP-170TH435S2828-HBI-144000</v>
      </c>
    </row>
    <row r="981" ht="15.75" customHeight="1">
      <c r="A981" s="155">
        <v>950.0</v>
      </c>
      <c r="B981" s="111" t="s">
        <v>1268</v>
      </c>
      <c r="C981" s="129">
        <v>44714.0</v>
      </c>
      <c r="D981" s="111" t="s">
        <v>835</v>
      </c>
      <c r="E981" s="111">
        <v>20400.0</v>
      </c>
      <c r="F981" s="156"/>
      <c r="J981" s="111" t="str">
        <f>VLOOKUP(D981,'Tech. sheet (2)'!A:B,2,FALSE)</f>
        <v>L-830-801-180TS260S2828-USK-IMP-A08K05</v>
      </c>
    </row>
    <row r="982" ht="15.75" customHeight="1">
      <c r="A982" s="161">
        <v>951.0</v>
      </c>
      <c r="B982" s="157" t="s">
        <v>1269</v>
      </c>
      <c r="C982" s="129">
        <v>44714.0</v>
      </c>
      <c r="D982" s="157" t="s">
        <v>1270</v>
      </c>
      <c r="E982" s="157">
        <v>30000.0</v>
      </c>
      <c r="F982" s="111"/>
      <c r="J982" s="111" t="str">
        <f>VLOOKUP(D982,'Tech. sheet (2)'!A:B,2,FALSE)</f>
        <v>OT080-A07B05-121ST-180TH620F5628-HBI-69230</v>
      </c>
    </row>
    <row r="983" ht="15.75" customHeight="1">
      <c r="A983" s="161">
        <v>952.0</v>
      </c>
      <c r="B983" s="111" t="s">
        <v>1271</v>
      </c>
      <c r="C983" s="129">
        <v>44715.0</v>
      </c>
      <c r="D983" s="111" t="s">
        <v>1272</v>
      </c>
      <c r="E983" s="111">
        <v>60000.0</v>
      </c>
      <c r="F983" s="111"/>
      <c r="J983" s="111" t="str">
        <f>VLOOKUP(D983,'Tech. sheet (2)'!A:B,2,FALSE)</f>
        <v>OT096-V14B05-ARGO-200TH460F2828-USK-38850  UA0004413</v>
      </c>
    </row>
    <row r="984" ht="15.75" customHeight="1">
      <c r="A984" s="161">
        <v>953.0</v>
      </c>
      <c r="B984" s="111" t="s">
        <v>1273</v>
      </c>
      <c r="C984" s="166">
        <v>44718.0</v>
      </c>
      <c r="D984" s="111" t="s">
        <v>595</v>
      </c>
      <c r="E984" s="111">
        <v>30000.0</v>
      </c>
      <c r="F984" s="111"/>
      <c r="J984" s="111" t="str">
        <f>VLOOKUP(D984,'Tech. sheet (2)'!A:B,2,FALSE)</f>
        <v>OT62-ELQ6216A2A-15VK05-975HP-170TH435S2828-HBI-144000</v>
      </c>
    </row>
    <row r="985" ht="15.75" customHeight="1">
      <c r="A985" s="161">
        <v>954.0</v>
      </c>
      <c r="B985" s="111" t="s">
        <v>1274</v>
      </c>
      <c r="C985" s="166">
        <v>44718.0</v>
      </c>
      <c r="D985" s="111" t="s">
        <v>595</v>
      </c>
      <c r="E985" s="111">
        <v>30000.0</v>
      </c>
      <c r="F985" s="111"/>
      <c r="J985" s="111" t="str">
        <f>VLOOKUP(D985,'Tech. sheet (2)'!A:B,2,FALSE)</f>
        <v>OT62-ELQ6216A2A-15VK05-975HP-170TH435S2828-HBI-144000</v>
      </c>
    </row>
    <row r="986" ht="15.75" customHeight="1">
      <c r="A986" s="161">
        <v>955.0</v>
      </c>
      <c r="B986" s="111" t="s">
        <v>1275</v>
      </c>
      <c r="C986" s="166">
        <v>44718.0</v>
      </c>
      <c r="D986" s="111" t="s">
        <v>1053</v>
      </c>
      <c r="E986" s="111">
        <v>42000.0</v>
      </c>
      <c r="F986" s="111"/>
      <c r="J986" s="111" t="str">
        <f>VLOOKUP(D986,'Tech. sheet (2)'!A:B,2,FALSE)</f>
        <v>L-896-795-170TH550F2828-HBI-A07B05 </v>
      </c>
    </row>
    <row r="987" ht="15.75" customHeight="1">
      <c r="A987" s="161">
        <v>956.0</v>
      </c>
      <c r="B987" s="111" t="s">
        <v>1276</v>
      </c>
      <c r="C987" s="166">
        <v>44718.0</v>
      </c>
      <c r="D987" s="111" t="s">
        <v>936</v>
      </c>
      <c r="E987" s="111">
        <v>42000.0</v>
      </c>
      <c r="F987" s="111"/>
      <c r="J987" s="111" t="str">
        <f>VLOOKUP(D987,'Tech. sheet (2)'!A:B,2,FALSE)</f>
        <v>T-896-795-170TH550F2828-HBI BLANK</v>
      </c>
    </row>
    <row r="988" ht="15.75" customHeight="1">
      <c r="A988" s="161">
        <v>957.0</v>
      </c>
      <c r="B988" s="111" t="s">
        <v>1277</v>
      </c>
      <c r="C988" s="166">
        <v>44719.0</v>
      </c>
      <c r="D988" s="157" t="s">
        <v>82</v>
      </c>
      <c r="E988" s="111">
        <v>20000.0</v>
      </c>
      <c r="F988" s="111"/>
      <c r="J988" s="111" t="str">
        <f>VLOOKUP(D988,'Tech. sheet (2)'!A:B,2,FALSE)</f>
        <v>L-942-790-160TS340S2020-RAS-А08К05</v>
      </c>
    </row>
    <row r="989" ht="15.75" customHeight="1">
      <c r="A989" s="161">
        <v>958.0</v>
      </c>
      <c r="B989" s="111" t="s">
        <v>1278</v>
      </c>
      <c r="C989" s="166">
        <v>44720.0</v>
      </c>
      <c r="D989" s="111" t="s">
        <v>104</v>
      </c>
      <c r="E989" s="111">
        <v>30000.0</v>
      </c>
      <c r="F989" s="111"/>
      <c r="J989" s="111" t="str">
        <f>VLOOKUP(D989,'Tech. sheet (2)'!A:B,2,FALSE)</f>
        <v>M-942-790-160TS340S2020-RAS BLANK</v>
      </c>
    </row>
    <row r="990" ht="15.75" customHeight="1">
      <c r="A990" s="161">
        <v>959.0</v>
      </c>
      <c r="B990" s="111" t="s">
        <v>1279</v>
      </c>
      <c r="C990" s="166">
        <v>44720.0</v>
      </c>
      <c r="D990" s="111" t="s">
        <v>835</v>
      </c>
      <c r="E990" s="111">
        <v>12000.0</v>
      </c>
      <c r="F990" s="111"/>
      <c r="J990" s="111" t="str">
        <f>VLOOKUP(D990,'Tech. sheet (2)'!A:B,2,FALSE)</f>
        <v>L-830-801-180TS260S2828-USK-IMP-A08K05</v>
      </c>
    </row>
    <row r="991" ht="15.75" customHeight="1">
      <c r="A991" s="161">
        <v>960.0</v>
      </c>
      <c r="B991" s="111" t="s">
        <v>1280</v>
      </c>
      <c r="C991" s="166">
        <v>44720.0</v>
      </c>
      <c r="D991" s="111" t="s">
        <v>323</v>
      </c>
      <c r="E991" s="111">
        <v>10000.0</v>
      </c>
      <c r="F991" s="111"/>
      <c r="J991" s="111" t="str">
        <f>VLOOKUP(D991,'Tech. sheet (2)'!A:B,2,FALSE)</f>
        <v>L-830-801-180TS260S2828-USK-IMP-09AK05</v>
      </c>
    </row>
    <row r="992" ht="15.75" customHeight="1">
      <c r="A992" s="161">
        <v>961.0</v>
      </c>
      <c r="B992" s="111" t="s">
        <v>1281</v>
      </c>
      <c r="C992" s="166">
        <v>44720.0</v>
      </c>
      <c r="D992" s="111" t="s">
        <v>1228</v>
      </c>
      <c r="E992" s="111">
        <v>9000.0</v>
      </c>
      <c r="F992" s="111"/>
      <c r="J992" s="111" t="str">
        <f>VLOOKUP(D992,'Tech. sheet (2)'!A:B,2,FALSE)</f>
        <v>L-975-925-140TS550S2828-USK-IMP-C06K05</v>
      </c>
    </row>
    <row r="993" ht="15.75" customHeight="1">
      <c r="A993" s="161">
        <v>962.0</v>
      </c>
      <c r="B993" s="111" t="s">
        <v>1282</v>
      </c>
      <c r="C993" s="166">
        <v>44720.0</v>
      </c>
      <c r="D993" s="111" t="s">
        <v>206</v>
      </c>
      <c r="E993" s="111">
        <v>40000.0</v>
      </c>
      <c r="F993" s="111"/>
      <c r="J993" s="111" t="str">
        <f>VLOOKUP(D993,'Tech. sheet (2)'!A:B,2,FALSE)</f>
        <v>M-920-778-160TS340S2828-RAS</v>
      </c>
    </row>
    <row r="994" ht="15.75" customHeight="1">
      <c r="A994" s="161">
        <v>963.0</v>
      </c>
      <c r="B994" s="111" t="s">
        <v>1283</v>
      </c>
      <c r="C994" s="166">
        <v>44720.0</v>
      </c>
      <c r="D994" s="111" t="s">
        <v>1284</v>
      </c>
      <c r="E994" s="111">
        <v>17000.0</v>
      </c>
      <c r="F994" s="111"/>
      <c r="J994" s="111" t="str">
        <f>VLOOKUP(D994,'Tech. sheet (2)'!A:B,2,FALSE)</f>
        <v>L-860-873-180TH550F2028-USK-A07B05</v>
      </c>
    </row>
    <row r="995" ht="15.75" customHeight="1">
      <c r="A995" s="161">
        <v>964.0</v>
      </c>
      <c r="B995" s="111" t="s">
        <v>1285</v>
      </c>
      <c r="C995" s="166">
        <v>44721.0</v>
      </c>
      <c r="D995" s="111" t="s">
        <v>1286</v>
      </c>
      <c r="E995" s="111">
        <v>17000.0</v>
      </c>
      <c r="F995" s="111"/>
      <c r="J995" s="111" t="str">
        <f>VLOOKUP(D995,'Tech. sheet (2)'!A:B,2,FALSE)</f>
        <v>OT099-921XQ-190TH415S2020-USK-V14B05-37856</v>
      </c>
    </row>
    <row r="996" ht="15.75" customHeight="1">
      <c r="A996" s="161">
        <v>965.0</v>
      </c>
      <c r="B996" s="111" t="s">
        <v>1287</v>
      </c>
      <c r="C996" s="166">
        <v>44721.0</v>
      </c>
      <c r="D996" s="111" t="s">
        <v>1288</v>
      </c>
      <c r="E996" s="111">
        <v>50000.0</v>
      </c>
      <c r="F996" s="111"/>
      <c r="J996" s="111" t="str">
        <f>VLOOKUP(D996,'Tech. sheet (2)'!A:B,2,FALSE)</f>
        <v>M-922-868-170TH435S2828-ZZY</v>
      </c>
    </row>
    <row r="997" ht="15.75" customHeight="1">
      <c r="A997" s="161">
        <v>966.0</v>
      </c>
      <c r="B997" s="111" t="s">
        <v>1289</v>
      </c>
      <c r="C997" s="166">
        <v>44722.0</v>
      </c>
      <c r="D997" s="111" t="s">
        <v>595</v>
      </c>
      <c r="E997" s="111">
        <v>60000.0</v>
      </c>
      <c r="F997" s="111"/>
      <c r="J997" s="111" t="str">
        <f>VLOOKUP(D997,'Tech. sheet (2)'!A:B,2,FALSE)</f>
        <v>OT62-ELQ6216A2A-15VK05-975HP-170TH435S2828-HBI-144000</v>
      </c>
    </row>
    <row r="998" ht="15.75" customHeight="1">
      <c r="A998" s="161">
        <v>967.0</v>
      </c>
      <c r="B998" s="111" t="s">
        <v>1290</v>
      </c>
      <c r="C998" s="166">
        <v>44722.0</v>
      </c>
      <c r="D998" s="111" t="s">
        <v>100</v>
      </c>
      <c r="E998" s="111">
        <v>15000.0</v>
      </c>
      <c r="F998" s="111"/>
      <c r="J998" s="111" t="str">
        <f>VLOOKUP(D998,'Tech. sheet (2)'!A:B,2,FALSE)</f>
        <v>OT070-ELQ7013A11A-15VK05-993DE-170TH580S2828-HBI-90300</v>
      </c>
    </row>
    <row r="999" ht="15.75" customHeight="1">
      <c r="A999" s="161">
        <v>968.0</v>
      </c>
      <c r="B999" s="111" t="s">
        <v>1291</v>
      </c>
      <c r="C999" s="166">
        <v>44722.0</v>
      </c>
      <c r="D999" s="111" t="s">
        <v>54</v>
      </c>
      <c r="E999" s="111">
        <v>22000.0</v>
      </c>
      <c r="F999" s="111"/>
      <c r="J999" s="111" t="str">
        <f>VLOOKUP(D999,'Tech. sheet (2)'!A:B,2,FALSE)</f>
        <v>OT070-ELQ7013A9A-07CK05-993DE-170TH580S2828-HBI-90300</v>
      </c>
    </row>
    <row r="1000" ht="15.75" customHeight="1">
      <c r="A1000" s="161">
        <v>969.0</v>
      </c>
      <c r="B1000" s="111" t="s">
        <v>1292</v>
      </c>
      <c r="C1000" s="166">
        <v>44722.0</v>
      </c>
      <c r="D1000" s="111" t="s">
        <v>270</v>
      </c>
      <c r="E1000" s="111">
        <v>30000.0</v>
      </c>
      <c r="F1000" s="111"/>
      <c r="J1000" s="111" t="str">
        <f>VLOOKUP(D1000,'Tech. sheet (2)'!A:B,2,FALSE)</f>
        <v>OT153-ELQ0561A2A-W18B55-727LW-270TH435S2828-USK-12800</v>
      </c>
    </row>
    <row r="1001" ht="15.75" customHeight="1">
      <c r="A1001" s="161">
        <v>970.0</v>
      </c>
      <c r="B1001" s="111" t="s">
        <v>1293</v>
      </c>
      <c r="C1001" s="166">
        <v>44722.0</v>
      </c>
      <c r="D1001" s="111" t="s">
        <v>1294</v>
      </c>
      <c r="E1001" s="111"/>
      <c r="F1001" s="111"/>
      <c r="J1001" s="111" t="str">
        <f>VLOOKUP(D1001,'Tech. sheet (2)'!A:B,2,FALSE)</f>
        <v>OT153-ELQ0561A4A-W18B55-727LW-270TH435S2828-USK-14400  </v>
      </c>
    </row>
    <row r="1002" ht="15.75" customHeight="1">
      <c r="A1002" s="161">
        <v>971.0</v>
      </c>
      <c r="B1002" s="111" t="s">
        <v>1295</v>
      </c>
      <c r="C1002" s="166">
        <v>44722.0</v>
      </c>
      <c r="D1002" s="111" t="s">
        <v>241</v>
      </c>
      <c r="E1002" s="111">
        <v>33000.0</v>
      </c>
      <c r="F1002" s="111" t="s">
        <v>1296</v>
      </c>
      <c r="J1002" s="111" t="str">
        <f>VLOOKUP(D1002,'Tech. sheet (2)'!A:B,2,FALSE)</f>
        <v>OT153-ELQ1554A0A-20EB05-727LW-270TH435F5628-USK-12800</v>
      </c>
    </row>
    <row r="1003" ht="15.75" customHeight="1">
      <c r="A1003" s="161">
        <v>972.0</v>
      </c>
      <c r="B1003" s="111" t="s">
        <v>1297</v>
      </c>
      <c r="C1003" s="166">
        <v>44722.0</v>
      </c>
      <c r="D1003" s="111" t="s">
        <v>104</v>
      </c>
      <c r="E1003" s="111">
        <v>30000.0</v>
      </c>
      <c r="F1003" s="111"/>
      <c r="J1003" s="111" t="str">
        <f>VLOOKUP(D1003,'Tech. sheet (2)'!A:B,2,FALSE)</f>
        <v>M-942-790-160TS340S2020-RAS BLANK</v>
      </c>
    </row>
    <row r="1004" ht="15.75" customHeight="1">
      <c r="A1004" s="161">
        <v>973.0</v>
      </c>
      <c r="B1004" s="111" t="s">
        <v>1298</v>
      </c>
      <c r="C1004" s="166">
        <v>44722.0</v>
      </c>
      <c r="D1004" s="157" t="s">
        <v>82</v>
      </c>
      <c r="E1004" s="111">
        <v>30000.0</v>
      </c>
      <c r="F1004" s="111"/>
      <c r="J1004" s="111" t="str">
        <f>VLOOKUP(D1004,'Tech. sheet (2)'!A:B,2,FALSE)</f>
        <v>L-942-790-160TS340S2020-RAS-А08К05</v>
      </c>
    </row>
    <row r="1005" ht="15.75" customHeight="1">
      <c r="A1005" s="161">
        <v>974.0</v>
      </c>
      <c r="B1005" s="111" t="s">
        <v>1299</v>
      </c>
      <c r="C1005" s="166">
        <v>44722.0</v>
      </c>
      <c r="D1005" s="111" t="s">
        <v>1101</v>
      </c>
      <c r="E1005" s="111">
        <v>40000.0</v>
      </c>
      <c r="F1005" s="111"/>
      <c r="J1005" s="111" t="str">
        <f>VLOOKUP(D1005,'Tech. sheet (2)'!A:B,2,FALSE)</f>
        <v>L-913-766-140TS480F2020-USK-А08К05</v>
      </c>
    </row>
    <row r="1006" ht="15.75" customHeight="1">
      <c r="A1006" s="161">
        <v>975.0</v>
      </c>
      <c r="B1006" s="111" t="s">
        <v>1300</v>
      </c>
      <c r="C1006" s="166">
        <v>44725.0</v>
      </c>
      <c r="D1006" s="111" t="s">
        <v>1053</v>
      </c>
      <c r="E1006" s="111">
        <v>25000.0</v>
      </c>
      <c r="F1006" s="111"/>
      <c r="J1006" s="111" t="str">
        <f>VLOOKUP(D1006,'Tech. sheet (2)'!A:B,2,FALSE)</f>
        <v>L-896-795-170TH550F2828-HBI-A07B05 </v>
      </c>
    </row>
    <row r="1007" ht="15.75" customHeight="1">
      <c r="A1007" s="161">
        <v>976.0</v>
      </c>
      <c r="B1007" s="111" t="s">
        <v>1301</v>
      </c>
      <c r="C1007" s="166">
        <v>44725.0</v>
      </c>
      <c r="D1007" s="111" t="s">
        <v>1302</v>
      </c>
      <c r="E1007" s="111">
        <v>17000.0</v>
      </c>
      <c r="F1007" s="111"/>
      <c r="J1007" s="111" t="str">
        <f>VLOOKUP(D1007,'Tech. sheet (2)'!A:B,2,FALSE)</f>
        <v>L-855-1066-180TS270F2828-ARF-A08B05</v>
      </c>
    </row>
    <row r="1008" ht="15.75" customHeight="1">
      <c r="A1008" s="161">
        <v>977.0</v>
      </c>
      <c r="B1008" s="111" t="s">
        <v>1303</v>
      </c>
      <c r="C1008" s="166">
        <v>44725.0</v>
      </c>
      <c r="D1008" s="111" t="s">
        <v>1304</v>
      </c>
      <c r="E1008" s="111">
        <v>55000.0</v>
      </c>
      <c r="F1008" s="111"/>
      <c r="J1008" s="111" t="str">
        <f>VLOOKUP(D1008,'Tech. sheet (2)'!A:B,2,FALSE)</f>
        <v>T-836-926-170TH435S2828-ARF</v>
      </c>
    </row>
    <row r="1009" ht="15.75" customHeight="1">
      <c r="A1009" s="161">
        <v>978.0</v>
      </c>
      <c r="B1009" s="111" t="s">
        <v>1305</v>
      </c>
      <c r="C1009" s="166">
        <v>44726.0</v>
      </c>
      <c r="D1009" s="111" t="s">
        <v>719</v>
      </c>
      <c r="E1009" s="111">
        <v>40000.0</v>
      </c>
      <c r="F1009" s="111"/>
      <c r="J1009" s="111" t="str">
        <f>VLOOKUP(D1009,'Tech. sheet (2)'!A:B,2,FALSE)</f>
        <v>L-975-925-140TS550S2828-USK-C06K05</v>
      </c>
    </row>
    <row r="1010" ht="15.75" customHeight="1">
      <c r="A1010" s="161">
        <v>979.0</v>
      </c>
      <c r="B1010" s="111" t="s">
        <v>1306</v>
      </c>
      <c r="C1010" s="166">
        <v>44726.0</v>
      </c>
      <c r="D1010" s="111" t="s">
        <v>121</v>
      </c>
      <c r="E1010" s="111">
        <v>4500.0</v>
      </c>
      <c r="F1010" s="111"/>
      <c r="J1010" s="111" t="str">
        <f>VLOOKUP(D1010,'Tech. sheet (2)'!A:B,2,FALSE)</f>
        <v>L-877-1066-180TS275S2828-USK-21EB05</v>
      </c>
    </row>
    <row r="1011" ht="15.75" customHeight="1">
      <c r="A1011" s="161">
        <v>980.0</v>
      </c>
      <c r="B1011" s="111" t="s">
        <v>1307</v>
      </c>
      <c r="C1011" s="166">
        <v>44726.0</v>
      </c>
      <c r="D1011" s="111" t="s">
        <v>256</v>
      </c>
      <c r="E1011" s="111">
        <v>4000.0</v>
      </c>
      <c r="F1011" s="111"/>
      <c r="J1011" s="111" t="str">
        <f>VLOOKUP(D1011,'Tech. sheet (2)'!A:B,2,FALSE)</f>
        <v>T-877-1066-180TS275S2828-USK BLANK</v>
      </c>
    </row>
    <row r="1012" ht="15.75" customHeight="1">
      <c r="A1012" s="161">
        <v>981.0</v>
      </c>
      <c r="B1012" s="111" t="s">
        <v>1308</v>
      </c>
      <c r="C1012" s="166">
        <v>44726.0</v>
      </c>
      <c r="D1012" s="111" t="s">
        <v>639</v>
      </c>
      <c r="E1012" s="111">
        <v>17000.0</v>
      </c>
      <c r="F1012" s="111"/>
      <c r="J1012" s="111" t="str">
        <f>VLOOKUP(D1012,'Tech. sheet (2)'!A:B,2,FALSE)</f>
        <v>OT096-A07K05-ARGO-200TH550S2828-HBI-38850</v>
      </c>
    </row>
    <row r="1013" ht="15.75" customHeight="1">
      <c r="A1013" s="161">
        <v>982.0</v>
      </c>
      <c r="B1013" s="111" t="s">
        <v>1309</v>
      </c>
      <c r="C1013" s="166">
        <v>44727.0</v>
      </c>
      <c r="D1013" s="131" t="s">
        <v>133</v>
      </c>
      <c r="E1013" s="111">
        <v>40000.0</v>
      </c>
      <c r="F1013" s="111"/>
      <c r="J1013" s="111" t="str">
        <f>VLOOKUP(D1013,'Tech. sheet (2)'!A:B,2,FALSE)</f>
        <v>M-959-901-170TH550F2828-HBI BLANK</v>
      </c>
    </row>
    <row r="1014" ht="15.75" customHeight="1">
      <c r="A1014" s="161">
        <v>983.0</v>
      </c>
      <c r="B1014" s="111" t="s">
        <v>1310</v>
      </c>
      <c r="C1014" s="166">
        <v>44727.0</v>
      </c>
      <c r="D1014" s="111" t="s">
        <v>703</v>
      </c>
      <c r="E1014" s="111">
        <v>2138.0</v>
      </c>
      <c r="F1014" s="111"/>
      <c r="J1014" s="111" t="str">
        <f>VLOOKUP(D1014,'Tech. sheet (2)'!A:B,2,FALSE)</f>
        <v>M-959-901-170TH550F2828-TTT</v>
      </c>
    </row>
    <row r="1015" ht="15.75" customHeight="1">
      <c r="A1015" s="161">
        <v>984.0</v>
      </c>
      <c r="B1015" s="111" t="s">
        <v>1311</v>
      </c>
      <c r="C1015" s="166">
        <v>44727.0</v>
      </c>
      <c r="D1015" s="111" t="s">
        <v>104</v>
      </c>
      <c r="E1015" s="111">
        <v>10000.0</v>
      </c>
      <c r="F1015" s="111"/>
      <c r="J1015" s="111" t="str">
        <f>VLOOKUP(D1015,'Tech. sheet (2)'!A:B,2,FALSE)</f>
        <v>M-942-790-160TS340S2020-RAS BLANK</v>
      </c>
    </row>
    <row r="1016" ht="15.75" customHeight="1">
      <c r="A1016" s="161">
        <v>985.0</v>
      </c>
      <c r="B1016" s="111" t="s">
        <v>1312</v>
      </c>
      <c r="C1016" s="166">
        <v>44727.0</v>
      </c>
      <c r="D1016" s="157" t="s">
        <v>82</v>
      </c>
      <c r="E1016" s="111">
        <v>30000.0</v>
      </c>
      <c r="F1016" s="111"/>
      <c r="J1016" s="111" t="str">
        <f>VLOOKUP(D1016,'Tech. sheet (2)'!A:B,2,FALSE)</f>
        <v>L-942-790-160TS340S2020-RAS-А08К05</v>
      </c>
    </row>
    <row r="1017" ht="15.75" customHeight="1">
      <c r="A1017" s="161">
        <v>986.0</v>
      </c>
      <c r="B1017" s="111" t="s">
        <v>1313</v>
      </c>
      <c r="C1017" s="166">
        <v>44727.0</v>
      </c>
      <c r="D1017" s="111" t="s">
        <v>1071</v>
      </c>
      <c r="E1017" s="111">
        <v>40000.0</v>
      </c>
      <c r="F1017" s="111"/>
      <c r="J1017" s="111" t="str">
        <f>VLOOKUP(D1017,'Tech. sheet (2)'!A:B,2,FALSE)</f>
        <v>L-895-907-190TH550F2820-HBI-A07B05</v>
      </c>
    </row>
    <row r="1018" ht="15.75" customHeight="1">
      <c r="A1018" s="161">
        <v>987.0</v>
      </c>
      <c r="B1018" s="111" t="s">
        <v>1314</v>
      </c>
      <c r="C1018" s="166">
        <v>44728.0</v>
      </c>
      <c r="D1018" s="111" t="s">
        <v>755</v>
      </c>
      <c r="E1018" s="111">
        <v>14000.0</v>
      </c>
      <c r="F1018" s="111"/>
      <c r="J1018" s="111" t="str">
        <f>VLOOKUP(D1018,'Tech. sheet (2)'!A:B,2,FALSE)</f>
        <v>M-895-907-190TH550F2820-ERD</v>
      </c>
    </row>
    <row r="1019" ht="15.75" customHeight="1">
      <c r="A1019" s="161">
        <v>988.0</v>
      </c>
      <c r="B1019" s="111" t="s">
        <v>1315</v>
      </c>
      <c r="C1019" s="166">
        <v>44728.0</v>
      </c>
      <c r="D1019" s="111" t="s">
        <v>919</v>
      </c>
      <c r="E1019" s="111">
        <v>40000.0</v>
      </c>
      <c r="F1019" s="111"/>
      <c r="J1019" s="111" t="str">
        <f>VLOOKUP(D1019,'Tech. sheet (2)'!A:B,2,FALSE)</f>
        <v>T-896-795-180TH550F2850-HBI BLANK</v>
      </c>
    </row>
    <row r="1020" ht="15.75" customHeight="1">
      <c r="A1020" s="161">
        <v>989.0</v>
      </c>
      <c r="B1020" s="111" t="s">
        <v>1316</v>
      </c>
      <c r="C1020" s="166">
        <v>44728.0</v>
      </c>
      <c r="D1020" s="111" t="s">
        <v>919</v>
      </c>
      <c r="E1020" s="111">
        <v>30000.0</v>
      </c>
      <c r="F1020" s="111"/>
      <c r="J1020" s="111" t="str">
        <f>VLOOKUP(D1020,'Tech. sheet (2)'!A:B,2,FALSE)</f>
        <v>T-896-795-180TH550F2850-HBI BLANK</v>
      </c>
    </row>
    <row r="1021" ht="15.75" customHeight="1">
      <c r="A1021" s="161">
        <v>990.0</v>
      </c>
      <c r="B1021" s="111" t="s">
        <v>1317</v>
      </c>
      <c r="C1021" s="166">
        <v>44729.0</v>
      </c>
      <c r="D1021" s="111" t="s">
        <v>299</v>
      </c>
      <c r="E1021" s="111">
        <v>8000.0</v>
      </c>
      <c r="F1021" s="111"/>
      <c r="J1021" s="111" t="str">
        <f>VLOOKUP(D1021,'Tech. sheet (2)'!A:B,2,FALSE)</f>
        <v>T-894-795-180TH550F2850-HBI</v>
      </c>
    </row>
    <row r="1022" ht="15.75" customHeight="1">
      <c r="A1022" s="161">
        <v>991.0</v>
      </c>
      <c r="B1022" s="111" t="s">
        <v>1318</v>
      </c>
      <c r="C1022" s="166">
        <v>44729.0</v>
      </c>
      <c r="D1022" s="111" t="s">
        <v>753</v>
      </c>
      <c r="E1022" s="111">
        <v>28000.0</v>
      </c>
      <c r="F1022" s="111"/>
      <c r="J1022" s="111" t="str">
        <f>VLOOKUP(D1022,'Tech. sheet (2)'!A:B,2,FALSE)</f>
        <v>T-894-795-180TH550F2850-ERD</v>
      </c>
    </row>
    <row r="1023" ht="15.75" customHeight="1">
      <c r="A1023" s="161">
        <v>992.0</v>
      </c>
      <c r="B1023" s="111" t="s">
        <v>1319</v>
      </c>
      <c r="C1023" s="166">
        <v>44729.0</v>
      </c>
      <c r="D1023" s="111" t="s">
        <v>470</v>
      </c>
      <c r="E1023" s="111">
        <v>25000.0</v>
      </c>
      <c r="F1023" s="111"/>
      <c r="J1023" s="111" t="str">
        <f>VLOOKUP(D1023,'Tech. sheet (2)'!A:B,2,FALSE)</f>
        <v>OT062-ELQ6215A5A-21EK05-975HP-170TH435S2828-HBI-144000   </v>
      </c>
    </row>
    <row r="1024" ht="15.75" customHeight="1">
      <c r="A1024" s="161">
        <v>993.0</v>
      </c>
      <c r="B1024" s="111" t="s">
        <v>1320</v>
      </c>
      <c r="C1024" s="166">
        <v>44729.0</v>
      </c>
      <c r="D1024" s="111" t="s">
        <v>595</v>
      </c>
      <c r="E1024" s="111">
        <v>40000.0</v>
      </c>
      <c r="F1024" s="111"/>
      <c r="J1024" s="111" t="str">
        <f>VLOOKUP(D1024,'Tech. sheet (2)'!A:B,2,FALSE)</f>
        <v>OT62-ELQ6216A2A-15VK05-975HP-170TH435S2828-HBI-144000</v>
      </c>
    </row>
    <row r="1025" ht="15.75" customHeight="1">
      <c r="A1025" s="161">
        <v>994.0</v>
      </c>
      <c r="B1025" s="111" t="s">
        <v>1321</v>
      </c>
      <c r="C1025" s="166">
        <v>44729.0</v>
      </c>
      <c r="D1025" s="111" t="s">
        <v>719</v>
      </c>
      <c r="E1025" s="111">
        <v>40000.0</v>
      </c>
      <c r="F1025" s="111"/>
      <c r="J1025" s="111" t="str">
        <f>VLOOKUP(D1025,'Tech. sheet (2)'!A:B,2,FALSE)</f>
        <v>L-975-925-140TS550S2828-USK-C06K05</v>
      </c>
    </row>
    <row r="1026" ht="15.75" customHeight="1">
      <c r="A1026" s="161">
        <v>995.0</v>
      </c>
      <c r="B1026" s="111" t="s">
        <v>1322</v>
      </c>
      <c r="C1026" s="166">
        <v>44729.0</v>
      </c>
      <c r="D1026" s="111" t="s">
        <v>127</v>
      </c>
      <c r="E1026" s="111">
        <v>8000.0</v>
      </c>
      <c r="F1026" s="111"/>
      <c r="J1026" s="111" t="str">
        <f>VLOOKUP(D1026,'Tech. sheet (2)'!A:B,2,FALSE)</f>
        <v>T-908-1112-200TS260S2828-USK BLANK</v>
      </c>
    </row>
    <row r="1027" ht="15.75" customHeight="1">
      <c r="A1027" s="161">
        <v>996.0</v>
      </c>
      <c r="B1027" s="111" t="s">
        <v>1323</v>
      </c>
      <c r="C1027" s="166">
        <v>44729.0</v>
      </c>
      <c r="D1027" s="111" t="s">
        <v>241</v>
      </c>
      <c r="E1027" s="111">
        <v>20000.0</v>
      </c>
      <c r="F1027" s="111"/>
      <c r="J1027" s="111" t="str">
        <f>VLOOKUP(D1027,'Tech. sheet (2)'!A:B,2,FALSE)</f>
        <v>OT153-ELQ1554A0A-20EB05-727LW-270TH435F5628-USK-12800</v>
      </c>
    </row>
    <row r="1028" ht="15.75" customHeight="1">
      <c r="A1028" s="161">
        <v>997.0</v>
      </c>
      <c r="B1028" s="111" t="s">
        <v>1324</v>
      </c>
      <c r="C1028" s="166">
        <v>44729.0</v>
      </c>
      <c r="D1028" s="111" t="s">
        <v>249</v>
      </c>
      <c r="E1028" s="111">
        <v>10000.0</v>
      </c>
      <c r="F1028" s="111"/>
      <c r="J1028" s="111" t="str">
        <f>VLOOKUP(D1028,'Tech. sheet (2)'!A:B,2,FALSE)</f>
        <v>OT153-ELQ1542A3A-20EB05-727LW-270TH435F5628-USK-14400</v>
      </c>
    </row>
    <row r="1029" ht="15.75" customHeight="1">
      <c r="A1029" s="161">
        <v>998.0</v>
      </c>
      <c r="B1029" s="111" t="s">
        <v>1325</v>
      </c>
      <c r="C1029" s="166">
        <v>44729.0</v>
      </c>
      <c r="D1029" s="111" t="s">
        <v>798</v>
      </c>
      <c r="E1029" s="111">
        <v>11000.0</v>
      </c>
      <c r="F1029" s="111"/>
      <c r="J1029" s="111" t="str">
        <f>VLOOKUP(D1029,'Tech. sheet (2)'!A:B,2,FALSE)</f>
        <v>OT153-ELQ1554A0A-20EB05-727LW-270TH435F5628-ERD-12800</v>
      </c>
    </row>
    <row r="1030" ht="15.75" customHeight="1">
      <c r="A1030" s="161">
        <v>999.0</v>
      </c>
      <c r="B1030" s="111" t="s">
        <v>1326</v>
      </c>
      <c r="C1030" s="166">
        <v>44729.0</v>
      </c>
      <c r="D1030" s="111" t="s">
        <v>1327</v>
      </c>
      <c r="E1030" s="111">
        <v>19000.0</v>
      </c>
      <c r="F1030" s="111">
        <v>872.0</v>
      </c>
      <c r="J1030" s="111" t="str">
        <f>VLOOKUP(D1030,'Tech. sheet (2)'!A:B,2,FALSE)</f>
        <v>OT096-V14B05-ARGO-210TH415S2828-ARF-38850</v>
      </c>
    </row>
    <row r="1031" ht="15.75" customHeight="1">
      <c r="A1031" s="161">
        <v>1000.0</v>
      </c>
      <c r="B1031" s="111" t="s">
        <v>1328</v>
      </c>
      <c r="C1031" s="166">
        <v>44729.0</v>
      </c>
      <c r="D1031" s="111" t="s">
        <v>1065</v>
      </c>
      <c r="E1031" s="111">
        <v>40000.0</v>
      </c>
      <c r="F1031" s="111"/>
      <c r="J1031" s="111" t="str">
        <f>VLOOKUP(D1031,'Tech. sheet (2)'!A:B,2,FALSE)</f>
        <v>OT099-921XQ-200TS275F2828-ARK-A75B05-37856  </v>
      </c>
    </row>
    <row r="1032" ht="15.75" customHeight="1">
      <c r="A1032" s="161">
        <v>1001.0</v>
      </c>
      <c r="B1032" s="111" t="s">
        <v>1329</v>
      </c>
      <c r="C1032" s="166">
        <v>44732.0</v>
      </c>
      <c r="D1032" s="111" t="s">
        <v>1330</v>
      </c>
      <c r="E1032" s="111">
        <v>30000.0</v>
      </c>
      <c r="F1032" s="111"/>
      <c r="J1032" s="111" t="str">
        <f>VLOOKUP(D1032,'Tech. sheet (2)'!A:B,2,FALSE)</f>
        <v>OT099-921XQ-200TH550S2828-HBI-V14B05-37856</v>
      </c>
    </row>
    <row r="1033" ht="15.75" customHeight="1">
      <c r="A1033" s="161">
        <v>1002.0</v>
      </c>
      <c r="B1033" s="111" t="s">
        <v>1331</v>
      </c>
      <c r="C1033" s="166">
        <v>44732.0</v>
      </c>
      <c r="D1033" s="111" t="s">
        <v>787</v>
      </c>
      <c r="E1033" s="111">
        <v>13000.0</v>
      </c>
      <c r="F1033" s="111"/>
      <c r="J1033" s="111" t="str">
        <f>VLOOKUP(D1033,'Tech. sheet (2)'!A:B,2,FALSE)</f>
        <v>M-913-766-140TS480S2020-USK BLANK</v>
      </c>
    </row>
    <row r="1034" ht="15.75" customHeight="1">
      <c r="A1034" s="161">
        <v>1003.0</v>
      </c>
      <c r="B1034" s="111" t="s">
        <v>1332</v>
      </c>
      <c r="C1034" s="166">
        <v>44732.0</v>
      </c>
      <c r="D1034" s="111" t="s">
        <v>1101</v>
      </c>
      <c r="E1034" s="111">
        <v>20000.0</v>
      </c>
      <c r="F1034" s="111"/>
      <c r="J1034" s="111" t="str">
        <f>VLOOKUP(D1034,'Tech. sheet (2)'!A:B,2,FALSE)</f>
        <v>L-913-766-140TS480F2020-USK-А08К05</v>
      </c>
    </row>
    <row r="1035" ht="15.75" customHeight="1">
      <c r="A1035" s="161">
        <v>1004.0</v>
      </c>
      <c r="B1035" s="111" t="s">
        <v>1333</v>
      </c>
      <c r="C1035" s="166">
        <v>44732.0</v>
      </c>
      <c r="D1035" s="111" t="s">
        <v>1334</v>
      </c>
      <c r="E1035" s="111">
        <v>30000.0</v>
      </c>
      <c r="F1035" s="111" t="s">
        <v>880</v>
      </c>
      <c r="J1035" s="111" t="str">
        <f>VLOOKUP(D1035,'Tech. sheet (2)'!A:B,2,FALSE)</f>
        <v>L-785-945-220TS275F2828-ARK-A07B05</v>
      </c>
    </row>
    <row r="1036" ht="15.75" customHeight="1">
      <c r="A1036" s="161">
        <v>1005.0</v>
      </c>
      <c r="B1036" s="111" t="s">
        <v>1335</v>
      </c>
      <c r="C1036" s="166">
        <v>44732.0</v>
      </c>
      <c r="D1036" s="111" t="s">
        <v>919</v>
      </c>
      <c r="E1036" s="111">
        <v>20000.0</v>
      </c>
      <c r="F1036" s="141"/>
      <c r="J1036" s="111" t="str">
        <f>VLOOKUP(D1036,'Tech. sheet (2)'!A:B,2,FALSE)</f>
        <v>T-896-795-180TH550F2850-HBI BLANK</v>
      </c>
    </row>
    <row r="1037" ht="15.75" customHeight="1">
      <c r="A1037" s="161">
        <v>1006.0</v>
      </c>
      <c r="B1037" s="111" t="s">
        <v>1336</v>
      </c>
      <c r="C1037" s="166">
        <v>44732.0</v>
      </c>
      <c r="D1037" s="111" t="s">
        <v>1337</v>
      </c>
      <c r="E1037" s="131">
        <v>20000.0</v>
      </c>
      <c r="F1037" s="111"/>
      <c r="J1037" s="111" t="str">
        <f>VLOOKUP(D1037,'Tech. sheet (2)'!A:B,2,FALSE)</f>
        <v>L-896-795-180TH550F5028-HBI-A07B05</v>
      </c>
    </row>
    <row r="1038" ht="15.75" customHeight="1">
      <c r="A1038" s="161">
        <v>1007.0</v>
      </c>
      <c r="B1038" s="111" t="s">
        <v>1338</v>
      </c>
      <c r="C1038" s="166">
        <v>44733.0</v>
      </c>
      <c r="D1038" s="157" t="s">
        <v>82</v>
      </c>
      <c r="E1038" s="111">
        <v>40000.0</v>
      </c>
      <c r="F1038" s="157"/>
      <c r="J1038" s="111" t="str">
        <f>VLOOKUP(D1038,'Tech. sheet (2)'!A:B,2,FALSE)</f>
        <v>L-942-790-160TS340S2020-RAS-А08К05</v>
      </c>
    </row>
    <row r="1039" ht="15.75" customHeight="1">
      <c r="A1039" s="161">
        <v>1008.0</v>
      </c>
      <c r="B1039" s="111" t="s">
        <v>1339</v>
      </c>
      <c r="C1039" s="166">
        <v>44733.0</v>
      </c>
      <c r="D1039" s="157" t="s">
        <v>82</v>
      </c>
      <c r="E1039" s="111">
        <v>40000.0</v>
      </c>
      <c r="F1039" s="111"/>
      <c r="J1039" s="111" t="str">
        <f>VLOOKUP(D1039,'Tech. sheet (2)'!A:B,2,FALSE)</f>
        <v>L-942-790-160TS340S2020-RAS-А08К05</v>
      </c>
    </row>
    <row r="1040" ht="15.75" customHeight="1">
      <c r="A1040" s="161">
        <v>1009.0</v>
      </c>
      <c r="B1040" s="111" t="s">
        <v>1340</v>
      </c>
      <c r="C1040" s="166">
        <v>44733.0</v>
      </c>
      <c r="D1040" s="157" t="s">
        <v>82</v>
      </c>
      <c r="E1040" s="111">
        <v>40000.0</v>
      </c>
      <c r="F1040" s="111"/>
      <c r="J1040" s="111" t="str">
        <f>VLOOKUP(D1040,'Tech. sheet (2)'!A:B,2,FALSE)</f>
        <v>L-942-790-160TS340S2020-RAS-А08К05</v>
      </c>
    </row>
    <row r="1041" ht="15.75" customHeight="1">
      <c r="A1041" s="161">
        <v>1010.0</v>
      </c>
      <c r="B1041" s="111" t="s">
        <v>1341</v>
      </c>
      <c r="C1041" s="166">
        <v>44734.0</v>
      </c>
      <c r="D1041" s="111" t="s">
        <v>1342</v>
      </c>
      <c r="E1041" s="111">
        <v>50000.0</v>
      </c>
      <c r="F1041" s="111"/>
      <c r="J1041" s="111" t="str">
        <f>VLOOKUP(D1041,'Tech. sheet (2)'!A:B,2,FALSE)</f>
        <v>T-860-795-170TH550F2828-HBI BLANK</v>
      </c>
    </row>
    <row r="1042" ht="15.75" customHeight="1">
      <c r="A1042" s="161">
        <v>1011.0</v>
      </c>
      <c r="B1042" s="168" t="s">
        <v>1343</v>
      </c>
      <c r="C1042" s="169">
        <v>44734.0</v>
      </c>
      <c r="D1042" s="168" t="s">
        <v>1051</v>
      </c>
      <c r="E1042" s="168">
        <v>10000.0</v>
      </c>
      <c r="F1042" s="111"/>
      <c r="J1042" s="111" t="str">
        <f>VLOOKUP(D1042,'Tech. sheet (2)'!A:B,2,FALSE)</f>
        <v>T-860-942-180TH550F2820-HBI</v>
      </c>
    </row>
    <row r="1043" ht="15.75" customHeight="1">
      <c r="A1043" s="161">
        <v>1012.0</v>
      </c>
      <c r="B1043" s="111" t="s">
        <v>1344</v>
      </c>
      <c r="C1043" s="166">
        <v>44734.0</v>
      </c>
      <c r="D1043" s="111" t="s">
        <v>206</v>
      </c>
      <c r="E1043" s="111">
        <v>45000.0</v>
      </c>
      <c r="F1043" s="111"/>
      <c r="J1043" s="111" t="str">
        <f>VLOOKUP(D1043,'Tech. sheet (2)'!A:B,2,FALSE)</f>
        <v>M-920-778-160TS340S2828-RAS</v>
      </c>
    </row>
    <row r="1044" ht="15.75" customHeight="1">
      <c r="A1044" s="161">
        <v>1013.0</v>
      </c>
      <c r="B1044" s="111" t="s">
        <v>1345</v>
      </c>
      <c r="C1044" s="166">
        <v>44735.0</v>
      </c>
      <c r="D1044" s="111" t="s">
        <v>1346</v>
      </c>
      <c r="E1044" s="111">
        <v>19800.0</v>
      </c>
      <c r="F1044" s="111" t="s">
        <v>1347</v>
      </c>
      <c r="J1044" s="111" t="str">
        <f>VLOOKUP(D1044,'Tech. sheet (2)'!A:B,2,FALSE)</f>
        <v>L-860-873-180TH550F2028-USK-IMP-A07B05</v>
      </c>
    </row>
    <row r="1045" ht="15.75" customHeight="1">
      <c r="A1045" s="161">
        <v>1014.0</v>
      </c>
      <c r="B1045" s="111" t="s">
        <v>1348</v>
      </c>
      <c r="C1045" s="166">
        <v>44735.0</v>
      </c>
      <c r="D1045" s="111" t="s">
        <v>613</v>
      </c>
      <c r="E1045" s="111">
        <v>36000.0</v>
      </c>
      <c r="F1045" s="111"/>
      <c r="J1045" s="111" t="str">
        <f>VLOOKUP(D1045,'Tech. sheet (2)'!A:B,2,FALSE)</f>
        <v>OT62-ELQ6216A2A-15VK05-975HP-170TH435S2828-USK-144000</v>
      </c>
    </row>
    <row r="1046" ht="15.75" customHeight="1">
      <c r="A1046" s="161">
        <v>1015.0</v>
      </c>
      <c r="B1046" s="111" t="s">
        <v>1349</v>
      </c>
      <c r="C1046" s="166">
        <v>44735.0</v>
      </c>
      <c r="D1046" s="111" t="s">
        <v>595</v>
      </c>
      <c r="E1046" s="111">
        <v>38000.0</v>
      </c>
      <c r="F1046" s="111"/>
      <c r="J1046" s="111" t="str">
        <f>VLOOKUP(D1046,'Tech. sheet (2)'!A:B,2,FALSE)</f>
        <v>OT62-ELQ6216A2A-15VK05-975HP-170TH435S2828-HBI-144000</v>
      </c>
      <c r="P1046" s="126">
        <v>0.0</v>
      </c>
    </row>
    <row r="1047" ht="15.75" customHeight="1">
      <c r="A1047" s="161">
        <v>1016.0</v>
      </c>
      <c r="B1047" s="111" t="s">
        <v>1350</v>
      </c>
      <c r="C1047" s="166">
        <v>44735.0</v>
      </c>
      <c r="D1047" s="111" t="s">
        <v>1251</v>
      </c>
      <c r="E1047" s="111">
        <v>5637.0</v>
      </c>
      <c r="F1047" s="111"/>
      <c r="J1047" s="111" t="str">
        <f>VLOOKUP(D1047,'Tech. sheet (2)'!A:B,2,FALSE)</f>
        <v>Жерсть 0,17*954*848 W/G х</v>
      </c>
    </row>
    <row r="1048" ht="15.75" customHeight="1">
      <c r="A1048" s="161">
        <v>1017.0</v>
      </c>
      <c r="B1048" s="111" t="s">
        <v>1351</v>
      </c>
      <c r="C1048" s="166">
        <v>44735.0</v>
      </c>
      <c r="D1048" s="111" t="s">
        <v>1181</v>
      </c>
      <c r="E1048" s="111">
        <v>4389.0</v>
      </c>
      <c r="F1048" s="111"/>
      <c r="J1048" s="111" t="str">
        <f>VLOOKUP(D1048,'Tech. sheet (2)'!A:B,2,FALSE)</f>
        <v>Жерсть 0,17*922*868 W/G х</v>
      </c>
    </row>
    <row r="1049" ht="15.75" customHeight="1">
      <c r="A1049" s="161">
        <v>1018.0</v>
      </c>
      <c r="B1049" s="111" t="s">
        <v>1352</v>
      </c>
      <c r="C1049" s="166">
        <v>44736.0</v>
      </c>
      <c r="D1049" s="111" t="s">
        <v>595</v>
      </c>
      <c r="E1049" s="111">
        <v>20000.0</v>
      </c>
      <c r="F1049" s="111"/>
      <c r="J1049" s="111" t="str">
        <f>VLOOKUP(D1049,'Tech. sheet (2)'!A:B,2,FALSE)</f>
        <v>OT62-ELQ6216A2A-15VK05-975HP-170TH435S2828-HBI-144000</v>
      </c>
    </row>
    <row r="1050" ht="15.75" customHeight="1">
      <c r="A1050" s="161">
        <v>1019.0</v>
      </c>
      <c r="B1050" s="111" t="s">
        <v>1353</v>
      </c>
      <c r="C1050" s="166">
        <v>44736.0</v>
      </c>
      <c r="D1050" s="111" t="s">
        <v>241</v>
      </c>
      <c r="E1050" s="111">
        <v>30000.0</v>
      </c>
      <c r="F1050" s="111"/>
      <c r="J1050" s="111" t="str">
        <f>VLOOKUP(D1050,'Tech. sheet (2)'!A:B,2,FALSE)</f>
        <v>OT153-ELQ1554A0A-20EB05-727LW-270TH435F5628-USK-12800</v>
      </c>
    </row>
    <row r="1051" ht="15.75" customHeight="1">
      <c r="A1051" s="161">
        <v>1020.0</v>
      </c>
      <c r="B1051" s="111" t="s">
        <v>1354</v>
      </c>
      <c r="C1051" s="166">
        <v>44736.0</v>
      </c>
      <c r="D1051" s="111" t="s">
        <v>1355</v>
      </c>
      <c r="E1051" s="111">
        <v>6245.0</v>
      </c>
      <c r="F1051" s="111"/>
      <c r="J1051" s="111" t="str">
        <f>VLOOKUP(D1051,'Tech. sheet (2)'!A:B,2,FALSE)</f>
        <v>#N/A</v>
      </c>
    </row>
    <row r="1052" ht="15.75" customHeight="1">
      <c r="A1052" s="161">
        <v>1021.0</v>
      </c>
      <c r="B1052" s="111" t="s">
        <v>1356</v>
      </c>
      <c r="C1052" s="166">
        <v>44742.0</v>
      </c>
      <c r="D1052" s="111" t="s">
        <v>1357</v>
      </c>
      <c r="E1052" s="111">
        <v>25000.0</v>
      </c>
      <c r="F1052" s="111"/>
      <c r="J1052" s="111" t="str">
        <f>VLOOKUP(D1052,'Tech. sheet (2)'!A:B,2,FALSE)</f>
        <v>L-896-907-180TH550F2850-HBI-A07B05</v>
      </c>
    </row>
    <row r="1053" ht="15.75" customHeight="1">
      <c r="A1053" s="161">
        <v>1022.0</v>
      </c>
      <c r="B1053" s="111" t="s">
        <v>1358</v>
      </c>
      <c r="C1053" s="166">
        <v>44742.0</v>
      </c>
      <c r="D1053" s="131" t="s">
        <v>133</v>
      </c>
      <c r="E1053" s="111">
        <v>49000.0</v>
      </c>
      <c r="F1053" s="111"/>
      <c r="J1053" s="111" t="str">
        <f>VLOOKUP(D1053,'Tech. sheet (2)'!A:B,2,FALSE)</f>
        <v>M-959-901-170TH550F2828-HBI BLANK</v>
      </c>
    </row>
    <row r="1054" ht="15.75" customHeight="1">
      <c r="A1054" s="161">
        <v>1023.0</v>
      </c>
      <c r="B1054" s="111" t="s">
        <v>1359</v>
      </c>
      <c r="C1054" s="166">
        <v>44742.0</v>
      </c>
      <c r="D1054" s="111" t="s">
        <v>737</v>
      </c>
      <c r="E1054" s="111">
        <v>40000.0</v>
      </c>
      <c r="F1054" s="111"/>
      <c r="J1054" s="111" t="str">
        <f>VLOOKUP(D1054,'Tech. sheet (2)'!A:B,2,FALSE)</f>
        <v>M-808-908-200TH550S2828-HBI BLANK</v>
      </c>
    </row>
    <row r="1055" ht="15.75" customHeight="1">
      <c r="A1055" s="161">
        <v>1024.0</v>
      </c>
      <c r="B1055" s="111" t="s">
        <v>1360</v>
      </c>
      <c r="C1055" s="166">
        <v>44743.0</v>
      </c>
      <c r="D1055" s="131" t="s">
        <v>639</v>
      </c>
      <c r="E1055" s="111">
        <v>30000.0</v>
      </c>
      <c r="F1055" s="111"/>
      <c r="J1055" s="111" t="str">
        <f>VLOOKUP(D1055,'Tech. sheet (2)'!A:B,2,FALSE)</f>
        <v>OT096-A07K05-ARGO-200TH550S2828-HBI-38850</v>
      </c>
    </row>
    <row r="1056" ht="15.75" customHeight="1">
      <c r="A1056" s="161">
        <v>1025.0</v>
      </c>
      <c r="B1056" s="111" t="s">
        <v>1361</v>
      </c>
      <c r="C1056" s="166">
        <v>44743.0</v>
      </c>
      <c r="D1056" s="111" t="s">
        <v>737</v>
      </c>
      <c r="E1056" s="111">
        <v>30000.0</v>
      </c>
      <c r="F1056" s="111"/>
      <c r="J1056" s="111" t="str">
        <f>VLOOKUP(D1056,'Tech. sheet (2)'!A:B,2,FALSE)</f>
        <v>M-808-908-200TH550S2828-HBI BLANK</v>
      </c>
    </row>
    <row r="1057" ht="15.75" customHeight="1">
      <c r="A1057" s="161">
        <v>1026.0</v>
      </c>
      <c r="B1057" s="111" t="s">
        <v>1362</v>
      </c>
      <c r="C1057" s="166">
        <v>44743.0</v>
      </c>
      <c r="D1057" s="111" t="s">
        <v>54</v>
      </c>
      <c r="E1057" s="111">
        <v>10000.0</v>
      </c>
      <c r="F1057" s="111"/>
      <c r="J1057" s="111" t="str">
        <f>VLOOKUP(D1057,'Tech. sheet (2)'!A:B,2,FALSE)</f>
        <v>OT070-ELQ7013A9A-07CK05-993DE-170TH580S2828-HBI-90300</v>
      </c>
    </row>
    <row r="1058" ht="15.75" customHeight="1">
      <c r="A1058" s="161">
        <v>1027.0</v>
      </c>
      <c r="B1058" s="111" t="s">
        <v>1363</v>
      </c>
      <c r="C1058" s="166">
        <v>44743.0</v>
      </c>
      <c r="D1058" s="111" t="s">
        <v>1364</v>
      </c>
      <c r="E1058" s="111">
        <v>35000.0</v>
      </c>
      <c r="F1058" s="111" t="s">
        <v>1365</v>
      </c>
      <c r="J1058" s="111" t="str">
        <f>VLOOKUP(D1058,'Tech. sheet (2)'!A:B,2,FALSE)</f>
        <v>L-896-795-170TH550F2828-HBI-V14K05</v>
      </c>
    </row>
    <row r="1059" ht="15.75" customHeight="1">
      <c r="A1059" s="161">
        <v>1028.0</v>
      </c>
      <c r="B1059" s="111" t="s">
        <v>1366</v>
      </c>
      <c r="C1059" s="166">
        <v>44743.0</v>
      </c>
      <c r="D1059" s="111" t="s">
        <v>1364</v>
      </c>
      <c r="E1059" s="111">
        <v>40000.0</v>
      </c>
      <c r="F1059" s="111"/>
      <c r="J1059" s="111" t="str">
        <f>VLOOKUP(D1059,'Tech. sheet (2)'!A:B,2,FALSE)</f>
        <v>L-896-795-170TH550F2828-HBI-V14K05</v>
      </c>
    </row>
    <row r="1060" ht="15.75" customHeight="1">
      <c r="A1060" s="161">
        <v>1029.0</v>
      </c>
      <c r="B1060" s="111" t="s">
        <v>1367</v>
      </c>
      <c r="C1060" s="166">
        <v>44743.0</v>
      </c>
      <c r="D1060" s="111" t="s">
        <v>1342</v>
      </c>
      <c r="E1060" s="111">
        <v>22000.0</v>
      </c>
      <c r="F1060" s="111"/>
      <c r="J1060" s="111" t="str">
        <f>VLOOKUP(D1060,'Tech. sheet (2)'!A:B,2,FALSE)</f>
        <v>T-860-795-170TH550F2828-HBI BLANK</v>
      </c>
    </row>
    <row r="1061" ht="15.75" customHeight="1">
      <c r="A1061" s="161">
        <v>1030.0</v>
      </c>
      <c r="B1061" s="111" t="s">
        <v>1368</v>
      </c>
      <c r="C1061" s="166">
        <v>44743.0</v>
      </c>
      <c r="D1061" s="111" t="s">
        <v>595</v>
      </c>
      <c r="E1061" s="111">
        <v>35000.0</v>
      </c>
      <c r="F1061" s="111"/>
      <c r="J1061" s="111" t="str">
        <f>VLOOKUP(D1061,'Tech. sheet (2)'!A:B,2,FALSE)</f>
        <v>OT62-ELQ6216A2A-15VK05-975HP-170TH435S2828-HBI-144000</v>
      </c>
    </row>
    <row r="1062" ht="15.75" customHeight="1">
      <c r="A1062" s="161">
        <v>1031.0</v>
      </c>
      <c r="B1062" s="111" t="s">
        <v>1369</v>
      </c>
      <c r="C1062" s="166">
        <v>44743.0</v>
      </c>
      <c r="D1062" s="111" t="s">
        <v>595</v>
      </c>
      <c r="E1062" s="111">
        <v>35000.0</v>
      </c>
      <c r="F1062" s="111"/>
      <c r="J1062" s="111" t="str">
        <f>VLOOKUP(D1062,'Tech. sheet (2)'!A:B,2,FALSE)</f>
        <v>OT62-ELQ6216A2A-15VK05-975HP-170TH435S2828-HBI-144000</v>
      </c>
    </row>
    <row r="1063" ht="15.75" customHeight="1">
      <c r="A1063" s="161">
        <v>1032.0</v>
      </c>
      <c r="B1063" s="111" t="s">
        <v>1370</v>
      </c>
      <c r="C1063" s="166">
        <v>44743.0</v>
      </c>
      <c r="D1063" s="111" t="s">
        <v>104</v>
      </c>
      <c r="E1063" s="111">
        <v>30000.0</v>
      </c>
      <c r="F1063" s="111"/>
      <c r="J1063" s="111" t="str">
        <f>VLOOKUP(D1063,'Tech. sheet (2)'!A:B,2,FALSE)</f>
        <v>M-942-790-160TS340S2020-RAS BLANK</v>
      </c>
    </row>
    <row r="1064" ht="15.75" customHeight="1">
      <c r="A1064" s="161">
        <v>1033.0</v>
      </c>
      <c r="B1064" s="111" t="s">
        <v>1371</v>
      </c>
      <c r="C1064" s="166">
        <v>44746.0</v>
      </c>
      <c r="D1064" s="111" t="s">
        <v>1372</v>
      </c>
      <c r="E1064" s="111">
        <v>50000.0</v>
      </c>
      <c r="F1064" s="111"/>
      <c r="J1064" s="111" t="str">
        <f>VLOOKUP(D1064,'Tech. sheet (2)'!A:B,2,FALSE)</f>
        <v>OT099-921XQ-200TH550F2820-USK-A75B05-37856</v>
      </c>
    </row>
    <row r="1065" ht="15.75" customHeight="1">
      <c r="A1065" s="161">
        <v>1034.0</v>
      </c>
      <c r="B1065" s="111" t="s">
        <v>1373</v>
      </c>
      <c r="C1065" s="166">
        <v>44747.0</v>
      </c>
      <c r="D1065" s="111" t="s">
        <v>777</v>
      </c>
      <c r="E1065" s="111">
        <v>26000.0</v>
      </c>
      <c r="F1065" s="111" t="s">
        <v>1374</v>
      </c>
      <c r="J1065" s="111" t="str">
        <f>VLOOKUP(D1065,'Tech. sheet (2)'!A:B,2,FALSE)</f>
        <v>M-922-868-170TH550F2828-HBI BLANK</v>
      </c>
    </row>
    <row r="1066" ht="15.75" customHeight="1">
      <c r="A1066" s="161">
        <v>1035.0</v>
      </c>
      <c r="B1066" s="111" t="s">
        <v>1375</v>
      </c>
      <c r="C1066" s="166">
        <v>44747.0</v>
      </c>
      <c r="D1066" s="111" t="s">
        <v>1101</v>
      </c>
      <c r="E1066" s="111">
        <v>30000.0</v>
      </c>
      <c r="F1066" s="111"/>
      <c r="J1066" s="111" t="str">
        <f>VLOOKUP(D1066,'Tech. sheet (2)'!A:B,2,FALSE)</f>
        <v>L-913-766-140TS480F2020-USK-А08К05</v>
      </c>
    </row>
    <row r="1067" ht="15.75" customHeight="1">
      <c r="A1067" s="161">
        <v>1036.0</v>
      </c>
      <c r="B1067" s="111" t="s">
        <v>1376</v>
      </c>
      <c r="C1067" s="166">
        <v>44747.0</v>
      </c>
      <c r="D1067" s="111" t="s">
        <v>1099</v>
      </c>
      <c r="E1067" s="111">
        <v>20000.0</v>
      </c>
      <c r="F1067" s="111"/>
      <c r="J1067" s="111" t="str">
        <f>VLOOKUP(D1067,'Tech. sheet (2)'!A:B,2,FALSE)</f>
        <v>L-913-766-140TS480F2020-USK-21EK05</v>
      </c>
    </row>
    <row r="1068" ht="15.75" customHeight="1">
      <c r="A1068" s="161">
        <v>1037.0</v>
      </c>
      <c r="B1068" s="111" t="s">
        <v>1377</v>
      </c>
      <c r="C1068" s="166">
        <v>44748.0</v>
      </c>
      <c r="D1068" s="111" t="s">
        <v>1342</v>
      </c>
      <c r="E1068" s="111">
        <v>40000.0</v>
      </c>
      <c r="F1068" s="111"/>
      <c r="J1068" s="111" t="str">
        <f>VLOOKUP(D1068,'Tech. sheet (2)'!A:B,2,FALSE)</f>
        <v>T-860-795-170TH550F2828-HBI BLANK</v>
      </c>
    </row>
    <row r="1069" ht="15.75" customHeight="1">
      <c r="A1069" s="161">
        <v>1038.0</v>
      </c>
      <c r="B1069" s="111" t="s">
        <v>1378</v>
      </c>
      <c r="C1069" s="166">
        <v>44748.0</v>
      </c>
      <c r="D1069" s="111" t="s">
        <v>936</v>
      </c>
      <c r="E1069" s="111">
        <v>10000.0</v>
      </c>
      <c r="F1069" s="111"/>
      <c r="J1069" s="111" t="str">
        <f>VLOOKUP(D1069,'Tech. sheet (2)'!A:B,2,FALSE)</f>
        <v>T-896-795-170TH550F2828-HBI BLANK</v>
      </c>
    </row>
    <row r="1070" ht="15.75" customHeight="1">
      <c r="A1070" s="161">
        <v>1039.0</v>
      </c>
      <c r="B1070" s="111" t="s">
        <v>1379</v>
      </c>
      <c r="C1070" s="166">
        <v>44748.0</v>
      </c>
      <c r="D1070" s="111" t="s">
        <v>719</v>
      </c>
      <c r="E1070" s="111">
        <v>30000.0</v>
      </c>
      <c r="F1070" s="111"/>
      <c r="J1070" s="111" t="str">
        <f>VLOOKUP(D1070,'Tech. sheet (2)'!A:B,2,FALSE)</f>
        <v>L-975-925-140TS550S2828-USK-C06K05</v>
      </c>
    </row>
    <row r="1071" ht="15.75" customHeight="1">
      <c r="A1071" s="161">
        <v>1040.0</v>
      </c>
      <c r="B1071" s="111" t="s">
        <v>1380</v>
      </c>
      <c r="C1071" s="166">
        <v>44748.0</v>
      </c>
      <c r="D1071" s="111" t="s">
        <v>719</v>
      </c>
      <c r="E1071" s="111">
        <v>20000.0</v>
      </c>
      <c r="F1071" s="111"/>
      <c r="J1071" s="111" t="str">
        <f>VLOOKUP(D1071,'Tech. sheet (2)'!A:B,2,FALSE)</f>
        <v>L-975-925-140TS550S2828-USK-C06K05</v>
      </c>
    </row>
    <row r="1072" ht="15.75" customHeight="1">
      <c r="A1072" s="161">
        <v>1041.0</v>
      </c>
      <c r="B1072" s="111" t="s">
        <v>1381</v>
      </c>
      <c r="C1072" s="166">
        <v>44748.0</v>
      </c>
      <c r="D1072" s="131" t="s">
        <v>273</v>
      </c>
      <c r="E1072" s="111">
        <v>30000.0</v>
      </c>
      <c r="F1072" s="111"/>
      <c r="J1072" s="111" t="str">
        <f>VLOOKUP(D1072,'Tech. sheet (2)'!A:B,2,FALSE)</f>
        <v>OT99-ELQ0730A0A-D10K04-716SU-180TH415S2020-USK-42500</v>
      </c>
    </row>
    <row r="1073" ht="15.75" customHeight="1">
      <c r="A1073" s="161">
        <v>1042.0</v>
      </c>
      <c r="B1073" s="111" t="s">
        <v>1382</v>
      </c>
      <c r="C1073" s="166">
        <v>44748.0</v>
      </c>
      <c r="D1073" s="131" t="s">
        <v>273</v>
      </c>
      <c r="E1073" s="111">
        <v>30000.0</v>
      </c>
      <c r="F1073" s="111"/>
      <c r="J1073" s="111" t="str">
        <f>VLOOKUP(D1073,'Tech. sheet (2)'!A:B,2,FALSE)</f>
        <v>OT99-ELQ0730A0A-D10K04-716SU-180TH415S2020-USK-42500</v>
      </c>
    </row>
    <row r="1074" ht="15.75" customHeight="1">
      <c r="A1074" s="161">
        <v>1043.0</v>
      </c>
      <c r="B1074" s="111" t="s">
        <v>1383</v>
      </c>
      <c r="C1074" s="166">
        <v>44749.0</v>
      </c>
      <c r="D1074" s="111" t="s">
        <v>241</v>
      </c>
      <c r="E1074" s="111">
        <v>11000.0</v>
      </c>
      <c r="F1074" s="111"/>
      <c r="J1074" s="111" t="str">
        <f>VLOOKUP(D1074,'Tech. sheet (2)'!A:B,2,FALSE)</f>
        <v>OT153-ELQ1554A0A-20EB05-727LW-270TH435F5628-USK-12800</v>
      </c>
    </row>
    <row r="1075" ht="15.75" customHeight="1">
      <c r="A1075" s="161">
        <v>1044.0</v>
      </c>
      <c r="B1075" s="111" t="s">
        <v>1384</v>
      </c>
      <c r="C1075" s="166">
        <v>44749.0</v>
      </c>
      <c r="D1075" s="111" t="s">
        <v>613</v>
      </c>
      <c r="E1075" s="111">
        <v>20000.0</v>
      </c>
      <c r="F1075" s="111"/>
      <c r="J1075" s="111" t="str">
        <f>VLOOKUP(D1075,'Tech. sheet (2)'!A:B,2,FALSE)</f>
        <v>OT62-ELQ6216A2A-15VK05-975HP-170TH435S2828-USK-144000</v>
      </c>
    </row>
    <row r="1076" ht="15.75" customHeight="1">
      <c r="A1076" s="161">
        <v>1045.0</v>
      </c>
      <c r="B1076" s="111" t="s">
        <v>1385</v>
      </c>
      <c r="C1076" s="166">
        <v>44754.0</v>
      </c>
      <c r="D1076" s="111" t="s">
        <v>54</v>
      </c>
      <c r="E1076" s="111">
        <v>30000.0</v>
      </c>
      <c r="F1076" s="111"/>
      <c r="J1076" s="111" t="str">
        <f>VLOOKUP(D1076,'Tech. sheet (2)'!A:B,2,FALSE)</f>
        <v>OT070-ELQ7013A9A-07CK05-993DE-170TH580S2828-HBI-90300</v>
      </c>
    </row>
    <row r="1077" ht="15.75" customHeight="1">
      <c r="A1077" s="161">
        <v>1046.0</v>
      </c>
      <c r="B1077" s="111" t="s">
        <v>1386</v>
      </c>
      <c r="C1077" s="166">
        <v>44754.0</v>
      </c>
      <c r="D1077" s="111" t="s">
        <v>54</v>
      </c>
      <c r="E1077" s="111">
        <v>10000.0</v>
      </c>
      <c r="F1077" s="111"/>
      <c r="J1077" s="111" t="str">
        <f>VLOOKUP(D1077,'Tech. sheet (2)'!A:B,2,FALSE)</f>
        <v>OT070-ELQ7013A9A-07CK05-993DE-170TH580S2828-HBI-90300</v>
      </c>
    </row>
    <row r="1078" ht="15.75" customHeight="1">
      <c r="A1078" s="161">
        <v>1047.0</v>
      </c>
      <c r="B1078" s="111" t="s">
        <v>1387</v>
      </c>
      <c r="C1078" s="166">
        <v>44755.0</v>
      </c>
      <c r="D1078" s="111" t="s">
        <v>76</v>
      </c>
      <c r="E1078" s="111">
        <v>20000.0</v>
      </c>
      <c r="F1078" s="111" t="s">
        <v>1388</v>
      </c>
      <c r="J1078" s="111" t="str">
        <f>VLOOKUP(D1078,'Tech. sheet (2)'!A:B,2,FALSE)</f>
        <v>L-838-942-170TH550F2820-HBI-A55K05</v>
      </c>
    </row>
    <row r="1079" ht="15.75" customHeight="1">
      <c r="A1079" s="161">
        <v>1048.0</v>
      </c>
      <c r="B1079" s="111" t="s">
        <v>1389</v>
      </c>
      <c r="C1079" s="166">
        <v>44755.0</v>
      </c>
      <c r="D1079" s="111" t="s">
        <v>241</v>
      </c>
      <c r="E1079" s="111">
        <v>25000.0</v>
      </c>
      <c r="F1079" s="111"/>
      <c r="J1079" s="111" t="str">
        <f>VLOOKUP(D1079,'Tech. sheet (2)'!A:B,2,FALSE)</f>
        <v>OT153-ELQ1554A0A-20EB05-727LW-270TH435F5628-USK-12800</v>
      </c>
    </row>
    <row r="1080" ht="15.75" customHeight="1">
      <c r="A1080" s="161">
        <v>1049.0</v>
      </c>
      <c r="B1080" s="111" t="s">
        <v>1390</v>
      </c>
      <c r="C1080" s="166">
        <v>44755.0</v>
      </c>
      <c r="D1080" s="111" t="s">
        <v>595</v>
      </c>
      <c r="E1080" s="111">
        <v>39000.0</v>
      </c>
      <c r="F1080" s="111"/>
      <c r="J1080" s="111" t="str">
        <f>VLOOKUP(D1080,'Tech. sheet (2)'!A:B,2,FALSE)</f>
        <v>OT62-ELQ6216A2A-15VK05-975HP-170TH435S2828-HBI-144000</v>
      </c>
    </row>
    <row r="1081" ht="15.75" customHeight="1">
      <c r="A1081" s="161">
        <v>1050.0</v>
      </c>
      <c r="B1081" s="151" t="s">
        <v>1391</v>
      </c>
      <c r="C1081" s="166">
        <v>44756.0</v>
      </c>
      <c r="D1081" s="111" t="s">
        <v>613</v>
      </c>
      <c r="E1081" s="111">
        <v>20000.0</v>
      </c>
      <c r="F1081" s="111"/>
      <c r="J1081" s="111" t="str">
        <f>VLOOKUP(D1081,'Tech. sheet (2)'!A:B,2,FALSE)</f>
        <v>OT62-ELQ6216A2A-15VK05-975HP-170TH435S2828-USK-144000</v>
      </c>
    </row>
    <row r="1082" ht="15.75" customHeight="1">
      <c r="A1082" s="161">
        <v>1051.0</v>
      </c>
      <c r="B1082" s="111" t="s">
        <v>1392</v>
      </c>
      <c r="C1082" s="166">
        <v>44756.0</v>
      </c>
      <c r="D1082" s="111" t="s">
        <v>233</v>
      </c>
      <c r="E1082" s="111">
        <v>45000.0</v>
      </c>
      <c r="F1082" s="111"/>
      <c r="J1082" s="111" t="str">
        <f>VLOOKUP(D1082,'Tech. sheet (2)'!A:B,2,FALSE)</f>
        <v>M-895-907-190TH550F2820-HBI BLANK</v>
      </c>
    </row>
    <row r="1083" ht="15.75" customHeight="1">
      <c r="A1083" s="161">
        <v>1052.0</v>
      </c>
      <c r="B1083" s="111" t="s">
        <v>1393</v>
      </c>
      <c r="C1083" s="166">
        <v>44760.0</v>
      </c>
      <c r="D1083" s="111" t="s">
        <v>233</v>
      </c>
      <c r="E1083" s="111">
        <v>20000.0</v>
      </c>
      <c r="F1083" s="111"/>
      <c r="J1083" s="111" t="str">
        <f>VLOOKUP(D1083,'Tech. sheet (2)'!A:B,2,FALSE)</f>
        <v>M-895-907-190TH550F2820-HBI BLANK</v>
      </c>
    </row>
    <row r="1084" ht="15.75" customHeight="1">
      <c r="A1084" s="161">
        <v>1053.0</v>
      </c>
      <c r="B1084" s="111" t="s">
        <v>1394</v>
      </c>
      <c r="C1084" s="166">
        <v>44760.0</v>
      </c>
      <c r="D1084" s="111" t="s">
        <v>76</v>
      </c>
      <c r="E1084" s="111">
        <v>20000.0</v>
      </c>
      <c r="F1084" s="111"/>
      <c r="J1084" s="111" t="str">
        <f>VLOOKUP(D1084,'Tech. sheet (2)'!A:B,2,FALSE)</f>
        <v>L-838-942-170TH550F2820-HBI-A55K05</v>
      </c>
    </row>
    <row r="1085" ht="15.75" customHeight="1">
      <c r="A1085" s="161">
        <v>1054.0</v>
      </c>
      <c r="B1085" s="111" t="s">
        <v>1395</v>
      </c>
      <c r="C1085" s="166">
        <v>44760.0</v>
      </c>
      <c r="D1085" s="111" t="s">
        <v>1342</v>
      </c>
      <c r="E1085" s="111">
        <v>20000.0</v>
      </c>
      <c r="F1085" s="111"/>
      <c r="J1085" s="111" t="str">
        <f>VLOOKUP(D1085,'Tech. sheet (2)'!A:B,2,FALSE)</f>
        <v>T-860-795-170TH550F2828-HBI BLANK</v>
      </c>
    </row>
    <row r="1086" ht="15.75" customHeight="1">
      <c r="A1086" s="161">
        <v>1055.0</v>
      </c>
      <c r="B1086" s="111" t="s">
        <v>1396</v>
      </c>
      <c r="C1086" s="166">
        <v>44760.0</v>
      </c>
      <c r="D1086" s="111" t="s">
        <v>936</v>
      </c>
      <c r="E1086" s="111">
        <v>16000.0</v>
      </c>
      <c r="F1086" s="111"/>
      <c r="J1086" s="111" t="str">
        <f>VLOOKUP(D1086,'Tech. sheet (2)'!A:B,2,FALSE)</f>
        <v>T-896-795-170TH550F2828-HBI BLANK</v>
      </c>
    </row>
    <row r="1087" ht="15.75" customHeight="1">
      <c r="A1087" s="161">
        <v>1056.0</v>
      </c>
      <c r="B1087" s="111" t="s">
        <v>1397</v>
      </c>
      <c r="C1087" s="166">
        <v>44760.0</v>
      </c>
      <c r="D1087" s="111" t="s">
        <v>55</v>
      </c>
      <c r="E1087" s="111">
        <v>20000.0</v>
      </c>
      <c r="F1087" s="111"/>
      <c r="J1087" s="111" t="str">
        <f>VLOOKUP(D1087,'Tech. sheet (2)'!A:B,2,FALSE)</f>
        <v>OT070-ELQ7022A6A-W14K05-993DE-170TH580S2828-HBI-90300</v>
      </c>
    </row>
    <row r="1088" ht="15.75" customHeight="1">
      <c r="A1088" s="161">
        <v>1057.0</v>
      </c>
      <c r="B1088" s="111" t="s">
        <v>1398</v>
      </c>
      <c r="C1088" s="166">
        <v>44760.0</v>
      </c>
      <c r="D1088" s="111" t="s">
        <v>1217</v>
      </c>
      <c r="E1088" s="111">
        <v>18370.0</v>
      </c>
      <c r="F1088" s="111"/>
      <c r="J1088" s="111" t="str">
        <f>VLOOKUP(D1088,'Tech. sheet (2)'!A:B,2,FALSE)</f>
        <v>OT096-A07B05-ARGO-200TH550S2828-HBI-38850</v>
      </c>
    </row>
    <row r="1089" ht="15.75" customHeight="1">
      <c r="A1089" s="161">
        <v>1058.0</v>
      </c>
      <c r="B1089" s="111" t="s">
        <v>1399</v>
      </c>
      <c r="C1089" s="166">
        <v>44761.0</v>
      </c>
      <c r="D1089" s="131" t="s">
        <v>133</v>
      </c>
      <c r="E1089" s="111">
        <v>20000.0</v>
      </c>
      <c r="F1089" s="111" t="s">
        <v>1400</v>
      </c>
      <c r="J1089" s="111" t="str">
        <f>VLOOKUP(D1089,'Tech. sheet (2)'!A:B,2,FALSE)</f>
        <v>M-959-901-170TH550F2828-HBI BLANK</v>
      </c>
    </row>
    <row r="1090" ht="15.75" customHeight="1">
      <c r="A1090" s="161">
        <v>1059.0</v>
      </c>
      <c r="B1090" s="111" t="s">
        <v>1401</v>
      </c>
      <c r="C1090" s="166">
        <v>44761.0</v>
      </c>
      <c r="D1090" s="111" t="s">
        <v>613</v>
      </c>
      <c r="E1090" s="111">
        <v>19000.0</v>
      </c>
      <c r="F1090" s="111"/>
      <c r="J1090" s="111" t="str">
        <f>VLOOKUP(D1090,'Tech. sheet (2)'!A:B,2,FALSE)</f>
        <v>OT62-ELQ6216A2A-15VK05-975HP-170TH435S2828-USK-144000</v>
      </c>
    </row>
    <row r="1091" ht="15.75" customHeight="1">
      <c r="A1091" s="161">
        <v>1060.0</v>
      </c>
      <c r="B1091" s="111" t="s">
        <v>1402</v>
      </c>
      <c r="C1091" s="166">
        <v>44761.0</v>
      </c>
      <c r="D1091" s="111" t="s">
        <v>595</v>
      </c>
      <c r="E1091" s="111">
        <v>40000.0</v>
      </c>
      <c r="F1091" s="111"/>
      <c r="J1091" s="111" t="str">
        <f>VLOOKUP(D1091,'Tech. sheet (2)'!A:B,2,FALSE)</f>
        <v>OT62-ELQ6216A2A-15VK05-975HP-170TH435S2828-HBI-144000</v>
      </c>
    </row>
    <row r="1092" ht="15.75" customHeight="1">
      <c r="A1092" s="161">
        <v>1061.0</v>
      </c>
      <c r="B1092" s="111" t="s">
        <v>1403</v>
      </c>
      <c r="C1092" s="166">
        <v>44762.0</v>
      </c>
      <c r="D1092" s="111" t="s">
        <v>632</v>
      </c>
      <c r="E1092" s="111">
        <v>20000.0</v>
      </c>
      <c r="F1092" s="111"/>
      <c r="J1092" s="111" t="str">
        <f>VLOOKUP(D1092,'Tech. sheet (2)'!A:B,2,FALSE)</f>
        <v>OT096-A07K05-ARGO-200TH550S2828-USK-38850</v>
      </c>
    </row>
    <row r="1093" ht="15.75" customHeight="1">
      <c r="A1093" s="161">
        <v>1062.0</v>
      </c>
      <c r="B1093" s="111" t="s">
        <v>1404</v>
      </c>
      <c r="C1093" s="166">
        <v>44762.0</v>
      </c>
      <c r="D1093" s="111" t="s">
        <v>241</v>
      </c>
      <c r="E1093" s="111">
        <v>25000.0</v>
      </c>
      <c r="F1093" s="111" t="s">
        <v>1405</v>
      </c>
      <c r="J1093" s="111" t="str">
        <f>VLOOKUP(D1093,'Tech. sheet (2)'!A:B,2,FALSE)</f>
        <v>OT153-ELQ1554A0A-20EB05-727LW-270TH435F5628-USK-12800</v>
      </c>
    </row>
    <row r="1094" ht="15.75" customHeight="1">
      <c r="A1094" s="161">
        <v>1063.0</v>
      </c>
      <c r="B1094" s="111" t="s">
        <v>1406</v>
      </c>
      <c r="C1094" s="166">
        <v>44762.0</v>
      </c>
      <c r="D1094" s="111" t="s">
        <v>241</v>
      </c>
      <c r="E1094" s="111">
        <v>13000.0</v>
      </c>
      <c r="F1094" s="111"/>
      <c r="J1094" s="111" t="str">
        <f>VLOOKUP(D1094,'Tech. sheet (2)'!A:B,2,FALSE)</f>
        <v>OT153-ELQ1554A0A-20EB05-727LW-270TH435F5628-USK-12800</v>
      </c>
    </row>
    <row r="1095" ht="15.75" customHeight="1">
      <c r="A1095" s="161">
        <v>1064.0</v>
      </c>
      <c r="B1095" s="111" t="s">
        <v>1407</v>
      </c>
      <c r="C1095" s="166">
        <v>44763.0</v>
      </c>
      <c r="D1095" s="111" t="s">
        <v>241</v>
      </c>
      <c r="E1095" s="111">
        <v>19000.0</v>
      </c>
      <c r="F1095" s="111"/>
      <c r="J1095" s="111" t="str">
        <f>VLOOKUP(D1095,'Tech. sheet (2)'!A:B,2,FALSE)</f>
        <v>OT153-ELQ1554A0A-20EB05-727LW-270TH435F5628-USK-12800</v>
      </c>
    </row>
    <row r="1096" ht="15.75" customHeight="1">
      <c r="A1096" s="161">
        <v>1065.0</v>
      </c>
      <c r="B1096" s="111" t="s">
        <v>1408</v>
      </c>
      <c r="C1096" s="166">
        <v>44763.0</v>
      </c>
      <c r="D1096" s="111" t="s">
        <v>1372</v>
      </c>
      <c r="E1096" s="111">
        <v>20000.0</v>
      </c>
      <c r="F1096" s="111"/>
      <c r="J1096" s="111" t="str">
        <f>VLOOKUP(D1096,'Tech. sheet (2)'!A:B,2,FALSE)</f>
        <v>OT099-921XQ-200TH550F2820-USK-A75B05-37856</v>
      </c>
    </row>
    <row r="1097" ht="15.75" customHeight="1">
      <c r="A1097" s="161">
        <v>1066.0</v>
      </c>
      <c r="B1097" s="111" t="s">
        <v>1409</v>
      </c>
      <c r="C1097" s="166">
        <v>44764.0</v>
      </c>
      <c r="D1097" s="111" t="s">
        <v>121</v>
      </c>
      <c r="E1097" s="111">
        <v>10000.0</v>
      </c>
      <c r="F1097" s="111"/>
      <c r="J1097" s="111" t="str">
        <f>VLOOKUP(D1097,'Tech. sheet (2)'!A:B,2,FALSE)</f>
        <v>L-877-1066-180TS275S2828-USK-21EB05</v>
      </c>
    </row>
    <row r="1098" ht="15.75" customHeight="1">
      <c r="A1098" s="161">
        <v>1067.0</v>
      </c>
      <c r="B1098" s="111" t="s">
        <v>1410</v>
      </c>
      <c r="C1098" s="166">
        <v>44764.0</v>
      </c>
      <c r="D1098" s="111" t="s">
        <v>623</v>
      </c>
      <c r="E1098" s="111">
        <v>27000.0</v>
      </c>
      <c r="F1098" s="111"/>
      <c r="J1098" s="111" t="str">
        <f>VLOOKUP(D1098,'Tech. sheet (2)'!A:B,2,FALSE)</f>
        <v>L-918-925-140TS550S2828-RAS-C06K05</v>
      </c>
    </row>
    <row r="1099" ht="15.75" customHeight="1">
      <c r="A1099" s="161">
        <v>1068.0</v>
      </c>
      <c r="B1099" s="111" t="s">
        <v>1411</v>
      </c>
      <c r="C1099" s="166">
        <v>44767.0</v>
      </c>
      <c r="D1099" s="111" t="s">
        <v>54</v>
      </c>
      <c r="E1099" s="111">
        <v>20000.0</v>
      </c>
      <c r="F1099" s="111"/>
      <c r="J1099" s="111" t="str">
        <f>VLOOKUP(D1099,'Tech. sheet (2)'!A:B,2,FALSE)</f>
        <v>OT070-ELQ7013A9A-07CK05-993DE-170TH580S2828-HBI-90300</v>
      </c>
    </row>
    <row r="1100" ht="15.75" customHeight="1">
      <c r="A1100" s="161">
        <v>1069.0</v>
      </c>
      <c r="B1100" s="151" t="s">
        <v>1412</v>
      </c>
      <c r="C1100" s="166">
        <v>44762.0</v>
      </c>
      <c r="D1100" s="111" t="s">
        <v>249</v>
      </c>
      <c r="E1100" s="111">
        <v>9000.0</v>
      </c>
      <c r="F1100" s="111"/>
      <c r="J1100" s="111" t="str">
        <f>VLOOKUP(D1100,'Tech. sheet (2)'!A:B,2,FALSE)</f>
        <v>OT153-ELQ1542A3A-20EB05-727LW-270TH435F5628-USK-14400</v>
      </c>
    </row>
    <row r="1101" ht="15.75" customHeight="1">
      <c r="A1101" s="161">
        <v>1070.0</v>
      </c>
      <c r="B1101" s="111" t="s">
        <v>1413</v>
      </c>
      <c r="C1101" s="166">
        <v>44767.0</v>
      </c>
      <c r="D1101" s="111" t="s">
        <v>1414</v>
      </c>
      <c r="E1101" s="111">
        <v>20000.0</v>
      </c>
      <c r="F1101" s="111" t="s">
        <v>1415</v>
      </c>
      <c r="J1101" s="111" t="str">
        <f>VLOOKUP(D1101,'Tech. sheet (2)'!A:B,2,FALSE)</f>
        <v>OT096-21EK05-ARGO-200TH550S5028-HBI-38850</v>
      </c>
    </row>
    <row r="1102" ht="15.75" customHeight="1">
      <c r="A1102" s="161">
        <v>1071.0</v>
      </c>
      <c r="B1102" s="111" t="s">
        <v>1416</v>
      </c>
      <c r="C1102" s="166">
        <v>44767.0</v>
      </c>
      <c r="D1102" s="111" t="s">
        <v>1417</v>
      </c>
      <c r="E1102" s="111">
        <v>895.0</v>
      </c>
      <c r="F1102" s="111"/>
      <c r="J1102" s="111" t="str">
        <f>VLOOKUP(D1102,'Tech. sheet (2)'!A:B,2,FALSE)</f>
        <v>Жерсть 0,17x840x942 W/G </v>
      </c>
    </row>
    <row r="1103" ht="15.75" customHeight="1">
      <c r="A1103" s="161">
        <v>1072.0</v>
      </c>
      <c r="B1103" s="111" t="s">
        <v>1418</v>
      </c>
      <c r="C1103" s="166">
        <v>44767.0</v>
      </c>
      <c r="D1103" s="111" t="s">
        <v>1419</v>
      </c>
      <c r="E1103" s="111">
        <v>2274.0</v>
      </c>
      <c r="F1103" s="111"/>
      <c r="J1103" s="111" t="str">
        <f>VLOOKUP(D1103,'Tech. sheet (2)'!A:B,2,FALSE)</f>
        <v>Жерсть 0,18x860x942 W/G </v>
      </c>
    </row>
    <row r="1104" ht="15.75" customHeight="1">
      <c r="A1104" s="161">
        <v>1073.0</v>
      </c>
      <c r="B1104" s="111" t="s">
        <v>1420</v>
      </c>
      <c r="C1104" s="166">
        <v>44767.0</v>
      </c>
      <c r="D1104" s="111" t="s">
        <v>1421</v>
      </c>
      <c r="E1104" s="111">
        <v>673.0</v>
      </c>
      <c r="F1104" s="111"/>
      <c r="J1104" s="111" t="str">
        <f>VLOOKUP(D1104,'Tech. sheet (2)'!A:B,2,FALSE)</f>
        <v>Жерсть 0,17х860х795 W/G </v>
      </c>
    </row>
    <row r="1105" ht="15.75" customHeight="1">
      <c r="A1105" s="161">
        <v>1074.0</v>
      </c>
      <c r="B1105" s="111" t="s">
        <v>1422</v>
      </c>
      <c r="C1105" s="166">
        <v>44767.0</v>
      </c>
      <c r="D1105" s="111" t="s">
        <v>1423</v>
      </c>
      <c r="E1105" s="111">
        <v>2345.0</v>
      </c>
      <c r="F1105" s="111"/>
      <c r="J1105" s="111" t="str">
        <f>VLOOKUP(D1105,'Tech. sheet (2)'!A:B,2,FALSE)</f>
        <v>Жерсть 0,17x896x795 W/G </v>
      </c>
    </row>
    <row r="1106" ht="15.75" customHeight="1">
      <c r="A1106" s="161">
        <v>1075.0</v>
      </c>
      <c r="B1106" s="111" t="s">
        <v>1424</v>
      </c>
      <c r="C1106" s="166">
        <v>44767.0</v>
      </c>
      <c r="D1106" s="111" t="s">
        <v>1425</v>
      </c>
      <c r="E1106" s="111">
        <v>1792.0</v>
      </c>
      <c r="F1106" s="111"/>
      <c r="J1106" s="111" t="str">
        <f>VLOOKUP(D1106,'Tech. sheet (2)'!A:B,2,FALSE)</f>
        <v>Жерсть 0,18x896x795 W/G </v>
      </c>
    </row>
    <row r="1107" ht="15.75" customHeight="1">
      <c r="A1107" s="161">
        <v>1076.0</v>
      </c>
      <c r="B1107" s="111" t="s">
        <v>1426</v>
      </c>
      <c r="C1107" s="166">
        <v>44767.0</v>
      </c>
      <c r="D1107" s="111" t="s">
        <v>1427</v>
      </c>
      <c r="E1107" s="111">
        <v>460.0</v>
      </c>
      <c r="F1107" s="111"/>
      <c r="J1107" s="111" t="str">
        <f>VLOOKUP(D1107,'Tech. sheet (2)'!A:B,2,FALSE)</f>
        <v>Жерсть 0,14x918x925 W/G </v>
      </c>
    </row>
    <row r="1108" ht="15.75" customHeight="1">
      <c r="A1108" s="161">
        <v>1077.0</v>
      </c>
      <c r="B1108" s="111" t="s">
        <v>1428</v>
      </c>
      <c r="C1108" s="166">
        <v>44767.0</v>
      </c>
      <c r="D1108" s="141" t="s">
        <v>1429</v>
      </c>
      <c r="E1108" s="111">
        <v>751.0</v>
      </c>
      <c r="F1108" s="111"/>
      <c r="J1108" s="111" t="str">
        <f>VLOOKUP(D1108,'Tech. sheet (2)'!A:B,2,FALSE)</f>
        <v>Жерсть 0,14x975x925 W/G </v>
      </c>
    </row>
    <row r="1109" ht="15.75" customHeight="1">
      <c r="A1109" s="161">
        <v>1078.0</v>
      </c>
      <c r="B1109" s="111" t="s">
        <v>1430</v>
      </c>
      <c r="C1109" s="166">
        <v>44767.0</v>
      </c>
      <c r="D1109" s="111" t="s">
        <v>1431</v>
      </c>
      <c r="E1109" s="156">
        <v>308.0</v>
      </c>
      <c r="F1109" s="111"/>
      <c r="J1109" s="111" t="str">
        <f>VLOOKUP(D1109,'Tech. sheet (2)'!A:B,2,FALSE)</f>
        <v>Жерсть 0,18x877x1066 W/G </v>
      </c>
    </row>
    <row r="1110" ht="15.75" customHeight="1">
      <c r="A1110" s="161">
        <v>1079.0</v>
      </c>
      <c r="B1110" s="111" t="s">
        <v>1432</v>
      </c>
      <c r="C1110" s="166">
        <v>44767.0</v>
      </c>
      <c r="D1110" s="157" t="s">
        <v>1433</v>
      </c>
      <c r="E1110" s="111">
        <v>2278.0</v>
      </c>
      <c r="F1110" s="111"/>
      <c r="J1110" s="111" t="str">
        <f>VLOOKUP(D1110,'Tech. sheet (2)'!A:B,2,FALSE)</f>
        <v>Жерсть 0,16x942x790 ALU/G </v>
      </c>
    </row>
    <row r="1111" ht="15.75" customHeight="1">
      <c r="A1111" s="161">
        <v>1080.0</v>
      </c>
      <c r="B1111" s="111" t="s">
        <v>1434</v>
      </c>
      <c r="C1111" s="166">
        <v>44768.0</v>
      </c>
      <c r="D1111" s="111" t="s">
        <v>1435</v>
      </c>
      <c r="E1111" s="111">
        <v>3579.0</v>
      </c>
      <c r="F1111" s="111"/>
      <c r="J1111" s="111" t="str">
        <f>VLOOKUP(D1111,'Tech. sheet (2)'!A:B,2,FALSE)</f>
        <v>Жерсть 0,16x942x790 W/G </v>
      </c>
    </row>
    <row r="1112" ht="15.75" customHeight="1">
      <c r="A1112" s="161">
        <v>1081.0</v>
      </c>
      <c r="B1112" s="111" t="s">
        <v>1436</v>
      </c>
      <c r="C1112" s="166">
        <v>44768.0</v>
      </c>
      <c r="D1112" s="111" t="s">
        <v>1251</v>
      </c>
      <c r="E1112" s="111">
        <v>1942.0</v>
      </c>
      <c r="F1112" s="111"/>
      <c r="J1112" s="111" t="str">
        <f>VLOOKUP(D1112,'Tech. sheet (2)'!A:B,2,FALSE)</f>
        <v>Жерсть 0,17*954*848 W/G х</v>
      </c>
    </row>
    <row r="1113" ht="15.75" customHeight="1">
      <c r="A1113" s="161">
        <v>1082.0</v>
      </c>
      <c r="B1113" s="111" t="s">
        <v>1437</v>
      </c>
      <c r="C1113" s="166">
        <v>44768.0</v>
      </c>
      <c r="D1113" s="111" t="s">
        <v>1438</v>
      </c>
      <c r="E1113" s="111">
        <v>2150.0</v>
      </c>
      <c r="F1113" s="111"/>
      <c r="J1113" s="111" t="str">
        <f>VLOOKUP(D1113,'Tech. sheet (2)'!A:B,2,FALSE)</f>
        <v>Жерсть 0,17x959x901 W/G</v>
      </c>
    </row>
    <row r="1114" ht="15.75" customHeight="1">
      <c r="A1114" s="161">
        <v>1083.0</v>
      </c>
      <c r="B1114" s="111" t="s">
        <v>1439</v>
      </c>
      <c r="C1114" s="166">
        <v>44768.0</v>
      </c>
      <c r="D1114" s="111" t="s">
        <v>1440</v>
      </c>
      <c r="E1114" s="111">
        <v>30000.0</v>
      </c>
      <c r="F1114" s="111"/>
      <c r="J1114" s="111" t="str">
        <f>VLOOKUP(D1114,'Tech. sheet (2)'!A:B,2,FALSE)</f>
        <v>M-896-907-180TH550F2850-HBI BLANK</v>
      </c>
    </row>
    <row r="1115" ht="15.75" customHeight="1">
      <c r="A1115" s="161">
        <v>1084.0</v>
      </c>
      <c r="B1115" s="111" t="s">
        <v>1441</v>
      </c>
      <c r="C1115" s="166">
        <v>44768.0</v>
      </c>
      <c r="D1115" s="111" t="s">
        <v>1442</v>
      </c>
      <c r="E1115" s="111">
        <v>1313.0</v>
      </c>
      <c r="F1115" s="111"/>
      <c r="J1115" s="111" t="str">
        <f>VLOOKUP(D1115,'Tech. sheet (2)'!A:B,2,FALSE)</f>
        <v>#N/A</v>
      </c>
    </row>
    <row r="1116" ht="15.75" customHeight="1">
      <c r="A1116" s="161">
        <v>1085.0</v>
      </c>
      <c r="B1116" s="111" t="s">
        <v>1443</v>
      </c>
      <c r="C1116" s="166">
        <v>44768.0</v>
      </c>
      <c r="D1116" s="111" t="s">
        <v>1444</v>
      </c>
      <c r="E1116" s="111">
        <v>839.0</v>
      </c>
      <c r="F1116" s="111"/>
      <c r="J1116" s="111" t="str">
        <f>VLOOKUP(D1116,'Tech. sheet (2)'!A:B,2,FALSE)</f>
        <v>Жерсть 0,16x920x778 W/G</v>
      </c>
    </row>
    <row r="1117" ht="15.75" customHeight="1">
      <c r="A1117" s="161">
        <v>1086.0</v>
      </c>
      <c r="B1117" s="111" t="s">
        <v>1445</v>
      </c>
      <c r="C1117" s="166">
        <v>44768.0</v>
      </c>
      <c r="D1117" s="111" t="s">
        <v>1181</v>
      </c>
      <c r="E1117" s="111">
        <v>549.0</v>
      </c>
      <c r="F1117" s="111"/>
      <c r="J1117" s="111" t="str">
        <f>VLOOKUP(D1117,'Tech. sheet (2)'!A:B,2,FALSE)</f>
        <v>Жерсть 0,17*922*868 W/G х</v>
      </c>
    </row>
    <row r="1118" ht="15.75" customHeight="1">
      <c r="A1118" s="161">
        <v>1087.0</v>
      </c>
      <c r="B1118" s="111" t="s">
        <v>1446</v>
      </c>
      <c r="C1118" s="166">
        <v>44768.0</v>
      </c>
      <c r="D1118" s="111" t="s">
        <v>226</v>
      </c>
      <c r="E1118" s="111">
        <v>45000.0</v>
      </c>
      <c r="F1118" s="111"/>
      <c r="J1118" s="111" t="str">
        <f>VLOOKUP(D1118,'Tech. sheet (2)'!A:B,2,FALSE)</f>
        <v>M-860-873-180TH550F2820-HBI</v>
      </c>
    </row>
    <row r="1119" ht="15.75" customHeight="1">
      <c r="A1119" s="161">
        <v>1088.0</v>
      </c>
      <c r="B1119" s="111" t="s">
        <v>1447</v>
      </c>
      <c r="C1119" s="166">
        <v>44769.0</v>
      </c>
      <c r="D1119" s="111" t="s">
        <v>1448</v>
      </c>
      <c r="E1119" s="111">
        <v>8000.0</v>
      </c>
      <c r="F1119" s="111"/>
      <c r="J1119" s="111" t="str">
        <f>VLOOKUP(D1119,'Tech. sheet (2)'!A:B,2,FALSE)</f>
        <v>M-860-873-180TH550F2028-USK BLANK</v>
      </c>
    </row>
    <row r="1120" ht="15.75" customHeight="1">
      <c r="A1120" s="161">
        <v>1089.0</v>
      </c>
      <c r="B1120" s="111" t="s">
        <v>1449</v>
      </c>
      <c r="C1120" s="166">
        <v>44769.0</v>
      </c>
      <c r="D1120" s="111" t="s">
        <v>613</v>
      </c>
      <c r="E1120" s="111">
        <v>40000.0</v>
      </c>
      <c r="F1120" s="111"/>
      <c r="J1120" s="111" t="str">
        <f>VLOOKUP(D1120,'Tech. sheet (2)'!A:B,2,FALSE)</f>
        <v>OT62-ELQ6216A2A-15VK05-975HP-170TH435S2828-USK-144000</v>
      </c>
    </row>
    <row r="1121" ht="15.75" customHeight="1">
      <c r="A1121" s="161">
        <v>1090.0</v>
      </c>
      <c r="B1121" s="111" t="s">
        <v>1450</v>
      </c>
      <c r="C1121" s="166">
        <v>44769.0</v>
      </c>
      <c r="D1121" s="111" t="s">
        <v>936</v>
      </c>
      <c r="E1121" s="111">
        <v>30000.0</v>
      </c>
      <c r="F1121" s="111"/>
      <c r="J1121" s="111" t="str">
        <f>VLOOKUP(D1121,'Tech. sheet (2)'!A:B,2,FALSE)</f>
        <v>T-896-795-170TH550F2828-HBI BLANK</v>
      </c>
    </row>
    <row r="1122" ht="15.75" customHeight="1">
      <c r="A1122" s="161">
        <v>1091.0</v>
      </c>
      <c r="B1122" s="111" t="s">
        <v>1451</v>
      </c>
      <c r="C1122" s="166">
        <v>44769.0</v>
      </c>
      <c r="D1122" s="111" t="s">
        <v>1452</v>
      </c>
      <c r="E1122" s="111">
        <v>30000.0</v>
      </c>
      <c r="F1122" s="111"/>
      <c r="J1122" s="111" t="str">
        <f>VLOOKUP(D1122,'Tech. sheet (2)'!A:B,2,FALSE)</f>
        <v>L-838-942-170TH550F2820-RAS-A55K05 </v>
      </c>
    </row>
    <row r="1123" ht="15.75" customHeight="1">
      <c r="A1123" s="161">
        <v>1092.0</v>
      </c>
      <c r="B1123" s="111" t="s">
        <v>1453</v>
      </c>
      <c r="C1123" s="166">
        <v>44770.0</v>
      </c>
      <c r="D1123" s="111" t="s">
        <v>632</v>
      </c>
      <c r="E1123" s="111">
        <v>20000.0</v>
      </c>
      <c r="F1123" s="111"/>
      <c r="J1123" s="111" t="str">
        <f>VLOOKUP(D1123,'Tech. sheet (2)'!A:B,2,FALSE)</f>
        <v>OT096-A07K05-ARGO-200TH550S2828-USK-38850</v>
      </c>
    </row>
    <row r="1124" ht="15.75" customHeight="1">
      <c r="A1124" s="161">
        <v>1093.0</v>
      </c>
      <c r="B1124" s="111" t="s">
        <v>1454</v>
      </c>
      <c r="C1124" s="166">
        <v>44771.0</v>
      </c>
      <c r="D1124" s="111" t="s">
        <v>936</v>
      </c>
      <c r="E1124" s="111">
        <v>20000.0</v>
      </c>
      <c r="F1124" s="111"/>
      <c r="J1124" s="111" t="str">
        <f>VLOOKUP(D1124,'Tech. sheet (2)'!A:B,2,FALSE)</f>
        <v>T-896-795-170TH550F2828-HBI BLANK</v>
      </c>
    </row>
    <row r="1125" ht="15.75" customHeight="1">
      <c r="A1125" s="161">
        <v>1094.0</v>
      </c>
      <c r="B1125" s="111" t="s">
        <v>1455</v>
      </c>
      <c r="C1125" s="166">
        <v>44771.0</v>
      </c>
      <c r="D1125" s="111" t="s">
        <v>936</v>
      </c>
      <c r="E1125" s="111">
        <v>30000.0</v>
      </c>
      <c r="F1125" s="111"/>
      <c r="J1125" s="111" t="str">
        <f>VLOOKUP(D1125,'Tech. sheet (2)'!A:B,2,FALSE)</f>
        <v>T-896-795-170TH550F2828-HBI BLANK</v>
      </c>
    </row>
    <row r="1126" ht="15.75" customHeight="1">
      <c r="A1126" s="161">
        <v>1095.0</v>
      </c>
      <c r="B1126" s="111" t="s">
        <v>1456</v>
      </c>
      <c r="C1126" s="166">
        <v>44774.0</v>
      </c>
      <c r="D1126" s="111" t="s">
        <v>1452</v>
      </c>
      <c r="E1126" s="111">
        <v>20000.0</v>
      </c>
      <c r="F1126" s="111"/>
      <c r="J1126" s="111" t="str">
        <f>VLOOKUP(D1126,'Tech. sheet (2)'!A:B,2,FALSE)</f>
        <v>L-838-942-170TH550F2820-RAS-A55K05 </v>
      </c>
    </row>
    <row r="1127" ht="15.75" customHeight="1">
      <c r="A1127" s="161">
        <v>1096.0</v>
      </c>
      <c r="B1127" s="111" t="s">
        <v>1457</v>
      </c>
      <c r="C1127" s="166">
        <v>44774.0</v>
      </c>
      <c r="D1127" s="111" t="s">
        <v>1458</v>
      </c>
      <c r="E1127" s="111">
        <v>20000.0</v>
      </c>
      <c r="F1127" s="111"/>
      <c r="J1127" s="111" t="str">
        <f>VLOOKUP(D1127,'Tech. sheet (2)'!A:B,2,FALSE)</f>
        <v>T-896-795-180TH550F2850-RAS BLANK</v>
      </c>
    </row>
    <row r="1128" ht="15.75" customHeight="1">
      <c r="A1128" s="161">
        <v>1097.0</v>
      </c>
      <c r="B1128" s="111" t="s">
        <v>1459</v>
      </c>
      <c r="C1128" s="166">
        <v>44774.0</v>
      </c>
      <c r="D1128" s="111" t="s">
        <v>1460</v>
      </c>
      <c r="E1128" s="111">
        <v>20000.0</v>
      </c>
      <c r="F1128" s="111"/>
      <c r="J1128" s="111" t="str">
        <f>VLOOKUP(D1128,'Tech. sheet (2)'!A:B,2,FALSE)</f>
        <v>M-896-907-180TH550F2850-RAS BLANK</v>
      </c>
    </row>
    <row r="1129" ht="15.75" customHeight="1">
      <c r="A1129" s="161">
        <v>1098.0</v>
      </c>
      <c r="B1129" s="111" t="s">
        <v>1461</v>
      </c>
      <c r="C1129" s="166">
        <v>44774.0</v>
      </c>
      <c r="D1129" s="111" t="s">
        <v>1458</v>
      </c>
      <c r="E1129" s="111">
        <v>40000.0</v>
      </c>
      <c r="F1129" s="111"/>
      <c r="J1129" s="111" t="str">
        <f>VLOOKUP(D1129,'Tech. sheet (2)'!A:B,2,FALSE)</f>
        <v>T-896-795-180TH550F2850-RAS BLANK</v>
      </c>
    </row>
    <row r="1130" ht="15.75" customHeight="1">
      <c r="A1130" s="161">
        <v>1099.0</v>
      </c>
      <c r="B1130" s="111" t="s">
        <v>1462</v>
      </c>
      <c r="C1130" s="166">
        <v>44775.0</v>
      </c>
      <c r="D1130" s="111" t="s">
        <v>54</v>
      </c>
      <c r="E1130" s="111">
        <v>20000.0</v>
      </c>
      <c r="F1130" s="111"/>
      <c r="J1130" s="111" t="str">
        <f>VLOOKUP(D1130,'Tech. sheet (2)'!A:B,2,FALSE)</f>
        <v>OT070-ELQ7013A9A-07CK05-993DE-170TH580S2828-HBI-90300</v>
      </c>
    </row>
    <row r="1131" ht="15.75" customHeight="1">
      <c r="A1131" s="161">
        <v>1100.0</v>
      </c>
      <c r="B1131" s="111" t="s">
        <v>1463</v>
      </c>
      <c r="C1131" s="166">
        <v>44775.0</v>
      </c>
      <c r="D1131" s="111" t="s">
        <v>1464</v>
      </c>
      <c r="E1131" s="111">
        <v>30000.0</v>
      </c>
      <c r="F1131" s="111"/>
      <c r="J1131" s="111" t="str">
        <f>VLOOKUP(D1131,'Tech. sheet (2)'!A:B,2,FALSE)</f>
        <v>M-860-873-180TH550F2820-HBI BLANK</v>
      </c>
    </row>
    <row r="1132" ht="15.75" customHeight="1">
      <c r="A1132" s="161">
        <v>1101.0</v>
      </c>
      <c r="B1132" s="111" t="s">
        <v>1465</v>
      </c>
      <c r="C1132" s="166">
        <v>44775.0</v>
      </c>
      <c r="D1132" s="111" t="s">
        <v>1464</v>
      </c>
      <c r="E1132" s="111">
        <v>30000.0</v>
      </c>
      <c r="F1132" s="111"/>
      <c r="J1132" s="111" t="str">
        <f>VLOOKUP(D1132,'Tech. sheet (2)'!A:B,2,FALSE)</f>
        <v>M-860-873-180TH550F2820-HBI BLANK</v>
      </c>
    </row>
    <row r="1133" ht="15.75" customHeight="1">
      <c r="A1133" s="161">
        <v>1102.0</v>
      </c>
      <c r="B1133" s="111" t="s">
        <v>1466</v>
      </c>
      <c r="C1133" s="166">
        <v>44775.0</v>
      </c>
      <c r="D1133" s="111" t="s">
        <v>613</v>
      </c>
      <c r="E1133" s="111">
        <v>30000.0</v>
      </c>
      <c r="F1133" s="111"/>
      <c r="J1133" s="111" t="str">
        <f>VLOOKUP(D1133,'Tech. sheet (2)'!A:B,2,FALSE)</f>
        <v>OT62-ELQ6216A2A-15VK05-975HP-170TH435S2828-USK-144000</v>
      </c>
    </row>
    <row r="1134" ht="15.75" customHeight="1">
      <c r="A1134" s="161">
        <v>1103.0</v>
      </c>
      <c r="B1134" s="111" t="s">
        <v>1467</v>
      </c>
      <c r="C1134" s="166">
        <v>44776.0</v>
      </c>
      <c r="D1134" s="111" t="s">
        <v>1458</v>
      </c>
      <c r="E1134" s="111">
        <v>30000.0</v>
      </c>
      <c r="F1134" s="111"/>
      <c r="J1134" s="111" t="str">
        <f>VLOOKUP(D1134,'Tech. sheet (2)'!A:B,2,FALSE)</f>
        <v>T-896-795-180TH550F2850-RAS BLANK</v>
      </c>
    </row>
    <row r="1135" ht="15.75" customHeight="1">
      <c r="A1135" s="161">
        <v>1104.0</v>
      </c>
      <c r="B1135" s="111" t="s">
        <v>1468</v>
      </c>
      <c r="C1135" s="166">
        <v>44776.0</v>
      </c>
      <c r="D1135" s="111" t="s">
        <v>1458</v>
      </c>
      <c r="E1135" s="111">
        <v>30000.0</v>
      </c>
      <c r="F1135" s="111"/>
      <c r="J1135" s="111" t="str">
        <f>VLOOKUP(D1135,'Tech. sheet (2)'!A:B,2,FALSE)</f>
        <v>T-896-795-180TH550F2850-RAS BLANK</v>
      </c>
    </row>
    <row r="1136" ht="15.75" customHeight="1">
      <c r="A1136" s="161">
        <v>1105.0</v>
      </c>
      <c r="B1136" s="111" t="s">
        <v>1469</v>
      </c>
      <c r="C1136" s="166">
        <v>44776.0</v>
      </c>
      <c r="D1136" s="111" t="s">
        <v>1458</v>
      </c>
      <c r="E1136" s="111">
        <v>30000.0</v>
      </c>
      <c r="F1136" s="111"/>
      <c r="J1136" s="111" t="str">
        <f>VLOOKUP(D1136,'Tech. sheet (2)'!A:B,2,FALSE)</f>
        <v>T-896-795-180TH550F2850-RAS BLANK</v>
      </c>
    </row>
    <row r="1137" ht="15.75" customHeight="1">
      <c r="A1137" s="161">
        <v>1106.0</v>
      </c>
      <c r="B1137" s="111" t="s">
        <v>1470</v>
      </c>
      <c r="C1137" s="166">
        <v>44776.0</v>
      </c>
      <c r="D1137" s="111" t="s">
        <v>737</v>
      </c>
      <c r="E1137" s="111">
        <v>20000.0</v>
      </c>
      <c r="F1137" s="111"/>
      <c r="J1137" s="111" t="str">
        <f>VLOOKUP(D1137,'Tech. sheet (2)'!A:B,2,FALSE)</f>
        <v>M-808-908-200TH550S2828-HBI BLANK</v>
      </c>
    </row>
    <row r="1138" ht="15.75" customHeight="1">
      <c r="A1138" s="161">
        <v>1107.0</v>
      </c>
      <c r="B1138" s="111" t="s">
        <v>1471</v>
      </c>
      <c r="C1138" s="166">
        <v>44776.0</v>
      </c>
      <c r="D1138" s="111" t="s">
        <v>632</v>
      </c>
      <c r="E1138" s="111">
        <v>30000.0</v>
      </c>
      <c r="F1138" s="111"/>
      <c r="J1138" s="111" t="str">
        <f>VLOOKUP(D1138,'Tech. sheet (2)'!A:B,2,FALSE)</f>
        <v>OT096-A07K05-ARGO-200TH550S2828-USK-38850</v>
      </c>
    </row>
    <row r="1139" ht="15.75" customHeight="1">
      <c r="A1139" s="161">
        <v>1108.0</v>
      </c>
      <c r="B1139" s="111" t="s">
        <v>1472</v>
      </c>
      <c r="C1139" s="166">
        <v>44776.0</v>
      </c>
      <c r="D1139" s="111" t="s">
        <v>472</v>
      </c>
      <c r="E1139" s="111">
        <v>4500.0</v>
      </c>
      <c r="F1139" s="111"/>
      <c r="J1139" s="111" t="str">
        <f>VLOOKUP(D1139,'Tech. sheet (2)'!A:B,2,FALSE)</f>
        <v>OT062-ELQ6215A5A-21EK05-975HP-170TH435S2828-USK-144000   </v>
      </c>
    </row>
    <row r="1140" ht="15.75" customHeight="1">
      <c r="A1140" s="161">
        <v>1109.0</v>
      </c>
      <c r="B1140" s="151" t="s">
        <v>1473</v>
      </c>
      <c r="C1140" s="170">
        <v>44777.0</v>
      </c>
      <c r="D1140" s="151" t="s">
        <v>936</v>
      </c>
      <c r="E1140" s="151">
        <v>50000.0</v>
      </c>
      <c r="F1140" s="111"/>
      <c r="J1140" s="111" t="str">
        <f>VLOOKUP(D1140,'Tech. sheet (2)'!A:B,2,FALSE)</f>
        <v>T-896-795-170TH550F2828-HBI BLANK</v>
      </c>
    </row>
    <row r="1141" ht="15.75" customHeight="1">
      <c r="A1141" s="161">
        <v>1110.0</v>
      </c>
      <c r="B1141" s="151" t="s">
        <v>1474</v>
      </c>
      <c r="C1141" s="170">
        <v>44777.0</v>
      </c>
      <c r="D1141" s="151" t="s">
        <v>719</v>
      </c>
      <c r="E1141" s="151">
        <v>30000.0</v>
      </c>
      <c r="F1141" s="111"/>
      <c r="J1141" s="111" t="str">
        <f>VLOOKUP(D1141,'Tech. sheet (2)'!A:B,2,FALSE)</f>
        <v>L-975-925-140TS550S2828-USK-C06K05</v>
      </c>
    </row>
    <row r="1142" ht="15.75" customHeight="1">
      <c r="A1142" s="161">
        <v>1111.0</v>
      </c>
      <c r="B1142" s="111" t="s">
        <v>1475</v>
      </c>
      <c r="C1142" s="166">
        <v>44777.0</v>
      </c>
      <c r="D1142" s="111" t="s">
        <v>241</v>
      </c>
      <c r="E1142" s="111">
        <v>17000.0</v>
      </c>
      <c r="F1142" s="111"/>
      <c r="J1142" s="111" t="str">
        <f>VLOOKUP(D1142,'Tech. sheet (2)'!A:B,2,FALSE)</f>
        <v>OT153-ELQ1554A0A-20EB05-727LW-270TH435F5628-USK-12800</v>
      </c>
    </row>
    <row r="1143" ht="15.75" customHeight="1">
      <c r="A1143" s="161">
        <v>1112.0</v>
      </c>
      <c r="B1143" s="111" t="s">
        <v>1476</v>
      </c>
      <c r="C1143" s="166">
        <v>44777.0</v>
      </c>
      <c r="D1143" s="111" t="s">
        <v>92</v>
      </c>
      <c r="E1143" s="111">
        <v>11000.0</v>
      </c>
      <c r="F1143" s="111"/>
      <c r="J1143" s="111" t="str">
        <f>VLOOKUP(D1143,'Tech. sheet (2)'!A:B,2,FALSE)</f>
        <v>OT153-ELQ1554A0A-20EB05-727LW-270TH435F5628-HBI-12800</v>
      </c>
    </row>
    <row r="1144" ht="15.75" customHeight="1">
      <c r="A1144" s="161">
        <v>1113.0</v>
      </c>
      <c r="B1144" s="111" t="s">
        <v>1477</v>
      </c>
      <c r="C1144" s="166">
        <v>44777.0</v>
      </c>
      <c r="D1144" s="111" t="s">
        <v>639</v>
      </c>
      <c r="E1144" s="111">
        <v>6000.0</v>
      </c>
      <c r="F1144" s="111"/>
      <c r="J1144" s="111" t="str">
        <f>VLOOKUP(D1144,'Tech. sheet (2)'!A:B,2,FALSE)</f>
        <v>OT096-A07K05-ARGO-200TH550S2828-HBI-38850</v>
      </c>
    </row>
    <row r="1145" ht="15.75" customHeight="1">
      <c r="A1145" s="161">
        <v>1114.0</v>
      </c>
      <c r="B1145" s="111" t="s">
        <v>1478</v>
      </c>
      <c r="C1145" s="166">
        <v>44777.0</v>
      </c>
      <c r="D1145" s="111" t="s">
        <v>54</v>
      </c>
      <c r="E1145" s="111">
        <v>40000.0</v>
      </c>
      <c r="F1145" s="111"/>
      <c r="J1145" s="111" t="str">
        <f>VLOOKUP(D1145,'Tech. sheet (2)'!A:B,2,FALSE)</f>
        <v>OT070-ELQ7013A9A-07CK05-993DE-170TH580S2828-HBI-90300</v>
      </c>
    </row>
    <row r="1146" ht="15.75" customHeight="1">
      <c r="A1146" s="161">
        <v>1115.0</v>
      </c>
      <c r="B1146" s="111" t="s">
        <v>1479</v>
      </c>
      <c r="C1146" s="166">
        <v>44781.0</v>
      </c>
      <c r="D1146" s="111" t="s">
        <v>233</v>
      </c>
      <c r="E1146" s="111">
        <v>40000.0</v>
      </c>
      <c r="F1146" s="111"/>
      <c r="J1146" s="111" t="str">
        <f>VLOOKUP(D1146,'Tech. sheet (2)'!A:B,2,FALSE)</f>
        <v>M-895-907-190TH550F2820-HBI BLANK</v>
      </c>
    </row>
    <row r="1147" ht="12.75" customHeight="1">
      <c r="A1147" s="161">
        <v>1116.0</v>
      </c>
      <c r="B1147" s="111" t="s">
        <v>1480</v>
      </c>
      <c r="C1147" s="166">
        <v>44781.0</v>
      </c>
      <c r="D1147" s="111" t="s">
        <v>1458</v>
      </c>
      <c r="E1147" s="111">
        <v>50000.0</v>
      </c>
      <c r="F1147" s="111"/>
      <c r="J1147" s="111" t="str">
        <f>VLOOKUP(D1147,'Tech. sheet (2)'!A:B,2,FALSE)</f>
        <v>T-896-795-180TH550F2850-RAS BLANK</v>
      </c>
    </row>
    <row r="1148" ht="15.75" customHeight="1">
      <c r="A1148" s="161">
        <v>1117.0</v>
      </c>
      <c r="B1148" s="111" t="s">
        <v>1481</v>
      </c>
      <c r="C1148" s="166">
        <v>44781.0</v>
      </c>
      <c r="D1148" s="111" t="s">
        <v>92</v>
      </c>
      <c r="E1148" s="111">
        <v>13000.0</v>
      </c>
      <c r="F1148" s="111"/>
      <c r="J1148" s="111" t="str">
        <f>VLOOKUP(D1148,'Tech. sheet (2)'!A:B,2,FALSE)</f>
        <v>OT153-ELQ1554A0A-20EB05-727LW-270TH435F5628-HBI-12800</v>
      </c>
    </row>
    <row r="1149" ht="15.75" customHeight="1">
      <c r="A1149" s="161">
        <v>1118.0</v>
      </c>
      <c r="B1149" s="111" t="s">
        <v>1482</v>
      </c>
      <c r="C1149" s="166">
        <v>44781.0</v>
      </c>
      <c r="D1149" s="111" t="s">
        <v>92</v>
      </c>
      <c r="E1149" s="111">
        <v>13000.0</v>
      </c>
      <c r="F1149" s="111"/>
      <c r="J1149" s="111" t="str">
        <f>VLOOKUP(D1149,'Tech. sheet (2)'!A:B,2,FALSE)</f>
        <v>OT153-ELQ1554A0A-20EB05-727LW-270TH435F5628-HBI-12800</v>
      </c>
    </row>
    <row r="1150" ht="15.75" customHeight="1">
      <c r="A1150" s="161">
        <v>1119.0</v>
      </c>
      <c r="B1150" s="111" t="s">
        <v>1483</v>
      </c>
      <c r="C1150" s="166">
        <v>44781.0</v>
      </c>
      <c r="D1150" s="111" t="s">
        <v>1228</v>
      </c>
      <c r="E1150" s="111">
        <v>13000.0</v>
      </c>
      <c r="F1150" s="111"/>
      <c r="J1150" s="111" t="str">
        <f>VLOOKUP(D1150,'Tech. sheet (2)'!A:B,2,FALSE)</f>
        <v>L-975-925-140TS550S2828-USK-IMP-C06K05</v>
      </c>
    </row>
    <row r="1151" ht="15.75" customHeight="1">
      <c r="A1151" s="161">
        <v>1120.0</v>
      </c>
      <c r="B1151" s="111" t="s">
        <v>1484</v>
      </c>
      <c r="C1151" s="166">
        <v>44782.0</v>
      </c>
      <c r="D1151" s="111" t="s">
        <v>1452</v>
      </c>
      <c r="E1151" s="111">
        <v>40000.0</v>
      </c>
      <c r="F1151" s="111"/>
      <c r="J1151" s="111" t="str">
        <f>VLOOKUP(D1151,'Tech. sheet (2)'!A:B,2,FALSE)</f>
        <v>L-838-942-170TH550F2820-RAS-A55K05 </v>
      </c>
    </row>
    <row r="1152" ht="15.75" customHeight="1">
      <c r="A1152" s="161">
        <v>1121.0</v>
      </c>
      <c r="B1152" s="111" t="s">
        <v>1485</v>
      </c>
      <c r="C1152" s="166">
        <v>44782.0</v>
      </c>
      <c r="D1152" s="111" t="s">
        <v>613</v>
      </c>
      <c r="E1152" s="111">
        <v>30000.0</v>
      </c>
      <c r="F1152" s="111"/>
      <c r="J1152" s="111" t="str">
        <f>VLOOKUP(D1152,'Tech. sheet (2)'!A:B,2,FALSE)</f>
        <v>OT62-ELQ6216A2A-15VK05-975HP-170TH435S2828-USK-144000</v>
      </c>
    </row>
    <row r="1153" ht="15.75" customHeight="1">
      <c r="A1153" s="161">
        <v>1122.0</v>
      </c>
      <c r="B1153" s="111" t="s">
        <v>1486</v>
      </c>
      <c r="C1153" s="166">
        <v>44782.0</v>
      </c>
      <c r="D1153" s="111" t="s">
        <v>595</v>
      </c>
      <c r="E1153" s="111">
        <v>30000.0</v>
      </c>
      <c r="F1153" s="111"/>
      <c r="J1153" s="111" t="str">
        <f>VLOOKUP(D1153,'Tech. sheet (2)'!A:B,2,FALSE)</f>
        <v>OT62-ELQ6216A2A-15VK05-975HP-170TH435S2828-HBI-144000</v>
      </c>
    </row>
    <row r="1154" ht="15.75" customHeight="1">
      <c r="A1154" s="161">
        <v>1123.0</v>
      </c>
      <c r="B1154" s="111" t="s">
        <v>1487</v>
      </c>
      <c r="C1154" s="166">
        <v>44783.0</v>
      </c>
      <c r="D1154" s="111" t="s">
        <v>1464</v>
      </c>
      <c r="E1154" s="111">
        <v>40000.0</v>
      </c>
      <c r="F1154" s="111"/>
      <c r="J1154" s="111" t="str">
        <f>VLOOKUP(D1154,'Tech. sheet (2)'!A:B,2,FALSE)</f>
        <v>M-860-873-180TH550F2820-HBI BLANK</v>
      </c>
    </row>
    <row r="1155" ht="15.75" customHeight="1">
      <c r="A1155" s="161">
        <v>1124.0</v>
      </c>
      <c r="B1155" s="111" t="s">
        <v>1488</v>
      </c>
      <c r="C1155" s="166">
        <v>44783.0</v>
      </c>
      <c r="D1155" s="111" t="s">
        <v>233</v>
      </c>
      <c r="E1155" s="111">
        <v>40000.0</v>
      </c>
      <c r="F1155" s="111"/>
      <c r="J1155" s="111" t="str">
        <f>VLOOKUP(D1155,'Tech. sheet (2)'!A:B,2,FALSE)</f>
        <v>M-895-907-190TH550F2820-HBI BLANK</v>
      </c>
    </row>
    <row r="1156" ht="15.75" customHeight="1">
      <c r="A1156" s="161">
        <v>1125.0</v>
      </c>
      <c r="B1156" s="111" t="s">
        <v>1489</v>
      </c>
      <c r="C1156" s="166">
        <v>44784.0</v>
      </c>
      <c r="D1156" s="111" t="s">
        <v>632</v>
      </c>
      <c r="E1156" s="111">
        <v>40000.0</v>
      </c>
      <c r="F1156" s="111"/>
      <c r="J1156" s="111" t="str">
        <f>VLOOKUP(D1156,'Tech. sheet (2)'!A:B,2,FALSE)</f>
        <v>OT096-A07K05-ARGO-200TH550S2828-USK-38850</v>
      </c>
    </row>
    <row r="1157" ht="15.75" customHeight="1">
      <c r="A1157" s="161">
        <v>1126.0</v>
      </c>
      <c r="B1157" s="111" t="s">
        <v>1490</v>
      </c>
      <c r="C1157" s="166">
        <v>44784.0</v>
      </c>
      <c r="D1157" s="111" t="s">
        <v>639</v>
      </c>
      <c r="E1157" s="111">
        <v>30000.0</v>
      </c>
      <c r="F1157" s="111"/>
      <c r="J1157" s="111" t="str">
        <f>VLOOKUP(D1157,'Tech. sheet (2)'!A:B,2,FALSE)</f>
        <v>OT096-A07K05-ARGO-200TH550S2828-HBI-38850</v>
      </c>
    </row>
    <row r="1158" ht="15.75" customHeight="1">
      <c r="A1158" s="161">
        <v>1127.0</v>
      </c>
      <c r="B1158" s="111" t="s">
        <v>1491</v>
      </c>
      <c r="C1158" s="166">
        <v>44784.0</v>
      </c>
      <c r="D1158" s="111" t="s">
        <v>737</v>
      </c>
      <c r="E1158" s="111">
        <v>38000.0</v>
      </c>
      <c r="F1158" s="111"/>
      <c r="J1158" s="111" t="str">
        <f>VLOOKUP(D1158,'Tech. sheet (2)'!A:B,2,FALSE)</f>
        <v>M-808-908-200TH550S2828-HBI BLANK</v>
      </c>
    </row>
    <row r="1159" ht="15.75" customHeight="1">
      <c r="A1159" s="161">
        <v>1128.0</v>
      </c>
      <c r="B1159" s="111" t="s">
        <v>1492</v>
      </c>
      <c r="C1159" s="166">
        <v>44784.0</v>
      </c>
      <c r="D1159" s="111" t="s">
        <v>241</v>
      </c>
      <c r="E1159" s="111">
        <v>15000.0</v>
      </c>
      <c r="F1159" s="111"/>
      <c r="J1159" s="111" t="str">
        <f>VLOOKUP(D1159,'Tech. sheet (2)'!A:B,2,FALSE)</f>
        <v>OT153-ELQ1554A0A-20EB05-727LW-270TH435F5628-USK-12800</v>
      </c>
    </row>
    <row r="1160" ht="15.75" customHeight="1">
      <c r="A1160" s="161">
        <v>1129.0</v>
      </c>
      <c r="B1160" s="111" t="s">
        <v>1493</v>
      </c>
      <c r="C1160" s="166">
        <v>44784.0</v>
      </c>
      <c r="D1160" s="111" t="s">
        <v>92</v>
      </c>
      <c r="E1160" s="111">
        <v>11000.0</v>
      </c>
      <c r="F1160" s="111"/>
      <c r="J1160" s="111" t="str">
        <f>VLOOKUP(D1160,'Tech. sheet (2)'!A:B,2,FALSE)</f>
        <v>OT153-ELQ1554A0A-20EB05-727LW-270TH435F5628-HBI-12800</v>
      </c>
    </row>
    <row r="1161" ht="15.75" customHeight="1">
      <c r="A1161" s="161">
        <v>1130.0</v>
      </c>
      <c r="B1161" s="111" t="s">
        <v>1494</v>
      </c>
      <c r="C1161" s="166">
        <v>44784.0</v>
      </c>
      <c r="D1161" s="151" t="s">
        <v>936</v>
      </c>
      <c r="E1161" s="111">
        <v>30000.0</v>
      </c>
      <c r="F1161" s="111"/>
      <c r="J1161" s="111" t="str">
        <f>VLOOKUP(D1161,'Tech. sheet (2)'!A:B,2,FALSE)</f>
        <v>T-896-795-170TH550F2828-HBI BLANK</v>
      </c>
    </row>
    <row r="1162" ht="15.75" customHeight="1">
      <c r="A1162" s="161">
        <v>1131.0</v>
      </c>
      <c r="B1162" s="111" t="s">
        <v>1495</v>
      </c>
      <c r="C1162" s="166">
        <v>44785.0</v>
      </c>
      <c r="D1162" s="151" t="s">
        <v>936</v>
      </c>
      <c r="E1162" s="111">
        <v>30000.0</v>
      </c>
      <c r="F1162" s="111"/>
      <c r="J1162" s="111" t="str">
        <f>VLOOKUP(D1162,'Tech. sheet (2)'!A:B,2,FALSE)</f>
        <v>T-896-795-170TH550F2828-HBI BLANK</v>
      </c>
    </row>
    <row r="1163" ht="15.75" customHeight="1">
      <c r="A1163" s="161">
        <v>1132.0</v>
      </c>
      <c r="B1163" s="111" t="s">
        <v>1496</v>
      </c>
      <c r="C1163" s="166">
        <v>44785.0</v>
      </c>
      <c r="D1163" s="151" t="s">
        <v>936</v>
      </c>
      <c r="E1163" s="111">
        <v>30000.0</v>
      </c>
      <c r="F1163" s="111"/>
      <c r="J1163" s="111" t="str">
        <f>VLOOKUP(D1163,'Tech. sheet (2)'!A:B,2,FALSE)</f>
        <v>T-896-795-170TH550F2828-HBI BLANK</v>
      </c>
    </row>
    <row r="1164" ht="15.75" customHeight="1">
      <c r="A1164" s="161">
        <v>1133.0</v>
      </c>
      <c r="B1164" s="111" t="s">
        <v>1497</v>
      </c>
      <c r="C1164" s="166">
        <v>44785.0</v>
      </c>
      <c r="D1164" s="111" t="s">
        <v>1458</v>
      </c>
      <c r="E1164" s="111">
        <v>35000.0</v>
      </c>
      <c r="F1164" s="111"/>
      <c r="J1164" s="111" t="str">
        <f>VLOOKUP(D1164,'Tech. sheet (2)'!A:B,2,FALSE)</f>
        <v>T-896-795-180TH550F2850-RAS BLANK</v>
      </c>
    </row>
    <row r="1165" ht="15.75" customHeight="1">
      <c r="A1165" s="161">
        <v>1134.0</v>
      </c>
      <c r="B1165" s="111" t="s">
        <v>1498</v>
      </c>
      <c r="C1165" s="166">
        <v>44785.0</v>
      </c>
      <c r="D1165" s="111" t="s">
        <v>1458</v>
      </c>
      <c r="E1165" s="111">
        <v>35000.0</v>
      </c>
      <c r="F1165" s="111"/>
      <c r="J1165" s="111" t="str">
        <f>VLOOKUP(D1165,'Tech. sheet (2)'!A:B,2,FALSE)</f>
        <v>T-896-795-180TH550F2850-RAS BLANK</v>
      </c>
    </row>
    <row r="1166" ht="15.75" customHeight="1">
      <c r="A1166" s="161">
        <v>1135.0</v>
      </c>
      <c r="B1166" s="111" t="s">
        <v>1499</v>
      </c>
      <c r="C1166" s="166">
        <v>44785.0</v>
      </c>
      <c r="D1166" s="111" t="s">
        <v>780</v>
      </c>
      <c r="E1166" s="111">
        <v>10000.0</v>
      </c>
      <c r="F1166" s="111"/>
      <c r="J1166" s="111" t="str">
        <f>VLOOKUP(D1166,'Tech. sheet (2)'!A:B,2,FALSE)</f>
        <v>M-808-908-180TH550S2828-HBI BLANK</v>
      </c>
    </row>
    <row r="1167" ht="15.75" customHeight="1">
      <c r="A1167" s="161">
        <v>1136.0</v>
      </c>
      <c r="B1167" s="111" t="s">
        <v>1500</v>
      </c>
      <c r="C1167" s="166">
        <v>44785.0</v>
      </c>
      <c r="D1167" s="111" t="s">
        <v>54</v>
      </c>
      <c r="E1167" s="111">
        <v>25000.0</v>
      </c>
      <c r="F1167" s="111"/>
      <c r="J1167" s="111" t="str">
        <f>VLOOKUP(D1167,'Tech. sheet (2)'!A:B,2,FALSE)</f>
        <v>OT070-ELQ7013A9A-07CK05-993DE-170TH580S2828-HBI-90300</v>
      </c>
    </row>
    <row r="1168" ht="15.75" customHeight="1">
      <c r="A1168" s="161">
        <v>1137.0</v>
      </c>
      <c r="B1168" s="111" t="s">
        <v>1501</v>
      </c>
      <c r="C1168" s="166">
        <v>44785.0</v>
      </c>
      <c r="D1168" s="111" t="s">
        <v>601</v>
      </c>
      <c r="E1168" s="111">
        <v>20000.0</v>
      </c>
      <c r="F1168" s="111"/>
      <c r="J1168" s="111" t="str">
        <f>VLOOKUP(D1168,'Tech. sheet (2)'!A:B,2,FALSE)</f>
        <v>T-840-942-170TS550F2828-HBI</v>
      </c>
    </row>
    <row r="1169" ht="15.75" customHeight="1">
      <c r="A1169" s="161">
        <v>1138.0</v>
      </c>
      <c r="B1169" s="111" t="s">
        <v>1502</v>
      </c>
      <c r="C1169" s="166">
        <v>44785.0</v>
      </c>
      <c r="D1169" s="111" t="s">
        <v>1372</v>
      </c>
      <c r="E1169" s="111">
        <v>22000.0</v>
      </c>
      <c r="F1169" s="111" t="s">
        <v>1503</v>
      </c>
      <c r="J1169" s="111" t="str">
        <f>VLOOKUP(D1169,'Tech. sheet (2)'!A:B,2,FALSE)</f>
        <v>OT099-921XQ-200TH550F2820-USK-A75B05-37856</v>
      </c>
    </row>
    <row r="1170" ht="15.75" customHeight="1">
      <c r="A1170" s="161">
        <v>1139.0</v>
      </c>
      <c r="B1170" s="111" t="s">
        <v>1504</v>
      </c>
      <c r="C1170" s="166">
        <v>44785.0</v>
      </c>
      <c r="D1170" s="151" t="s">
        <v>936</v>
      </c>
      <c r="E1170" s="111">
        <v>32000.0</v>
      </c>
      <c r="F1170" s="111"/>
      <c r="J1170" s="111" t="str">
        <f>VLOOKUP(D1170,'Tech. sheet (2)'!A:B,2,FALSE)</f>
        <v>T-896-795-170TH550F2828-HBI BLANK</v>
      </c>
    </row>
    <row r="1171" ht="15.75" customHeight="1">
      <c r="A1171" s="161">
        <v>1140.0</v>
      </c>
      <c r="B1171" s="111" t="s">
        <v>1505</v>
      </c>
      <c r="C1171" s="166">
        <v>44788.0</v>
      </c>
      <c r="D1171" s="111" t="s">
        <v>233</v>
      </c>
      <c r="E1171" s="111">
        <v>40000.0</v>
      </c>
      <c r="F1171" s="111"/>
      <c r="J1171" s="111" t="str">
        <f>VLOOKUP(D1171,'Tech. sheet (2)'!A:B,2,FALSE)</f>
        <v>M-895-907-190TH550F2820-HBI BLANK</v>
      </c>
    </row>
    <row r="1172" ht="15.75" customHeight="1">
      <c r="A1172" s="161">
        <v>1141.0</v>
      </c>
      <c r="B1172" s="111" t="s">
        <v>1506</v>
      </c>
      <c r="C1172" s="166">
        <v>44788.0</v>
      </c>
      <c r="D1172" s="111" t="s">
        <v>233</v>
      </c>
      <c r="E1172" s="111">
        <v>40000.0</v>
      </c>
      <c r="F1172" s="111"/>
      <c r="J1172" s="111" t="str">
        <f>VLOOKUP(D1172,'Tech. sheet (2)'!A:B,2,FALSE)</f>
        <v>M-895-907-190TH550F2820-HBI BLANK</v>
      </c>
    </row>
    <row r="1173" ht="14.25" customHeight="1">
      <c r="A1173" s="161">
        <v>1142.0</v>
      </c>
      <c r="B1173" s="111" t="s">
        <v>1507</v>
      </c>
      <c r="C1173" s="166">
        <v>44788.0</v>
      </c>
      <c r="D1173" s="111" t="s">
        <v>613</v>
      </c>
      <c r="E1173" s="111">
        <v>30000.0</v>
      </c>
      <c r="F1173" s="111"/>
      <c r="J1173" s="111" t="str">
        <f>VLOOKUP(D1173,'Tech. sheet (2)'!A:B,2,FALSE)</f>
        <v>OT62-ELQ6216A2A-15VK05-975HP-170TH435S2828-USK-144000</v>
      </c>
    </row>
    <row r="1174" ht="14.25" customHeight="1">
      <c r="A1174" s="161">
        <v>1143.0</v>
      </c>
      <c r="B1174" s="111" t="s">
        <v>1508</v>
      </c>
      <c r="C1174" s="166">
        <v>44788.0</v>
      </c>
      <c r="D1174" s="111" t="s">
        <v>595</v>
      </c>
      <c r="E1174" s="111">
        <v>20000.0</v>
      </c>
      <c r="F1174" s="111"/>
      <c r="J1174" s="111" t="str">
        <f>VLOOKUP(D1174,'Tech. sheet (2)'!A:B,2,FALSE)</f>
        <v>OT62-ELQ6216A2A-15VK05-975HP-170TH435S2828-HBI-144000</v>
      </c>
    </row>
    <row r="1175" ht="15.75" customHeight="1">
      <c r="A1175" s="161">
        <v>1144.0</v>
      </c>
      <c r="B1175" s="111" t="s">
        <v>1509</v>
      </c>
      <c r="C1175" s="166">
        <v>44789.0</v>
      </c>
      <c r="D1175" s="111" t="s">
        <v>249</v>
      </c>
      <c r="E1175" s="111">
        <v>15000.0</v>
      </c>
      <c r="F1175" s="111"/>
      <c r="J1175" s="111" t="str">
        <f>VLOOKUP(D1175,'Tech. sheet (2)'!A:B,2,FALSE)</f>
        <v>OT153-ELQ1542A3A-20EB05-727LW-270TH435F5628-USK-14400</v>
      </c>
    </row>
    <row r="1176" ht="15.75" customHeight="1">
      <c r="A1176" s="161">
        <v>1145.0</v>
      </c>
      <c r="B1176" s="111" t="s">
        <v>1510</v>
      </c>
      <c r="C1176" s="166">
        <v>44789.0</v>
      </c>
      <c r="D1176" s="111" t="s">
        <v>1464</v>
      </c>
      <c r="E1176" s="111">
        <v>40000.0</v>
      </c>
      <c r="F1176" s="111"/>
      <c r="J1176" s="111" t="str">
        <f>VLOOKUP(D1176,'Tech. sheet (2)'!A:B,2,FALSE)</f>
        <v>M-860-873-180TH550F2820-HBI BLANK</v>
      </c>
    </row>
    <row r="1177" ht="15.75" customHeight="1">
      <c r="A1177" s="161">
        <v>1146.0</v>
      </c>
      <c r="B1177" s="111" t="s">
        <v>1511</v>
      </c>
      <c r="C1177" s="166">
        <v>44789.0</v>
      </c>
      <c r="D1177" s="111" t="s">
        <v>1464</v>
      </c>
      <c r="E1177" s="111">
        <v>35000.0</v>
      </c>
      <c r="F1177" s="111"/>
      <c r="J1177" s="111" t="str">
        <f>VLOOKUP(D1177,'Tech. sheet (2)'!A:B,2,FALSE)</f>
        <v>M-860-873-180TH550F2820-HBI BLANK</v>
      </c>
    </row>
    <row r="1178" ht="15.75" customHeight="1">
      <c r="A1178" s="161">
        <v>1147.0</v>
      </c>
      <c r="B1178" s="111" t="s">
        <v>1512</v>
      </c>
      <c r="C1178" s="166">
        <v>44790.0</v>
      </c>
      <c r="D1178" s="111" t="s">
        <v>1452</v>
      </c>
      <c r="E1178" s="111">
        <v>30000.0</v>
      </c>
      <c r="F1178" s="111"/>
      <c r="J1178" s="111" t="str">
        <f>VLOOKUP(D1178,'Tech. sheet (2)'!A:B,2,FALSE)</f>
        <v>L-838-942-170TH550F2820-RAS-A55K05 </v>
      </c>
    </row>
    <row r="1179" ht="15.75" customHeight="1">
      <c r="A1179" s="161">
        <v>1148.0</v>
      </c>
      <c r="B1179" s="111" t="s">
        <v>1513</v>
      </c>
      <c r="C1179" s="166">
        <v>44790.0</v>
      </c>
      <c r="D1179" s="111" t="s">
        <v>76</v>
      </c>
      <c r="E1179" s="111">
        <v>50000.0</v>
      </c>
      <c r="F1179" s="111"/>
      <c r="J1179" s="111" t="str">
        <f>VLOOKUP(D1179,'Tech. sheet (2)'!A:B,2,FALSE)</f>
        <v>L-838-942-170TH550F2820-HBI-A55K05</v>
      </c>
    </row>
    <row r="1180" ht="15.75" customHeight="1">
      <c r="A1180" s="161">
        <v>1149.0</v>
      </c>
      <c r="B1180" s="111" t="s">
        <v>1514</v>
      </c>
      <c r="C1180" s="166">
        <v>44790.0</v>
      </c>
      <c r="D1180" s="111" t="s">
        <v>1515</v>
      </c>
      <c r="E1180" s="111">
        <v>115200.0</v>
      </c>
      <c r="F1180" s="111" t="s">
        <v>1516</v>
      </c>
      <c r="J1180" s="111" t="str">
        <f>VLOOKUP(D1180,'Tech. sheet (2)'!A:B,2,FALSE)</f>
        <v>OT153-ELQ1554A0A-20EB05-727LW-270TH435F5628-HBI-12800-QI</v>
      </c>
    </row>
    <row r="1181" ht="15.75" customHeight="1">
      <c r="A1181" s="161">
        <v>1150.0</v>
      </c>
      <c r="B1181" s="111" t="s">
        <v>1517</v>
      </c>
      <c r="C1181" s="166">
        <v>44790.0</v>
      </c>
      <c r="D1181" s="111" t="s">
        <v>1518</v>
      </c>
      <c r="E1181" s="111">
        <v>281600.0</v>
      </c>
      <c r="F1181" s="111" t="s">
        <v>1516</v>
      </c>
      <c r="J1181" s="111" t="str">
        <f>VLOOKUP(D1181,'Tech. sheet (2)'!A:B,2,FALSE)</f>
        <v>OT153-ELQ1554A0A-20EB05-727LW-270TH435F5628-USK-12800-QI</v>
      </c>
    </row>
    <row r="1182" ht="15.75" customHeight="1">
      <c r="A1182" s="161">
        <v>1151.0</v>
      </c>
      <c r="B1182" s="111" t="s">
        <v>1519</v>
      </c>
      <c r="C1182" s="166">
        <v>44790.0</v>
      </c>
      <c r="D1182" s="111" t="s">
        <v>639</v>
      </c>
      <c r="E1182" s="111">
        <v>20000.0</v>
      </c>
      <c r="F1182" s="111"/>
      <c r="J1182" s="111" t="str">
        <f>VLOOKUP(D1182,'Tech. sheet (2)'!A:B,2,FALSE)</f>
        <v>OT096-A07K05-ARGO-200TH550S2828-HBI-38850</v>
      </c>
    </row>
    <row r="1183" ht="15.75" customHeight="1">
      <c r="A1183" s="161">
        <v>1152.0</v>
      </c>
      <c r="B1183" s="111" t="s">
        <v>1520</v>
      </c>
      <c r="C1183" s="166">
        <v>44790.0</v>
      </c>
      <c r="D1183" s="111" t="s">
        <v>1217</v>
      </c>
      <c r="E1183" s="111">
        <v>15000.0</v>
      </c>
      <c r="F1183" s="111"/>
      <c r="J1183" s="111" t="str">
        <f>VLOOKUP(D1183,'Tech. sheet (2)'!A:B,2,FALSE)</f>
        <v>OT096-A07B05-ARGO-200TH550S2828-HBI-38850</v>
      </c>
    </row>
    <row r="1184" ht="15.75" customHeight="1">
      <c r="A1184" s="161">
        <v>1153.0</v>
      </c>
      <c r="B1184" s="111" t="s">
        <v>1521</v>
      </c>
      <c r="C1184" s="166">
        <v>44791.0</v>
      </c>
      <c r="D1184" s="111" t="s">
        <v>639</v>
      </c>
      <c r="E1184" s="111">
        <v>20000.0</v>
      </c>
      <c r="F1184" s="111"/>
      <c r="J1184" s="111" t="str">
        <f>VLOOKUP(D1184,'Tech. sheet (2)'!A:B,2,FALSE)</f>
        <v>OT096-A07K05-ARGO-200TH550S2828-HBI-38850</v>
      </c>
    </row>
    <row r="1185" ht="15.75" customHeight="1">
      <c r="A1185" s="161">
        <v>1154.0</v>
      </c>
      <c r="B1185" s="111" t="s">
        <v>1522</v>
      </c>
      <c r="C1185" s="166">
        <v>44791.0</v>
      </c>
      <c r="D1185" s="111" t="s">
        <v>593</v>
      </c>
      <c r="E1185" s="111">
        <v>20000.0</v>
      </c>
      <c r="F1185" s="111"/>
      <c r="J1185" s="111" t="str">
        <f>VLOOKUP(D1185,'Tech. sheet (2)'!A:B,2,FALSE)</f>
        <v>OT99-ELQ9999A0A---K05-715SU-250TH415F7575-USK-42500 Hollande</v>
      </c>
    </row>
    <row r="1186" ht="15.75" customHeight="1">
      <c r="A1186" s="161">
        <v>1155.0</v>
      </c>
      <c r="B1186" s="111" t="s">
        <v>1523</v>
      </c>
      <c r="C1186" s="166">
        <v>44791.0</v>
      </c>
      <c r="D1186" s="111" t="s">
        <v>737</v>
      </c>
      <c r="E1186" s="111">
        <v>50000.0</v>
      </c>
      <c r="F1186" s="111"/>
      <c r="J1186" s="111" t="str">
        <f>VLOOKUP(D1186,'Tech. sheet (2)'!A:B,2,FALSE)</f>
        <v>M-808-908-200TH550S2828-HBI BLANK</v>
      </c>
    </row>
    <row r="1187" ht="15.75" customHeight="1">
      <c r="A1187" s="161">
        <v>1156.0</v>
      </c>
      <c r="B1187" s="111" t="s">
        <v>1524</v>
      </c>
      <c r="C1187" s="166">
        <v>44791.0</v>
      </c>
      <c r="D1187" s="151" t="s">
        <v>936</v>
      </c>
      <c r="E1187" s="111">
        <v>40000.0</v>
      </c>
      <c r="F1187" s="111"/>
      <c r="J1187" s="111" t="str">
        <f>VLOOKUP(D1187,'Tech. sheet (2)'!A:B,2,FALSE)</f>
        <v>T-896-795-170TH550F2828-HBI BLANK</v>
      </c>
    </row>
    <row r="1188" ht="15.75" customHeight="1">
      <c r="A1188" s="161">
        <v>1157.0</v>
      </c>
      <c r="B1188" s="111" t="s">
        <v>1525</v>
      </c>
      <c r="C1188" s="166">
        <v>44792.0</v>
      </c>
      <c r="D1188" s="111" t="s">
        <v>1458</v>
      </c>
      <c r="E1188" s="111">
        <v>20000.0</v>
      </c>
      <c r="F1188" s="111"/>
      <c r="J1188" s="111" t="str">
        <f>VLOOKUP(D1188,'Tech. sheet (2)'!A:B,2,FALSE)</f>
        <v>T-896-795-180TH550F2850-RAS BLANK</v>
      </c>
    </row>
    <row r="1189" ht="15.75" customHeight="1">
      <c r="A1189" s="161">
        <v>1158.0</v>
      </c>
      <c r="B1189" s="111" t="s">
        <v>1526</v>
      </c>
      <c r="C1189" s="166">
        <v>44792.0</v>
      </c>
      <c r="D1189" s="111" t="s">
        <v>1527</v>
      </c>
      <c r="E1189" s="111">
        <v>40000.0</v>
      </c>
      <c r="F1189" s="111"/>
      <c r="J1189" s="111" t="str">
        <f>VLOOKUP(D1189,'Tech. sheet (2)'!A:B,2,FALSE)</f>
        <v>T-896-795-180TH550F2850-USK BLANK </v>
      </c>
    </row>
    <row r="1190" ht="15.75" customHeight="1">
      <c r="A1190" s="161">
        <v>1159.0</v>
      </c>
      <c r="B1190" s="111" t="s">
        <v>1528</v>
      </c>
      <c r="C1190" s="166">
        <v>44792.0</v>
      </c>
      <c r="D1190" s="111" t="s">
        <v>1294</v>
      </c>
      <c r="E1190" s="111">
        <v>5300.0</v>
      </c>
      <c r="F1190" s="111" t="s">
        <v>1529</v>
      </c>
      <c r="J1190" s="111" t="str">
        <f>VLOOKUP(D1190,'Tech. sheet (2)'!A:B,2,FALSE)</f>
        <v>OT153-ELQ0561A4A-W18B55-727LW-270TH435S2828-USK-14400  </v>
      </c>
    </row>
    <row r="1191" ht="15.75" customHeight="1">
      <c r="A1191" s="161">
        <v>1160.0</v>
      </c>
      <c r="B1191" s="111" t="s">
        <v>1530</v>
      </c>
      <c r="C1191" s="166">
        <v>44792.0</v>
      </c>
      <c r="D1191" s="151" t="s">
        <v>719</v>
      </c>
      <c r="E1191" s="111">
        <v>56000.0</v>
      </c>
      <c r="F1191" s="111"/>
      <c r="J1191" s="111" t="str">
        <f>VLOOKUP(D1191,'Tech. sheet (2)'!A:B,2,FALSE)</f>
        <v>L-975-925-140TS550S2828-USK-C06K05</v>
      </c>
    </row>
    <row r="1192" ht="15.75" customHeight="1">
      <c r="A1192" s="161">
        <v>1161.0</v>
      </c>
      <c r="B1192" s="111" t="s">
        <v>1531</v>
      </c>
      <c r="C1192" s="166">
        <v>44792.0</v>
      </c>
      <c r="D1192" s="111" t="s">
        <v>601</v>
      </c>
      <c r="E1192" s="111">
        <v>18000.0</v>
      </c>
      <c r="F1192" s="111"/>
      <c r="J1192" s="111" t="str">
        <f>VLOOKUP(D1192,'Tech. sheet (2)'!A:B,2,FALSE)</f>
        <v>T-840-942-170TS550F2828-HBI</v>
      </c>
    </row>
    <row r="1193" ht="15.75" customHeight="1">
      <c r="A1193" s="161">
        <v>1162.0</v>
      </c>
      <c r="B1193" s="111" t="s">
        <v>1532</v>
      </c>
      <c r="C1193" s="166">
        <v>44792.0</v>
      </c>
      <c r="D1193" s="111" t="s">
        <v>76</v>
      </c>
      <c r="E1193" s="111">
        <v>54000.0</v>
      </c>
      <c r="F1193" s="111"/>
      <c r="J1193" s="111" t="str">
        <f>VLOOKUP(D1193,'Tech. sheet (2)'!A:B,2,FALSE)</f>
        <v>L-838-942-170TH550F2820-HBI-A55K05</v>
      </c>
    </row>
    <row r="1194" ht="15.75" customHeight="1">
      <c r="A1194" s="161">
        <v>1163.0</v>
      </c>
      <c r="B1194" s="111" t="s">
        <v>1533</v>
      </c>
      <c r="C1194" s="166">
        <v>44792.0</v>
      </c>
      <c r="D1194" s="111" t="s">
        <v>1527</v>
      </c>
      <c r="E1194" s="111">
        <v>60000.0</v>
      </c>
      <c r="F1194" s="111"/>
      <c r="J1194" s="111" t="str">
        <f>VLOOKUP(D1194,'Tech. sheet (2)'!A:B,2,FALSE)</f>
        <v>T-896-795-180TH550F2850-USK BLANK </v>
      </c>
    </row>
    <row r="1195" ht="15.75" customHeight="1">
      <c r="A1195" s="161">
        <v>1164.0</v>
      </c>
      <c r="B1195" s="111" t="s">
        <v>1534</v>
      </c>
      <c r="C1195" s="166">
        <v>44792.0</v>
      </c>
      <c r="D1195" s="111" t="s">
        <v>981</v>
      </c>
      <c r="E1195" s="111">
        <v>25000.0</v>
      </c>
      <c r="F1195" s="111"/>
      <c r="J1195" s="111" t="str">
        <f>VLOOKUP(D1195,'Tech. sheet (2)'!A:B,2,FALSE)</f>
        <v>L-913-766-140TS480F2020-RAS-А08К05</v>
      </c>
    </row>
    <row r="1196" ht="15.75" customHeight="1">
      <c r="A1196" s="161">
        <v>1165.0</v>
      </c>
      <c r="B1196" s="111" t="s">
        <v>1535</v>
      </c>
      <c r="C1196" s="166">
        <v>44792.0</v>
      </c>
      <c r="D1196" s="111" t="s">
        <v>1101</v>
      </c>
      <c r="E1196" s="111">
        <v>25000.0</v>
      </c>
      <c r="F1196" s="111"/>
      <c r="J1196" s="111" t="str">
        <f>VLOOKUP(D1196,'Tech. sheet (2)'!A:B,2,FALSE)</f>
        <v>L-913-766-140TS480F2020-USK-А08К05</v>
      </c>
    </row>
    <row r="1197" ht="15.75" customHeight="1">
      <c r="A1197" s="161">
        <v>1166.0</v>
      </c>
      <c r="B1197" s="111" t="s">
        <v>1536</v>
      </c>
      <c r="C1197" s="166">
        <v>44792.0</v>
      </c>
      <c r="D1197" s="111" t="s">
        <v>1537</v>
      </c>
      <c r="E1197" s="111">
        <v>39000.0</v>
      </c>
      <c r="F1197" s="111"/>
      <c r="J1197" s="111" t="str">
        <f>VLOOKUP(D1197,'Tech. sheet (2)'!A:B,2,FALSE)</f>
        <v>OT070-ELQ7013A9A-07CK05-993DE-170TH550F2828-HBI-90300 </v>
      </c>
    </row>
    <row r="1198" ht="15.75" customHeight="1">
      <c r="A1198" s="161">
        <v>1167.0</v>
      </c>
      <c r="B1198" s="111" t="s">
        <v>1538</v>
      </c>
      <c r="C1198" s="166">
        <v>44792.0</v>
      </c>
      <c r="D1198" s="111" t="s">
        <v>1464</v>
      </c>
      <c r="E1198" s="111">
        <v>50000.0</v>
      </c>
      <c r="F1198" s="111"/>
      <c r="J1198" s="111" t="str">
        <f>VLOOKUP(D1198,'Tech. sheet (2)'!A:B,2,FALSE)</f>
        <v>M-860-873-180TH550F2820-HBI BLANK</v>
      </c>
    </row>
    <row r="1199" ht="15.75" customHeight="1">
      <c r="A1199" s="161">
        <v>1168.0</v>
      </c>
      <c r="B1199" s="111" t="s">
        <v>1539</v>
      </c>
      <c r="C1199" s="166">
        <v>44792.0</v>
      </c>
      <c r="D1199" s="111" t="s">
        <v>1448</v>
      </c>
      <c r="E1199" s="111">
        <v>20000.0</v>
      </c>
      <c r="F1199" s="111"/>
      <c r="J1199" s="111" t="str">
        <f>VLOOKUP(D1199,'Tech. sheet (2)'!A:B,2,FALSE)</f>
        <v>M-860-873-180TH550F2028-USK BLANK</v>
      </c>
    </row>
    <row r="1200" ht="15.75" customHeight="1">
      <c r="A1200" s="161">
        <v>1169.0</v>
      </c>
      <c r="B1200" s="111" t="s">
        <v>1540</v>
      </c>
      <c r="C1200" s="166">
        <v>44795.0</v>
      </c>
      <c r="D1200" s="111" t="s">
        <v>256</v>
      </c>
      <c r="E1200" s="111">
        <v>10000.0</v>
      </c>
      <c r="F1200" s="111" t="s">
        <v>1541</v>
      </c>
      <c r="J1200" s="111" t="str">
        <f>VLOOKUP(D1200,'Tech. sheet (2)'!A:B,2,FALSE)</f>
        <v>T-877-1066-180TS275S2828-USK BLANK</v>
      </c>
    </row>
    <row r="1201" ht="15.75" customHeight="1">
      <c r="A1201" s="161">
        <v>1170.0</v>
      </c>
      <c r="B1201" s="111" t="s">
        <v>1542</v>
      </c>
      <c r="C1201" s="166">
        <v>44795.0</v>
      </c>
      <c r="D1201" s="151" t="s">
        <v>936</v>
      </c>
      <c r="E1201" s="111">
        <v>50000.0</v>
      </c>
      <c r="F1201" s="111"/>
      <c r="J1201" s="111" t="str">
        <f>VLOOKUP(D1201,'Tech. sheet (2)'!A:B,2,FALSE)</f>
        <v>T-896-795-170TH550F2828-HBI BLANK</v>
      </c>
    </row>
    <row r="1202" ht="15.75" customHeight="1">
      <c r="A1202" s="161">
        <v>1171.0</v>
      </c>
      <c r="B1202" s="111" t="s">
        <v>1543</v>
      </c>
      <c r="C1202" s="166">
        <v>44796.0</v>
      </c>
      <c r="D1202" s="111" t="s">
        <v>54</v>
      </c>
      <c r="E1202" s="111">
        <v>20000.0</v>
      </c>
      <c r="F1202" s="111"/>
      <c r="J1202" s="111" t="str">
        <f>VLOOKUP(D1202,'Tech. sheet (2)'!A:B,2,FALSE)</f>
        <v>OT070-ELQ7013A9A-07CK05-993DE-170TH580S2828-HBI-90300</v>
      </c>
    </row>
    <row r="1203" ht="15.75" customHeight="1">
      <c r="A1203" s="161">
        <v>1172.0</v>
      </c>
      <c r="B1203" s="111" t="s">
        <v>1544</v>
      </c>
      <c r="C1203" s="166">
        <v>44796.0</v>
      </c>
      <c r="D1203" s="111" t="s">
        <v>1537</v>
      </c>
      <c r="E1203" s="111">
        <v>50000.0</v>
      </c>
      <c r="F1203" s="111"/>
      <c r="J1203" s="111" t="str">
        <f>VLOOKUP(D1203,'Tech. sheet (2)'!A:B,2,FALSE)</f>
        <v>OT070-ELQ7013A9A-07CK05-993DE-170TH550F2828-HBI-90300 </v>
      </c>
    </row>
    <row r="1204" ht="15.75" customHeight="1">
      <c r="A1204" s="161">
        <v>1173.0</v>
      </c>
      <c r="B1204" s="111" t="s">
        <v>1545</v>
      </c>
      <c r="C1204" s="166">
        <v>44797.0</v>
      </c>
      <c r="D1204" s="111" t="s">
        <v>1448</v>
      </c>
      <c r="E1204" s="111">
        <v>50000.0</v>
      </c>
      <c r="F1204" s="111"/>
      <c r="J1204" s="111" t="str">
        <f>VLOOKUP(D1204,'Tech. sheet (2)'!A:B,2,FALSE)</f>
        <v>M-860-873-180TH550F2028-USK BLANK</v>
      </c>
    </row>
    <row r="1205" ht="15.75" customHeight="1">
      <c r="A1205" s="161">
        <v>1174.0</v>
      </c>
      <c r="B1205" s="111" t="s">
        <v>1546</v>
      </c>
      <c r="C1205" s="166">
        <v>44797.0</v>
      </c>
      <c r="D1205" s="111" t="s">
        <v>1448</v>
      </c>
      <c r="E1205" s="111">
        <v>20000.0</v>
      </c>
      <c r="F1205" s="111"/>
      <c r="J1205" s="111" t="str">
        <f>VLOOKUP(D1205,'Tech. sheet (2)'!A:B,2,FALSE)</f>
        <v>M-860-873-180TH550F2028-USK BLANK</v>
      </c>
    </row>
    <row r="1206" ht="12.75" customHeight="1">
      <c r="A1206" s="161">
        <v>1175.0</v>
      </c>
      <c r="B1206" s="111" t="s">
        <v>1547</v>
      </c>
      <c r="C1206" s="166">
        <v>44797.0</v>
      </c>
      <c r="D1206" s="111" t="s">
        <v>233</v>
      </c>
      <c r="E1206" s="111">
        <v>40000.0</v>
      </c>
      <c r="F1206" s="111"/>
      <c r="J1206" s="111" t="str">
        <f>VLOOKUP(D1206,'Tech. sheet (2)'!A:B,2,FALSE)</f>
        <v>M-895-907-190TH550F2820-HBI BLANK</v>
      </c>
    </row>
    <row r="1207" ht="15.75" customHeight="1">
      <c r="A1207" s="161">
        <v>1176.0</v>
      </c>
      <c r="B1207" s="111" t="s">
        <v>1548</v>
      </c>
      <c r="C1207" s="166">
        <v>44798.0</v>
      </c>
      <c r="D1207" s="151" t="s">
        <v>936</v>
      </c>
      <c r="E1207" s="111">
        <v>57000.0</v>
      </c>
      <c r="F1207" s="111"/>
      <c r="J1207" s="111" t="str">
        <f>VLOOKUP(D1207,'Tech. sheet (2)'!A:B,2,FALSE)</f>
        <v>T-896-795-170TH550F2828-HBI BLANK</v>
      </c>
    </row>
    <row r="1208" ht="15.75" customHeight="1">
      <c r="A1208" s="161">
        <v>1177.0</v>
      </c>
      <c r="B1208" s="111" t="s">
        <v>1549</v>
      </c>
      <c r="C1208" s="166">
        <v>44798.0</v>
      </c>
      <c r="D1208" s="151" t="s">
        <v>936</v>
      </c>
      <c r="E1208" s="111">
        <v>50000.0</v>
      </c>
      <c r="F1208" s="111"/>
      <c r="J1208" s="111" t="str">
        <f>VLOOKUP(D1208,'Tech. sheet (2)'!A:B,2,FALSE)</f>
        <v>T-896-795-170TH550F2828-HBI BLANK</v>
      </c>
    </row>
    <row r="1209" ht="15.75" customHeight="1">
      <c r="A1209" s="161">
        <v>1178.0</v>
      </c>
      <c r="B1209" s="111" t="s">
        <v>1550</v>
      </c>
      <c r="C1209" s="166">
        <v>44802.0</v>
      </c>
      <c r="D1209" s="157" t="s">
        <v>82</v>
      </c>
      <c r="E1209" s="111">
        <v>50000.0</v>
      </c>
      <c r="F1209" s="111"/>
      <c r="J1209" s="111" t="str">
        <f>VLOOKUP(D1209,'Tech. sheet (2)'!A:B,2,FALSE)</f>
        <v>L-942-790-160TS340S2020-RAS-А08К05</v>
      </c>
    </row>
    <row r="1210" ht="15.0" customHeight="1">
      <c r="A1210" s="161">
        <v>1179.0</v>
      </c>
      <c r="B1210" s="111" t="s">
        <v>1551</v>
      </c>
      <c r="C1210" s="166">
        <v>44802.0</v>
      </c>
      <c r="D1210" s="111" t="s">
        <v>76</v>
      </c>
      <c r="E1210" s="111">
        <v>20000.0</v>
      </c>
      <c r="F1210" s="111"/>
      <c r="J1210" s="111" t="str">
        <f>VLOOKUP(D1210,'Tech. sheet (2)'!A:B,2,FALSE)</f>
        <v>L-838-942-170TH550F2820-HBI-A55K05</v>
      </c>
    </row>
    <row r="1211" ht="15.75" customHeight="1">
      <c r="A1211" s="161">
        <v>1180.0</v>
      </c>
      <c r="B1211" s="111" t="s">
        <v>1552</v>
      </c>
      <c r="C1211" s="166">
        <v>44802.0</v>
      </c>
      <c r="D1211" s="111" t="s">
        <v>879</v>
      </c>
      <c r="E1211" s="111">
        <v>10000.0</v>
      </c>
      <c r="F1211" s="111"/>
      <c r="J1211" s="111" t="str">
        <f>VLOOKUP(D1211,'Tech. sheet (2)'!A:B,2,FALSE)</f>
        <v>T-908-1112-200TS260S2828-RAS BLANK</v>
      </c>
    </row>
    <row r="1212" ht="15.0" customHeight="1">
      <c r="A1212" s="161">
        <v>1181.0</v>
      </c>
      <c r="B1212" s="111" t="s">
        <v>1553</v>
      </c>
      <c r="C1212" s="166">
        <v>44802.0</v>
      </c>
      <c r="D1212" s="111" t="s">
        <v>601</v>
      </c>
      <c r="E1212" s="111">
        <v>10000.0</v>
      </c>
      <c r="F1212" s="111"/>
      <c r="J1212" s="111" t="str">
        <f>VLOOKUP(D1212,'Tech. sheet (2)'!A:B,2,FALSE)</f>
        <v>T-840-942-170TS550F2828-HBI</v>
      </c>
    </row>
    <row r="1213" ht="15.75" customHeight="1">
      <c r="A1213" s="161">
        <v>1182.0</v>
      </c>
      <c r="B1213" s="111" t="s">
        <v>1554</v>
      </c>
      <c r="C1213" s="166">
        <v>44802.0</v>
      </c>
      <c r="D1213" s="111" t="s">
        <v>90</v>
      </c>
      <c r="E1213" s="111">
        <v>10000.0</v>
      </c>
      <c r="F1213" s="111"/>
      <c r="J1213" s="111" t="str">
        <f>VLOOKUP(D1213,'Tech. sheet (2)'!A:B,2,FALSE)</f>
        <v>OT153-ELQ1542A3A-20EB05-727LW-270TH435F5628-HBI-14400</v>
      </c>
    </row>
    <row r="1214" ht="15.75" customHeight="1">
      <c r="A1214" s="161">
        <v>1183.0</v>
      </c>
      <c r="B1214" s="111" t="s">
        <v>1555</v>
      </c>
      <c r="C1214" s="166">
        <v>44803.0</v>
      </c>
      <c r="D1214" s="111" t="s">
        <v>1448</v>
      </c>
      <c r="E1214" s="111">
        <v>50000.0</v>
      </c>
      <c r="F1214" s="111"/>
      <c r="J1214" s="111" t="str">
        <f>VLOOKUP(D1214,'Tech. sheet (2)'!A:B,2,FALSE)</f>
        <v>M-860-873-180TH550F2028-USK BLANK</v>
      </c>
    </row>
    <row r="1215" ht="15.75" customHeight="1">
      <c r="A1215" s="161">
        <v>1184.0</v>
      </c>
      <c r="B1215" s="111" t="s">
        <v>1556</v>
      </c>
      <c r="C1215" s="166">
        <v>44803.0</v>
      </c>
      <c r="D1215" s="111" t="s">
        <v>1527</v>
      </c>
      <c r="E1215" s="111">
        <v>50000.0</v>
      </c>
      <c r="F1215" s="111"/>
      <c r="J1215" s="111" t="str">
        <f>VLOOKUP(D1215,'Tech. sheet (2)'!A:B,2,FALSE)</f>
        <v>T-896-795-180TH550F2850-USK BLANK </v>
      </c>
    </row>
    <row r="1216" ht="15.75" customHeight="1">
      <c r="A1216" s="161">
        <v>1185.0</v>
      </c>
      <c r="B1216" s="111" t="s">
        <v>1557</v>
      </c>
      <c r="C1216" s="166">
        <v>44803.0</v>
      </c>
      <c r="D1216" s="111" t="s">
        <v>593</v>
      </c>
      <c r="E1216" s="111">
        <v>15000.0</v>
      </c>
      <c r="F1216" s="111"/>
      <c r="J1216" s="111" t="str">
        <f>VLOOKUP(D1216,'Tech. sheet (2)'!A:B,2,FALSE)</f>
        <v>OT99-ELQ9999A0A---K05-715SU-250TH415F7575-USK-42500 Hollande</v>
      </c>
    </row>
    <row r="1217" ht="15.75" customHeight="1">
      <c r="A1217" s="161">
        <v>1186.0</v>
      </c>
      <c r="B1217" s="111" t="s">
        <v>1558</v>
      </c>
      <c r="C1217" s="166">
        <v>44804.0</v>
      </c>
      <c r="D1217" s="111" t="s">
        <v>1527</v>
      </c>
      <c r="E1217" s="111">
        <v>50000.0</v>
      </c>
      <c r="F1217" s="111"/>
      <c r="J1217" s="111" t="str">
        <f>VLOOKUP(D1217,'Tech. sheet (2)'!A:B,2,FALSE)</f>
        <v>T-896-795-180TH550F2850-USK BLANK </v>
      </c>
    </row>
    <row r="1218" ht="15.75" customHeight="1">
      <c r="A1218" s="161">
        <v>1187.0</v>
      </c>
      <c r="B1218" s="111" t="s">
        <v>1559</v>
      </c>
      <c r="C1218" s="166">
        <v>44805.0</v>
      </c>
      <c r="D1218" s="111" t="s">
        <v>121</v>
      </c>
      <c r="E1218" s="111">
        <v>10000.0</v>
      </c>
      <c r="F1218" s="111"/>
      <c r="J1218" s="111" t="str">
        <f>VLOOKUP(D1218,'Tech. sheet (2)'!A:B,2,FALSE)</f>
        <v>L-877-1066-180TS275S2828-USK-21EB05</v>
      </c>
    </row>
    <row r="1219" ht="15.75" customHeight="1">
      <c r="A1219" s="161">
        <v>1188.0</v>
      </c>
      <c r="B1219" s="111" t="s">
        <v>1560</v>
      </c>
      <c r="C1219" s="166">
        <v>44805.0</v>
      </c>
      <c r="D1219" s="111" t="s">
        <v>787</v>
      </c>
      <c r="E1219" s="111">
        <v>10000.0</v>
      </c>
      <c r="F1219" s="111"/>
      <c r="J1219" s="111" t="str">
        <f>VLOOKUP(D1219,'Tech. sheet (2)'!A:B,2,FALSE)</f>
        <v>M-913-766-140TS480S2020-USK BLANK</v>
      </c>
    </row>
    <row r="1220" ht="15.75" customHeight="1">
      <c r="A1220" s="161">
        <v>1189.0</v>
      </c>
      <c r="B1220" s="111" t="s">
        <v>1561</v>
      </c>
      <c r="C1220" s="166">
        <v>44805.0</v>
      </c>
      <c r="D1220" s="111" t="s">
        <v>1228</v>
      </c>
      <c r="E1220" s="111">
        <v>3020.0</v>
      </c>
      <c r="F1220" s="111"/>
      <c r="J1220" s="111" t="str">
        <f>VLOOKUP(D1220,'Tech. sheet (2)'!A:B,2,FALSE)</f>
        <v>L-975-925-140TS550S2828-USK-IMP-C06K05</v>
      </c>
    </row>
    <row r="1221" ht="15.75" customHeight="1">
      <c r="A1221" s="161">
        <v>1190.0</v>
      </c>
      <c r="B1221" s="111" t="s">
        <v>1562</v>
      </c>
      <c r="C1221" s="166">
        <v>44805.0</v>
      </c>
      <c r="D1221" s="111" t="s">
        <v>835</v>
      </c>
      <c r="E1221" s="111">
        <v>30000.0</v>
      </c>
      <c r="F1221" s="111"/>
      <c r="J1221" s="111" t="str">
        <f>VLOOKUP(D1221,'Tech. sheet (2)'!A:B,2,FALSE)</f>
        <v>L-830-801-180TS260S2828-USK-IMP-A08K05</v>
      </c>
    </row>
    <row r="1222" ht="15.75" customHeight="1">
      <c r="A1222" s="161">
        <v>1191.0</v>
      </c>
      <c r="B1222" s="111" t="s">
        <v>1563</v>
      </c>
      <c r="C1222" s="166">
        <v>44805.0</v>
      </c>
      <c r="D1222" s="111" t="s">
        <v>1101</v>
      </c>
      <c r="E1222" s="111">
        <v>40000.0</v>
      </c>
      <c r="F1222" s="111"/>
      <c r="J1222" s="111" t="str">
        <f>VLOOKUP(D1222,'Tech. sheet (2)'!A:B,2,FALSE)</f>
        <v>L-913-766-140TS480F2020-USK-А08К05</v>
      </c>
    </row>
    <row r="1223" ht="15.75" customHeight="1">
      <c r="A1223" s="161">
        <v>1192.0</v>
      </c>
      <c r="B1223" s="111" t="s">
        <v>1564</v>
      </c>
      <c r="C1223" s="166">
        <v>44805.0</v>
      </c>
      <c r="D1223" s="111" t="s">
        <v>998</v>
      </c>
      <c r="E1223" s="111">
        <v>6000.0</v>
      </c>
      <c r="F1223" s="111"/>
      <c r="J1223" s="111" t="str">
        <f>VLOOKUP(D1223,'Tech. sheet (2)'!A:B,2,FALSE)</f>
        <v>L-975-925-140TS550S2828-USK-21EK05</v>
      </c>
    </row>
    <row r="1224" ht="15.75" customHeight="1">
      <c r="A1224" s="161">
        <v>1193.0</v>
      </c>
      <c r="B1224" s="111" t="s">
        <v>1565</v>
      </c>
      <c r="C1224" s="166">
        <v>44805.0</v>
      </c>
      <c r="D1224" s="111" t="s">
        <v>856</v>
      </c>
      <c r="E1224" s="111">
        <v>15000.0</v>
      </c>
      <c r="F1224" s="111"/>
      <c r="J1224" s="111" t="str">
        <f>VLOOKUP(D1224,'Tech. sheet (2)'!A:B,2,FALSE)</f>
        <v>L-913-766-140TS480F2020-RAS-21EK05</v>
      </c>
    </row>
    <row r="1225" ht="15.75" customHeight="1">
      <c r="A1225" s="161">
        <v>1194.0</v>
      </c>
      <c r="B1225" s="111" t="s">
        <v>1566</v>
      </c>
      <c r="C1225" s="166">
        <v>44805.0</v>
      </c>
      <c r="D1225" s="111" t="s">
        <v>1101</v>
      </c>
      <c r="E1225" s="111">
        <v>48000.0</v>
      </c>
      <c r="F1225" s="111"/>
      <c r="J1225" s="111" t="str">
        <f>VLOOKUP(D1225,'Tech. sheet (2)'!A:B,2,FALSE)</f>
        <v>L-913-766-140TS480F2020-USK-А08К05</v>
      </c>
    </row>
    <row r="1226" ht="15.75" customHeight="1">
      <c r="A1226" s="161">
        <v>1195.0</v>
      </c>
      <c r="B1226" s="111" t="s">
        <v>1567</v>
      </c>
      <c r="C1226" s="166">
        <v>44806.0</v>
      </c>
      <c r="D1226" s="111" t="s">
        <v>206</v>
      </c>
      <c r="E1226" s="111">
        <v>10000.0</v>
      </c>
      <c r="F1226" s="111"/>
      <c r="J1226" s="111" t="str">
        <f>VLOOKUP(D1226,'Tech. sheet (2)'!A:B,2,FALSE)</f>
        <v>M-920-778-160TS340S2828-RAS</v>
      </c>
    </row>
    <row r="1227" ht="15.75" customHeight="1">
      <c r="A1227" s="161">
        <v>1196.0</v>
      </c>
      <c r="B1227" s="111" t="s">
        <v>1568</v>
      </c>
      <c r="C1227" s="166">
        <v>44809.0</v>
      </c>
      <c r="D1227" s="111" t="s">
        <v>744</v>
      </c>
      <c r="E1227" s="111">
        <v>30000.0</v>
      </c>
      <c r="F1227" s="111"/>
      <c r="J1227" s="111" t="str">
        <f>VLOOKUP(D1227,'Tech. sheet (2)'!A:B,2,FALSE)</f>
        <v>OT99-921XQ-200TH550S2828-HBI-A75B05-37856</v>
      </c>
    </row>
    <row r="1228" ht="15.75" customHeight="1">
      <c r="A1228" s="161">
        <v>1197.0</v>
      </c>
      <c r="B1228" s="111" t="s">
        <v>1569</v>
      </c>
      <c r="C1228" s="166">
        <v>44809.0</v>
      </c>
      <c r="D1228" s="111" t="s">
        <v>744</v>
      </c>
      <c r="E1228" s="111">
        <v>20000.0</v>
      </c>
      <c r="F1228" s="111"/>
      <c r="J1228" s="111" t="str">
        <f>VLOOKUP(D1228,'Tech. sheet (2)'!A:B,2,FALSE)</f>
        <v>OT99-921XQ-200TH550S2828-HBI-A75B05-37856</v>
      </c>
    </row>
    <row r="1229" ht="15.75" customHeight="1">
      <c r="A1229" s="161">
        <v>1198.0</v>
      </c>
      <c r="B1229" s="111" t="s">
        <v>1570</v>
      </c>
      <c r="C1229" s="166">
        <v>44809.0</v>
      </c>
      <c r="D1229" s="111" t="s">
        <v>1571</v>
      </c>
      <c r="E1229" s="111">
        <v>16000.0</v>
      </c>
      <c r="F1229" s="111"/>
      <c r="J1229" s="111" t="str">
        <f>VLOOKUP(D1229,'Tech. sheet (2)'!A:B,2,FALSE)</f>
        <v>OT096-A07B05-ARGO-200TH550S2828-USK-38850</v>
      </c>
    </row>
    <row r="1230" ht="15.75" customHeight="1">
      <c r="A1230" s="161">
        <v>1199.0</v>
      </c>
      <c r="B1230" s="111" t="s">
        <v>1572</v>
      </c>
      <c r="C1230" s="166">
        <v>44809.0</v>
      </c>
      <c r="D1230" s="111" t="s">
        <v>632</v>
      </c>
      <c r="E1230" s="111">
        <v>20000.0</v>
      </c>
      <c r="F1230" s="111"/>
      <c r="J1230" s="111" t="str">
        <f>VLOOKUP(D1230,'Tech. sheet (2)'!A:B,2,FALSE)</f>
        <v>OT096-A07K05-ARGO-200TH550S2828-USK-38850</v>
      </c>
    </row>
    <row r="1231" ht="15.0" customHeight="1">
      <c r="A1231" s="161">
        <v>1200.0</v>
      </c>
      <c r="B1231" s="111" t="s">
        <v>1573</v>
      </c>
      <c r="C1231" s="166">
        <v>44809.0</v>
      </c>
      <c r="D1231" s="111" t="s">
        <v>593</v>
      </c>
      <c r="E1231" s="111">
        <v>10000.0</v>
      </c>
      <c r="F1231" s="111"/>
      <c r="J1231" s="111" t="str">
        <f>VLOOKUP(D1231,'Tech. sheet (2)'!A:B,2,FALSE)</f>
        <v>OT99-ELQ9999A0A---K05-715SU-250TH415F7575-USK-42500 Hollande</v>
      </c>
    </row>
    <row r="1232" ht="15.75" customHeight="1">
      <c r="A1232" s="161">
        <v>1201.0</v>
      </c>
      <c r="B1232" s="111" t="s">
        <v>1574</v>
      </c>
      <c r="C1232" s="166">
        <v>44809.0</v>
      </c>
      <c r="D1232" s="111" t="s">
        <v>56</v>
      </c>
      <c r="E1232" s="111">
        <v>25000.0</v>
      </c>
      <c r="F1232" s="111"/>
      <c r="J1232" s="111" t="str">
        <f>VLOOKUP(D1232,'Tech. sheet (2)'!A:B,2,FALSE)</f>
        <v>OT070-ELQ7033A2A-08CB05-993DE-170TH580S2828-HBI-90300</v>
      </c>
    </row>
    <row r="1233" ht="15.75" customHeight="1">
      <c r="A1233" s="161">
        <v>1202.0</v>
      </c>
      <c r="B1233" s="111" t="s">
        <v>1575</v>
      </c>
      <c r="C1233" s="166">
        <v>44809.0</v>
      </c>
      <c r="D1233" s="111" t="s">
        <v>80</v>
      </c>
      <c r="E1233" s="111">
        <v>9000.0</v>
      </c>
      <c r="F1233" s="111"/>
      <c r="J1233" s="111" t="str">
        <f>VLOOKUP(D1233,'Tech. sheet (2)'!A:B,2,FALSE)</f>
        <v>OT99-921XQ-200TH550S2828-HBI A55B05-37856</v>
      </c>
    </row>
    <row r="1234" ht="12.75" customHeight="1">
      <c r="A1234" s="161">
        <v>1203.0</v>
      </c>
      <c r="B1234" s="111" t="s">
        <v>1576</v>
      </c>
      <c r="C1234" s="166">
        <v>44810.0</v>
      </c>
      <c r="D1234" s="111" t="s">
        <v>1537</v>
      </c>
      <c r="E1234" s="111">
        <v>30000.0</v>
      </c>
      <c r="F1234" s="111"/>
      <c r="J1234" s="111" t="str">
        <f>VLOOKUP(D1234,'Tech. sheet (2)'!A:B,2,FALSE)</f>
        <v>OT070-ELQ7013A9A-07CK05-993DE-170TH550F2828-HBI-90300 </v>
      </c>
    </row>
    <row r="1235" ht="15.75" customHeight="1">
      <c r="A1235" s="161">
        <v>1204.0</v>
      </c>
      <c r="B1235" s="141" t="s">
        <v>1577</v>
      </c>
      <c r="C1235" s="166">
        <v>44810.0</v>
      </c>
      <c r="D1235" s="157" t="s">
        <v>82</v>
      </c>
      <c r="E1235" s="111">
        <v>40000.0</v>
      </c>
      <c r="F1235" s="111" t="s">
        <v>1578</v>
      </c>
      <c r="J1235" s="111" t="str">
        <f>VLOOKUP(D1235,'Tech. sheet (2)'!A:B,2,FALSE)</f>
        <v>L-942-790-160TS340S2020-RAS-А08К05</v>
      </c>
    </row>
    <row r="1236" ht="14.25" customHeight="1">
      <c r="A1236" s="161">
        <v>1205.0</v>
      </c>
      <c r="B1236" s="111" t="s">
        <v>1579</v>
      </c>
      <c r="C1236" s="166">
        <v>44810.0</v>
      </c>
      <c r="D1236" s="111" t="s">
        <v>1580</v>
      </c>
      <c r="E1236" s="111">
        <v>15000.0</v>
      </c>
      <c r="F1236" s="111"/>
      <c r="J1236" s="111" t="str">
        <f>VLOOKUP(D1236,'Tech. sheet (2)'!A:B,2,FALSE)</f>
        <v>OT070-ELQ7022A6A-W14K05-993DE-170TH580S5628-USK-90300</v>
      </c>
    </row>
    <row r="1237" ht="15.0" customHeight="1">
      <c r="A1237" s="161">
        <v>1206.0</v>
      </c>
      <c r="B1237" s="157" t="s">
        <v>1581</v>
      </c>
      <c r="C1237" s="166">
        <v>44810.0</v>
      </c>
      <c r="D1237" s="157" t="s">
        <v>82</v>
      </c>
      <c r="E1237" s="111">
        <v>30000.0</v>
      </c>
      <c r="F1237" s="111"/>
      <c r="J1237" s="111" t="str">
        <f>VLOOKUP(D1237,'Tech. sheet (2)'!A:B,2,FALSE)</f>
        <v>L-942-790-160TS340S2020-RAS-А08К05</v>
      </c>
    </row>
    <row r="1238" ht="15.75" customHeight="1">
      <c r="A1238" s="161">
        <v>1207.0</v>
      </c>
      <c r="B1238" s="111" t="s">
        <v>1582</v>
      </c>
      <c r="C1238" s="166">
        <v>44811.0</v>
      </c>
      <c r="D1238" s="151" t="s">
        <v>936</v>
      </c>
      <c r="E1238" s="111">
        <v>40000.0</v>
      </c>
      <c r="F1238" s="111"/>
      <c r="J1238" s="111" t="str">
        <f>VLOOKUP(D1238,'Tech. sheet (2)'!A:B,2,FALSE)</f>
        <v>T-896-795-170TH550F2828-HBI BLANK</v>
      </c>
    </row>
    <row r="1239" ht="15.75" customHeight="1">
      <c r="A1239" s="161">
        <v>1208.0</v>
      </c>
      <c r="B1239" s="111" t="s">
        <v>1583</v>
      </c>
      <c r="C1239" s="166">
        <v>44811.0</v>
      </c>
      <c r="D1239" s="151" t="s">
        <v>936</v>
      </c>
      <c r="E1239" s="111">
        <v>40000.0</v>
      </c>
      <c r="F1239" s="111"/>
      <c r="J1239" s="111" t="str">
        <f>VLOOKUP(D1239,'Tech. sheet (2)'!A:B,2,FALSE)</f>
        <v>T-896-795-170TH550F2828-HBI BLANK</v>
      </c>
    </row>
    <row r="1240" ht="15.75" customHeight="1">
      <c r="A1240" s="161">
        <v>1209.0</v>
      </c>
      <c r="B1240" s="111" t="s">
        <v>1584</v>
      </c>
      <c r="C1240" s="166">
        <v>44811.0</v>
      </c>
      <c r="D1240" s="111" t="s">
        <v>1342</v>
      </c>
      <c r="E1240" s="111">
        <v>25000.0</v>
      </c>
      <c r="F1240" s="111"/>
      <c r="J1240" s="111" t="str">
        <f>VLOOKUP(D1240,'Tech. sheet (2)'!A:B,2,FALSE)</f>
        <v>T-860-795-170TH550F2828-HBI BLANK</v>
      </c>
    </row>
    <row r="1241" ht="15.75" customHeight="1">
      <c r="A1241" s="161">
        <v>1210.0</v>
      </c>
      <c r="B1241" s="111" t="s">
        <v>1585</v>
      </c>
      <c r="C1241" s="166">
        <v>44812.0</v>
      </c>
      <c r="D1241" s="111" t="s">
        <v>1342</v>
      </c>
      <c r="E1241" s="111">
        <v>25000.0</v>
      </c>
      <c r="F1241" s="111"/>
      <c r="J1241" s="111" t="str">
        <f>VLOOKUP(D1241,'Tech. sheet (2)'!A:B,2,FALSE)</f>
        <v>T-860-795-170TH550F2828-HBI BLANK</v>
      </c>
    </row>
    <row r="1242" ht="15.75" customHeight="1">
      <c r="A1242" s="161">
        <v>1211.0</v>
      </c>
      <c r="B1242" s="111" t="s">
        <v>1586</v>
      </c>
      <c r="C1242" s="166">
        <v>44812.0</v>
      </c>
      <c r="D1242" s="111" t="s">
        <v>249</v>
      </c>
      <c r="E1242" s="111">
        <v>20000.0</v>
      </c>
      <c r="F1242" s="111"/>
      <c r="J1242" s="111" t="str">
        <f>VLOOKUP(D1242,'Tech. sheet (2)'!A:B,2,FALSE)</f>
        <v>OT153-ELQ1542A3A-20EB05-727LW-270TH435F5628-USK-14400</v>
      </c>
    </row>
    <row r="1243" ht="15.75" customHeight="1">
      <c r="A1243" s="161">
        <v>1212.0</v>
      </c>
      <c r="B1243" s="111" t="s">
        <v>1587</v>
      </c>
      <c r="C1243" s="166">
        <v>44812.0</v>
      </c>
      <c r="D1243" s="111" t="s">
        <v>104</v>
      </c>
      <c r="E1243" s="111">
        <v>30.0</v>
      </c>
      <c r="F1243" s="111" t="s">
        <v>1588</v>
      </c>
      <c r="J1243" s="111" t="str">
        <f>VLOOKUP(D1243,'Tech. sheet (2)'!A:B,2,FALSE)</f>
        <v>M-942-790-160TS340S2020-RAS BLANK</v>
      </c>
    </row>
    <row r="1244" ht="15.75" customHeight="1">
      <c r="A1244" s="161">
        <v>1213.0</v>
      </c>
      <c r="B1244" s="111" t="s">
        <v>1589</v>
      </c>
      <c r="C1244" s="166">
        <v>44812.0</v>
      </c>
      <c r="D1244" s="111" t="s">
        <v>76</v>
      </c>
      <c r="E1244" s="111">
        <v>30000.0</v>
      </c>
      <c r="F1244" s="111"/>
      <c r="J1244" s="111" t="str">
        <f>VLOOKUP(D1244,'Tech. sheet (2)'!A:B,2,FALSE)</f>
        <v>L-838-942-170TH550F2820-HBI-A55K05</v>
      </c>
    </row>
    <row r="1245" ht="15.75" customHeight="1">
      <c r="A1245" s="161">
        <v>1214.0</v>
      </c>
      <c r="B1245" s="111" t="s">
        <v>1590</v>
      </c>
      <c r="C1245" s="166">
        <v>44812.0</v>
      </c>
      <c r="D1245" s="111" t="s">
        <v>76</v>
      </c>
      <c r="E1245" s="111">
        <v>30000.0</v>
      </c>
      <c r="F1245" s="111"/>
      <c r="J1245" s="111" t="str">
        <f>VLOOKUP(D1245,'Tech. sheet (2)'!A:B,2,FALSE)</f>
        <v>L-838-942-170TH550F2820-HBI-A55K05</v>
      </c>
    </row>
    <row r="1246" ht="15.75" customHeight="1">
      <c r="A1246" s="161">
        <v>1215.0</v>
      </c>
      <c r="B1246" s="111" t="s">
        <v>1591</v>
      </c>
      <c r="C1246" s="167">
        <v>44812.0</v>
      </c>
      <c r="D1246" s="171" t="s">
        <v>719</v>
      </c>
      <c r="E1246" s="111">
        <v>25000.0</v>
      </c>
      <c r="F1246" s="111"/>
      <c r="J1246" s="111" t="str">
        <f>VLOOKUP(D1246,'Tech. sheet (2)'!A:B,2,FALSE)</f>
        <v>L-975-925-140TS550S2828-USK-C06K05</v>
      </c>
    </row>
    <row r="1247" ht="15.75" customHeight="1">
      <c r="A1247" s="161">
        <v>1216.0</v>
      </c>
      <c r="B1247" s="111" t="s">
        <v>1592</v>
      </c>
      <c r="C1247" s="129">
        <v>44812.0</v>
      </c>
      <c r="D1247" s="171" t="s">
        <v>719</v>
      </c>
      <c r="E1247" s="156">
        <v>25000.0</v>
      </c>
      <c r="F1247" s="111"/>
      <c r="J1247" s="111" t="str">
        <f>VLOOKUP(D1247,'Tech. sheet (2)'!A:B,2,FALSE)</f>
        <v>L-975-925-140TS550S2828-USK-C06K05</v>
      </c>
    </row>
    <row r="1248" ht="15.75" customHeight="1">
      <c r="A1248" s="161">
        <v>1217.0</v>
      </c>
      <c r="B1248" s="111" t="s">
        <v>1593</v>
      </c>
      <c r="C1248" s="140">
        <v>44813.0</v>
      </c>
      <c r="D1248" s="141" t="s">
        <v>1594</v>
      </c>
      <c r="E1248" s="111">
        <v>33000.0</v>
      </c>
      <c r="F1248" s="111"/>
      <c r="J1248" s="111" t="str">
        <f>VLOOKUP(D1248,'Tech. sheet (2)'!A:B,2,FALSE)</f>
        <v>L-920-778-160TS480S2828-USK-А08К05</v>
      </c>
    </row>
    <row r="1249" ht="15.75" customHeight="1">
      <c r="A1249" s="161">
        <v>1218.0</v>
      </c>
      <c r="B1249" s="131" t="s">
        <v>1595</v>
      </c>
      <c r="C1249" s="129">
        <v>44816.0</v>
      </c>
      <c r="D1249" s="111" t="s">
        <v>780</v>
      </c>
      <c r="E1249" s="156">
        <v>18000.0</v>
      </c>
      <c r="F1249" s="111"/>
      <c r="J1249" s="111" t="str">
        <f>VLOOKUP(D1249,'Tech. sheet (2)'!A:B,2,FALSE)</f>
        <v>M-808-908-180TH550S2828-HBI BLANK</v>
      </c>
    </row>
    <row r="1250" ht="15.75" customHeight="1">
      <c r="A1250" s="161">
        <v>1219.0</v>
      </c>
      <c r="B1250" s="111" t="s">
        <v>1596</v>
      </c>
      <c r="C1250" s="129">
        <v>44816.0</v>
      </c>
      <c r="D1250" s="111" t="s">
        <v>233</v>
      </c>
      <c r="E1250" s="111">
        <v>30000.0</v>
      </c>
      <c r="F1250" s="111"/>
      <c r="J1250" s="111" t="str">
        <f>VLOOKUP(D1250,'Tech. sheet (2)'!A:B,2,FALSE)</f>
        <v>M-895-907-190TH550F2820-HBI BLANK</v>
      </c>
    </row>
    <row r="1251" ht="15.75" customHeight="1">
      <c r="A1251" s="161">
        <v>1220.0</v>
      </c>
      <c r="B1251" s="111" t="s">
        <v>1597</v>
      </c>
      <c r="C1251" s="129">
        <v>44816.0</v>
      </c>
      <c r="D1251" s="111" t="s">
        <v>1598</v>
      </c>
      <c r="E1251" s="111">
        <v>30000.0</v>
      </c>
      <c r="F1251" s="111"/>
      <c r="J1251" s="111" t="str">
        <f>VLOOKUP(D1251,'Tech. sheet (2)'!A:B,2,FALSE)</f>
        <v>M-895-907-190TH550F2820-USK BLANK</v>
      </c>
    </row>
    <row r="1252" ht="15.75" customHeight="1">
      <c r="A1252" s="161">
        <v>1221.0</v>
      </c>
      <c r="B1252" s="111" t="s">
        <v>1599</v>
      </c>
      <c r="C1252" s="129">
        <v>44816.0</v>
      </c>
      <c r="D1252" s="157" t="s">
        <v>82</v>
      </c>
      <c r="E1252" s="111">
        <v>29000.0</v>
      </c>
      <c r="F1252" s="111"/>
      <c r="J1252" s="111" t="str">
        <f>VLOOKUP(D1252,'Tech. sheet (2)'!A:B,2,FALSE)</f>
        <v>L-942-790-160TS340S2020-RAS-А08К05</v>
      </c>
    </row>
    <row r="1253" ht="15.75" customHeight="1">
      <c r="A1253" s="161">
        <v>1222.0</v>
      </c>
      <c r="B1253" s="111" t="s">
        <v>1600</v>
      </c>
      <c r="C1253" s="129">
        <v>44816.0</v>
      </c>
      <c r="D1253" s="111" t="s">
        <v>835</v>
      </c>
      <c r="E1253" s="111">
        <v>30000.0</v>
      </c>
      <c r="F1253" s="111"/>
      <c r="J1253" s="111" t="str">
        <f>VLOOKUP(D1253,'Tech. sheet (2)'!A:B,2,FALSE)</f>
        <v>L-830-801-180TS260S2828-USK-IMP-A08K05</v>
      </c>
    </row>
    <row r="1254" ht="15.75" customHeight="1">
      <c r="A1254" s="161">
        <v>1223.0</v>
      </c>
      <c r="B1254" s="111" t="s">
        <v>1601</v>
      </c>
      <c r="C1254" s="129">
        <v>44816.0</v>
      </c>
      <c r="D1254" s="111" t="s">
        <v>835</v>
      </c>
      <c r="E1254" s="111">
        <v>35000.0</v>
      </c>
      <c r="F1254" s="111"/>
      <c r="J1254" s="111" t="str">
        <f>VLOOKUP(D1254,'Tech. sheet (2)'!A:B,2,FALSE)</f>
        <v>L-830-801-180TS260S2828-USK-IMP-A08K05</v>
      </c>
    </row>
    <row r="1255" ht="15.75" customHeight="1">
      <c r="A1255" s="161">
        <v>1224.0</v>
      </c>
      <c r="B1255" s="111" t="s">
        <v>1602</v>
      </c>
      <c r="C1255" s="129">
        <v>44817.0</v>
      </c>
      <c r="D1255" s="111" t="s">
        <v>1448</v>
      </c>
      <c r="E1255" s="111">
        <v>60000.0</v>
      </c>
      <c r="F1255" s="111"/>
      <c r="J1255" s="111" t="str">
        <f>VLOOKUP(D1255,'Tech. sheet (2)'!A:B,2,FALSE)</f>
        <v>M-860-873-180TH550F2028-USK BLANK</v>
      </c>
    </row>
    <row r="1256" ht="15.75" customHeight="1">
      <c r="A1256" s="161">
        <v>1225.0</v>
      </c>
      <c r="B1256" s="111" t="s">
        <v>1603</v>
      </c>
      <c r="C1256" s="129">
        <v>44817.0</v>
      </c>
      <c r="D1256" s="111" t="s">
        <v>593</v>
      </c>
      <c r="E1256" s="111">
        <v>14000.0</v>
      </c>
      <c r="F1256" s="111" t="s">
        <v>1604</v>
      </c>
      <c r="J1256" s="111" t="str">
        <f>VLOOKUP(D1256,'Tech. sheet (2)'!A:B,2,FALSE)</f>
        <v>OT99-ELQ9999A0A---K05-715SU-250TH415F7575-USK-42500 Hollande</v>
      </c>
    </row>
    <row r="1257" ht="15.75" customHeight="1">
      <c r="A1257" s="161">
        <v>1226.0</v>
      </c>
      <c r="B1257" s="111" t="s">
        <v>1605</v>
      </c>
      <c r="C1257" s="129">
        <v>44817.0</v>
      </c>
      <c r="D1257" s="111" t="s">
        <v>632</v>
      </c>
      <c r="E1257" s="111">
        <v>30000.0</v>
      </c>
      <c r="F1257" s="111"/>
      <c r="J1257" s="111" t="str">
        <f>VLOOKUP(D1257,'Tech. sheet (2)'!A:B,2,FALSE)</f>
        <v>OT096-A07K05-ARGO-200TH550S2828-USK-38850</v>
      </c>
    </row>
    <row r="1258" ht="15.75" customHeight="1">
      <c r="A1258" s="161">
        <v>1227.0</v>
      </c>
      <c r="B1258" s="111" t="s">
        <v>1606</v>
      </c>
      <c r="C1258" s="129">
        <v>44817.0</v>
      </c>
      <c r="D1258" s="111" t="s">
        <v>632</v>
      </c>
      <c r="E1258" s="111">
        <v>30000.0</v>
      </c>
      <c r="F1258" s="111"/>
      <c r="J1258" s="111" t="str">
        <f>VLOOKUP(D1258,'Tech. sheet (2)'!A:B,2,FALSE)</f>
        <v>OT096-A07K05-ARGO-200TH550S2828-USK-38850</v>
      </c>
    </row>
    <row r="1259" ht="15.75" customHeight="1">
      <c r="A1259" s="161">
        <v>1228.0</v>
      </c>
      <c r="B1259" s="111" t="s">
        <v>1607</v>
      </c>
      <c r="C1259" s="129">
        <v>44818.0</v>
      </c>
      <c r="D1259" s="111" t="s">
        <v>1537</v>
      </c>
      <c r="E1259" s="111">
        <v>25000.0</v>
      </c>
      <c r="F1259" s="111"/>
      <c r="J1259" s="111" t="str">
        <f>VLOOKUP(D1259,'Tech. sheet (2)'!A:B,2,FALSE)</f>
        <v>OT070-ELQ7013A9A-07CK05-993DE-170TH550F2828-HBI-90300 </v>
      </c>
    </row>
    <row r="1260" ht="15.75" customHeight="1">
      <c r="A1260" s="161">
        <v>1229.0</v>
      </c>
      <c r="B1260" s="111" t="s">
        <v>1608</v>
      </c>
      <c r="C1260" s="129">
        <v>44818.0</v>
      </c>
      <c r="D1260" s="111" t="s">
        <v>1537</v>
      </c>
      <c r="E1260" s="111">
        <v>25000.0</v>
      </c>
      <c r="F1260" s="111"/>
      <c r="J1260" s="111" t="str">
        <f>VLOOKUP(D1260,'Tech. sheet (2)'!A:B,2,FALSE)</f>
        <v>OT070-ELQ7013A9A-07CK05-993DE-170TH550F2828-HBI-90300 </v>
      </c>
    </row>
    <row r="1261" ht="15.75" customHeight="1">
      <c r="A1261" s="161">
        <v>1230.0</v>
      </c>
      <c r="B1261" s="111" t="s">
        <v>1609</v>
      </c>
      <c r="C1261" s="129">
        <v>44818.0</v>
      </c>
      <c r="D1261" s="141" t="s">
        <v>623</v>
      </c>
      <c r="E1261" s="111">
        <v>15000.0</v>
      </c>
      <c r="F1261" s="111"/>
      <c r="J1261" s="111" t="str">
        <f>VLOOKUP(D1261,'Tech. sheet (2)'!A:B,2,FALSE)</f>
        <v>L-918-925-140TS550S2828-RAS-C06K05</v>
      </c>
    </row>
    <row r="1262" ht="15.75" customHeight="1">
      <c r="A1262" s="161">
        <v>1231.0</v>
      </c>
      <c r="B1262" s="111" t="s">
        <v>1610</v>
      </c>
      <c r="C1262" s="163">
        <v>44818.0</v>
      </c>
      <c r="D1262" s="111" t="s">
        <v>984</v>
      </c>
      <c r="E1262" s="156">
        <v>8000.0</v>
      </c>
      <c r="F1262" s="111"/>
      <c r="J1262" s="111" t="str">
        <f>VLOOKUP(D1262,'Tech. sheet (2)'!A:B,2,FALSE)</f>
        <v>L-918-925-140TS550S2828-RAS-21EK05</v>
      </c>
    </row>
    <row r="1263" ht="15.75" customHeight="1">
      <c r="A1263" s="161">
        <v>1232.0</v>
      </c>
      <c r="B1263" s="111" t="s">
        <v>1611</v>
      </c>
      <c r="C1263" s="129">
        <v>44818.0</v>
      </c>
      <c r="D1263" s="157" t="s">
        <v>1612</v>
      </c>
      <c r="E1263" s="111">
        <v>25000.0</v>
      </c>
      <c r="F1263" s="111"/>
      <c r="J1263" s="111" t="str">
        <f>VLOOKUP(D1263,'Tech. sheet (2)'!A:B,2,FALSE)</f>
        <v>L-918-925-140TS550S2828-USK-C06K05</v>
      </c>
    </row>
    <row r="1264" ht="15.75" customHeight="1">
      <c r="A1264" s="161">
        <v>1233.0</v>
      </c>
      <c r="B1264" s="111" t="s">
        <v>1613</v>
      </c>
      <c r="C1264" s="129">
        <v>44818.0</v>
      </c>
      <c r="D1264" s="111" t="s">
        <v>1342</v>
      </c>
      <c r="E1264" s="111">
        <v>30000.0</v>
      </c>
      <c r="F1264" s="111"/>
      <c r="J1264" s="111" t="str">
        <f>VLOOKUP(D1264,'Tech. sheet (2)'!A:B,2,FALSE)</f>
        <v>T-860-795-170TH550F2828-HBI BLANK</v>
      </c>
    </row>
    <row r="1265" ht="15.75" customHeight="1">
      <c r="A1265" s="161">
        <v>1234.0</v>
      </c>
      <c r="B1265" s="111" t="s">
        <v>1614</v>
      </c>
      <c r="C1265" s="129">
        <v>44818.0</v>
      </c>
      <c r="D1265" s="111" t="s">
        <v>1342</v>
      </c>
      <c r="E1265" s="111">
        <v>20000.0</v>
      </c>
      <c r="F1265" s="111" t="s">
        <v>1615</v>
      </c>
      <c r="J1265" s="111" t="str">
        <f>VLOOKUP(D1265,'Tech. sheet (2)'!A:B,2,FALSE)</f>
        <v>T-860-795-170TH550F2828-HBI BLANK</v>
      </c>
    </row>
    <row r="1266" ht="15.75" customHeight="1">
      <c r="A1266" s="161">
        <v>1235.0</v>
      </c>
      <c r="B1266" s="111" t="s">
        <v>1616</v>
      </c>
      <c r="C1266" s="129">
        <v>44818.0</v>
      </c>
      <c r="D1266" s="111" t="s">
        <v>1527</v>
      </c>
      <c r="E1266" s="111">
        <v>40000.0</v>
      </c>
      <c r="F1266" s="111"/>
      <c r="J1266" s="111" t="str">
        <f>VLOOKUP(D1266,'Tech. sheet (2)'!A:B,2,FALSE)</f>
        <v>T-896-795-180TH550F2850-USK BLANK </v>
      </c>
    </row>
    <row r="1267" ht="15.75" customHeight="1">
      <c r="A1267" s="161">
        <v>1236.0</v>
      </c>
      <c r="B1267" s="111" t="s">
        <v>1617</v>
      </c>
      <c r="C1267" s="129">
        <v>44818.0</v>
      </c>
      <c r="D1267" s="151" t="s">
        <v>936</v>
      </c>
      <c r="E1267" s="111">
        <v>40000.0</v>
      </c>
      <c r="F1267" s="111"/>
      <c r="J1267" s="111" t="str">
        <f>VLOOKUP(D1267,'Tech. sheet (2)'!A:B,2,FALSE)</f>
        <v>T-896-795-170TH550F2828-HBI BLANK</v>
      </c>
    </row>
    <row r="1268" ht="15.75" customHeight="1">
      <c r="A1268" s="161">
        <v>1237.0</v>
      </c>
      <c r="B1268" s="111" t="s">
        <v>1618</v>
      </c>
      <c r="C1268" s="166">
        <v>44820.0</v>
      </c>
      <c r="D1268" s="151" t="s">
        <v>936</v>
      </c>
      <c r="E1268" s="111">
        <v>20000.0</v>
      </c>
      <c r="F1268" s="111"/>
      <c r="J1268" s="111" t="str">
        <f>VLOOKUP(D1268,'Tech. sheet (2)'!A:B,2,FALSE)</f>
        <v>T-896-795-170TH550F2828-HBI BLANK</v>
      </c>
    </row>
    <row r="1269" ht="15.75" customHeight="1">
      <c r="A1269" s="161">
        <v>1238.0</v>
      </c>
      <c r="B1269" s="111" t="s">
        <v>1619</v>
      </c>
      <c r="C1269" s="166">
        <v>44823.0</v>
      </c>
      <c r="D1269" s="111" t="s">
        <v>76</v>
      </c>
      <c r="E1269" s="111">
        <v>30000.0</v>
      </c>
      <c r="F1269" s="111"/>
      <c r="J1269" s="111" t="str">
        <f>VLOOKUP(D1269,'Tech. sheet (2)'!A:B,2,FALSE)</f>
        <v>L-838-942-170TH550F2820-HBI-A55K05</v>
      </c>
    </row>
    <row r="1270" ht="15.75" customHeight="1">
      <c r="A1270" s="161">
        <v>1239.0</v>
      </c>
      <c r="B1270" s="111" t="s">
        <v>1620</v>
      </c>
      <c r="C1270" s="166">
        <v>44823.0</v>
      </c>
      <c r="D1270" s="111" t="s">
        <v>76</v>
      </c>
      <c r="E1270" s="111">
        <v>25000.0</v>
      </c>
      <c r="F1270" s="111"/>
      <c r="J1270" s="111" t="str">
        <f>VLOOKUP(D1270,'Tech. sheet (2)'!A:B,2,FALSE)</f>
        <v>L-838-942-170TH550F2820-HBI-A55K05</v>
      </c>
    </row>
    <row r="1271" ht="15.75" customHeight="1">
      <c r="A1271" s="161">
        <v>1240.0</v>
      </c>
      <c r="B1271" s="141" t="s">
        <v>1621</v>
      </c>
      <c r="C1271" s="167">
        <v>44823.0</v>
      </c>
      <c r="D1271" s="141" t="s">
        <v>1101</v>
      </c>
      <c r="E1271" s="141">
        <v>25000.0</v>
      </c>
      <c r="F1271" s="111"/>
      <c r="J1271" s="111" t="str">
        <f>VLOOKUP(D1271,'Tech. sheet (2)'!A:B,2,FALSE)</f>
        <v>L-913-766-140TS480F2020-USK-А08К05</v>
      </c>
    </row>
    <row r="1272" ht="15.75" customHeight="1">
      <c r="A1272" s="161">
        <v>1241.0</v>
      </c>
      <c r="B1272" s="111" t="s">
        <v>1622</v>
      </c>
      <c r="C1272" s="129">
        <v>44823.0</v>
      </c>
      <c r="D1272" s="111" t="s">
        <v>1099</v>
      </c>
      <c r="E1272" s="111">
        <v>23000.0</v>
      </c>
      <c r="F1272" s="156"/>
      <c r="J1272" s="111" t="str">
        <f>VLOOKUP(D1272,'Tech. sheet (2)'!A:B,2,FALSE)</f>
        <v>L-913-766-140TS480F2020-USK-21EK05</v>
      </c>
    </row>
    <row r="1273" ht="15.75" customHeight="1">
      <c r="A1273" s="161">
        <v>1242.0</v>
      </c>
      <c r="B1273" s="111" t="s">
        <v>1623</v>
      </c>
      <c r="C1273" s="129">
        <v>44823.0</v>
      </c>
      <c r="D1273" s="111" t="s">
        <v>787</v>
      </c>
      <c r="E1273" s="111">
        <v>20000.0</v>
      </c>
      <c r="F1273" s="156"/>
      <c r="J1273" s="111" t="str">
        <f>VLOOKUP(D1273,'Tech. sheet (2)'!A:B,2,FALSE)</f>
        <v>M-913-766-140TS480S2020-USK BLANK</v>
      </c>
    </row>
    <row r="1274" ht="15.75" customHeight="1">
      <c r="A1274" s="161">
        <v>1243.0</v>
      </c>
      <c r="B1274" s="111" t="s">
        <v>1624</v>
      </c>
      <c r="C1274" s="129">
        <v>44824.0</v>
      </c>
      <c r="D1274" s="111" t="s">
        <v>82</v>
      </c>
      <c r="E1274" s="111">
        <v>26000.0</v>
      </c>
      <c r="F1274" s="156"/>
      <c r="J1274" s="111" t="str">
        <f>VLOOKUP(D1274,'Tech. sheet (2)'!A:B,2,FALSE)</f>
        <v>L-942-790-160TS340S2020-RAS-А08К05</v>
      </c>
    </row>
    <row r="1275" ht="15.75" customHeight="1">
      <c r="A1275" s="161">
        <v>1244.0</v>
      </c>
      <c r="B1275" s="111" t="s">
        <v>1625</v>
      </c>
      <c r="C1275" s="166">
        <v>44824.0</v>
      </c>
      <c r="D1275" s="111" t="s">
        <v>82</v>
      </c>
      <c r="E1275" s="111">
        <v>30000.0</v>
      </c>
      <c r="F1275" s="111"/>
      <c r="J1275" s="111" t="str">
        <f>VLOOKUP(D1275,'Tech. sheet (2)'!A:B,2,FALSE)</f>
        <v>L-942-790-160TS340S2020-RAS-А08К05</v>
      </c>
    </row>
    <row r="1276" ht="14.25" customHeight="1">
      <c r="A1276" s="161">
        <v>1245.0</v>
      </c>
      <c r="B1276" s="111" t="s">
        <v>1626</v>
      </c>
      <c r="C1276" s="166">
        <v>44824.0</v>
      </c>
      <c r="D1276" s="111" t="s">
        <v>639</v>
      </c>
      <c r="E1276" s="111">
        <v>25000.0</v>
      </c>
      <c r="F1276" s="141"/>
      <c r="J1276" s="111" t="str">
        <f>VLOOKUP(D1276,'Tech. sheet (2)'!A:B,2,FALSE)</f>
        <v>OT096-A07K05-ARGO-200TH550S2828-HBI-38850</v>
      </c>
    </row>
    <row r="1277" ht="14.25" customHeight="1">
      <c r="A1277" s="161">
        <v>1246.0</v>
      </c>
      <c r="B1277" s="111" t="s">
        <v>1627</v>
      </c>
      <c r="C1277" s="166">
        <v>44824.0</v>
      </c>
      <c r="D1277" s="141" t="s">
        <v>639</v>
      </c>
      <c r="E1277" s="126">
        <v>22000.0</v>
      </c>
      <c r="F1277" s="141"/>
      <c r="J1277" s="111" t="str">
        <f>VLOOKUP(D1277,'Tech. sheet (2)'!A:B,2,FALSE)</f>
        <v>OT096-A07K05-ARGO-200TH550S2828-HBI-38850</v>
      </c>
    </row>
    <row r="1278" ht="15.75" customHeight="1">
      <c r="A1278" s="161">
        <v>1247.0</v>
      </c>
      <c r="B1278" s="111" t="s">
        <v>1628</v>
      </c>
      <c r="C1278" s="166">
        <v>44825.0</v>
      </c>
      <c r="D1278" s="111" t="s">
        <v>958</v>
      </c>
      <c r="E1278" s="172">
        <v>20000.0</v>
      </c>
      <c r="F1278" s="161" t="s">
        <v>1629</v>
      </c>
      <c r="J1278" s="111" t="str">
        <f>VLOOKUP(D1278,'Tech. sheet (2)'!A:B,2,FALSE)</f>
        <v>OT99-ELQ9991A0A-08CB05-716SU-200TH415F2828-USK-42500</v>
      </c>
    </row>
    <row r="1279" ht="15.75" customHeight="1">
      <c r="A1279" s="161">
        <v>1248.0</v>
      </c>
      <c r="B1279" s="111" t="s">
        <v>1630</v>
      </c>
      <c r="C1279" s="166">
        <v>44825.0</v>
      </c>
      <c r="D1279" s="157" t="s">
        <v>249</v>
      </c>
      <c r="E1279" s="111">
        <v>20000.0</v>
      </c>
      <c r="F1279" s="173" t="s">
        <v>1631</v>
      </c>
      <c r="J1279" s="111" t="str">
        <f>VLOOKUP(D1279,'Tech. sheet (2)'!A:B,2,FALSE)</f>
        <v>OT153-ELQ1542A3A-20EB05-727LW-270TH435F5628-USK-14400</v>
      </c>
    </row>
    <row r="1280" ht="15.75" customHeight="1">
      <c r="A1280" s="161">
        <v>1249.0</v>
      </c>
      <c r="B1280" s="111" t="s">
        <v>1632</v>
      </c>
      <c r="C1280" s="166">
        <v>44825.0</v>
      </c>
      <c r="D1280" s="141" t="s">
        <v>249</v>
      </c>
      <c r="E1280" s="111">
        <v>20000.0</v>
      </c>
      <c r="F1280" s="111"/>
      <c r="J1280" s="111" t="str">
        <f>VLOOKUP(D1280,'Tech. sheet (2)'!A:B,2,FALSE)</f>
        <v>OT153-ELQ1542A3A-20EB05-727LW-270TH435F5628-USK-14400</v>
      </c>
    </row>
    <row r="1281" ht="15.75" customHeight="1">
      <c r="A1281" s="161">
        <v>1250.0</v>
      </c>
      <c r="B1281" s="111" t="s">
        <v>1633</v>
      </c>
      <c r="C1281" s="166">
        <v>44825.0</v>
      </c>
      <c r="D1281" s="111" t="s">
        <v>90</v>
      </c>
      <c r="E1281" s="156">
        <v>10000.0</v>
      </c>
      <c r="F1281" s="111"/>
      <c r="J1281" s="111" t="str">
        <f>VLOOKUP(D1281,'Tech. sheet (2)'!A:B,2,FALSE)</f>
        <v>OT153-ELQ1542A3A-20EB05-727LW-270TH435F5628-HBI-14400</v>
      </c>
    </row>
    <row r="1282" ht="14.25" customHeight="1">
      <c r="A1282" s="161">
        <v>1251.0</v>
      </c>
      <c r="B1282" s="111" t="s">
        <v>1634</v>
      </c>
      <c r="C1282" s="166">
        <v>44826.0</v>
      </c>
      <c r="D1282" s="157" t="s">
        <v>1537</v>
      </c>
      <c r="E1282" s="111">
        <v>20000.0</v>
      </c>
      <c r="F1282" s="111"/>
      <c r="J1282" s="111" t="str">
        <f>VLOOKUP(D1282,'Tech. sheet (2)'!A:B,2,FALSE)</f>
        <v>OT070-ELQ7013A9A-07CK05-993DE-170TH550F2828-HBI-90300 </v>
      </c>
    </row>
    <row r="1283" ht="15.75" customHeight="1">
      <c r="A1283" s="161">
        <v>1252.0</v>
      </c>
      <c r="B1283" s="111" t="s">
        <v>1635</v>
      </c>
      <c r="C1283" s="166">
        <v>44826.0</v>
      </c>
      <c r="D1283" s="111" t="s">
        <v>1537</v>
      </c>
      <c r="E1283" s="111">
        <v>20000.0</v>
      </c>
      <c r="F1283" s="111"/>
      <c r="J1283" s="111" t="str">
        <f>VLOOKUP(D1283,'Tech. sheet (2)'!A:B,2,FALSE)</f>
        <v>OT070-ELQ7013A9A-07CK05-993DE-170TH550F2828-HBI-90300 </v>
      </c>
    </row>
    <row r="1284" ht="15.75" customHeight="1">
      <c r="A1284" s="161">
        <v>1253.0</v>
      </c>
      <c r="B1284" s="111" t="s">
        <v>1636</v>
      </c>
      <c r="C1284" s="166">
        <v>44826.0</v>
      </c>
      <c r="D1284" s="111" t="s">
        <v>1527</v>
      </c>
      <c r="E1284" s="111">
        <v>35000.0</v>
      </c>
      <c r="F1284" s="111"/>
      <c r="J1284" s="111" t="str">
        <f>VLOOKUP(D1284,'Tech. sheet (2)'!A:B,2,FALSE)</f>
        <v>T-896-795-180TH550F2850-USK BLANK </v>
      </c>
    </row>
    <row r="1285" ht="15.75" customHeight="1">
      <c r="A1285" s="161">
        <v>1254.0</v>
      </c>
      <c r="B1285" s="111" t="s">
        <v>1637</v>
      </c>
      <c r="C1285" s="166">
        <v>44826.0</v>
      </c>
      <c r="D1285" s="141" t="s">
        <v>1527</v>
      </c>
      <c r="E1285" s="111">
        <v>35000.0</v>
      </c>
      <c r="F1285" s="111"/>
      <c r="J1285" s="111" t="str">
        <f>VLOOKUP(D1285,'Tech. sheet (2)'!A:B,2,FALSE)</f>
        <v>T-896-795-180TH550F2850-USK BLANK </v>
      </c>
    </row>
    <row r="1286" ht="16.5" customHeight="1">
      <c r="A1286" s="161">
        <v>1255.0</v>
      </c>
      <c r="B1286" s="111" t="s">
        <v>1638</v>
      </c>
      <c r="C1286" s="166">
        <v>44827.0</v>
      </c>
      <c r="D1286" s="111" t="s">
        <v>1372</v>
      </c>
      <c r="E1286" s="156">
        <v>25000.0</v>
      </c>
      <c r="F1286" s="111"/>
      <c r="J1286" s="111" t="str">
        <f>VLOOKUP(D1286,'Tech. sheet (2)'!A:B,2,FALSE)</f>
        <v>OT099-921XQ-200TH550F2820-USK-A75B05-37856</v>
      </c>
    </row>
    <row r="1287" ht="12.75" customHeight="1">
      <c r="A1287" s="161">
        <v>1256.0</v>
      </c>
      <c r="B1287" s="111" t="s">
        <v>1639</v>
      </c>
      <c r="C1287" s="166">
        <v>44827.0</v>
      </c>
      <c r="D1287" s="111" t="s">
        <v>1372</v>
      </c>
      <c r="E1287" s="156">
        <v>30000.0</v>
      </c>
      <c r="F1287" s="111"/>
      <c r="J1287" s="111" t="str">
        <f>VLOOKUP(D1287,'Tech. sheet (2)'!A:B,2,FALSE)</f>
        <v>OT099-921XQ-200TH550F2820-USK-A75B05-37856</v>
      </c>
    </row>
    <row r="1288" ht="15.75" customHeight="1">
      <c r="A1288" s="161">
        <v>1257.0</v>
      </c>
      <c r="B1288" s="111" t="s">
        <v>1640</v>
      </c>
      <c r="C1288" s="166">
        <v>44830.0</v>
      </c>
      <c r="D1288" s="151" t="s">
        <v>936</v>
      </c>
      <c r="E1288" s="111">
        <v>40000.0</v>
      </c>
      <c r="F1288" s="111"/>
      <c r="J1288" s="111" t="str">
        <f>VLOOKUP(D1288,'Tech. sheet (2)'!A:B,2,FALSE)</f>
        <v>T-896-795-170TH550F2828-HBI BLANK</v>
      </c>
    </row>
    <row r="1289" ht="16.5" customHeight="1">
      <c r="A1289" s="161">
        <v>1258.0</v>
      </c>
      <c r="B1289" s="111" t="s">
        <v>1641</v>
      </c>
      <c r="C1289" s="166">
        <v>44830.0</v>
      </c>
      <c r="D1289" s="151" t="s">
        <v>936</v>
      </c>
      <c r="E1289" s="111">
        <v>40000.0</v>
      </c>
      <c r="F1289" s="111"/>
      <c r="J1289" s="111" t="str">
        <f>VLOOKUP(D1289,'Tech. sheet (2)'!A:B,2,FALSE)</f>
        <v>T-896-795-170TH550F2828-HBI BLANK</v>
      </c>
    </row>
    <row r="1290" ht="17.25" customHeight="1">
      <c r="A1290" s="161">
        <v>1259.0</v>
      </c>
      <c r="B1290" s="111" t="s">
        <v>1642</v>
      </c>
      <c r="C1290" s="166">
        <v>44830.0</v>
      </c>
      <c r="D1290" s="171" t="s">
        <v>936</v>
      </c>
      <c r="E1290" s="111">
        <v>40000.0</v>
      </c>
      <c r="F1290" s="111"/>
      <c r="J1290" s="111" t="str">
        <f>VLOOKUP(D1290,'Tech. sheet (2)'!A:B,2,FALSE)</f>
        <v>T-896-795-170TH550F2828-HBI BLANK</v>
      </c>
    </row>
    <row r="1291" ht="15.75" customHeight="1">
      <c r="A1291" s="161">
        <v>1260.0</v>
      </c>
      <c r="B1291" s="111" t="s">
        <v>1643</v>
      </c>
      <c r="C1291" s="166">
        <v>44831.0</v>
      </c>
      <c r="D1291" s="111" t="s">
        <v>914</v>
      </c>
      <c r="E1291" s="156">
        <v>10000.0</v>
      </c>
      <c r="F1291" s="111"/>
      <c r="J1291" s="111" t="str">
        <f>VLOOKUP(D1291,'Tech. sheet (2)'!A:B,2,FALSE)</f>
        <v>OT153-ELQ0561A4A-W18B55-727LW-270TH435S2828-HBI-14400</v>
      </c>
    </row>
    <row r="1292" ht="15.75" customHeight="1">
      <c r="A1292" s="161">
        <v>1261.0</v>
      </c>
      <c r="B1292" s="111" t="s">
        <v>1644</v>
      </c>
      <c r="C1292" s="166">
        <v>44831.0</v>
      </c>
      <c r="D1292" s="137" t="s">
        <v>270</v>
      </c>
      <c r="E1292" s="111">
        <v>20000.0</v>
      </c>
      <c r="F1292" s="111"/>
      <c r="J1292" s="174" t="str">
        <f>VLOOKUP(D1292,'Tech. sheet (2)'!A:B,2,FALSE)</f>
        <v>OT153-ELQ0561A2A-W18B55-727LW-270TH435S2828-USK-12800</v>
      </c>
    </row>
    <row r="1293" ht="15.75" customHeight="1">
      <c r="A1293" s="161">
        <v>1262.0</v>
      </c>
      <c r="B1293" s="111" t="s">
        <v>1645</v>
      </c>
      <c r="C1293" s="166">
        <v>44831.0</v>
      </c>
      <c r="D1293" s="111" t="s">
        <v>1217</v>
      </c>
      <c r="E1293" s="156">
        <v>17000.0</v>
      </c>
      <c r="F1293" s="111"/>
      <c r="J1293" s="111" t="str">
        <f>VLOOKUP(D1293,'Tech. sheet (2)'!A:B,2,FALSE)</f>
        <v>OT096-A07B05-ARGO-200TH550S2828-HBI-38850</v>
      </c>
    </row>
    <row r="1294" ht="15.75" customHeight="1">
      <c r="A1294" s="161">
        <v>1263.0</v>
      </c>
      <c r="B1294" s="111" t="s">
        <v>1646</v>
      </c>
      <c r="C1294" s="166">
        <v>44831.0</v>
      </c>
      <c r="D1294" s="111" t="s">
        <v>919</v>
      </c>
      <c r="E1294" s="111">
        <v>40000.0</v>
      </c>
      <c r="F1294" s="111"/>
      <c r="J1294" s="111" t="str">
        <f>VLOOKUP(D1294,'Tech. sheet (2)'!A:B,2,FALSE)</f>
        <v>T-896-795-180TH550F2850-HBI BLANK</v>
      </c>
    </row>
    <row r="1295" ht="15.75" customHeight="1">
      <c r="A1295" s="161">
        <v>1264.0</v>
      </c>
      <c r="B1295" s="111" t="s">
        <v>1647</v>
      </c>
      <c r="C1295" s="166">
        <v>44832.0</v>
      </c>
      <c r="D1295" s="111" t="s">
        <v>835</v>
      </c>
      <c r="E1295" s="111">
        <v>30000.0</v>
      </c>
      <c r="F1295" s="111"/>
      <c r="J1295" s="111" t="str">
        <f>VLOOKUP(D1295,'Tech. sheet (2)'!A:B,2,FALSE)</f>
        <v>L-830-801-180TS260S2828-USK-IMP-A08K05</v>
      </c>
    </row>
    <row r="1296" ht="15.75" customHeight="1">
      <c r="A1296" s="161">
        <v>1265.0</v>
      </c>
      <c r="B1296" s="111" t="s">
        <v>1648</v>
      </c>
      <c r="C1296" s="166">
        <v>44832.0</v>
      </c>
      <c r="D1296" s="111" t="s">
        <v>780</v>
      </c>
      <c r="E1296" s="111">
        <v>20000.0</v>
      </c>
      <c r="F1296" s="111"/>
      <c r="J1296" s="111" t="str">
        <f>VLOOKUP(D1296,'Tech. sheet (2)'!A:B,2,FALSE)</f>
        <v>M-808-908-180TH550S2828-HBI BLANK</v>
      </c>
    </row>
    <row r="1297" ht="15.75" customHeight="1">
      <c r="A1297" s="161">
        <v>1266.0</v>
      </c>
      <c r="B1297" s="111" t="s">
        <v>1649</v>
      </c>
      <c r="C1297" s="167">
        <v>44832.0</v>
      </c>
      <c r="D1297" s="111" t="s">
        <v>737</v>
      </c>
      <c r="E1297" s="111">
        <v>14000.0</v>
      </c>
      <c r="F1297" s="111"/>
      <c r="J1297" s="111" t="str">
        <f>VLOOKUP(D1297,'Tech. sheet (2)'!A:B,2,FALSE)</f>
        <v>M-808-908-200TH550S2828-HBI BLANK</v>
      </c>
    </row>
    <row r="1298" ht="15.75" customHeight="1">
      <c r="A1298" s="161">
        <v>1267.0</v>
      </c>
      <c r="B1298" s="131" t="s">
        <v>1650</v>
      </c>
      <c r="C1298" s="129">
        <v>44833.0</v>
      </c>
      <c r="D1298" s="171" t="s">
        <v>719</v>
      </c>
      <c r="E1298" s="157">
        <v>20000.0</v>
      </c>
      <c r="F1298" s="111"/>
      <c r="G1298" s="111"/>
      <c r="J1298" s="111" t="str">
        <f>VLOOKUP(D1298,'Tech. sheet (2)'!A:B,2,FALSE)</f>
        <v>L-975-925-140TS550S2828-USK-C06K05</v>
      </c>
      <c r="K1298" s="111" t="str">
        <f>VLOOKUP(E1298,'Tech. sheet (2)'!A:B,2,FALSE)</f>
        <v>#N/A</v>
      </c>
    </row>
    <row r="1299" ht="15.75" customHeight="1">
      <c r="A1299" s="161">
        <v>1268.0</v>
      </c>
      <c r="B1299" s="111" t="s">
        <v>1651</v>
      </c>
      <c r="C1299" s="129">
        <v>44833.0</v>
      </c>
      <c r="D1299" s="111" t="s">
        <v>1099</v>
      </c>
      <c r="E1299" s="111">
        <v>10500.0</v>
      </c>
      <c r="F1299" s="161" t="s">
        <v>1566</v>
      </c>
      <c r="J1299" s="111" t="str">
        <f>VLOOKUP(D1299,'Tech. sheet (2)'!A:B,2,FALSE)</f>
        <v>L-913-766-140TS480F2020-USK-21EK05</v>
      </c>
    </row>
    <row r="1300" ht="15.75" customHeight="1">
      <c r="A1300" s="161">
        <v>1269.0</v>
      </c>
      <c r="B1300" s="111" t="s">
        <v>1652</v>
      </c>
      <c r="C1300" s="129">
        <v>44833.0</v>
      </c>
      <c r="D1300" s="171" t="s">
        <v>719</v>
      </c>
      <c r="E1300" s="111">
        <v>20000.0</v>
      </c>
      <c r="F1300" s="111"/>
      <c r="J1300" s="111" t="str">
        <f>VLOOKUP(D1300,'Tech. sheet (2)'!A:B,2,FALSE)</f>
        <v>L-975-925-140TS550S2828-USK-C06K05</v>
      </c>
    </row>
    <row r="1301" ht="15.75" customHeight="1">
      <c r="A1301" s="161">
        <v>1270.0</v>
      </c>
      <c r="B1301" s="111" t="s">
        <v>1653</v>
      </c>
      <c r="C1301" s="163">
        <v>44833.0</v>
      </c>
      <c r="D1301" s="151" t="s">
        <v>719</v>
      </c>
      <c r="E1301" s="156">
        <v>20000.0</v>
      </c>
      <c r="F1301" s="111"/>
      <c r="J1301" s="111" t="str">
        <f>VLOOKUP(D1301,'Tech. sheet (2)'!A:B,2,FALSE)</f>
        <v>L-975-925-140TS550S2828-USK-C06K05</v>
      </c>
    </row>
    <row r="1302" ht="15.75" customHeight="1">
      <c r="A1302" s="161">
        <v>1271.0</v>
      </c>
      <c r="B1302" s="111" t="s">
        <v>1654</v>
      </c>
      <c r="C1302" s="166">
        <v>44838.0</v>
      </c>
      <c r="D1302" s="111" t="s">
        <v>1251</v>
      </c>
      <c r="E1302" s="156">
        <v>2142.0</v>
      </c>
      <c r="F1302" s="111" t="s">
        <v>1655</v>
      </c>
      <c r="J1302" s="111" t="str">
        <f>VLOOKUP(D1302,'Tech. sheet (2)'!A:B,2,FALSE)</f>
        <v>Жерсть 0,17*954*848 W/G х</v>
      </c>
    </row>
    <row r="1303" ht="15.75" customHeight="1">
      <c r="A1303" s="161">
        <v>1272.0</v>
      </c>
      <c r="B1303" s="111" t="s">
        <v>1656</v>
      </c>
      <c r="C1303" s="166">
        <v>44838.0</v>
      </c>
      <c r="D1303" s="111" t="s">
        <v>1435</v>
      </c>
      <c r="E1303" s="111">
        <v>1269.0</v>
      </c>
      <c r="F1303" s="111"/>
      <c r="J1303" s="111" t="str">
        <f>VLOOKUP(D1303,'Tech. sheet (2)'!A:B,2,FALSE)</f>
        <v>Жерсть 0,16x942x790 W/G </v>
      </c>
    </row>
    <row r="1304" ht="15.75" customHeight="1">
      <c r="A1304" s="161">
        <v>1273.0</v>
      </c>
      <c r="B1304" s="111" t="s">
        <v>1657</v>
      </c>
      <c r="C1304" s="166">
        <v>44838.0</v>
      </c>
      <c r="D1304" s="111" t="s">
        <v>1423</v>
      </c>
      <c r="E1304" s="111">
        <v>4565.0</v>
      </c>
      <c r="F1304" s="111"/>
      <c r="J1304" s="111" t="str">
        <f>VLOOKUP(D1304,'Tech. sheet (2)'!A:B,2,FALSE)</f>
        <v>Жерсть 0,17x896x795 W/G </v>
      </c>
    </row>
    <row r="1305" ht="15.75" customHeight="1">
      <c r="A1305" s="161">
        <v>1274.0</v>
      </c>
      <c r="B1305" s="111" t="s">
        <v>1658</v>
      </c>
      <c r="C1305" s="166">
        <v>44838.0</v>
      </c>
      <c r="D1305" s="111" t="s">
        <v>1181</v>
      </c>
      <c r="E1305" s="111">
        <v>1678.0</v>
      </c>
      <c r="F1305" s="111" t="s">
        <v>1659</v>
      </c>
      <c r="J1305" s="111" t="str">
        <f>VLOOKUP(D1305,'Tech. sheet (2)'!A:B,2,FALSE)</f>
        <v>Жерсть 0,17*922*868 W/G х</v>
      </c>
    </row>
    <row r="1306" ht="15.75" customHeight="1">
      <c r="A1306" s="161">
        <v>1275.0</v>
      </c>
      <c r="B1306" s="111" t="s">
        <v>1660</v>
      </c>
      <c r="C1306" s="166">
        <v>44838.0</v>
      </c>
      <c r="D1306" s="111" t="s">
        <v>1425</v>
      </c>
      <c r="E1306" s="111">
        <v>6546.0</v>
      </c>
      <c r="F1306" s="111" t="s">
        <v>1661</v>
      </c>
      <c r="J1306" s="111" t="str">
        <f>VLOOKUP(D1306,'Tech. sheet (2)'!A:B,2,FALSE)</f>
        <v>Жерсть 0,18x896x795 W/G </v>
      </c>
    </row>
    <row r="1307" ht="15.75" customHeight="1">
      <c r="A1307" s="161">
        <v>1276.0</v>
      </c>
      <c r="B1307" s="111" t="s">
        <v>1662</v>
      </c>
      <c r="C1307" s="166">
        <v>44838.0</v>
      </c>
      <c r="D1307" s="111" t="s">
        <v>1355</v>
      </c>
      <c r="E1307" s="111">
        <v>1802.0</v>
      </c>
      <c r="F1307" s="111"/>
      <c r="J1307" s="111" t="str">
        <f>VLOOKUP(D1307,'Tech. sheet (2)'!A:B,2,FALSE)</f>
        <v>#N/A</v>
      </c>
    </row>
    <row r="1308" ht="15.75" customHeight="1">
      <c r="A1308" s="161">
        <v>1277.0</v>
      </c>
      <c r="B1308" s="111" t="s">
        <v>1663</v>
      </c>
      <c r="C1308" s="166">
        <v>44840.0</v>
      </c>
      <c r="D1308" s="111" t="s">
        <v>256</v>
      </c>
      <c r="E1308" s="111">
        <v>6600.0</v>
      </c>
      <c r="F1308" s="111"/>
      <c r="J1308" s="111" t="str">
        <f>VLOOKUP(D1308,'Tech. sheet (2)'!A:B,2,FALSE)</f>
        <v>T-877-1066-180TS275S2828-USK BLANK</v>
      </c>
    </row>
    <row r="1309" ht="15.75" customHeight="1">
      <c r="A1309" s="161">
        <v>1278.0</v>
      </c>
      <c r="B1309" s="111" t="s">
        <v>1664</v>
      </c>
      <c r="C1309" s="166">
        <v>44840.0</v>
      </c>
      <c r="D1309" s="111" t="s">
        <v>1665</v>
      </c>
      <c r="E1309" s="111">
        <v>22000.0</v>
      </c>
      <c r="F1309" s="111"/>
      <c r="J1309" s="111" t="str">
        <f>VLOOKUP(D1309,'Tech. sheet (2)'!A:B,2,FALSE)</f>
        <v>T-896-942-170TH550F2828-USK BLANK</v>
      </c>
    </row>
    <row r="1310" ht="15.75" customHeight="1">
      <c r="A1310" s="161">
        <v>1279.0</v>
      </c>
      <c r="B1310" s="111" t="s">
        <v>1666</v>
      </c>
      <c r="C1310" s="166">
        <v>44841.0</v>
      </c>
      <c r="D1310" s="141" t="s">
        <v>1294</v>
      </c>
      <c r="E1310" s="111">
        <v>2000.0</v>
      </c>
      <c r="F1310" s="111"/>
      <c r="J1310" s="111" t="str">
        <f>VLOOKUP(D1310,'Tech. sheet (2)'!A:B,2,FALSE)</f>
        <v>OT153-ELQ0561A4A-W18B55-727LW-270TH435S2828-USK-14400  </v>
      </c>
    </row>
    <row r="1311" ht="15.75" customHeight="1">
      <c r="A1311" s="161">
        <v>1280.0</v>
      </c>
      <c r="B1311" s="111" t="s">
        <v>1667</v>
      </c>
      <c r="C1311" s="166">
        <v>44847.0</v>
      </c>
      <c r="D1311" s="168" t="s">
        <v>1665</v>
      </c>
      <c r="E1311" s="156">
        <v>25000.0</v>
      </c>
      <c r="F1311" s="111"/>
      <c r="J1311" s="111" t="str">
        <f>VLOOKUP(D1311,'Tech. sheet (2)'!A:B,2,FALSE)</f>
        <v>T-896-942-170TH550F2828-USK BLANK</v>
      </c>
    </row>
    <row r="1312" ht="15.75" customHeight="1">
      <c r="A1312" s="161">
        <v>1281.0</v>
      </c>
      <c r="B1312" s="111" t="s">
        <v>1668</v>
      </c>
      <c r="C1312" s="166">
        <v>44865.0</v>
      </c>
      <c r="D1312" s="157" t="s">
        <v>601</v>
      </c>
      <c r="E1312" s="111">
        <v>32000.0</v>
      </c>
      <c r="F1312" s="111"/>
      <c r="J1312" s="111" t="str">
        <f>VLOOKUP(D1312,'Tech. sheet (2)'!A:B,2,FALSE)</f>
        <v>T-840-942-170TS550F2828-HBI</v>
      </c>
    </row>
    <row r="1313" ht="15.75" customHeight="1">
      <c r="A1313" s="161">
        <v>1282.0</v>
      </c>
      <c r="B1313" s="111" t="s">
        <v>1669</v>
      </c>
      <c r="C1313" s="166">
        <v>44865.0</v>
      </c>
      <c r="D1313" s="111" t="s">
        <v>56</v>
      </c>
      <c r="E1313" s="111">
        <v>28000.0</v>
      </c>
      <c r="F1313" s="111"/>
      <c r="J1313" s="111" t="str">
        <f>VLOOKUP(D1313,'Tech. sheet (2)'!A:B,2,FALSE)</f>
        <v>OT070-ELQ7033A2A-08CB05-993DE-170TH580S2828-HBI-90300</v>
      </c>
    </row>
    <row r="1314" ht="15.75" customHeight="1">
      <c r="A1314" s="161">
        <v>1283.0</v>
      </c>
      <c r="B1314" s="111" t="s">
        <v>1670</v>
      </c>
      <c r="C1314" s="166">
        <v>44865.0</v>
      </c>
      <c r="D1314" s="111" t="s">
        <v>1671</v>
      </c>
      <c r="E1314" s="111">
        <v>20000.0</v>
      </c>
      <c r="F1314" s="111" t="s">
        <v>1672</v>
      </c>
      <c r="J1314" s="111" t="str">
        <f>VLOOKUP(D1314,'Tech. sheet (2)'!A:B,2,FALSE)</f>
        <v>OT070-ELQ7033A2A-08CB05-993DE-170TH580S2828-USK-90300</v>
      </c>
    </row>
    <row r="1315" ht="15.75" customHeight="1">
      <c r="A1315" s="161">
        <v>1284.0</v>
      </c>
      <c r="B1315" s="111" t="s">
        <v>1673</v>
      </c>
      <c r="C1315" s="166">
        <v>44865.0</v>
      </c>
      <c r="D1315" s="141" t="s">
        <v>76</v>
      </c>
      <c r="E1315" s="111">
        <v>20000.0</v>
      </c>
      <c r="F1315" s="111"/>
      <c r="J1315" s="111" t="str">
        <f>VLOOKUP(D1315,'Tech. sheet (2)'!A:B,2,FALSE)</f>
        <v>L-838-942-170TH550F2820-HBI-A55K05</v>
      </c>
    </row>
    <row r="1316" ht="15.75" customHeight="1">
      <c r="A1316" s="161">
        <v>1285.0</v>
      </c>
      <c r="B1316" s="111" t="s">
        <v>1674</v>
      </c>
      <c r="C1316" s="166">
        <v>44865.0</v>
      </c>
      <c r="D1316" s="111" t="s">
        <v>1675</v>
      </c>
      <c r="E1316" s="175">
        <v>11000.0</v>
      </c>
      <c r="F1316" s="111"/>
      <c r="J1316" s="111" t="str">
        <f>VLOOKUP(D1316,'Tech. sheet (2)'!A:B,2,FALSE)</f>
        <v>L-838-942-170TH550F2820-USK-A55K05</v>
      </c>
    </row>
    <row r="1317" ht="15.75" customHeight="1">
      <c r="A1317" s="161">
        <v>1286.0</v>
      </c>
      <c r="B1317" s="111" t="s">
        <v>1676</v>
      </c>
      <c r="C1317" s="166">
        <v>44866.0</v>
      </c>
      <c r="D1317" s="176" t="s">
        <v>632</v>
      </c>
      <c r="E1317" s="111">
        <v>40000.0</v>
      </c>
      <c r="F1317" s="156"/>
      <c r="J1317" s="111" t="str">
        <f>VLOOKUP(D1317,'Tech. sheet (2)'!A:B,2,FALSE)</f>
        <v>OT096-A07K05-ARGO-200TH550S2828-USK-38850</v>
      </c>
    </row>
    <row r="1318" ht="15.75" customHeight="1">
      <c r="A1318" s="161">
        <v>1287.0</v>
      </c>
      <c r="B1318" s="111" t="s">
        <v>1677</v>
      </c>
      <c r="C1318" s="166">
        <v>44866.0</v>
      </c>
      <c r="D1318" s="141" t="s">
        <v>632</v>
      </c>
      <c r="E1318" s="157">
        <v>30000.0</v>
      </c>
      <c r="F1318" s="111"/>
      <c r="J1318" s="111" t="str">
        <f>VLOOKUP(D1318,'Tech. sheet (2)'!A:B,2,FALSE)</f>
        <v>OT096-A07K05-ARGO-200TH550S2828-USK-38850</v>
      </c>
    </row>
    <row r="1319" ht="15.75" customHeight="1">
      <c r="A1319" s="161">
        <v>1288.0</v>
      </c>
      <c r="B1319" s="111" t="s">
        <v>1678</v>
      </c>
      <c r="C1319" s="166">
        <v>44867.0</v>
      </c>
      <c r="D1319" s="111" t="s">
        <v>954</v>
      </c>
      <c r="E1319" s="156">
        <v>17000.0</v>
      </c>
      <c r="F1319" s="111"/>
      <c r="J1319" s="111" t="str">
        <f>VLOOKUP(D1319,'Tech. sheet (2)'!A:B,2,FALSE)</f>
        <v>M-808-908-200TH550S2828-USK BLANK</v>
      </c>
    </row>
    <row r="1320" ht="15.75" customHeight="1">
      <c r="A1320" s="161">
        <v>1289.0</v>
      </c>
      <c r="B1320" s="111" t="s">
        <v>1679</v>
      </c>
      <c r="C1320" s="166">
        <v>44867.0</v>
      </c>
      <c r="D1320" s="157" t="s">
        <v>737</v>
      </c>
      <c r="E1320" s="111">
        <v>17000.0</v>
      </c>
      <c r="F1320" s="111"/>
      <c r="J1320" s="111" t="str">
        <f>VLOOKUP(D1320,'Tech. sheet (2)'!A:B,2,FALSE)</f>
        <v>M-808-908-200TH550S2828-HBI BLANK</v>
      </c>
    </row>
    <row r="1321" ht="15.75" customHeight="1">
      <c r="A1321" s="161">
        <v>1290.0</v>
      </c>
      <c r="B1321" s="111" t="s">
        <v>1680</v>
      </c>
      <c r="C1321" s="166">
        <v>44867.0</v>
      </c>
      <c r="D1321" s="141" t="s">
        <v>1571</v>
      </c>
      <c r="E1321" s="111">
        <v>16000.0</v>
      </c>
      <c r="F1321" s="111"/>
      <c r="J1321" s="111" t="str">
        <f>VLOOKUP(D1321,'Tech. sheet (2)'!A:B,2,FALSE)</f>
        <v>OT096-A07B05-ARGO-200TH550S2828-USK-38850</v>
      </c>
    </row>
    <row r="1322" ht="15.75" customHeight="1">
      <c r="A1322" s="161">
        <v>1291.0</v>
      </c>
      <c r="B1322" s="111" t="s">
        <v>1681</v>
      </c>
      <c r="C1322" s="166">
        <v>44867.0</v>
      </c>
      <c r="D1322" s="111" t="s">
        <v>780</v>
      </c>
      <c r="E1322" s="156">
        <v>8000.0</v>
      </c>
      <c r="F1322" s="111"/>
      <c r="J1322" s="111" t="str">
        <f>VLOOKUP(D1322,'Tech. sheet (2)'!A:B,2,FALSE)</f>
        <v>M-808-908-180TH550S2828-HBI BLANK</v>
      </c>
    </row>
    <row r="1323" ht="15.75" customHeight="1">
      <c r="A1323" s="161">
        <v>1292.0</v>
      </c>
      <c r="B1323" s="111" t="s">
        <v>1682</v>
      </c>
      <c r="C1323" s="166">
        <v>44867.0</v>
      </c>
      <c r="D1323" s="157" t="s">
        <v>1683</v>
      </c>
      <c r="E1323" s="111">
        <v>15000.0</v>
      </c>
      <c r="F1323" s="111"/>
      <c r="J1323" s="111" t="str">
        <f>VLOOKUP(D1323,'Tech. sheet (2)'!A:B,2,FALSE)</f>
        <v>M-808-908-180TH550F2028-USK BLANK</v>
      </c>
    </row>
    <row r="1324" ht="15.75" customHeight="1">
      <c r="A1324" s="161">
        <v>1293.0</v>
      </c>
      <c r="B1324" s="111" t="s">
        <v>1684</v>
      </c>
      <c r="C1324" s="166">
        <v>44867.0</v>
      </c>
      <c r="D1324" s="111" t="s">
        <v>1685</v>
      </c>
      <c r="E1324" s="111">
        <v>1200.0</v>
      </c>
      <c r="F1324" s="111"/>
      <c r="J1324" s="111" t="str">
        <f>VLOOKUP(D1324,'Tech. sheet (2)'!A:B,2,FALSE)</f>
        <v>T-950-780-270TH435F5628-USK BLANK</v>
      </c>
    </row>
    <row r="1325" ht="15.75" customHeight="1">
      <c r="A1325" s="161">
        <v>1294.0</v>
      </c>
      <c r="B1325" s="111" t="s">
        <v>1686</v>
      </c>
      <c r="C1325" s="166">
        <v>44867.0</v>
      </c>
      <c r="D1325" s="151" t="s">
        <v>719</v>
      </c>
      <c r="E1325" s="111">
        <v>40000.0</v>
      </c>
      <c r="F1325" s="111"/>
      <c r="J1325" s="111" t="str">
        <f>VLOOKUP(D1325,'Tech. sheet (2)'!A:B,2,FALSE)</f>
        <v>L-975-925-140TS550S2828-USK-C06K05</v>
      </c>
    </row>
    <row r="1326" ht="15.75" customHeight="1">
      <c r="A1326" s="161">
        <v>1295.0</v>
      </c>
      <c r="B1326" s="111" t="s">
        <v>1687</v>
      </c>
      <c r="C1326" s="166">
        <v>44867.0</v>
      </c>
      <c r="D1326" s="111" t="s">
        <v>241</v>
      </c>
      <c r="E1326" s="111">
        <v>15000.0</v>
      </c>
      <c r="F1326" s="111"/>
      <c r="J1326" s="111" t="str">
        <f>VLOOKUP(D1326,'Tech. sheet (2)'!A:B,2,FALSE)</f>
        <v>OT153-ELQ1554A0A-20EB05-727LW-270TH435F5628-USK-12800</v>
      </c>
    </row>
    <row r="1327" ht="15.75" customHeight="1">
      <c r="A1327" s="161">
        <v>1296.0</v>
      </c>
      <c r="B1327" s="111" t="s">
        <v>1688</v>
      </c>
      <c r="C1327" s="166">
        <v>44867.0</v>
      </c>
      <c r="D1327" s="111" t="s">
        <v>241</v>
      </c>
      <c r="E1327" s="111">
        <v>13000.0</v>
      </c>
      <c r="F1327" s="111"/>
      <c r="J1327" s="111" t="str">
        <f>VLOOKUP(D1327,'Tech. sheet (2)'!A:B,2,FALSE)</f>
        <v>OT153-ELQ1554A0A-20EB05-727LW-270TH435F5628-USK-12800</v>
      </c>
    </row>
    <row r="1328" ht="15.75" customHeight="1">
      <c r="A1328" s="161">
        <v>1297.0</v>
      </c>
      <c r="B1328" s="111" t="s">
        <v>1689</v>
      </c>
      <c r="C1328" s="167">
        <v>44868.0</v>
      </c>
      <c r="D1328" s="111" t="s">
        <v>1594</v>
      </c>
      <c r="E1328" s="111">
        <v>30000.0</v>
      </c>
      <c r="F1328" s="111"/>
      <c r="J1328" s="111" t="str">
        <f>VLOOKUP(D1328,'Tech. sheet (2)'!A:B,2,FALSE)</f>
        <v>L-920-778-160TS480S2828-USK-А08К05</v>
      </c>
    </row>
    <row r="1329" ht="15.75" customHeight="1">
      <c r="A1329" s="161">
        <v>1298.0</v>
      </c>
      <c r="B1329" s="131" t="s">
        <v>1690</v>
      </c>
      <c r="C1329" s="129">
        <v>44868.0</v>
      </c>
      <c r="D1329" s="126" t="s">
        <v>1691</v>
      </c>
      <c r="E1329" s="111">
        <v>30000.0</v>
      </c>
      <c r="F1329" s="111"/>
      <c r="J1329" s="111" t="str">
        <f>VLOOKUP(D1329,'Tech. sheet (2)'!A:B,2,FALSE)</f>
        <v>T-860-942-170TH550F2828-HBI BLANK</v>
      </c>
    </row>
    <row r="1330" ht="15.75" customHeight="1">
      <c r="A1330" s="161">
        <v>1299.0</v>
      </c>
      <c r="B1330" s="111" t="s">
        <v>1692</v>
      </c>
      <c r="C1330" s="177">
        <v>44872.0</v>
      </c>
      <c r="D1330" s="111" t="s">
        <v>472</v>
      </c>
      <c r="E1330" s="111">
        <v>25000.0</v>
      </c>
      <c r="F1330" s="111"/>
      <c r="J1330" s="111" t="str">
        <f>VLOOKUP(D1330,'Tech. sheet (2)'!A:B,2,FALSE)</f>
        <v>OT062-ELQ6215A5A-21EK05-975HP-170TH435S2828-USK-144000   </v>
      </c>
    </row>
    <row r="1331" ht="15.75" customHeight="1">
      <c r="A1331" s="161">
        <v>1300.0</v>
      </c>
      <c r="B1331" s="111" t="s">
        <v>1693</v>
      </c>
      <c r="C1331" s="177">
        <v>44872.0</v>
      </c>
      <c r="D1331" s="111" t="s">
        <v>613</v>
      </c>
      <c r="E1331" s="111">
        <v>42000.0</v>
      </c>
      <c r="F1331" s="111"/>
      <c r="J1331" s="111" t="str">
        <f>VLOOKUP(D1331,'Tech. sheet (2)'!A:B,2,FALSE)</f>
        <v>OT62-ELQ6216A2A-15VK05-975HP-170TH435S2828-USK-144000</v>
      </c>
    </row>
    <row r="1332" ht="15.75" customHeight="1">
      <c r="A1332" s="161">
        <v>1301.0</v>
      </c>
      <c r="B1332" s="111" t="s">
        <v>1694</v>
      </c>
      <c r="C1332" s="177">
        <v>44872.0</v>
      </c>
      <c r="D1332" s="141" t="s">
        <v>595</v>
      </c>
      <c r="E1332" s="111">
        <v>13000.0</v>
      </c>
      <c r="F1332" s="111"/>
      <c r="J1332" s="111" t="str">
        <f>VLOOKUP(D1332,'Tech. sheet (2)'!A:B,2,FALSE)</f>
        <v>OT62-ELQ6216A2A-15VK05-975HP-170TH435S2828-HBI-144000</v>
      </c>
    </row>
    <row r="1333" ht="15.75" customHeight="1">
      <c r="A1333" s="161">
        <v>1302.0</v>
      </c>
      <c r="B1333" s="151" t="s">
        <v>1695</v>
      </c>
      <c r="C1333" s="178">
        <v>44872.0</v>
      </c>
      <c r="D1333" s="151" t="s">
        <v>613</v>
      </c>
      <c r="E1333" s="179">
        <v>7000.0</v>
      </c>
      <c r="F1333" s="111" t="s">
        <v>1696</v>
      </c>
      <c r="J1333" s="111" t="str">
        <f>VLOOKUP(D1333,'Tech. sheet (2)'!A:B,2,FALSE)</f>
        <v>OT62-ELQ6216A2A-15VK05-975HP-170TH435S2828-USK-144000</v>
      </c>
    </row>
    <row r="1334" ht="15.75" customHeight="1">
      <c r="A1334" s="161">
        <v>1303.0</v>
      </c>
      <c r="B1334" s="151" t="s">
        <v>1697</v>
      </c>
      <c r="C1334" s="178">
        <v>44872.0</v>
      </c>
      <c r="D1334" s="151" t="s">
        <v>1698</v>
      </c>
      <c r="E1334" s="151">
        <v>30000.0</v>
      </c>
      <c r="F1334" s="111" t="s">
        <v>1696</v>
      </c>
      <c r="J1334" s="111" t="str">
        <f>VLOOKUP(D1334,'Tech. sheet (2)'!A:B,2,FALSE)</f>
        <v>OT070-ELQ7013A9A-07CK05-993DE-170TH580S2828-USK-90300</v>
      </c>
    </row>
    <row r="1335" ht="15.75" customHeight="1">
      <c r="A1335" s="161">
        <v>1304.0</v>
      </c>
      <c r="B1335" s="111" t="s">
        <v>1699</v>
      </c>
      <c r="C1335" s="177">
        <v>44872.0</v>
      </c>
      <c r="D1335" s="111" t="s">
        <v>1671</v>
      </c>
      <c r="E1335" s="111">
        <v>30000.0</v>
      </c>
      <c r="F1335" s="111"/>
      <c r="J1335" s="111" t="str">
        <f>VLOOKUP(D1335,'Tech. sheet (2)'!A:B,2,FALSE)</f>
        <v>OT070-ELQ7033A2A-08CB05-993DE-170TH580S2828-USK-90300</v>
      </c>
    </row>
    <row r="1336" ht="15.75" customHeight="1">
      <c r="A1336" s="161">
        <v>1305.0</v>
      </c>
      <c r="B1336" s="111" t="s">
        <v>1700</v>
      </c>
      <c r="C1336" s="177">
        <v>44873.0</v>
      </c>
      <c r="D1336" s="141" t="s">
        <v>249</v>
      </c>
      <c r="E1336" s="111">
        <v>5000.0</v>
      </c>
      <c r="F1336" s="111" t="s">
        <v>1701</v>
      </c>
      <c r="J1336" s="111" t="str">
        <f>VLOOKUP(D1336,'Tech. sheet (2)'!A:B,2,FALSE)</f>
        <v>OT153-ELQ1542A3A-20EB05-727LW-270TH435F5628-USK-14400</v>
      </c>
    </row>
    <row r="1337" ht="15.75" customHeight="1">
      <c r="A1337" s="161">
        <v>1306.0</v>
      </c>
      <c r="B1337" s="111" t="s">
        <v>1702</v>
      </c>
      <c r="C1337" s="177">
        <v>44873.0</v>
      </c>
      <c r="D1337" s="141" t="s">
        <v>249</v>
      </c>
      <c r="E1337" s="111">
        <v>6500.0</v>
      </c>
      <c r="F1337" s="111" t="s">
        <v>1703</v>
      </c>
      <c r="J1337" s="111" t="str">
        <f>VLOOKUP(D1337,'Tech. sheet (2)'!A:B,2,FALSE)</f>
        <v>OT153-ELQ1542A3A-20EB05-727LW-270TH435F5628-USK-14400</v>
      </c>
    </row>
    <row r="1338" ht="15.75" customHeight="1">
      <c r="A1338" s="161">
        <v>1307.0</v>
      </c>
      <c r="B1338" s="111" t="s">
        <v>1704</v>
      </c>
      <c r="C1338" s="177">
        <v>44873.0</v>
      </c>
      <c r="D1338" s="111" t="s">
        <v>1705</v>
      </c>
      <c r="E1338" s="156">
        <v>24000.0</v>
      </c>
      <c r="F1338" s="111" t="s">
        <v>1706</v>
      </c>
      <c r="J1338" s="111" t="str">
        <f>VLOOKUP(D1338,'Tech. sheet (2)'!A:B,2,FALSE)</f>
        <v>OT070-ELQ7022A6A-W14K05-993DE-170TH580S2828-USK-90300</v>
      </c>
    </row>
    <row r="1339" ht="15.75" customHeight="1">
      <c r="A1339" s="161">
        <v>1308.0</v>
      </c>
      <c r="B1339" s="111" t="s">
        <v>1707</v>
      </c>
      <c r="C1339" s="177">
        <v>44874.0</v>
      </c>
      <c r="D1339" s="111" t="s">
        <v>1598</v>
      </c>
      <c r="E1339" s="111">
        <v>30000.0</v>
      </c>
      <c r="F1339" s="111"/>
      <c r="J1339" s="111" t="str">
        <f>VLOOKUP(D1339,'Tech. sheet (2)'!A:B,2,FALSE)</f>
        <v>M-895-907-190TH550F2820-USK BLANK</v>
      </c>
    </row>
    <row r="1340" ht="15.75" customHeight="1">
      <c r="A1340" s="161">
        <v>1309.0</v>
      </c>
      <c r="B1340" s="111" t="s">
        <v>1708</v>
      </c>
      <c r="C1340" s="177">
        <v>44874.0</v>
      </c>
      <c r="D1340" s="111" t="s">
        <v>1709</v>
      </c>
      <c r="E1340" s="111">
        <v>1000.0</v>
      </c>
      <c r="F1340" s="111" t="s">
        <v>1710</v>
      </c>
      <c r="J1340" s="111" t="str">
        <f>VLOOKUP(D1340,'Tech. sheet (2)'!A:B,2,FALSE)</f>
        <v>T-877-942-180TS275S2828-USK BLANK</v>
      </c>
    </row>
    <row r="1341" ht="15.75" customHeight="1">
      <c r="A1341" s="161">
        <v>1310.0</v>
      </c>
      <c r="B1341" s="111" t="s">
        <v>1711</v>
      </c>
      <c r="C1341" s="177">
        <v>44874.0</v>
      </c>
      <c r="D1341" s="111" t="s">
        <v>1675</v>
      </c>
      <c r="E1341" s="111">
        <v>26000.0</v>
      </c>
      <c r="F1341" s="111"/>
      <c r="J1341" s="111" t="str">
        <f>VLOOKUP(D1341,'Tech. sheet (2)'!A:B,2,FALSE)</f>
        <v>L-838-942-170TH550F2820-USK-A55K05</v>
      </c>
    </row>
    <row r="1342" ht="15.75" customHeight="1">
      <c r="A1342" s="161">
        <v>1311.0</v>
      </c>
      <c r="B1342" s="111" t="s">
        <v>1712</v>
      </c>
      <c r="C1342" s="177">
        <v>44874.0</v>
      </c>
      <c r="D1342" s="111" t="s">
        <v>1713</v>
      </c>
      <c r="E1342" s="111">
        <v>11000.0</v>
      </c>
      <c r="F1342" s="111"/>
      <c r="J1342" s="111" t="str">
        <f>VLOOKUP(D1342,'Tech. sheet (2)'!A:B,2,FALSE)</f>
        <v> T-838-942-170TH550F2820-USK BLANK</v>
      </c>
    </row>
    <row r="1343" ht="15.75" customHeight="1">
      <c r="A1343" s="161">
        <v>1312.0</v>
      </c>
      <c r="B1343" s="111" t="s">
        <v>1714</v>
      </c>
      <c r="C1343" s="177">
        <v>44874.0</v>
      </c>
      <c r="D1343" s="151" t="s">
        <v>719</v>
      </c>
      <c r="E1343" s="111">
        <v>17000.0</v>
      </c>
      <c r="F1343" s="111"/>
      <c r="J1343" s="111" t="str">
        <f>VLOOKUP(D1343,'Tech. sheet (2)'!A:B,2,FALSE)</f>
        <v>L-975-925-140TS550S2828-USK-C06K05</v>
      </c>
    </row>
    <row r="1344" ht="15.75" customHeight="1">
      <c r="A1344" s="161">
        <v>1313.0</v>
      </c>
      <c r="B1344" s="151" t="s">
        <v>1715</v>
      </c>
      <c r="C1344" s="178">
        <v>44874.0</v>
      </c>
      <c r="D1344" s="180" t="s">
        <v>1716</v>
      </c>
      <c r="E1344" s="151">
        <v>11200.0</v>
      </c>
      <c r="F1344" s="111" t="s">
        <v>1717</v>
      </c>
      <c r="J1344" s="111" t="str">
        <f>VLOOKUP(D1344,'Tech. sheet (2)'!A:B,2,FALSE)</f>
        <v>L-918-925-140TS550S2828-USK-IMP-C06K05</v>
      </c>
    </row>
    <row r="1345" ht="15.75" customHeight="1">
      <c r="A1345" s="161">
        <v>1314.0</v>
      </c>
      <c r="B1345" s="111" t="s">
        <v>1718</v>
      </c>
      <c r="C1345" s="177">
        <v>44874.0</v>
      </c>
      <c r="D1345" s="141" t="s">
        <v>623</v>
      </c>
      <c r="E1345" s="111">
        <v>4000.0</v>
      </c>
      <c r="F1345" s="111"/>
      <c r="J1345" s="111" t="str">
        <f>VLOOKUP(D1345,'Tech. sheet (2)'!A:B,2,FALSE)</f>
        <v>L-918-925-140TS550S2828-RAS-C06K05</v>
      </c>
    </row>
    <row r="1346" ht="15.75" customHeight="1">
      <c r="A1346" s="161">
        <v>1315.0</v>
      </c>
      <c r="B1346" s="111" t="s">
        <v>1719</v>
      </c>
      <c r="C1346" s="177">
        <v>44874.0</v>
      </c>
      <c r="D1346" s="111" t="s">
        <v>1720</v>
      </c>
      <c r="E1346" s="111">
        <v>20000.0</v>
      </c>
      <c r="F1346" s="111"/>
      <c r="J1346" s="111" t="str">
        <f>VLOOKUP(D1346,'Tech. sheet (2)'!A:B,2,FALSE)</f>
        <v>T-922-942-170TH550F2828-HBI</v>
      </c>
    </row>
    <row r="1347" ht="15.75" customHeight="1">
      <c r="A1347" s="161">
        <v>1316.0</v>
      </c>
      <c r="B1347" s="111" t="s">
        <v>1721</v>
      </c>
      <c r="C1347" s="166">
        <v>44876.0</v>
      </c>
      <c r="D1347" s="111" t="s">
        <v>1228</v>
      </c>
      <c r="E1347" s="111">
        <v>7610.0</v>
      </c>
      <c r="F1347" s="111"/>
      <c r="J1347" s="111" t="str">
        <f>VLOOKUP(D1347,'Tech. sheet (2)'!A:B,2,FALSE)</f>
        <v>L-975-925-140TS550S2828-USK-IMP-C06K05</v>
      </c>
    </row>
    <row r="1348" ht="15.75" customHeight="1">
      <c r="A1348" s="161">
        <v>1317.0</v>
      </c>
      <c r="B1348" s="111" t="s">
        <v>1722</v>
      </c>
      <c r="C1348" s="166">
        <v>44879.0</v>
      </c>
      <c r="D1348" s="151" t="s">
        <v>719</v>
      </c>
      <c r="E1348" s="111">
        <v>30000.0</v>
      </c>
      <c r="F1348" s="111"/>
      <c r="J1348" s="111" t="str">
        <f>VLOOKUP(D1348,'Tech. sheet (2)'!A:B,2,FALSE)</f>
        <v>L-975-925-140TS550S2828-USK-C06K05</v>
      </c>
    </row>
    <row r="1349" ht="15.75" customHeight="1">
      <c r="A1349" s="161">
        <v>1318.0</v>
      </c>
      <c r="B1349" s="111" t="s">
        <v>1723</v>
      </c>
      <c r="C1349" s="166">
        <v>44879.0</v>
      </c>
      <c r="D1349" s="151" t="s">
        <v>719</v>
      </c>
      <c r="E1349" s="111">
        <v>30000.0</v>
      </c>
      <c r="F1349" s="111"/>
      <c r="J1349" s="111" t="str">
        <f>VLOOKUP(D1349,'Tech. sheet (2)'!A:B,2,FALSE)</f>
        <v>L-975-925-140TS550S2828-USK-C06K05</v>
      </c>
    </row>
    <row r="1350" ht="15.75" customHeight="1">
      <c r="A1350" s="161">
        <v>1319.0</v>
      </c>
      <c r="B1350" s="111" t="s">
        <v>1724</v>
      </c>
      <c r="C1350" s="166">
        <v>44879.0</v>
      </c>
      <c r="D1350" s="157" t="s">
        <v>1683</v>
      </c>
      <c r="E1350" s="111">
        <v>30000.0</v>
      </c>
      <c r="F1350" s="111" t="s">
        <v>1725</v>
      </c>
      <c r="J1350" s="111" t="str">
        <f>VLOOKUP(D1350,'Tech. sheet (2)'!A:B,2,FALSE)</f>
        <v>M-808-908-180TH550F2028-USK BLANK</v>
      </c>
    </row>
    <row r="1351" ht="15.75" customHeight="1">
      <c r="A1351" s="161">
        <v>1320.0</v>
      </c>
      <c r="B1351" s="111" t="s">
        <v>1726</v>
      </c>
      <c r="C1351" s="166">
        <v>44879.0</v>
      </c>
      <c r="D1351" s="157" t="s">
        <v>1683</v>
      </c>
      <c r="E1351" s="111">
        <v>28000.0</v>
      </c>
      <c r="F1351" s="111"/>
      <c r="J1351" s="111" t="str">
        <f>VLOOKUP(D1351,'Tech. sheet (2)'!A:B,2,FALSE)</f>
        <v>M-808-908-180TH550F2028-USK BLANK</v>
      </c>
    </row>
    <row r="1352" ht="15.75" customHeight="1">
      <c r="A1352" s="161">
        <v>1321.0</v>
      </c>
      <c r="B1352" s="111" t="s">
        <v>1727</v>
      </c>
      <c r="C1352" s="166">
        <v>44880.0</v>
      </c>
      <c r="D1352" s="141" t="s">
        <v>1571</v>
      </c>
      <c r="E1352" s="111">
        <v>32000.0</v>
      </c>
      <c r="F1352" s="111"/>
      <c r="J1352" s="111" t="str">
        <f>VLOOKUP(D1352,'Tech. sheet (2)'!A:B,2,FALSE)</f>
        <v>OT096-A07B05-ARGO-200TH550S2828-USK-38850</v>
      </c>
    </row>
    <row r="1353" ht="15.75" customHeight="1">
      <c r="A1353" s="161">
        <v>1322.0</v>
      </c>
      <c r="B1353" s="111" t="s">
        <v>1728</v>
      </c>
      <c r="C1353" s="166">
        <v>44880.0</v>
      </c>
      <c r="D1353" s="111" t="s">
        <v>954</v>
      </c>
      <c r="E1353" s="111">
        <v>28000.0</v>
      </c>
      <c r="F1353" s="111"/>
      <c r="J1353" s="111" t="str">
        <f>VLOOKUP(D1353,'Tech. sheet (2)'!A:B,2,FALSE)</f>
        <v>M-808-908-200TH550S2828-USK BLANK</v>
      </c>
    </row>
    <row r="1354" ht="15.75" customHeight="1">
      <c r="A1354" s="161">
        <v>1323.0</v>
      </c>
      <c r="B1354" s="111" t="s">
        <v>1729</v>
      </c>
      <c r="C1354" s="166">
        <v>44880.0</v>
      </c>
      <c r="D1354" s="111" t="s">
        <v>1730</v>
      </c>
      <c r="E1354" s="111">
        <v>6000.0</v>
      </c>
      <c r="F1354" s="111"/>
      <c r="J1354" s="111" t="str">
        <f>VLOOKUP(D1354,'Tech. sheet (2)'!A:B,2,FALSE)</f>
        <v>M-808-908-180TH550F2820-ERD BLANK</v>
      </c>
    </row>
    <row r="1355" ht="15.75" customHeight="1">
      <c r="A1355" s="161">
        <v>1324.0</v>
      </c>
      <c r="B1355" s="111" t="s">
        <v>1731</v>
      </c>
      <c r="C1355" s="166">
        <v>44880.0</v>
      </c>
      <c r="D1355" s="111" t="s">
        <v>1594</v>
      </c>
      <c r="E1355" s="111">
        <v>30000.0</v>
      </c>
      <c r="F1355" s="111"/>
      <c r="J1355" s="111" t="str">
        <f>VLOOKUP(D1355,'Tech. sheet (2)'!A:B,2,FALSE)</f>
        <v>L-920-778-160TS480S2828-USK-А08К05</v>
      </c>
    </row>
    <row r="1356" ht="15.75" customHeight="1">
      <c r="A1356" s="161">
        <v>1325.0</v>
      </c>
      <c r="B1356" s="111" t="s">
        <v>1732</v>
      </c>
      <c r="C1356" s="166">
        <v>44881.0</v>
      </c>
      <c r="D1356" s="111" t="s">
        <v>82</v>
      </c>
      <c r="E1356" s="111">
        <v>7000.0</v>
      </c>
      <c r="F1356" s="111"/>
      <c r="J1356" s="111" t="str">
        <f>VLOOKUP(D1356,'Tech. sheet (2)'!A:B,2,FALSE)</f>
        <v>L-942-790-160TS340S2020-RAS-А08К05</v>
      </c>
    </row>
    <row r="1357" ht="15.75" customHeight="1">
      <c r="A1357" s="161">
        <v>1326.0</v>
      </c>
      <c r="B1357" s="111" t="s">
        <v>1733</v>
      </c>
      <c r="C1357" s="166">
        <v>44881.0</v>
      </c>
      <c r="D1357" s="141" t="s">
        <v>613</v>
      </c>
      <c r="E1357" s="111">
        <v>30000.0</v>
      </c>
      <c r="F1357" s="111"/>
      <c r="J1357" s="111" t="str">
        <f>VLOOKUP(D1357,'Tech. sheet (2)'!A:B,2,FALSE)</f>
        <v>OT62-ELQ6216A2A-15VK05-975HP-170TH435S2828-USK-144000</v>
      </c>
    </row>
    <row r="1358" ht="15.75" customHeight="1">
      <c r="A1358" s="161">
        <v>1327.0</v>
      </c>
      <c r="B1358" s="111" t="s">
        <v>1734</v>
      </c>
      <c r="C1358" s="166">
        <v>44900.0</v>
      </c>
      <c r="D1358" s="111" t="s">
        <v>1735</v>
      </c>
      <c r="E1358" s="156">
        <v>20000.0</v>
      </c>
      <c r="F1358" s="111"/>
      <c r="J1358" s="111" t="str">
        <f>VLOOKUP(D1358,'Tech. sheet (2)'!A:B,2,FALSE)</f>
        <v>L-896-795-180TH550F5028-USK-V14K05</v>
      </c>
    </row>
    <row r="1359" ht="15.75" customHeight="1">
      <c r="A1359" s="161">
        <v>1328.0</v>
      </c>
      <c r="B1359" s="111" t="s">
        <v>1736</v>
      </c>
      <c r="C1359" s="166">
        <v>44900.0</v>
      </c>
      <c r="D1359" s="111" t="s">
        <v>1364</v>
      </c>
      <c r="E1359" s="156">
        <v>20000.0</v>
      </c>
      <c r="F1359" s="111"/>
      <c r="J1359" s="111" t="str">
        <f>VLOOKUP(D1359,'Tech. sheet (2)'!A:B,2,FALSE)</f>
        <v>L-896-795-170TH550F2828-HBI-V14K05</v>
      </c>
    </row>
    <row r="1360" ht="15.75" customHeight="1">
      <c r="A1360" s="161">
        <v>1329.0</v>
      </c>
      <c r="B1360" s="111" t="s">
        <v>1737</v>
      </c>
      <c r="C1360" s="166">
        <v>44900.0</v>
      </c>
      <c r="D1360" s="157" t="s">
        <v>1738</v>
      </c>
      <c r="E1360" s="111">
        <v>19000.0</v>
      </c>
      <c r="F1360" s="111"/>
      <c r="J1360" s="111" t="str">
        <f>VLOOKUP(D1360,'Tech. sheet (2)'!A:B,2,FALSE)</f>
        <v>M-959-901-170TH550F2828-USK BLANK </v>
      </c>
    </row>
    <row r="1361" ht="15.75" customHeight="1">
      <c r="A1361" s="161">
        <v>1330.0</v>
      </c>
      <c r="B1361" s="111" t="s">
        <v>1739</v>
      </c>
      <c r="C1361" s="166">
        <v>44900.0</v>
      </c>
      <c r="D1361" s="111" t="s">
        <v>613</v>
      </c>
      <c r="E1361" s="111">
        <v>4500.0</v>
      </c>
      <c r="F1361" s="111"/>
      <c r="J1361" s="111" t="str">
        <f>VLOOKUP(D1361,'Tech. sheet (2)'!A:B,2,FALSE)</f>
        <v>OT62-ELQ6216A2A-15VK05-975HP-170TH435S2828-USK-144000</v>
      </c>
    </row>
    <row r="1362" ht="15.75" customHeight="1">
      <c r="A1362" s="161">
        <v>1331.0</v>
      </c>
      <c r="B1362" s="111" t="s">
        <v>1740</v>
      </c>
      <c r="C1362" s="166">
        <v>44900.0</v>
      </c>
      <c r="D1362" s="157" t="s">
        <v>1738</v>
      </c>
      <c r="E1362" s="111">
        <v>37000.0</v>
      </c>
      <c r="F1362" s="111"/>
      <c r="J1362" s="111" t="str">
        <f>VLOOKUP(D1362,'Tech. sheet (2)'!A:B,2,FALSE)</f>
        <v>M-959-901-170TH550F2828-USK BLANK </v>
      </c>
    </row>
    <row r="1363" ht="15.75" customHeight="1">
      <c r="A1363" s="161">
        <v>1332.0</v>
      </c>
      <c r="B1363" s="111" t="s">
        <v>1741</v>
      </c>
      <c r="C1363" s="166">
        <v>44901.0</v>
      </c>
      <c r="D1363" s="151" t="s">
        <v>719</v>
      </c>
      <c r="E1363" s="111">
        <v>18000.0</v>
      </c>
      <c r="F1363" s="111"/>
      <c r="J1363" s="111" t="str">
        <f>VLOOKUP(D1363,'Tech. sheet (2)'!A:B,2,FALSE)</f>
        <v>L-975-925-140TS550S2828-USK-C06K05</v>
      </c>
    </row>
    <row r="1364" ht="15.75" customHeight="1">
      <c r="A1364" s="161">
        <v>1333.0</v>
      </c>
      <c r="B1364" s="111" t="s">
        <v>1742</v>
      </c>
      <c r="C1364" s="166">
        <v>44901.0</v>
      </c>
      <c r="D1364" s="111" t="s">
        <v>76</v>
      </c>
      <c r="E1364" s="111">
        <v>39000.0</v>
      </c>
      <c r="F1364" s="111"/>
      <c r="J1364" s="111" t="str">
        <f>VLOOKUP(D1364,'Tech. sheet (2)'!A:B,2,FALSE)</f>
        <v>L-838-942-170TH550F2820-HBI-A55K05</v>
      </c>
    </row>
    <row r="1365" ht="15.75" customHeight="1">
      <c r="A1365" s="161">
        <v>1334.0</v>
      </c>
      <c r="B1365" s="111" t="s">
        <v>1743</v>
      </c>
      <c r="C1365" s="166">
        <v>44901.0</v>
      </c>
      <c r="D1365" s="111" t="s">
        <v>1675</v>
      </c>
      <c r="E1365" s="111">
        <v>8000.0</v>
      </c>
      <c r="F1365" s="111"/>
      <c r="J1365" s="111" t="str">
        <f>VLOOKUP(D1365,'Tech. sheet (2)'!A:B,2,FALSE)</f>
        <v>L-838-942-170TH550F2820-USK-A55K05</v>
      </c>
    </row>
    <row r="1366" ht="15.75" customHeight="1">
      <c r="A1366" s="161">
        <v>1335.0</v>
      </c>
      <c r="B1366" s="111" t="s">
        <v>1744</v>
      </c>
      <c r="C1366" s="166">
        <v>44867.0</v>
      </c>
      <c r="D1366" s="111" t="s">
        <v>249</v>
      </c>
      <c r="E1366" s="111">
        <v>9000.0</v>
      </c>
      <c r="F1366" s="111" t="s">
        <v>1745</v>
      </c>
      <c r="J1366" s="111" t="str">
        <f>VLOOKUP(D1366,'Tech. sheet (2)'!A:B,2,FALSE)</f>
        <v>OT153-ELQ1542A3A-20EB05-727LW-270TH435F5628-USK-14400</v>
      </c>
    </row>
    <row r="1367" ht="15.75" customHeight="1">
      <c r="A1367" s="161">
        <v>1336.0</v>
      </c>
      <c r="B1367" s="111" t="s">
        <v>1746</v>
      </c>
      <c r="C1367" s="166">
        <v>44901.0</v>
      </c>
      <c r="D1367" s="111" t="s">
        <v>632</v>
      </c>
      <c r="E1367" s="111">
        <v>20000.0</v>
      </c>
      <c r="F1367" s="111"/>
      <c r="J1367" s="111" t="str">
        <f>VLOOKUP(D1367,'Tech. sheet (2)'!A:B,2,FALSE)</f>
        <v>OT096-A07K05-ARGO-200TH550S2828-USK-38850</v>
      </c>
    </row>
    <row r="1368" ht="15.75" customHeight="1">
      <c r="A1368" s="161">
        <v>1337.0</v>
      </c>
      <c r="B1368" s="111" t="s">
        <v>1747</v>
      </c>
      <c r="C1368" s="166">
        <v>44901.0</v>
      </c>
      <c r="D1368" s="111" t="s">
        <v>639</v>
      </c>
      <c r="E1368" s="111">
        <v>15000.0</v>
      </c>
      <c r="F1368" s="111"/>
      <c r="J1368" s="111" t="str">
        <f>VLOOKUP(D1368,'Tech. sheet (2)'!A:B,2,FALSE)</f>
        <v>OT096-A07K05-ARGO-200TH550S2828-HBI-38850</v>
      </c>
    </row>
    <row r="1369" ht="15.75" customHeight="1">
      <c r="A1369" s="161">
        <v>1338.0</v>
      </c>
      <c r="B1369" s="111" t="s">
        <v>1748</v>
      </c>
      <c r="C1369" s="166">
        <v>44901.0</v>
      </c>
      <c r="D1369" s="157" t="s">
        <v>1537</v>
      </c>
      <c r="E1369" s="111">
        <v>25000.0</v>
      </c>
      <c r="F1369" s="111"/>
      <c r="J1369" s="111" t="str">
        <f>VLOOKUP(D1369,'Tech. sheet (2)'!A:B,2,FALSE)</f>
        <v>OT070-ELQ7013A9A-07CK05-993DE-170TH550F2828-HBI-90300 </v>
      </c>
    </row>
    <row r="1370" ht="15.75" customHeight="1">
      <c r="A1370" s="161">
        <v>1339.0</v>
      </c>
      <c r="B1370" s="111" t="s">
        <v>1749</v>
      </c>
      <c r="C1370" s="166">
        <v>44903.0</v>
      </c>
      <c r="D1370" s="111" t="s">
        <v>54</v>
      </c>
      <c r="E1370" s="111">
        <v>19000.0</v>
      </c>
      <c r="F1370" s="111"/>
      <c r="J1370" s="111" t="str">
        <f>VLOOKUP(D1370,'Tech. sheet (2)'!A:B,2,FALSE)</f>
        <v>OT070-ELQ7013A9A-07CK05-993DE-170TH580S2828-HBI-90300</v>
      </c>
    </row>
    <row r="1371" ht="15.75" customHeight="1">
      <c r="A1371" s="161">
        <v>1340.0</v>
      </c>
      <c r="B1371" s="111" t="s">
        <v>1750</v>
      </c>
      <c r="C1371" s="166">
        <v>44903.0</v>
      </c>
      <c r="D1371" s="111" t="s">
        <v>1671</v>
      </c>
      <c r="E1371" s="111">
        <v>40000.0</v>
      </c>
      <c r="F1371" s="111"/>
      <c r="J1371" s="111" t="str">
        <f>VLOOKUP(D1371,'Tech. sheet (2)'!A:B,2,FALSE)</f>
        <v>OT070-ELQ7033A2A-08CB05-993DE-170TH580S2828-USK-90300</v>
      </c>
    </row>
    <row r="1372" ht="15.75" customHeight="1">
      <c r="A1372" s="161">
        <v>1341.0</v>
      </c>
      <c r="B1372" s="111" t="s">
        <v>1751</v>
      </c>
      <c r="C1372" s="166">
        <v>44903.0</v>
      </c>
      <c r="D1372" s="111" t="s">
        <v>1598</v>
      </c>
      <c r="E1372" s="111">
        <v>40000.0</v>
      </c>
      <c r="F1372" s="111"/>
      <c r="J1372" s="111" t="str">
        <f>VLOOKUP(D1372,'Tech. sheet (2)'!A:B,2,FALSE)</f>
        <v>M-895-907-190TH550F2820-USK BLANK</v>
      </c>
    </row>
    <row r="1373" ht="15.75" customHeight="1">
      <c r="A1373" s="161">
        <v>1342.0</v>
      </c>
      <c r="B1373" s="111" t="s">
        <v>1752</v>
      </c>
      <c r="C1373" s="166">
        <v>44907.0</v>
      </c>
      <c r="D1373" s="111" t="s">
        <v>719</v>
      </c>
      <c r="E1373" s="111">
        <v>24500.0</v>
      </c>
      <c r="F1373" s="111"/>
      <c r="J1373" s="111" t="str">
        <f>VLOOKUP(D1373,'Tech. sheet (2)'!A:B,2,FALSE)</f>
        <v>L-975-925-140TS550S2828-USK-C06K05</v>
      </c>
    </row>
    <row r="1374" ht="15.75" customHeight="1">
      <c r="A1374" s="161">
        <v>1343.0</v>
      </c>
      <c r="B1374" s="111" t="s">
        <v>1753</v>
      </c>
      <c r="C1374" s="166">
        <v>44908.0</v>
      </c>
      <c r="D1374" s="111" t="s">
        <v>76</v>
      </c>
      <c r="E1374" s="111">
        <v>25000.0</v>
      </c>
      <c r="F1374" s="111"/>
      <c r="J1374" s="111" t="str">
        <f>VLOOKUP(D1374,'Tech. sheet (2)'!A:B,2,FALSE)</f>
        <v>L-838-942-170TH550F2820-HBI-A55K05</v>
      </c>
    </row>
    <row r="1375" ht="15.75" customHeight="1">
      <c r="A1375" s="161">
        <v>1344.0</v>
      </c>
      <c r="B1375" s="111" t="s">
        <v>1754</v>
      </c>
      <c r="C1375" s="166">
        <v>44908.0</v>
      </c>
      <c r="D1375" s="111" t="s">
        <v>76</v>
      </c>
      <c r="E1375" s="111">
        <v>25000.0</v>
      </c>
      <c r="F1375" s="111"/>
      <c r="J1375" s="111" t="str">
        <f>VLOOKUP(D1375,'Tech. sheet (2)'!A:B,2,FALSE)</f>
        <v>L-838-942-170TH550F2820-HBI-A55K05</v>
      </c>
    </row>
    <row r="1376" ht="15.75" customHeight="1">
      <c r="A1376" s="161">
        <v>1345.0</v>
      </c>
      <c r="B1376" s="111" t="s">
        <v>1755</v>
      </c>
      <c r="C1376" s="166">
        <v>44908.0</v>
      </c>
      <c r="D1376" s="168" t="s">
        <v>1330</v>
      </c>
      <c r="E1376" s="111">
        <v>5000.0</v>
      </c>
      <c r="F1376" s="111"/>
      <c r="J1376" s="111" t="str">
        <f>VLOOKUP(D1376,'Tech. sheet (2)'!A:B,2,FALSE)</f>
        <v>OT099-921XQ-200TH550S2828-HBI-V14B05-37856</v>
      </c>
    </row>
    <row r="1377" ht="15.75" customHeight="1">
      <c r="A1377" s="161">
        <v>1346.0</v>
      </c>
      <c r="B1377" s="111" t="s">
        <v>1756</v>
      </c>
      <c r="C1377" s="166">
        <v>44908.0</v>
      </c>
      <c r="D1377" s="111" t="s">
        <v>1691</v>
      </c>
      <c r="E1377" s="111">
        <v>30000.0</v>
      </c>
      <c r="F1377" s="111"/>
      <c r="J1377" s="111" t="str">
        <f>VLOOKUP(D1377,'Tech. sheet (2)'!A:B,2,FALSE)</f>
        <v>T-860-942-170TH550F2828-HBI BLANK</v>
      </c>
    </row>
    <row r="1378" ht="15.75" customHeight="1">
      <c r="A1378" s="161">
        <v>1347.0</v>
      </c>
      <c r="B1378" s="111" t="s">
        <v>1757</v>
      </c>
      <c r="C1378" s="166">
        <v>44908.0</v>
      </c>
      <c r="D1378" s="111" t="s">
        <v>1691</v>
      </c>
      <c r="E1378" s="111">
        <v>30000.0</v>
      </c>
      <c r="F1378" s="111"/>
      <c r="J1378" s="111" t="str">
        <f>VLOOKUP(D1378,'Tech. sheet (2)'!A:B,2,FALSE)</f>
        <v>T-860-942-170TH550F2828-HBI BLANK</v>
      </c>
    </row>
    <row r="1379" ht="15.75" customHeight="1">
      <c r="A1379" s="161">
        <v>1348.0</v>
      </c>
      <c r="B1379" s="151" t="s">
        <v>1758</v>
      </c>
      <c r="C1379" s="170">
        <v>44908.0</v>
      </c>
      <c r="D1379" s="151" t="s">
        <v>1342</v>
      </c>
      <c r="E1379" s="151">
        <v>13000.0</v>
      </c>
      <c r="F1379" s="111"/>
      <c r="J1379" s="111" t="str">
        <f>VLOOKUP(D1379,'Tech. sheet (2)'!A:B,2,FALSE)</f>
        <v>T-860-795-170TH550F2828-HBI BLANK</v>
      </c>
    </row>
    <row r="1380" ht="15.75" customHeight="1">
      <c r="A1380" s="161">
        <v>1349.0</v>
      </c>
      <c r="B1380" s="111" t="s">
        <v>1759</v>
      </c>
      <c r="C1380" s="166">
        <v>44909.0</v>
      </c>
      <c r="D1380" s="111" t="s">
        <v>1760</v>
      </c>
      <c r="E1380" s="111">
        <v>13000.0</v>
      </c>
      <c r="F1380" s="111"/>
      <c r="J1380" s="111" t="str">
        <f>VLOOKUP(D1380,'Tech. sheet (2)'!A:B,2,FALSE)</f>
        <v>L-877-1066-180TS275S2828-USK-21EB05</v>
      </c>
    </row>
    <row r="1381" ht="15.75" customHeight="1">
      <c r="A1381" s="161">
        <v>1350.0</v>
      </c>
      <c r="B1381" s="111" t="s">
        <v>1761</v>
      </c>
      <c r="C1381" s="166">
        <v>44910.0</v>
      </c>
      <c r="D1381" s="157" t="s">
        <v>1683</v>
      </c>
      <c r="E1381" s="111">
        <v>40000.0</v>
      </c>
      <c r="F1381" s="111" t="s">
        <v>674</v>
      </c>
      <c r="J1381" s="111" t="str">
        <f>VLOOKUP(D1381,'Tech. sheet (2)'!A:B,2,FALSE)</f>
        <v>M-808-908-180TH550F2028-USK BLANK</v>
      </c>
    </row>
    <row r="1382" ht="15.75" customHeight="1">
      <c r="A1382" s="161">
        <v>1351.0</v>
      </c>
      <c r="B1382" s="111" t="s">
        <v>1762</v>
      </c>
      <c r="C1382" s="166">
        <v>44914.0</v>
      </c>
      <c r="D1382" s="111" t="s">
        <v>639</v>
      </c>
      <c r="E1382" s="111">
        <v>35000.0</v>
      </c>
      <c r="F1382" s="111"/>
      <c r="J1382" s="111" t="str">
        <f>VLOOKUP(D1382,'Tech. sheet (2)'!A:B,2,FALSE)</f>
        <v>OT096-A07K05-ARGO-200TH550S2828-HBI-38850</v>
      </c>
    </row>
    <row r="1383" ht="15.75" customHeight="1">
      <c r="A1383" s="161">
        <v>1352.0</v>
      </c>
      <c r="B1383" s="111" t="s">
        <v>1763</v>
      </c>
      <c r="C1383" s="166">
        <v>44914.0</v>
      </c>
      <c r="D1383" s="111" t="s">
        <v>1217</v>
      </c>
      <c r="E1383" s="111">
        <v>25000.0</v>
      </c>
      <c r="F1383" s="111"/>
      <c r="J1383" s="111" t="str">
        <f>VLOOKUP(D1383,'Tech. sheet (2)'!A:B,2,FALSE)</f>
        <v>OT096-A07B05-ARGO-200TH550S2828-HBI-38850</v>
      </c>
    </row>
    <row r="1384" ht="15.75" customHeight="1">
      <c r="A1384" s="161">
        <v>1353.0</v>
      </c>
      <c r="B1384" s="111" t="s">
        <v>1764</v>
      </c>
      <c r="C1384" s="166">
        <v>44914.0</v>
      </c>
      <c r="D1384" s="111" t="s">
        <v>1217</v>
      </c>
      <c r="E1384" s="111">
        <v>22000.0</v>
      </c>
      <c r="F1384" s="111"/>
      <c r="J1384" s="111" t="str">
        <f>VLOOKUP(D1384,'Tech. sheet (2)'!A:B,2,FALSE)</f>
        <v>OT096-A07B05-ARGO-200TH550S2828-HBI-38850</v>
      </c>
    </row>
    <row r="1385" ht="15.75" customHeight="1">
      <c r="A1385" s="161">
        <v>1354.0</v>
      </c>
      <c r="B1385" s="111" t="s">
        <v>1765</v>
      </c>
      <c r="C1385" s="166">
        <v>44914.0</v>
      </c>
      <c r="D1385" s="111" t="s">
        <v>835</v>
      </c>
      <c r="E1385" s="111">
        <v>15600.0</v>
      </c>
      <c r="F1385" s="111"/>
      <c r="J1385" s="111" t="str">
        <f>VLOOKUP(D1385,'Tech. sheet (2)'!A:B,2,FALSE)</f>
        <v>L-830-801-180TS260S2828-USK-IMP-A08K05</v>
      </c>
    </row>
    <row r="1386" ht="15.75" customHeight="1">
      <c r="A1386" s="161">
        <v>1355.0</v>
      </c>
      <c r="B1386" s="111" t="s">
        <v>1766</v>
      </c>
      <c r="C1386" s="166">
        <v>44916.0</v>
      </c>
      <c r="D1386" s="157" t="s">
        <v>1683</v>
      </c>
      <c r="E1386" s="111">
        <v>40000.0</v>
      </c>
      <c r="F1386" s="111" t="s">
        <v>674</v>
      </c>
      <c r="J1386" s="111" t="str">
        <f>VLOOKUP(D1386,'Tech. sheet (2)'!A:B,2,FALSE)</f>
        <v>M-808-908-180TH550F2028-USK BLANK</v>
      </c>
    </row>
    <row r="1387" ht="15.75" customHeight="1">
      <c r="A1387" s="161">
        <v>1356.0</v>
      </c>
      <c r="B1387" s="111" t="s">
        <v>1767</v>
      </c>
      <c r="C1387" s="166">
        <v>44918.0</v>
      </c>
      <c r="D1387" s="111" t="s">
        <v>835</v>
      </c>
      <c r="E1387" s="111">
        <v>20000.0</v>
      </c>
      <c r="F1387" s="111"/>
      <c r="J1387" s="111" t="str">
        <f>VLOOKUP(D1387,'Tech. sheet (2)'!A:B,2,FALSE)</f>
        <v>L-830-801-180TS260S2828-USK-IMP-A08K05</v>
      </c>
    </row>
    <row r="1388" ht="15.75" customHeight="1">
      <c r="A1388" s="161">
        <v>1357.0</v>
      </c>
      <c r="B1388" s="111" t="s">
        <v>1768</v>
      </c>
      <c r="C1388" s="166">
        <v>44918.0</v>
      </c>
      <c r="D1388" s="111" t="s">
        <v>835</v>
      </c>
      <c r="E1388" s="111">
        <v>20000.0</v>
      </c>
      <c r="F1388" s="111"/>
      <c r="J1388" s="111" t="str">
        <f>VLOOKUP(D1388,'Tech. sheet (2)'!A:B,2,FALSE)</f>
        <v>L-830-801-180TS260S2828-USK-IMP-A08K05</v>
      </c>
    </row>
    <row r="1389" ht="15.75" customHeight="1">
      <c r="A1389" s="161">
        <v>1358.0</v>
      </c>
      <c r="B1389" s="111" t="s">
        <v>1769</v>
      </c>
      <c r="C1389" s="166">
        <v>44921.0</v>
      </c>
      <c r="D1389" s="111" t="s">
        <v>54</v>
      </c>
      <c r="E1389" s="111">
        <v>40000.0</v>
      </c>
      <c r="F1389" s="111"/>
      <c r="J1389" s="111" t="str">
        <f>VLOOKUP(D1389,'Tech. sheet (2)'!A:B,2,FALSE)</f>
        <v>OT070-ELQ7013A9A-07CK05-993DE-170TH580S2828-HBI-90300</v>
      </c>
    </row>
    <row r="1390" ht="15.75" customHeight="1">
      <c r="A1390" s="161">
        <v>1359.0</v>
      </c>
      <c r="B1390" s="111" t="s">
        <v>1770</v>
      </c>
      <c r="C1390" s="166">
        <v>44921.0</v>
      </c>
      <c r="D1390" s="151" t="s">
        <v>719</v>
      </c>
      <c r="E1390" s="111">
        <v>8000.0</v>
      </c>
      <c r="F1390" s="111"/>
      <c r="J1390" s="111" t="str">
        <f>VLOOKUP(D1390,'Tech. sheet (2)'!A:B,2,FALSE)</f>
        <v>L-975-925-140TS550S2828-USK-C06K05</v>
      </c>
    </row>
    <row r="1391" ht="15.75" customHeight="1">
      <c r="A1391" s="161">
        <v>1360.0</v>
      </c>
      <c r="B1391" s="111" t="s">
        <v>1771</v>
      </c>
      <c r="C1391" s="166">
        <v>44921.0</v>
      </c>
      <c r="D1391" s="141" t="s">
        <v>613</v>
      </c>
      <c r="E1391" s="111">
        <v>30000.0</v>
      </c>
      <c r="F1391" s="111"/>
      <c r="J1391" s="111" t="str">
        <f>VLOOKUP(D1391,'Tech. sheet (2)'!A:B,2,FALSE)</f>
        <v>OT62-ELQ6216A2A-15VK05-975HP-170TH435S2828-USK-144000</v>
      </c>
    </row>
    <row r="1392" ht="15.75" customHeight="1">
      <c r="A1392" s="161">
        <v>1361.0</v>
      </c>
      <c r="B1392" s="111" t="s">
        <v>1772</v>
      </c>
      <c r="C1392" s="166">
        <v>44921.0</v>
      </c>
      <c r="D1392" s="111" t="s">
        <v>1448</v>
      </c>
      <c r="E1392" s="111">
        <v>25000.0</v>
      </c>
      <c r="F1392" s="111"/>
      <c r="J1392" s="111" t="str">
        <f>VLOOKUP(D1392,'Tech. sheet (2)'!A:B,2,FALSE)</f>
        <v>M-860-873-180TH550F2028-USK BLANK</v>
      </c>
    </row>
    <row r="1393" ht="15.75" customHeight="1">
      <c r="A1393" s="161">
        <v>1362.0</v>
      </c>
      <c r="B1393" s="111" t="s">
        <v>1773</v>
      </c>
      <c r="C1393" s="166">
        <v>44922.0</v>
      </c>
      <c r="D1393" s="111" t="s">
        <v>1101</v>
      </c>
      <c r="E1393" s="111">
        <v>30000.0</v>
      </c>
      <c r="F1393" s="111"/>
      <c r="J1393" s="111" t="str">
        <f>VLOOKUP(D1393,'Tech. sheet (2)'!A:B,2,FALSE)</f>
        <v>L-913-766-140TS480F2020-USK-А08К05</v>
      </c>
    </row>
    <row r="1394" ht="15.75" customHeight="1">
      <c r="A1394" s="161">
        <v>1363.0</v>
      </c>
      <c r="B1394" s="111" t="s">
        <v>1774</v>
      </c>
      <c r="C1394" s="166">
        <v>44922.0</v>
      </c>
      <c r="D1394" s="111" t="s">
        <v>82</v>
      </c>
      <c r="E1394" s="111">
        <v>18000.0</v>
      </c>
      <c r="F1394" s="111"/>
      <c r="J1394" s="111" t="str">
        <f>VLOOKUP(D1394,'Tech. sheet (2)'!A:B,2,FALSE)</f>
        <v>L-942-790-160TS340S2020-RAS-А08К05</v>
      </c>
    </row>
    <row r="1395" ht="15.75" customHeight="1">
      <c r="A1395" s="161">
        <v>1364.0</v>
      </c>
      <c r="B1395" s="111" t="s">
        <v>1775</v>
      </c>
      <c r="C1395" s="166">
        <v>44923.0</v>
      </c>
      <c r="D1395" s="111" t="s">
        <v>76</v>
      </c>
      <c r="E1395" s="111">
        <v>20000.0</v>
      </c>
      <c r="F1395" s="111"/>
      <c r="J1395" s="111" t="str">
        <f>VLOOKUP(D1395,'Tech. sheet (2)'!A:B,2,FALSE)</f>
        <v>L-838-942-170TH550F2820-HBI-A55K05</v>
      </c>
    </row>
    <row r="1396" ht="15.75" customHeight="1">
      <c r="A1396" s="161">
        <v>1365.0</v>
      </c>
      <c r="B1396" s="111" t="s">
        <v>1776</v>
      </c>
      <c r="C1396" s="166">
        <v>44942.0</v>
      </c>
      <c r="D1396" s="111" t="s">
        <v>1777</v>
      </c>
      <c r="E1396" s="111">
        <v>30000.0</v>
      </c>
      <c r="F1396" s="111"/>
      <c r="J1396" s="111" t="str">
        <f>VLOOKUP(D1396,'Tech. sheet (2)'!A:B,2,FALSE)</f>
        <v>M-860-873-180TH460S2828-ARF BLANK</v>
      </c>
    </row>
    <row r="1397" ht="15.75" customHeight="1">
      <c r="A1397" s="161">
        <v>1366.0</v>
      </c>
      <c r="B1397" s="111" t="s">
        <v>1778</v>
      </c>
      <c r="C1397" s="166">
        <v>44942.0</v>
      </c>
      <c r="D1397" s="111" t="s">
        <v>1779</v>
      </c>
      <c r="E1397" s="111">
        <v>20000.0</v>
      </c>
      <c r="F1397" s="111"/>
      <c r="J1397" s="111" t="str">
        <f>VLOOKUP(D1397,'Tech. sheet (2)'!A:B,2,FALSE)</f>
        <v>M-860-873-180TH460S2828-USK BLANK</v>
      </c>
    </row>
    <row r="1398" ht="15.75" customHeight="1">
      <c r="A1398" s="161">
        <v>1367.0</v>
      </c>
      <c r="B1398" s="111" t="s">
        <v>1780</v>
      </c>
      <c r="C1398" s="167">
        <v>44943.0</v>
      </c>
      <c r="D1398" s="111" t="s">
        <v>744</v>
      </c>
      <c r="E1398" s="111">
        <v>20000.0</v>
      </c>
      <c r="F1398" s="111"/>
      <c r="J1398" s="111" t="str">
        <f>VLOOKUP(D1398,'Tech. sheet (2)'!A:B,2,FALSE)</f>
        <v>OT99-921XQ-200TH550S2828-HBI-A75B05-37856</v>
      </c>
    </row>
    <row r="1399" ht="15.75" customHeight="1">
      <c r="A1399" s="161">
        <v>1368.0</v>
      </c>
      <c r="B1399" s="126" t="s">
        <v>1781</v>
      </c>
      <c r="C1399" s="129">
        <v>44943.0</v>
      </c>
      <c r="D1399" s="175" t="s">
        <v>639</v>
      </c>
      <c r="E1399" s="111">
        <v>10000.0</v>
      </c>
      <c r="F1399" s="111"/>
      <c r="J1399" s="111" t="str">
        <f>VLOOKUP(D1399,'Tech. sheet (2)'!A:B,2,FALSE)</f>
        <v>OT096-A07K05-ARGO-200TH550S2828-HBI-38850</v>
      </c>
    </row>
    <row r="1400" ht="15.75" customHeight="1">
      <c r="A1400" s="161">
        <v>1369.0</v>
      </c>
      <c r="B1400" s="111" t="s">
        <v>1782</v>
      </c>
      <c r="C1400" s="177">
        <v>44943.0</v>
      </c>
      <c r="D1400" s="111" t="s">
        <v>551</v>
      </c>
      <c r="E1400" s="156">
        <v>30000.0</v>
      </c>
      <c r="F1400" s="111"/>
      <c r="J1400" s="111" t="str">
        <f>VLOOKUP(D1400,'Tech. sheet (2)'!A:B,2,FALSE)</f>
        <v>L-975-925-140TS550S2828-RAS-C06K05</v>
      </c>
    </row>
    <row r="1401" ht="15.75" customHeight="1">
      <c r="A1401" s="161">
        <v>1370.0</v>
      </c>
      <c r="B1401" s="111" t="s">
        <v>1783</v>
      </c>
      <c r="C1401" s="166">
        <v>44944.0</v>
      </c>
      <c r="D1401" s="157" t="s">
        <v>1784</v>
      </c>
      <c r="E1401" s="111">
        <v>700.0</v>
      </c>
      <c r="F1401" s="111"/>
      <c r="J1401" s="111" t="str">
        <f>VLOOKUP(D1401,'Tech. sheet (2)'!A:B,2,FALSE)</f>
        <v>OT099-921XQ-200TH550S2828-HBI-D10B05-42000</v>
      </c>
    </row>
    <row r="1402" ht="15.75" customHeight="1">
      <c r="A1402" s="161">
        <v>1371.0</v>
      </c>
      <c r="B1402" s="111" t="s">
        <v>1785</v>
      </c>
      <c r="C1402" s="166">
        <v>44944.0</v>
      </c>
      <c r="D1402" s="111" t="s">
        <v>1786</v>
      </c>
      <c r="E1402" s="111">
        <v>700.0</v>
      </c>
      <c r="F1402" s="111"/>
      <c r="J1402" s="111" t="str">
        <f>VLOOKUP(D1402,'Tech. sheet (2)'!A:B,2,FALSE)</f>
        <v>OT096-D10B05-ARGO-200TH550S2828-HBI-38850</v>
      </c>
    </row>
    <row r="1403" ht="15.75" customHeight="1">
      <c r="A1403" s="161">
        <v>1372.0</v>
      </c>
      <c r="B1403" s="111" t="s">
        <v>1787</v>
      </c>
      <c r="C1403" s="166">
        <v>44944.0</v>
      </c>
      <c r="D1403" s="111" t="s">
        <v>1788</v>
      </c>
      <c r="E1403" s="111">
        <v>30000.0</v>
      </c>
      <c r="F1403" s="111"/>
      <c r="J1403" s="111" t="str">
        <f>VLOOKUP(D1403,'Tech. sheet (2)'!A:B,2,FALSE)</f>
        <v>M-902-907-190TH550F2820-USK BLANK</v>
      </c>
    </row>
    <row r="1404" ht="15.75" customHeight="1">
      <c r="A1404" s="161">
        <v>1373.0</v>
      </c>
      <c r="B1404" s="111" t="s">
        <v>1789</v>
      </c>
      <c r="C1404" s="166">
        <v>44945.0</v>
      </c>
      <c r="D1404" s="111" t="s">
        <v>54</v>
      </c>
      <c r="E1404" s="111">
        <v>31000.0</v>
      </c>
      <c r="F1404" s="111"/>
      <c r="J1404" s="111" t="str">
        <f>VLOOKUP(D1404,'Tech. sheet (2)'!A:B,2,FALSE)</f>
        <v>OT070-ELQ7013A9A-07CK05-993DE-170TH580S2828-HBI-90300</v>
      </c>
    </row>
    <row r="1405" ht="15.75" customHeight="1">
      <c r="A1405" s="161">
        <v>1374.0</v>
      </c>
      <c r="B1405" s="111" t="s">
        <v>1790</v>
      </c>
      <c r="C1405" s="166">
        <v>44945.0</v>
      </c>
      <c r="D1405" s="111" t="s">
        <v>613</v>
      </c>
      <c r="E1405" s="111">
        <v>38000.0</v>
      </c>
      <c r="F1405" s="111"/>
      <c r="J1405" s="111" t="str">
        <f>VLOOKUP(D1405,'Tech. sheet (2)'!A:B,2,FALSE)</f>
        <v>OT62-ELQ6216A2A-15VK05-975HP-170TH435S2828-USK-144000</v>
      </c>
    </row>
    <row r="1406" ht="15.75" customHeight="1">
      <c r="A1406" s="161">
        <v>1375.0</v>
      </c>
      <c r="B1406" s="111" t="s">
        <v>1791</v>
      </c>
      <c r="C1406" s="166">
        <v>44946.0</v>
      </c>
      <c r="D1406" s="111" t="s">
        <v>777</v>
      </c>
      <c r="E1406" s="111">
        <v>20000.0</v>
      </c>
      <c r="F1406" s="111"/>
      <c r="J1406" s="111" t="str">
        <f>VLOOKUP(D1406,'Tech. sheet (2)'!A:B,2,FALSE)</f>
        <v>M-922-868-170TH550F2828-HBI BLANK</v>
      </c>
    </row>
    <row r="1407" ht="15.75" customHeight="1">
      <c r="A1407" s="161">
        <v>1376.0</v>
      </c>
      <c r="B1407" s="111" t="s">
        <v>1792</v>
      </c>
      <c r="C1407" s="166">
        <v>44946.0</v>
      </c>
      <c r="D1407" s="111" t="s">
        <v>54</v>
      </c>
      <c r="E1407" s="111">
        <v>20000.0</v>
      </c>
      <c r="F1407" s="111"/>
      <c r="J1407" s="111" t="str">
        <f>VLOOKUP(D1407,'Tech. sheet (2)'!A:B,2,FALSE)</f>
        <v>OT070-ELQ7013A9A-07CK05-993DE-170TH580S2828-HBI-90300</v>
      </c>
    </row>
    <row r="1408" ht="15.75" customHeight="1">
      <c r="A1408" s="161">
        <v>1377.0</v>
      </c>
      <c r="B1408" s="111" t="s">
        <v>1793</v>
      </c>
      <c r="C1408" s="166">
        <v>44946.0</v>
      </c>
      <c r="D1408" s="111" t="s">
        <v>92</v>
      </c>
      <c r="E1408" s="111">
        <v>11000.0</v>
      </c>
      <c r="F1408" s="111"/>
      <c r="J1408" s="111" t="str">
        <f>VLOOKUP(D1408,'Tech. sheet (2)'!A:B,2,FALSE)</f>
        <v>OT153-ELQ1554A0A-20EB05-727LW-270TH435F5628-HBI-12800</v>
      </c>
    </row>
    <row r="1409" ht="15.75" customHeight="1">
      <c r="A1409" s="161">
        <v>1378.0</v>
      </c>
      <c r="B1409" s="111" t="s">
        <v>1794</v>
      </c>
      <c r="C1409" s="166">
        <v>44949.0</v>
      </c>
      <c r="D1409" s="111" t="s">
        <v>90</v>
      </c>
      <c r="E1409" s="111">
        <v>11000.0</v>
      </c>
      <c r="F1409" s="111"/>
      <c r="J1409" s="111" t="str">
        <f>VLOOKUP(D1409,'Tech. sheet (2)'!A:B,2,FALSE)</f>
        <v>OT153-ELQ1542A3A-20EB05-727LW-270TH435F5628-HBI-14400</v>
      </c>
    </row>
    <row r="1410" ht="15.75" customHeight="1">
      <c r="A1410" s="161">
        <v>1379.0</v>
      </c>
      <c r="B1410" s="111" t="s">
        <v>1795</v>
      </c>
      <c r="C1410" s="166">
        <v>44949.0</v>
      </c>
      <c r="D1410" s="141" t="s">
        <v>92</v>
      </c>
      <c r="E1410" s="111">
        <v>11000.0</v>
      </c>
      <c r="F1410" s="111"/>
      <c r="J1410" s="111" t="str">
        <f>VLOOKUP(D1410,'Tech. sheet (2)'!A:B,2,FALSE)</f>
        <v>OT153-ELQ1554A0A-20EB05-727LW-270TH435F5628-HBI-12800</v>
      </c>
    </row>
    <row r="1411" ht="15.75" customHeight="1">
      <c r="A1411" s="161">
        <v>1380.0</v>
      </c>
      <c r="B1411" s="111" t="s">
        <v>1796</v>
      </c>
      <c r="C1411" s="166">
        <v>44951.0</v>
      </c>
      <c r="D1411" s="111" t="s">
        <v>1797</v>
      </c>
      <c r="E1411" s="156">
        <v>20000.0</v>
      </c>
      <c r="F1411" s="111"/>
      <c r="J1411" s="111" t="str">
        <f>VLOOKUP(D1411,'Tech. sheet (2)'!A:B,2,FALSE)</f>
        <v>L-950-925-140TS480F2020-USK-C06K05</v>
      </c>
    </row>
    <row r="1412" ht="15.75" customHeight="1">
      <c r="A1412" s="161">
        <v>1381.0</v>
      </c>
      <c r="B1412" s="111" t="s">
        <v>1798</v>
      </c>
      <c r="C1412" s="166">
        <v>44951.0</v>
      </c>
      <c r="D1412" s="111" t="s">
        <v>119</v>
      </c>
      <c r="E1412" s="111">
        <v>37000.0</v>
      </c>
      <c r="F1412" s="111"/>
      <c r="J1412" s="111" t="str">
        <f>VLOOKUP(D1412,'Tech. sheet (2)'!A:B,2,FALSE)</f>
        <v>T-838-942-170TH550F2820-HBI BLANK</v>
      </c>
    </row>
    <row r="1413" ht="15.75" customHeight="1">
      <c r="A1413" s="161">
        <v>1382.0</v>
      </c>
      <c r="B1413" s="111" t="s">
        <v>1799</v>
      </c>
      <c r="C1413" s="166">
        <v>44952.0</v>
      </c>
      <c r="D1413" s="111" t="s">
        <v>55</v>
      </c>
      <c r="E1413" s="111">
        <v>20000.0</v>
      </c>
      <c r="F1413" s="111"/>
      <c r="J1413" s="111" t="str">
        <f>VLOOKUP(D1413,'Tech. sheet (2)'!A:B,2,FALSE)</f>
        <v>OT070-ELQ7022A6A-W14K05-993DE-170TH580S2828-HBI-90300</v>
      </c>
    </row>
    <row r="1414" ht="15.75" customHeight="1">
      <c r="A1414" s="161">
        <v>1383.0</v>
      </c>
      <c r="B1414" s="111" t="s">
        <v>1800</v>
      </c>
      <c r="C1414" s="166">
        <v>44952.0</v>
      </c>
      <c r="D1414" s="111" t="s">
        <v>54</v>
      </c>
      <c r="E1414" s="111">
        <v>20000.0</v>
      </c>
      <c r="F1414" s="111"/>
      <c r="J1414" s="111" t="str">
        <f>VLOOKUP(D1414,'Tech. sheet (2)'!A:B,2,FALSE)</f>
        <v>OT070-ELQ7013A9A-07CK05-993DE-170TH580S2828-HBI-90300</v>
      </c>
    </row>
    <row r="1415" ht="15.75" customHeight="1">
      <c r="A1415" s="161">
        <v>1384.0</v>
      </c>
      <c r="B1415" s="111" t="s">
        <v>1801</v>
      </c>
      <c r="C1415" s="166">
        <v>44953.0</v>
      </c>
      <c r="D1415" s="111" t="s">
        <v>1802</v>
      </c>
      <c r="E1415" s="111">
        <v>11000.0</v>
      </c>
      <c r="F1415" s="111"/>
      <c r="J1415" s="111" t="str">
        <f>VLOOKUP(D1415,'Tech. sheet (2)'!A:B,2,FALSE)</f>
        <v>M-920-778-160TS480S2828-USK BLANK</v>
      </c>
    </row>
    <row r="1416" ht="15.75" customHeight="1">
      <c r="A1416" s="161">
        <v>1385.0</v>
      </c>
      <c r="B1416" s="111" t="s">
        <v>1803</v>
      </c>
      <c r="C1416" s="166">
        <v>44953.0</v>
      </c>
      <c r="D1416" s="111" t="s">
        <v>1804</v>
      </c>
      <c r="E1416" s="111">
        <v>25000.0</v>
      </c>
      <c r="F1416" s="111"/>
      <c r="J1416" s="111" t="str">
        <f>VLOOKUP(D1416,'Tech. sheet (2)'!A:B,2,FALSE)</f>
        <v>L-912-925-150TS550S2828-HBI-C06K05</v>
      </c>
    </row>
    <row r="1417" ht="15.75" customHeight="1">
      <c r="A1417" s="161">
        <v>1386.0</v>
      </c>
      <c r="B1417" s="111" t="s">
        <v>1805</v>
      </c>
      <c r="C1417" s="166">
        <v>44953.0</v>
      </c>
      <c r="D1417" s="111" t="s">
        <v>1217</v>
      </c>
      <c r="E1417" s="111">
        <v>10000.0</v>
      </c>
      <c r="F1417" s="111"/>
      <c r="J1417" s="111" t="str">
        <f>VLOOKUP(D1417,'Tech. sheet (2)'!A:B,2,FALSE)</f>
        <v>OT096-A07B05-ARGO-200TH550S2828-HBI-38850</v>
      </c>
    </row>
    <row r="1418" ht="15.75" customHeight="1">
      <c r="A1418" s="161">
        <v>1387.0</v>
      </c>
      <c r="B1418" s="111" t="s">
        <v>1806</v>
      </c>
      <c r="C1418" s="166">
        <v>44953.0</v>
      </c>
      <c r="D1418" s="141" t="s">
        <v>639</v>
      </c>
      <c r="E1418" s="111">
        <v>30000.0</v>
      </c>
      <c r="F1418" s="111"/>
      <c r="J1418" s="111" t="str">
        <f>VLOOKUP(D1418,'Tech. sheet (2)'!A:B,2,FALSE)</f>
        <v>OT096-A07K05-ARGO-200TH550S2828-HBI-38850</v>
      </c>
    </row>
    <row r="1419" ht="15.75" customHeight="1">
      <c r="A1419" s="161">
        <v>1388.0</v>
      </c>
      <c r="B1419" s="111" t="s">
        <v>1807</v>
      </c>
      <c r="C1419" s="166">
        <v>44956.0</v>
      </c>
      <c r="D1419" s="111" t="s">
        <v>1691</v>
      </c>
      <c r="E1419" s="111">
        <v>30000.0</v>
      </c>
      <c r="F1419" s="111"/>
      <c r="J1419" s="111" t="str">
        <f>VLOOKUP(D1419,'Tech. sheet (2)'!A:B,2,FALSE)</f>
        <v>T-860-942-170TH550F2828-HBI BLANK</v>
      </c>
    </row>
    <row r="1420" ht="15.75" customHeight="1">
      <c r="A1420" s="161">
        <v>1389.0</v>
      </c>
      <c r="B1420" s="111" t="s">
        <v>1808</v>
      </c>
      <c r="C1420" s="166">
        <v>44956.0</v>
      </c>
      <c r="D1420" s="141" t="s">
        <v>623</v>
      </c>
      <c r="E1420" s="111">
        <v>7000.0</v>
      </c>
      <c r="F1420" s="111"/>
      <c r="J1420" s="111" t="str">
        <f>VLOOKUP(D1420,'Tech. sheet (2)'!A:B,2,FALSE)</f>
        <v>L-918-925-140TS550S2828-RAS-C06K05</v>
      </c>
    </row>
    <row r="1421" ht="15.75" customHeight="1">
      <c r="A1421" s="161">
        <v>1390.0</v>
      </c>
      <c r="B1421" s="111" t="s">
        <v>1809</v>
      </c>
      <c r="C1421" s="166">
        <v>44956.0</v>
      </c>
      <c r="D1421" s="111" t="s">
        <v>551</v>
      </c>
      <c r="E1421" s="156">
        <v>7000.0</v>
      </c>
      <c r="F1421" s="111"/>
      <c r="J1421" s="111" t="str">
        <f>VLOOKUP(D1421,'Tech. sheet (2)'!A:B,2,FALSE)</f>
        <v>L-975-925-140TS550S2828-RAS-C06K05</v>
      </c>
    </row>
    <row r="1422" ht="15.75" customHeight="1">
      <c r="A1422" s="161">
        <v>1391.0</v>
      </c>
      <c r="B1422" s="111" t="s">
        <v>1810</v>
      </c>
      <c r="C1422" s="166">
        <v>44956.0</v>
      </c>
      <c r="D1422" s="157" t="s">
        <v>1788</v>
      </c>
      <c r="E1422" s="111">
        <v>30000.0</v>
      </c>
      <c r="F1422" s="111"/>
      <c r="J1422" s="111" t="str">
        <f>VLOOKUP(D1422,'Tech. sheet (2)'!A:B,2,FALSE)</f>
        <v>M-902-907-190TH550F2820-USK BLANK</v>
      </c>
    </row>
    <row r="1423" ht="15.75" customHeight="1">
      <c r="A1423" s="161">
        <v>1392.0</v>
      </c>
      <c r="B1423" s="111" t="s">
        <v>1811</v>
      </c>
      <c r="C1423" s="166">
        <v>44957.0</v>
      </c>
      <c r="D1423" s="111" t="s">
        <v>82</v>
      </c>
      <c r="E1423" s="111">
        <v>30000.0</v>
      </c>
      <c r="F1423" s="111"/>
      <c r="J1423" s="111" t="str">
        <f>VLOOKUP(D1423,'Tech. sheet (2)'!A:B,2,FALSE)</f>
        <v>L-942-790-160TS340S2020-RAS-А08К05</v>
      </c>
    </row>
    <row r="1424" ht="15.75" customHeight="1">
      <c r="A1424" s="161">
        <v>1393.0</v>
      </c>
      <c r="B1424" s="111" t="s">
        <v>1812</v>
      </c>
      <c r="C1424" s="166">
        <v>44957.0</v>
      </c>
      <c r="D1424" s="111" t="s">
        <v>82</v>
      </c>
      <c r="E1424" s="111">
        <v>25000.0</v>
      </c>
      <c r="F1424" s="111"/>
      <c r="J1424" s="111" t="str">
        <f>VLOOKUP(D1424,'Tech. sheet (2)'!A:B,2,FALSE)</f>
        <v>L-942-790-160TS340S2020-RAS-А08К05</v>
      </c>
    </row>
    <row r="1425" ht="15.75" customHeight="1">
      <c r="A1425" s="161">
        <v>1394.0</v>
      </c>
      <c r="B1425" s="111" t="s">
        <v>1813</v>
      </c>
      <c r="C1425" s="166">
        <v>44957.0</v>
      </c>
      <c r="D1425" s="111" t="s">
        <v>1797</v>
      </c>
      <c r="E1425" s="111">
        <v>20000.0</v>
      </c>
      <c r="F1425" s="111"/>
      <c r="J1425" s="111" t="str">
        <f>VLOOKUP(D1425,'Tech. sheet (2)'!A:B,2,FALSE)</f>
        <v>L-950-925-140TS480F2020-USK-C06K05</v>
      </c>
    </row>
    <row r="1426" ht="15.75" customHeight="1">
      <c r="A1426" s="161">
        <v>1395.0</v>
      </c>
      <c r="B1426" s="181" t="s">
        <v>1814</v>
      </c>
      <c r="C1426" s="182">
        <v>44957.0</v>
      </c>
      <c r="D1426" s="181" t="s">
        <v>90</v>
      </c>
      <c r="E1426" s="181">
        <v>3000.0</v>
      </c>
      <c r="F1426" s="111" t="s">
        <v>1815</v>
      </c>
      <c r="J1426" s="111" t="str">
        <f>VLOOKUP(D1425,'Tech. sheet (2)'!A:B,2,FALSE)</f>
        <v>L-950-925-140TS480F2020-USK-C06K05</v>
      </c>
    </row>
    <row r="1427" ht="15.75" customHeight="1">
      <c r="A1427" s="161">
        <v>1396.0</v>
      </c>
      <c r="B1427" s="131" t="s">
        <v>1816</v>
      </c>
      <c r="C1427" s="129">
        <v>44960.0</v>
      </c>
      <c r="D1427" s="111" t="s">
        <v>1804</v>
      </c>
      <c r="E1427" s="111">
        <v>36000.0</v>
      </c>
      <c r="F1427" s="111"/>
      <c r="J1427" s="111" t="str">
        <f>VLOOKUP(D1427,'Tech. sheet (2)'!A:B,2,FALSE)</f>
        <v>L-912-925-150TS550S2828-HBI-C06K05</v>
      </c>
    </row>
    <row r="1428" ht="15.75" customHeight="1">
      <c r="A1428" s="161">
        <v>1397.0</v>
      </c>
      <c r="B1428" s="111" t="s">
        <v>1817</v>
      </c>
      <c r="C1428" s="177">
        <v>44960.0</v>
      </c>
      <c r="D1428" s="111" t="s">
        <v>92</v>
      </c>
      <c r="E1428" s="111">
        <v>10000.0</v>
      </c>
      <c r="F1428" s="111"/>
      <c r="J1428" s="111" t="str">
        <f>VLOOKUP(D1428,'Tech. sheet (2)'!A:B,2,FALSE)</f>
        <v>OT153-ELQ1554A0A-20EB05-727LW-270TH435F5628-HBI-12800</v>
      </c>
    </row>
    <row r="1429" ht="15.75" customHeight="1">
      <c r="A1429" s="161">
        <v>1398.0</v>
      </c>
      <c r="B1429" s="111" t="s">
        <v>1818</v>
      </c>
      <c r="C1429" s="177">
        <v>44960.0</v>
      </c>
      <c r="D1429" s="111" t="s">
        <v>92</v>
      </c>
      <c r="E1429" s="111">
        <v>10000.0</v>
      </c>
      <c r="F1429" s="111"/>
      <c r="J1429" s="111" t="str">
        <f>VLOOKUP(D1429,'Tech. sheet (2)'!A:B,2,FALSE)</f>
        <v>OT153-ELQ1554A0A-20EB05-727LW-270TH435F5628-HBI-12800</v>
      </c>
    </row>
    <row r="1430" ht="15.75" customHeight="1">
      <c r="A1430" s="161">
        <v>1399.0</v>
      </c>
      <c r="B1430" s="111" t="s">
        <v>1819</v>
      </c>
      <c r="C1430" s="177">
        <v>44961.0</v>
      </c>
      <c r="D1430" s="111" t="s">
        <v>90</v>
      </c>
      <c r="E1430" s="111">
        <v>10000.0</v>
      </c>
      <c r="F1430" s="111" t="s">
        <v>1820</v>
      </c>
      <c r="J1430" s="111" t="str">
        <f>VLOOKUP(D1430,'Tech. sheet (2)'!A:B,2,FALSE)</f>
        <v>OT153-ELQ1542A3A-20EB05-727LW-270TH435F5628-HBI-14400</v>
      </c>
    </row>
    <row r="1431" ht="15.75" customHeight="1">
      <c r="A1431" s="161">
        <v>1400.0</v>
      </c>
      <c r="B1431" s="111" t="s">
        <v>1821</v>
      </c>
      <c r="C1431" s="166">
        <v>44963.0</v>
      </c>
      <c r="D1431" s="111" t="s">
        <v>1217</v>
      </c>
      <c r="E1431" s="111">
        <v>30000.0</v>
      </c>
      <c r="F1431" s="111"/>
      <c r="J1431" s="111" t="str">
        <f>VLOOKUP(D1431,'Tech. sheet (2)'!A:B,2,FALSE)</f>
        <v>OT096-A07B05-ARGO-200TH550S2828-HBI-38850</v>
      </c>
    </row>
    <row r="1432" ht="15.75" customHeight="1">
      <c r="A1432" s="161">
        <v>1401.0</v>
      </c>
      <c r="B1432" s="111" t="s">
        <v>1822</v>
      </c>
      <c r="C1432" s="166">
        <v>44963.0</v>
      </c>
      <c r="D1432" s="111" t="s">
        <v>92</v>
      </c>
      <c r="E1432" s="111">
        <v>10000.0</v>
      </c>
      <c r="F1432" s="111"/>
      <c r="J1432" s="111" t="str">
        <f>VLOOKUP(D1432,'Tech. sheet (2)'!A:B,2,FALSE)</f>
        <v>OT153-ELQ1554A0A-20EB05-727LW-270TH435F5628-HBI-12800</v>
      </c>
    </row>
    <row r="1433" ht="15.75" customHeight="1">
      <c r="A1433" s="161">
        <v>1402.0</v>
      </c>
      <c r="B1433" s="111" t="s">
        <v>1823</v>
      </c>
      <c r="C1433" s="166">
        <v>44963.0</v>
      </c>
      <c r="D1433" s="111" t="s">
        <v>1824</v>
      </c>
      <c r="E1433" s="111">
        <v>315.0</v>
      </c>
      <c r="F1433" s="111"/>
      <c r="J1433" s="111" t="str">
        <f>VLOOKUP(D1433,'Tech. sheet (2)'!A:B,2,FALSE)</f>
        <v>L-924-926-140TH520F2828-USK-IMP-C06K05</v>
      </c>
    </row>
    <row r="1434" ht="15.75" customHeight="1">
      <c r="A1434" s="161">
        <v>1403.0</v>
      </c>
      <c r="B1434" s="111" t="s">
        <v>1825</v>
      </c>
      <c r="C1434" s="167">
        <v>44964.0</v>
      </c>
      <c r="D1434" s="111" t="s">
        <v>1594</v>
      </c>
      <c r="E1434" s="141">
        <v>9200.0</v>
      </c>
      <c r="F1434" s="111" t="s">
        <v>1826</v>
      </c>
      <c r="J1434" s="111" t="str">
        <f>VLOOKUP(D1434,'Tech. sheet (2)'!A:B,2,FALSE)</f>
        <v>L-920-778-160TS480S2828-USK-А08К05</v>
      </c>
    </row>
    <row r="1435" ht="15.75" customHeight="1">
      <c r="A1435" s="161">
        <v>1404.0</v>
      </c>
      <c r="B1435" s="131" t="s">
        <v>1827</v>
      </c>
      <c r="C1435" s="129">
        <v>44964.0</v>
      </c>
      <c r="D1435" s="172" t="s">
        <v>1036</v>
      </c>
      <c r="E1435" s="111">
        <v>11800.0</v>
      </c>
      <c r="F1435" s="156"/>
      <c r="J1435" s="111" t="str">
        <f>VLOOKUP(D1435,'Tech. sheet (2)'!A:B,2,FALSE)</f>
        <v>L-920-778-160TS340S2828-RAS-А08К05</v>
      </c>
    </row>
    <row r="1436" ht="15.75" customHeight="1">
      <c r="A1436" s="161">
        <v>1405.0</v>
      </c>
      <c r="B1436" s="111" t="s">
        <v>1828</v>
      </c>
      <c r="C1436" s="129">
        <v>44964.0</v>
      </c>
      <c r="D1436" s="111" t="s">
        <v>856</v>
      </c>
      <c r="E1436" s="157">
        <v>15000.0</v>
      </c>
      <c r="F1436" s="111"/>
      <c r="J1436" s="111" t="str">
        <f>VLOOKUP(D1436,'Tech. sheet (2)'!A:B,2,FALSE)</f>
        <v>L-913-766-140TS480F2020-RAS-21EK05</v>
      </c>
    </row>
    <row r="1437" ht="15.75" customHeight="1">
      <c r="A1437" s="161">
        <v>1406.0</v>
      </c>
      <c r="B1437" s="111" t="s">
        <v>1829</v>
      </c>
      <c r="C1437" s="129">
        <v>44964.0</v>
      </c>
      <c r="D1437" s="111" t="s">
        <v>119</v>
      </c>
      <c r="E1437" s="141">
        <v>10000.0</v>
      </c>
      <c r="F1437" s="141"/>
      <c r="J1437" s="141" t="str">
        <f>VLOOKUP(D1437,'Tech. sheet (2)'!A:B,2,FALSE)</f>
        <v>T-838-942-170TH550F2820-HBI BLANK</v>
      </c>
    </row>
    <row r="1438" ht="15.75" customHeight="1">
      <c r="A1438" s="161">
        <v>1407.0</v>
      </c>
      <c r="B1438" s="111" t="s">
        <v>1830</v>
      </c>
      <c r="C1438" s="129">
        <v>44965.0</v>
      </c>
      <c r="D1438" s="131" t="s">
        <v>981</v>
      </c>
      <c r="E1438" s="111">
        <v>7000.0</v>
      </c>
      <c r="F1438" s="111"/>
      <c r="G1438" s="111"/>
      <c r="H1438" s="111"/>
      <c r="I1438" s="111"/>
      <c r="J1438" s="141" t="str">
        <f>VLOOKUP(D1438,'Tech. sheet (2)'!A:B,2,FALSE)</f>
        <v>L-913-766-140TS480F2020-RAS-А08К05</v>
      </c>
    </row>
    <row r="1439" ht="15.75" customHeight="1">
      <c r="A1439" s="161">
        <v>1408.0</v>
      </c>
      <c r="B1439" s="111" t="s">
        <v>1831</v>
      </c>
      <c r="C1439" s="140">
        <v>44965.0</v>
      </c>
      <c r="D1439" s="141" t="s">
        <v>551</v>
      </c>
      <c r="E1439" s="111">
        <v>40000.0</v>
      </c>
      <c r="F1439" s="111"/>
      <c r="G1439" s="111"/>
      <c r="H1439" s="111"/>
      <c r="I1439" s="111"/>
      <c r="J1439" s="141" t="str">
        <f>VLOOKUP(D1439,'Tech. sheet (2)'!A:B,2,FALSE)</f>
        <v>L-975-925-140TS550S2828-RAS-C06K05</v>
      </c>
    </row>
    <row r="1440" ht="15.75" customHeight="1">
      <c r="A1440" s="161">
        <v>1409.0</v>
      </c>
      <c r="B1440" s="131" t="s">
        <v>1832</v>
      </c>
      <c r="C1440" s="163">
        <v>44965.0</v>
      </c>
      <c r="D1440" s="111" t="s">
        <v>1833</v>
      </c>
      <c r="E1440" s="156">
        <v>2000.0</v>
      </c>
      <c r="F1440" s="111"/>
      <c r="G1440" s="111"/>
      <c r="H1440" s="111"/>
      <c r="I1440" s="111"/>
      <c r="J1440" s="141" t="str">
        <f>VLOOKUP(D1440,'Tech. sheet (2)'!A:B,2,FALSE)</f>
        <v>T-950-780-270TH435S2828-HBI BLANK</v>
      </c>
    </row>
    <row r="1441" ht="15.75" customHeight="1">
      <c r="A1441" s="161">
        <v>1410.0</v>
      </c>
      <c r="B1441" s="111" t="s">
        <v>1834</v>
      </c>
      <c r="C1441" s="164">
        <v>44965.0</v>
      </c>
      <c r="D1441" s="137" t="s">
        <v>226</v>
      </c>
      <c r="E1441" s="111">
        <v>40000.0</v>
      </c>
      <c r="F1441" s="111"/>
      <c r="G1441" s="111"/>
      <c r="H1441" s="111"/>
      <c r="I1441" s="111"/>
      <c r="J1441" s="141" t="str">
        <f>VLOOKUP(D1441,'Tech. sheet (2)'!A:B,2,FALSE)</f>
        <v>M-860-873-180TH550F2820-HBI</v>
      </c>
    </row>
    <row r="1442" ht="15.75" customHeight="1">
      <c r="A1442" s="161">
        <v>1411.0</v>
      </c>
      <c r="B1442" s="111" t="s">
        <v>1835</v>
      </c>
      <c r="C1442" s="183">
        <v>44966.0</v>
      </c>
      <c r="D1442" s="111" t="s">
        <v>551</v>
      </c>
      <c r="E1442" s="156">
        <v>20000.0</v>
      </c>
      <c r="F1442" s="111"/>
      <c r="G1442" s="111"/>
      <c r="H1442" s="111"/>
      <c r="I1442" s="111"/>
      <c r="J1442" s="141" t="str">
        <f>VLOOKUP(D1442,'Tech. sheet (2)'!A:B,2,FALSE)</f>
        <v>L-975-925-140TS550S2828-RAS-C06K05</v>
      </c>
    </row>
    <row r="1443" ht="15.75" customHeight="1">
      <c r="A1443" s="161">
        <v>1412.0</v>
      </c>
      <c r="B1443" s="111" t="s">
        <v>1836</v>
      </c>
      <c r="C1443" s="164">
        <v>44966.0</v>
      </c>
      <c r="D1443" s="157" t="s">
        <v>226</v>
      </c>
      <c r="E1443" s="111">
        <v>34000.0</v>
      </c>
      <c r="F1443" s="111"/>
      <c r="G1443" s="111"/>
      <c r="H1443" s="111"/>
      <c r="I1443" s="111"/>
      <c r="J1443" s="141" t="str">
        <f>VLOOKUP(D1443,'Tech. sheet (2)'!A:B,2,FALSE)</f>
        <v>M-860-873-180TH550F2820-HBI</v>
      </c>
    </row>
    <row r="1444" ht="15.75" customHeight="1">
      <c r="A1444" s="161">
        <v>1413.0</v>
      </c>
      <c r="B1444" s="111" t="s">
        <v>1837</v>
      </c>
      <c r="C1444" s="164">
        <v>44966.0</v>
      </c>
      <c r="D1444" s="111" t="s">
        <v>744</v>
      </c>
      <c r="E1444" s="111">
        <v>30000.0</v>
      </c>
      <c r="F1444" s="111"/>
      <c r="G1444" s="111"/>
      <c r="H1444" s="111"/>
      <c r="I1444" s="111"/>
      <c r="J1444" s="141" t="str">
        <f>VLOOKUP(D1444,'Tech. sheet (2)'!A:B,2,FALSE)</f>
        <v>OT99-921XQ-200TH550S2828-HBI-A75B05-37856</v>
      </c>
    </row>
    <row r="1445" ht="15.75" customHeight="1">
      <c r="A1445" s="161">
        <v>1414.0</v>
      </c>
      <c r="B1445" s="111" t="s">
        <v>1838</v>
      </c>
      <c r="C1445" s="164">
        <v>44966.0</v>
      </c>
      <c r="D1445" s="111" t="s">
        <v>76</v>
      </c>
      <c r="E1445" s="111">
        <v>20000.0</v>
      </c>
      <c r="F1445" s="111"/>
      <c r="G1445" s="111"/>
      <c r="H1445" s="111"/>
      <c r="I1445" s="111"/>
      <c r="J1445" s="141" t="str">
        <f>VLOOKUP(D1445,'Tech. sheet (2)'!A:B,2,FALSE)</f>
        <v>L-838-942-170TH550F2820-HBI-A55K05</v>
      </c>
    </row>
    <row r="1446" ht="15.75" customHeight="1">
      <c r="A1446" s="161">
        <v>1415.0</v>
      </c>
      <c r="B1446" s="111" t="s">
        <v>1839</v>
      </c>
      <c r="C1446" s="164">
        <v>44966.0</v>
      </c>
      <c r="D1446" s="111" t="s">
        <v>981</v>
      </c>
      <c r="E1446" s="111">
        <v>30000.0</v>
      </c>
      <c r="F1446" s="111"/>
      <c r="G1446" s="111"/>
      <c r="H1446" s="111"/>
      <c r="I1446" s="111"/>
      <c r="J1446" s="141" t="str">
        <f>VLOOKUP(D1446,'Tech. sheet (2)'!A:B,2,FALSE)</f>
        <v>L-913-766-140TS480F2020-RAS-А08К05</v>
      </c>
    </row>
    <row r="1447" ht="15.75" customHeight="1">
      <c r="A1447" s="161">
        <v>1416.0</v>
      </c>
      <c r="B1447" s="111" t="s">
        <v>1840</v>
      </c>
      <c r="C1447" s="164">
        <v>44966.0</v>
      </c>
      <c r="D1447" s="111" t="s">
        <v>936</v>
      </c>
      <c r="E1447" s="111">
        <v>40000.0</v>
      </c>
      <c r="F1447" s="111"/>
      <c r="G1447" s="111"/>
      <c r="H1447" s="111"/>
      <c r="I1447" s="111"/>
      <c r="J1447" s="141" t="str">
        <f>VLOOKUP(D1447,'Tech. sheet (2)'!A:B,2,FALSE)</f>
        <v>T-896-795-170TH550F2828-HBI BLANK</v>
      </c>
    </row>
    <row r="1448" ht="15.75" customHeight="1">
      <c r="A1448" s="161">
        <v>1417.0</v>
      </c>
      <c r="B1448" s="111" t="s">
        <v>1841</v>
      </c>
      <c r="C1448" s="164">
        <v>44966.0</v>
      </c>
      <c r="D1448" s="111" t="s">
        <v>1527</v>
      </c>
      <c r="E1448" s="111">
        <v>20000.0</v>
      </c>
      <c r="F1448" s="111"/>
      <c r="G1448" s="111"/>
      <c r="H1448" s="111"/>
      <c r="I1448" s="111"/>
      <c r="J1448" s="141" t="str">
        <f>VLOOKUP(D1448,'Tech. sheet (2)'!A:B,2,FALSE)</f>
        <v>T-896-795-180TH550F2850-USK BLANK </v>
      </c>
    </row>
    <row r="1449" ht="15.75" customHeight="1">
      <c r="A1449" s="161">
        <v>1418.0</v>
      </c>
      <c r="B1449" s="111" t="s">
        <v>1842</v>
      </c>
      <c r="C1449" s="164">
        <v>44966.0</v>
      </c>
      <c r="D1449" s="131" t="s">
        <v>1458</v>
      </c>
      <c r="E1449" s="111">
        <v>20000.0</v>
      </c>
      <c r="F1449" s="111"/>
      <c r="G1449" s="111"/>
      <c r="H1449" s="111"/>
      <c r="I1449" s="111"/>
      <c r="J1449" s="141" t="str">
        <f>VLOOKUP(D1449,'Tech. sheet (2)'!A:B,2,FALSE)</f>
        <v>T-896-795-180TH550F2850-RAS BLANK</v>
      </c>
    </row>
    <row r="1450" ht="15.75" customHeight="1">
      <c r="A1450" s="161">
        <v>1419.0</v>
      </c>
      <c r="B1450" s="111" t="s">
        <v>1843</v>
      </c>
      <c r="C1450" s="164">
        <v>44966.0</v>
      </c>
      <c r="D1450" s="131" t="s">
        <v>1342</v>
      </c>
      <c r="E1450" s="111">
        <v>25000.0</v>
      </c>
      <c r="F1450" s="111"/>
      <c r="G1450" s="111"/>
      <c r="H1450" s="111"/>
      <c r="I1450" s="111"/>
      <c r="J1450" s="141" t="str">
        <f>VLOOKUP(D1450,'Tech. sheet (2)'!A:B,2,FALSE)</f>
        <v>T-860-795-170TH550F2828-HBI BLANK</v>
      </c>
    </row>
    <row r="1451" ht="15.75" customHeight="1">
      <c r="A1451" s="161">
        <v>1420.0</v>
      </c>
      <c r="B1451" s="111" t="s">
        <v>1844</v>
      </c>
      <c r="C1451" s="166">
        <v>44970.0</v>
      </c>
      <c r="D1451" s="131"/>
      <c r="E1451" s="111">
        <v>8500.0</v>
      </c>
      <c r="F1451" s="111" t="s">
        <v>1845</v>
      </c>
      <c r="G1451" s="111"/>
      <c r="H1451" s="111"/>
      <c r="I1451" s="111"/>
      <c r="J1451" s="141" t="str">
        <f>VLOOKUP(D1451,'Tech. sheet (2)'!A:B,2,FALSE)</f>
        <v>#N/A</v>
      </c>
    </row>
    <row r="1452" ht="15.75" customHeight="1">
      <c r="A1452" s="161">
        <v>1421.0</v>
      </c>
      <c r="B1452" s="111" t="s">
        <v>1846</v>
      </c>
      <c r="C1452" s="166">
        <v>44970.0</v>
      </c>
      <c r="D1452" s="111" t="s">
        <v>92</v>
      </c>
      <c r="E1452" s="111">
        <v>15000.0</v>
      </c>
      <c r="F1452" s="111"/>
      <c r="G1452" s="111"/>
      <c r="H1452" s="111"/>
      <c r="I1452" s="111"/>
      <c r="J1452" s="141" t="str">
        <f>VLOOKUP(D1452,'Tech. sheet (2)'!A:B,2,FALSE)</f>
        <v>OT153-ELQ1554A0A-20EB05-727LW-270TH435F5628-HBI-12800</v>
      </c>
    </row>
    <row r="1453" ht="15.75" customHeight="1">
      <c r="A1453" s="161">
        <v>1422.0</v>
      </c>
      <c r="B1453" s="111" t="s">
        <v>1847</v>
      </c>
      <c r="C1453" s="166">
        <v>44970.0</v>
      </c>
      <c r="D1453" s="111" t="s">
        <v>90</v>
      </c>
      <c r="E1453" s="111">
        <v>15000.0</v>
      </c>
      <c r="F1453" s="111"/>
      <c r="G1453" s="111"/>
      <c r="H1453" s="111"/>
      <c r="I1453" s="111"/>
      <c r="J1453" s="141" t="str">
        <f>VLOOKUP(D1453,'Tech. sheet (2)'!A:B,2,FALSE)</f>
        <v>OT153-ELQ1542A3A-20EB05-727LW-270TH435F5628-HBI-14400</v>
      </c>
    </row>
    <row r="1454" ht="15.75" customHeight="1">
      <c r="A1454" s="161">
        <v>1423.0</v>
      </c>
      <c r="B1454" s="111" t="s">
        <v>1848</v>
      </c>
      <c r="C1454" s="166">
        <v>44971.0</v>
      </c>
      <c r="D1454" s="157" t="s">
        <v>226</v>
      </c>
      <c r="E1454" s="111">
        <v>16000.0</v>
      </c>
      <c r="F1454" s="111"/>
      <c r="G1454" s="111"/>
      <c r="H1454" s="111"/>
      <c r="I1454" s="111"/>
      <c r="J1454" s="141" t="str">
        <f>VLOOKUP(D1454,'Tech. sheet (2)'!A:B,2,FALSE)</f>
        <v>M-860-873-180TH550F2820-HBI</v>
      </c>
    </row>
    <row r="1455" ht="15.75" customHeight="1">
      <c r="A1455" s="161">
        <v>1424.0</v>
      </c>
      <c r="B1455" s="111" t="s">
        <v>1849</v>
      </c>
      <c r="C1455" s="166">
        <v>44971.0</v>
      </c>
      <c r="D1455" s="141" t="s">
        <v>639</v>
      </c>
      <c r="E1455" s="111">
        <v>30000.0</v>
      </c>
      <c r="F1455" s="111"/>
      <c r="G1455" s="111"/>
      <c r="H1455" s="111"/>
      <c r="I1455" s="111"/>
      <c r="J1455" s="141" t="str">
        <f>VLOOKUP(D1455,'Tech. sheet (2)'!A:B,2,FALSE)</f>
        <v>OT096-A07K05-ARGO-200TH550S2828-HBI-38850</v>
      </c>
    </row>
    <row r="1456" ht="15.75" customHeight="1">
      <c r="A1456" s="161">
        <v>1425.0</v>
      </c>
      <c r="B1456" s="111" t="s">
        <v>1850</v>
      </c>
      <c r="C1456" s="166">
        <v>44971.0</v>
      </c>
      <c r="D1456" s="141" t="s">
        <v>639</v>
      </c>
      <c r="E1456" s="111">
        <v>20000.0</v>
      </c>
      <c r="F1456" s="111"/>
      <c r="G1456" s="111"/>
      <c r="H1456" s="111"/>
      <c r="I1456" s="111"/>
      <c r="J1456" s="141" t="str">
        <f>VLOOKUP(D1456,'Tech. sheet (2)'!A:B,2,FALSE)</f>
        <v>OT096-A07K05-ARGO-200TH550S2828-HBI-38850</v>
      </c>
    </row>
    <row r="1457" ht="15.75" customHeight="1">
      <c r="A1457" s="161">
        <v>1426.0</v>
      </c>
      <c r="B1457" s="111" t="s">
        <v>1851</v>
      </c>
      <c r="C1457" s="166">
        <v>44971.0</v>
      </c>
      <c r="D1457" s="131" t="s">
        <v>780</v>
      </c>
      <c r="E1457" s="111">
        <v>34000.0</v>
      </c>
      <c r="F1457" s="111"/>
      <c r="G1457" s="111"/>
      <c r="H1457" s="111"/>
      <c r="I1457" s="111"/>
      <c r="J1457" s="141" t="str">
        <f>VLOOKUP(D1457,'Tech. sheet (2)'!A:B,2,FALSE)</f>
        <v>M-808-908-180TH550S2828-HBI BLANK</v>
      </c>
    </row>
    <row r="1458" ht="15.75" customHeight="1">
      <c r="A1458" s="161">
        <v>1427.0</v>
      </c>
      <c r="B1458" s="111" t="s">
        <v>1852</v>
      </c>
      <c r="C1458" s="166">
        <v>44972.0</v>
      </c>
      <c r="D1458" s="131" t="s">
        <v>551</v>
      </c>
      <c r="E1458" s="111">
        <v>20000.0</v>
      </c>
      <c r="F1458" s="111"/>
      <c r="G1458" s="111"/>
      <c r="H1458" s="111"/>
      <c r="I1458" s="111"/>
      <c r="J1458" s="141" t="str">
        <f>VLOOKUP(D1458,'Tech. sheet (2)'!A:B,2,FALSE)</f>
        <v>L-975-925-140TS550S2828-RAS-C06K05</v>
      </c>
    </row>
    <row r="1459" ht="15.75" customHeight="1">
      <c r="A1459" s="161">
        <v>1428.0</v>
      </c>
      <c r="B1459" s="111" t="s">
        <v>1853</v>
      </c>
      <c r="C1459" s="166">
        <v>44972.0</v>
      </c>
      <c r="D1459" s="131" t="s">
        <v>1854</v>
      </c>
      <c r="E1459" s="111">
        <v>30000.0</v>
      </c>
      <c r="F1459" s="111"/>
      <c r="G1459" s="111"/>
      <c r="H1459" s="111"/>
      <c r="I1459" s="111"/>
      <c r="J1459" s="141" t="str">
        <f>VLOOKUP(D1459,'Tech. sheet (2)'!A:B,2,FALSE)</f>
        <v>L-975-925-150TS550S2828-RAS-C06K05</v>
      </c>
    </row>
    <row r="1460" ht="15.75" customHeight="1">
      <c r="A1460" s="161">
        <v>1429.0</v>
      </c>
      <c r="B1460" s="111" t="s">
        <v>1855</v>
      </c>
      <c r="C1460" s="166">
        <v>44972.0</v>
      </c>
      <c r="D1460" s="131" t="s">
        <v>1856</v>
      </c>
      <c r="E1460" s="111">
        <v>10000.0</v>
      </c>
      <c r="F1460" s="111"/>
      <c r="G1460" s="111"/>
      <c r="H1460" s="111"/>
      <c r="I1460" s="111"/>
      <c r="J1460" s="141" t="str">
        <f>VLOOKUP(D1460,'Tech. sheet (2)'!A:B,2,FALSE)</f>
        <v>L-918-925-150TS550S2828-RAS-C06K05</v>
      </c>
    </row>
    <row r="1461" ht="15.75" customHeight="1">
      <c r="A1461" s="161">
        <v>1430.0</v>
      </c>
      <c r="B1461" s="111" t="s">
        <v>1857</v>
      </c>
      <c r="C1461" s="166">
        <v>44973.0</v>
      </c>
      <c r="D1461" s="131" t="s">
        <v>1858</v>
      </c>
      <c r="E1461" s="111">
        <v>20000.0</v>
      </c>
      <c r="F1461" s="111"/>
      <c r="G1461" s="111"/>
      <c r="H1461" s="111"/>
      <c r="I1461" s="111"/>
      <c r="J1461" s="141" t="str">
        <f>VLOOKUP(D1461,'Tech. sheet (2)'!A:B,2,FALSE)</f>
        <v>L-920-778-140TS340S2828-RAS-А08К05</v>
      </c>
    </row>
    <row r="1462" ht="15.75" customHeight="1">
      <c r="A1462" s="161">
        <v>1431.0</v>
      </c>
      <c r="B1462" s="111" t="s">
        <v>1859</v>
      </c>
      <c r="C1462" s="166">
        <v>44973.0</v>
      </c>
      <c r="D1462" s="131" t="s">
        <v>1036</v>
      </c>
      <c r="E1462" s="111">
        <v>20000.0</v>
      </c>
      <c r="F1462" s="111"/>
      <c r="G1462" s="111"/>
      <c r="H1462" s="111"/>
      <c r="I1462" s="111"/>
      <c r="J1462" s="141" t="str">
        <f>VLOOKUP(D1462,'Tech. sheet (2)'!A:B,2,FALSE)</f>
        <v>L-920-778-160TS340S2828-RAS-А08К05</v>
      </c>
    </row>
    <row r="1463" ht="15.75" customHeight="1">
      <c r="A1463" s="161">
        <v>1432.0</v>
      </c>
      <c r="B1463" s="111" t="s">
        <v>1860</v>
      </c>
      <c r="C1463" s="166">
        <v>44973.0</v>
      </c>
      <c r="D1463" s="131" t="s">
        <v>613</v>
      </c>
      <c r="E1463" s="111">
        <v>25000.0</v>
      </c>
      <c r="F1463" s="111"/>
      <c r="G1463" s="111"/>
      <c r="H1463" s="111"/>
      <c r="I1463" s="111"/>
      <c r="J1463" s="141" t="str">
        <f>VLOOKUP(D1463,'Tech. sheet (2)'!A:B,2,FALSE)</f>
        <v>OT62-ELQ6216A2A-15VK05-975HP-170TH435S2828-USK-144000</v>
      </c>
    </row>
    <row r="1464" ht="15.75" customHeight="1">
      <c r="A1464" s="161">
        <v>1433.0</v>
      </c>
      <c r="B1464" s="111" t="s">
        <v>1861</v>
      </c>
      <c r="C1464" s="166">
        <v>44973.0</v>
      </c>
      <c r="D1464" s="131" t="s">
        <v>595</v>
      </c>
      <c r="E1464" s="111">
        <v>25000.0</v>
      </c>
      <c r="F1464" s="111"/>
      <c r="G1464" s="111"/>
      <c r="H1464" s="111"/>
      <c r="I1464" s="111"/>
      <c r="J1464" s="141" t="str">
        <f>VLOOKUP(D1464,'Tech. sheet (2)'!A:B,2,FALSE)</f>
        <v>OT62-ELQ6216A2A-15VK05-975HP-170TH435S2828-HBI-144000</v>
      </c>
    </row>
    <row r="1465" ht="15.75" customHeight="1">
      <c r="A1465" s="161">
        <v>1434.0</v>
      </c>
      <c r="B1465" s="111" t="s">
        <v>1862</v>
      </c>
      <c r="C1465" s="166">
        <v>44974.0</v>
      </c>
      <c r="D1465" s="131" t="s">
        <v>1856</v>
      </c>
      <c r="E1465" s="111">
        <v>20000.0</v>
      </c>
      <c r="F1465" s="111"/>
      <c r="G1465" s="111"/>
      <c r="H1465" s="111"/>
      <c r="I1465" s="111"/>
      <c r="J1465" s="141" t="str">
        <f>VLOOKUP(D1465,'Tech. sheet (2)'!A:B,2,FALSE)</f>
        <v>L-918-925-150TS550S2828-RAS-C06K05</v>
      </c>
    </row>
    <row r="1466" ht="15.75" customHeight="1">
      <c r="A1466" s="161">
        <v>1435.0</v>
      </c>
      <c r="B1466" s="111" t="s">
        <v>1863</v>
      </c>
      <c r="C1466" s="166">
        <v>44974.0</v>
      </c>
      <c r="D1466" s="131" t="s">
        <v>936</v>
      </c>
      <c r="E1466" s="111">
        <v>10000.0</v>
      </c>
      <c r="F1466" s="111"/>
      <c r="G1466" s="111"/>
      <c r="H1466" s="111"/>
      <c r="I1466" s="111"/>
      <c r="J1466" s="141" t="str">
        <f>VLOOKUP(D1466,'Tech. sheet (2)'!A:B,2,FALSE)</f>
        <v>T-896-795-170TH550F2828-HBI BLANK</v>
      </c>
    </row>
    <row r="1467" ht="15.75" customHeight="1">
      <c r="A1467" s="161">
        <v>1436.0</v>
      </c>
      <c r="B1467" s="111" t="s">
        <v>1864</v>
      </c>
      <c r="C1467" s="166">
        <v>44974.0</v>
      </c>
      <c r="D1467" s="131" t="s">
        <v>76</v>
      </c>
      <c r="E1467" s="111">
        <v>10000.0</v>
      </c>
      <c r="F1467" s="111"/>
      <c r="G1467" s="111"/>
      <c r="H1467" s="111"/>
      <c r="I1467" s="111"/>
      <c r="J1467" s="141" t="str">
        <f>VLOOKUP(D1467,'Tech. sheet (2)'!A:B,2,FALSE)</f>
        <v>L-838-942-170TH550F2820-HBI-A55K05</v>
      </c>
    </row>
    <row r="1468" ht="15.75" customHeight="1">
      <c r="A1468" s="161">
        <v>1437.0</v>
      </c>
      <c r="B1468" s="111" t="s">
        <v>1865</v>
      </c>
      <c r="C1468" s="166">
        <v>44977.0</v>
      </c>
      <c r="D1468" s="131" t="s">
        <v>233</v>
      </c>
      <c r="E1468" s="111">
        <v>30000.0</v>
      </c>
      <c r="F1468" s="111"/>
      <c r="G1468" s="111"/>
      <c r="H1468" s="111"/>
      <c r="I1468" s="111"/>
      <c r="J1468" s="141" t="str">
        <f>VLOOKUP(D1468,'Tech. sheet (2)'!A:B,2,FALSE)</f>
        <v>M-895-907-190TH550F2820-HBI BLANK</v>
      </c>
    </row>
    <row r="1469" ht="15.75" customHeight="1">
      <c r="A1469" s="161">
        <v>1438.0</v>
      </c>
      <c r="B1469" s="111" t="s">
        <v>1866</v>
      </c>
      <c r="C1469" s="166">
        <v>44977.0</v>
      </c>
      <c r="D1469" s="131" t="s">
        <v>233</v>
      </c>
      <c r="E1469" s="111">
        <v>30000.0</v>
      </c>
      <c r="F1469" s="111"/>
      <c r="G1469" s="111"/>
      <c r="H1469" s="111"/>
      <c r="I1469" s="111"/>
      <c r="J1469" s="141" t="str">
        <f>VLOOKUP(D1469,'Tech. sheet (2)'!A:B,2,FALSE)</f>
        <v>M-895-907-190TH550F2820-HBI BLANK</v>
      </c>
    </row>
    <row r="1470" ht="15.75" customHeight="1">
      <c r="A1470" s="161">
        <v>1439.0</v>
      </c>
      <c r="B1470" s="111" t="s">
        <v>1867</v>
      </c>
      <c r="C1470" s="166">
        <v>44977.0</v>
      </c>
      <c r="D1470" s="131" t="s">
        <v>1364</v>
      </c>
      <c r="E1470" s="111">
        <v>40000.0</v>
      </c>
      <c r="F1470" s="111"/>
      <c r="G1470" s="111"/>
      <c r="H1470" s="111"/>
      <c r="I1470" s="111"/>
      <c r="J1470" s="141" t="str">
        <f>VLOOKUP(D1470,'Tech. sheet (2)'!A:B,2,FALSE)</f>
        <v>L-896-795-170TH550F2828-HBI-V14K05</v>
      </c>
    </row>
    <row r="1471" ht="15.75" customHeight="1">
      <c r="A1471" s="161">
        <v>1440.0</v>
      </c>
      <c r="B1471" s="111" t="s">
        <v>1868</v>
      </c>
      <c r="C1471" s="166">
        <v>44977.0</v>
      </c>
      <c r="D1471" s="131" t="s">
        <v>1856</v>
      </c>
      <c r="E1471" s="111">
        <v>20000.0</v>
      </c>
      <c r="F1471" s="111"/>
      <c r="G1471" s="111"/>
      <c r="H1471" s="111"/>
      <c r="I1471" s="111"/>
      <c r="J1471" s="141" t="str">
        <f>VLOOKUP(D1471,'Tech. sheet (2)'!A:B,2,FALSE)</f>
        <v>L-918-925-150TS550S2828-RAS-C06K05</v>
      </c>
    </row>
    <row r="1472" ht="15.75" customHeight="1">
      <c r="A1472" s="161">
        <v>1441.0</v>
      </c>
      <c r="B1472" s="111" t="s">
        <v>1869</v>
      </c>
      <c r="C1472" s="166">
        <v>44977.0</v>
      </c>
      <c r="D1472" s="131" t="s">
        <v>1856</v>
      </c>
      <c r="E1472" s="111">
        <v>20000.0</v>
      </c>
      <c r="F1472" s="111"/>
      <c r="G1472" s="111"/>
      <c r="H1472" s="111"/>
      <c r="I1472" s="111"/>
      <c r="J1472" s="141" t="str">
        <f>VLOOKUP(D1472,'Tech. sheet (2)'!A:B,2,FALSE)</f>
        <v>L-918-925-150TS550S2828-RAS-C06K05</v>
      </c>
    </row>
    <row r="1473" ht="15.75" customHeight="1">
      <c r="A1473" s="161">
        <v>1442.0</v>
      </c>
      <c r="B1473" s="111" t="s">
        <v>1870</v>
      </c>
      <c r="C1473" s="166">
        <v>44978.0</v>
      </c>
      <c r="D1473" s="131" t="s">
        <v>1856</v>
      </c>
      <c r="E1473" s="111">
        <v>20000.0</v>
      </c>
      <c r="F1473" s="111"/>
      <c r="G1473" s="111"/>
      <c r="H1473" s="111"/>
      <c r="I1473" s="111"/>
      <c r="J1473" s="141" t="str">
        <f>VLOOKUP(D1473,'Tech. sheet (2)'!A:B,2,FALSE)</f>
        <v>L-918-925-150TS550S2828-RAS-C06K05</v>
      </c>
    </row>
    <row r="1474" ht="15.75" customHeight="1">
      <c r="A1474" s="161">
        <v>1443.0</v>
      </c>
      <c r="B1474" s="111" t="s">
        <v>1871</v>
      </c>
      <c r="C1474" s="166">
        <v>44978.0</v>
      </c>
      <c r="D1474" s="131" t="s">
        <v>1872</v>
      </c>
      <c r="E1474" s="111">
        <v>7000.0</v>
      </c>
      <c r="F1474" s="111"/>
      <c r="G1474" s="111"/>
      <c r="H1474" s="111"/>
      <c r="I1474" s="111"/>
      <c r="J1474" s="141" t="str">
        <f>VLOOKUP(D1474,'Tech. sheet (2)'!A:B,2,FALSE)</f>
        <v>OT096-15VK05-ARGO-200TH550S2828-HBI-38850</v>
      </c>
    </row>
    <row r="1475" ht="15.75" customHeight="1">
      <c r="A1475" s="161">
        <v>1444.0</v>
      </c>
      <c r="B1475" s="111" t="s">
        <v>1873</v>
      </c>
      <c r="C1475" s="166">
        <v>44979.0</v>
      </c>
      <c r="D1475" s="131" t="s">
        <v>98</v>
      </c>
      <c r="E1475" s="111">
        <v>10000.0</v>
      </c>
      <c r="F1475" s="111"/>
      <c r="G1475" s="111"/>
      <c r="H1475" s="111"/>
      <c r="I1475" s="111"/>
      <c r="J1475" s="141" t="str">
        <f>VLOOKUP(D1475,'Tech. sheet (2)'!A:B,2,FALSE)</f>
        <v>OT153-ELQ0561A2A-W18B55-727LW-270TH435S2828-HBI-12800</v>
      </c>
    </row>
    <row r="1476" ht="15.75" customHeight="1">
      <c r="A1476" s="161">
        <v>1445.0</v>
      </c>
      <c r="B1476" s="111" t="s">
        <v>1874</v>
      </c>
      <c r="C1476" s="166">
        <v>44979.0</v>
      </c>
      <c r="D1476" s="131" t="s">
        <v>1875</v>
      </c>
      <c r="E1476" s="111">
        <v>15000.0</v>
      </c>
      <c r="F1476" s="111"/>
      <c r="G1476" s="111"/>
      <c r="H1476" s="111"/>
      <c r="I1476" s="111"/>
      <c r="J1476" s="141" t="str">
        <f>VLOOKUP(D1476,'Tech. sheet (2)'!A:B,2,FALSE)</f>
        <v>OT070-ELQ7022A5A-21ЕК05-993DE-170TH550F2828-HBI-90300</v>
      </c>
    </row>
    <row r="1477" ht="15.75" customHeight="1">
      <c r="A1477" s="161">
        <v>1446.0</v>
      </c>
      <c r="B1477" s="111" t="s">
        <v>1876</v>
      </c>
      <c r="C1477" s="166">
        <v>44979.0</v>
      </c>
      <c r="D1477" s="131" t="s">
        <v>133</v>
      </c>
      <c r="E1477" s="111">
        <v>35000.0</v>
      </c>
      <c r="F1477" s="111"/>
      <c r="G1477" s="111"/>
      <c r="H1477" s="111"/>
      <c r="I1477" s="111"/>
      <c r="J1477" s="141" t="str">
        <f>VLOOKUP(D1477,'Tech. sheet (2)'!A:B,2,FALSE)</f>
        <v>M-959-901-170TH550F2828-HBI BLANK</v>
      </c>
    </row>
    <row r="1478" ht="15.75" customHeight="1">
      <c r="A1478" s="161">
        <v>1447.0</v>
      </c>
      <c r="B1478" s="111" t="s">
        <v>1877</v>
      </c>
      <c r="C1478" s="166">
        <v>44979.0</v>
      </c>
      <c r="D1478" s="131" t="s">
        <v>226</v>
      </c>
      <c r="E1478" s="111">
        <v>31000.0</v>
      </c>
      <c r="F1478" s="111"/>
      <c r="G1478" s="111"/>
      <c r="H1478" s="111"/>
      <c r="I1478" s="111"/>
      <c r="J1478" s="141" t="str">
        <f>VLOOKUP(D1478,'Tech. sheet (2)'!A:B,2,FALSE)</f>
        <v>M-860-873-180TH550F2820-HBI</v>
      </c>
    </row>
    <row r="1479" ht="15.75" customHeight="1">
      <c r="A1479" s="161">
        <v>1448.0</v>
      </c>
      <c r="B1479" s="111" t="s">
        <v>1878</v>
      </c>
      <c r="C1479" s="166">
        <v>44980.0</v>
      </c>
      <c r="D1479" s="131" t="s">
        <v>744</v>
      </c>
      <c r="E1479" s="111">
        <v>25000.0</v>
      </c>
      <c r="F1479" s="111"/>
      <c r="G1479" s="111"/>
      <c r="H1479" s="111"/>
      <c r="I1479" s="111"/>
      <c r="J1479" s="141" t="str">
        <f>VLOOKUP(D1479,'Tech. sheet (2)'!A:B,2,FALSE)</f>
        <v>OT99-921XQ-200TH550S2828-HBI-A75B05-37856</v>
      </c>
    </row>
    <row r="1480" ht="15.75" customHeight="1">
      <c r="A1480" s="161">
        <v>1449.0</v>
      </c>
      <c r="B1480" s="111" t="s">
        <v>1879</v>
      </c>
      <c r="C1480" s="166">
        <v>44980.0</v>
      </c>
      <c r="D1480" s="131" t="s">
        <v>744</v>
      </c>
      <c r="E1480" s="111">
        <v>20000.0</v>
      </c>
      <c r="F1480" s="111"/>
      <c r="G1480" s="111"/>
      <c r="H1480" s="111"/>
      <c r="I1480" s="111"/>
      <c r="J1480" s="141" t="str">
        <f>VLOOKUP(D1480,'Tech. sheet (2)'!A:B,2,FALSE)</f>
        <v>OT99-921XQ-200TH550S2828-HBI-A75B05-37856</v>
      </c>
    </row>
    <row r="1481" ht="15.75" customHeight="1">
      <c r="A1481" s="161">
        <v>1450.0</v>
      </c>
      <c r="B1481" s="111" t="s">
        <v>1880</v>
      </c>
      <c r="C1481" s="166">
        <v>44980.0</v>
      </c>
      <c r="D1481" s="131" t="s">
        <v>936</v>
      </c>
      <c r="E1481" s="111">
        <v>30000.0</v>
      </c>
      <c r="F1481" s="111"/>
      <c r="G1481" s="111"/>
      <c r="H1481" s="111"/>
      <c r="I1481" s="111"/>
      <c r="J1481" s="141" t="str">
        <f>VLOOKUP(D1481,'Tech. sheet (2)'!A:B,2,FALSE)</f>
        <v>T-896-795-170TH550F2828-HBI BLANK</v>
      </c>
    </row>
    <row r="1482" ht="15.75" customHeight="1">
      <c r="A1482" s="161">
        <v>1451.0</v>
      </c>
      <c r="B1482" s="111" t="s">
        <v>1881</v>
      </c>
      <c r="C1482" s="166">
        <v>44981.0</v>
      </c>
      <c r="D1482" s="131" t="s">
        <v>1856</v>
      </c>
      <c r="E1482" s="111">
        <v>30000.0</v>
      </c>
      <c r="F1482" s="111"/>
      <c r="G1482" s="111"/>
      <c r="H1482" s="111"/>
      <c r="I1482" s="111"/>
      <c r="J1482" s="141" t="str">
        <f>VLOOKUP(D1482,'Tech. sheet (2)'!A:B,2,FALSE)</f>
        <v>L-918-925-150TS550S2828-RAS-C06K05</v>
      </c>
    </row>
    <row r="1483" ht="15.75" customHeight="1">
      <c r="A1483" s="161">
        <v>1452.0</v>
      </c>
      <c r="B1483" s="111" t="s">
        <v>1882</v>
      </c>
      <c r="C1483" s="166">
        <v>44984.0</v>
      </c>
      <c r="D1483" s="131" t="s">
        <v>981</v>
      </c>
      <c r="E1483" s="111">
        <v>30000.0</v>
      </c>
      <c r="F1483" s="111"/>
      <c r="G1483" s="111"/>
      <c r="H1483" s="111"/>
      <c r="I1483" s="111"/>
      <c r="J1483" s="141" t="str">
        <f>VLOOKUP(D1483,'Tech. sheet (2)'!A:B,2,FALSE)</f>
        <v>L-913-766-140TS480F2020-RAS-А08К05</v>
      </c>
    </row>
    <row r="1484" ht="15.75" customHeight="1">
      <c r="A1484" s="161">
        <v>1453.0</v>
      </c>
      <c r="B1484" s="111" t="s">
        <v>1883</v>
      </c>
      <c r="C1484" s="166">
        <v>44984.0</v>
      </c>
      <c r="D1484" s="111" t="s">
        <v>856</v>
      </c>
      <c r="E1484" s="111">
        <v>20000.0</v>
      </c>
      <c r="F1484" s="111"/>
      <c r="G1484" s="111"/>
      <c r="H1484" s="111"/>
      <c r="I1484" s="111"/>
      <c r="J1484" s="141" t="str">
        <f>VLOOKUP(D1484,'Tech. sheet (2)'!A:B,2,FALSE)</f>
        <v>L-913-766-140TS480F2020-RAS-21EK05</v>
      </c>
    </row>
    <row r="1485" ht="15.75" customHeight="1">
      <c r="A1485" s="161">
        <v>1454.0</v>
      </c>
      <c r="B1485" s="111" t="s">
        <v>1884</v>
      </c>
      <c r="C1485" s="166">
        <v>44984.0</v>
      </c>
      <c r="D1485" s="131" t="s">
        <v>1885</v>
      </c>
      <c r="E1485" s="111">
        <v>20000.0</v>
      </c>
      <c r="F1485" s="111"/>
      <c r="G1485" s="111"/>
      <c r="H1485" s="111"/>
      <c r="I1485" s="111"/>
      <c r="J1485" s="141" t="str">
        <f>VLOOKUP(D1485,'Tech. sheet (2)'!A:B,2,FALSE)</f>
        <v>L-975-925-150TS550S2828-RAS-21EK05</v>
      </c>
    </row>
    <row r="1486" ht="15.75" customHeight="1">
      <c r="A1486" s="161">
        <v>1455.0</v>
      </c>
      <c r="B1486" s="111" t="s">
        <v>1886</v>
      </c>
      <c r="C1486" s="166">
        <v>44984.0</v>
      </c>
      <c r="D1486" s="131" t="s">
        <v>82</v>
      </c>
      <c r="E1486" s="111">
        <v>40000.0</v>
      </c>
      <c r="F1486" s="111"/>
      <c r="G1486" s="111"/>
      <c r="H1486" s="111"/>
      <c r="I1486" s="111"/>
      <c r="J1486" s="141" t="str">
        <f>VLOOKUP(D1486,'Tech. sheet (2)'!A:B,2,FALSE)</f>
        <v>L-942-790-160TS340S2020-RAS-А08К05</v>
      </c>
    </row>
    <row r="1487" ht="15.75" customHeight="1">
      <c r="A1487" s="161">
        <v>1456.0</v>
      </c>
      <c r="B1487" s="111" t="s">
        <v>1887</v>
      </c>
      <c r="C1487" s="166">
        <v>44985.0</v>
      </c>
      <c r="D1487" s="131" t="s">
        <v>639</v>
      </c>
      <c r="E1487" s="111">
        <v>30000.0</v>
      </c>
      <c r="F1487" s="111"/>
      <c r="G1487" s="111"/>
      <c r="H1487" s="111"/>
      <c r="I1487" s="111"/>
      <c r="J1487" s="141" t="str">
        <f>VLOOKUP(D1487,'Tech. sheet (2)'!A:B,2,FALSE)</f>
        <v>OT096-A07K05-ARGO-200TH550S2828-HBI-38850</v>
      </c>
    </row>
    <row r="1488" ht="15.75" customHeight="1">
      <c r="A1488" s="161">
        <v>1457.0</v>
      </c>
      <c r="B1488" s="111" t="s">
        <v>1888</v>
      </c>
      <c r="C1488" s="166">
        <v>44985.0</v>
      </c>
      <c r="D1488" s="131" t="s">
        <v>595</v>
      </c>
      <c r="E1488" s="111">
        <v>25000.0</v>
      </c>
      <c r="F1488" s="111"/>
      <c r="G1488" s="111"/>
      <c r="H1488" s="111"/>
      <c r="I1488" s="111"/>
      <c r="J1488" s="141" t="str">
        <f>VLOOKUP(D1488,'Tech. sheet (2)'!A:B,2,FALSE)</f>
        <v>OT62-ELQ6216A2A-15VK05-975HP-170TH435S2828-HBI-144000</v>
      </c>
    </row>
    <row r="1489" ht="15.75" customHeight="1">
      <c r="A1489" s="161">
        <v>1458.0</v>
      </c>
      <c r="B1489" s="111" t="s">
        <v>1889</v>
      </c>
      <c r="C1489" s="166">
        <v>44985.0</v>
      </c>
      <c r="D1489" s="131" t="s">
        <v>595</v>
      </c>
      <c r="E1489" s="111">
        <v>25000.0</v>
      </c>
      <c r="F1489" s="111"/>
      <c r="G1489" s="111"/>
      <c r="H1489" s="111"/>
      <c r="I1489" s="111"/>
      <c r="J1489" s="141" t="str">
        <f>VLOOKUP(D1489,'Tech. sheet (2)'!A:B,2,FALSE)</f>
        <v>OT62-ELQ6216A2A-15VK05-975HP-170TH435S2828-HBI-144000</v>
      </c>
    </row>
    <row r="1490" ht="15.75" customHeight="1">
      <c r="A1490" s="161">
        <v>1459.0</v>
      </c>
      <c r="B1490" s="111" t="s">
        <v>1890</v>
      </c>
      <c r="C1490" s="166">
        <v>44986.0</v>
      </c>
      <c r="D1490" s="144" t="s">
        <v>226</v>
      </c>
      <c r="E1490" s="111">
        <v>40000.0</v>
      </c>
      <c r="F1490" s="111"/>
      <c r="G1490" s="111"/>
      <c r="H1490" s="111"/>
      <c r="I1490" s="111"/>
      <c r="J1490" s="141" t="str">
        <f>VLOOKUP(D1490,'Tech. sheet (2)'!A:B,2,FALSE)</f>
        <v>M-860-873-180TH550F2820-HBI</v>
      </c>
    </row>
    <row r="1491" ht="15.75" customHeight="1">
      <c r="A1491" s="161">
        <v>1460.0</v>
      </c>
      <c r="B1491" s="111" t="s">
        <v>1891</v>
      </c>
      <c r="C1491" s="166">
        <v>44986.0</v>
      </c>
      <c r="D1491" s="111" t="s">
        <v>92</v>
      </c>
      <c r="E1491" s="156">
        <v>10000.0</v>
      </c>
      <c r="F1491" s="111"/>
      <c r="G1491" s="111"/>
      <c r="H1491" s="111"/>
      <c r="I1491" s="111"/>
      <c r="J1491" s="141" t="str">
        <f>VLOOKUP(D1491,'Tech. sheet (2)'!A:B,2,FALSE)</f>
        <v>OT153-ELQ1554A0A-20EB05-727LW-270TH435F5628-HBI-12800</v>
      </c>
    </row>
    <row r="1492" ht="15.75" customHeight="1">
      <c r="A1492" s="161">
        <v>1461.0</v>
      </c>
      <c r="B1492" s="111" t="s">
        <v>1892</v>
      </c>
      <c r="C1492" s="166">
        <v>44986.0</v>
      </c>
      <c r="D1492" s="131" t="s">
        <v>98</v>
      </c>
      <c r="E1492" s="111">
        <v>17000.0</v>
      </c>
      <c r="F1492" s="111"/>
      <c r="G1492" s="111"/>
      <c r="H1492" s="111"/>
      <c r="I1492" s="111"/>
      <c r="J1492" s="141" t="str">
        <f>VLOOKUP(D1492,'Tech. sheet (2)'!A:B,2,FALSE)</f>
        <v>OT153-ELQ0561A2A-W18B55-727LW-270TH435S2828-HBI-12800</v>
      </c>
    </row>
    <row r="1493" ht="15.75" customHeight="1">
      <c r="A1493" s="161">
        <v>1462.0</v>
      </c>
      <c r="B1493" s="111" t="s">
        <v>1893</v>
      </c>
      <c r="C1493" s="166">
        <v>44986.0</v>
      </c>
      <c r="D1493" s="111" t="s">
        <v>1342</v>
      </c>
      <c r="E1493" s="111">
        <v>40000.0</v>
      </c>
      <c r="F1493" s="111"/>
      <c r="G1493" s="111"/>
      <c r="H1493" s="111"/>
      <c r="I1493" s="111"/>
      <c r="J1493" s="141" t="str">
        <f>VLOOKUP(D1493,'Tech. sheet (2)'!A:B,2,FALSE)</f>
        <v>T-860-795-170TH550F2828-HBI BLANK</v>
      </c>
    </row>
    <row r="1494" ht="15.75" customHeight="1">
      <c r="A1494" s="161">
        <v>1463.0</v>
      </c>
      <c r="B1494" s="111" t="s">
        <v>1894</v>
      </c>
      <c r="C1494" s="166">
        <v>44987.0</v>
      </c>
      <c r="D1494" s="111" t="s">
        <v>90</v>
      </c>
      <c r="E1494" s="111">
        <v>6000.0</v>
      </c>
      <c r="F1494" s="111"/>
      <c r="G1494" s="111"/>
      <c r="H1494" s="111"/>
      <c r="I1494" s="111"/>
      <c r="J1494" s="141" t="str">
        <f>VLOOKUP(D1494,'Tech. sheet (2)'!A:B,2,FALSE)</f>
        <v>OT153-ELQ1542A3A-20EB05-727LW-270TH435F5628-HBI-14400</v>
      </c>
    </row>
    <row r="1495" ht="15.75" customHeight="1">
      <c r="A1495" s="161">
        <v>1464.0</v>
      </c>
      <c r="B1495" s="111" t="s">
        <v>1895</v>
      </c>
      <c r="C1495" s="166">
        <v>44988.0</v>
      </c>
      <c r="D1495" s="141" t="s">
        <v>639</v>
      </c>
      <c r="E1495" s="111">
        <v>30000.0</v>
      </c>
      <c r="F1495" s="111"/>
      <c r="G1495" s="111"/>
      <c r="H1495" s="111"/>
      <c r="I1495" s="111"/>
      <c r="J1495" s="141" t="str">
        <f>VLOOKUP(D1495,'Tech. sheet (2)'!A:B,2,FALSE)</f>
        <v>OT096-A07K05-ARGO-200TH550S2828-HBI-38850</v>
      </c>
    </row>
    <row r="1496" ht="15.75" customHeight="1">
      <c r="A1496" s="161">
        <v>1465.0</v>
      </c>
      <c r="B1496" s="111" t="s">
        <v>1896</v>
      </c>
      <c r="C1496" s="166">
        <v>44991.0</v>
      </c>
      <c r="D1496" s="144" t="s">
        <v>82</v>
      </c>
      <c r="E1496" s="111">
        <v>30000.0</v>
      </c>
      <c r="F1496" s="111"/>
      <c r="G1496" s="111"/>
      <c r="H1496" s="111"/>
      <c r="I1496" s="111"/>
      <c r="J1496" s="141" t="str">
        <f>VLOOKUP(D1496,'Tech. sheet (2)'!A:B,2,FALSE)</f>
        <v>L-942-790-160TS340S2020-RAS-А08К05</v>
      </c>
    </row>
    <row r="1497" ht="15.75" customHeight="1">
      <c r="A1497" s="161">
        <v>1466.0</v>
      </c>
      <c r="B1497" s="111" t="s">
        <v>1897</v>
      </c>
      <c r="C1497" s="166">
        <v>44991.0</v>
      </c>
      <c r="D1497" s="111" t="s">
        <v>780</v>
      </c>
      <c r="E1497" s="156">
        <v>7000.0</v>
      </c>
      <c r="F1497" s="111"/>
      <c r="G1497" s="111"/>
      <c r="H1497" s="111"/>
      <c r="I1497" s="111"/>
      <c r="J1497" s="141" t="str">
        <f>VLOOKUP(D1497,'Tech. sheet (2)'!A:B,2,FALSE)</f>
        <v>M-808-908-180TH550S2828-HBI BLANK</v>
      </c>
    </row>
    <row r="1498" ht="15.75" customHeight="1">
      <c r="A1498" s="161">
        <v>1467.0</v>
      </c>
      <c r="B1498" s="111" t="s">
        <v>1898</v>
      </c>
      <c r="C1498" s="166">
        <v>44991.0</v>
      </c>
      <c r="D1498" s="137" t="s">
        <v>1537</v>
      </c>
      <c r="E1498" s="111">
        <v>20000.0</v>
      </c>
      <c r="F1498" s="111"/>
      <c r="G1498" s="111"/>
      <c r="H1498" s="111"/>
      <c r="I1498" s="111"/>
      <c r="J1498" s="141" t="str">
        <f>VLOOKUP(D1498,'Tech. sheet (2)'!A:B,2,FALSE)</f>
        <v>OT070-ELQ7013A9A-07CK05-993DE-170TH550F2828-HBI-90300 </v>
      </c>
    </row>
    <row r="1499" ht="15.75" customHeight="1">
      <c r="A1499" s="161">
        <v>1468.0</v>
      </c>
      <c r="B1499" s="111" t="s">
        <v>1899</v>
      </c>
      <c r="C1499" s="166">
        <v>44991.0</v>
      </c>
      <c r="D1499" s="111" t="s">
        <v>1900</v>
      </c>
      <c r="E1499" s="156">
        <v>7800.0</v>
      </c>
      <c r="F1499" s="111"/>
      <c r="G1499" s="111"/>
      <c r="H1499" s="111"/>
      <c r="I1499" s="111"/>
      <c r="J1499" s="141" t="str">
        <f>VLOOKUP(D1499,'Tech. sheet (2)'!A:B,2,FALSE)</f>
        <v>OT070-ELQ7013A9A-07CK05-993DE-170TH580S2828-ERD-90300</v>
      </c>
    </row>
    <row r="1500" ht="15.75" customHeight="1">
      <c r="A1500" s="161">
        <v>1469.0</v>
      </c>
      <c r="B1500" s="111" t="s">
        <v>1901</v>
      </c>
      <c r="C1500" s="166">
        <v>44991.0</v>
      </c>
      <c r="D1500" s="137" t="s">
        <v>76</v>
      </c>
      <c r="E1500" s="111">
        <v>10000.0</v>
      </c>
      <c r="F1500" s="111"/>
      <c r="G1500" s="111"/>
      <c r="H1500" s="111"/>
      <c r="I1500" s="111"/>
      <c r="J1500" s="141" t="str">
        <f>VLOOKUP(D1500,'Tech. sheet (2)'!A:B,2,FALSE)</f>
        <v>L-838-942-170TH550F2820-HBI-A55K05</v>
      </c>
    </row>
    <row r="1501" ht="15.75" customHeight="1">
      <c r="A1501" s="161">
        <v>1470.0</v>
      </c>
      <c r="B1501" s="111" t="s">
        <v>1902</v>
      </c>
      <c r="C1501" s="166">
        <v>44991.0</v>
      </c>
      <c r="D1501" s="141" t="s">
        <v>1020</v>
      </c>
      <c r="E1501" s="156">
        <v>3800.0</v>
      </c>
      <c r="F1501" s="111" t="s">
        <v>1903</v>
      </c>
      <c r="G1501" s="111"/>
      <c r="H1501" s="111"/>
      <c r="I1501" s="111"/>
      <c r="J1501" s="141" t="str">
        <f>VLOOKUP(D1501,'Tech. sheet (2)'!A:B,2,FALSE)</f>
        <v>OT153-W18U23-727LW-270TH435F5628-USK-12800</v>
      </c>
    </row>
    <row r="1502" ht="15.75" customHeight="1">
      <c r="A1502" s="161">
        <v>1471.0</v>
      </c>
      <c r="B1502" s="184" t="s">
        <v>1904</v>
      </c>
      <c r="C1502" s="185">
        <v>44991.0</v>
      </c>
      <c r="D1502" s="184" t="s">
        <v>249</v>
      </c>
      <c r="E1502" s="186">
        <v>5600.0</v>
      </c>
      <c r="F1502" s="111"/>
      <c r="G1502" s="111"/>
      <c r="H1502" s="111"/>
      <c r="I1502" s="111"/>
      <c r="J1502" s="141" t="str">
        <f>VLOOKUP(D1502,'Tech. sheet (2)'!A:B,2,FALSE)</f>
        <v>OT153-ELQ1542A3A-20EB05-727LW-270TH435F5628-USK-14400</v>
      </c>
    </row>
    <row r="1503" ht="15.75" customHeight="1">
      <c r="A1503" s="161">
        <v>1472.0</v>
      </c>
      <c r="B1503" s="187" t="s">
        <v>1905</v>
      </c>
      <c r="C1503" s="129">
        <v>44991.0</v>
      </c>
      <c r="D1503" s="157" t="s">
        <v>90</v>
      </c>
      <c r="E1503" s="111">
        <v>5000.0</v>
      </c>
      <c r="F1503" s="111"/>
      <c r="G1503" s="111"/>
      <c r="H1503" s="111"/>
      <c r="I1503" s="111"/>
      <c r="J1503" s="141" t="str">
        <f>VLOOKUP(D1503,'Tech. sheet (2)'!A:B,2,FALSE)</f>
        <v>OT153-ELQ1542A3A-20EB05-727LW-270TH435F5628-HBI-14400</v>
      </c>
    </row>
    <row r="1504" ht="15.75" customHeight="1">
      <c r="A1504" s="161">
        <v>1473.0</v>
      </c>
      <c r="B1504" s="111" t="s">
        <v>1906</v>
      </c>
      <c r="C1504" s="129">
        <v>44991.0</v>
      </c>
      <c r="D1504" s="141" t="s">
        <v>92</v>
      </c>
      <c r="E1504" s="111">
        <v>5000.0</v>
      </c>
      <c r="F1504" s="111"/>
      <c r="G1504" s="111"/>
      <c r="H1504" s="111"/>
      <c r="I1504" s="111"/>
      <c r="J1504" s="141" t="str">
        <f>VLOOKUP(D1504,'Tech. sheet (2)'!A:B,2,FALSE)</f>
        <v>OT153-ELQ1554A0A-20EB05-727LW-270TH435F5628-HBI-12800</v>
      </c>
    </row>
    <row r="1505" ht="15.75" customHeight="1">
      <c r="A1505" s="161">
        <v>1474.0</v>
      </c>
      <c r="B1505" s="111" t="s">
        <v>1907</v>
      </c>
      <c r="C1505" s="129">
        <v>44991.0</v>
      </c>
      <c r="D1505" s="111" t="s">
        <v>1908</v>
      </c>
      <c r="E1505" s="156">
        <v>6500.0</v>
      </c>
      <c r="F1505" s="111"/>
      <c r="G1505" s="111"/>
      <c r="H1505" s="111"/>
      <c r="I1505" s="111"/>
      <c r="J1505" s="141" t="str">
        <f>VLOOKUP(D1505,'Tech. sheet (2)'!A:B,2,FALSE)</f>
        <v>OT099-203XQ-200TH550S2828-HBI-D10B05-42000</v>
      </c>
    </row>
    <row r="1506" ht="15.75" customHeight="1">
      <c r="A1506" s="161">
        <v>1475.0</v>
      </c>
      <c r="B1506" s="111" t="s">
        <v>1909</v>
      </c>
      <c r="C1506" s="129">
        <v>44991.0</v>
      </c>
      <c r="D1506" s="131" t="s">
        <v>233</v>
      </c>
      <c r="E1506" s="111">
        <v>40000.0</v>
      </c>
      <c r="F1506" s="111"/>
      <c r="G1506" s="111"/>
      <c r="H1506" s="111"/>
      <c r="I1506" s="111"/>
      <c r="J1506" s="141" t="str">
        <f>VLOOKUP(D1506,'Tech. sheet (2)'!A:B,2,FALSE)</f>
        <v>M-895-907-190TH550F2820-HBI BLANK</v>
      </c>
    </row>
    <row r="1507" ht="15.75" customHeight="1">
      <c r="A1507" s="161">
        <v>1476.0</v>
      </c>
      <c r="B1507" s="111" t="s">
        <v>1910</v>
      </c>
      <c r="C1507" s="129">
        <v>44992.0</v>
      </c>
      <c r="D1507" s="131" t="s">
        <v>1911</v>
      </c>
      <c r="E1507" s="111">
        <v>32500.0</v>
      </c>
      <c r="F1507" s="111" t="s">
        <v>1912</v>
      </c>
      <c r="G1507" s="111"/>
      <c r="H1507" s="111"/>
      <c r="I1507" s="111"/>
      <c r="J1507" s="141" t="str">
        <f>VLOOKUP(D1507,'Tech. sheet (2)'!A:B,2,FALSE)</f>
        <v>T-918-925-150TS550S2828-RAS BLANK</v>
      </c>
    </row>
    <row r="1508" ht="15.75" customHeight="1">
      <c r="A1508" s="161">
        <v>1477.0</v>
      </c>
      <c r="B1508" s="111" t="s">
        <v>1913</v>
      </c>
      <c r="C1508" s="129">
        <v>44992.0</v>
      </c>
      <c r="D1508" s="131" t="s">
        <v>1856</v>
      </c>
      <c r="E1508" s="111">
        <v>14000.0</v>
      </c>
      <c r="F1508" s="141"/>
      <c r="G1508" s="111"/>
      <c r="H1508" s="111"/>
      <c r="I1508" s="111"/>
      <c r="J1508" s="141" t="str">
        <f>VLOOKUP(D1508,'Tech. sheet (2)'!A:B,2,FALSE)</f>
        <v>L-918-925-150TS550S2828-RAS-C06K05</v>
      </c>
    </row>
    <row r="1509" ht="15.75" customHeight="1">
      <c r="A1509" s="161">
        <v>1478.0</v>
      </c>
      <c r="B1509" s="111" t="s">
        <v>1914</v>
      </c>
      <c r="C1509" s="129">
        <v>44993.0</v>
      </c>
      <c r="D1509" s="111" t="s">
        <v>1018</v>
      </c>
      <c r="E1509" s="131">
        <v>10000.0</v>
      </c>
      <c r="F1509" s="111"/>
      <c r="G1509" s="156"/>
      <c r="H1509" s="111"/>
      <c r="I1509" s="111"/>
      <c r="J1509" s="141" t="str">
        <f>VLOOKUP(D1509,'Tech. sheet (2)'!A:B,2,FALSE)</f>
        <v>OT153-W18B35-727LW-270TH435F5628-USK-12800</v>
      </c>
    </row>
    <row r="1510" ht="15.75" customHeight="1">
      <c r="A1510" s="161">
        <v>1479.0</v>
      </c>
      <c r="B1510" s="111" t="s">
        <v>1915</v>
      </c>
      <c r="C1510" s="129">
        <v>44993.0</v>
      </c>
      <c r="D1510" s="131" t="s">
        <v>981</v>
      </c>
      <c r="E1510" s="111">
        <v>27000.0</v>
      </c>
      <c r="F1510" s="157"/>
      <c r="G1510" s="111"/>
      <c r="H1510" s="111"/>
      <c r="I1510" s="111"/>
      <c r="J1510" s="141" t="str">
        <f>VLOOKUP(D1510,'Tech. sheet (2)'!A:B,2,FALSE)</f>
        <v>L-913-766-140TS480F2020-RAS-А08К05</v>
      </c>
    </row>
    <row r="1511" ht="15.75" customHeight="1">
      <c r="A1511" s="161">
        <v>1480.0</v>
      </c>
      <c r="B1511" s="111" t="s">
        <v>1916</v>
      </c>
      <c r="C1511" s="129">
        <v>44993.0</v>
      </c>
      <c r="D1511" s="111" t="s">
        <v>856</v>
      </c>
      <c r="E1511" s="111">
        <v>23000.0</v>
      </c>
      <c r="F1511" s="111"/>
      <c r="G1511" s="111"/>
      <c r="H1511" s="111"/>
      <c r="I1511" s="111"/>
      <c r="J1511" s="141" t="str">
        <f>VLOOKUP(D1511,'Tech. sheet (2)'!A:B,2,FALSE)</f>
        <v>L-913-766-140TS480F2020-RAS-21EK05</v>
      </c>
    </row>
    <row r="1512" ht="15.75" customHeight="1">
      <c r="A1512" s="161">
        <v>1481.0</v>
      </c>
      <c r="B1512" s="141" t="s">
        <v>1917</v>
      </c>
      <c r="C1512" s="166">
        <v>44993.0</v>
      </c>
      <c r="D1512" s="131" t="s">
        <v>233</v>
      </c>
      <c r="E1512" s="111">
        <v>30000.0</v>
      </c>
      <c r="F1512" s="111"/>
      <c r="G1512" s="111"/>
      <c r="H1512" s="111"/>
      <c r="I1512" s="111"/>
      <c r="J1512" s="141" t="str">
        <f>VLOOKUP(D1512,'Tech. sheet (2)'!A:B,2,FALSE)</f>
        <v>M-895-907-190TH550F2820-HBI BLANK</v>
      </c>
    </row>
    <row r="1513" ht="15.75" customHeight="1">
      <c r="A1513" s="155">
        <v>1482.0</v>
      </c>
      <c r="B1513" s="111" t="s">
        <v>1918</v>
      </c>
      <c r="C1513" s="166">
        <v>44998.0</v>
      </c>
      <c r="D1513" s="131" t="s">
        <v>595</v>
      </c>
      <c r="E1513" s="111">
        <v>20000.0</v>
      </c>
      <c r="F1513" s="111"/>
      <c r="G1513" s="111"/>
      <c r="H1513" s="111"/>
      <c r="I1513" s="111"/>
      <c r="J1513" s="141" t="str">
        <f>VLOOKUP(D1513,'Tech. sheet (2)'!A:B,2,FALSE)</f>
        <v>OT62-ELQ6216A2A-15VK05-975HP-170TH435S2828-HBI-144000</v>
      </c>
    </row>
    <row r="1514" ht="15.75" customHeight="1">
      <c r="A1514" s="155">
        <v>1483.0</v>
      </c>
      <c r="B1514" s="111" t="s">
        <v>1919</v>
      </c>
      <c r="C1514" s="166">
        <v>44998.0</v>
      </c>
      <c r="D1514" s="131" t="s">
        <v>595</v>
      </c>
      <c r="E1514" s="111">
        <v>20000.0</v>
      </c>
      <c r="F1514" s="111"/>
      <c r="G1514" s="111"/>
      <c r="H1514" s="111"/>
      <c r="I1514" s="111"/>
      <c r="J1514" s="141" t="str">
        <f>VLOOKUP(D1514,'Tech. sheet (2)'!A:B,2,FALSE)</f>
        <v>OT62-ELQ6216A2A-15VK05-975HP-170TH435S2828-HBI-144000</v>
      </c>
    </row>
    <row r="1515" ht="15.75" customHeight="1">
      <c r="A1515" s="161">
        <v>1484.0</v>
      </c>
      <c r="B1515" s="157" t="s">
        <v>1920</v>
      </c>
      <c r="C1515" s="166">
        <v>44998.0</v>
      </c>
      <c r="D1515" s="131" t="s">
        <v>936</v>
      </c>
      <c r="E1515" s="111">
        <v>40000.0</v>
      </c>
      <c r="F1515" s="111"/>
      <c r="G1515" s="111"/>
      <c r="H1515" s="111"/>
      <c r="I1515" s="111"/>
      <c r="J1515" s="141" t="str">
        <f>VLOOKUP(D1515,'Tech. sheet (2)'!A:B,2,FALSE)</f>
        <v>T-896-795-170TH550F2828-HBI BLANK</v>
      </c>
    </row>
    <row r="1516" ht="15.75" customHeight="1">
      <c r="A1516" s="161">
        <v>1485.0</v>
      </c>
      <c r="B1516" s="111" t="s">
        <v>1921</v>
      </c>
      <c r="C1516" s="166">
        <v>44999.0</v>
      </c>
      <c r="D1516" s="131" t="s">
        <v>639</v>
      </c>
      <c r="E1516" s="111">
        <v>22000.0</v>
      </c>
      <c r="F1516" s="111"/>
      <c r="G1516" s="111"/>
      <c r="H1516" s="111"/>
      <c r="I1516" s="111"/>
      <c r="J1516" s="141" t="str">
        <f>VLOOKUP(D1516,'Tech. sheet (2)'!A:B,2,FALSE)</f>
        <v>OT096-A07K05-ARGO-200TH550S2828-HBI-38850</v>
      </c>
    </row>
    <row r="1517" ht="15.75" customHeight="1">
      <c r="A1517" s="155">
        <v>1486.0</v>
      </c>
      <c r="B1517" s="111" t="s">
        <v>1922</v>
      </c>
      <c r="C1517" s="166">
        <v>44999.0</v>
      </c>
      <c r="D1517" s="131" t="s">
        <v>639</v>
      </c>
      <c r="E1517" s="111">
        <v>23000.0</v>
      </c>
      <c r="F1517" s="111"/>
      <c r="G1517" s="111"/>
      <c r="H1517" s="111"/>
      <c r="I1517" s="111"/>
      <c r="J1517" s="141" t="str">
        <f>VLOOKUP(D1517,'Tech. sheet (2)'!A:B,2,FALSE)</f>
        <v>OT096-A07K05-ARGO-200TH550S2828-HBI-38850</v>
      </c>
    </row>
    <row r="1518" ht="15.75" customHeight="1">
      <c r="A1518" s="155">
        <v>1487.0</v>
      </c>
      <c r="B1518" s="111" t="s">
        <v>1923</v>
      </c>
      <c r="C1518" s="166">
        <v>44999.0</v>
      </c>
      <c r="D1518" s="141" t="s">
        <v>76</v>
      </c>
      <c r="E1518" s="111">
        <v>40000.0</v>
      </c>
      <c r="F1518" s="111"/>
      <c r="G1518" s="111"/>
      <c r="H1518" s="111"/>
      <c r="I1518" s="111"/>
      <c r="J1518" s="141" t="str">
        <f>VLOOKUP(D1518,'Tech. sheet (2)'!A:B,2,FALSE)</f>
        <v>L-838-942-170TH550F2820-HBI-A55K05</v>
      </c>
    </row>
    <row r="1519" ht="15.75" customHeight="1">
      <c r="A1519" s="161">
        <v>1488.0</v>
      </c>
      <c r="B1519" s="111" t="s">
        <v>1924</v>
      </c>
      <c r="C1519" s="166">
        <v>44999.0</v>
      </c>
      <c r="D1519" s="111" t="s">
        <v>919</v>
      </c>
      <c r="E1519" s="156">
        <v>40000.0</v>
      </c>
      <c r="F1519" s="111" t="s">
        <v>1388</v>
      </c>
      <c r="G1519" s="111"/>
      <c r="H1519" s="111"/>
      <c r="I1519" s="111"/>
      <c r="J1519" s="141" t="str">
        <f>VLOOKUP(D1519,'Tech. sheet (2)'!A:B,2,FALSE)</f>
        <v>T-896-795-180TH550F2850-HBI BLANK</v>
      </c>
    </row>
    <row r="1520" ht="15.75" customHeight="1">
      <c r="A1520" s="161">
        <v>1489.0</v>
      </c>
      <c r="B1520" s="111" t="s">
        <v>1925</v>
      </c>
      <c r="C1520" s="166">
        <v>44999.0</v>
      </c>
      <c r="D1520" s="131" t="s">
        <v>1926</v>
      </c>
      <c r="E1520" s="111">
        <v>40000.0</v>
      </c>
      <c r="F1520" s="111"/>
      <c r="G1520" s="111"/>
      <c r="H1520" s="111"/>
      <c r="I1520" s="111"/>
      <c r="J1520" s="141" t="str">
        <f>VLOOKUP(D1520,'Tech. sheet (2)'!A:B,2,FALSE)</f>
        <v>L-975-925-150TS550S2828-USK-C06K05</v>
      </c>
    </row>
    <row r="1521" ht="15.75" customHeight="1">
      <c r="A1521" s="155">
        <v>1490.0</v>
      </c>
      <c r="B1521" s="111" t="s">
        <v>1927</v>
      </c>
      <c r="C1521" s="167">
        <v>45000.0</v>
      </c>
      <c r="D1521" s="141" t="s">
        <v>76</v>
      </c>
      <c r="E1521" s="111">
        <v>20000.0</v>
      </c>
      <c r="F1521" s="111"/>
      <c r="G1521" s="111"/>
      <c r="H1521" s="111"/>
      <c r="I1521" s="111"/>
      <c r="J1521" s="141" t="str">
        <f>VLOOKUP(D1521,'Tech. sheet (2)'!A:B,2,FALSE)</f>
        <v>L-838-942-170TH550F2820-HBI-A55K05</v>
      </c>
    </row>
    <row r="1522" ht="15.75" customHeight="1">
      <c r="A1522" s="155">
        <v>1491.0</v>
      </c>
      <c r="B1522" s="131" t="s">
        <v>1928</v>
      </c>
      <c r="C1522" s="129">
        <v>45000.0</v>
      </c>
      <c r="D1522" s="172" t="s">
        <v>1036</v>
      </c>
      <c r="E1522" s="111">
        <v>20000.0</v>
      </c>
      <c r="F1522" s="111"/>
      <c r="G1522" s="111"/>
      <c r="H1522" s="111"/>
      <c r="I1522" s="111"/>
      <c r="J1522" s="141" t="str">
        <f>VLOOKUP(D1522,'Tech. sheet (2)'!A:B,2,FALSE)</f>
        <v>L-920-778-160TS340S2828-RAS-А08К05</v>
      </c>
    </row>
    <row r="1523" ht="15.75" customHeight="1">
      <c r="A1523" s="161">
        <v>1492.0</v>
      </c>
      <c r="B1523" s="111" t="s">
        <v>1929</v>
      </c>
      <c r="C1523" s="129">
        <v>45000.0</v>
      </c>
      <c r="D1523" s="111" t="s">
        <v>777</v>
      </c>
      <c r="E1523" s="111">
        <v>21000.0</v>
      </c>
      <c r="F1523" s="111"/>
      <c r="G1523" s="111"/>
      <c r="H1523" s="111"/>
      <c r="I1523" s="111"/>
      <c r="J1523" s="141" t="str">
        <f>VLOOKUP(D1523,'Tech. sheet (2)'!A:B,2,FALSE)</f>
        <v>M-922-868-170TH550F2828-HBI BLANK</v>
      </c>
    </row>
    <row r="1524" ht="15.75" customHeight="1">
      <c r="A1524" s="161">
        <v>1493.0</v>
      </c>
      <c r="B1524" s="111" t="s">
        <v>1930</v>
      </c>
      <c r="C1524" s="129">
        <v>45000.0</v>
      </c>
      <c r="D1524" s="111" t="s">
        <v>241</v>
      </c>
      <c r="E1524" s="111">
        <v>10000.0</v>
      </c>
      <c r="F1524" s="111"/>
      <c r="G1524" s="111"/>
      <c r="H1524" s="111"/>
      <c r="I1524" s="111"/>
      <c r="J1524" s="141" t="str">
        <f>VLOOKUP(D1524,'Tech. sheet (2)'!A:B,2,FALSE)</f>
        <v>OT153-ELQ1554A0A-20EB05-727LW-270TH435F5628-USK-12800</v>
      </c>
    </row>
    <row r="1525" ht="15.75" customHeight="1">
      <c r="A1525" s="155">
        <v>1494.0</v>
      </c>
      <c r="B1525" s="111" t="s">
        <v>1931</v>
      </c>
      <c r="C1525" s="129">
        <v>45000.0</v>
      </c>
      <c r="D1525" s="141" t="s">
        <v>92</v>
      </c>
      <c r="E1525" s="111">
        <v>11500.0</v>
      </c>
      <c r="F1525" s="111"/>
      <c r="G1525" s="111"/>
      <c r="H1525" s="111"/>
      <c r="I1525" s="111"/>
      <c r="J1525" s="141" t="str">
        <f>VLOOKUP(D1525,'Tech. sheet (2)'!A:B,2,FALSE)</f>
        <v>OT153-ELQ1554A0A-20EB05-727LW-270TH435F5628-HBI-12800</v>
      </c>
    </row>
    <row r="1526" ht="15.75" customHeight="1">
      <c r="A1526" s="155">
        <v>1495.0</v>
      </c>
      <c r="B1526" s="111" t="s">
        <v>1932</v>
      </c>
      <c r="C1526" s="129">
        <v>45001.0</v>
      </c>
      <c r="D1526" s="111" t="s">
        <v>54</v>
      </c>
      <c r="E1526" s="111">
        <v>20000.0</v>
      </c>
      <c r="F1526" s="111"/>
      <c r="G1526" s="111"/>
      <c r="H1526" s="111"/>
      <c r="I1526" s="111"/>
      <c r="J1526" s="141" t="str">
        <f>VLOOKUP(D1526,'Tech. sheet (2)'!A:B,2,FALSE)</f>
        <v>OT070-ELQ7013A9A-07CK05-993DE-170TH580S2828-HBI-90300</v>
      </c>
    </row>
    <row r="1527" ht="15.75" customHeight="1">
      <c r="A1527" s="161">
        <v>1496.0</v>
      </c>
      <c r="B1527" s="111" t="s">
        <v>1933</v>
      </c>
      <c r="C1527" s="129">
        <v>45001.0</v>
      </c>
      <c r="D1527" s="131" t="s">
        <v>595</v>
      </c>
      <c r="E1527" s="111">
        <v>30000.0</v>
      </c>
      <c r="F1527" s="111"/>
      <c r="G1527" s="111"/>
      <c r="H1527" s="111"/>
      <c r="I1527" s="111"/>
      <c r="J1527" s="141" t="str">
        <f>VLOOKUP(D1527,'Tech. sheet (2)'!A:B,2,FALSE)</f>
        <v>OT62-ELQ6216A2A-15VK05-975HP-170TH435S2828-HBI-144000</v>
      </c>
    </row>
    <row r="1528" ht="15.75" customHeight="1">
      <c r="A1528" s="161">
        <v>1497.0</v>
      </c>
      <c r="B1528" s="111" t="s">
        <v>1934</v>
      </c>
      <c r="C1528" s="129">
        <v>45001.0</v>
      </c>
      <c r="D1528" s="131" t="s">
        <v>595</v>
      </c>
      <c r="E1528" s="111">
        <v>30000.0</v>
      </c>
      <c r="F1528" s="111"/>
      <c r="G1528" s="111"/>
      <c r="H1528" s="111"/>
      <c r="I1528" s="111"/>
      <c r="J1528" s="141" t="str">
        <f>VLOOKUP(D1528,'Tech. sheet (2)'!A:B,2,FALSE)</f>
        <v>OT62-ELQ6216A2A-15VK05-975HP-170TH435S2828-HBI-144000</v>
      </c>
    </row>
    <row r="1529" ht="15.75" customHeight="1">
      <c r="A1529" s="155">
        <v>1498.0</v>
      </c>
      <c r="B1529" s="111" t="s">
        <v>1935</v>
      </c>
      <c r="C1529" s="129">
        <v>45002.0</v>
      </c>
      <c r="D1529" s="131" t="s">
        <v>1936</v>
      </c>
      <c r="E1529" s="111">
        <v>19000.0</v>
      </c>
      <c r="F1529" s="111"/>
      <c r="G1529" s="111"/>
      <c r="H1529" s="111"/>
      <c r="I1529" s="111"/>
      <c r="J1529" s="141" t="str">
        <f>VLOOKUP(D1529,'Tech. sheet (2)'!A:B,2,FALSE)</f>
        <v>L-918-925-150TS550S2828-USK-C06K05</v>
      </c>
    </row>
    <row r="1530" ht="15.75" customHeight="1">
      <c r="A1530" s="155">
        <v>1499.0</v>
      </c>
      <c r="B1530" s="111" t="s">
        <v>1937</v>
      </c>
      <c r="C1530" s="129">
        <v>45002.0</v>
      </c>
      <c r="D1530" s="141" t="s">
        <v>76</v>
      </c>
      <c r="E1530" s="111">
        <v>20000.0</v>
      </c>
      <c r="F1530" s="111"/>
      <c r="G1530" s="111"/>
      <c r="H1530" s="111"/>
      <c r="I1530" s="111"/>
      <c r="J1530" s="141" t="str">
        <f>VLOOKUP(D1530,'Tech. sheet (2)'!A:B,2,FALSE)</f>
        <v>L-838-942-170TH550F2820-HBI-A55K05</v>
      </c>
    </row>
    <row r="1531" ht="15.75" customHeight="1">
      <c r="A1531" s="161">
        <v>1500.0</v>
      </c>
      <c r="B1531" s="111" t="s">
        <v>1938</v>
      </c>
      <c r="C1531" s="166">
        <v>45005.0</v>
      </c>
      <c r="D1531" s="144" t="s">
        <v>226</v>
      </c>
      <c r="E1531" s="111">
        <v>40000.0</v>
      </c>
      <c r="F1531" s="111"/>
      <c r="G1531" s="111"/>
      <c r="H1531" s="111"/>
      <c r="I1531" s="111"/>
      <c r="J1531" s="141" t="str">
        <f>VLOOKUP(D1531,'Tech. sheet (2)'!A:B,2,FALSE)</f>
        <v>M-860-873-180TH550F2820-HBI</v>
      </c>
    </row>
    <row r="1532" ht="15.75" customHeight="1">
      <c r="A1532" s="161">
        <v>1501.0</v>
      </c>
      <c r="B1532" s="111" t="s">
        <v>1939</v>
      </c>
      <c r="C1532" s="166">
        <v>45005.0</v>
      </c>
      <c r="D1532" s="111" t="s">
        <v>787</v>
      </c>
      <c r="E1532" s="156">
        <v>7500.0</v>
      </c>
      <c r="F1532" s="111" t="s">
        <v>1940</v>
      </c>
      <c r="G1532" s="111"/>
      <c r="H1532" s="111"/>
      <c r="I1532" s="111"/>
      <c r="J1532" s="141" t="str">
        <f>VLOOKUP(D1532,'Tech. sheet (2)'!A:B,2,FALSE)</f>
        <v>M-913-766-140TS480S2020-USK BLANK</v>
      </c>
    </row>
    <row r="1533" ht="15.75" customHeight="1">
      <c r="A1533" s="155">
        <v>1502.0</v>
      </c>
      <c r="B1533" s="111" t="s">
        <v>1941</v>
      </c>
      <c r="C1533" s="166">
        <v>45005.0</v>
      </c>
      <c r="D1533" s="176" t="s">
        <v>1101</v>
      </c>
      <c r="E1533" s="111">
        <v>30000.0</v>
      </c>
      <c r="F1533" s="111"/>
      <c r="G1533" s="111"/>
      <c r="H1533" s="111"/>
      <c r="I1533" s="111"/>
      <c r="J1533" s="141" t="str">
        <f>VLOOKUP(D1533,'Tech. sheet (2)'!A:B,2,FALSE)</f>
        <v>L-913-766-140TS480F2020-USK-А08К05</v>
      </c>
    </row>
    <row r="1534" ht="15.75" customHeight="1">
      <c r="A1534" s="155">
        <v>1503.0</v>
      </c>
      <c r="B1534" s="111" t="s">
        <v>1942</v>
      </c>
      <c r="C1534" s="166">
        <v>45005.0</v>
      </c>
      <c r="D1534" s="141" t="s">
        <v>639</v>
      </c>
      <c r="E1534" s="111">
        <v>20000.0</v>
      </c>
      <c r="F1534" s="111"/>
      <c r="G1534" s="111"/>
      <c r="H1534" s="111"/>
      <c r="I1534" s="111"/>
      <c r="J1534" s="141" t="str">
        <f>VLOOKUP(D1534,'Tech. sheet (2)'!A:B,2,FALSE)</f>
        <v>OT096-A07K05-ARGO-200TH550S2828-HBI-38850</v>
      </c>
    </row>
    <row r="1535" ht="15.75" customHeight="1">
      <c r="A1535" s="161">
        <v>1504.0</v>
      </c>
      <c r="B1535" s="111" t="s">
        <v>1943</v>
      </c>
      <c r="C1535" s="166">
        <v>45005.0</v>
      </c>
      <c r="D1535" s="111" t="s">
        <v>54</v>
      </c>
      <c r="E1535" s="111">
        <v>18000.0</v>
      </c>
      <c r="F1535" s="111"/>
      <c r="G1535" s="111"/>
      <c r="H1535" s="111"/>
      <c r="I1535" s="111"/>
      <c r="J1535" s="141" t="str">
        <f>VLOOKUP(D1535,'Tech. sheet (2)'!A:B,2,FALSE)</f>
        <v>OT070-ELQ7013A9A-07CK05-993DE-170TH580S2828-HBI-90300</v>
      </c>
    </row>
    <row r="1536" ht="15.75" customHeight="1">
      <c r="A1536" s="161">
        <v>1505.0</v>
      </c>
      <c r="B1536" s="111" t="s">
        <v>1944</v>
      </c>
      <c r="C1536" s="166">
        <v>45006.0</v>
      </c>
      <c r="D1536" s="131" t="s">
        <v>1945</v>
      </c>
      <c r="E1536" s="111">
        <v>9000.0</v>
      </c>
      <c r="F1536" s="111"/>
      <c r="G1536" s="111"/>
      <c r="H1536" s="111"/>
      <c r="I1536" s="111"/>
      <c r="J1536" s="141" t="str">
        <f>VLOOKUP(D1536,'Tech. sheet (2)'!A:B,2,FALSE)</f>
        <v>L-942-790-160TS480S2020-USK-А08К05</v>
      </c>
    </row>
    <row r="1537" ht="15.75" customHeight="1">
      <c r="A1537" s="155">
        <v>1506.0</v>
      </c>
      <c r="B1537" s="111" t="s">
        <v>1946</v>
      </c>
      <c r="C1537" s="166">
        <v>45006.0</v>
      </c>
      <c r="D1537" s="131" t="s">
        <v>82</v>
      </c>
      <c r="E1537" s="111">
        <v>9000.0</v>
      </c>
      <c r="F1537" s="111"/>
      <c r="G1537" s="111"/>
      <c r="H1537" s="111"/>
      <c r="I1537" s="111"/>
      <c r="J1537" s="141" t="str">
        <f>VLOOKUP(D1537,'Tech. sheet (2)'!A:B,2,FALSE)</f>
        <v>L-942-790-160TS340S2020-RAS-А08К05</v>
      </c>
    </row>
    <row r="1538" ht="15.75" customHeight="1">
      <c r="A1538" s="155">
        <v>1507.0</v>
      </c>
      <c r="B1538" s="111" t="s">
        <v>1947</v>
      </c>
      <c r="C1538" s="166">
        <v>45006.0</v>
      </c>
      <c r="D1538" s="141" t="s">
        <v>76</v>
      </c>
      <c r="E1538" s="111">
        <v>25000.0</v>
      </c>
      <c r="F1538" s="111"/>
      <c r="G1538" s="111"/>
      <c r="H1538" s="111"/>
      <c r="I1538" s="111"/>
      <c r="J1538" s="141" t="str">
        <f>VLOOKUP(D1538,'Tech. sheet (2)'!A:B,2,FALSE)</f>
        <v>L-838-942-170TH550F2820-HBI-A55K05</v>
      </c>
    </row>
    <row r="1539" ht="15.75" customHeight="1">
      <c r="A1539" s="161">
        <v>1508.0</v>
      </c>
      <c r="B1539" s="111" t="s">
        <v>1948</v>
      </c>
      <c r="C1539" s="166">
        <v>45006.0</v>
      </c>
      <c r="D1539" s="141" t="s">
        <v>76</v>
      </c>
      <c r="E1539" s="111">
        <v>25000.0</v>
      </c>
      <c r="F1539" s="111"/>
      <c r="G1539" s="111"/>
      <c r="H1539" s="111"/>
      <c r="I1539" s="111"/>
      <c r="J1539" s="141" t="str">
        <f>VLOOKUP(D1539,'Tech. sheet (2)'!A:B,2,FALSE)</f>
        <v>L-838-942-170TH550F2820-HBI-A55K05</v>
      </c>
    </row>
    <row r="1540" ht="15.75" customHeight="1">
      <c r="A1540" s="161">
        <v>1509.0</v>
      </c>
      <c r="B1540" s="111" t="s">
        <v>1949</v>
      </c>
      <c r="C1540" s="166">
        <v>45006.0</v>
      </c>
      <c r="D1540" s="131" t="s">
        <v>1950</v>
      </c>
      <c r="E1540" s="111">
        <v>2400.0</v>
      </c>
      <c r="F1540" s="111"/>
      <c r="G1540" s="111"/>
      <c r="H1540" s="111"/>
      <c r="I1540" s="111"/>
      <c r="J1540" s="141" t="str">
        <f>VLOOKUP(D1540,'Tech. sheet (2)'!A:B,2,FALSE)</f>
        <v>T-838-690-200TH550S2828-HBI BLANK</v>
      </c>
    </row>
    <row r="1541" ht="15.75" customHeight="1">
      <c r="A1541" s="155">
        <v>1510.0</v>
      </c>
      <c r="B1541" s="111" t="s">
        <v>1951</v>
      </c>
      <c r="C1541" s="166">
        <v>45007.0</v>
      </c>
      <c r="D1541" s="131" t="s">
        <v>1926</v>
      </c>
      <c r="E1541" s="111">
        <v>9000.0</v>
      </c>
      <c r="F1541" s="111"/>
      <c r="G1541" s="111"/>
      <c r="H1541" s="111"/>
      <c r="I1541" s="111"/>
      <c r="J1541" s="141" t="str">
        <f>VLOOKUP(D1541,'Tech. sheet (2)'!A:B,2,FALSE)</f>
        <v>L-975-925-150TS550S2828-USK-C06K05</v>
      </c>
    </row>
    <row r="1542" ht="15.75" customHeight="1">
      <c r="A1542" s="155">
        <v>1511.0</v>
      </c>
      <c r="B1542" s="111" t="s">
        <v>1952</v>
      </c>
      <c r="C1542" s="166">
        <v>45007.0</v>
      </c>
      <c r="D1542" s="131" t="s">
        <v>719</v>
      </c>
      <c r="E1542" s="111">
        <v>18000.0</v>
      </c>
      <c r="F1542" s="111"/>
      <c r="G1542" s="111"/>
      <c r="H1542" s="111"/>
      <c r="I1542" s="111"/>
      <c r="J1542" s="141" t="str">
        <f>VLOOKUP(D1542,'Tech. sheet (2)'!A:B,2,FALSE)</f>
        <v>L-975-925-140TS550S2828-USK-C06K05</v>
      </c>
    </row>
    <row r="1543" ht="15.75" customHeight="1">
      <c r="A1543" s="161">
        <v>1512.0</v>
      </c>
      <c r="B1543" s="111" t="s">
        <v>1953</v>
      </c>
      <c r="C1543" s="166">
        <v>45007.0</v>
      </c>
      <c r="D1543" s="111" t="s">
        <v>54</v>
      </c>
      <c r="E1543" s="111">
        <v>20000.0</v>
      </c>
      <c r="F1543" s="111"/>
      <c r="G1543" s="111"/>
      <c r="H1543" s="111"/>
      <c r="I1543" s="111"/>
      <c r="J1543" s="141" t="str">
        <f>VLOOKUP(D1543,'Tech. sheet (2)'!A:B,2,FALSE)</f>
        <v>OT070-ELQ7013A9A-07CK05-993DE-170TH580S2828-HBI-90300</v>
      </c>
    </row>
    <row r="1544" ht="15.75" customHeight="1">
      <c r="A1544" s="161">
        <v>1513.0</v>
      </c>
      <c r="B1544" s="111" t="s">
        <v>1954</v>
      </c>
      <c r="C1544" s="166">
        <v>45007.0</v>
      </c>
      <c r="D1544" s="141" t="s">
        <v>1955</v>
      </c>
      <c r="E1544" s="111">
        <v>20000.0</v>
      </c>
      <c r="F1544" s="111"/>
      <c r="G1544" s="111"/>
      <c r="H1544" s="111"/>
      <c r="I1544" s="111"/>
      <c r="J1544" s="141" t="str">
        <f>VLOOKUP(D1544,'Tech. sheet (2)'!A:B,2,FALSE)</f>
        <v>OT070-ELQ7022A5A-21ЕК05-993DE-170TH580S5628-HBI-90300  </v>
      </c>
    </row>
    <row r="1545" ht="15.75" customHeight="1">
      <c r="A1545" s="155">
        <v>1514.0</v>
      </c>
      <c r="B1545" s="111" t="s">
        <v>1956</v>
      </c>
      <c r="C1545" s="166">
        <v>45008.0</v>
      </c>
      <c r="D1545" s="111" t="s">
        <v>1957</v>
      </c>
      <c r="E1545" s="156">
        <v>30000.0</v>
      </c>
      <c r="F1545" s="111"/>
      <c r="G1545" s="111"/>
      <c r="H1545" s="111"/>
      <c r="I1545" s="111"/>
      <c r="J1545" s="141" t="str">
        <f>VLOOKUP(D1545,'Tech. sheet (2)'!A:B,2,FALSE)</f>
        <v>T-896-795-170TH550F2828-USK BLANK</v>
      </c>
    </row>
    <row r="1546" ht="15.75" customHeight="1">
      <c r="A1546" s="155">
        <v>1515.0</v>
      </c>
      <c r="B1546" s="111" t="s">
        <v>1958</v>
      </c>
      <c r="C1546" s="166">
        <v>45008.0</v>
      </c>
      <c r="D1546" s="111" t="s">
        <v>1957</v>
      </c>
      <c r="E1546" s="156">
        <v>30000.0</v>
      </c>
      <c r="F1546" s="111"/>
      <c r="G1546" s="111"/>
      <c r="H1546" s="111"/>
      <c r="I1546" s="111"/>
      <c r="J1546" s="141" t="str">
        <f>VLOOKUP(D1546,'Tech. sheet (2)'!A:B,2,FALSE)</f>
        <v>T-896-795-170TH550F2828-USK BLANK</v>
      </c>
    </row>
    <row r="1547" ht="15.75" customHeight="1">
      <c r="A1547" s="161">
        <v>1516.0</v>
      </c>
      <c r="B1547" s="111" t="s">
        <v>1959</v>
      </c>
      <c r="C1547" s="166">
        <v>45012.0</v>
      </c>
      <c r="D1547" s="176" t="s">
        <v>1936</v>
      </c>
      <c r="E1547" s="111">
        <v>30000.0</v>
      </c>
      <c r="F1547" s="111"/>
      <c r="G1547" s="111"/>
      <c r="H1547" s="111"/>
      <c r="I1547" s="111"/>
      <c r="J1547" s="141" t="str">
        <f>VLOOKUP(D1547,'Tech. sheet (2)'!A:B,2,FALSE)</f>
        <v>L-918-925-150TS550S2828-USK-C06K05</v>
      </c>
    </row>
    <row r="1548" ht="15.75" customHeight="1">
      <c r="A1548" s="161">
        <v>1517.0</v>
      </c>
      <c r="B1548" s="111" t="s">
        <v>1960</v>
      </c>
      <c r="C1548" s="166">
        <v>45012.0</v>
      </c>
      <c r="D1548" s="144" t="s">
        <v>1936</v>
      </c>
      <c r="E1548" s="111">
        <v>30000.0</v>
      </c>
      <c r="F1548" s="111"/>
      <c r="G1548" s="111"/>
      <c r="H1548" s="111"/>
      <c r="I1548" s="111"/>
      <c r="J1548" s="141" t="str">
        <f>VLOOKUP(D1548,'Tech. sheet (2)'!A:B,2,FALSE)</f>
        <v>L-918-925-150TS550S2828-USK-C06K05</v>
      </c>
    </row>
    <row r="1549" ht="15.75" customHeight="1">
      <c r="A1549" s="155">
        <v>1518.0</v>
      </c>
      <c r="B1549" s="111" t="s">
        <v>1961</v>
      </c>
      <c r="C1549" s="166">
        <v>45012.0</v>
      </c>
      <c r="D1549" s="111" t="s">
        <v>100</v>
      </c>
      <c r="E1549" s="156">
        <v>6000.0</v>
      </c>
      <c r="F1549" s="111"/>
      <c r="G1549" s="111"/>
      <c r="H1549" s="111"/>
      <c r="I1549" s="111"/>
      <c r="J1549" s="141" t="str">
        <f>VLOOKUP(D1549,'Tech. sheet (2)'!A:B,2,FALSE)</f>
        <v>OT070-ELQ7013A11A-15VK05-993DE-170TH580S2828-HBI-90300</v>
      </c>
    </row>
    <row r="1550" ht="15.75" customHeight="1">
      <c r="A1550" s="155">
        <v>1519.0</v>
      </c>
      <c r="B1550" s="111" t="s">
        <v>1962</v>
      </c>
      <c r="C1550" s="166">
        <v>45012.0</v>
      </c>
      <c r="D1550" s="157" t="s">
        <v>54</v>
      </c>
      <c r="E1550" s="111">
        <v>25000.0</v>
      </c>
      <c r="F1550" s="111"/>
      <c r="G1550" s="111"/>
      <c r="H1550" s="111"/>
      <c r="I1550" s="111"/>
      <c r="J1550" s="141" t="str">
        <f>VLOOKUP(D1550,'Tech. sheet (2)'!A:B,2,FALSE)</f>
        <v>OT070-ELQ7013A9A-07CK05-993DE-170TH580S2828-HBI-90300</v>
      </c>
    </row>
    <row r="1551" ht="15.75" customHeight="1">
      <c r="A1551" s="161">
        <v>1520.0</v>
      </c>
      <c r="B1551" s="111" t="s">
        <v>1963</v>
      </c>
      <c r="C1551" s="166">
        <v>45012.0</v>
      </c>
      <c r="D1551" s="111" t="s">
        <v>54</v>
      </c>
      <c r="E1551" s="111">
        <v>25000.0</v>
      </c>
      <c r="F1551" s="111"/>
      <c r="G1551" s="111"/>
      <c r="H1551" s="111"/>
      <c r="I1551" s="111"/>
      <c r="J1551" s="141" t="str">
        <f>VLOOKUP(D1551,'Tech. sheet (2)'!A:B,2,FALSE)</f>
        <v>OT070-ELQ7013A9A-07CK05-993DE-170TH580S2828-HBI-90300</v>
      </c>
    </row>
    <row r="1552" ht="15.75" customHeight="1">
      <c r="A1552" s="161">
        <v>1521.0</v>
      </c>
      <c r="B1552" s="111" t="s">
        <v>1964</v>
      </c>
      <c r="C1552" s="166">
        <v>45013.0</v>
      </c>
      <c r="D1552" s="131" t="s">
        <v>1926</v>
      </c>
      <c r="E1552" s="111">
        <v>9000.0</v>
      </c>
      <c r="F1552" s="111"/>
      <c r="G1552" s="111"/>
      <c r="H1552" s="111"/>
      <c r="I1552" s="111"/>
      <c r="J1552" s="141" t="str">
        <f>VLOOKUP(D1552,'Tech. sheet (2)'!A:B,2,FALSE)</f>
        <v>L-975-925-150TS550S2828-USK-C06K05</v>
      </c>
    </row>
    <row r="1553" ht="15.75" customHeight="1">
      <c r="A1553" s="155">
        <v>1522.0</v>
      </c>
      <c r="B1553" s="111" t="s">
        <v>1965</v>
      </c>
      <c r="C1553" s="166">
        <v>45013.0</v>
      </c>
      <c r="D1553" s="131" t="s">
        <v>719</v>
      </c>
      <c r="E1553" s="111">
        <v>40000.0</v>
      </c>
      <c r="F1553" s="111"/>
      <c r="G1553" s="111"/>
      <c r="H1553" s="111"/>
      <c r="I1553" s="111"/>
      <c r="J1553" s="141" t="str">
        <f>VLOOKUP(D1553,'Tech. sheet (2)'!A:B,2,FALSE)</f>
        <v>L-975-925-140TS550S2828-USK-C06K05</v>
      </c>
    </row>
    <row r="1554" ht="15.75" customHeight="1">
      <c r="A1554" s="155">
        <v>1523.0</v>
      </c>
      <c r="B1554" s="111" t="s">
        <v>1966</v>
      </c>
      <c r="C1554" s="166">
        <v>45013.0</v>
      </c>
      <c r="D1554" s="131" t="s">
        <v>936</v>
      </c>
      <c r="E1554" s="111">
        <v>40000.0</v>
      </c>
      <c r="F1554" s="111"/>
      <c r="G1554" s="111"/>
      <c r="H1554" s="111"/>
      <c r="I1554" s="111"/>
      <c r="J1554" s="141" t="str">
        <f>VLOOKUP(D1554,'Tech. sheet (2)'!A:B,2,FALSE)</f>
        <v>T-896-795-170TH550F2828-HBI BLANK</v>
      </c>
    </row>
    <row r="1555" ht="15.75" customHeight="1">
      <c r="A1555" s="161">
        <v>1524.0</v>
      </c>
      <c r="B1555" s="111" t="s">
        <v>1967</v>
      </c>
      <c r="C1555" s="166">
        <v>45013.0</v>
      </c>
      <c r="D1555" s="111" t="s">
        <v>1957</v>
      </c>
      <c r="E1555" s="111">
        <v>9000.0</v>
      </c>
      <c r="F1555" s="111"/>
      <c r="G1555" s="111"/>
      <c r="H1555" s="111"/>
      <c r="I1555" s="111"/>
      <c r="J1555" s="141" t="str">
        <f>VLOOKUP(D1555,'Tech. sheet (2)'!A:B,2,FALSE)</f>
        <v>T-896-795-170TH550F2828-USK BLANK</v>
      </c>
    </row>
    <row r="1556" ht="15.75" customHeight="1">
      <c r="A1556" s="161">
        <v>1525.0</v>
      </c>
      <c r="B1556" s="111" t="s">
        <v>1968</v>
      </c>
      <c r="C1556" s="166">
        <v>45013.0</v>
      </c>
      <c r="D1556" s="131" t="s">
        <v>82</v>
      </c>
      <c r="E1556" s="111">
        <v>20000.0</v>
      </c>
      <c r="F1556" s="111"/>
      <c r="G1556" s="111"/>
      <c r="H1556" s="111"/>
      <c r="I1556" s="111"/>
      <c r="J1556" s="141" t="str">
        <f>VLOOKUP(D1556,'Tech. sheet (2)'!A:B,2,FALSE)</f>
        <v>L-942-790-160TS340S2020-RAS-А08К05</v>
      </c>
    </row>
    <row r="1557" ht="15.75" customHeight="1">
      <c r="A1557" s="155">
        <v>1526.0</v>
      </c>
      <c r="B1557" s="111" t="s">
        <v>1969</v>
      </c>
      <c r="C1557" s="166">
        <v>45014.0</v>
      </c>
      <c r="D1557" s="111" t="s">
        <v>919</v>
      </c>
      <c r="E1557" s="111">
        <v>30000.0</v>
      </c>
      <c r="F1557" s="111"/>
      <c r="G1557" s="111"/>
      <c r="H1557" s="111"/>
      <c r="I1557" s="111"/>
      <c r="J1557" s="141" t="str">
        <f>VLOOKUP(D1557,'Tech. sheet (2)'!A:B,2,FALSE)</f>
        <v>T-896-795-180TH550F2850-HBI BLANK</v>
      </c>
    </row>
    <row r="1558" ht="15.75" customHeight="1">
      <c r="A1558" s="155">
        <v>1527.0</v>
      </c>
      <c r="B1558" s="111" t="s">
        <v>1970</v>
      </c>
      <c r="C1558" s="166">
        <v>45014.0</v>
      </c>
      <c r="D1558" s="111" t="s">
        <v>919</v>
      </c>
      <c r="E1558" s="111">
        <v>30000.0</v>
      </c>
      <c r="F1558" s="111"/>
      <c r="G1558" s="111"/>
      <c r="H1558" s="111"/>
      <c r="I1558" s="111"/>
      <c r="J1558" s="141" t="str">
        <f>VLOOKUP(D1558,'Tech. sheet (2)'!A:B,2,FALSE)</f>
        <v>T-896-795-180TH550F2850-HBI BLANK</v>
      </c>
    </row>
    <row r="1559" ht="15.75" customHeight="1">
      <c r="A1559" s="161">
        <v>1528.0</v>
      </c>
      <c r="B1559" s="111" t="s">
        <v>1971</v>
      </c>
      <c r="C1559" s="166">
        <v>45014.0</v>
      </c>
      <c r="D1559" s="131" t="s">
        <v>1926</v>
      </c>
      <c r="E1559" s="111">
        <v>10000.0</v>
      </c>
      <c r="F1559" s="111"/>
      <c r="G1559" s="111"/>
      <c r="H1559" s="111"/>
      <c r="I1559" s="111"/>
      <c r="J1559" s="141" t="str">
        <f>VLOOKUP(D1559,'Tech. sheet (2)'!A:B,2,FALSE)</f>
        <v>L-975-925-150TS550S2828-USK-C06K05</v>
      </c>
    </row>
    <row r="1560" ht="15.75" customHeight="1">
      <c r="A1560" s="161">
        <v>1529.0</v>
      </c>
      <c r="B1560" s="111" t="s">
        <v>1972</v>
      </c>
      <c r="C1560" s="166">
        <v>45014.0</v>
      </c>
      <c r="D1560" s="131" t="s">
        <v>1936</v>
      </c>
      <c r="E1560" s="111">
        <v>30000.0</v>
      </c>
      <c r="F1560" s="111"/>
      <c r="G1560" s="111"/>
      <c r="H1560" s="111"/>
      <c r="I1560" s="111"/>
      <c r="J1560" s="141" t="str">
        <f>VLOOKUP(D1560,'Tech. sheet (2)'!A:B,2,FALSE)</f>
        <v>L-918-925-150TS550S2828-USK-C06K05</v>
      </c>
    </row>
    <row r="1561" ht="15.75" customHeight="1">
      <c r="A1561" s="155">
        <v>1530.0</v>
      </c>
      <c r="B1561" s="111" t="s">
        <v>1973</v>
      </c>
      <c r="C1561" s="166">
        <v>45019.0</v>
      </c>
      <c r="D1561" s="141" t="s">
        <v>76</v>
      </c>
      <c r="E1561" s="111">
        <v>30000.0</v>
      </c>
      <c r="F1561" s="111"/>
      <c r="G1561" s="111"/>
      <c r="H1561" s="111"/>
      <c r="I1561" s="111"/>
      <c r="J1561" s="141" t="str">
        <f>VLOOKUP(D1561,'Tech. sheet (2)'!A:B,2,FALSE)</f>
        <v>L-838-942-170TH550F2820-HBI-A55K05</v>
      </c>
    </row>
    <row r="1562" ht="15.75" customHeight="1">
      <c r="A1562" s="155">
        <v>1531.0</v>
      </c>
      <c r="B1562" s="111" t="s">
        <v>1974</v>
      </c>
      <c r="C1562" s="166">
        <v>45019.0</v>
      </c>
      <c r="D1562" s="141" t="s">
        <v>76</v>
      </c>
      <c r="E1562" s="111">
        <v>30000.0</v>
      </c>
      <c r="F1562" s="111"/>
      <c r="G1562" s="111"/>
      <c r="H1562" s="111"/>
      <c r="I1562" s="111"/>
      <c r="J1562" s="141" t="str">
        <f>VLOOKUP(D1562,'Tech. sheet (2)'!A:B,2,FALSE)</f>
        <v>L-838-942-170TH550F2820-HBI-A55K05</v>
      </c>
    </row>
    <row r="1563" ht="15.75" customHeight="1">
      <c r="A1563" s="161">
        <v>1532.0</v>
      </c>
      <c r="B1563" s="111" t="s">
        <v>1975</v>
      </c>
      <c r="C1563" s="166">
        <v>45019.0</v>
      </c>
      <c r="D1563" s="131" t="s">
        <v>639</v>
      </c>
      <c r="E1563" s="111">
        <v>30000.0</v>
      </c>
      <c r="F1563" s="111"/>
      <c r="G1563" s="111"/>
      <c r="H1563" s="111"/>
      <c r="I1563" s="111"/>
      <c r="J1563" s="141" t="str">
        <f>VLOOKUP(D1563,'Tech. sheet (2)'!A:B,2,FALSE)</f>
        <v>OT096-A07K05-ARGO-200TH550S2828-HBI-38850</v>
      </c>
    </row>
    <row r="1564" ht="15.75" customHeight="1">
      <c r="A1564" s="161">
        <v>1533.0</v>
      </c>
      <c r="B1564" s="111" t="s">
        <v>1976</v>
      </c>
      <c r="C1564" s="166">
        <v>45019.0</v>
      </c>
      <c r="D1564" s="111" t="s">
        <v>780</v>
      </c>
      <c r="E1564" s="111">
        <v>40000.0</v>
      </c>
      <c r="F1564" s="111"/>
      <c r="G1564" s="111"/>
      <c r="H1564" s="111"/>
      <c r="I1564" s="111"/>
      <c r="J1564" s="141" t="str">
        <f>VLOOKUP(D1564,'Tech. sheet (2)'!A:B,2,FALSE)</f>
        <v>M-808-908-180TH550S2828-HBI BLANK</v>
      </c>
    </row>
    <row r="1565" ht="15.75" customHeight="1">
      <c r="A1565" s="155">
        <v>1534.0</v>
      </c>
      <c r="B1565" s="111" t="s">
        <v>1977</v>
      </c>
      <c r="C1565" s="166">
        <v>45020.0</v>
      </c>
      <c r="D1565" s="131" t="s">
        <v>470</v>
      </c>
      <c r="E1565" s="111">
        <v>25000.0</v>
      </c>
      <c r="F1565" s="111"/>
      <c r="G1565" s="111"/>
      <c r="H1565" s="111"/>
      <c r="I1565" s="111"/>
      <c r="J1565" s="141" t="str">
        <f>VLOOKUP(D1565,'Tech. sheet (2)'!A:B,2,FALSE)</f>
        <v>OT062-ELQ6215A5A-21EK05-975HP-170TH435S2828-HBI-144000   </v>
      </c>
    </row>
    <row r="1566" ht="15.75" customHeight="1">
      <c r="A1566" s="155">
        <v>1535.0</v>
      </c>
      <c r="B1566" s="111" t="s">
        <v>1978</v>
      </c>
      <c r="C1566" s="166">
        <v>45020.0</v>
      </c>
      <c r="D1566" s="131" t="s">
        <v>595</v>
      </c>
      <c r="E1566" s="111">
        <v>25000.0</v>
      </c>
      <c r="F1566" s="111"/>
      <c r="G1566" s="111"/>
      <c r="H1566" s="111"/>
      <c r="I1566" s="111"/>
      <c r="J1566" s="141" t="str">
        <f>VLOOKUP(D1566,'Tech. sheet (2)'!A:B,2,FALSE)</f>
        <v>OT62-ELQ6216A2A-15VK05-975HP-170TH435S2828-HBI-144000</v>
      </c>
    </row>
    <row r="1567" ht="15.75" customHeight="1">
      <c r="A1567" s="161">
        <v>1536.0</v>
      </c>
      <c r="B1567" s="111" t="s">
        <v>1979</v>
      </c>
      <c r="C1567" s="166">
        <v>45020.0</v>
      </c>
      <c r="D1567" s="188" t="s">
        <v>54</v>
      </c>
      <c r="E1567" s="111">
        <v>25000.0</v>
      </c>
      <c r="F1567" s="111"/>
      <c r="G1567" s="111"/>
      <c r="H1567" s="111"/>
      <c r="I1567" s="111"/>
      <c r="J1567" s="141" t="str">
        <f>VLOOKUP(D1567,'Tech. sheet (2)'!A:B,2,FALSE)</f>
        <v>OT070-ELQ7013A9A-07CK05-993DE-170TH580S2828-HBI-90300</v>
      </c>
    </row>
    <row r="1568" ht="15.75" customHeight="1">
      <c r="A1568" s="161">
        <v>1537.0</v>
      </c>
      <c r="B1568" s="111" t="s">
        <v>1980</v>
      </c>
      <c r="C1568" s="167">
        <v>45021.0</v>
      </c>
      <c r="D1568" s="137" t="s">
        <v>54</v>
      </c>
      <c r="E1568" s="111">
        <v>25000.0</v>
      </c>
      <c r="F1568" s="141"/>
      <c r="G1568" s="111"/>
      <c r="H1568" s="111"/>
      <c r="I1568" s="111"/>
      <c r="J1568" s="141" t="str">
        <f>VLOOKUP(D1568,'Tech. sheet (2)'!A:B,2,FALSE)</f>
        <v>OT070-ELQ7013A9A-07CK05-993DE-170TH580S2828-HBI-90300</v>
      </c>
    </row>
    <row r="1569" ht="15.75" customHeight="1">
      <c r="A1569" s="155">
        <v>1538.0</v>
      </c>
      <c r="B1569" s="131" t="s">
        <v>1981</v>
      </c>
      <c r="C1569" s="163">
        <v>45021.0</v>
      </c>
      <c r="D1569" s="111" t="s">
        <v>1036</v>
      </c>
      <c r="E1569" s="172">
        <v>21000.0</v>
      </c>
      <c r="F1569" s="111"/>
      <c r="G1569" s="156"/>
      <c r="H1569" s="111"/>
      <c r="I1569" s="111"/>
      <c r="J1569" s="141" t="str">
        <f>VLOOKUP(D1569,'Tech. sheet (2)'!A:B,2,FALSE)</f>
        <v>L-920-778-160TS340S2828-RAS-А08К05</v>
      </c>
    </row>
    <row r="1570" ht="15.75" customHeight="1">
      <c r="A1570" s="155">
        <v>1539.0</v>
      </c>
      <c r="B1570" s="111" t="s">
        <v>1982</v>
      </c>
      <c r="C1570" s="177">
        <v>45021.0</v>
      </c>
      <c r="D1570" s="137" t="s">
        <v>1101</v>
      </c>
      <c r="E1570" s="156">
        <v>25000.0</v>
      </c>
      <c r="F1570" s="157"/>
      <c r="G1570" s="111"/>
      <c r="H1570" s="111"/>
      <c r="I1570" s="111"/>
      <c r="J1570" s="141" t="str">
        <f>VLOOKUP(D1570,'Tech. sheet (2)'!A:B,2,FALSE)</f>
        <v>L-913-766-140TS480F2020-USK-А08К05</v>
      </c>
    </row>
    <row r="1571" ht="15.75" customHeight="1">
      <c r="A1571" s="161">
        <v>1540.0</v>
      </c>
      <c r="B1571" s="111" t="s">
        <v>1983</v>
      </c>
      <c r="C1571" s="177">
        <v>45021.0</v>
      </c>
      <c r="D1571" s="111" t="s">
        <v>121</v>
      </c>
      <c r="E1571" s="156">
        <v>6000.0</v>
      </c>
      <c r="F1571" s="111"/>
      <c r="G1571" s="111"/>
      <c r="H1571" s="111"/>
      <c r="I1571" s="111"/>
      <c r="J1571" s="141" t="str">
        <f>VLOOKUP(D1571,'Tech. sheet (2)'!A:B,2,FALSE)</f>
        <v>L-877-1066-180TS275S2828-USK-21EB05</v>
      </c>
    </row>
    <row r="1572" ht="15.75" customHeight="1">
      <c r="A1572" s="161">
        <v>1541.0</v>
      </c>
      <c r="B1572" s="111" t="s">
        <v>1984</v>
      </c>
      <c r="C1572" s="177">
        <v>45021.0</v>
      </c>
      <c r="D1572" s="157" t="s">
        <v>919</v>
      </c>
      <c r="E1572" s="111">
        <v>30000.0</v>
      </c>
      <c r="F1572" s="111"/>
      <c r="G1572" s="111"/>
      <c r="H1572" s="111"/>
      <c r="I1572" s="111"/>
      <c r="J1572" s="141" t="str">
        <f>VLOOKUP(D1572,'Tech. sheet (2)'!A:B,2,FALSE)</f>
        <v>T-896-795-180TH550F2850-HBI BLANK</v>
      </c>
    </row>
    <row r="1573" ht="15.75" customHeight="1">
      <c r="A1573" s="155">
        <v>1542.0</v>
      </c>
      <c r="B1573" s="111" t="s">
        <v>1985</v>
      </c>
      <c r="C1573" s="177">
        <v>45022.0</v>
      </c>
      <c r="D1573" s="111" t="s">
        <v>919</v>
      </c>
      <c r="E1573" s="111">
        <v>30000.0</v>
      </c>
      <c r="F1573" s="111"/>
      <c r="G1573" s="111"/>
      <c r="H1573" s="111"/>
      <c r="I1573" s="111"/>
      <c r="J1573" s="141" t="str">
        <f>VLOOKUP(D1573,'Tech. sheet (2)'!A:B,2,FALSE)</f>
        <v>T-896-795-180TH550F2850-HBI BLANK</v>
      </c>
    </row>
    <row r="1574" ht="15.75" customHeight="1">
      <c r="A1574" s="155">
        <v>1543.0</v>
      </c>
      <c r="B1574" s="111" t="s">
        <v>1986</v>
      </c>
      <c r="C1574" s="177">
        <v>45022.0</v>
      </c>
      <c r="D1574" s="111" t="s">
        <v>919</v>
      </c>
      <c r="E1574" s="111">
        <v>33000.0</v>
      </c>
      <c r="F1574" s="111"/>
      <c r="G1574" s="111"/>
      <c r="H1574" s="111"/>
      <c r="I1574" s="111"/>
      <c r="J1574" s="141" t="str">
        <f>VLOOKUP(D1574,'Tech. sheet (2)'!A:B,2,FALSE)</f>
        <v>T-896-795-180TH550F2850-HBI BLANK</v>
      </c>
    </row>
    <row r="1575" ht="15.75" customHeight="1">
      <c r="A1575" s="161">
        <v>1544.0</v>
      </c>
      <c r="B1575" s="111" t="s">
        <v>1987</v>
      </c>
      <c r="C1575" s="177">
        <v>45022.0</v>
      </c>
      <c r="D1575" s="131" t="s">
        <v>719</v>
      </c>
      <c r="E1575" s="111">
        <v>20000.0</v>
      </c>
      <c r="F1575" s="111"/>
      <c r="G1575" s="111"/>
      <c r="H1575" s="111"/>
      <c r="I1575" s="111"/>
      <c r="J1575" s="141" t="str">
        <f>VLOOKUP(D1575,'Tech. sheet (2)'!A:B,2,FALSE)</f>
        <v>L-975-925-140TS550S2828-USK-C06K05</v>
      </c>
    </row>
    <row r="1576" ht="15.75" customHeight="1">
      <c r="A1576" s="161">
        <v>1545.0</v>
      </c>
      <c r="B1576" s="111" t="s">
        <v>1988</v>
      </c>
      <c r="C1576" s="166">
        <v>45026.0</v>
      </c>
      <c r="D1576" s="141" t="s">
        <v>241</v>
      </c>
      <c r="E1576" s="111">
        <v>25000.0</v>
      </c>
      <c r="F1576" s="111"/>
      <c r="G1576" s="111"/>
      <c r="H1576" s="111"/>
      <c r="I1576" s="111"/>
      <c r="J1576" s="141" t="str">
        <f>VLOOKUP(D1576,'Tech. sheet (2)'!A:B,2,FALSE)</f>
        <v>OT153-ELQ1554A0A-20EB05-727LW-270TH435F5628-USK-12800</v>
      </c>
    </row>
    <row r="1577" ht="15.75" customHeight="1">
      <c r="A1577" s="155">
        <v>1546.0</v>
      </c>
      <c r="B1577" s="111" t="s">
        <v>1989</v>
      </c>
      <c r="C1577" s="166">
        <v>45026.0</v>
      </c>
      <c r="D1577" s="111" t="s">
        <v>226</v>
      </c>
      <c r="E1577" s="156">
        <v>25000.0</v>
      </c>
      <c r="F1577" s="111"/>
      <c r="G1577" s="111"/>
      <c r="H1577" s="111"/>
      <c r="I1577" s="111"/>
      <c r="J1577" s="141" t="str">
        <f>VLOOKUP(D1577,'Tech. sheet (2)'!A:B,2,FALSE)</f>
        <v>M-860-873-180TH550F2820-HBI</v>
      </c>
    </row>
    <row r="1578" ht="15.75" customHeight="1">
      <c r="A1578" s="155">
        <v>1547.0</v>
      </c>
      <c r="B1578" s="111" t="s">
        <v>1990</v>
      </c>
      <c r="C1578" s="166">
        <v>45026.0</v>
      </c>
      <c r="D1578" s="157" t="s">
        <v>998</v>
      </c>
      <c r="E1578" s="156">
        <v>15000.0</v>
      </c>
      <c r="F1578" s="111"/>
      <c r="G1578" s="111"/>
      <c r="H1578" s="111"/>
      <c r="I1578" s="111"/>
      <c r="J1578" s="141" t="str">
        <f>VLOOKUP(D1578,'Tech. sheet (2)'!A:B,2,FALSE)</f>
        <v>L-975-925-140TS550S2828-USK-21EK05</v>
      </c>
    </row>
    <row r="1579" ht="15.75" customHeight="1">
      <c r="A1579" s="161">
        <v>1548.0</v>
      </c>
      <c r="B1579" s="111" t="s">
        <v>1991</v>
      </c>
      <c r="C1579" s="166">
        <v>45026.0</v>
      </c>
      <c r="D1579" s="176" t="s">
        <v>76</v>
      </c>
      <c r="E1579" s="111">
        <v>20000.0</v>
      </c>
      <c r="F1579" s="111"/>
      <c r="G1579" s="111"/>
      <c r="H1579" s="111"/>
      <c r="I1579" s="111"/>
      <c r="J1579" s="141" t="str">
        <f>VLOOKUP(D1579,'Tech. sheet (2)'!A:B,2,FALSE)</f>
        <v>L-838-942-170TH550F2820-HBI-A55K05</v>
      </c>
    </row>
    <row r="1580" ht="15.75" customHeight="1">
      <c r="A1580" s="161">
        <v>1549.0</v>
      </c>
      <c r="B1580" s="111" t="s">
        <v>1992</v>
      </c>
      <c r="C1580" s="166">
        <v>45026.0</v>
      </c>
      <c r="D1580" s="131" t="s">
        <v>76</v>
      </c>
      <c r="E1580" s="111">
        <v>25000.0</v>
      </c>
      <c r="F1580" s="111"/>
      <c r="G1580" s="111"/>
      <c r="H1580" s="111"/>
      <c r="I1580" s="111"/>
      <c r="J1580" s="141" t="str">
        <f>VLOOKUP(D1580,'Tech. sheet (2)'!A:B,2,FALSE)</f>
        <v>L-838-942-170TH550F2820-HBI-A55K05</v>
      </c>
    </row>
    <row r="1581" ht="15.75" customHeight="1">
      <c r="A1581" s="155">
        <v>1550.0</v>
      </c>
      <c r="B1581" s="111" t="s">
        <v>1993</v>
      </c>
      <c r="C1581" s="166">
        <v>45027.0</v>
      </c>
      <c r="D1581" s="111" t="s">
        <v>919</v>
      </c>
      <c r="E1581" s="111">
        <v>30000.0</v>
      </c>
      <c r="F1581" s="111"/>
      <c r="G1581" s="111"/>
      <c r="H1581" s="111"/>
      <c r="I1581" s="111"/>
      <c r="J1581" s="141" t="str">
        <f>VLOOKUP(D1581,'Tech. sheet (2)'!A:B,2,FALSE)</f>
        <v>T-896-795-180TH550F2850-HBI BLANK</v>
      </c>
    </row>
    <row r="1582" ht="15.75" customHeight="1">
      <c r="A1582" s="155">
        <v>1551.0</v>
      </c>
      <c r="B1582" s="111" t="s">
        <v>1994</v>
      </c>
      <c r="C1582" s="166">
        <v>45027.0</v>
      </c>
      <c r="D1582" s="176" t="s">
        <v>54</v>
      </c>
      <c r="E1582" s="111">
        <v>20000.0</v>
      </c>
      <c r="F1582" s="111"/>
      <c r="G1582" s="111"/>
      <c r="H1582" s="111"/>
      <c r="I1582" s="111"/>
      <c r="J1582" s="141" t="str">
        <f>VLOOKUP(D1582,'Tech. sheet (2)'!A:B,2,FALSE)</f>
        <v>OT070-ELQ7013A9A-07CK05-993DE-170TH580S2828-HBI-90300</v>
      </c>
    </row>
    <row r="1583" ht="15.75" customHeight="1">
      <c r="A1583" s="161">
        <v>1552.0</v>
      </c>
      <c r="B1583" s="111" t="s">
        <v>1995</v>
      </c>
      <c r="C1583" s="166">
        <v>45027.0</v>
      </c>
      <c r="D1583" s="131" t="s">
        <v>1598</v>
      </c>
      <c r="E1583" s="111">
        <v>45000.0</v>
      </c>
      <c r="F1583" s="111"/>
      <c r="G1583" s="111"/>
      <c r="H1583" s="111"/>
      <c r="I1583" s="111"/>
      <c r="J1583" s="141" t="str">
        <f>VLOOKUP(D1583,'Tech. sheet (2)'!A:B,2,FALSE)</f>
        <v>M-895-907-190TH550F2820-USK BLANK</v>
      </c>
    </row>
    <row r="1584" ht="15.75" customHeight="1">
      <c r="A1584" s="161">
        <v>1553.0</v>
      </c>
      <c r="B1584" s="111" t="s">
        <v>1996</v>
      </c>
      <c r="C1584" s="166">
        <v>45028.0</v>
      </c>
      <c r="D1584" s="141" t="s">
        <v>639</v>
      </c>
      <c r="E1584" s="111">
        <v>35000.0</v>
      </c>
      <c r="F1584" s="111"/>
      <c r="G1584" s="111"/>
      <c r="H1584" s="111"/>
      <c r="I1584" s="111"/>
      <c r="J1584" s="141" t="str">
        <f>VLOOKUP(D1584,'Tech. sheet (2)'!A:B,2,FALSE)</f>
        <v>OT096-A07K05-ARGO-200TH550S2828-HBI-38850</v>
      </c>
    </row>
    <row r="1585" ht="15.75" customHeight="1">
      <c r="A1585" s="155">
        <v>1554.0</v>
      </c>
      <c r="B1585" s="111" t="s">
        <v>1997</v>
      </c>
      <c r="C1585" s="166">
        <v>45028.0</v>
      </c>
      <c r="D1585" s="131" t="s">
        <v>595</v>
      </c>
      <c r="E1585" s="111">
        <v>20000.0</v>
      </c>
      <c r="F1585" s="111"/>
      <c r="G1585" s="111"/>
      <c r="H1585" s="111"/>
      <c r="I1585" s="111"/>
      <c r="J1585" s="141" t="str">
        <f>VLOOKUP(D1585,'Tech. sheet (2)'!A:B,2,FALSE)</f>
        <v>OT62-ELQ6216A2A-15VK05-975HP-170TH435S2828-HBI-144000</v>
      </c>
    </row>
    <row r="1586" ht="15.75" customHeight="1">
      <c r="A1586" s="155">
        <v>1555.0</v>
      </c>
      <c r="B1586" s="111" t="s">
        <v>1998</v>
      </c>
      <c r="C1586" s="166">
        <v>45028.0</v>
      </c>
      <c r="D1586" s="131" t="s">
        <v>595</v>
      </c>
      <c r="E1586" s="111">
        <v>20000.0</v>
      </c>
      <c r="F1586" s="111"/>
      <c r="G1586" s="111"/>
      <c r="H1586" s="111"/>
      <c r="I1586" s="111"/>
      <c r="J1586" s="141" t="str">
        <f>VLOOKUP(D1586,'Tech. sheet (2)'!A:B,2,FALSE)</f>
        <v>OT62-ELQ6216A2A-15VK05-975HP-170TH435S2828-HBI-144000</v>
      </c>
    </row>
    <row r="1587" ht="15.75" customHeight="1">
      <c r="A1587" s="161">
        <v>1556.0</v>
      </c>
      <c r="B1587" s="111" t="s">
        <v>1999</v>
      </c>
      <c r="C1587" s="166">
        <v>45028.0</v>
      </c>
      <c r="D1587" s="144" t="s">
        <v>226</v>
      </c>
      <c r="E1587" s="111">
        <v>25000.0</v>
      </c>
      <c r="F1587" s="111"/>
      <c r="G1587" s="111"/>
      <c r="H1587" s="111"/>
      <c r="I1587" s="111"/>
      <c r="J1587" s="141" t="str">
        <f>VLOOKUP(D1587,'Tech. sheet (2)'!A:B,2,FALSE)</f>
        <v>M-860-873-180TH550F2820-HBI</v>
      </c>
    </row>
    <row r="1588" ht="15.75" customHeight="1">
      <c r="A1588" s="161">
        <v>1557.0</v>
      </c>
      <c r="B1588" s="111" t="s">
        <v>2000</v>
      </c>
      <c r="C1588" s="166">
        <v>45028.0</v>
      </c>
      <c r="D1588" s="144" t="s">
        <v>226</v>
      </c>
      <c r="E1588" s="111">
        <v>20000.0</v>
      </c>
      <c r="F1588" s="111"/>
      <c r="G1588" s="111"/>
      <c r="H1588" s="111"/>
      <c r="I1588" s="111"/>
      <c r="J1588" s="141" t="str">
        <f>VLOOKUP(D1588,'Tech. sheet (2)'!A:B,2,FALSE)</f>
        <v>M-860-873-180TH550F2820-HBI</v>
      </c>
    </row>
    <row r="1589" ht="15.75" customHeight="1">
      <c r="A1589" s="155">
        <v>1558.0</v>
      </c>
      <c r="B1589" s="111" t="s">
        <v>2001</v>
      </c>
      <c r="C1589" s="166">
        <v>45028.0</v>
      </c>
      <c r="D1589" s="111" t="s">
        <v>2002</v>
      </c>
      <c r="E1589" s="156">
        <v>1600.0</v>
      </c>
      <c r="F1589" s="111"/>
      <c r="J1589" s="141" t="str">
        <f>VLOOKUP(D1589,'Tech. sheet (2)'!A:B,2,FALSE)</f>
        <v>Жерсть 0,16x920x778 W/G   </v>
      </c>
    </row>
    <row r="1590" ht="15.75" customHeight="1">
      <c r="A1590" s="155">
        <v>1559.0</v>
      </c>
      <c r="B1590" s="111" t="s">
        <v>2003</v>
      </c>
      <c r="C1590" s="166">
        <v>45028.0</v>
      </c>
      <c r="D1590" s="157" t="s">
        <v>1181</v>
      </c>
      <c r="E1590" s="111">
        <v>1957.0</v>
      </c>
      <c r="F1590" s="111"/>
      <c r="J1590" s="141" t="str">
        <f>VLOOKUP(D1590,'Tech. sheet (2)'!A:B,2,FALSE)</f>
        <v>Жерсть 0,17*922*868 W/G х</v>
      </c>
    </row>
    <row r="1591" ht="15.75" customHeight="1">
      <c r="A1591" s="161">
        <v>1560.0</v>
      </c>
      <c r="B1591" s="111" t="s">
        <v>2004</v>
      </c>
      <c r="C1591" s="166">
        <v>45028.0</v>
      </c>
      <c r="D1591" s="111" t="s">
        <v>1251</v>
      </c>
      <c r="E1591" s="111">
        <v>2142.0</v>
      </c>
      <c r="F1591" s="111"/>
      <c r="J1591" s="141" t="str">
        <f>VLOOKUP(D1591,'Tech. sheet (2)'!A:B,2,FALSE)</f>
        <v>Жерсть 0,17*954*848 W/G х</v>
      </c>
    </row>
    <row r="1592" ht="15.75" customHeight="1">
      <c r="A1592" s="161">
        <v>1561.0</v>
      </c>
      <c r="B1592" s="111" t="s">
        <v>2005</v>
      </c>
      <c r="C1592" s="166">
        <v>45028.0</v>
      </c>
      <c r="D1592" s="144" t="s">
        <v>1438</v>
      </c>
      <c r="E1592" s="111">
        <v>875.0</v>
      </c>
      <c r="F1592" s="111"/>
      <c r="J1592" s="141" t="str">
        <f>VLOOKUP(D1592,'Tech. sheet (2)'!A:B,2,FALSE)</f>
        <v>Жерсть 0,17x959x901 W/G</v>
      </c>
    </row>
    <row r="1593" ht="15.75" customHeight="1">
      <c r="A1593" s="155">
        <v>1562.0</v>
      </c>
      <c r="B1593" s="111" t="s">
        <v>2006</v>
      </c>
      <c r="C1593" s="166">
        <v>45028.0</v>
      </c>
      <c r="D1593" s="111" t="s">
        <v>2007</v>
      </c>
      <c r="E1593" s="156">
        <v>2633.0</v>
      </c>
      <c r="F1593" s="111"/>
      <c r="J1593" s="141" t="str">
        <f>VLOOKUP(D1593,'Tech. sheet (2)'!A:B,2,FALSE)</f>
        <v>Жерсть 0,17*838*942 TН550 2028 W/G х</v>
      </c>
    </row>
    <row r="1594" ht="15.75" customHeight="1">
      <c r="A1594" s="155">
        <v>1563.0</v>
      </c>
      <c r="B1594" s="111" t="s">
        <v>2008</v>
      </c>
      <c r="C1594" s="166">
        <v>45028.0</v>
      </c>
      <c r="D1594" s="189" t="s">
        <v>1417</v>
      </c>
      <c r="E1594" s="156">
        <v>310.0</v>
      </c>
      <c r="F1594" s="111"/>
      <c r="J1594" s="141" t="str">
        <f>VLOOKUP(D1594,'Tech. sheet (2)'!A:B,2,FALSE)</f>
        <v>Жерсть 0,17x840x942 W/G </v>
      </c>
    </row>
    <row r="1595" ht="15.75" customHeight="1">
      <c r="A1595" s="161">
        <v>1564.0</v>
      </c>
      <c r="B1595" s="111" t="s">
        <v>2009</v>
      </c>
      <c r="C1595" s="166">
        <v>45028.0</v>
      </c>
      <c r="D1595" s="137" t="s">
        <v>1421</v>
      </c>
      <c r="E1595" s="156">
        <v>420.0</v>
      </c>
      <c r="F1595" s="111"/>
      <c r="J1595" s="141" t="str">
        <f>VLOOKUP(D1595,'Tech. sheet (2)'!A:B,2,FALSE)</f>
        <v>Жерсть 0,17х860х795 W/G </v>
      </c>
    </row>
    <row r="1596" ht="15.75" customHeight="1">
      <c r="A1596" s="161">
        <v>1565.0</v>
      </c>
      <c r="B1596" s="111" t="s">
        <v>2010</v>
      </c>
      <c r="C1596" s="166">
        <v>45028.0</v>
      </c>
      <c r="D1596" s="111" t="s">
        <v>1419</v>
      </c>
      <c r="E1596" s="156">
        <v>755.0</v>
      </c>
      <c r="F1596" s="111"/>
      <c r="J1596" s="141" t="str">
        <f>VLOOKUP(D1596,'Tech. sheet (2)'!A:B,2,FALSE)</f>
        <v>Жерсть 0,18x860x942 W/G </v>
      </c>
    </row>
    <row r="1597" ht="15.75" customHeight="1">
      <c r="A1597" s="155">
        <v>1566.0</v>
      </c>
      <c r="B1597" s="111" t="s">
        <v>2011</v>
      </c>
      <c r="C1597" s="166">
        <v>45028.0</v>
      </c>
      <c r="D1597" s="157" t="s">
        <v>1423</v>
      </c>
      <c r="E1597" s="111">
        <v>813.0</v>
      </c>
      <c r="F1597" s="111"/>
      <c r="J1597" s="141" t="str">
        <f>VLOOKUP(D1597,'Tech. sheet (2)'!A:B,2,FALSE)</f>
        <v>Жерсть 0,17x896x795 W/G </v>
      </c>
    </row>
    <row r="1598" ht="15.75" customHeight="1">
      <c r="A1598" s="155">
        <v>1567.0</v>
      </c>
      <c r="B1598" s="111" t="s">
        <v>2012</v>
      </c>
      <c r="C1598" s="166">
        <v>45028.0</v>
      </c>
      <c r="D1598" s="141" t="s">
        <v>1425</v>
      </c>
      <c r="E1598" s="111">
        <v>5647.0</v>
      </c>
      <c r="F1598" s="111"/>
      <c r="J1598" s="141" t="str">
        <f>VLOOKUP(D1598,'Tech. sheet (2)'!A:B,2,FALSE)</f>
        <v>Жерсть 0,18x896x795 W/G </v>
      </c>
    </row>
    <row r="1599" ht="15.75" customHeight="1">
      <c r="A1599" s="161">
        <v>1568.0</v>
      </c>
      <c r="B1599" s="111" t="s">
        <v>2013</v>
      </c>
      <c r="C1599" s="166">
        <v>45028.0</v>
      </c>
      <c r="D1599" s="141" t="s">
        <v>1427</v>
      </c>
      <c r="E1599" s="156">
        <v>526.0</v>
      </c>
      <c r="F1599" s="111"/>
      <c r="J1599" s="141" t="str">
        <f>VLOOKUP(D1599,'Tech. sheet (2)'!A:B,2,FALSE)</f>
        <v>Жерсть 0,14x918x925 W/G </v>
      </c>
    </row>
    <row r="1600" ht="15.75" customHeight="1">
      <c r="A1600" s="161">
        <v>1569.0</v>
      </c>
      <c r="B1600" s="111" t="s">
        <v>2014</v>
      </c>
      <c r="C1600" s="166">
        <v>45028.0</v>
      </c>
      <c r="D1600" s="111" t="s">
        <v>2015</v>
      </c>
      <c r="E1600" s="156">
        <v>262.0</v>
      </c>
      <c r="F1600" s="111"/>
      <c r="J1600" s="141" t="str">
        <f>VLOOKUP(D1600,'Tech. sheet (2)'!A:B,2,FALSE)</f>
        <v>Жерсть 0,14х950х925  W/G </v>
      </c>
    </row>
    <row r="1601" ht="15.75" customHeight="1">
      <c r="A1601" s="155">
        <v>1570.0</v>
      </c>
      <c r="B1601" s="111" t="s">
        <v>2016</v>
      </c>
      <c r="C1601" s="166">
        <v>45028.0</v>
      </c>
      <c r="D1601" s="190" t="s">
        <v>1429</v>
      </c>
      <c r="E1601" s="111">
        <v>1294.0</v>
      </c>
      <c r="F1601" s="111"/>
      <c r="J1601" s="141" t="str">
        <f>VLOOKUP(D1601,'Tech. sheet (2)'!A:B,2,FALSE)</f>
        <v>Жерсть 0,14x975x925 W/G </v>
      </c>
    </row>
    <row r="1602" ht="15.75" customHeight="1">
      <c r="A1602" s="155">
        <v>1571.0</v>
      </c>
      <c r="B1602" s="111" t="s">
        <v>2017</v>
      </c>
      <c r="C1602" s="166">
        <v>45029.0</v>
      </c>
      <c r="D1602" s="111" t="s">
        <v>2018</v>
      </c>
      <c r="E1602" s="156">
        <v>1000.0</v>
      </c>
      <c r="F1602" s="111"/>
      <c r="J1602" s="141" t="str">
        <f>VLOOKUP(D1602,'Tech. sheet (2)'!A:B,2,FALSE)</f>
        <v>OT153-20EB05-727LW-270TH435F5628-USK-12800</v>
      </c>
    </row>
    <row r="1603" ht="15.75" customHeight="1">
      <c r="A1603" s="161">
        <v>1572.0</v>
      </c>
      <c r="B1603" s="111" t="s">
        <v>2019</v>
      </c>
      <c r="C1603" s="166">
        <v>45029.0</v>
      </c>
      <c r="D1603" s="157" t="s">
        <v>919</v>
      </c>
      <c r="E1603" s="111">
        <v>10000.0</v>
      </c>
      <c r="F1603" s="111"/>
      <c r="J1603" s="141" t="str">
        <f>VLOOKUP(D1603,'Tech. sheet (2)'!A:B,2,FALSE)</f>
        <v>T-896-795-180TH550F2850-HBI BLANK</v>
      </c>
    </row>
    <row r="1604" ht="15.75" customHeight="1">
      <c r="A1604" s="161">
        <v>1573.0</v>
      </c>
      <c r="B1604" s="111" t="s">
        <v>2020</v>
      </c>
      <c r="C1604" s="166">
        <v>45029.0</v>
      </c>
      <c r="D1604" s="111" t="s">
        <v>1527</v>
      </c>
      <c r="E1604" s="111">
        <v>19000.0</v>
      </c>
      <c r="F1604" s="111"/>
      <c r="J1604" s="141" t="str">
        <f>VLOOKUP(D1604,'Tech. sheet (2)'!A:B,2,FALSE)</f>
        <v>T-896-795-180TH550F2850-USK BLANK </v>
      </c>
    </row>
    <row r="1605" ht="15.75" customHeight="1">
      <c r="A1605" s="155">
        <v>1574.0</v>
      </c>
      <c r="B1605" s="111" t="s">
        <v>2021</v>
      </c>
      <c r="C1605" s="166">
        <v>45030.0</v>
      </c>
      <c r="D1605" s="111" t="s">
        <v>936</v>
      </c>
      <c r="E1605" s="111">
        <v>10000.0</v>
      </c>
      <c r="F1605" s="111"/>
      <c r="J1605" s="141" t="str">
        <f>VLOOKUP(D1605,'Tech. sheet (2)'!A:B,2,FALSE)</f>
        <v>T-896-795-170TH550F2828-HBI BLANK</v>
      </c>
    </row>
    <row r="1606" ht="15.75" customHeight="1">
      <c r="A1606" s="155">
        <v>1575.0</v>
      </c>
      <c r="B1606" s="111" t="s">
        <v>2022</v>
      </c>
      <c r="C1606" s="166">
        <v>45034.0</v>
      </c>
      <c r="D1606" s="141" t="s">
        <v>76</v>
      </c>
      <c r="E1606" s="111">
        <v>40000.0</v>
      </c>
      <c r="F1606" s="111"/>
      <c r="J1606" s="141" t="str">
        <f>VLOOKUP(D1606,'Tech. sheet (2)'!A:B,2,FALSE)</f>
        <v>L-838-942-170TH550F2820-HBI-A55K05</v>
      </c>
    </row>
    <row r="1607" ht="15.75" customHeight="1">
      <c r="A1607" s="161">
        <v>1576.0</v>
      </c>
      <c r="B1607" s="111" t="s">
        <v>2023</v>
      </c>
      <c r="C1607" s="166">
        <v>45034.0</v>
      </c>
      <c r="D1607" s="111" t="s">
        <v>76</v>
      </c>
      <c r="E1607" s="156">
        <v>40000.0</v>
      </c>
      <c r="F1607" s="111"/>
      <c r="J1607" s="141" t="str">
        <f>VLOOKUP(D1607,'Tech. sheet (2)'!A:B,2,FALSE)</f>
        <v>L-838-942-170TH550F2820-HBI-A55K05</v>
      </c>
    </row>
    <row r="1608" ht="15.75" customHeight="1">
      <c r="A1608" s="161">
        <v>1577.0</v>
      </c>
      <c r="B1608" s="111" t="s">
        <v>2024</v>
      </c>
      <c r="C1608" s="166">
        <v>45034.0</v>
      </c>
      <c r="D1608" s="176" t="s">
        <v>54</v>
      </c>
      <c r="E1608" s="111">
        <v>35000.0</v>
      </c>
      <c r="F1608" s="111"/>
      <c r="J1608" s="141" t="str">
        <f>VLOOKUP(D1608,'Tech. sheet (2)'!A:B,2,FALSE)</f>
        <v>OT070-ELQ7013A9A-07CK05-993DE-170TH580S2828-HBI-90300</v>
      </c>
    </row>
    <row r="1609" ht="15.75" customHeight="1">
      <c r="A1609" s="155">
        <v>1578.0</v>
      </c>
      <c r="B1609" s="111" t="s">
        <v>2025</v>
      </c>
      <c r="C1609" s="166">
        <v>45034.0</v>
      </c>
      <c r="D1609" s="137" t="s">
        <v>1101</v>
      </c>
      <c r="E1609" s="111">
        <v>35000.0</v>
      </c>
      <c r="F1609" s="111"/>
      <c r="J1609" s="141" t="str">
        <f>VLOOKUP(D1609,'Tech. sheet (2)'!A:B,2,FALSE)</f>
        <v>L-913-766-140TS480F2020-USK-А08К05</v>
      </c>
    </row>
    <row r="1610" ht="15.75" customHeight="1">
      <c r="A1610" s="155">
        <v>1579.0</v>
      </c>
      <c r="B1610" s="111" t="s">
        <v>2026</v>
      </c>
      <c r="C1610" s="166">
        <v>45035.0</v>
      </c>
      <c r="D1610" s="141" t="s">
        <v>787</v>
      </c>
      <c r="E1610" s="141">
        <v>12000.0</v>
      </c>
      <c r="F1610" s="111"/>
      <c r="J1610" s="141" t="str">
        <f>VLOOKUP(D1610,'Tech. sheet (2)'!A:B,2,FALSE)</f>
        <v>M-913-766-140TS480S2020-USK BLANK</v>
      </c>
    </row>
    <row r="1611" ht="15.75" customHeight="1">
      <c r="A1611" s="161">
        <v>1580.0</v>
      </c>
      <c r="B1611" s="111" t="s">
        <v>2027</v>
      </c>
      <c r="C1611" s="166">
        <v>45035.0</v>
      </c>
      <c r="D1611" s="131" t="s">
        <v>595</v>
      </c>
      <c r="E1611" s="111">
        <v>20000.0</v>
      </c>
      <c r="F1611" s="156"/>
      <c r="J1611" s="141" t="str">
        <f>VLOOKUP(D1611,'Tech. sheet (2)'!A:B,2,FALSE)</f>
        <v>OT62-ELQ6216A2A-15VK05-975HP-170TH435S2828-HBI-144000</v>
      </c>
    </row>
    <row r="1612" ht="15.75" customHeight="1">
      <c r="A1612" s="161">
        <v>1581.0</v>
      </c>
      <c r="B1612" s="111" t="s">
        <v>2028</v>
      </c>
      <c r="C1612" s="166">
        <v>45035.0</v>
      </c>
      <c r="D1612" s="131" t="s">
        <v>595</v>
      </c>
      <c r="E1612" s="111">
        <v>20000.0</v>
      </c>
      <c r="F1612" s="156"/>
      <c r="J1612" s="141" t="str">
        <f>VLOOKUP(D1612,'Tech. sheet (2)'!A:B,2,FALSE)</f>
        <v>OT62-ELQ6216A2A-15VK05-975HP-170TH435S2828-HBI-144000</v>
      </c>
    </row>
    <row r="1613" ht="15.75" customHeight="1">
      <c r="A1613" s="155">
        <v>1582.0</v>
      </c>
      <c r="B1613" s="111" t="s">
        <v>2029</v>
      </c>
      <c r="C1613" s="166">
        <v>45035.0</v>
      </c>
      <c r="D1613" s="111" t="s">
        <v>879</v>
      </c>
      <c r="E1613" s="157">
        <v>10000.0</v>
      </c>
      <c r="F1613" s="111"/>
      <c r="J1613" s="141" t="str">
        <f>VLOOKUP(D1613,'Tech. sheet (2)'!A:B,2,FALSE)</f>
        <v>T-908-1112-200TS260S2828-RAS BLANK</v>
      </c>
    </row>
    <row r="1614" ht="15.75" customHeight="1">
      <c r="A1614" s="155">
        <v>1583.0</v>
      </c>
      <c r="B1614" s="111" t="s">
        <v>2030</v>
      </c>
      <c r="C1614" s="166">
        <v>45035.0</v>
      </c>
      <c r="D1614" s="111" t="s">
        <v>119</v>
      </c>
      <c r="E1614" s="111">
        <v>25000.0</v>
      </c>
      <c r="F1614" s="111"/>
      <c r="J1614" s="141" t="str">
        <f>VLOOKUP(D1614,'Tech. sheet (2)'!A:B,2,FALSE)</f>
        <v>T-838-942-170TH550F2820-HBI BLANK</v>
      </c>
    </row>
    <row r="1615" ht="15.75" customHeight="1">
      <c r="A1615" s="161">
        <v>1584.0</v>
      </c>
      <c r="B1615" s="111" t="s">
        <v>2031</v>
      </c>
      <c r="C1615" s="166">
        <v>45036.0</v>
      </c>
      <c r="D1615" s="111" t="s">
        <v>1926</v>
      </c>
      <c r="E1615" s="111">
        <v>28000.0</v>
      </c>
      <c r="F1615" s="111"/>
      <c r="J1615" s="141" t="str">
        <f>VLOOKUP(D1615,'Tech. sheet (2)'!A:B,2,FALSE)</f>
        <v>L-975-925-150TS550S2828-USK-C06K05</v>
      </c>
    </row>
    <row r="1616" ht="15.75" customHeight="1">
      <c r="A1616" s="161">
        <v>1585.0</v>
      </c>
      <c r="B1616" s="111" t="s">
        <v>2032</v>
      </c>
      <c r="C1616" s="166">
        <v>45036.0</v>
      </c>
      <c r="D1616" s="131" t="s">
        <v>998</v>
      </c>
      <c r="E1616" s="111">
        <v>18000.0</v>
      </c>
      <c r="F1616" s="111"/>
      <c r="J1616" s="141" t="str">
        <f>VLOOKUP(D1616,'Tech. sheet (2)'!A:B,2,FALSE)</f>
        <v>L-975-925-140TS550S2828-USK-21EK05</v>
      </c>
    </row>
    <row r="1617" ht="15.75" customHeight="1">
      <c r="A1617" s="155">
        <v>1586.0</v>
      </c>
      <c r="B1617" s="111" t="s">
        <v>2033</v>
      </c>
      <c r="C1617" s="166">
        <v>45036.0</v>
      </c>
      <c r="D1617" s="111" t="s">
        <v>1612</v>
      </c>
      <c r="E1617" s="111">
        <v>22000.0</v>
      </c>
      <c r="F1617" s="111"/>
      <c r="J1617" s="141" t="str">
        <f>VLOOKUP(D1617,'Tech. sheet (2)'!A:B,2,FALSE)</f>
        <v>L-918-925-140TS550S2828-USK-C06K05</v>
      </c>
    </row>
    <row r="1618" ht="15.75" customHeight="1">
      <c r="A1618" s="155">
        <v>1587.0</v>
      </c>
      <c r="B1618" s="111" t="s">
        <v>2034</v>
      </c>
      <c r="C1618" s="166">
        <v>45406.0</v>
      </c>
      <c r="D1618" s="111" t="s">
        <v>1527</v>
      </c>
      <c r="E1618" s="111">
        <v>40000.0</v>
      </c>
      <c r="F1618" s="111"/>
      <c r="J1618" s="141" t="str">
        <f>VLOOKUP(D1618,'Tech. sheet (2)'!A:B,2,FALSE)</f>
        <v>T-896-795-180TH550F2850-USK BLANK </v>
      </c>
    </row>
    <row r="1619" ht="15.75" customHeight="1">
      <c r="A1619" s="161">
        <v>1588.0</v>
      </c>
      <c r="B1619" s="111" t="s">
        <v>2035</v>
      </c>
      <c r="C1619" s="166">
        <v>45406.0</v>
      </c>
      <c r="D1619" s="131" t="s">
        <v>82</v>
      </c>
      <c r="E1619" s="111">
        <v>30000.0</v>
      </c>
      <c r="F1619" s="111"/>
      <c r="J1619" s="141" t="str">
        <f>VLOOKUP(D1619,'Tech. sheet (2)'!A:B,2,FALSE)</f>
        <v>L-942-790-160TS340S2020-RAS-А08К05</v>
      </c>
    </row>
    <row r="1620" ht="15.75" customHeight="1">
      <c r="A1620" s="161">
        <v>1589.0</v>
      </c>
      <c r="B1620" s="111" t="s">
        <v>2036</v>
      </c>
      <c r="C1620" s="166">
        <v>45406.0</v>
      </c>
      <c r="D1620" s="131" t="s">
        <v>82</v>
      </c>
      <c r="E1620" s="111">
        <v>30000.0</v>
      </c>
      <c r="F1620" s="111"/>
      <c r="J1620" s="141" t="str">
        <f>VLOOKUP(D1620,'Tech. sheet (2)'!A:B,2,FALSE)</f>
        <v>L-942-790-160TS340S2020-RAS-А08К05</v>
      </c>
    </row>
    <row r="1621" ht="15.75" customHeight="1">
      <c r="A1621" s="155">
        <v>1590.0</v>
      </c>
      <c r="B1621" s="111" t="s">
        <v>2037</v>
      </c>
      <c r="C1621" s="166">
        <v>45406.0</v>
      </c>
      <c r="D1621" s="141" t="s">
        <v>56</v>
      </c>
      <c r="E1621" s="111">
        <v>12000.0</v>
      </c>
      <c r="F1621" s="111"/>
      <c r="J1621" s="141" t="str">
        <f>VLOOKUP(D1621,'Tech. sheet (2)'!A:B,2,FALSE)</f>
        <v>OT070-ELQ7033A2A-08CB05-993DE-170TH580S2828-HBI-90300</v>
      </c>
    </row>
    <row r="1622" ht="15.75" customHeight="1">
      <c r="A1622" s="155">
        <v>1591.0</v>
      </c>
      <c r="B1622" s="111" t="s">
        <v>2038</v>
      </c>
      <c r="C1622" s="166">
        <v>45406.0</v>
      </c>
      <c r="D1622" s="111" t="s">
        <v>1101</v>
      </c>
      <c r="E1622" s="156">
        <v>20000.0</v>
      </c>
      <c r="F1622" s="111"/>
      <c r="J1622" s="141" t="str">
        <f>VLOOKUP(D1622,'Tech. sheet (2)'!A:B,2,FALSE)</f>
        <v>L-913-766-140TS480F2020-USK-А08К05</v>
      </c>
    </row>
    <row r="1623" ht="15.75" customHeight="1">
      <c r="A1623" s="161">
        <v>1592.0</v>
      </c>
      <c r="B1623" s="141" t="s">
        <v>2039</v>
      </c>
      <c r="C1623" s="166">
        <v>45406.0</v>
      </c>
      <c r="D1623" s="111" t="s">
        <v>1537</v>
      </c>
      <c r="E1623" s="156">
        <v>7000.0</v>
      </c>
      <c r="F1623" s="111"/>
      <c r="J1623" s="141" t="str">
        <f>VLOOKUP(D1623,'Tech. sheet (2)'!A:B,2,FALSE)</f>
        <v>OT070-ELQ7013A9A-07CK05-993DE-170TH550F2828-HBI-90300 </v>
      </c>
    </row>
    <row r="1624" ht="15.75" customHeight="1">
      <c r="A1624" s="161">
        <v>1593.0</v>
      </c>
      <c r="B1624" s="141" t="s">
        <v>2040</v>
      </c>
      <c r="C1624" s="167">
        <v>45406.0</v>
      </c>
      <c r="D1624" s="144" t="s">
        <v>82</v>
      </c>
      <c r="E1624" s="141">
        <v>20000.0</v>
      </c>
      <c r="F1624" s="111"/>
      <c r="J1624" s="141" t="str">
        <f>VLOOKUP(D1624,'Tech. sheet (2)'!A:B,2,FALSE)</f>
        <v>L-942-790-160TS340S2020-RAS-А08К05</v>
      </c>
    </row>
    <row r="1625" ht="15.75" customHeight="1">
      <c r="A1625" s="155">
        <v>1594.0</v>
      </c>
      <c r="B1625" s="111" t="s">
        <v>2041</v>
      </c>
      <c r="C1625" s="129">
        <v>45406.0</v>
      </c>
      <c r="D1625" s="111" t="s">
        <v>226</v>
      </c>
      <c r="E1625" s="111">
        <v>30000.0</v>
      </c>
      <c r="F1625" s="156"/>
      <c r="J1625" s="141" t="str">
        <f>VLOOKUP(D1625,'Tech. sheet (2)'!A:B,2,FALSE)</f>
        <v>M-860-873-180TH550F2820-HBI</v>
      </c>
    </row>
    <row r="1626" ht="15.75" customHeight="1">
      <c r="A1626" s="155">
        <v>1595.0</v>
      </c>
      <c r="B1626" s="111" t="s">
        <v>2042</v>
      </c>
      <c r="C1626" s="129">
        <v>45406.0</v>
      </c>
      <c r="D1626" s="111" t="s">
        <v>226</v>
      </c>
      <c r="E1626" s="111">
        <v>20000.0</v>
      </c>
      <c r="F1626" s="156"/>
      <c r="J1626" s="141" t="str">
        <f>VLOOKUP(D1626,'Tech. sheet (2)'!A:B,2,FALSE)</f>
        <v>M-860-873-180TH550F2820-HBI</v>
      </c>
    </row>
    <row r="1627" ht="15.75" customHeight="1">
      <c r="A1627" s="161">
        <v>1596.0</v>
      </c>
      <c r="B1627" s="157" t="s">
        <v>2043</v>
      </c>
      <c r="C1627" s="177">
        <v>45408.0</v>
      </c>
      <c r="D1627" s="111" t="s">
        <v>936</v>
      </c>
      <c r="E1627" s="157">
        <v>30000.0</v>
      </c>
      <c r="F1627" s="111"/>
      <c r="J1627" s="141" t="str">
        <f>VLOOKUP(D1627,'Tech. sheet (2)'!A:B,2,FALSE)</f>
        <v>T-896-795-170TH550F2828-HBI BLANK</v>
      </c>
    </row>
    <row r="1628" ht="15.75" customHeight="1">
      <c r="A1628" s="161">
        <v>1597.0</v>
      </c>
      <c r="B1628" s="157" t="s">
        <v>2044</v>
      </c>
      <c r="C1628" s="177">
        <v>45408.0</v>
      </c>
      <c r="D1628" s="111" t="s">
        <v>936</v>
      </c>
      <c r="E1628" s="111">
        <v>30000.0</v>
      </c>
      <c r="F1628" s="111"/>
      <c r="J1628" s="141" t="str">
        <f>VLOOKUP(D1628,'Tech. sheet (2)'!A:B,2,FALSE)</f>
        <v>T-896-795-170TH550F2828-HBI BLANK</v>
      </c>
    </row>
    <row r="1629" ht="15.75" customHeight="1">
      <c r="A1629" s="155">
        <v>1598.0</v>
      </c>
      <c r="B1629" s="111" t="s">
        <v>2045</v>
      </c>
      <c r="C1629" s="177">
        <v>45408.0</v>
      </c>
      <c r="D1629" s="111" t="s">
        <v>936</v>
      </c>
      <c r="E1629" s="111">
        <v>20000.0</v>
      </c>
      <c r="F1629" s="111"/>
      <c r="J1629" s="141" t="str">
        <f>VLOOKUP(D1629,'Tech. sheet (2)'!A:B,2,FALSE)</f>
        <v>T-896-795-170TH550F2828-HBI BLANK</v>
      </c>
    </row>
    <row r="1630" ht="15.75" customHeight="1">
      <c r="A1630" s="155">
        <v>1599.0</v>
      </c>
      <c r="B1630" s="111" t="s">
        <v>2046</v>
      </c>
      <c r="C1630" s="166">
        <v>45408.0</v>
      </c>
      <c r="D1630" s="144" t="s">
        <v>233</v>
      </c>
      <c r="E1630" s="111">
        <v>35000.0</v>
      </c>
      <c r="F1630" s="111"/>
      <c r="J1630" s="141" t="str">
        <f>VLOOKUP(D1630,'Tech. sheet (2)'!A:B,2,FALSE)</f>
        <v>M-895-907-190TH550F2820-HBI BLANK</v>
      </c>
    </row>
    <row r="1631" ht="15.75" customHeight="1">
      <c r="A1631" s="161">
        <v>1600.0</v>
      </c>
      <c r="B1631" s="111" t="s">
        <v>2047</v>
      </c>
      <c r="C1631" s="166">
        <v>45042.0</v>
      </c>
      <c r="D1631" s="111" t="s">
        <v>1099</v>
      </c>
      <c r="E1631" s="156">
        <v>25000.0</v>
      </c>
      <c r="F1631" s="111"/>
      <c r="J1631" s="141" t="str">
        <f>VLOOKUP(D1631,'Tech. sheet (2)'!A:B,2,FALSE)</f>
        <v>L-913-766-140TS480F2020-USK-21EK05</v>
      </c>
    </row>
    <row r="1632" ht="15.75" customHeight="1">
      <c r="A1632" s="161">
        <v>1601.0</v>
      </c>
      <c r="B1632" s="111" t="s">
        <v>2048</v>
      </c>
      <c r="C1632" s="166">
        <v>45048.0</v>
      </c>
      <c r="D1632" s="111" t="s">
        <v>56</v>
      </c>
      <c r="E1632" s="111">
        <v>20000.0</v>
      </c>
      <c r="F1632" s="111"/>
      <c r="J1632" s="141" t="str">
        <f>VLOOKUP(D1632,'Tech. sheet (2)'!A:B,2,FALSE)</f>
        <v>OT070-ELQ7033A2A-08CB05-993DE-170TH580S2828-HBI-90300</v>
      </c>
    </row>
    <row r="1633" ht="15.75" customHeight="1">
      <c r="A1633" s="155">
        <v>1602.0</v>
      </c>
      <c r="B1633" s="111" t="s">
        <v>2049</v>
      </c>
      <c r="C1633" s="167">
        <v>45048.0</v>
      </c>
      <c r="D1633" s="131" t="s">
        <v>82</v>
      </c>
      <c r="E1633" s="111">
        <v>20000.0</v>
      </c>
      <c r="F1633" s="111"/>
      <c r="J1633" s="141" t="str">
        <f>VLOOKUP(D1633,'Tech. sheet (2)'!A:B,2,FALSE)</f>
        <v>L-942-790-160TS340S2020-RAS-А08К05</v>
      </c>
    </row>
    <row r="1634" ht="15.75" customHeight="1">
      <c r="A1634" s="155">
        <v>1603.0</v>
      </c>
      <c r="B1634" s="131" t="s">
        <v>2050</v>
      </c>
      <c r="C1634" s="129">
        <v>45048.0</v>
      </c>
      <c r="D1634" s="172" t="s">
        <v>1036</v>
      </c>
      <c r="E1634" s="111">
        <v>40000.0</v>
      </c>
      <c r="F1634" s="111"/>
      <c r="J1634" s="141" t="str">
        <f>VLOOKUP(D1634,'Tech. sheet (2)'!A:B,2,FALSE)</f>
        <v>L-920-778-160TS340S2828-RAS-А08К05</v>
      </c>
    </row>
    <row r="1635" ht="15.75" customHeight="1">
      <c r="A1635" s="161">
        <v>1604.0</v>
      </c>
      <c r="B1635" s="111" t="s">
        <v>2051</v>
      </c>
      <c r="C1635" s="129">
        <v>45048.0</v>
      </c>
      <c r="D1635" s="111" t="s">
        <v>1527</v>
      </c>
      <c r="E1635" s="111">
        <v>30000.0</v>
      </c>
      <c r="F1635" s="111"/>
      <c r="J1635" s="141" t="str">
        <f>VLOOKUP(D1635,'Tech. sheet (2)'!A:B,2,FALSE)</f>
        <v>T-896-795-180TH550F2850-USK BLANK </v>
      </c>
    </row>
    <row r="1636" ht="15.75" customHeight="1">
      <c r="A1636" s="161">
        <v>1605.0</v>
      </c>
      <c r="B1636" s="111" t="s">
        <v>2052</v>
      </c>
      <c r="C1636" s="129">
        <v>45048.0</v>
      </c>
      <c r="D1636" s="111" t="s">
        <v>206</v>
      </c>
      <c r="E1636" s="111">
        <v>12000.0</v>
      </c>
      <c r="F1636" s="111"/>
      <c r="J1636" s="141" t="str">
        <f>VLOOKUP(D1636,'Tech. sheet (2)'!A:B,2,FALSE)</f>
        <v>M-920-778-160TS340S2828-RAS</v>
      </c>
    </row>
    <row r="1637" ht="15.75" customHeight="1">
      <c r="A1637" s="161">
        <v>1606.0</v>
      </c>
      <c r="B1637" s="111" t="s">
        <v>2053</v>
      </c>
      <c r="C1637" s="166">
        <v>45061.0</v>
      </c>
      <c r="D1637" s="111" t="s">
        <v>2054</v>
      </c>
      <c r="E1637" s="156">
        <v>25000.0</v>
      </c>
      <c r="F1637" s="111"/>
      <c r="J1637" s="141" t="str">
        <f>VLOOKUP(D1637,'Tech. sheet (2)'!A:B,2,FALSE)</f>
        <v>OT062-ELQ6216A2A-15VK05-975HP-170TH435S2828-BAO-144000</v>
      </c>
    </row>
    <row r="1638" ht="15.75" customHeight="1">
      <c r="A1638" s="161">
        <v>1607.0</v>
      </c>
      <c r="B1638" s="111" t="s">
        <v>2055</v>
      </c>
      <c r="C1638" s="166">
        <v>45061.0</v>
      </c>
      <c r="D1638" s="131" t="s">
        <v>470</v>
      </c>
      <c r="E1638" s="111">
        <v>18000.0</v>
      </c>
      <c r="F1638" s="111"/>
      <c r="J1638" s="141" t="str">
        <f>VLOOKUP(D1638,'Tech. sheet (2)'!A:B,2,FALSE)</f>
        <v>OT062-ELQ6215A5A-21EK05-975HP-170TH435S2828-HBI-144000   </v>
      </c>
    </row>
    <row r="1639" ht="15.75" customHeight="1">
      <c r="A1639" s="155">
        <v>1608.0</v>
      </c>
      <c r="B1639" s="111" t="s">
        <v>2056</v>
      </c>
      <c r="C1639" s="166">
        <v>45061.0</v>
      </c>
      <c r="D1639" s="111" t="s">
        <v>241</v>
      </c>
      <c r="E1639" s="111">
        <v>20000.0</v>
      </c>
      <c r="F1639" s="111"/>
      <c r="J1639" s="141" t="str">
        <f>VLOOKUP(D1639,'Tech. sheet (2)'!A:B,2,FALSE)</f>
        <v>OT153-ELQ1554A0A-20EB05-727LW-270TH435F5628-USK-12800</v>
      </c>
    </row>
    <row r="1640" ht="15.75" customHeight="1">
      <c r="A1640" s="155">
        <v>1609.0</v>
      </c>
      <c r="B1640" s="111" t="s">
        <v>2057</v>
      </c>
      <c r="C1640" s="166">
        <v>45061.0</v>
      </c>
      <c r="D1640" s="141" t="s">
        <v>92</v>
      </c>
      <c r="E1640" s="111">
        <v>10000.0</v>
      </c>
      <c r="F1640" s="111"/>
      <c r="J1640" s="141" t="str">
        <f>VLOOKUP(D1640,'Tech. sheet (2)'!A:B,2,FALSE)</f>
        <v>OT153-ELQ1554A0A-20EB05-727LW-270TH435F5628-HBI-12800</v>
      </c>
    </row>
    <row r="1641" ht="15.75" customHeight="1">
      <c r="A1641" s="161">
        <v>1610.0</v>
      </c>
      <c r="B1641" s="111" t="s">
        <v>2058</v>
      </c>
      <c r="C1641" s="166">
        <v>45061.0</v>
      </c>
      <c r="D1641" s="111" t="s">
        <v>56</v>
      </c>
      <c r="E1641" s="156">
        <v>20000.0</v>
      </c>
      <c r="F1641" s="111"/>
      <c r="J1641" s="141" t="str">
        <f>VLOOKUP(D1641,'Tech. sheet (2)'!A:B,2,FALSE)</f>
        <v>OT070-ELQ7033A2A-08CB05-993DE-170TH580S2828-HBI-90300</v>
      </c>
    </row>
    <row r="1642" ht="15.75" customHeight="1">
      <c r="A1642" s="161">
        <v>1611.0</v>
      </c>
      <c r="B1642" s="111" t="s">
        <v>2059</v>
      </c>
      <c r="C1642" s="166">
        <v>45062.0</v>
      </c>
      <c r="D1642" s="111" t="s">
        <v>1872</v>
      </c>
      <c r="E1642" s="156">
        <v>20000.0</v>
      </c>
      <c r="F1642" s="111" t="s">
        <v>2060</v>
      </c>
      <c r="J1642" s="141" t="str">
        <f>VLOOKUP(D1642,'Tech. sheet (2)'!A:B,2,FALSE)</f>
        <v>OT096-15VK05-ARGO-200TH550S2828-HBI-38850</v>
      </c>
    </row>
    <row r="1643" ht="15.75" customHeight="1">
      <c r="A1643" s="161">
        <v>1612.0</v>
      </c>
      <c r="B1643" s="111" t="s">
        <v>2061</v>
      </c>
      <c r="C1643" s="166">
        <v>45062.0</v>
      </c>
      <c r="D1643" s="111" t="s">
        <v>1872</v>
      </c>
      <c r="E1643" s="156">
        <v>21000.0</v>
      </c>
      <c r="F1643" s="111"/>
      <c r="J1643" s="141" t="str">
        <f>VLOOKUP(D1643,'Tech. sheet (2)'!A:B,2,FALSE)</f>
        <v>OT096-15VK05-ARGO-200TH550S2828-HBI-38850</v>
      </c>
    </row>
    <row r="1644" ht="15.75" customHeight="1">
      <c r="A1644" s="161">
        <v>1613.0</v>
      </c>
      <c r="B1644" s="111" t="s">
        <v>2062</v>
      </c>
      <c r="C1644" s="166">
        <v>45062.0</v>
      </c>
      <c r="D1644" s="111" t="s">
        <v>737</v>
      </c>
      <c r="E1644" s="156">
        <v>4000.0</v>
      </c>
      <c r="F1644" s="111"/>
      <c r="J1644" s="141" t="str">
        <f>VLOOKUP(D1644,'Tech. sheet (2)'!A:B,2,FALSE)</f>
        <v>M-808-908-200TH550S2828-HBI BLANK</v>
      </c>
    </row>
    <row r="1645" ht="15.75" customHeight="1">
      <c r="A1645" s="155">
        <v>1614.0</v>
      </c>
      <c r="B1645" s="111" t="s">
        <v>2063</v>
      </c>
      <c r="C1645" s="166">
        <v>45062.0</v>
      </c>
      <c r="D1645" s="176" t="s">
        <v>780</v>
      </c>
      <c r="E1645" s="111">
        <v>6000.0</v>
      </c>
      <c r="F1645" s="111"/>
      <c r="J1645" s="141" t="str">
        <f>VLOOKUP(D1645,'Tech. sheet (2)'!A:B,2,FALSE)</f>
        <v>M-808-908-180TH550S2828-HBI BLANK</v>
      </c>
    </row>
    <row r="1646" ht="15.75" customHeight="1">
      <c r="A1646" s="155">
        <v>1615.0</v>
      </c>
      <c r="B1646" s="111" t="s">
        <v>2064</v>
      </c>
      <c r="C1646" s="166">
        <v>45062.0</v>
      </c>
      <c r="D1646" s="111" t="s">
        <v>2065</v>
      </c>
      <c r="E1646" s="111">
        <v>16000.0</v>
      </c>
      <c r="F1646" s="111"/>
      <c r="J1646" s="141" t="str">
        <f>VLOOKUP(D1646,'Tech. sheet (2)'!A:B,2,FALSE)</f>
        <v>OT099-ELQ9999A0A---K05-715SU-250TH415F7575-RAS-42500 Hollande  </v>
      </c>
    </row>
    <row r="1647" ht="15.75" customHeight="1">
      <c r="A1647" s="161">
        <v>1616.0</v>
      </c>
      <c r="B1647" s="111" t="s">
        <v>2066</v>
      </c>
      <c r="C1647" s="166">
        <v>45062.0</v>
      </c>
      <c r="D1647" s="131" t="s">
        <v>744</v>
      </c>
      <c r="E1647" s="111">
        <v>35000.0</v>
      </c>
      <c r="F1647" s="111"/>
      <c r="J1647" s="141" t="str">
        <f>VLOOKUP(D1647,'Tech. sheet (2)'!A:B,2,FALSE)</f>
        <v>OT99-921XQ-200TH550S2828-HBI-A75B05-37856</v>
      </c>
    </row>
    <row r="1648" ht="15.75" customHeight="1">
      <c r="A1648" s="161">
        <v>1617.0</v>
      </c>
      <c r="B1648" s="111" t="s">
        <v>2067</v>
      </c>
      <c r="C1648" s="166">
        <v>45063.0</v>
      </c>
      <c r="D1648" s="111" t="s">
        <v>82</v>
      </c>
      <c r="E1648" s="111">
        <v>27000.0</v>
      </c>
      <c r="F1648" s="111"/>
      <c r="J1648" s="141" t="str">
        <f>VLOOKUP(D1648,'Tech. sheet (2)'!A:B,2,FALSE)</f>
        <v>L-942-790-160TS340S2020-RAS-А08К05</v>
      </c>
    </row>
    <row r="1649" ht="15.75" customHeight="1">
      <c r="A1649" s="161">
        <v>1618.0</v>
      </c>
      <c r="B1649" s="111" t="s">
        <v>2068</v>
      </c>
      <c r="C1649" s="166">
        <v>45063.0</v>
      </c>
      <c r="D1649" s="111" t="s">
        <v>1945</v>
      </c>
      <c r="E1649" s="111">
        <v>21000.0</v>
      </c>
      <c r="F1649" s="111"/>
      <c r="J1649" s="141" t="str">
        <f>VLOOKUP(D1649,'Tech. sheet (2)'!A:B,2,FALSE)</f>
        <v>L-942-790-160TS480S2020-USK-А08К05</v>
      </c>
    </row>
    <row r="1650" ht="15.75" customHeight="1">
      <c r="A1650" s="161">
        <v>1619.0</v>
      </c>
      <c r="B1650" s="111" t="s">
        <v>2069</v>
      </c>
      <c r="C1650" s="166">
        <v>45063.0</v>
      </c>
      <c r="D1650" s="111" t="s">
        <v>1101</v>
      </c>
      <c r="E1650" s="111">
        <v>40000.0</v>
      </c>
      <c r="F1650" s="111"/>
      <c r="J1650" s="141" t="str">
        <f>VLOOKUP(D1650,'Tech. sheet (2)'!A:B,2,FALSE)</f>
        <v>L-913-766-140TS480F2020-USK-А08К05</v>
      </c>
    </row>
    <row r="1651" ht="15.75" customHeight="1">
      <c r="A1651" s="155">
        <v>1620.0</v>
      </c>
      <c r="B1651" s="111" t="s">
        <v>2070</v>
      </c>
      <c r="C1651" s="166">
        <v>45063.0</v>
      </c>
      <c r="D1651" s="141" t="s">
        <v>1448</v>
      </c>
      <c r="E1651" s="111">
        <v>30000.0</v>
      </c>
      <c r="F1651" s="111"/>
      <c r="J1651" s="141" t="str">
        <f>VLOOKUP(D1651,'Tech. sheet (2)'!A:B,2,FALSE)</f>
        <v>M-860-873-180TH550F2028-USK BLANK</v>
      </c>
    </row>
    <row r="1652" ht="15.75" customHeight="1">
      <c r="A1652" s="155">
        <v>1621.0</v>
      </c>
      <c r="B1652" s="111" t="s">
        <v>2071</v>
      </c>
      <c r="C1652" s="167">
        <v>45064.0</v>
      </c>
      <c r="D1652" s="111" t="s">
        <v>1464</v>
      </c>
      <c r="E1652" s="156">
        <v>17000.0</v>
      </c>
      <c r="F1652" s="111"/>
      <c r="J1652" s="141" t="str">
        <f>VLOOKUP(D1652,'Tech. sheet (2)'!A:B,2,FALSE)</f>
        <v>M-860-873-180TH550F2820-HBI BLANK</v>
      </c>
    </row>
    <row r="1653" ht="15.75" customHeight="1">
      <c r="A1653" s="161">
        <v>1622.0</v>
      </c>
      <c r="B1653" s="131" t="s">
        <v>2072</v>
      </c>
      <c r="C1653" s="129">
        <v>45064.0</v>
      </c>
      <c r="D1653" s="137" t="s">
        <v>1036</v>
      </c>
      <c r="E1653" s="156">
        <v>20000.0</v>
      </c>
      <c r="F1653" s="111"/>
      <c r="J1653" s="141" t="str">
        <f>VLOOKUP(D1653,'Tech. sheet (2)'!A:B,2,FALSE)</f>
        <v>L-920-778-160TS340S2828-RAS-А08К05</v>
      </c>
    </row>
    <row r="1654" ht="15.75" customHeight="1">
      <c r="A1654" s="161">
        <v>1623.0</v>
      </c>
      <c r="B1654" s="111" t="s">
        <v>2073</v>
      </c>
      <c r="C1654" s="177">
        <v>45064.0</v>
      </c>
      <c r="D1654" s="141" t="s">
        <v>233</v>
      </c>
      <c r="E1654" s="156">
        <v>35000.0</v>
      </c>
      <c r="F1654" s="111"/>
      <c r="J1654" s="141" t="str">
        <f>VLOOKUP(D1654,'Tech. sheet (2)'!A:B,2,FALSE)</f>
        <v>M-895-907-190TH550F2820-HBI BLANK</v>
      </c>
    </row>
    <row r="1655" ht="15.75" customHeight="1">
      <c r="A1655" s="161">
        <v>1624.0</v>
      </c>
      <c r="B1655" s="111" t="s">
        <v>2074</v>
      </c>
      <c r="C1655" s="177">
        <v>45065.0</v>
      </c>
      <c r="D1655" s="191" t="s">
        <v>1414</v>
      </c>
      <c r="E1655" s="156">
        <v>16000.0</v>
      </c>
      <c r="F1655" s="111"/>
      <c r="J1655" s="141" t="str">
        <f>VLOOKUP(D1655,'Tech. sheet (2)'!A:B,2,FALSE)</f>
        <v>OT096-21EK05-ARGO-200TH550S5028-HBI-38850</v>
      </c>
    </row>
    <row r="1656" ht="15.75" customHeight="1">
      <c r="A1656" s="161">
        <v>1625.0</v>
      </c>
      <c r="B1656" s="111" t="s">
        <v>2075</v>
      </c>
      <c r="C1656" s="177">
        <v>45065.0</v>
      </c>
      <c r="D1656" s="141" t="s">
        <v>639</v>
      </c>
      <c r="E1656" s="111">
        <v>18000.0</v>
      </c>
      <c r="F1656" s="111"/>
      <c r="J1656" s="141" t="str">
        <f>VLOOKUP(D1656,'Tech. sheet (2)'!A:B,2,FALSE)</f>
        <v>OT096-A07K05-ARGO-200TH550S2828-HBI-38850</v>
      </c>
    </row>
    <row r="1657" ht="15.75" customHeight="1">
      <c r="A1657" s="155">
        <v>1626.0</v>
      </c>
      <c r="B1657" s="111" t="s">
        <v>2076</v>
      </c>
      <c r="C1657" s="166">
        <v>45068.0</v>
      </c>
      <c r="D1657" s="141" t="s">
        <v>92</v>
      </c>
      <c r="E1657" s="111">
        <v>25000.0</v>
      </c>
      <c r="F1657" s="111"/>
      <c r="J1657" s="141" t="str">
        <f>VLOOKUP(D1657,'Tech. sheet (2)'!A:B,2,FALSE)</f>
        <v>OT153-ELQ1554A0A-20EB05-727LW-270TH435F5628-HBI-12800</v>
      </c>
    </row>
    <row r="1658" ht="15.75" customHeight="1">
      <c r="A1658" s="155">
        <v>1627.0</v>
      </c>
      <c r="B1658" s="111" t="s">
        <v>2077</v>
      </c>
      <c r="C1658" s="166">
        <v>45068.0</v>
      </c>
      <c r="D1658" s="141" t="s">
        <v>1705</v>
      </c>
      <c r="E1658" s="156">
        <v>23000.0</v>
      </c>
      <c r="F1658" s="111"/>
      <c r="J1658" s="141" t="str">
        <f>VLOOKUP(D1658,'Tech. sheet (2)'!A:B,2,FALSE)</f>
        <v>OT070-ELQ7022A6A-W14K05-993DE-170TH580S2828-USK-90300</v>
      </c>
    </row>
    <row r="1659" ht="15.75" customHeight="1">
      <c r="A1659" s="161">
        <v>1628.0</v>
      </c>
      <c r="B1659" s="111" t="s">
        <v>2078</v>
      </c>
      <c r="C1659" s="166">
        <v>45068.0</v>
      </c>
      <c r="D1659" s="111" t="s">
        <v>1671</v>
      </c>
      <c r="E1659" s="156">
        <v>13000.0</v>
      </c>
      <c r="F1659" s="111"/>
      <c r="J1659" s="141" t="str">
        <f>VLOOKUP(D1659,'Tech. sheet (2)'!A:B,2,FALSE)</f>
        <v>OT070-ELQ7033A2A-08CB05-993DE-170TH580S2828-USK-90300</v>
      </c>
    </row>
    <row r="1660" ht="15.75" customHeight="1">
      <c r="A1660" s="161">
        <v>1629.0</v>
      </c>
      <c r="B1660" s="111" t="s">
        <v>2079</v>
      </c>
      <c r="C1660" s="166">
        <v>45068.0</v>
      </c>
      <c r="D1660" s="131" t="s">
        <v>551</v>
      </c>
      <c r="E1660" s="111">
        <v>6000.0</v>
      </c>
      <c r="F1660" s="111"/>
      <c r="J1660" s="141" t="str">
        <f>VLOOKUP(D1660,'Tech. sheet (2)'!A:B,2,FALSE)</f>
        <v>L-975-925-140TS550S2828-RAS-C06K05</v>
      </c>
    </row>
    <row r="1661" ht="15.75" customHeight="1">
      <c r="A1661" s="161">
        <v>1630.0</v>
      </c>
      <c r="B1661" s="111" t="s">
        <v>2080</v>
      </c>
      <c r="C1661" s="166">
        <v>45068.0</v>
      </c>
      <c r="D1661" s="131" t="s">
        <v>719</v>
      </c>
      <c r="E1661" s="111">
        <v>30000.0</v>
      </c>
      <c r="F1661" s="111"/>
      <c r="J1661" s="141" t="str">
        <f>VLOOKUP(D1661,'Tech. sheet (2)'!A:B,2,FALSE)</f>
        <v>L-975-925-140TS550S2828-USK-C06K05</v>
      </c>
    </row>
    <row r="1662" ht="15.75" customHeight="1">
      <c r="A1662" s="161">
        <v>1631.0</v>
      </c>
      <c r="B1662" s="111" t="s">
        <v>2081</v>
      </c>
      <c r="C1662" s="166">
        <v>45068.0</v>
      </c>
      <c r="D1662" s="141" t="s">
        <v>76</v>
      </c>
      <c r="E1662" s="141">
        <v>30000.0</v>
      </c>
      <c r="F1662" s="111"/>
      <c r="J1662" s="141" t="str">
        <f>VLOOKUP(D1662,'Tech. sheet (2)'!A:B,2,FALSE)</f>
        <v>L-838-942-170TH550F2820-HBI-A55K05</v>
      </c>
    </row>
    <row r="1663" ht="15.75" customHeight="1">
      <c r="A1663" s="155">
        <v>1632.0</v>
      </c>
      <c r="B1663" s="111" t="s">
        <v>2082</v>
      </c>
      <c r="C1663" s="166">
        <v>45068.0</v>
      </c>
      <c r="D1663" s="141" t="s">
        <v>2083</v>
      </c>
      <c r="E1663" s="156">
        <v>5400.0</v>
      </c>
      <c r="F1663" s="156"/>
      <c r="J1663" s="141" t="str">
        <f>VLOOKUP(D1663,'Tech. sheet (2)'!A:B,2,FALSE)</f>
        <v>OT153-ELQ1554A0A-20EB05-727LW-270TH435F5628-BAO-12800</v>
      </c>
    </row>
    <row r="1664" ht="15.75" customHeight="1">
      <c r="A1664" s="155">
        <v>1633.0</v>
      </c>
      <c r="B1664" s="111" t="s">
        <v>2084</v>
      </c>
      <c r="C1664" s="166">
        <v>45069.0</v>
      </c>
      <c r="D1664" s="111" t="s">
        <v>2085</v>
      </c>
      <c r="E1664" s="192">
        <v>200.0</v>
      </c>
      <c r="F1664" s="111" t="s">
        <v>2086</v>
      </c>
      <c r="J1664" s="141" t="str">
        <f>VLOOKUP(D1664,'Tech. sheet (2)'!A:B,2,FALSE)</f>
        <v>L-838-942-170TH435S2828-HBI-A55K05</v>
      </c>
      <c r="K1664" s="126" t="s">
        <v>2085</v>
      </c>
    </row>
    <row r="1665" ht="15.75" customHeight="1">
      <c r="A1665" s="161">
        <v>1634.0</v>
      </c>
      <c r="B1665" s="111" t="s">
        <v>2087</v>
      </c>
      <c r="C1665" s="166">
        <v>45069.0</v>
      </c>
      <c r="D1665" s="157" t="s">
        <v>470</v>
      </c>
      <c r="E1665" s="157">
        <v>1500.0</v>
      </c>
      <c r="F1665" s="111"/>
      <c r="J1665" s="141" t="str">
        <f>VLOOKUP(D1665,'Tech. sheet (2)'!A:B,2,FALSE)</f>
        <v>OT062-ELQ6215A5A-21EK05-975HP-170TH435S2828-HBI-144000   </v>
      </c>
    </row>
    <row r="1666" ht="15.75" customHeight="1">
      <c r="A1666" s="161">
        <v>1635.0</v>
      </c>
      <c r="B1666" s="111" t="s">
        <v>2088</v>
      </c>
      <c r="C1666" s="166">
        <v>45069.0</v>
      </c>
      <c r="D1666" s="131" t="s">
        <v>595</v>
      </c>
      <c r="E1666" s="157">
        <v>20000.0</v>
      </c>
      <c r="F1666" s="111"/>
      <c r="J1666" s="141" t="str">
        <f>VLOOKUP(D1666,'Tech. sheet (2)'!A:B,2,FALSE)</f>
        <v>OT62-ELQ6216A2A-15VK05-975HP-170TH435S2828-HBI-144000</v>
      </c>
    </row>
    <row r="1667" ht="15.75" customHeight="1">
      <c r="A1667" s="161">
        <v>1636.0</v>
      </c>
      <c r="B1667" s="111" t="s">
        <v>2089</v>
      </c>
      <c r="C1667" s="166">
        <v>45069.0</v>
      </c>
      <c r="D1667" s="144" t="s">
        <v>595</v>
      </c>
      <c r="E1667" s="157">
        <v>20000.0</v>
      </c>
      <c r="F1667" s="111"/>
      <c r="J1667" s="141" t="str">
        <f>VLOOKUP(D1667,'Tech. sheet (2)'!A:B,2,FALSE)</f>
        <v>OT62-ELQ6216A2A-15VK05-975HP-170TH435S2828-HBI-144000</v>
      </c>
    </row>
    <row r="1668" ht="15.75" customHeight="1">
      <c r="A1668" s="161">
        <v>1637.0</v>
      </c>
      <c r="B1668" s="111" t="s">
        <v>2090</v>
      </c>
      <c r="C1668" s="166">
        <v>45069.0</v>
      </c>
      <c r="D1668" s="141" t="s">
        <v>76</v>
      </c>
      <c r="E1668" s="192">
        <v>20000.0</v>
      </c>
      <c r="F1668" s="111"/>
      <c r="J1668" s="141" t="str">
        <f>VLOOKUP(D1668,'Tech. sheet (2)'!A:B,2,FALSE)</f>
        <v>L-838-942-170TH550F2820-HBI-A55K05</v>
      </c>
    </row>
    <row r="1669" ht="15.75" customHeight="1">
      <c r="A1669" s="155">
        <v>1638.0</v>
      </c>
      <c r="B1669" s="111" t="s">
        <v>2091</v>
      </c>
      <c r="C1669" s="166">
        <v>45070.0</v>
      </c>
      <c r="D1669" s="193" t="s">
        <v>2092</v>
      </c>
      <c r="E1669" s="192">
        <v>10000.0</v>
      </c>
      <c r="F1669" s="111"/>
      <c r="J1669" s="141" t="str">
        <f>VLOOKUP(D1669,'Tech. sheet (2)'!A:B,2,FALSE)</f>
        <v>OT062-ELQ6216A3A-15VK05-975HP-160TH520S2828-USK-144000</v>
      </c>
    </row>
    <row r="1670" ht="15.75" customHeight="1">
      <c r="A1670" s="155">
        <v>1639.0</v>
      </c>
      <c r="B1670" s="111" t="s">
        <v>2093</v>
      </c>
      <c r="C1670" s="166">
        <v>45070.0</v>
      </c>
      <c r="D1670" s="111" t="s">
        <v>2094</v>
      </c>
      <c r="E1670" s="192">
        <v>25000.0</v>
      </c>
      <c r="F1670" s="111"/>
      <c r="J1670" s="141" t="str">
        <f>VLOOKUP(D1670,'Tech. sheet (2)'!A:B,2,FALSE)</f>
        <v>OT070-ELQ7033A2A-08CB05-993DE-170TH580S2828-BAO-90300   </v>
      </c>
    </row>
    <row r="1671" ht="15.75" customHeight="1">
      <c r="A1671" s="161">
        <v>1640.0</v>
      </c>
      <c r="B1671" s="111" t="s">
        <v>2095</v>
      </c>
      <c r="C1671" s="166">
        <v>45070.0</v>
      </c>
      <c r="D1671" s="157" t="s">
        <v>777</v>
      </c>
      <c r="E1671" s="157">
        <v>18000.0</v>
      </c>
      <c r="F1671" s="111"/>
      <c r="J1671" s="141" t="str">
        <f>VLOOKUP(D1671,'Tech. sheet (2)'!A:B,2,FALSE)</f>
        <v>M-922-868-170TH550F2828-HBI BLANK</v>
      </c>
    </row>
    <row r="1672" ht="15.75" customHeight="1">
      <c r="A1672" s="161">
        <v>1641.0</v>
      </c>
      <c r="B1672" s="111" t="s">
        <v>2096</v>
      </c>
      <c r="C1672" s="166">
        <v>45071.0</v>
      </c>
      <c r="D1672" s="131" t="s">
        <v>1926</v>
      </c>
      <c r="E1672" s="157">
        <v>7000.0</v>
      </c>
      <c r="F1672" s="111"/>
      <c r="J1672" s="141" t="str">
        <f>VLOOKUP(D1672,'Tech. sheet (2)'!A:B,2,FALSE)</f>
        <v>L-975-925-150TS550S2828-USK-C06K05</v>
      </c>
    </row>
    <row r="1673" ht="15.75" customHeight="1">
      <c r="A1673" s="161">
        <v>1642.0</v>
      </c>
      <c r="B1673" s="111" t="s">
        <v>2097</v>
      </c>
      <c r="C1673" s="166">
        <v>45071.0</v>
      </c>
      <c r="D1673" s="131" t="s">
        <v>998</v>
      </c>
      <c r="E1673" s="157">
        <v>7000.0</v>
      </c>
      <c r="F1673" s="111"/>
      <c r="J1673" s="141" t="str">
        <f>VLOOKUP(D1673,'Tech. sheet (2)'!A:B,2,FALSE)</f>
        <v>L-975-925-140TS550S2828-USK-21EK05</v>
      </c>
    </row>
    <row r="1674" ht="15.75" customHeight="1">
      <c r="A1674" s="161">
        <v>1643.0</v>
      </c>
      <c r="B1674" s="111" t="s">
        <v>2098</v>
      </c>
      <c r="C1674" s="166">
        <v>45071.0</v>
      </c>
      <c r="D1674" s="111" t="s">
        <v>936</v>
      </c>
      <c r="E1674" s="157">
        <v>35000.0</v>
      </c>
      <c r="F1674" s="194"/>
      <c r="G1674" s="195" t="s">
        <v>2099</v>
      </c>
      <c r="J1674" s="141" t="str">
        <f>VLOOKUP(D1674,'Tech. sheet (2)'!A:B,2,FALSE)</f>
        <v>T-896-795-170TH550F2828-HBI BLANK</v>
      </c>
    </row>
    <row r="1675" ht="15.75" customHeight="1">
      <c r="A1675" s="155">
        <v>1644.0</v>
      </c>
      <c r="B1675" s="111" t="s">
        <v>2100</v>
      </c>
      <c r="C1675" s="166">
        <v>45071.0</v>
      </c>
      <c r="D1675" s="111" t="s">
        <v>936</v>
      </c>
      <c r="E1675" s="157">
        <v>30000.0</v>
      </c>
      <c r="F1675" s="111"/>
      <c r="J1675" s="141" t="str">
        <f>VLOOKUP(D1675,'Tech. sheet (2)'!A:B,2,FALSE)</f>
        <v>T-896-795-170TH550F2828-HBI BLANK</v>
      </c>
    </row>
    <row r="1676" ht="15.75" customHeight="1">
      <c r="A1676" s="155">
        <v>1645.0</v>
      </c>
      <c r="B1676" s="111" t="s">
        <v>2101</v>
      </c>
      <c r="C1676" s="166">
        <v>45071.0</v>
      </c>
      <c r="D1676" s="111" t="s">
        <v>82</v>
      </c>
      <c r="E1676" s="157">
        <v>10000.0</v>
      </c>
      <c r="F1676" s="111"/>
      <c r="J1676" s="141" t="str">
        <f>VLOOKUP(D1676,'Tech. sheet (2)'!A:B,2,FALSE)</f>
        <v>L-942-790-160TS340S2020-RAS-А08К05</v>
      </c>
    </row>
    <row r="1677" ht="15.75" customHeight="1">
      <c r="A1677" s="161">
        <v>1646.0</v>
      </c>
      <c r="B1677" s="111" t="s">
        <v>2102</v>
      </c>
      <c r="C1677" s="166">
        <v>45071.0</v>
      </c>
      <c r="D1677" s="111" t="s">
        <v>1945</v>
      </c>
      <c r="E1677" s="157">
        <v>32000.0</v>
      </c>
      <c r="F1677" s="111"/>
      <c r="J1677" s="141" t="str">
        <f>VLOOKUP(D1677,'Tech. sheet (2)'!A:B,2,FALSE)</f>
        <v>L-942-790-160TS480S2020-USK-А08К05</v>
      </c>
    </row>
    <row r="1678" ht="15.75" customHeight="1">
      <c r="A1678" s="161">
        <v>1647.0</v>
      </c>
      <c r="B1678" s="111" t="s">
        <v>2103</v>
      </c>
      <c r="C1678" s="166">
        <v>45075.0</v>
      </c>
      <c r="D1678" s="141" t="s">
        <v>639</v>
      </c>
      <c r="E1678" s="157">
        <v>20000.0</v>
      </c>
      <c r="F1678" s="111"/>
      <c r="J1678" s="141" t="str">
        <f>VLOOKUP(D1678,'Tech. sheet (2)'!A:B,2,FALSE)</f>
        <v>OT096-A07K05-ARGO-200TH550S2828-HBI-38850</v>
      </c>
    </row>
    <row r="1679" ht="15.75" customHeight="1">
      <c r="A1679" s="161">
        <v>1648.0</v>
      </c>
      <c r="B1679" s="111" t="s">
        <v>2104</v>
      </c>
      <c r="C1679" s="166">
        <v>45075.0</v>
      </c>
      <c r="D1679" s="111" t="s">
        <v>1872</v>
      </c>
      <c r="E1679" s="157">
        <v>20000.0</v>
      </c>
      <c r="F1679" s="111"/>
      <c r="J1679" s="141" t="str">
        <f>VLOOKUP(D1679,'Tech. sheet (2)'!A:B,2,FALSE)</f>
        <v>OT096-15VK05-ARGO-200TH550S2828-HBI-38850</v>
      </c>
    </row>
    <row r="1680" ht="15.75" customHeight="1">
      <c r="A1680" s="161">
        <v>1649.0</v>
      </c>
      <c r="B1680" s="141" t="s">
        <v>2105</v>
      </c>
      <c r="C1680" s="166">
        <v>45075.0</v>
      </c>
      <c r="D1680" s="141" t="s">
        <v>2083</v>
      </c>
      <c r="E1680" s="157">
        <v>31000.0</v>
      </c>
      <c r="F1680" s="111"/>
      <c r="J1680" s="141" t="str">
        <f>VLOOKUP(D1680,'Tech. sheet (2)'!A:B,2,FALSE)</f>
        <v>OT153-ELQ1554A0A-20EB05-727LW-270TH435F5628-BAO-12800</v>
      </c>
    </row>
    <row r="1681" ht="15.75" customHeight="1">
      <c r="A1681" s="155">
        <v>1650.0</v>
      </c>
      <c r="B1681" s="111" t="s">
        <v>2106</v>
      </c>
      <c r="C1681" s="166">
        <v>45075.0</v>
      </c>
      <c r="D1681" s="141" t="s">
        <v>936</v>
      </c>
      <c r="E1681" s="157">
        <v>30000.0</v>
      </c>
      <c r="F1681" s="111"/>
      <c r="J1681" s="141" t="str">
        <f>VLOOKUP(D1681,'Tech. sheet (2)'!A:B,2,FALSE)</f>
        <v>T-896-795-170TH550F2828-HBI BLANK</v>
      </c>
    </row>
    <row r="1682" ht="15.75" customHeight="1">
      <c r="A1682" s="155">
        <v>1651.0</v>
      </c>
      <c r="B1682" s="111" t="s">
        <v>2107</v>
      </c>
      <c r="C1682" s="166">
        <v>45076.0</v>
      </c>
      <c r="D1682" s="111" t="s">
        <v>2108</v>
      </c>
      <c r="E1682" s="192">
        <v>5000.0</v>
      </c>
      <c r="F1682" s="111"/>
      <c r="J1682" s="141" t="str">
        <f>VLOOKUP(D1682,'Tech. sheet (2)'!A:B,2,FALSE)</f>
        <v>T-896-795-180TH550F2850-BAO BLANK</v>
      </c>
    </row>
    <row r="1683" ht="15.75" customHeight="1">
      <c r="A1683" s="161">
        <v>1652.0</v>
      </c>
      <c r="B1683" s="157" t="s">
        <v>2109</v>
      </c>
      <c r="C1683" s="166">
        <v>45076.0</v>
      </c>
      <c r="D1683" s="157" t="s">
        <v>2110</v>
      </c>
      <c r="E1683" s="157">
        <v>5000.0</v>
      </c>
      <c r="F1683" s="111"/>
      <c r="J1683" s="141" t="str">
        <f>VLOOKUP(D1683,'Tech. sheet (2)'!A:B,2,FALSE)</f>
        <v>OT070-ELQ7013A11A-15VK05-993DE-170TH580S2828-BAO-90300</v>
      </c>
    </row>
    <row r="1684" ht="15.75" customHeight="1">
      <c r="A1684" s="161">
        <v>1653.0</v>
      </c>
      <c r="B1684" s="111" t="s">
        <v>2111</v>
      </c>
      <c r="C1684" s="166">
        <v>45076.0</v>
      </c>
      <c r="D1684" s="111" t="s">
        <v>2094</v>
      </c>
      <c r="E1684" s="157">
        <v>25000.0</v>
      </c>
      <c r="F1684" s="111"/>
      <c r="J1684" s="141" t="str">
        <f>VLOOKUP(D1684,'Tech. sheet (2)'!A:B,2,FALSE)</f>
        <v>OT070-ELQ7033A2A-08CB05-993DE-170TH580S2828-BAO-90300   </v>
      </c>
    </row>
    <row r="1685" ht="15.75" customHeight="1">
      <c r="A1685" s="161">
        <v>1654.0</v>
      </c>
      <c r="B1685" s="111" t="s">
        <v>2112</v>
      </c>
      <c r="C1685" s="166">
        <v>45076.0</v>
      </c>
      <c r="D1685" s="111" t="s">
        <v>1527</v>
      </c>
      <c r="E1685" s="157">
        <v>37000.0</v>
      </c>
      <c r="F1685" s="111"/>
      <c r="J1685" s="141" t="str">
        <f>VLOOKUP(D1685,'Tech. sheet (2)'!A:B,2,FALSE)</f>
        <v>T-896-795-180TH550F2850-USK BLANK </v>
      </c>
    </row>
    <row r="1686" ht="15.75" customHeight="1">
      <c r="A1686" s="161">
        <v>1655.0</v>
      </c>
      <c r="B1686" s="111" t="s">
        <v>2113</v>
      </c>
      <c r="C1686" s="166">
        <v>45076.0</v>
      </c>
      <c r="D1686" s="111" t="s">
        <v>919</v>
      </c>
      <c r="E1686" s="157">
        <v>14000.0</v>
      </c>
      <c r="F1686" s="111"/>
      <c r="J1686" s="141" t="str">
        <f>VLOOKUP(D1686,'Tech. sheet (2)'!A:B,2,FALSE)</f>
        <v>T-896-795-180TH550F2850-HBI BLANK</v>
      </c>
    </row>
    <row r="1687" ht="15.75" customHeight="1">
      <c r="A1687" s="161">
        <v>1656.0</v>
      </c>
      <c r="B1687" s="111" t="s">
        <v>2114</v>
      </c>
      <c r="C1687" s="166">
        <v>45077.0</v>
      </c>
      <c r="D1687" s="141" t="s">
        <v>2115</v>
      </c>
      <c r="E1687" s="157">
        <v>40000.0</v>
      </c>
      <c r="F1687" s="111"/>
      <c r="J1687" s="141" t="str">
        <f>VLOOKUP(D1687,'Tech. sheet (2)'!A:B,2,FALSE)</f>
        <v>M-895-907-190TH550F2820-BAO BLANK</v>
      </c>
    </row>
    <row r="1688" ht="15.75" customHeight="1">
      <c r="A1688" s="161">
        <v>1657.0</v>
      </c>
      <c r="B1688" s="111" t="s">
        <v>2116</v>
      </c>
      <c r="C1688" s="166">
        <v>45077.0</v>
      </c>
      <c r="D1688" s="111" t="s">
        <v>2117</v>
      </c>
      <c r="E1688" s="192">
        <v>25000.0</v>
      </c>
      <c r="F1688" s="111"/>
      <c r="J1688" s="141" t="str">
        <f>VLOOKUP(D1688,'Tech. sheet (2)'!A:B,2,FALSE)</f>
        <v>M-860-873-180TH550F2820-BAO BLANK </v>
      </c>
    </row>
    <row r="1689" ht="15.75" customHeight="1">
      <c r="A1689" s="161">
        <v>1658.0</v>
      </c>
      <c r="B1689" s="111" t="s">
        <v>2118</v>
      </c>
      <c r="C1689" s="166">
        <v>45077.0</v>
      </c>
      <c r="D1689" s="111" t="s">
        <v>2117</v>
      </c>
      <c r="E1689" s="157">
        <v>25000.0</v>
      </c>
      <c r="F1689" s="111"/>
      <c r="J1689" s="141" t="str">
        <f>VLOOKUP(D1689,'Tech. sheet (2)'!A:B,2,FALSE)</f>
        <v>M-860-873-180TH550F2820-BAO BLANK </v>
      </c>
    </row>
    <row r="1690" ht="15.75" customHeight="1">
      <c r="A1690" s="161">
        <v>1659.0</v>
      </c>
      <c r="B1690" s="111" t="s">
        <v>2119</v>
      </c>
      <c r="C1690" s="166">
        <v>45078.0</v>
      </c>
      <c r="D1690" s="141" t="s">
        <v>206</v>
      </c>
      <c r="E1690" s="157">
        <v>24000.0</v>
      </c>
      <c r="F1690" s="111"/>
      <c r="J1690" s="141" t="str">
        <f>VLOOKUP(D1690,'Tech. sheet (2)'!A:B,2,FALSE)</f>
        <v>M-920-778-160TS340S2828-RAS</v>
      </c>
    </row>
    <row r="1691" ht="15.75" customHeight="1">
      <c r="A1691" s="161">
        <v>1660.0</v>
      </c>
      <c r="B1691" s="111" t="s">
        <v>2120</v>
      </c>
      <c r="C1691" s="166">
        <v>45078.0</v>
      </c>
      <c r="D1691" s="111" t="s">
        <v>1036</v>
      </c>
      <c r="E1691" s="192">
        <v>18000.0</v>
      </c>
      <c r="F1691" s="111"/>
      <c r="J1691" s="141" t="str">
        <f>VLOOKUP(D1691,'Tech. sheet (2)'!A:B,2,FALSE)</f>
        <v>L-920-778-160TS340S2828-RAS-А08К05</v>
      </c>
    </row>
    <row r="1692" ht="15.75" customHeight="1">
      <c r="A1692" s="161">
        <v>1661.0</v>
      </c>
      <c r="B1692" s="111" t="s">
        <v>2121</v>
      </c>
      <c r="C1692" s="166">
        <v>45078.0</v>
      </c>
      <c r="D1692" s="131" t="s">
        <v>82</v>
      </c>
      <c r="E1692" s="157">
        <v>40000.0</v>
      </c>
      <c r="F1692" s="111"/>
      <c r="J1692" s="141" t="str">
        <f>VLOOKUP(D1692,'Tech. sheet (2)'!A:B,2,FALSE)</f>
        <v>L-942-790-160TS340S2020-RAS-А08К05</v>
      </c>
    </row>
    <row r="1693" ht="15.75" customHeight="1">
      <c r="A1693" s="161">
        <v>1662.0</v>
      </c>
      <c r="B1693" s="111" t="s">
        <v>2122</v>
      </c>
      <c r="C1693" s="166">
        <v>45083.0</v>
      </c>
      <c r="D1693" s="144" t="s">
        <v>82</v>
      </c>
      <c r="E1693" s="157">
        <v>40000.0</v>
      </c>
      <c r="F1693" s="111"/>
      <c r="J1693" s="141" t="str">
        <f>VLOOKUP(D1693,'Tech. sheet (2)'!A:B,2,FALSE)</f>
        <v>L-942-790-160TS340S2020-RAS-А08К05</v>
      </c>
    </row>
    <row r="1694" ht="15.75" customHeight="1">
      <c r="A1694" s="161">
        <v>1663.0</v>
      </c>
      <c r="B1694" s="111" t="s">
        <v>2123</v>
      </c>
      <c r="C1694" s="166">
        <v>45083.0</v>
      </c>
      <c r="D1694" s="141" t="s">
        <v>1099</v>
      </c>
      <c r="E1694" s="192">
        <v>9000.0</v>
      </c>
      <c r="F1694" s="111"/>
      <c r="J1694" s="141" t="str">
        <f>VLOOKUP(D1694,'Tech. sheet (2)'!A:B,2,FALSE)</f>
        <v>L-913-766-140TS480F2020-USK-21EK05</v>
      </c>
    </row>
    <row r="1695" ht="15.75" customHeight="1">
      <c r="A1695" s="161">
        <v>1664.0</v>
      </c>
      <c r="B1695" s="111" t="s">
        <v>2124</v>
      </c>
      <c r="C1695" s="166">
        <v>45083.0</v>
      </c>
      <c r="D1695" s="111" t="s">
        <v>1955</v>
      </c>
      <c r="E1695" s="192">
        <v>15000.0</v>
      </c>
      <c r="F1695" s="111"/>
      <c r="J1695" s="141" t="str">
        <f>VLOOKUP(D1695,'Tech. sheet (2)'!A:B,2,FALSE)</f>
        <v>OT070-ELQ7022A5A-21ЕК05-993DE-170TH580S5628-HBI-90300  </v>
      </c>
    </row>
    <row r="1696" ht="15.75" customHeight="1">
      <c r="A1696" s="161">
        <v>1665.0</v>
      </c>
      <c r="B1696" s="111" t="s">
        <v>2125</v>
      </c>
      <c r="C1696" s="166">
        <v>45083.0</v>
      </c>
      <c r="D1696" s="137" t="s">
        <v>54</v>
      </c>
      <c r="E1696" s="157">
        <v>25000.0</v>
      </c>
      <c r="F1696" s="111"/>
      <c r="J1696" s="141" t="str">
        <f>VLOOKUP(D1696,'Tech. sheet (2)'!A:B,2,FALSE)</f>
        <v>OT070-ELQ7013A9A-07CK05-993DE-170TH580S2828-HBI-90300</v>
      </c>
    </row>
    <row r="1697" ht="15.75" customHeight="1">
      <c r="A1697" s="161">
        <v>1666.0</v>
      </c>
      <c r="B1697" s="111" t="s">
        <v>2126</v>
      </c>
      <c r="C1697" s="166">
        <v>45083.0</v>
      </c>
      <c r="D1697" s="141" t="s">
        <v>2083</v>
      </c>
      <c r="E1697" s="157">
        <v>21000.0</v>
      </c>
      <c r="F1697" s="111"/>
      <c r="J1697" s="141" t="str">
        <f>VLOOKUP(D1697,'Tech. sheet (2)'!A:B,2,FALSE)</f>
        <v>OT153-ELQ1554A0A-20EB05-727LW-270TH435F5628-BAO-12800</v>
      </c>
    </row>
    <row r="1698" ht="15.75" customHeight="1">
      <c r="A1698" s="161">
        <v>1667.0</v>
      </c>
      <c r="B1698" s="111" t="s">
        <v>2127</v>
      </c>
      <c r="C1698" s="166">
        <v>45084.0</v>
      </c>
      <c r="D1698" s="131" t="s">
        <v>2128</v>
      </c>
      <c r="E1698" s="157">
        <v>4500.0</v>
      </c>
      <c r="F1698" s="111"/>
      <c r="J1698" s="141" t="str">
        <f>VLOOKUP(D1698,'Tech. sheet (2)'!A:B,2,FALSE)</f>
        <v>OT099-203XQ-200TH550S2828-USK-21EK05-40425</v>
      </c>
    </row>
    <row r="1699" ht="15.75" customHeight="1">
      <c r="A1699" s="161">
        <v>1668.0</v>
      </c>
      <c r="B1699" s="111" t="s">
        <v>2129</v>
      </c>
      <c r="C1699" s="166">
        <v>45084.0</v>
      </c>
      <c r="D1699" s="131" t="s">
        <v>2130</v>
      </c>
      <c r="E1699" s="157">
        <v>25000.0</v>
      </c>
      <c r="F1699" s="111"/>
      <c r="J1699" s="141" t="str">
        <f>VLOOKUP(D1699,'Tech. sheet (2)'!A:B,2,FALSE)</f>
        <v>OT099-921XQ-200TH550S2828-USK-A75B05-37856</v>
      </c>
    </row>
    <row r="1700" ht="15.75" customHeight="1">
      <c r="A1700" s="161">
        <v>1669.0</v>
      </c>
      <c r="B1700" s="111" t="s">
        <v>2131</v>
      </c>
      <c r="C1700" s="166">
        <v>45084.0</v>
      </c>
      <c r="D1700" s="131" t="s">
        <v>2065</v>
      </c>
      <c r="E1700" s="157">
        <v>8000.0</v>
      </c>
      <c r="F1700" s="111"/>
      <c r="J1700" s="141" t="str">
        <f>VLOOKUP(D1700,'Tech. sheet (2)'!A:B,2,FALSE)</f>
        <v>OT099-ELQ9999A0A---K05-715SU-250TH415F7575-RAS-42500 Hollande  </v>
      </c>
    </row>
    <row r="1701" ht="15.75" customHeight="1">
      <c r="A1701" s="161">
        <v>1670.0</v>
      </c>
      <c r="B1701" s="111" t="s">
        <v>2132</v>
      </c>
      <c r="C1701" s="166">
        <v>45084.0</v>
      </c>
      <c r="D1701" s="111" t="s">
        <v>958</v>
      </c>
      <c r="E1701" s="157">
        <v>10000.0</v>
      </c>
      <c r="F1701" s="111"/>
      <c r="J1701" s="141" t="str">
        <f>VLOOKUP(D1701,'Tech. sheet (2)'!A:B,2,FALSE)</f>
        <v>OT99-ELQ9991A0A-08CB05-716SU-200TH415F2828-USK-42500</v>
      </c>
    </row>
    <row r="1702" ht="15.75" customHeight="1">
      <c r="A1702" s="161">
        <v>1671.0</v>
      </c>
      <c r="B1702" s="111" t="s">
        <v>2133</v>
      </c>
      <c r="C1702" s="166">
        <v>45084.0</v>
      </c>
      <c r="D1702" s="111" t="s">
        <v>249</v>
      </c>
      <c r="E1702" s="157">
        <v>4000.0</v>
      </c>
      <c r="F1702" s="111"/>
      <c r="J1702" s="141" t="str">
        <f>VLOOKUP(D1702,'Tech. sheet (2)'!A:B,2,FALSE)</f>
        <v>OT153-ELQ1542A3A-20EB05-727LW-270TH435F5628-USK-14400</v>
      </c>
    </row>
    <row r="1703" ht="15.75" customHeight="1">
      <c r="A1703" s="161">
        <v>1672.0</v>
      </c>
      <c r="B1703" s="111" t="s">
        <v>2134</v>
      </c>
      <c r="C1703" s="166">
        <v>45084.0</v>
      </c>
      <c r="D1703" s="144" t="s">
        <v>1957</v>
      </c>
      <c r="E1703" s="157">
        <v>30000.0</v>
      </c>
      <c r="F1703" s="111"/>
      <c r="J1703" s="141" t="str">
        <f>VLOOKUP(D1703,'Tech. sheet (2)'!A:B,2,FALSE)</f>
        <v>T-896-795-170TH550F2828-USK BLANK</v>
      </c>
    </row>
    <row r="1704" ht="15.75" customHeight="1">
      <c r="A1704" s="161">
        <v>1673.0</v>
      </c>
      <c r="B1704" s="111" t="s">
        <v>2135</v>
      </c>
      <c r="C1704" s="166">
        <v>45085.0</v>
      </c>
      <c r="D1704" s="111" t="s">
        <v>2136</v>
      </c>
      <c r="E1704" s="192">
        <v>8000.0</v>
      </c>
      <c r="F1704" s="111"/>
      <c r="J1704" s="141" t="str">
        <f>VLOOKUP(D1704,'Tech. sheet (2)'!A:B,2,FALSE)</f>
        <v>T-896-795-170TH550F2828-BAO BLANK</v>
      </c>
    </row>
    <row r="1705" ht="15.75" customHeight="1">
      <c r="A1705" s="161">
        <v>1674.0</v>
      </c>
      <c r="B1705" s="111" t="s">
        <v>2137</v>
      </c>
      <c r="C1705" s="166">
        <v>45085.0</v>
      </c>
      <c r="D1705" s="111" t="s">
        <v>2108</v>
      </c>
      <c r="E1705" s="157">
        <v>40000.0</v>
      </c>
      <c r="F1705" s="111"/>
      <c r="J1705" s="141" t="str">
        <f>VLOOKUP(D1705,'Tech. sheet (2)'!A:B,2,FALSE)</f>
        <v>T-896-795-180TH550F2850-BAO BLANK</v>
      </c>
    </row>
    <row r="1706" ht="15.75" customHeight="1">
      <c r="A1706" s="161">
        <v>1675.0</v>
      </c>
      <c r="B1706" s="111" t="s">
        <v>2138</v>
      </c>
      <c r="C1706" s="166">
        <v>45085.0</v>
      </c>
      <c r="D1706" s="131" t="s">
        <v>595</v>
      </c>
      <c r="E1706" s="157">
        <v>20000.0</v>
      </c>
      <c r="F1706" s="111"/>
      <c r="J1706" s="141" t="str">
        <f>VLOOKUP(D1706,'Tech. sheet (2)'!A:B,2,FALSE)</f>
        <v>OT62-ELQ6216A2A-15VK05-975HP-170TH435S2828-HBI-144000</v>
      </c>
    </row>
    <row r="1707" ht="15.75" customHeight="1">
      <c r="A1707" s="161">
        <v>1676.0</v>
      </c>
      <c r="B1707" s="111" t="s">
        <v>2139</v>
      </c>
      <c r="C1707" s="166">
        <v>45085.0</v>
      </c>
      <c r="D1707" s="131" t="s">
        <v>595</v>
      </c>
      <c r="E1707" s="157">
        <v>20000.0</v>
      </c>
      <c r="F1707" s="111"/>
      <c r="J1707" s="141" t="str">
        <f>VLOOKUP(D1707,'Tech. sheet (2)'!A:B,2,FALSE)</f>
        <v>OT62-ELQ6216A2A-15VK05-975HP-170TH435S2828-HBI-144000</v>
      </c>
    </row>
    <row r="1708" ht="15.75" customHeight="1">
      <c r="A1708" s="161">
        <v>1677.0</v>
      </c>
      <c r="B1708" s="111" t="s">
        <v>2140</v>
      </c>
      <c r="C1708" s="166">
        <v>45085.0</v>
      </c>
      <c r="D1708" s="144" t="s">
        <v>82</v>
      </c>
      <c r="E1708" s="157">
        <v>20000.0</v>
      </c>
      <c r="F1708" s="111"/>
      <c r="J1708" s="141" t="str">
        <f>VLOOKUP(D1708,'Tech. sheet (2)'!A:B,2,FALSE)</f>
        <v>L-942-790-160TS340S2020-RAS-А08К05</v>
      </c>
    </row>
    <row r="1709" ht="15.75" customHeight="1">
      <c r="A1709" s="161">
        <v>1678.0</v>
      </c>
      <c r="B1709" s="111" t="s">
        <v>2141</v>
      </c>
      <c r="C1709" s="166">
        <v>45085.0</v>
      </c>
      <c r="D1709" s="141" t="s">
        <v>206</v>
      </c>
      <c r="E1709" s="157">
        <v>10000.0</v>
      </c>
      <c r="F1709" s="111"/>
      <c r="J1709" s="141" t="str">
        <f>VLOOKUP(D1709,'Tech. sheet (2)'!A:B,2,FALSE)</f>
        <v>M-920-778-160TS340S2828-RAS</v>
      </c>
    </row>
    <row r="1710" ht="15.75" customHeight="1">
      <c r="A1710" s="161">
        <v>1679.0</v>
      </c>
      <c r="B1710" s="161" t="s">
        <v>2142</v>
      </c>
      <c r="C1710" s="166">
        <v>45086.0</v>
      </c>
      <c r="D1710" s="111" t="s">
        <v>1872</v>
      </c>
      <c r="E1710" s="157">
        <v>20000.0</v>
      </c>
      <c r="F1710" s="111"/>
      <c r="J1710" s="141" t="str">
        <f>VLOOKUP(D1710,'Tech. sheet (2)'!A:B,2,FALSE)</f>
        <v>OT096-15VK05-ARGO-200TH550S2828-HBI-38850</v>
      </c>
    </row>
    <row r="1711" ht="15.75" customHeight="1">
      <c r="A1711" s="161">
        <v>1680.0</v>
      </c>
      <c r="B1711" s="111" t="s">
        <v>2143</v>
      </c>
      <c r="C1711" s="166">
        <v>45086.0</v>
      </c>
      <c r="D1711" s="131" t="s">
        <v>2144</v>
      </c>
      <c r="E1711" s="157">
        <v>3000.0</v>
      </c>
      <c r="F1711" s="111"/>
      <c r="G1711" s="126" t="s">
        <v>864</v>
      </c>
      <c r="J1711" s="141" t="str">
        <f>VLOOKUP(D1711,'Tech. sheet (2)'!A:B,2,FALSE)</f>
        <v>OT062-20EK05-975HP-170TH435S2828-HBI-144000</v>
      </c>
    </row>
    <row r="1712" ht="15.75" customHeight="1">
      <c r="A1712" s="161">
        <v>1681.0</v>
      </c>
      <c r="B1712" s="161" t="s">
        <v>2145</v>
      </c>
      <c r="C1712" s="166">
        <v>45089.0</v>
      </c>
      <c r="D1712" s="141" t="s">
        <v>639</v>
      </c>
      <c r="E1712" s="157">
        <v>20000.0</v>
      </c>
      <c r="F1712" s="111"/>
      <c r="J1712" s="141" t="str">
        <f>VLOOKUP(D1712,'Tech. sheet (2)'!A:B,2,FALSE)</f>
        <v>OT096-A07K05-ARGO-200TH550S2828-HBI-38850</v>
      </c>
    </row>
    <row r="1713" ht="15.75" customHeight="1">
      <c r="A1713" s="161">
        <v>1682.0</v>
      </c>
      <c r="B1713" s="111" t="s">
        <v>2146</v>
      </c>
      <c r="C1713" s="166">
        <v>45089.0</v>
      </c>
      <c r="D1713" s="191" t="s">
        <v>1414</v>
      </c>
      <c r="E1713" s="157">
        <v>28000.0</v>
      </c>
      <c r="F1713" s="111"/>
      <c r="J1713" s="141" t="str">
        <f>VLOOKUP(D1713,'Tech. sheet (2)'!A:B,2,FALSE)</f>
        <v>OT096-21EK05-ARGO-200TH550S5028-HBI-38850</v>
      </c>
    </row>
    <row r="1714" ht="15.75" customHeight="1">
      <c r="A1714" s="161">
        <v>1683.0</v>
      </c>
      <c r="B1714" s="111" t="s">
        <v>2147</v>
      </c>
      <c r="C1714" s="166">
        <v>45089.0</v>
      </c>
      <c r="D1714" s="131" t="s">
        <v>1957</v>
      </c>
      <c r="E1714" s="157">
        <v>40000.0</v>
      </c>
      <c r="F1714" s="111"/>
      <c r="J1714" s="141" t="str">
        <f>VLOOKUP(D1714,'Tech. sheet (2)'!A:B,2,FALSE)</f>
        <v>T-896-795-170TH550F2828-USK BLANK</v>
      </c>
    </row>
    <row r="1715" ht="15.75" customHeight="1">
      <c r="A1715" s="161">
        <v>1684.0</v>
      </c>
      <c r="B1715" s="111" t="s">
        <v>2148</v>
      </c>
      <c r="C1715" s="166">
        <v>45089.0</v>
      </c>
      <c r="D1715" s="111" t="s">
        <v>2136</v>
      </c>
      <c r="E1715" s="157">
        <v>25000.0</v>
      </c>
      <c r="F1715" s="111"/>
      <c r="J1715" s="141" t="str">
        <f>VLOOKUP(D1715,'Tech. sheet (2)'!A:B,2,FALSE)</f>
        <v>T-896-795-170TH550F2828-BAO BLANK</v>
      </c>
    </row>
    <row r="1716" ht="15.75" customHeight="1">
      <c r="A1716" s="161">
        <v>1685.0</v>
      </c>
      <c r="B1716" s="111" t="s">
        <v>2149</v>
      </c>
      <c r="C1716" s="166">
        <v>45089.0</v>
      </c>
      <c r="D1716" s="111" t="s">
        <v>2108</v>
      </c>
      <c r="E1716" s="157">
        <v>25000.0</v>
      </c>
      <c r="F1716" s="111"/>
      <c r="J1716" s="141" t="str">
        <f>VLOOKUP(D1716,'Tech. sheet (2)'!A:B,2,FALSE)</f>
        <v>T-896-795-180TH550F2850-BAO BLANK</v>
      </c>
    </row>
    <row r="1717" ht="15.75" customHeight="1">
      <c r="A1717" s="161">
        <v>1686.0</v>
      </c>
      <c r="B1717" s="111" t="s">
        <v>2150</v>
      </c>
      <c r="C1717" s="166">
        <v>45090.0</v>
      </c>
      <c r="D1717" s="131" t="s">
        <v>2151</v>
      </c>
      <c r="E1717" s="157">
        <v>6000.0</v>
      </c>
      <c r="F1717" s="111"/>
      <c r="J1717" s="141" t="str">
        <f>VLOOKUP(D1717,'Tech. sheet (2)'!A:B,2,FALSE)</f>
        <v>L-838-942-170TH550F2820-BAO-A55K05</v>
      </c>
    </row>
    <row r="1718" ht="15.75" customHeight="1">
      <c r="A1718" s="161">
        <v>1687.0</v>
      </c>
      <c r="B1718" s="111" t="s">
        <v>2152</v>
      </c>
      <c r="C1718" s="166">
        <v>45090.0</v>
      </c>
      <c r="D1718" s="111" t="s">
        <v>241</v>
      </c>
      <c r="E1718" s="157">
        <v>30000.0</v>
      </c>
      <c r="F1718" s="111"/>
      <c r="J1718" s="141" t="str">
        <f>VLOOKUP(D1718,'Tech. sheet (2)'!A:B,2,FALSE)</f>
        <v>OT153-ELQ1554A0A-20EB05-727LW-270TH435F5628-USK-12800</v>
      </c>
    </row>
    <row r="1719" ht="15.75" customHeight="1">
      <c r="A1719" s="161">
        <v>1688.0</v>
      </c>
      <c r="B1719" s="111" t="s">
        <v>2153</v>
      </c>
      <c r="C1719" s="166">
        <v>45090.0</v>
      </c>
      <c r="D1719" s="111" t="s">
        <v>56</v>
      </c>
      <c r="E1719" s="157">
        <v>30000.0</v>
      </c>
      <c r="F1719" s="111"/>
      <c r="J1719" s="141" t="str">
        <f>VLOOKUP(D1719,'Tech. sheet (2)'!A:B,2,FALSE)</f>
        <v>OT070-ELQ7033A2A-08CB05-993DE-170TH580S2828-HBI-90300</v>
      </c>
    </row>
    <row r="1720" ht="15.75" customHeight="1">
      <c r="A1720" s="161">
        <v>1689.0</v>
      </c>
      <c r="B1720" s="111" t="s">
        <v>2154</v>
      </c>
      <c r="C1720" s="166">
        <v>45090.0</v>
      </c>
      <c r="D1720" s="141" t="s">
        <v>777</v>
      </c>
      <c r="E1720" s="157">
        <v>10000.0</v>
      </c>
      <c r="F1720" s="111"/>
      <c r="J1720" s="141" t="str">
        <f>VLOOKUP(D1720,'Tech. sheet (2)'!A:B,2,FALSE)</f>
        <v>M-922-868-170TH550F2828-HBI BLANK</v>
      </c>
    </row>
    <row r="1721" ht="15.75" customHeight="1">
      <c r="A1721" s="161">
        <v>1690.0</v>
      </c>
      <c r="B1721" s="111" t="s">
        <v>2155</v>
      </c>
      <c r="C1721" s="166">
        <v>45090.0</v>
      </c>
      <c r="D1721" s="111" t="s">
        <v>2156</v>
      </c>
      <c r="E1721" s="192">
        <v>8086.0</v>
      </c>
      <c r="F1721" s="111"/>
      <c r="J1721" s="141" t="str">
        <f>VLOOKUP(D1721,'Tech. sheet (2)'!A:B,2,FALSE)</f>
        <v>Жерсть 0,14x913x766 -/G </v>
      </c>
    </row>
    <row r="1722" ht="15.75" customHeight="1">
      <c r="A1722" s="161">
        <v>1691.0</v>
      </c>
      <c r="B1722" s="111" t="s">
        <v>2157</v>
      </c>
      <c r="C1722" s="166">
        <v>45091.0</v>
      </c>
      <c r="D1722" s="131" t="s">
        <v>595</v>
      </c>
      <c r="E1722" s="157">
        <v>25000.0</v>
      </c>
      <c r="F1722" s="111"/>
      <c r="J1722" s="141" t="str">
        <f>VLOOKUP(D1722,'Tech. sheet (2)'!A:B,2,FALSE)</f>
        <v>OT62-ELQ6216A2A-15VK05-975HP-170TH435S2828-HBI-144000</v>
      </c>
    </row>
    <row r="1723" ht="15.75" customHeight="1">
      <c r="A1723" s="161">
        <v>1692.0</v>
      </c>
      <c r="B1723" s="111" t="s">
        <v>2158</v>
      </c>
      <c r="C1723" s="166">
        <v>45091.0</v>
      </c>
      <c r="D1723" s="141" t="s">
        <v>787</v>
      </c>
      <c r="E1723" s="157">
        <v>15000.0</v>
      </c>
      <c r="F1723" s="111"/>
      <c r="J1723" s="141" t="str">
        <f>VLOOKUP(D1723,'Tech. sheet (2)'!A:B,2,FALSE)</f>
        <v>M-913-766-140TS480S2020-USK BLANK</v>
      </c>
    </row>
    <row r="1724" ht="15.75" customHeight="1">
      <c r="A1724" s="161">
        <v>1693.0</v>
      </c>
      <c r="B1724" s="111" t="s">
        <v>2159</v>
      </c>
      <c r="C1724" s="166">
        <v>45091.0</v>
      </c>
      <c r="D1724" s="111" t="s">
        <v>1101</v>
      </c>
      <c r="E1724" s="192">
        <v>10000.0</v>
      </c>
      <c r="F1724" s="111"/>
      <c r="J1724" s="141" t="str">
        <f>VLOOKUP(D1724,'Tech. sheet (2)'!A:B,2,FALSE)</f>
        <v>L-913-766-140TS480F2020-USK-А08К05</v>
      </c>
    </row>
    <row r="1725" ht="15.75" customHeight="1">
      <c r="A1725" s="161">
        <v>1694.0</v>
      </c>
      <c r="B1725" s="111" t="s">
        <v>2160</v>
      </c>
      <c r="C1725" s="166">
        <v>45091.0</v>
      </c>
      <c r="D1725" s="141" t="s">
        <v>1448</v>
      </c>
      <c r="E1725" s="157">
        <v>25000.0</v>
      </c>
      <c r="F1725" s="111"/>
      <c r="J1725" s="141" t="str">
        <f>VLOOKUP(D1725,'Tech. sheet (2)'!A:B,2,FALSE)</f>
        <v>M-860-873-180TH550F2028-USK BLANK</v>
      </c>
    </row>
    <row r="1726" ht="15.75" customHeight="1">
      <c r="A1726" s="161">
        <v>1695.0</v>
      </c>
      <c r="B1726" s="111" t="s">
        <v>2161</v>
      </c>
      <c r="C1726" s="166">
        <v>45091.0</v>
      </c>
      <c r="D1726" s="141" t="s">
        <v>1448</v>
      </c>
      <c r="E1726" s="157">
        <v>25000.0</v>
      </c>
      <c r="F1726" s="111"/>
      <c r="J1726" s="141" t="str">
        <f>VLOOKUP(D1726,'Tech. sheet (2)'!A:B,2,FALSE)</f>
        <v>M-860-873-180TH550F2028-USK BLANK</v>
      </c>
    </row>
    <row r="1727" ht="15.75" customHeight="1">
      <c r="A1727" s="161">
        <v>1696.0</v>
      </c>
      <c r="B1727" s="111" t="s">
        <v>2162</v>
      </c>
      <c r="C1727" s="166">
        <v>45091.0</v>
      </c>
      <c r="D1727" s="131" t="s">
        <v>1598</v>
      </c>
      <c r="E1727" s="157">
        <v>30000.0</v>
      </c>
      <c r="F1727" s="111"/>
      <c r="J1727" s="141" t="str">
        <f>VLOOKUP(D1727,'Tech. sheet (2)'!A:B,2,FALSE)</f>
        <v>M-895-907-190TH550F2820-USK BLANK</v>
      </c>
    </row>
    <row r="1728" ht="15.75" customHeight="1">
      <c r="A1728" s="161">
        <v>1697.0</v>
      </c>
      <c r="B1728" s="111" t="s">
        <v>2163</v>
      </c>
      <c r="C1728" s="166">
        <v>45092.0</v>
      </c>
      <c r="D1728" s="131" t="s">
        <v>1598</v>
      </c>
      <c r="E1728" s="157">
        <v>20000.0</v>
      </c>
      <c r="F1728" s="111"/>
      <c r="J1728" s="141" t="str">
        <f>VLOOKUP(D1728,'Tech. sheet (2)'!A:B,2,FALSE)</f>
        <v>M-895-907-190TH550F2820-USK BLANK</v>
      </c>
    </row>
    <row r="1729" ht="15.75" customHeight="1">
      <c r="A1729" s="161">
        <v>1698.0</v>
      </c>
      <c r="B1729" s="111" t="s">
        <v>2164</v>
      </c>
      <c r="C1729" s="166">
        <v>45092.0</v>
      </c>
      <c r="D1729" s="111" t="s">
        <v>1181</v>
      </c>
      <c r="E1729" s="157">
        <v>2391.0</v>
      </c>
      <c r="F1729" s="111"/>
      <c r="J1729" s="141" t="str">
        <f>VLOOKUP(D1729,'Tech. sheet (2)'!A:B,2,FALSE)</f>
        <v>Жерсть 0,17*922*868 W/G х</v>
      </c>
    </row>
    <row r="1730" ht="15.75" customHeight="1">
      <c r="A1730" s="161">
        <v>1699.0</v>
      </c>
      <c r="B1730" s="111" t="s">
        <v>2165</v>
      </c>
      <c r="C1730" s="166">
        <v>45092.0</v>
      </c>
      <c r="D1730" s="111" t="s">
        <v>1435</v>
      </c>
      <c r="E1730" s="157">
        <v>687.0</v>
      </c>
      <c r="F1730" s="111"/>
      <c r="J1730" s="141" t="str">
        <f>VLOOKUP(D1730,'Tech. sheet (2)'!A:B,2,FALSE)</f>
        <v>Жерсть 0,16x942x790 W/G </v>
      </c>
    </row>
    <row r="1731" ht="15.75" customHeight="1">
      <c r="A1731" s="161">
        <v>1700.0</v>
      </c>
      <c r="B1731" s="111" t="s">
        <v>2166</v>
      </c>
      <c r="C1731" s="166">
        <v>45092.0</v>
      </c>
      <c r="D1731" s="111" t="s">
        <v>1251</v>
      </c>
      <c r="E1731" s="157">
        <v>2019.0</v>
      </c>
      <c r="F1731" s="111"/>
      <c r="J1731" s="141" t="str">
        <f>VLOOKUP(D1731,'Tech. sheet (2)'!A:B,2,FALSE)</f>
        <v>Жерсть 0,17*954*848 W/G х</v>
      </c>
    </row>
    <row r="1732" ht="15.75" customHeight="1">
      <c r="A1732" s="161">
        <v>1701.0</v>
      </c>
      <c r="B1732" s="111" t="s">
        <v>2167</v>
      </c>
      <c r="C1732" s="166">
        <v>45092.0</v>
      </c>
      <c r="D1732" s="111" t="s">
        <v>2007</v>
      </c>
      <c r="E1732" s="157">
        <v>2050.0</v>
      </c>
      <c r="F1732" s="111"/>
      <c r="J1732" s="141" t="str">
        <f>VLOOKUP(D1732,'Tech. sheet (2)'!A:B,2,FALSE)</f>
        <v>Жерсть 0,17*838*942 TН550 2028 W/G х</v>
      </c>
    </row>
    <row r="1733" ht="15.75" customHeight="1">
      <c r="A1733" s="161">
        <v>1702.0</v>
      </c>
      <c r="B1733" s="111" t="s">
        <v>2168</v>
      </c>
      <c r="C1733" s="166">
        <v>45092.0</v>
      </c>
      <c r="D1733" s="111" t="s">
        <v>1423</v>
      </c>
      <c r="E1733" s="157">
        <v>1647.0</v>
      </c>
      <c r="F1733" s="111"/>
      <c r="J1733" s="141" t="str">
        <f>VLOOKUP(D1733,'Tech. sheet (2)'!A:B,2,FALSE)</f>
        <v>Жерсть 0,17x896x795 W/G </v>
      </c>
    </row>
    <row r="1734" ht="15.75" customHeight="1">
      <c r="A1734" s="161">
        <v>1703.0</v>
      </c>
      <c r="B1734" s="111" t="s">
        <v>2169</v>
      </c>
      <c r="C1734" s="166">
        <v>45092.0</v>
      </c>
      <c r="D1734" s="111" t="s">
        <v>1425</v>
      </c>
      <c r="E1734" s="157">
        <v>1226.0</v>
      </c>
      <c r="F1734" s="111"/>
      <c r="J1734" s="141" t="str">
        <f>VLOOKUP(D1734,'Tech. sheet (2)'!A:B,2,FALSE)</f>
        <v>Жерсть 0,18x896x795 W/G </v>
      </c>
    </row>
    <row r="1735" ht="15.75" customHeight="1">
      <c r="A1735" s="161">
        <v>1704.0</v>
      </c>
      <c r="B1735" s="111" t="s">
        <v>2170</v>
      </c>
      <c r="C1735" s="166">
        <v>45092.0</v>
      </c>
      <c r="D1735" s="141" t="s">
        <v>1429</v>
      </c>
      <c r="E1735" s="157">
        <v>4177.0</v>
      </c>
      <c r="F1735" s="111"/>
      <c r="J1735" s="141" t="str">
        <f>VLOOKUP(D1735,'Tech. sheet (2)'!A:B,2,FALSE)</f>
        <v>Жерсть 0,14x975x925 W/G </v>
      </c>
    </row>
    <row r="1736" ht="15.75" customHeight="1">
      <c r="A1736" s="161">
        <v>1705.0</v>
      </c>
      <c r="B1736" s="111" t="s">
        <v>2171</v>
      </c>
      <c r="C1736" s="166">
        <v>45092.0</v>
      </c>
      <c r="D1736" s="111" t="s">
        <v>1419</v>
      </c>
      <c r="E1736" s="192">
        <v>3000.0</v>
      </c>
      <c r="F1736" s="111"/>
      <c r="J1736" s="141" t="str">
        <f>VLOOKUP(D1736,'Tech. sheet (2)'!A:B,2,FALSE)</f>
        <v>Жерсть 0,18x860x942 W/G </v>
      </c>
    </row>
    <row r="1737" ht="15.75" customHeight="1">
      <c r="A1737" s="161">
        <v>1706.0</v>
      </c>
      <c r="B1737" s="111" t="s">
        <v>2172</v>
      </c>
      <c r="C1737" s="166">
        <v>45110.0</v>
      </c>
      <c r="D1737" s="141" t="s">
        <v>1099</v>
      </c>
      <c r="E1737" s="157">
        <v>26000.0</v>
      </c>
      <c r="F1737" s="111"/>
      <c r="J1737" s="141" t="str">
        <f>VLOOKUP(D1737,'Tech. sheet (2)'!A:B,2,FALSE)</f>
        <v>L-913-766-140TS480F2020-USK-21EK05</v>
      </c>
    </row>
    <row r="1738" ht="15.75" customHeight="1">
      <c r="A1738" s="161">
        <v>1707.0</v>
      </c>
      <c r="B1738" s="111" t="s">
        <v>2173</v>
      </c>
      <c r="C1738" s="166">
        <v>45110.0</v>
      </c>
      <c r="D1738" s="111" t="s">
        <v>1101</v>
      </c>
      <c r="E1738" s="157">
        <v>27000.0</v>
      </c>
      <c r="F1738" s="111"/>
      <c r="J1738" s="141" t="str">
        <f>VLOOKUP(D1738,'Tech. sheet (2)'!A:B,2,FALSE)</f>
        <v>L-913-766-140TS480F2020-USK-А08К05</v>
      </c>
    </row>
    <row r="1739" ht="15.75" customHeight="1">
      <c r="A1739" s="161">
        <v>1708.0</v>
      </c>
      <c r="B1739" s="111" t="s">
        <v>2174</v>
      </c>
      <c r="C1739" s="166">
        <v>45110.0</v>
      </c>
      <c r="D1739" s="193" t="s">
        <v>2092</v>
      </c>
      <c r="E1739" s="157">
        <v>13000.0</v>
      </c>
      <c r="F1739" s="111"/>
      <c r="J1739" s="141" t="str">
        <f>VLOOKUP(D1739,'Tech. sheet (2)'!A:B,2,FALSE)</f>
        <v>OT062-ELQ6216A3A-15VK05-975HP-160TH520S2828-USK-144000</v>
      </c>
    </row>
    <row r="1740" ht="15.75" customHeight="1">
      <c r="A1740" s="161">
        <v>1709.0</v>
      </c>
      <c r="B1740" s="111" t="s">
        <v>2175</v>
      </c>
      <c r="C1740" s="166">
        <v>45110.0</v>
      </c>
      <c r="D1740" s="141" t="s">
        <v>241</v>
      </c>
      <c r="E1740" s="157">
        <v>30000.0</v>
      </c>
      <c r="F1740" s="111"/>
      <c r="J1740" s="141" t="str">
        <f>VLOOKUP(D1740,'Tech. sheet (2)'!A:B,2,FALSE)</f>
        <v>OT153-ELQ1554A0A-20EB05-727LW-270TH435F5628-USK-12800</v>
      </c>
    </row>
    <row r="1741" ht="15.75" customHeight="1">
      <c r="A1741" s="161">
        <v>1710.0</v>
      </c>
      <c r="B1741" s="111" t="s">
        <v>2176</v>
      </c>
      <c r="C1741" s="166">
        <v>45111.0</v>
      </c>
      <c r="D1741" s="111" t="s">
        <v>1685</v>
      </c>
      <c r="E1741" s="192">
        <v>3500.0</v>
      </c>
      <c r="F1741" s="111"/>
      <c r="J1741" s="141" t="str">
        <f>VLOOKUP(D1741,'Tech. sheet (2)'!A:B,2,FALSE)</f>
        <v>T-950-780-270TH435F5628-USK BLANK</v>
      </c>
    </row>
    <row r="1742" ht="15.75" customHeight="1">
      <c r="A1742" s="161">
        <v>1711.0</v>
      </c>
      <c r="B1742" s="111" t="s">
        <v>2177</v>
      </c>
      <c r="C1742" s="166">
        <v>45111.0</v>
      </c>
      <c r="D1742" s="131" t="s">
        <v>719</v>
      </c>
      <c r="E1742" s="157">
        <v>12000.0</v>
      </c>
      <c r="F1742" s="111"/>
      <c r="J1742" s="141" t="str">
        <f>VLOOKUP(D1742,'Tech. sheet (2)'!A:B,2,FALSE)</f>
        <v>L-975-925-140TS550S2828-USK-C06K05</v>
      </c>
    </row>
    <row r="1743" ht="15.75" customHeight="1">
      <c r="A1743" s="161">
        <v>1712.0</v>
      </c>
      <c r="B1743" s="111" t="s">
        <v>2178</v>
      </c>
      <c r="C1743" s="166">
        <v>45111.0</v>
      </c>
      <c r="D1743" s="111" t="s">
        <v>1527</v>
      </c>
      <c r="E1743" s="157">
        <v>30000.0</v>
      </c>
      <c r="F1743" s="111"/>
      <c r="J1743" s="141" t="str">
        <f>VLOOKUP(D1743,'Tech. sheet (2)'!A:B,2,FALSE)</f>
        <v>T-896-795-180TH550F2850-USK BLANK </v>
      </c>
    </row>
    <row r="1744" ht="15.75" customHeight="1">
      <c r="A1744" s="161">
        <v>1713.0</v>
      </c>
      <c r="B1744" s="111" t="s">
        <v>2179</v>
      </c>
      <c r="C1744" s="166">
        <v>45111.0</v>
      </c>
      <c r="D1744" s="111" t="s">
        <v>1527</v>
      </c>
      <c r="E1744" s="157">
        <v>40000.0</v>
      </c>
      <c r="F1744" s="111"/>
      <c r="J1744" s="141" t="str">
        <f>VLOOKUP(D1744,'Tech. sheet (2)'!A:B,2,FALSE)</f>
        <v>T-896-795-180TH550F2850-USK BLANK </v>
      </c>
    </row>
    <row r="1745" ht="15.75" customHeight="1">
      <c r="A1745" s="161">
        <v>1714.0</v>
      </c>
      <c r="B1745" s="111" t="s">
        <v>2180</v>
      </c>
      <c r="C1745" s="166">
        <v>45112.0</v>
      </c>
      <c r="D1745" s="137" t="s">
        <v>919</v>
      </c>
      <c r="E1745" s="157">
        <v>40000.0</v>
      </c>
      <c r="F1745" s="111"/>
      <c r="J1745" s="141" t="str">
        <f>VLOOKUP(D1745,'Tech. sheet (2)'!A:B,2,FALSE)</f>
        <v>T-896-795-180TH550F2850-HBI BLANK</v>
      </c>
    </row>
    <row r="1746" ht="15.75" customHeight="1">
      <c r="A1746" s="161">
        <v>1715.0</v>
      </c>
      <c r="B1746" s="111" t="s">
        <v>2181</v>
      </c>
      <c r="C1746" s="166">
        <v>45112.0</v>
      </c>
      <c r="D1746" s="111" t="s">
        <v>1099</v>
      </c>
      <c r="E1746" s="157">
        <v>27000.0</v>
      </c>
      <c r="F1746" s="111"/>
      <c r="J1746" s="141" t="str">
        <f>VLOOKUP(D1746,'Tech. sheet (2)'!A:B,2,FALSE)</f>
        <v>L-913-766-140TS480F2020-USK-21EK05</v>
      </c>
    </row>
    <row r="1747" ht="15.75" customHeight="1">
      <c r="A1747" s="161">
        <v>1716.0</v>
      </c>
      <c r="B1747" s="111" t="s">
        <v>2182</v>
      </c>
      <c r="C1747" s="166">
        <v>45112.0</v>
      </c>
      <c r="D1747" s="157" t="s">
        <v>919</v>
      </c>
      <c r="E1747" s="157">
        <v>20000.0</v>
      </c>
      <c r="F1747" s="111"/>
      <c r="J1747" s="141" t="str">
        <f>VLOOKUP(D1747,'Tech. sheet (2)'!A:B,2,FALSE)</f>
        <v>T-896-795-180TH550F2850-HBI BLANK</v>
      </c>
    </row>
    <row r="1748" ht="15.75" customHeight="1">
      <c r="A1748" s="161">
        <v>1717.0</v>
      </c>
      <c r="B1748" s="111" t="s">
        <v>2183</v>
      </c>
      <c r="C1748" s="166">
        <v>45112.0</v>
      </c>
      <c r="D1748" s="111" t="s">
        <v>2108</v>
      </c>
      <c r="E1748" s="157">
        <v>20000.0</v>
      </c>
      <c r="F1748" s="111"/>
      <c r="J1748" s="141" t="str">
        <f>VLOOKUP(D1748,'Tech. sheet (2)'!A:B,2,FALSE)</f>
        <v>T-896-795-180TH550F2850-BAO BLANK</v>
      </c>
    </row>
    <row r="1749" ht="15.75" customHeight="1">
      <c r="A1749" s="161">
        <v>1718.0</v>
      </c>
      <c r="B1749" s="111" t="s">
        <v>2184</v>
      </c>
      <c r="C1749" s="166">
        <v>45112.0</v>
      </c>
      <c r="D1749" s="111" t="s">
        <v>1101</v>
      </c>
      <c r="E1749" s="157">
        <v>12000.0</v>
      </c>
      <c r="F1749" s="111"/>
      <c r="J1749" s="141" t="str">
        <f>VLOOKUP(D1749,'Tech. sheet (2)'!A:B,2,FALSE)</f>
        <v>L-913-766-140TS480F2020-USK-А08К05</v>
      </c>
    </row>
    <row r="1750" ht="15.75" customHeight="1">
      <c r="A1750" s="161">
        <v>1719.0</v>
      </c>
      <c r="B1750" s="111" t="s">
        <v>2185</v>
      </c>
      <c r="C1750" s="166">
        <v>45113.0</v>
      </c>
      <c r="D1750" s="141" t="s">
        <v>54</v>
      </c>
      <c r="E1750" s="157">
        <v>30000.0</v>
      </c>
      <c r="F1750" s="111"/>
      <c r="J1750" s="141" t="str">
        <f>VLOOKUP(D1750,'Tech. sheet (2)'!A:B,2,FALSE)</f>
        <v>OT070-ELQ7013A9A-07CK05-993DE-170TH580S2828-HBI-90300</v>
      </c>
    </row>
    <row r="1751" ht="15.75" customHeight="1">
      <c r="A1751" s="161">
        <v>1720.0</v>
      </c>
      <c r="B1751" s="111" t="s">
        <v>2186</v>
      </c>
      <c r="C1751" s="166">
        <v>45113.0</v>
      </c>
      <c r="D1751" s="111" t="s">
        <v>2187</v>
      </c>
      <c r="E1751" s="192">
        <v>30000.0</v>
      </c>
      <c r="F1751" s="111"/>
      <c r="J1751" s="141" t="str">
        <f>VLOOKUP(D1751,'Tech. sheet (2)'!A:B,2,FALSE)</f>
        <v>M-920-778-160TS340S2828-RAS BLANK</v>
      </c>
    </row>
    <row r="1752" ht="15.75" customHeight="1">
      <c r="A1752" s="161">
        <v>1721.0</v>
      </c>
      <c r="B1752" s="111" t="s">
        <v>2188</v>
      </c>
      <c r="C1752" s="166">
        <v>45113.0</v>
      </c>
      <c r="D1752" s="176" t="s">
        <v>1598</v>
      </c>
      <c r="E1752" s="157">
        <v>30000.0</v>
      </c>
      <c r="F1752" s="111"/>
      <c r="J1752" s="141" t="str">
        <f>VLOOKUP(D1752,'Tech. sheet (2)'!A:B,2,FALSE)</f>
        <v>M-895-907-190TH550F2820-USK BLANK</v>
      </c>
    </row>
    <row r="1753" ht="15.75" customHeight="1">
      <c r="A1753" s="161">
        <v>1722.0</v>
      </c>
      <c r="B1753" s="111" t="s">
        <v>2189</v>
      </c>
      <c r="C1753" s="166">
        <v>45114.0</v>
      </c>
      <c r="D1753" s="141" t="s">
        <v>1448</v>
      </c>
      <c r="E1753" s="157">
        <v>37000.0</v>
      </c>
      <c r="F1753" s="111"/>
      <c r="J1753" s="141" t="str">
        <f>VLOOKUP(D1753,'Tech. sheet (2)'!A:B,2,FALSE)</f>
        <v>M-860-873-180TH550F2028-USK BLANK</v>
      </c>
    </row>
    <row r="1754" ht="15.75" customHeight="1">
      <c r="A1754" s="161">
        <v>1723.0</v>
      </c>
      <c r="B1754" s="111" t="s">
        <v>2190</v>
      </c>
      <c r="C1754" s="166">
        <v>45117.0</v>
      </c>
      <c r="D1754" s="111" t="s">
        <v>2191</v>
      </c>
      <c r="E1754" s="192">
        <v>6000.0</v>
      </c>
      <c r="F1754" s="111" t="s">
        <v>2192</v>
      </c>
      <c r="J1754" s="141" t="str">
        <f>VLOOKUP(D1754,'Tech. sheet (2)'!A:B,2,FALSE)</f>
        <v>OT096-A07K05-ARGO-200TH550S2828-BAO-38850</v>
      </c>
    </row>
    <row r="1755" ht="15.75" customHeight="1">
      <c r="A1755" s="161">
        <v>1724.0</v>
      </c>
      <c r="B1755" s="111" t="s">
        <v>2193</v>
      </c>
      <c r="C1755" s="166">
        <v>45117.0</v>
      </c>
      <c r="D1755" s="176" t="s">
        <v>2194</v>
      </c>
      <c r="E1755" s="157">
        <v>5000.0</v>
      </c>
      <c r="F1755" s="111"/>
      <c r="J1755" s="141" t="str">
        <f>VLOOKUP(D1755,'Tech. sheet (2)'!A:B,2,FALSE)</f>
        <v>OT096-A07B05-ARGO-200TH550S2828-BAO-38850</v>
      </c>
    </row>
    <row r="1756" ht="15.75" customHeight="1">
      <c r="A1756" s="161">
        <v>1725.0</v>
      </c>
      <c r="B1756" s="111" t="s">
        <v>2195</v>
      </c>
      <c r="C1756" s="166">
        <v>45117.0</v>
      </c>
      <c r="D1756" s="144" t="s">
        <v>2191</v>
      </c>
      <c r="E1756" s="137">
        <v>20000.0</v>
      </c>
      <c r="F1756" s="111"/>
      <c r="J1756" s="141" t="str">
        <f>VLOOKUP(D1756,'Tech. sheet (2)'!A:B,2,FALSE)</f>
        <v>OT096-A07K05-ARGO-200TH550S2828-BAO-38850</v>
      </c>
    </row>
    <row r="1757" ht="15.75" customHeight="1">
      <c r="A1757" s="161">
        <v>1726.0</v>
      </c>
      <c r="B1757" s="111" t="s">
        <v>2196</v>
      </c>
      <c r="C1757" s="166">
        <v>45117.0</v>
      </c>
      <c r="D1757" s="111" t="s">
        <v>2197</v>
      </c>
      <c r="E1757" s="156">
        <v>10000.0</v>
      </c>
      <c r="F1757" s="156"/>
      <c r="J1757" s="141" t="str">
        <f>VLOOKUP(D1757,'Tech. sheet (2)'!A:B,2,FALSE)</f>
        <v>M-808-908-200TH550S2828-BAO BLANK</v>
      </c>
    </row>
    <row r="1758" ht="15.75" customHeight="1">
      <c r="A1758" s="161">
        <v>1727.0</v>
      </c>
      <c r="B1758" s="111" t="s">
        <v>2198</v>
      </c>
      <c r="C1758" s="166">
        <v>45117.0</v>
      </c>
      <c r="D1758" s="144" t="s">
        <v>82</v>
      </c>
      <c r="E1758" s="157">
        <v>30000.0</v>
      </c>
      <c r="F1758" s="111"/>
      <c r="J1758" s="141" t="str">
        <f>VLOOKUP(D1758,'Tech. sheet (2)'!A:B,2,FALSE)</f>
        <v>L-942-790-160TS340S2020-RAS-А08К05</v>
      </c>
    </row>
    <row r="1759" ht="15.75" customHeight="1">
      <c r="A1759" s="161">
        <v>1728.0</v>
      </c>
      <c r="B1759" s="111" t="s">
        <v>2199</v>
      </c>
      <c r="C1759" s="166">
        <v>45117.0</v>
      </c>
      <c r="D1759" s="144" t="s">
        <v>82</v>
      </c>
      <c r="E1759" s="157">
        <v>40000.0</v>
      </c>
      <c r="F1759" s="111"/>
      <c r="J1759" s="141" t="str">
        <f>VLOOKUP(D1759,'Tech. sheet (2)'!A:B,2,FALSE)</f>
        <v>L-942-790-160TS340S2020-RAS-А08К05</v>
      </c>
    </row>
    <row r="1760" ht="15.75" customHeight="1">
      <c r="A1760" s="161">
        <v>1729.0</v>
      </c>
      <c r="B1760" s="111" t="s">
        <v>2200</v>
      </c>
      <c r="C1760" s="166">
        <v>45118.0</v>
      </c>
      <c r="D1760" s="151" t="s">
        <v>249</v>
      </c>
      <c r="E1760" s="157">
        <v>11637.0</v>
      </c>
      <c r="F1760" s="111"/>
      <c r="J1760" s="141" t="str">
        <f>VLOOKUP(D1760,'Tech. sheet (2)'!A:B,2,FALSE)</f>
        <v>OT153-ELQ1542A3A-20EB05-727LW-270TH435F5628-USK-14400</v>
      </c>
    </row>
    <row r="1761" ht="15.75" customHeight="1">
      <c r="A1761" s="161">
        <v>1730.0</v>
      </c>
      <c r="B1761" s="111" t="s">
        <v>2201</v>
      </c>
      <c r="C1761" s="166">
        <v>45118.0</v>
      </c>
      <c r="D1761" s="144" t="s">
        <v>82</v>
      </c>
      <c r="E1761" s="157">
        <v>20000.0</v>
      </c>
      <c r="F1761" s="111"/>
      <c r="J1761" s="141" t="str">
        <f>VLOOKUP(D1761,'Tech. sheet (2)'!A:B,2,FALSE)</f>
        <v>L-942-790-160TS340S2020-RAS-А08К05</v>
      </c>
    </row>
    <row r="1762" ht="15.75" customHeight="1">
      <c r="A1762" s="161">
        <v>1731.0</v>
      </c>
      <c r="B1762" s="111" t="s">
        <v>2202</v>
      </c>
      <c r="C1762" s="166">
        <v>45118.0</v>
      </c>
      <c r="D1762" s="141" t="s">
        <v>92</v>
      </c>
      <c r="E1762" s="157">
        <v>12500.0</v>
      </c>
      <c r="F1762" s="111" t="s">
        <v>2203</v>
      </c>
      <c r="J1762" s="141" t="str">
        <f>VLOOKUP(D1762,'Tech. sheet (2)'!A:B,2,FALSE)</f>
        <v>OT153-ELQ1554A0A-20EB05-727LW-270TH435F5628-HBI-12800</v>
      </c>
    </row>
    <row r="1763" ht="15.75" customHeight="1">
      <c r="A1763" s="161">
        <v>1732.0</v>
      </c>
      <c r="B1763" s="111" t="s">
        <v>2204</v>
      </c>
      <c r="C1763" s="166">
        <v>45118.0</v>
      </c>
      <c r="D1763" s="141" t="s">
        <v>2083</v>
      </c>
      <c r="E1763" s="157">
        <v>17000.0</v>
      </c>
      <c r="F1763" s="111" t="s">
        <v>2205</v>
      </c>
      <c r="J1763" s="141" t="str">
        <f>VLOOKUP(D1763,'Tech. sheet (2)'!A:B,2,FALSE)</f>
        <v>OT153-ELQ1554A0A-20EB05-727LW-270TH435F5628-BAO-12800</v>
      </c>
    </row>
    <row r="1764" ht="15.75" customHeight="1">
      <c r="A1764" s="161">
        <v>1733.0</v>
      </c>
      <c r="B1764" s="111" t="s">
        <v>2206</v>
      </c>
      <c r="C1764" s="166">
        <v>45119.0</v>
      </c>
      <c r="D1764" s="141" t="s">
        <v>92</v>
      </c>
      <c r="E1764" s="157">
        <v>16000.0</v>
      </c>
      <c r="F1764" s="111"/>
      <c r="J1764" s="141" t="str">
        <f>VLOOKUP(D1764,'Tech. sheet (2)'!A:B,2,FALSE)</f>
        <v>OT153-ELQ1554A0A-20EB05-727LW-270TH435F5628-HBI-12800</v>
      </c>
    </row>
    <row r="1765" ht="15.75" customHeight="1">
      <c r="A1765" s="161">
        <v>1734.0</v>
      </c>
      <c r="B1765" s="111" t="s">
        <v>2207</v>
      </c>
      <c r="C1765" s="166">
        <v>45119.0</v>
      </c>
      <c r="D1765" s="131" t="s">
        <v>1957</v>
      </c>
      <c r="E1765" s="157">
        <v>40000.0</v>
      </c>
      <c r="F1765" s="111"/>
      <c r="J1765" s="141" t="str">
        <f>VLOOKUP(D1765,'Tech. sheet (2)'!A:B,2,FALSE)</f>
        <v>T-896-795-170TH550F2828-USK BLANK</v>
      </c>
    </row>
    <row r="1766" ht="15.75" customHeight="1">
      <c r="A1766" s="161">
        <v>1735.0</v>
      </c>
      <c r="B1766" s="111" t="s">
        <v>2208</v>
      </c>
      <c r="C1766" s="166">
        <v>45119.0</v>
      </c>
      <c r="D1766" s="144" t="s">
        <v>1957</v>
      </c>
      <c r="E1766" s="157">
        <v>40000.0</v>
      </c>
      <c r="F1766" s="111"/>
      <c r="J1766" s="141" t="str">
        <f>VLOOKUP(D1766,'Tech. sheet (2)'!A:B,2,FALSE)</f>
        <v>T-896-795-170TH550F2828-USK BLANK</v>
      </c>
    </row>
    <row r="1767" ht="15.75" customHeight="1">
      <c r="A1767" s="161">
        <v>1736.0</v>
      </c>
      <c r="B1767" s="111" t="s">
        <v>2209</v>
      </c>
      <c r="C1767" s="166">
        <v>45120.0</v>
      </c>
      <c r="D1767" s="111" t="s">
        <v>82</v>
      </c>
      <c r="E1767" s="157">
        <v>40000.0</v>
      </c>
      <c r="F1767" s="111"/>
      <c r="J1767" s="141" t="str">
        <f>VLOOKUP(D1767,'Tech. sheet (2)'!A:B,2,FALSE)</f>
        <v>L-942-790-160TS340S2020-RAS-А08К05</v>
      </c>
    </row>
    <row r="1768" ht="15.75" customHeight="1">
      <c r="A1768" s="161">
        <v>1737.0</v>
      </c>
      <c r="B1768" s="111" t="s">
        <v>2210</v>
      </c>
      <c r="C1768" s="166">
        <v>45120.0</v>
      </c>
      <c r="D1768" s="111" t="s">
        <v>919</v>
      </c>
      <c r="E1768" s="157">
        <v>30000.0</v>
      </c>
      <c r="F1768" s="111"/>
      <c r="J1768" s="141" t="str">
        <f>VLOOKUP(D1768,'Tech. sheet (2)'!A:B,2,FALSE)</f>
        <v>T-896-795-180TH550F2850-HBI BLANK</v>
      </c>
    </row>
    <row r="1769" ht="15.75" customHeight="1">
      <c r="A1769" s="161">
        <v>1738.0</v>
      </c>
      <c r="B1769" s="111" t="s">
        <v>2211</v>
      </c>
      <c r="C1769" s="166">
        <v>45120.0</v>
      </c>
      <c r="D1769" s="111" t="s">
        <v>919</v>
      </c>
      <c r="E1769" s="157">
        <v>30000.0</v>
      </c>
      <c r="F1769" s="111"/>
      <c r="J1769" s="141" t="str">
        <f>VLOOKUP(D1769,'Tech. sheet (2)'!A:B,2,FALSE)</f>
        <v>T-896-795-180TH550F2850-HBI BLANK</v>
      </c>
    </row>
    <row r="1770" ht="15.75" customHeight="1">
      <c r="A1770" s="161">
        <v>1739.0</v>
      </c>
      <c r="B1770" s="111" t="s">
        <v>2212</v>
      </c>
      <c r="C1770" s="166">
        <v>45120.0</v>
      </c>
      <c r="D1770" s="176" t="s">
        <v>1957</v>
      </c>
      <c r="E1770" s="157">
        <v>30000.0</v>
      </c>
      <c r="F1770" s="111"/>
      <c r="J1770" s="141" t="str">
        <f>VLOOKUP(D1770,'Tech. sheet (2)'!A:B,2,FALSE)</f>
        <v>T-896-795-170TH550F2828-USK BLANK</v>
      </c>
    </row>
    <row r="1771" ht="15.75" customHeight="1">
      <c r="A1771" s="161">
        <v>1740.0</v>
      </c>
      <c r="B1771" s="111" t="s">
        <v>2213</v>
      </c>
      <c r="C1771" s="166">
        <v>45121.0</v>
      </c>
      <c r="D1771" s="131" t="s">
        <v>2214</v>
      </c>
      <c r="E1771" s="157">
        <v>20000.0</v>
      </c>
      <c r="F1771" s="111" t="s">
        <v>2215</v>
      </c>
      <c r="J1771" s="141" t="str">
        <f>VLOOKUP(D1771,'Tech. sheet (2)'!A:B,2,FALSE)</f>
        <v>M-922-868-170TH435S2828-BAO</v>
      </c>
    </row>
    <row r="1772" ht="15.75" customHeight="1">
      <c r="A1772" s="161">
        <v>1741.0</v>
      </c>
      <c r="B1772" s="111" t="s">
        <v>2216</v>
      </c>
      <c r="C1772" s="166">
        <v>45121.0</v>
      </c>
      <c r="D1772" s="111" t="s">
        <v>2108</v>
      </c>
      <c r="E1772" s="157">
        <v>40000.0</v>
      </c>
      <c r="F1772" s="111"/>
      <c r="J1772" s="141" t="str">
        <f>VLOOKUP(D1772,'Tech. sheet (2)'!A:B,2,FALSE)</f>
        <v>T-896-795-180TH550F2850-BAO BLANK</v>
      </c>
    </row>
    <row r="1773" ht="15.75" customHeight="1">
      <c r="A1773" s="161">
        <v>1742.0</v>
      </c>
      <c r="B1773" s="111" t="s">
        <v>2217</v>
      </c>
      <c r="C1773" s="166">
        <v>45121.0</v>
      </c>
      <c r="D1773" s="111" t="s">
        <v>2108</v>
      </c>
      <c r="E1773" s="157">
        <v>40000.0</v>
      </c>
      <c r="F1773" s="111"/>
      <c r="J1773" s="141" t="str">
        <f>VLOOKUP(D1773,'Tech. sheet (2)'!A:B,2,FALSE)</f>
        <v>T-896-795-180TH550F2850-BAO BLANK</v>
      </c>
    </row>
    <row r="1774" ht="15.75" customHeight="1">
      <c r="A1774" s="161">
        <v>1743.0</v>
      </c>
      <c r="B1774" s="111" t="s">
        <v>2218</v>
      </c>
      <c r="C1774" s="166">
        <v>45121.0</v>
      </c>
      <c r="D1774" s="111" t="s">
        <v>2108</v>
      </c>
      <c r="E1774" s="157">
        <v>40000.0</v>
      </c>
      <c r="F1774" s="111"/>
      <c r="J1774" s="141" t="str">
        <f>VLOOKUP(D1774,'Tech. sheet (2)'!A:B,2,FALSE)</f>
        <v>T-896-795-180TH550F2850-BAO BLANK</v>
      </c>
    </row>
    <row r="1775" ht="15.75" customHeight="1">
      <c r="A1775" s="161">
        <v>1744.0</v>
      </c>
      <c r="B1775" s="111" t="s">
        <v>2219</v>
      </c>
      <c r="C1775" s="166">
        <v>45121.0</v>
      </c>
      <c r="D1775" s="111" t="s">
        <v>2108</v>
      </c>
      <c r="E1775" s="157">
        <v>40000.0</v>
      </c>
      <c r="F1775" s="111"/>
      <c r="J1775" s="141" t="str">
        <f>VLOOKUP(D1775,'Tech. sheet (2)'!A:B,2,FALSE)</f>
        <v>T-896-795-180TH550F2850-BAO BLANK</v>
      </c>
    </row>
    <row r="1776" ht="15.75" customHeight="1">
      <c r="A1776" s="161">
        <v>1745.0</v>
      </c>
      <c r="B1776" s="111" t="s">
        <v>2220</v>
      </c>
      <c r="C1776" s="166">
        <v>45121.0</v>
      </c>
      <c r="D1776" s="111" t="s">
        <v>2108</v>
      </c>
      <c r="E1776" s="157">
        <v>40000.0</v>
      </c>
      <c r="F1776" s="111"/>
      <c r="J1776" s="141" t="str">
        <f>VLOOKUP(D1776,'Tech. sheet (2)'!A:B,2,FALSE)</f>
        <v>T-896-795-180TH550F2850-BAO BLANK</v>
      </c>
    </row>
    <row r="1777" ht="15.75" customHeight="1">
      <c r="A1777" s="161">
        <v>1746.0</v>
      </c>
      <c r="B1777" s="111" t="s">
        <v>2221</v>
      </c>
      <c r="C1777" s="166">
        <v>45121.0</v>
      </c>
      <c r="D1777" s="131" t="s">
        <v>1598</v>
      </c>
      <c r="E1777" s="157">
        <v>50000.0</v>
      </c>
      <c r="F1777" s="111"/>
      <c r="J1777" s="141" t="str">
        <f>VLOOKUP(D1777,'Tech. sheet (2)'!A:B,2,FALSE)</f>
        <v>M-895-907-190TH550F2820-USK BLANK</v>
      </c>
    </row>
    <row r="1778" ht="15.75" customHeight="1">
      <c r="A1778" s="161">
        <v>1747.0</v>
      </c>
      <c r="B1778" s="111" t="s">
        <v>2222</v>
      </c>
      <c r="C1778" s="166">
        <v>45121.0</v>
      </c>
      <c r="D1778" s="131" t="s">
        <v>1598</v>
      </c>
      <c r="E1778" s="157">
        <v>50000.0</v>
      </c>
      <c r="F1778" s="111"/>
      <c r="J1778" s="141" t="str">
        <f>VLOOKUP(D1778,'Tech. sheet (2)'!A:B,2,FALSE)</f>
        <v>M-895-907-190TH550F2820-USK BLANK</v>
      </c>
    </row>
    <row r="1779" ht="15.75" customHeight="1">
      <c r="A1779" s="161">
        <v>1748.0</v>
      </c>
      <c r="B1779" s="111" t="s">
        <v>2223</v>
      </c>
      <c r="C1779" s="166">
        <v>45121.0</v>
      </c>
      <c r="D1779" s="141" t="s">
        <v>1448</v>
      </c>
      <c r="E1779" s="157">
        <v>50000.0</v>
      </c>
      <c r="F1779" s="111"/>
      <c r="J1779" s="141" t="str">
        <f>VLOOKUP(D1779,'Tech. sheet (2)'!A:B,2,FALSE)</f>
        <v>M-860-873-180TH550F2028-USK BLANK</v>
      </c>
    </row>
    <row r="1780" ht="15.75" customHeight="1">
      <c r="A1780" s="161">
        <v>1749.0</v>
      </c>
      <c r="B1780" s="111" t="s">
        <v>2224</v>
      </c>
      <c r="C1780" s="166">
        <v>45121.0</v>
      </c>
      <c r="D1780" s="141" t="s">
        <v>1448</v>
      </c>
      <c r="E1780" s="157">
        <v>50000.0</v>
      </c>
      <c r="F1780" s="111"/>
      <c r="J1780" s="141" t="str">
        <f>VLOOKUP(D1780,'Tech. sheet (2)'!A:B,2,FALSE)</f>
        <v>M-860-873-180TH550F2028-USK BLANK</v>
      </c>
    </row>
    <row r="1781" ht="15.75" customHeight="1">
      <c r="A1781" s="161">
        <v>1750.0</v>
      </c>
      <c r="B1781" s="111" t="s">
        <v>2225</v>
      </c>
      <c r="C1781" s="166">
        <v>45126.0</v>
      </c>
      <c r="D1781" s="151" t="s">
        <v>90</v>
      </c>
      <c r="E1781" s="157">
        <v>5000.0</v>
      </c>
      <c r="F1781" s="111" t="s">
        <v>2226</v>
      </c>
      <c r="J1781" s="141" t="str">
        <f>VLOOKUP(D1781,'Tech. sheet (2)'!A:B,2,FALSE)</f>
        <v>OT153-ELQ1542A3A-20EB05-727LW-270TH435F5628-HBI-14400</v>
      </c>
    </row>
    <row r="1782" ht="15.75" customHeight="1">
      <c r="A1782" s="161">
        <v>1751.0</v>
      </c>
      <c r="B1782" s="111" t="s">
        <v>2227</v>
      </c>
      <c r="C1782" s="166">
        <v>45131.0</v>
      </c>
      <c r="D1782" s="131" t="s">
        <v>1957</v>
      </c>
      <c r="E1782" s="157">
        <v>60000.0</v>
      </c>
      <c r="F1782" s="111"/>
      <c r="J1782" s="141" t="str">
        <f>VLOOKUP(D1782,'Tech. sheet (2)'!A:B,2,FALSE)</f>
        <v>T-896-795-170TH550F2828-USK BLANK</v>
      </c>
    </row>
    <row r="1783" ht="15.75" customHeight="1">
      <c r="A1783" s="161">
        <v>1752.0</v>
      </c>
      <c r="B1783" s="111" t="s">
        <v>2228</v>
      </c>
      <c r="C1783" s="166">
        <v>45131.0</v>
      </c>
      <c r="D1783" s="131" t="s">
        <v>2136</v>
      </c>
      <c r="E1783" s="157">
        <v>40000.0</v>
      </c>
      <c r="F1783" s="111"/>
      <c r="J1783" s="141" t="str">
        <f>VLOOKUP(D1783,'Tech. sheet (2)'!A:B,2,FALSE)</f>
        <v>T-896-795-170TH550F2828-BAO BLANK</v>
      </c>
    </row>
    <row r="1784" ht="15.75" customHeight="1">
      <c r="A1784" s="161">
        <v>1754.0</v>
      </c>
      <c r="B1784" s="111" t="s">
        <v>2229</v>
      </c>
      <c r="C1784" s="166">
        <v>45131.0</v>
      </c>
      <c r="D1784" s="131" t="s">
        <v>2115</v>
      </c>
      <c r="E1784" s="157">
        <v>35000.0</v>
      </c>
      <c r="F1784" s="111"/>
      <c r="J1784" s="141" t="str">
        <f>VLOOKUP(D1784,'Tech. sheet (2)'!A:B,2,FALSE)</f>
        <v>M-895-907-190TH550F2820-BAO BLANK</v>
      </c>
    </row>
    <row r="1785" ht="15.75" customHeight="1">
      <c r="A1785" s="161">
        <v>1755.0</v>
      </c>
      <c r="B1785" s="111" t="s">
        <v>2230</v>
      </c>
      <c r="C1785" s="166">
        <v>45131.0</v>
      </c>
      <c r="D1785" s="131" t="s">
        <v>76</v>
      </c>
      <c r="E1785" s="157">
        <v>50000.0</v>
      </c>
      <c r="F1785" s="111"/>
      <c r="J1785" s="141" t="str">
        <f>VLOOKUP(D1785,'Tech. sheet (2)'!A:B,2,FALSE)</f>
        <v>L-838-942-170TH550F2820-HBI-A55K05</v>
      </c>
    </row>
    <row r="1786" ht="15.75" customHeight="1">
      <c r="A1786" s="161">
        <v>1756.0</v>
      </c>
      <c r="B1786" s="111" t="s">
        <v>2231</v>
      </c>
      <c r="C1786" s="166">
        <v>45138.0</v>
      </c>
      <c r="D1786" s="131" t="s">
        <v>76</v>
      </c>
      <c r="E1786" s="157">
        <v>30000.0</v>
      </c>
      <c r="F1786" s="111"/>
      <c r="J1786" s="141" t="str">
        <f>VLOOKUP(D1786,'Tech. sheet (2)'!A:B,2,FALSE)</f>
        <v>L-838-942-170TH550F2820-HBI-A55K05</v>
      </c>
    </row>
    <row r="1787" ht="15.75" customHeight="1">
      <c r="A1787" s="161">
        <v>1757.0</v>
      </c>
      <c r="B1787" s="111" t="s">
        <v>2232</v>
      </c>
      <c r="C1787" s="166">
        <v>45138.0</v>
      </c>
      <c r="D1787" s="193" t="s">
        <v>2092</v>
      </c>
      <c r="E1787" s="157">
        <v>9000.0</v>
      </c>
      <c r="F1787" s="111"/>
      <c r="J1787" s="141" t="str">
        <f>VLOOKUP(D1787,'Tech. sheet (2)'!A:B,2,FALSE)</f>
        <v>OT062-ELQ6216A3A-15VK05-975HP-160TH520S2828-USK-144000</v>
      </c>
    </row>
    <row r="1788" ht="15.75" customHeight="1">
      <c r="A1788" s="161">
        <v>1758.0</v>
      </c>
      <c r="B1788" s="111" t="s">
        <v>2233</v>
      </c>
      <c r="C1788" s="166">
        <v>45138.0</v>
      </c>
      <c r="D1788" s="131" t="s">
        <v>595</v>
      </c>
      <c r="E1788" s="157">
        <v>30000.0</v>
      </c>
      <c r="F1788" s="111"/>
      <c r="J1788" s="141" t="str">
        <f>VLOOKUP(D1788,'Tech. sheet (2)'!A:B,2,FALSE)</f>
        <v>OT62-ELQ6216A2A-15VK05-975HP-170TH435S2828-HBI-144000</v>
      </c>
    </row>
    <row r="1789" ht="15.75" customHeight="1">
      <c r="A1789" s="161">
        <v>1759.0</v>
      </c>
      <c r="B1789" s="111" t="s">
        <v>2234</v>
      </c>
      <c r="C1789" s="166">
        <v>45138.0</v>
      </c>
      <c r="D1789" s="141" t="s">
        <v>1099</v>
      </c>
      <c r="E1789" s="157">
        <v>30000.0</v>
      </c>
      <c r="F1789" s="111" t="s">
        <v>2235</v>
      </c>
      <c r="J1789" s="141" t="str">
        <f>VLOOKUP(D1789,'Tech. sheet (2)'!A:B,2,FALSE)</f>
        <v>L-913-766-140TS480F2020-USK-21EK05</v>
      </c>
    </row>
    <row r="1790" ht="15.75" customHeight="1">
      <c r="A1790" s="161">
        <v>1760.0</v>
      </c>
      <c r="B1790" s="111" t="s">
        <v>2236</v>
      </c>
      <c r="C1790" s="166">
        <v>45138.0</v>
      </c>
      <c r="D1790" s="111" t="s">
        <v>1101</v>
      </c>
      <c r="E1790" s="157">
        <v>13000.0</v>
      </c>
      <c r="F1790" s="111"/>
      <c r="J1790" s="141" t="str">
        <f>VLOOKUP(D1790,'Tech. sheet (2)'!A:B,2,FALSE)</f>
        <v>L-913-766-140TS480F2020-USK-А08К05</v>
      </c>
    </row>
    <row r="1791" ht="15.75" customHeight="1">
      <c r="A1791" s="161">
        <v>1761.0</v>
      </c>
      <c r="B1791" s="111" t="s">
        <v>2237</v>
      </c>
      <c r="C1791" s="166">
        <v>45138.0</v>
      </c>
      <c r="D1791" s="141" t="s">
        <v>787</v>
      </c>
      <c r="E1791" s="157">
        <v>18000.0</v>
      </c>
      <c r="F1791" s="111"/>
      <c r="J1791" s="141" t="str">
        <f>VLOOKUP(D1791,'Tech. sheet (2)'!A:B,2,FALSE)</f>
        <v>M-913-766-140TS480S2020-USK BLANK</v>
      </c>
    </row>
    <row r="1792" ht="15.75" customHeight="1">
      <c r="A1792" s="161">
        <v>1762.0</v>
      </c>
      <c r="B1792" s="181" t="s">
        <v>2238</v>
      </c>
      <c r="C1792" s="182">
        <v>45139.0</v>
      </c>
      <c r="D1792" s="181" t="s">
        <v>2239</v>
      </c>
      <c r="E1792" s="196">
        <v>5000.0</v>
      </c>
      <c r="F1792" s="161" t="s">
        <v>2240</v>
      </c>
      <c r="J1792" s="141" t="str">
        <f>VLOOKUP(D1792,'Tech. sheet (2)'!A:B,2,FALSE)</f>
        <v>OT070-ELQ7013A9A-07CK05-993DE-170TH580S2828-BAO-90300  </v>
      </c>
    </row>
    <row r="1793" ht="15.75" customHeight="1">
      <c r="A1793" s="161">
        <v>1763.0</v>
      </c>
      <c r="B1793" s="111" t="s">
        <v>2241</v>
      </c>
      <c r="C1793" s="166">
        <v>45139.0</v>
      </c>
      <c r="D1793" s="141" t="s">
        <v>2239</v>
      </c>
      <c r="E1793" s="192">
        <v>12000.0</v>
      </c>
      <c r="F1793" s="111"/>
      <c r="J1793" s="141" t="str">
        <f>VLOOKUP(D1793,'Tech. sheet (2)'!A:B,2,FALSE)</f>
        <v>OT070-ELQ7013A9A-07CK05-993DE-170TH580S2828-BAO-90300  </v>
      </c>
    </row>
    <row r="1794" ht="15.75" customHeight="1">
      <c r="A1794" s="161">
        <v>1764.0</v>
      </c>
      <c r="B1794" s="111" t="s">
        <v>2242</v>
      </c>
      <c r="C1794" s="166">
        <v>45139.0</v>
      </c>
      <c r="D1794" s="111" t="s">
        <v>231</v>
      </c>
      <c r="E1794" s="192">
        <v>18000.0</v>
      </c>
      <c r="F1794" s="111"/>
      <c r="J1794" s="141" t="str">
        <f>VLOOKUP(D1794,'Tech. sheet (2)'!A:B,2,FALSE)</f>
        <v>OT070-ELQ7013A4A-07CK05-993DE-160TH520F2020-HBI-90300  </v>
      </c>
    </row>
    <row r="1795" ht="15.75" customHeight="1">
      <c r="A1795" s="161">
        <v>1765.0</v>
      </c>
      <c r="B1795" s="111" t="s">
        <v>2243</v>
      </c>
      <c r="C1795" s="166">
        <v>45139.0</v>
      </c>
      <c r="D1795" s="157" t="s">
        <v>919</v>
      </c>
      <c r="E1795" s="157">
        <v>20000.0</v>
      </c>
      <c r="F1795" s="111"/>
      <c r="J1795" s="141" t="str">
        <f>VLOOKUP(D1795,'Tech. sheet (2)'!A:B,2,FALSE)</f>
        <v>T-896-795-180TH550F2850-HBI BLANK</v>
      </c>
    </row>
    <row r="1796" ht="15.75" customHeight="1">
      <c r="A1796" s="161">
        <v>1766.0</v>
      </c>
      <c r="B1796" s="111" t="s">
        <v>2244</v>
      </c>
      <c r="C1796" s="166">
        <v>45139.0</v>
      </c>
      <c r="D1796" s="111" t="s">
        <v>2136</v>
      </c>
      <c r="E1796" s="157">
        <v>30000.0</v>
      </c>
      <c r="F1796" s="111"/>
      <c r="J1796" s="141" t="str">
        <f>VLOOKUP(D1796,'Tech. sheet (2)'!A:B,2,FALSE)</f>
        <v>T-896-795-170TH550F2828-BAO BLANK</v>
      </c>
    </row>
    <row r="1797" ht="15.75" customHeight="1">
      <c r="A1797" s="161">
        <v>1767.0</v>
      </c>
      <c r="B1797" s="111" t="s">
        <v>2245</v>
      </c>
      <c r="C1797" s="166">
        <v>45140.0</v>
      </c>
      <c r="D1797" s="144" t="s">
        <v>2191</v>
      </c>
      <c r="E1797" s="157">
        <v>26000.0</v>
      </c>
      <c r="F1797" s="111"/>
      <c r="J1797" s="141" t="str">
        <f>VLOOKUP(D1797,'Tech. sheet (2)'!A:B,2,FALSE)</f>
        <v>OT096-A07K05-ARGO-200TH550S2828-BAO-38850</v>
      </c>
    </row>
    <row r="1798" ht="15.75" customHeight="1">
      <c r="A1798" s="161">
        <v>1768.0</v>
      </c>
      <c r="B1798" s="111" t="s">
        <v>2246</v>
      </c>
      <c r="C1798" s="166">
        <v>45140.0</v>
      </c>
      <c r="D1798" s="141" t="s">
        <v>241</v>
      </c>
      <c r="E1798" s="157">
        <v>15000.0</v>
      </c>
      <c r="F1798" s="111"/>
      <c r="J1798" s="141" t="str">
        <f>VLOOKUP(D1798,'Tech. sheet (2)'!A:B,2,FALSE)</f>
        <v>OT153-ELQ1554A0A-20EB05-727LW-270TH435F5628-USK-12800</v>
      </c>
    </row>
    <row r="1799" ht="15.75" customHeight="1">
      <c r="A1799" s="161">
        <v>1769.0</v>
      </c>
      <c r="B1799" s="111" t="s">
        <v>2247</v>
      </c>
      <c r="C1799" s="166">
        <v>45140.0</v>
      </c>
      <c r="D1799" s="111" t="s">
        <v>2248</v>
      </c>
      <c r="E1799" s="192">
        <v>25000.0</v>
      </c>
      <c r="F1799" s="111"/>
      <c r="J1799" s="141" t="str">
        <f>VLOOKUP(D1799,'Tech. sheet (2)'!A:B,2,FALSE)</f>
        <v>OT153-ELQ1542A3A-20EB05-727LW-270TH435F5628-BAO-14400</v>
      </c>
    </row>
    <row r="1800" ht="15.75" customHeight="1">
      <c r="A1800" s="161">
        <v>1770.0</v>
      </c>
      <c r="B1800" s="111" t="s">
        <v>2249</v>
      </c>
      <c r="C1800" s="166">
        <v>45141.0</v>
      </c>
      <c r="D1800" s="131" t="s">
        <v>2250</v>
      </c>
      <c r="E1800" s="157">
        <v>6000.0</v>
      </c>
      <c r="F1800" s="111"/>
      <c r="J1800" s="141" t="str">
        <f>VLOOKUP(D1800,'Tech. sheet (2)'!A:B,2,FALSE)</f>
        <v>OT070-ELQ7022A5A-21ЕК05-993DE-170TH550F5628-HBI-90300   </v>
      </c>
    </row>
    <row r="1801" ht="15.75" customHeight="1">
      <c r="A1801" s="161">
        <v>1771.0</v>
      </c>
      <c r="B1801" s="111" t="s">
        <v>2251</v>
      </c>
      <c r="C1801" s="166">
        <v>45141.0</v>
      </c>
      <c r="D1801" s="111" t="s">
        <v>231</v>
      </c>
      <c r="E1801" s="157">
        <v>25000.0</v>
      </c>
      <c r="F1801" s="111"/>
      <c r="J1801" s="141" t="str">
        <f>VLOOKUP(D1801,'Tech. sheet (2)'!A:B,2,FALSE)</f>
        <v>OT070-ELQ7013A4A-07CK05-993DE-160TH520F2020-HBI-90300  </v>
      </c>
    </row>
    <row r="1802" ht="15.75" customHeight="1">
      <c r="A1802" s="161">
        <v>1772.0</v>
      </c>
      <c r="B1802" s="197" t="s">
        <v>2252</v>
      </c>
      <c r="C1802" s="166">
        <v>45141.0</v>
      </c>
      <c r="D1802" s="144" t="s">
        <v>2110</v>
      </c>
      <c r="E1802" s="157">
        <v>3000.0</v>
      </c>
      <c r="F1802" s="111"/>
      <c r="J1802" s="141" t="str">
        <f>VLOOKUP(D1802,'Tech. sheet (2)'!A:B,2,FALSE)</f>
        <v>OT070-ELQ7013A11A-15VK05-993DE-170TH580S2828-BAO-90300</v>
      </c>
    </row>
    <row r="1803" ht="15.75" customHeight="1">
      <c r="A1803" s="161">
        <v>1773.0</v>
      </c>
      <c r="B1803" s="111" t="s">
        <v>2253</v>
      </c>
      <c r="C1803" s="166">
        <v>45141.0</v>
      </c>
      <c r="D1803" s="111" t="s">
        <v>2094</v>
      </c>
      <c r="E1803" s="192">
        <v>6000.0</v>
      </c>
      <c r="F1803" s="181"/>
      <c r="J1803" s="141" t="str">
        <f>VLOOKUP(D1803,'Tech. sheet (2)'!A:B,2,FALSE)</f>
        <v>OT070-ELQ7033A2A-08CB05-993DE-170TH580S2828-BAO-90300   </v>
      </c>
    </row>
    <row r="1804" ht="15.75" customHeight="1">
      <c r="A1804" s="161">
        <v>1774.0</v>
      </c>
      <c r="B1804" s="111" t="s">
        <v>2254</v>
      </c>
      <c r="C1804" s="166">
        <v>45141.0</v>
      </c>
      <c r="D1804" s="157" t="s">
        <v>1738</v>
      </c>
      <c r="E1804" s="157">
        <v>25000.0</v>
      </c>
      <c r="F1804" s="111"/>
      <c r="J1804" s="141" t="str">
        <f>VLOOKUP(D1804,'Tech. sheet (2)'!A:B,2,FALSE)</f>
        <v>M-959-901-170TH550F2828-USK BLANK </v>
      </c>
    </row>
    <row r="1805" ht="15.75" customHeight="1">
      <c r="A1805" s="161">
        <v>1775.0</v>
      </c>
      <c r="B1805" s="111" t="s">
        <v>2255</v>
      </c>
      <c r="C1805" s="166">
        <v>45141.0</v>
      </c>
      <c r="D1805" s="131" t="s">
        <v>133</v>
      </c>
      <c r="E1805" s="157">
        <v>25000.0</v>
      </c>
      <c r="F1805" s="111"/>
      <c r="J1805" s="141" t="str">
        <f>VLOOKUP(D1805,'Tech. sheet (2)'!A:B,2,FALSE)</f>
        <v>M-959-901-170TH550F2828-HBI BLANK</v>
      </c>
    </row>
    <row r="1806" ht="15.75" customHeight="1">
      <c r="A1806" s="161">
        <v>1776.0</v>
      </c>
      <c r="B1806" s="111" t="s">
        <v>2256</v>
      </c>
      <c r="C1806" s="166">
        <v>45142.0</v>
      </c>
      <c r="D1806" s="144" t="s">
        <v>2191</v>
      </c>
      <c r="E1806" s="157">
        <v>24000.0</v>
      </c>
      <c r="F1806" s="111"/>
      <c r="J1806" s="141" t="str">
        <f>VLOOKUP(D1806,'Tech. sheet (2)'!A:B,2,FALSE)</f>
        <v>OT096-A07K05-ARGO-200TH550S2828-BAO-38850</v>
      </c>
    </row>
    <row r="1807" ht="15.75" customHeight="1">
      <c r="A1807" s="161">
        <v>1777.0</v>
      </c>
      <c r="B1807" s="111" t="s">
        <v>2257</v>
      </c>
      <c r="C1807" s="166">
        <v>45142.0</v>
      </c>
      <c r="D1807" s="141" t="s">
        <v>780</v>
      </c>
      <c r="E1807" s="157">
        <v>16000.0</v>
      </c>
      <c r="F1807" s="111"/>
      <c r="J1807" s="141" t="str">
        <f>VLOOKUP(D1807,'Tech. sheet (2)'!A:B,2,FALSE)</f>
        <v>M-808-908-180TH550S2828-HBI BLANK</v>
      </c>
    </row>
    <row r="1808" ht="15.75" customHeight="1">
      <c r="A1808" s="161">
        <v>1778.0</v>
      </c>
      <c r="B1808" s="111" t="s">
        <v>2258</v>
      </c>
      <c r="C1808" s="166">
        <v>45145.0</v>
      </c>
      <c r="D1808" s="141" t="s">
        <v>1675</v>
      </c>
      <c r="E1808" s="192">
        <v>25000.0</v>
      </c>
      <c r="F1808" s="111"/>
      <c r="J1808" s="141" t="str">
        <f>VLOOKUP(D1808,'Tech. sheet (2)'!A:B,2,FALSE)</f>
        <v>L-838-942-170TH550F2820-USK-A55K05</v>
      </c>
    </row>
    <row r="1809" ht="15.75" customHeight="1">
      <c r="A1809" s="161">
        <v>1779.0</v>
      </c>
      <c r="B1809" s="111" t="s">
        <v>2259</v>
      </c>
      <c r="C1809" s="166">
        <v>45145.0</v>
      </c>
      <c r="D1809" s="111" t="s">
        <v>2260</v>
      </c>
      <c r="E1809" s="192">
        <v>16000.0</v>
      </c>
      <c r="F1809" s="111"/>
      <c r="J1809" s="141" t="str">
        <f>VLOOKUP(D1809,'Tech. sheet (2)'!A:B,2,FALSE)</f>
        <v>T-918-925-140TS550S2828-USK BLANK</v>
      </c>
    </row>
    <row r="1810" ht="15.75" customHeight="1">
      <c r="A1810" s="161">
        <v>1780.0</v>
      </c>
      <c r="B1810" s="111" t="s">
        <v>2261</v>
      </c>
      <c r="C1810" s="166">
        <v>45145.0</v>
      </c>
      <c r="D1810" s="141" t="s">
        <v>2187</v>
      </c>
      <c r="E1810" s="157">
        <v>35000.0</v>
      </c>
      <c r="F1810" s="111"/>
      <c r="J1810" s="141" t="str">
        <f>VLOOKUP(D1810,'Tech. sheet (2)'!A:B,2,FALSE)</f>
        <v>M-920-778-160TS340S2828-RAS BLANK</v>
      </c>
    </row>
    <row r="1811" ht="15.75" customHeight="1">
      <c r="A1811" s="161">
        <v>1781.0</v>
      </c>
      <c r="B1811" s="111" t="s">
        <v>2262</v>
      </c>
      <c r="C1811" s="166">
        <v>45145.0</v>
      </c>
      <c r="D1811" s="111" t="s">
        <v>593</v>
      </c>
      <c r="E1811" s="192">
        <v>15000.0</v>
      </c>
      <c r="F1811" s="111" t="s">
        <v>2263</v>
      </c>
      <c r="J1811" s="141" t="str">
        <f>VLOOKUP(D1811,'Tech. sheet (2)'!A:B,2,FALSE)</f>
        <v>OT99-ELQ9999A0A---K05-715SU-250TH415F7575-USK-42500 Hollande</v>
      </c>
    </row>
    <row r="1812" ht="15.75" customHeight="1">
      <c r="A1812" s="161">
        <v>1782.0</v>
      </c>
      <c r="B1812" s="111" t="s">
        <v>2264</v>
      </c>
      <c r="C1812" s="166">
        <v>45145.0</v>
      </c>
      <c r="D1812" s="176" t="s">
        <v>2265</v>
      </c>
      <c r="E1812" s="157">
        <v>20000.0</v>
      </c>
      <c r="F1812" s="111"/>
      <c r="J1812" s="141" t="str">
        <f>VLOOKUP(D1812,'Tech. sheet (2)'!A:B,2,FALSE)</f>
        <v>OT099-921XQ-200TH550S2828-HBI-A75B05-36608</v>
      </c>
    </row>
    <row r="1813" ht="15.75" customHeight="1">
      <c r="A1813" s="161">
        <v>1783.0</v>
      </c>
      <c r="B1813" s="111" t="s">
        <v>2266</v>
      </c>
      <c r="C1813" s="166">
        <v>45146.0</v>
      </c>
      <c r="D1813" s="131"/>
      <c r="E1813" s="157"/>
      <c r="F1813" s="111"/>
      <c r="J1813" s="141" t="str">
        <f>VLOOKUP(D1813,'Tech. sheet (2)'!A:B,2,FALSE)</f>
        <v>#N/A</v>
      </c>
    </row>
    <row r="1814" ht="15.75" customHeight="1">
      <c r="A1814" s="161">
        <v>1784.0</v>
      </c>
      <c r="B1814" s="111" t="s">
        <v>2267</v>
      </c>
      <c r="C1814" s="166">
        <v>45146.0</v>
      </c>
      <c r="D1814" s="144" t="s">
        <v>2191</v>
      </c>
      <c r="E1814" s="157">
        <v>20000.0</v>
      </c>
      <c r="F1814" s="111"/>
      <c r="J1814" s="141" t="str">
        <f>VLOOKUP(D1814,'Tech. sheet (2)'!A:B,2,FALSE)</f>
        <v>OT096-A07K05-ARGO-200TH550S2828-BAO-38850</v>
      </c>
    </row>
    <row r="1815" ht="15.75" customHeight="1">
      <c r="A1815" s="161">
        <v>1785.0</v>
      </c>
      <c r="B1815" s="111" t="s">
        <v>2268</v>
      </c>
      <c r="C1815" s="166">
        <v>45146.0</v>
      </c>
      <c r="D1815" s="144" t="s">
        <v>2191</v>
      </c>
      <c r="E1815" s="157">
        <v>20000.0</v>
      </c>
      <c r="F1815" s="111"/>
      <c r="J1815" s="141" t="str">
        <f>VLOOKUP(D1815,'Tech. sheet (2)'!A:B,2,FALSE)</f>
        <v>OT096-A07K05-ARGO-200TH550S2828-BAO-38850</v>
      </c>
    </row>
    <row r="1816" ht="15.75" customHeight="1">
      <c r="A1816" s="161">
        <v>1786.0</v>
      </c>
      <c r="B1816" s="111" t="s">
        <v>2269</v>
      </c>
      <c r="C1816" s="166">
        <v>45146.0</v>
      </c>
      <c r="D1816" s="131" t="s">
        <v>2270</v>
      </c>
      <c r="E1816" s="157">
        <v>30000.0</v>
      </c>
      <c r="F1816" s="111"/>
      <c r="J1816" s="141" t="str">
        <f>VLOOKUP(D1816,'Tech. sheet (2)'!A:B,2,FALSE)</f>
        <v>L-896-795-180TH550F5028-BAO-V14K05</v>
      </c>
    </row>
    <row r="1817" ht="15.75" customHeight="1">
      <c r="A1817" s="161">
        <v>1787.0</v>
      </c>
      <c r="B1817" s="111" t="s">
        <v>2271</v>
      </c>
      <c r="C1817" s="166">
        <v>45146.0</v>
      </c>
      <c r="D1817" s="131" t="s">
        <v>2270</v>
      </c>
      <c r="E1817" s="157">
        <v>30000.0</v>
      </c>
      <c r="F1817" s="111"/>
      <c r="J1817" s="141" t="str">
        <f>VLOOKUP(D1817,'Tech. sheet (2)'!A:B,2,FALSE)</f>
        <v>L-896-795-180TH550F5028-BAO-V14K05</v>
      </c>
    </row>
    <row r="1818" ht="15.75" customHeight="1">
      <c r="A1818" s="161">
        <v>1788.0</v>
      </c>
      <c r="B1818" s="111" t="s">
        <v>2272</v>
      </c>
      <c r="C1818" s="166">
        <v>45147.0</v>
      </c>
      <c r="D1818" s="144" t="s">
        <v>82</v>
      </c>
      <c r="E1818" s="157">
        <v>20000.0</v>
      </c>
      <c r="F1818" s="111"/>
      <c r="J1818" s="141" t="str">
        <f>VLOOKUP(D1818,'Tech. sheet (2)'!A:B,2,FALSE)</f>
        <v>L-942-790-160TS340S2020-RAS-А08К05</v>
      </c>
    </row>
    <row r="1819" ht="15.75" customHeight="1">
      <c r="A1819" s="161">
        <v>1789.0</v>
      </c>
      <c r="B1819" s="111" t="s">
        <v>2273</v>
      </c>
      <c r="C1819" s="166">
        <v>45147.0</v>
      </c>
      <c r="D1819" s="141" t="s">
        <v>82</v>
      </c>
      <c r="E1819" s="157">
        <v>20000.0</v>
      </c>
      <c r="F1819" s="111"/>
      <c r="J1819" s="141" t="str">
        <f>VLOOKUP(D1819,'Tech. sheet (2)'!A:B,2,FALSE)</f>
        <v>L-942-790-160TS340S2020-RAS-А08К05</v>
      </c>
    </row>
    <row r="1820" ht="15.75" customHeight="1">
      <c r="A1820" s="161">
        <v>1790.0</v>
      </c>
      <c r="B1820" s="111" t="s">
        <v>2274</v>
      </c>
      <c r="C1820" s="166">
        <v>45147.0</v>
      </c>
      <c r="D1820" s="198" t="s">
        <v>1149</v>
      </c>
      <c r="E1820" s="192">
        <v>3200.0</v>
      </c>
      <c r="F1820" s="111"/>
      <c r="J1820" s="141" t="str">
        <f>VLOOKUP(D1820,'Tech. sheet (2)'!A:B,2,FALSE)</f>
        <v>L-942-790-160TS340S2020-RAS-21EB05</v>
      </c>
    </row>
    <row r="1821" ht="15.75" customHeight="1">
      <c r="A1821" s="161">
        <v>1791.0</v>
      </c>
      <c r="B1821" s="111" t="s">
        <v>2275</v>
      </c>
      <c r="C1821" s="166">
        <v>45147.0</v>
      </c>
      <c r="D1821" s="141" t="s">
        <v>1101</v>
      </c>
      <c r="E1821" s="157">
        <v>17000.0</v>
      </c>
      <c r="F1821" s="111"/>
      <c r="J1821" s="141" t="str">
        <f>VLOOKUP(D1821,'Tech. sheet (2)'!A:B,2,FALSE)</f>
        <v>L-913-766-140TS480F2020-USK-А08К05</v>
      </c>
    </row>
    <row r="1822" ht="15.75" customHeight="1">
      <c r="A1822" s="161">
        <v>1792.0</v>
      </c>
      <c r="B1822" s="111" t="s">
        <v>2276</v>
      </c>
      <c r="C1822" s="166">
        <v>45147.0</v>
      </c>
      <c r="D1822" s="111" t="s">
        <v>2277</v>
      </c>
      <c r="E1822" s="192">
        <v>40000.0</v>
      </c>
      <c r="F1822" s="111"/>
      <c r="J1822" s="141" t="str">
        <f>VLOOKUP(D1822,'Tech. sheet (2)'!A:B,2,FALSE)</f>
        <v>T-850-942-180TH435S2828-HEN BLANK</v>
      </c>
    </row>
    <row r="1823" ht="15.75" customHeight="1">
      <c r="A1823" s="161">
        <v>1793.0</v>
      </c>
      <c r="B1823" s="111" t="s">
        <v>2278</v>
      </c>
      <c r="C1823" s="166">
        <v>45147.0</v>
      </c>
      <c r="D1823" s="131" t="s">
        <v>2136</v>
      </c>
      <c r="E1823" s="157">
        <v>40000.0</v>
      </c>
      <c r="F1823" s="111"/>
      <c r="J1823" s="141" t="str">
        <f>VLOOKUP(D1823,'Tech. sheet (2)'!A:B,2,FALSE)</f>
        <v>T-896-795-170TH550F2828-BAO BLANK</v>
      </c>
    </row>
    <row r="1824" ht="15.75" customHeight="1">
      <c r="A1824" s="161">
        <v>1794.0</v>
      </c>
      <c r="B1824" s="111" t="s">
        <v>2279</v>
      </c>
      <c r="C1824" s="166">
        <v>45148.0</v>
      </c>
      <c r="D1824" s="144" t="s">
        <v>2136</v>
      </c>
      <c r="E1824" s="157">
        <v>40000.0</v>
      </c>
      <c r="F1824" s="111"/>
      <c r="J1824" s="141" t="str">
        <f>VLOOKUP(D1824,'Tech. sheet (2)'!A:B,2,FALSE)</f>
        <v>T-896-795-170TH550F2828-BAO BLANK</v>
      </c>
    </row>
    <row r="1825" ht="15.75" customHeight="1">
      <c r="A1825" s="161">
        <v>1795.0</v>
      </c>
      <c r="B1825" s="111" t="s">
        <v>2280</v>
      </c>
      <c r="C1825" s="166">
        <v>45148.0</v>
      </c>
      <c r="D1825" s="111" t="s">
        <v>1342</v>
      </c>
      <c r="E1825" s="192">
        <v>24000.0</v>
      </c>
      <c r="F1825" s="111"/>
      <c r="J1825" s="141" t="str">
        <f>VLOOKUP(D1825,'Tech. sheet (2)'!A:B,2,FALSE)</f>
        <v>T-860-795-170TH550F2828-HBI BLANK</v>
      </c>
    </row>
    <row r="1826" ht="15.75" customHeight="1">
      <c r="A1826" s="161">
        <v>1796.0</v>
      </c>
      <c r="B1826" s="111" t="s">
        <v>2281</v>
      </c>
      <c r="C1826" s="166">
        <v>45148.0</v>
      </c>
      <c r="D1826" s="131" t="s">
        <v>719</v>
      </c>
      <c r="E1826" s="157">
        <v>20000.0</v>
      </c>
      <c r="F1826" s="111"/>
      <c r="J1826" s="141" t="str">
        <f>VLOOKUP(D1826,'Tech. sheet (2)'!A:B,2,FALSE)</f>
        <v>L-975-925-140TS550S2828-USK-C06K05</v>
      </c>
    </row>
    <row r="1827" ht="15.75" customHeight="1">
      <c r="A1827" s="161">
        <v>1797.0</v>
      </c>
      <c r="B1827" s="111" t="s">
        <v>2282</v>
      </c>
      <c r="C1827" s="166">
        <v>45149.0</v>
      </c>
      <c r="D1827" s="111" t="s">
        <v>2117</v>
      </c>
      <c r="E1827" s="157">
        <v>40000.0</v>
      </c>
      <c r="F1827" s="111"/>
      <c r="J1827" s="141" t="str">
        <f>VLOOKUP(D1827,'Tech. sheet (2)'!A:B,2,FALSE)</f>
        <v>M-860-873-180TH550F2820-BAO BLANK </v>
      </c>
    </row>
    <row r="1828" ht="15.75" customHeight="1">
      <c r="A1828" s="161">
        <v>1798.0</v>
      </c>
      <c r="B1828" s="141" t="s">
        <v>2283</v>
      </c>
      <c r="C1828" s="167">
        <v>45149.0</v>
      </c>
      <c r="D1828" s="144" t="s">
        <v>595</v>
      </c>
      <c r="E1828" s="137">
        <v>20000.0</v>
      </c>
      <c r="F1828" s="111"/>
      <c r="J1828" s="141" t="str">
        <f>VLOOKUP(D1828,'Tech. sheet (2)'!A:B,2,FALSE)</f>
        <v>OT62-ELQ6216A2A-15VK05-975HP-170TH435S2828-HBI-144000</v>
      </c>
    </row>
    <row r="1829" ht="15.75" customHeight="1">
      <c r="A1829" s="155">
        <v>1799.0</v>
      </c>
      <c r="B1829" s="111" t="s">
        <v>2284</v>
      </c>
      <c r="C1829" s="129">
        <v>45149.0</v>
      </c>
      <c r="D1829" s="111" t="s">
        <v>2054</v>
      </c>
      <c r="E1829" s="111">
        <v>20000.0</v>
      </c>
      <c r="F1829" s="111"/>
      <c r="J1829" s="141" t="str">
        <f>VLOOKUP(D1829,'Tech. sheet (2)'!A:B,2,FALSE)</f>
        <v>OT062-ELQ6216A2A-15VK05-975HP-170TH435S2828-BAO-144000</v>
      </c>
    </row>
    <row r="1830" ht="15.75" customHeight="1">
      <c r="A1830" s="155">
        <v>1800.0</v>
      </c>
      <c r="B1830" s="168" t="s">
        <v>2285</v>
      </c>
      <c r="C1830" s="199">
        <v>45149.0</v>
      </c>
      <c r="D1830" s="200" t="s">
        <v>719</v>
      </c>
      <c r="E1830" s="168">
        <v>20000.0</v>
      </c>
      <c r="F1830" s="111"/>
      <c r="J1830" s="141" t="str">
        <f>VLOOKUP(D1830,'Tech. sheet (2)'!A:B,2,FALSE)</f>
        <v>L-975-925-140TS550S2828-USK-C06K05</v>
      </c>
    </row>
    <row r="1831" ht="15.75" customHeight="1">
      <c r="A1831" s="155">
        <v>1801.0</v>
      </c>
      <c r="B1831" s="111" t="s">
        <v>2286</v>
      </c>
      <c r="C1831" s="163">
        <v>45149.0</v>
      </c>
      <c r="D1831" s="111" t="s">
        <v>1675</v>
      </c>
      <c r="E1831" s="156">
        <v>20000.0</v>
      </c>
      <c r="F1831" s="111"/>
      <c r="J1831" s="141" t="str">
        <f>VLOOKUP(D1831,'Tech. sheet (2)'!A:B,2,FALSE)</f>
        <v>L-838-942-170TH550F2820-USK-A55K05</v>
      </c>
    </row>
    <row r="1832" ht="15.75" customHeight="1">
      <c r="A1832" s="155">
        <v>1802.0</v>
      </c>
      <c r="B1832" s="111" t="s">
        <v>2287</v>
      </c>
      <c r="C1832" s="129">
        <v>45149.0</v>
      </c>
      <c r="D1832" s="157" t="s">
        <v>938</v>
      </c>
      <c r="E1832" s="111">
        <v>11000.0</v>
      </c>
      <c r="F1832" s="111"/>
      <c r="J1832" s="141" t="str">
        <f>VLOOKUP(D1832,'Tech. sheet (2)'!A:B,2,FALSE)</f>
        <v>L-896-795-180TH550F5028-HBI-V14K05 EXP</v>
      </c>
    </row>
    <row r="1833" ht="15.75" customHeight="1">
      <c r="A1833" s="161">
        <v>1803.0</v>
      </c>
      <c r="B1833" s="111" t="s">
        <v>2288</v>
      </c>
      <c r="C1833" s="166">
        <v>45152.0</v>
      </c>
      <c r="D1833" s="151" t="s">
        <v>90</v>
      </c>
      <c r="E1833" s="157">
        <v>10000.0</v>
      </c>
      <c r="F1833" s="111"/>
      <c r="J1833" s="141" t="str">
        <f>VLOOKUP(D1833,'Tech. sheet (2)'!A:B,2,FALSE)</f>
        <v>OT153-ELQ1542A3A-20EB05-727LW-270TH435F5628-HBI-14400</v>
      </c>
    </row>
    <row r="1834" ht="15.75" customHeight="1">
      <c r="A1834" s="161">
        <v>1804.0</v>
      </c>
      <c r="B1834" s="111" t="s">
        <v>2289</v>
      </c>
      <c r="C1834" s="166">
        <v>45152.0</v>
      </c>
      <c r="D1834" s="141" t="s">
        <v>241</v>
      </c>
      <c r="E1834" s="157">
        <v>4700.0</v>
      </c>
      <c r="F1834" s="111"/>
      <c r="J1834" s="141" t="str">
        <f>VLOOKUP(D1834,'Tech. sheet (2)'!A:B,2,FALSE)</f>
        <v>OT153-ELQ1554A0A-20EB05-727LW-270TH435F5628-USK-12800</v>
      </c>
    </row>
    <row r="1835" ht="15.75" customHeight="1">
      <c r="A1835" s="161">
        <v>1805.0</v>
      </c>
      <c r="B1835" s="111" t="s">
        <v>2290</v>
      </c>
      <c r="C1835" s="166">
        <v>45152.0</v>
      </c>
      <c r="D1835" s="141" t="s">
        <v>2083</v>
      </c>
      <c r="E1835" s="157">
        <v>4700.0</v>
      </c>
      <c r="F1835" s="111"/>
      <c r="J1835" s="141" t="str">
        <f>VLOOKUP(D1835,'Tech. sheet (2)'!A:B,2,FALSE)</f>
        <v>OT153-ELQ1554A0A-20EB05-727LW-270TH435F5628-BAO-12800</v>
      </c>
    </row>
    <row r="1836" ht="15.75" customHeight="1">
      <c r="A1836" s="161">
        <v>1806.0</v>
      </c>
      <c r="B1836" s="168" t="s">
        <v>2291</v>
      </c>
      <c r="C1836" s="166">
        <v>45152.0</v>
      </c>
      <c r="D1836" s="111" t="s">
        <v>256</v>
      </c>
      <c r="E1836" s="201">
        <v>5000.0</v>
      </c>
      <c r="F1836" s="111" t="s">
        <v>2292</v>
      </c>
      <c r="J1836" s="141" t="str">
        <f>VLOOKUP(D1836,'Tech. sheet (2)'!A:B,2,FALSE)</f>
        <v>T-877-1066-180TS275S2828-USK BLANK</v>
      </c>
    </row>
    <row r="1837" ht="15.75" customHeight="1">
      <c r="A1837" s="161">
        <v>1807.0</v>
      </c>
      <c r="B1837" s="202" t="s">
        <v>2293</v>
      </c>
      <c r="C1837" s="203">
        <v>45152.0</v>
      </c>
      <c r="D1837" s="131" t="s">
        <v>2270</v>
      </c>
      <c r="E1837" s="168">
        <v>30000.0</v>
      </c>
      <c r="F1837" s="111"/>
      <c r="J1837" s="141" t="str">
        <f>VLOOKUP(D1837,'Tech. sheet (2)'!A:B,2,FALSE)</f>
        <v>L-896-795-180TH550F5028-BAO-V14K05</v>
      </c>
    </row>
    <row r="1838" ht="15.75" customHeight="1">
      <c r="A1838" s="161">
        <v>1808.0</v>
      </c>
      <c r="B1838" s="202" t="s">
        <v>2294</v>
      </c>
      <c r="C1838" s="166">
        <v>45152.0</v>
      </c>
      <c r="D1838" s="131" t="s">
        <v>2270</v>
      </c>
      <c r="E1838" s="202">
        <v>30000.0</v>
      </c>
      <c r="F1838" s="111"/>
      <c r="J1838" s="141" t="str">
        <f>VLOOKUP(D1838,'Tech. sheet (2)'!A:B,2,FALSE)</f>
        <v>L-896-795-180TH550F5028-BAO-V14K05</v>
      </c>
    </row>
    <row r="1839" ht="15.75" customHeight="1">
      <c r="A1839" s="161">
        <v>1809.0</v>
      </c>
      <c r="B1839" s="202" t="s">
        <v>2295</v>
      </c>
      <c r="C1839" s="166">
        <v>45152.0</v>
      </c>
      <c r="D1839" s="204" t="s">
        <v>2248</v>
      </c>
      <c r="E1839" s="201">
        <v>5000.0</v>
      </c>
      <c r="F1839" s="111"/>
      <c r="J1839" s="141" t="str">
        <f>VLOOKUP(D1839,'Tech. sheet (2)'!A:B,2,FALSE)</f>
        <v>OT153-ELQ1542A3A-20EB05-727LW-270TH435F5628-BAO-14400</v>
      </c>
    </row>
    <row r="1840" ht="15.75" customHeight="1">
      <c r="A1840" s="161">
        <v>1810.0</v>
      </c>
      <c r="B1840" s="111" t="s">
        <v>2296</v>
      </c>
      <c r="C1840" s="166">
        <v>45153.0</v>
      </c>
      <c r="D1840" s="168" t="s">
        <v>2128</v>
      </c>
      <c r="E1840" s="156">
        <v>12000.0</v>
      </c>
      <c r="F1840" s="156"/>
      <c r="J1840" s="141" t="str">
        <f>VLOOKUP(D1840,'Tech. sheet (2)'!A:B,2,FALSE)</f>
        <v>OT099-203XQ-200TH550S2828-USK-21EK05-40425</v>
      </c>
    </row>
    <row r="1841" ht="15.75" customHeight="1">
      <c r="A1841" s="161">
        <v>1811.0</v>
      </c>
      <c r="B1841" s="111" t="s">
        <v>2297</v>
      </c>
      <c r="C1841" s="166">
        <v>45153.0</v>
      </c>
      <c r="D1841" s="176" t="s">
        <v>2239</v>
      </c>
      <c r="E1841" s="157">
        <v>8000.0</v>
      </c>
      <c r="F1841" s="111"/>
      <c r="J1841" s="141" t="str">
        <f>VLOOKUP(D1841,'Tech. sheet (2)'!A:B,2,FALSE)</f>
        <v>OT070-ELQ7013A9A-07CK05-993DE-170TH580S2828-BAO-90300  </v>
      </c>
    </row>
    <row r="1842" ht="15.75" customHeight="1">
      <c r="A1842" s="161">
        <v>1812.0</v>
      </c>
      <c r="B1842" s="111" t="s">
        <v>2298</v>
      </c>
      <c r="C1842" s="166">
        <v>45153.0</v>
      </c>
      <c r="D1842" s="111" t="s">
        <v>2094</v>
      </c>
      <c r="E1842" s="157">
        <v>17000.0</v>
      </c>
      <c r="F1842" s="111"/>
      <c r="J1842" s="141" t="str">
        <f>VLOOKUP(D1842,'Tech. sheet (2)'!A:B,2,FALSE)</f>
        <v>OT070-ELQ7033A2A-08CB05-993DE-170TH580S2828-BAO-90300   </v>
      </c>
    </row>
    <row r="1843" ht="15.75" customHeight="1">
      <c r="A1843" s="161">
        <v>1813.0</v>
      </c>
      <c r="B1843" s="111" t="s">
        <v>2299</v>
      </c>
      <c r="C1843" s="166">
        <v>45153.0</v>
      </c>
      <c r="D1843" s="131" t="s">
        <v>1598</v>
      </c>
      <c r="E1843" s="157">
        <v>25000.0</v>
      </c>
      <c r="F1843" s="111"/>
      <c r="J1843" s="141" t="str">
        <f>VLOOKUP(D1843,'Tech. sheet (2)'!A:B,2,FALSE)</f>
        <v>M-895-907-190TH550F2820-USK BLANK</v>
      </c>
    </row>
    <row r="1844" ht="15.75" customHeight="1">
      <c r="A1844" s="161">
        <v>1814.0</v>
      </c>
      <c r="B1844" s="111" t="s">
        <v>2300</v>
      </c>
      <c r="C1844" s="166">
        <v>45154.0</v>
      </c>
      <c r="D1844" s="131" t="s">
        <v>2270</v>
      </c>
      <c r="E1844" s="157">
        <v>35000.0</v>
      </c>
      <c r="F1844" s="111"/>
      <c r="J1844" s="141" t="str">
        <f>VLOOKUP(D1844,'Tech. sheet (2)'!A:B,2,FALSE)</f>
        <v>L-896-795-180TH550F5028-BAO-V14K05</v>
      </c>
    </row>
    <row r="1845" ht="15.75" customHeight="1">
      <c r="A1845" s="161">
        <v>1815.0</v>
      </c>
      <c r="B1845" s="111" t="s">
        <v>2301</v>
      </c>
      <c r="C1845" s="166">
        <v>45154.0</v>
      </c>
      <c r="D1845" s="131" t="s">
        <v>2270</v>
      </c>
      <c r="E1845" s="157">
        <v>35000.0</v>
      </c>
      <c r="F1845" s="111"/>
      <c r="J1845" s="141" t="str">
        <f>VLOOKUP(D1845,'Tech. sheet (2)'!A:B,2,FALSE)</f>
        <v>L-896-795-180TH550F5028-BAO-V14K05</v>
      </c>
    </row>
    <row r="1846" ht="15.75" customHeight="1">
      <c r="A1846" s="161">
        <v>1816.0</v>
      </c>
      <c r="B1846" s="111" t="s">
        <v>2302</v>
      </c>
      <c r="C1846" s="166">
        <v>45154.0</v>
      </c>
      <c r="D1846" s="144" t="s">
        <v>2191</v>
      </c>
      <c r="E1846" s="157">
        <v>15000.0</v>
      </c>
      <c r="F1846" s="111"/>
      <c r="J1846" s="141" t="str">
        <f>VLOOKUP(D1846,'Tech. sheet (2)'!A:B,2,FALSE)</f>
        <v>OT096-A07K05-ARGO-200TH550S2828-BAO-38850</v>
      </c>
    </row>
    <row r="1847" ht="15.75" customHeight="1">
      <c r="A1847" s="161">
        <v>1817.0</v>
      </c>
      <c r="B1847" s="111" t="s">
        <v>2303</v>
      </c>
      <c r="C1847" s="166">
        <v>45154.0</v>
      </c>
      <c r="D1847" s="111" t="s">
        <v>737</v>
      </c>
      <c r="E1847" s="157">
        <v>7000.0</v>
      </c>
      <c r="F1847" s="111"/>
      <c r="J1847" s="141" t="str">
        <f>VLOOKUP(D1847,'Tech. sheet (2)'!A:B,2,FALSE)</f>
        <v>M-808-908-200TH550S2828-HBI BLANK</v>
      </c>
    </row>
    <row r="1848" ht="15.75" customHeight="1">
      <c r="A1848" s="161">
        <v>1818.0</v>
      </c>
      <c r="B1848" s="111" t="s">
        <v>2304</v>
      </c>
      <c r="C1848" s="166">
        <v>45154.0</v>
      </c>
      <c r="D1848" s="141" t="s">
        <v>233</v>
      </c>
      <c r="E1848" s="157">
        <v>15000.0</v>
      </c>
      <c r="F1848" s="111"/>
      <c r="J1848" s="141" t="str">
        <f>VLOOKUP(D1848,'Tech. sheet (2)'!A:B,2,FALSE)</f>
        <v>M-895-907-190TH550F2820-HBI BLANK</v>
      </c>
    </row>
    <row r="1849" ht="15.75" customHeight="1">
      <c r="A1849" s="161">
        <v>1819.0</v>
      </c>
      <c r="B1849" s="111" t="s">
        <v>2305</v>
      </c>
      <c r="C1849" s="166">
        <v>45154.0</v>
      </c>
      <c r="D1849" s="131" t="s">
        <v>1598</v>
      </c>
      <c r="E1849" s="157">
        <v>25000.0</v>
      </c>
      <c r="F1849" s="111"/>
      <c r="J1849" s="141" t="str">
        <f>VLOOKUP(D1849,'Tech. sheet (2)'!A:B,2,FALSE)</f>
        <v>M-895-907-190TH550F2820-USK BLANK</v>
      </c>
    </row>
    <row r="1850" ht="15.75" customHeight="1">
      <c r="A1850" s="161">
        <v>1820.0</v>
      </c>
      <c r="B1850" s="111" t="s">
        <v>2306</v>
      </c>
      <c r="C1850" s="166">
        <v>45154.0</v>
      </c>
      <c r="D1850" s="144" t="s">
        <v>2191</v>
      </c>
      <c r="E1850" s="157">
        <v>28000.0</v>
      </c>
      <c r="F1850" s="111"/>
      <c r="J1850" s="141" t="str">
        <f>VLOOKUP(D1850,'Tech. sheet (2)'!A:B,2,FALSE)</f>
        <v>OT096-A07K05-ARGO-200TH550S2828-BAO-38850</v>
      </c>
    </row>
    <row r="1851" ht="15.75" customHeight="1">
      <c r="A1851" s="161">
        <v>1821.0</v>
      </c>
      <c r="B1851" s="111" t="s">
        <v>2307</v>
      </c>
      <c r="C1851" s="166">
        <v>45154.0</v>
      </c>
      <c r="D1851" s="111" t="s">
        <v>737</v>
      </c>
      <c r="E1851" s="157">
        <v>20000.0</v>
      </c>
      <c r="F1851" s="111"/>
      <c r="J1851" s="141" t="str">
        <f>VLOOKUP(D1851,'Tech. sheet (2)'!A:B,2,FALSE)</f>
        <v>M-808-908-200TH550S2828-HBI BLANK</v>
      </c>
    </row>
    <row r="1852" ht="15.75" customHeight="1">
      <c r="A1852" s="161">
        <v>1822.0</v>
      </c>
      <c r="B1852" s="111" t="s">
        <v>2308</v>
      </c>
      <c r="C1852" s="166">
        <v>45156.0</v>
      </c>
      <c r="D1852" s="111" t="s">
        <v>780</v>
      </c>
      <c r="E1852" s="157">
        <v>6000.0</v>
      </c>
      <c r="F1852" s="111" t="s">
        <v>1588</v>
      </c>
      <c r="J1852" s="141" t="str">
        <f>VLOOKUP(D1852,'Tech. sheet (2)'!A:B,2,FALSE)</f>
        <v>M-808-908-180TH550S2828-HBI BLANK</v>
      </c>
    </row>
    <row r="1853" ht="15.75" customHeight="1">
      <c r="A1853" s="161">
        <v>1823.0</v>
      </c>
      <c r="B1853" s="111" t="s">
        <v>2309</v>
      </c>
      <c r="C1853" s="166">
        <v>45159.0</v>
      </c>
      <c r="D1853" s="144" t="s">
        <v>82</v>
      </c>
      <c r="E1853" s="157">
        <v>35000.0</v>
      </c>
      <c r="F1853" s="111"/>
      <c r="J1853" s="141" t="str">
        <f>VLOOKUP(D1853,'Tech. sheet (2)'!A:B,2,FALSE)</f>
        <v>L-942-790-160TS340S2020-RAS-А08К05</v>
      </c>
    </row>
    <row r="1854" ht="15.75" customHeight="1">
      <c r="A1854" s="161">
        <v>1824.0</v>
      </c>
      <c r="B1854" s="111" t="s">
        <v>2310</v>
      </c>
      <c r="C1854" s="166">
        <v>45159.0</v>
      </c>
      <c r="D1854" s="198" t="s">
        <v>1149</v>
      </c>
      <c r="E1854" s="157">
        <v>1350.0</v>
      </c>
      <c r="F1854" s="111"/>
      <c r="J1854" s="141" t="str">
        <f>VLOOKUP(D1854,'Tech. sheet (2)'!A:B,2,FALSE)</f>
        <v>L-942-790-160TS340S2020-RAS-21EB05</v>
      </c>
    </row>
    <row r="1855" ht="15.75" customHeight="1">
      <c r="A1855" s="161">
        <v>1825.0</v>
      </c>
      <c r="B1855" s="111" t="s">
        <v>2311</v>
      </c>
      <c r="C1855" s="166">
        <v>45159.0</v>
      </c>
      <c r="D1855" s="157" t="s">
        <v>938</v>
      </c>
      <c r="E1855" s="157">
        <v>35000.0</v>
      </c>
      <c r="F1855" s="111"/>
      <c r="J1855" s="141" t="str">
        <f>VLOOKUP(D1855,'Tech. sheet (2)'!A:B,2,FALSE)</f>
        <v>L-896-795-180TH550F5028-HBI-V14K05 EXP</v>
      </c>
    </row>
    <row r="1856" ht="15.75" customHeight="1">
      <c r="A1856" s="161">
        <v>1826.0</v>
      </c>
      <c r="B1856" s="111" t="s">
        <v>2312</v>
      </c>
      <c r="C1856" s="166">
        <v>45159.0</v>
      </c>
      <c r="D1856" s="131" t="s">
        <v>2270</v>
      </c>
      <c r="E1856" s="157">
        <v>6000.0</v>
      </c>
      <c r="F1856" s="111"/>
      <c r="J1856" s="141" t="str">
        <f>VLOOKUP(D1856,'Tech. sheet (2)'!A:B,2,FALSE)</f>
        <v>L-896-795-180TH550F5028-BAO-V14K05</v>
      </c>
    </row>
    <row r="1857" ht="15.75" customHeight="1">
      <c r="A1857" s="161">
        <v>1827.0</v>
      </c>
      <c r="B1857" s="111" t="s">
        <v>2313</v>
      </c>
      <c r="C1857" s="166">
        <v>45159.0</v>
      </c>
      <c r="D1857" s="204" t="s">
        <v>2248</v>
      </c>
      <c r="E1857" s="157">
        <v>7800.0</v>
      </c>
      <c r="F1857" s="111"/>
      <c r="J1857" s="141" t="str">
        <f>VLOOKUP(D1857,'Tech. sheet (2)'!A:B,2,FALSE)</f>
        <v>OT153-ELQ1542A3A-20EB05-727LW-270TH435F5628-BAO-14400</v>
      </c>
    </row>
    <row r="1858" ht="15.75" customHeight="1">
      <c r="A1858" s="161">
        <v>1828.0</v>
      </c>
      <c r="B1858" s="111" t="s">
        <v>2314</v>
      </c>
      <c r="C1858" s="166">
        <v>45159.0</v>
      </c>
      <c r="D1858" s="111" t="s">
        <v>1101</v>
      </c>
      <c r="E1858" s="157">
        <v>30000.0</v>
      </c>
      <c r="F1858" s="111"/>
      <c r="J1858" s="141" t="str">
        <f>VLOOKUP(D1858,'Tech. sheet (2)'!A:B,2,FALSE)</f>
        <v>L-913-766-140TS480F2020-USK-А08К05</v>
      </c>
    </row>
    <row r="1859" ht="15.75" customHeight="1">
      <c r="A1859" s="161">
        <v>1829.0</v>
      </c>
      <c r="B1859" s="111" t="s">
        <v>2315</v>
      </c>
      <c r="C1859" s="166">
        <v>45159.0</v>
      </c>
      <c r="D1859" s="141" t="s">
        <v>787</v>
      </c>
      <c r="E1859" s="157">
        <v>10000.0</v>
      </c>
      <c r="F1859" s="111"/>
      <c r="J1859" s="141" t="str">
        <f>VLOOKUP(D1859,'Tech. sheet (2)'!A:B,2,FALSE)</f>
        <v>M-913-766-140TS480S2020-USK BLANK</v>
      </c>
    </row>
    <row r="1860" ht="15.75" customHeight="1">
      <c r="A1860" s="161">
        <v>1830.0</v>
      </c>
      <c r="B1860" s="111" t="s">
        <v>2316</v>
      </c>
      <c r="C1860" s="166">
        <v>45160.0</v>
      </c>
      <c r="D1860" s="131" t="s">
        <v>2317</v>
      </c>
      <c r="E1860" s="157">
        <v>46000.0</v>
      </c>
      <c r="F1860" s="111"/>
      <c r="J1860" s="141" t="str">
        <f>VLOOKUP(D1860,'Tech. sheet (2)'!A:B,2,FALSE)</f>
        <v>T-860-795-170TH550F2828-USK BLANK</v>
      </c>
    </row>
    <row r="1861" ht="15.75" customHeight="1">
      <c r="A1861" s="161">
        <v>1831.0</v>
      </c>
      <c r="B1861" s="111" t="s">
        <v>2318</v>
      </c>
      <c r="C1861" s="166">
        <v>45160.0</v>
      </c>
      <c r="D1861" s="131" t="s">
        <v>1342</v>
      </c>
      <c r="E1861" s="157">
        <v>30000.0</v>
      </c>
      <c r="F1861" s="111"/>
      <c r="J1861" s="141" t="str">
        <f>VLOOKUP(D1861,'Tech. sheet (2)'!A:B,2,FALSE)</f>
        <v>T-860-795-170TH550F2828-HBI BLANK</v>
      </c>
    </row>
    <row r="1862" ht="15.75" customHeight="1">
      <c r="A1862" s="161">
        <v>1832.0</v>
      </c>
      <c r="B1862" s="111" t="s">
        <v>2319</v>
      </c>
      <c r="C1862" s="166">
        <v>45160.0</v>
      </c>
      <c r="D1862" s="131" t="s">
        <v>1342</v>
      </c>
      <c r="E1862" s="157">
        <v>25000.0</v>
      </c>
      <c r="F1862" s="111"/>
      <c r="J1862" s="141" t="str">
        <f>VLOOKUP(D1862,'Tech. sheet (2)'!A:B,2,FALSE)</f>
        <v>T-860-795-170TH550F2828-HBI BLANK</v>
      </c>
    </row>
    <row r="1863" ht="15.75" customHeight="1">
      <c r="A1863" s="161">
        <v>1833.0</v>
      </c>
      <c r="B1863" s="111" t="s">
        <v>2320</v>
      </c>
      <c r="C1863" s="166">
        <v>45162.0</v>
      </c>
      <c r="D1863" s="111" t="s">
        <v>2117</v>
      </c>
      <c r="E1863" s="157">
        <v>30000.0</v>
      </c>
      <c r="F1863" s="111"/>
      <c r="J1863" s="141" t="str">
        <f>VLOOKUP(D1863,'Tech. sheet (2)'!A:B,2,FALSE)</f>
        <v>M-860-873-180TH550F2820-BAO BLANK </v>
      </c>
    </row>
    <row r="1864" ht="15.75" customHeight="1">
      <c r="A1864" s="161">
        <v>1834.0</v>
      </c>
      <c r="B1864" s="111" t="s">
        <v>2321</v>
      </c>
      <c r="C1864" s="166">
        <v>45162.0</v>
      </c>
      <c r="D1864" s="111" t="s">
        <v>2117</v>
      </c>
      <c r="E1864" s="157">
        <v>30000.0</v>
      </c>
      <c r="F1864" s="111"/>
      <c r="J1864" s="141" t="str">
        <f>VLOOKUP(D1864,'Tech. sheet (2)'!A:B,2,FALSE)</f>
        <v>M-860-873-180TH550F2820-BAO BLANK </v>
      </c>
    </row>
    <row r="1865" ht="15.75" customHeight="1">
      <c r="A1865" s="161">
        <v>1835.0</v>
      </c>
      <c r="B1865" s="111" t="s">
        <v>2322</v>
      </c>
      <c r="C1865" s="166">
        <v>45163.0</v>
      </c>
      <c r="D1865" s="141" t="s">
        <v>2117</v>
      </c>
      <c r="E1865" s="157">
        <v>40000.0</v>
      </c>
      <c r="F1865" s="111"/>
      <c r="J1865" s="141" t="str">
        <f>VLOOKUP(D1865,'Tech. sheet (2)'!A:B,2,FALSE)</f>
        <v>M-860-873-180TH550F2820-BAO BLANK </v>
      </c>
    </row>
    <row r="1866" ht="15.75" customHeight="1">
      <c r="A1866" s="161">
        <v>1836.0</v>
      </c>
      <c r="B1866" s="111" t="s">
        <v>2323</v>
      </c>
      <c r="C1866" s="166">
        <v>45166.0</v>
      </c>
      <c r="D1866" s="111" t="s">
        <v>2324</v>
      </c>
      <c r="E1866" s="192">
        <v>28000.0</v>
      </c>
      <c r="F1866" s="111"/>
      <c r="J1866" s="141" t="str">
        <f>VLOOKUP(D1866,'Tech. sheet (2)'!A:B,2,FALSE)</f>
        <v>OT062-20EK05-975HP-170TH435S2828-BAO-144000</v>
      </c>
    </row>
    <row r="1867" ht="15.75" customHeight="1">
      <c r="A1867" s="161">
        <v>1837.0</v>
      </c>
      <c r="B1867" s="111" t="s">
        <v>2325</v>
      </c>
      <c r="C1867" s="166">
        <v>45166.0</v>
      </c>
      <c r="D1867" s="191" t="s">
        <v>2326</v>
      </c>
      <c r="E1867" s="157">
        <v>300.0</v>
      </c>
      <c r="F1867" s="111"/>
      <c r="J1867" s="141" t="str">
        <f>VLOOKUP(D1867,'Tech. sheet (2)'!A:B,2,FALSE)</f>
        <v>OT062-15VK05-975HP-150TH520S2828-USK-144000</v>
      </c>
    </row>
    <row r="1868" ht="15.75" customHeight="1">
      <c r="A1868" s="161">
        <v>1838.0</v>
      </c>
      <c r="B1868" s="111" t="s">
        <v>2327</v>
      </c>
      <c r="C1868" s="166">
        <v>45166.0</v>
      </c>
      <c r="D1868" s="144" t="s">
        <v>233</v>
      </c>
      <c r="E1868" s="157">
        <v>20000.0</v>
      </c>
      <c r="F1868" s="111"/>
      <c r="J1868" s="141" t="str">
        <f>VLOOKUP(D1868,'Tech. sheet (2)'!A:B,2,FALSE)</f>
        <v>M-895-907-190TH550F2820-HBI BLANK</v>
      </c>
    </row>
    <row r="1869" ht="15.75" customHeight="1">
      <c r="A1869" s="161">
        <v>1839.0</v>
      </c>
      <c r="B1869" s="111" t="s">
        <v>2328</v>
      </c>
      <c r="C1869" s="166">
        <v>45166.0</v>
      </c>
      <c r="D1869" s="111" t="s">
        <v>2115</v>
      </c>
      <c r="E1869" s="192">
        <v>25000.0</v>
      </c>
      <c r="F1869" s="111"/>
      <c r="J1869" s="141" t="str">
        <f>VLOOKUP(D1869,'Tech. sheet (2)'!A:B,2,FALSE)</f>
        <v>M-895-907-190TH550F2820-BAO BLANK</v>
      </c>
    </row>
    <row r="1870" ht="15.75" customHeight="1">
      <c r="A1870" s="161">
        <v>1840.0</v>
      </c>
      <c r="B1870" s="111" t="s">
        <v>2329</v>
      </c>
      <c r="C1870" s="166">
        <v>45166.0</v>
      </c>
      <c r="D1870" s="111" t="s">
        <v>2115</v>
      </c>
      <c r="E1870" s="192">
        <v>25000.0</v>
      </c>
      <c r="F1870" s="111"/>
      <c r="J1870" s="141" t="str">
        <f>VLOOKUP(D1870,'Tech. sheet (2)'!A:B,2,FALSE)</f>
        <v>M-895-907-190TH550F2820-BAO BLANK</v>
      </c>
    </row>
    <row r="1871" ht="15.75" customHeight="1">
      <c r="A1871" s="161">
        <v>1841.0</v>
      </c>
      <c r="B1871" s="111" t="s">
        <v>2330</v>
      </c>
      <c r="C1871" s="166">
        <v>45166.0</v>
      </c>
      <c r="D1871" s="111" t="s">
        <v>2115</v>
      </c>
      <c r="E1871" s="192">
        <v>25000.0</v>
      </c>
      <c r="F1871" s="111"/>
      <c r="J1871" s="141" t="str">
        <f>VLOOKUP(D1871,'Tech. sheet (2)'!A:B,2,FALSE)</f>
        <v>M-895-907-190TH550F2820-BAO BLANK</v>
      </c>
    </row>
    <row r="1872" ht="15.75" customHeight="1">
      <c r="A1872" s="161">
        <v>1842.0</v>
      </c>
      <c r="B1872" s="111" t="s">
        <v>2331</v>
      </c>
      <c r="C1872" s="166">
        <v>45167.0</v>
      </c>
      <c r="D1872" s="111" t="s">
        <v>2117</v>
      </c>
      <c r="E1872" s="157">
        <v>30000.0</v>
      </c>
      <c r="F1872" s="111"/>
      <c r="J1872" s="141" t="str">
        <f>VLOOKUP(D1872,'Tech. sheet (2)'!A:B,2,FALSE)</f>
        <v>M-860-873-180TH550F2820-BAO BLANK </v>
      </c>
    </row>
    <row r="1873" ht="15.75" customHeight="1">
      <c r="A1873" s="161">
        <v>1843.0</v>
      </c>
      <c r="B1873" s="111" t="s">
        <v>2332</v>
      </c>
      <c r="C1873" s="166">
        <v>45167.0</v>
      </c>
      <c r="D1873" s="111" t="s">
        <v>2117</v>
      </c>
      <c r="E1873" s="157">
        <v>30000.0</v>
      </c>
      <c r="F1873" s="111"/>
      <c r="J1873" s="141" t="str">
        <f>VLOOKUP(D1873,'Tech. sheet (2)'!A:B,2,FALSE)</f>
        <v>M-860-873-180TH550F2820-BAO BLANK </v>
      </c>
    </row>
    <row r="1874" ht="15.75" customHeight="1">
      <c r="A1874" s="161">
        <v>1844.0</v>
      </c>
      <c r="B1874" s="111" t="s">
        <v>2333</v>
      </c>
      <c r="C1874" s="166">
        <v>45167.0</v>
      </c>
      <c r="D1874" s="111" t="s">
        <v>2117</v>
      </c>
      <c r="E1874" s="157">
        <v>30000.0</v>
      </c>
      <c r="F1874" s="111"/>
      <c r="J1874" s="141" t="str">
        <f>VLOOKUP(D1874,'Tech. sheet (2)'!A:B,2,FALSE)</f>
        <v>M-860-873-180TH550F2820-BAO BLANK </v>
      </c>
    </row>
    <row r="1875" ht="15.75" customHeight="1">
      <c r="A1875" s="161">
        <v>1845.0</v>
      </c>
      <c r="B1875" s="111" t="s">
        <v>2334</v>
      </c>
      <c r="C1875" s="166">
        <v>45167.0</v>
      </c>
      <c r="D1875" s="111" t="s">
        <v>2117</v>
      </c>
      <c r="E1875" s="157">
        <v>30000.0</v>
      </c>
      <c r="F1875" s="111"/>
      <c r="J1875" s="141" t="str">
        <f>VLOOKUP(D1875,'Tech. sheet (2)'!A:B,2,FALSE)</f>
        <v>M-860-873-180TH550F2820-BAO BLANK </v>
      </c>
    </row>
    <row r="1876" ht="15.75" customHeight="1">
      <c r="A1876" s="161">
        <v>1846.0</v>
      </c>
      <c r="B1876" s="111" t="s">
        <v>2335</v>
      </c>
      <c r="C1876" s="166">
        <v>45168.0</v>
      </c>
      <c r="D1876" s="141" t="s">
        <v>777</v>
      </c>
      <c r="E1876" s="157">
        <v>12000.0</v>
      </c>
      <c r="F1876" s="111"/>
      <c r="J1876" s="141" t="str">
        <f>VLOOKUP(D1876,'Tech. sheet (2)'!A:B,2,FALSE)</f>
        <v>M-922-868-170TH550F2828-HBI BLANK</v>
      </c>
    </row>
    <row r="1877" ht="15.75" customHeight="1">
      <c r="A1877" s="161">
        <v>1847.0</v>
      </c>
      <c r="B1877" s="111" t="s">
        <v>2336</v>
      </c>
      <c r="C1877" s="166">
        <v>45168.0</v>
      </c>
      <c r="D1877" s="111" t="s">
        <v>2094</v>
      </c>
      <c r="E1877" s="157">
        <v>30000.0</v>
      </c>
      <c r="F1877" s="111"/>
      <c r="J1877" s="141" t="str">
        <f>VLOOKUP(D1877,'Tech. sheet (2)'!A:B,2,FALSE)</f>
        <v>OT070-ELQ7033A2A-08CB05-993DE-170TH580S2828-BAO-90300   </v>
      </c>
    </row>
    <row r="1878" ht="15.75" customHeight="1">
      <c r="A1878" s="161">
        <v>1848.0</v>
      </c>
      <c r="B1878" s="111" t="s">
        <v>2337</v>
      </c>
      <c r="C1878" s="166">
        <v>45168.0</v>
      </c>
      <c r="D1878" s="141" t="s">
        <v>2094</v>
      </c>
      <c r="E1878" s="157">
        <v>30000.0</v>
      </c>
      <c r="F1878" s="111"/>
      <c r="J1878" s="141" t="str">
        <f>VLOOKUP(D1878,'Tech. sheet (2)'!A:B,2,FALSE)</f>
        <v>OT070-ELQ7033A2A-08CB05-993DE-170TH580S2828-BAO-90300   </v>
      </c>
    </row>
    <row r="1879" ht="15.75" customHeight="1">
      <c r="A1879" s="161">
        <v>1849.0</v>
      </c>
      <c r="B1879" s="111" t="s">
        <v>2338</v>
      </c>
      <c r="C1879" s="166">
        <v>45168.0</v>
      </c>
      <c r="D1879" s="111" t="s">
        <v>2339</v>
      </c>
      <c r="E1879" s="192">
        <v>10000.0</v>
      </c>
      <c r="F1879" s="111"/>
      <c r="J1879" s="141" t="str">
        <f>VLOOKUP(D1879,'Tech. sheet (2)'!A:B,2,FALSE)</f>
        <v>M-922-868-170TH580S2828-BAO BLANK</v>
      </c>
    </row>
    <row r="1880" ht="15.75" customHeight="1">
      <c r="A1880" s="161">
        <v>1850.0</v>
      </c>
      <c r="B1880" s="111" t="s">
        <v>2340</v>
      </c>
      <c r="C1880" s="166">
        <v>45169.0</v>
      </c>
      <c r="D1880" s="131" t="s">
        <v>2270</v>
      </c>
      <c r="E1880" s="157">
        <v>40000.0</v>
      </c>
      <c r="F1880" s="111"/>
      <c r="J1880" s="141" t="str">
        <f>VLOOKUP(D1880,'Tech. sheet (2)'!A:B,2,FALSE)</f>
        <v>L-896-795-180TH550F5028-BAO-V14K05</v>
      </c>
    </row>
    <row r="1881" ht="15.75" customHeight="1">
      <c r="A1881" s="161">
        <v>1851.0</v>
      </c>
      <c r="B1881" s="111" t="s">
        <v>2341</v>
      </c>
      <c r="C1881" s="166">
        <v>45169.0</v>
      </c>
      <c r="D1881" s="157" t="s">
        <v>938</v>
      </c>
      <c r="E1881" s="157">
        <v>30000.0</v>
      </c>
      <c r="F1881" s="111"/>
      <c r="J1881" s="141" t="str">
        <f>VLOOKUP(D1881,'Tech. sheet (2)'!A:B,2,FALSE)</f>
        <v>L-896-795-180TH550F5028-HBI-V14K05 EXP</v>
      </c>
    </row>
    <row r="1882" ht="15.75" customHeight="1">
      <c r="A1882" s="161">
        <v>1852.0</v>
      </c>
      <c r="B1882" s="111" t="s">
        <v>2342</v>
      </c>
      <c r="C1882" s="166">
        <v>45169.0</v>
      </c>
      <c r="D1882" s="141" t="s">
        <v>2083</v>
      </c>
      <c r="E1882" s="157">
        <v>8000.0</v>
      </c>
      <c r="F1882" s="111"/>
      <c r="J1882" s="141" t="str">
        <f>VLOOKUP(D1882,'Tech. sheet (2)'!A:B,2,FALSE)</f>
        <v>OT153-ELQ1554A0A-20EB05-727LW-270TH435F5628-BAO-12800</v>
      </c>
    </row>
    <row r="1883" ht="15.75" customHeight="1">
      <c r="A1883" s="161">
        <v>1853.0</v>
      </c>
      <c r="B1883" s="111" t="s">
        <v>2343</v>
      </c>
      <c r="C1883" s="166">
        <v>45169.0</v>
      </c>
      <c r="D1883" s="144" t="s">
        <v>2344</v>
      </c>
      <c r="E1883" s="157">
        <v>9000.0</v>
      </c>
      <c r="F1883" s="111"/>
      <c r="J1883" s="141" t="str">
        <f>VLOOKUP(D1883,'Tech. sheet (2)'!A:B,2,FALSE)</f>
        <v>OT070-21EK05-993DE-160TH520F2020-HBI-90300</v>
      </c>
    </row>
    <row r="1884" ht="15.75" customHeight="1">
      <c r="A1884" s="161">
        <v>1854.0</v>
      </c>
      <c r="B1884" s="111" t="s">
        <v>2345</v>
      </c>
      <c r="C1884" s="166">
        <v>45173.0</v>
      </c>
      <c r="D1884" s="111" t="s">
        <v>998</v>
      </c>
      <c r="E1884" s="192">
        <v>15000.0</v>
      </c>
      <c r="F1884" s="111" t="s">
        <v>2346</v>
      </c>
      <c r="J1884" s="141" t="str">
        <f>VLOOKUP(D1884,'Tech. sheet (2)'!A:B,2,FALSE)</f>
        <v>L-975-925-140TS550S2828-USK-21EK05</v>
      </c>
    </row>
    <row r="1885" ht="15.75" customHeight="1">
      <c r="A1885" s="161">
        <v>1855.0</v>
      </c>
      <c r="B1885" s="111" t="s">
        <v>2347</v>
      </c>
      <c r="C1885" s="166">
        <v>45173.0</v>
      </c>
      <c r="D1885" s="200" t="s">
        <v>719</v>
      </c>
      <c r="E1885" s="157">
        <v>25000.0</v>
      </c>
      <c r="F1885" s="111">
        <v>7720.0</v>
      </c>
      <c r="J1885" s="141" t="str">
        <f>VLOOKUP(D1885,'Tech. sheet (2)'!A:B,2,FALSE)</f>
        <v>L-975-925-140TS550S2828-USK-C06K05</v>
      </c>
    </row>
    <row r="1886" ht="15.75" customHeight="1">
      <c r="A1886" s="161">
        <v>1856.0</v>
      </c>
      <c r="B1886" s="111" t="s">
        <v>2348</v>
      </c>
      <c r="C1886" s="166">
        <v>45173.0</v>
      </c>
      <c r="D1886" s="144" t="s">
        <v>2191</v>
      </c>
      <c r="E1886" s="157">
        <v>16000.0</v>
      </c>
      <c r="F1886" s="111"/>
      <c r="J1886" s="141" t="str">
        <f>VLOOKUP(D1886,'Tech. sheet (2)'!A:B,2,FALSE)</f>
        <v>OT096-A07K05-ARGO-200TH550S2828-BAO-38850</v>
      </c>
    </row>
    <row r="1887" ht="15.75" customHeight="1">
      <c r="A1887" s="161">
        <v>1857.0</v>
      </c>
      <c r="B1887" s="111" t="s">
        <v>2349</v>
      </c>
      <c r="C1887" s="166">
        <v>45173.0</v>
      </c>
      <c r="D1887" s="144" t="s">
        <v>2350</v>
      </c>
      <c r="E1887" s="157">
        <v>30000.0</v>
      </c>
      <c r="F1887" s="111"/>
      <c r="J1887" s="141" t="str">
        <f>VLOOKUP(D1887,'Tech. sheet (2)'!A:B,2,FALSE)</f>
        <v>OT096-A07K05-ARGO-180TH550S2828-USK-38850</v>
      </c>
    </row>
    <row r="1888" ht="15.75" customHeight="1">
      <c r="A1888" s="161">
        <v>1858.0</v>
      </c>
      <c r="B1888" s="111" t="s">
        <v>2351</v>
      </c>
      <c r="C1888" s="166">
        <v>45173.0</v>
      </c>
      <c r="D1888" s="111" t="s">
        <v>919</v>
      </c>
      <c r="E1888" s="157">
        <v>35000.0</v>
      </c>
      <c r="F1888" s="111"/>
      <c r="J1888" s="141" t="str">
        <f>VLOOKUP(D1888,'Tech. sheet (2)'!A:B,2,FALSE)</f>
        <v>T-896-795-180TH550F2850-HBI BLANK</v>
      </c>
    </row>
    <row r="1889" ht="15.75" customHeight="1">
      <c r="A1889" s="161">
        <v>1859.0</v>
      </c>
      <c r="B1889" s="111" t="s">
        <v>2352</v>
      </c>
      <c r="C1889" s="166">
        <v>45173.0</v>
      </c>
      <c r="D1889" s="141" t="s">
        <v>2108</v>
      </c>
      <c r="E1889" s="157">
        <v>25000.0</v>
      </c>
      <c r="F1889" s="111"/>
      <c r="J1889" s="141" t="str">
        <f>VLOOKUP(D1889,'Tech. sheet (2)'!A:B,2,FALSE)</f>
        <v>T-896-795-180TH550F2850-BAO BLANK</v>
      </c>
    </row>
    <row r="1890" ht="15.75" customHeight="1">
      <c r="A1890" s="161">
        <v>1860.0</v>
      </c>
      <c r="B1890" s="111" t="s">
        <v>2353</v>
      </c>
      <c r="C1890" s="166">
        <v>45174.0</v>
      </c>
      <c r="D1890" s="141" t="s">
        <v>2128</v>
      </c>
      <c r="E1890" s="192">
        <v>16000.0</v>
      </c>
      <c r="F1890" s="111"/>
      <c r="J1890" s="141" t="str">
        <f>VLOOKUP(D1890,'Tech. sheet (2)'!A:B,2,FALSE)</f>
        <v>OT099-203XQ-200TH550S2828-USK-21EK05-40425</v>
      </c>
    </row>
    <row r="1891" ht="15.75" customHeight="1">
      <c r="A1891" s="161">
        <v>1861.0</v>
      </c>
      <c r="B1891" s="111" t="s">
        <v>2354</v>
      </c>
      <c r="C1891" s="166">
        <v>45174.0</v>
      </c>
      <c r="D1891" s="111" t="s">
        <v>958</v>
      </c>
      <c r="E1891" s="192">
        <v>10000.0</v>
      </c>
      <c r="F1891" s="111"/>
      <c r="J1891" s="141" t="str">
        <f>VLOOKUP(D1891,'Tech. sheet (2)'!A:B,2,FALSE)</f>
        <v>OT99-ELQ9991A0A-08CB05-716SU-200TH415F2828-USK-42500</v>
      </c>
    </row>
    <row r="1892" ht="15.75" customHeight="1">
      <c r="A1892" s="161">
        <v>1862.0</v>
      </c>
      <c r="B1892" s="111" t="s">
        <v>2355</v>
      </c>
      <c r="C1892" s="166">
        <v>45174.0</v>
      </c>
      <c r="D1892" s="111" t="s">
        <v>936</v>
      </c>
      <c r="E1892" s="157">
        <v>25000.0</v>
      </c>
      <c r="F1892" s="111"/>
      <c r="J1892" s="141" t="str">
        <f>VLOOKUP(D1892,'Tech. sheet (2)'!A:B,2,FALSE)</f>
        <v>T-896-795-170TH550F2828-HBI BLANK</v>
      </c>
    </row>
    <row r="1893" ht="15.75" customHeight="1">
      <c r="A1893" s="161">
        <v>1863.0</v>
      </c>
      <c r="B1893" s="111" t="s">
        <v>2356</v>
      </c>
      <c r="C1893" s="166">
        <v>45174.0</v>
      </c>
      <c r="D1893" s="131" t="s">
        <v>2136</v>
      </c>
      <c r="E1893" s="157">
        <v>28000.0</v>
      </c>
      <c r="F1893" s="111"/>
      <c r="J1893" s="141" t="str">
        <f>VLOOKUP(D1893,'Tech. sheet (2)'!A:B,2,FALSE)</f>
        <v>T-896-795-170TH550F2828-BAO BLANK</v>
      </c>
    </row>
    <row r="1894" ht="15.75" customHeight="1">
      <c r="A1894" s="161">
        <v>1864.0</v>
      </c>
      <c r="B1894" s="111" t="s">
        <v>2357</v>
      </c>
      <c r="C1894" s="166">
        <v>45174.0</v>
      </c>
      <c r="D1894" s="141" t="s">
        <v>2324</v>
      </c>
      <c r="E1894" s="157">
        <v>4700.0</v>
      </c>
      <c r="F1894" s="111"/>
      <c r="J1894" s="141" t="str">
        <f>VLOOKUP(D1894,'Tech. sheet (2)'!A:B,2,FALSE)</f>
        <v>OT062-20EK05-975HP-170TH435S2828-BAO-144000</v>
      </c>
    </row>
    <row r="1895" ht="15.75" customHeight="1">
      <c r="A1895" s="161">
        <v>1865.0</v>
      </c>
      <c r="B1895" s="111" t="s">
        <v>2358</v>
      </c>
      <c r="C1895" s="166">
        <v>45175.0</v>
      </c>
      <c r="D1895" s="141" t="s">
        <v>1675</v>
      </c>
      <c r="E1895" s="192">
        <v>40000.0</v>
      </c>
      <c r="F1895" s="111"/>
      <c r="J1895" s="141" t="str">
        <f>VLOOKUP(D1895,'Tech. sheet (2)'!A:B,2,FALSE)</f>
        <v>L-838-942-170TH550F2820-USK-A55K05</v>
      </c>
    </row>
    <row r="1896" ht="15.75" customHeight="1">
      <c r="A1896" s="161">
        <v>1866.0</v>
      </c>
      <c r="B1896" s="111" t="s">
        <v>2359</v>
      </c>
      <c r="C1896" s="166">
        <v>45175.0</v>
      </c>
      <c r="D1896" s="141" t="s">
        <v>2151</v>
      </c>
      <c r="E1896" s="192">
        <v>40000.0</v>
      </c>
      <c r="F1896" s="111"/>
      <c r="J1896" s="141" t="str">
        <f>VLOOKUP(D1896,'Tech. sheet (2)'!A:B,2,FALSE)</f>
        <v>L-838-942-170TH550F2820-BAO-A55K05</v>
      </c>
    </row>
    <row r="1897" ht="15.75" customHeight="1">
      <c r="A1897" s="161">
        <v>1867.0</v>
      </c>
      <c r="B1897" s="111" t="s">
        <v>2360</v>
      </c>
      <c r="C1897" s="166">
        <v>45177.0</v>
      </c>
      <c r="D1897" s="141" t="s">
        <v>233</v>
      </c>
      <c r="E1897" s="192">
        <v>30000.0</v>
      </c>
      <c r="F1897" s="111"/>
      <c r="J1897" s="141" t="str">
        <f>VLOOKUP(D1897,'Tech. sheet (2)'!A:B,2,FALSE)</f>
        <v>M-895-907-190TH550F2820-HBI BLANK</v>
      </c>
    </row>
    <row r="1898" ht="15.75" customHeight="1">
      <c r="A1898" s="161">
        <v>1868.0</v>
      </c>
      <c r="B1898" s="111" t="s">
        <v>2361</v>
      </c>
      <c r="C1898" s="166">
        <v>45177.0</v>
      </c>
      <c r="D1898" s="111" t="s">
        <v>82</v>
      </c>
      <c r="E1898" s="157">
        <v>23000.0</v>
      </c>
      <c r="F1898" s="111"/>
      <c r="J1898" s="141" t="str">
        <f>VLOOKUP(D1898,'Tech. sheet (2)'!A:B,2,FALSE)</f>
        <v>L-942-790-160TS340S2020-RAS-А08К05</v>
      </c>
    </row>
    <row r="1899" ht="15.75" customHeight="1">
      <c r="A1899" s="161">
        <v>1869.0</v>
      </c>
      <c r="B1899" s="111" t="s">
        <v>2362</v>
      </c>
      <c r="C1899" s="166">
        <v>45169.0</v>
      </c>
      <c r="D1899" s="204" t="s">
        <v>2248</v>
      </c>
      <c r="E1899" s="157">
        <v>18000.0</v>
      </c>
      <c r="F1899" s="111"/>
      <c r="J1899" s="141" t="str">
        <f>VLOOKUP(D1899,'Tech. sheet (2)'!A:B,2,FALSE)</f>
        <v>OT153-ELQ1542A3A-20EB05-727LW-270TH435F5628-BAO-14400</v>
      </c>
    </row>
    <row r="1900" ht="15.75" customHeight="1">
      <c r="A1900" s="161">
        <v>1870.0</v>
      </c>
      <c r="B1900" s="111" t="s">
        <v>2363</v>
      </c>
      <c r="C1900" s="166">
        <v>45180.0</v>
      </c>
      <c r="D1900" s="111" t="s">
        <v>82</v>
      </c>
      <c r="E1900" s="157">
        <v>24000.0</v>
      </c>
      <c r="F1900" s="111"/>
      <c r="J1900" s="141" t="str">
        <f>VLOOKUP(D1900,'Tech. sheet (2)'!A:B,2,FALSE)</f>
        <v>L-942-790-160TS340S2020-RAS-А08К05</v>
      </c>
    </row>
    <row r="1901" ht="15.75" customHeight="1">
      <c r="A1901" s="161">
        <v>1871.0</v>
      </c>
      <c r="B1901" s="111" t="s">
        <v>2364</v>
      </c>
      <c r="C1901" s="166">
        <v>45180.0</v>
      </c>
      <c r="D1901" s="141" t="s">
        <v>1945</v>
      </c>
      <c r="E1901" s="157">
        <v>11000.0</v>
      </c>
      <c r="F1901" s="111"/>
      <c r="J1901" s="141" t="str">
        <f>VLOOKUP(D1901,'Tech. sheet (2)'!A:B,2,FALSE)</f>
        <v>L-942-790-160TS480S2020-USK-А08К05</v>
      </c>
    </row>
    <row r="1902" ht="15.75" customHeight="1">
      <c r="A1902" s="161">
        <v>1872.0</v>
      </c>
      <c r="B1902" s="111" t="s">
        <v>2365</v>
      </c>
      <c r="C1902" s="166">
        <v>45180.0</v>
      </c>
      <c r="D1902" s="141" t="s">
        <v>1872</v>
      </c>
      <c r="E1902" s="192">
        <v>6300.0</v>
      </c>
      <c r="F1902" s="111"/>
      <c r="J1902" s="141" t="str">
        <f>VLOOKUP(D1902,'Tech. sheet (2)'!A:B,2,FALSE)</f>
        <v>OT096-15VK05-ARGO-200TH550S2828-HBI-38850</v>
      </c>
    </row>
    <row r="1903" ht="15.75" customHeight="1">
      <c r="A1903" s="161">
        <v>1873.0</v>
      </c>
      <c r="B1903" s="111" t="s">
        <v>2366</v>
      </c>
      <c r="C1903" s="166">
        <v>45180.0</v>
      </c>
      <c r="D1903" s="111" t="s">
        <v>737</v>
      </c>
      <c r="E1903" s="192">
        <v>11000.0</v>
      </c>
      <c r="F1903" s="111"/>
      <c r="J1903" s="141" t="str">
        <f>VLOOKUP(D1903,'Tech. sheet (2)'!A:B,2,FALSE)</f>
        <v>M-808-908-200TH550S2828-HBI BLANK</v>
      </c>
    </row>
    <row r="1904" ht="15.75" customHeight="1">
      <c r="A1904" s="161">
        <v>1874.0</v>
      </c>
      <c r="B1904" s="111" t="s">
        <v>2367</v>
      </c>
      <c r="C1904" s="166">
        <v>45180.0</v>
      </c>
      <c r="D1904" s="190" t="s">
        <v>2368</v>
      </c>
      <c r="E1904" s="157">
        <v>7000.0</v>
      </c>
      <c r="F1904" s="111"/>
      <c r="J1904" s="141" t="str">
        <f>VLOOKUP(D1904,'Tech. sheet (2)'!A:B,2,FALSE)</f>
        <v>OT096-A07K05-ARGO-180TH550S2828-HBI-38850</v>
      </c>
    </row>
    <row r="1905" ht="15.75" customHeight="1">
      <c r="A1905" s="161">
        <v>1875.0</v>
      </c>
      <c r="B1905" s="111" t="s">
        <v>2369</v>
      </c>
      <c r="C1905" s="166">
        <v>45180.0</v>
      </c>
      <c r="D1905" s="111" t="s">
        <v>780</v>
      </c>
      <c r="E1905" s="192">
        <v>3500.0</v>
      </c>
      <c r="F1905" s="111"/>
      <c r="J1905" s="141" t="str">
        <f>VLOOKUP(D1905,'Tech. sheet (2)'!A:B,2,FALSE)</f>
        <v>M-808-908-180TH550S2828-HBI BLANK</v>
      </c>
    </row>
    <row r="1906" ht="15.75" customHeight="1">
      <c r="A1906" s="161">
        <v>1876.0</v>
      </c>
      <c r="B1906" s="111" t="s">
        <v>2370</v>
      </c>
      <c r="C1906" s="166">
        <v>45180.0</v>
      </c>
      <c r="D1906" s="157" t="s">
        <v>2187</v>
      </c>
      <c r="E1906" s="157">
        <v>32000.0</v>
      </c>
      <c r="F1906" s="111"/>
      <c r="J1906" s="141" t="str">
        <f>VLOOKUP(D1906,'Tech. sheet (2)'!A:B,2,FALSE)</f>
        <v>M-920-778-160TS340S2828-RAS BLANK</v>
      </c>
    </row>
    <row r="1907" ht="15.75" customHeight="1">
      <c r="A1907" s="161">
        <v>1877.0</v>
      </c>
      <c r="B1907" s="111" t="s">
        <v>2371</v>
      </c>
      <c r="C1907" s="166">
        <v>45181.0</v>
      </c>
      <c r="D1907" s="111" t="s">
        <v>2094</v>
      </c>
      <c r="E1907" s="157">
        <v>25000.0</v>
      </c>
      <c r="F1907" s="111"/>
      <c r="J1907" s="141" t="str">
        <f>VLOOKUP(D1907,'Tech. sheet (2)'!A:B,2,FALSE)</f>
        <v>OT070-ELQ7033A2A-08CB05-993DE-170TH580S2828-BAO-90300   </v>
      </c>
    </row>
    <row r="1908" ht="15.75" customHeight="1">
      <c r="A1908" s="161">
        <v>1878.0</v>
      </c>
      <c r="B1908" s="111" t="s">
        <v>2372</v>
      </c>
      <c r="C1908" s="166">
        <v>45181.0</v>
      </c>
      <c r="D1908" s="141" t="s">
        <v>2094</v>
      </c>
      <c r="E1908" s="157">
        <v>25000.0</v>
      </c>
      <c r="F1908" s="111"/>
      <c r="J1908" s="141" t="str">
        <f>VLOOKUP(D1908,'Tech. sheet (2)'!A:B,2,FALSE)</f>
        <v>OT070-ELQ7033A2A-08CB05-993DE-170TH580S2828-BAO-90300   </v>
      </c>
    </row>
    <row r="1909" ht="15.75" customHeight="1">
      <c r="A1909" s="161">
        <v>1879.0</v>
      </c>
      <c r="B1909" s="111" t="s">
        <v>2373</v>
      </c>
      <c r="C1909" s="166">
        <v>45181.0</v>
      </c>
      <c r="D1909" s="111" t="s">
        <v>231</v>
      </c>
      <c r="E1909" s="157">
        <v>25000.0</v>
      </c>
      <c r="F1909" s="111"/>
      <c r="J1909" s="141" t="str">
        <f>VLOOKUP(D1909,'Tech. sheet (2)'!A:B,2,FALSE)</f>
        <v>OT070-ELQ7013A4A-07CK05-993DE-160TH520F2020-HBI-90300  </v>
      </c>
    </row>
    <row r="1910" ht="15.75" customHeight="1">
      <c r="A1910" s="161">
        <v>1880.0</v>
      </c>
      <c r="B1910" s="111" t="s">
        <v>2374</v>
      </c>
      <c r="C1910" s="166">
        <v>45181.0</v>
      </c>
      <c r="D1910" s="141" t="s">
        <v>2151</v>
      </c>
      <c r="E1910" s="157">
        <v>40000.0</v>
      </c>
      <c r="F1910" s="111"/>
      <c r="J1910" s="141" t="str">
        <f>VLOOKUP(D1910,'Tech. sheet (2)'!A:B,2,FALSE)</f>
        <v>L-838-942-170TH550F2820-BAO-A55K05</v>
      </c>
    </row>
    <row r="1911" ht="15.75" customHeight="1">
      <c r="A1911" s="161">
        <v>1881.0</v>
      </c>
      <c r="B1911" s="111" t="s">
        <v>2375</v>
      </c>
      <c r="C1911" s="166">
        <v>45182.0</v>
      </c>
      <c r="D1911" s="141" t="s">
        <v>2151</v>
      </c>
      <c r="E1911" s="157">
        <v>40000.0</v>
      </c>
      <c r="F1911" s="111"/>
      <c r="J1911" s="141" t="str">
        <f>VLOOKUP(D1911,'Tech. sheet (2)'!A:B,2,FALSE)</f>
        <v>L-838-942-170TH550F2820-BAO-A55K05</v>
      </c>
    </row>
    <row r="1912" ht="15.75" customHeight="1">
      <c r="A1912" s="161">
        <v>1882.0</v>
      </c>
      <c r="B1912" s="111" t="s">
        <v>2376</v>
      </c>
      <c r="C1912" s="166">
        <v>45182.0</v>
      </c>
      <c r="D1912" s="131" t="s">
        <v>719</v>
      </c>
      <c r="E1912" s="157">
        <v>27600.0</v>
      </c>
      <c r="F1912" s="111"/>
      <c r="J1912" s="141" t="str">
        <f>VLOOKUP(D1912,'Tech. sheet (2)'!A:B,2,FALSE)</f>
        <v>L-975-925-140TS550S2828-USK-C06K05</v>
      </c>
    </row>
    <row r="1913" ht="15.75" customHeight="1">
      <c r="A1913" s="161">
        <v>1883.0</v>
      </c>
      <c r="B1913" s="111" t="s">
        <v>2377</v>
      </c>
      <c r="C1913" s="166">
        <v>45182.0</v>
      </c>
      <c r="D1913" s="131" t="s">
        <v>719</v>
      </c>
      <c r="E1913" s="157">
        <v>18000.0</v>
      </c>
      <c r="F1913" s="111"/>
      <c r="J1913" s="141" t="str">
        <f>VLOOKUP(D1913,'Tech. sheet (2)'!A:B,2,FALSE)</f>
        <v>L-975-925-140TS550S2828-USK-C06K05</v>
      </c>
    </row>
    <row r="1914" ht="15.75" customHeight="1">
      <c r="A1914" s="161">
        <v>1884.0</v>
      </c>
      <c r="B1914" s="111" t="s">
        <v>2378</v>
      </c>
      <c r="C1914" s="166">
        <v>45183.0</v>
      </c>
      <c r="D1914" s="131" t="s">
        <v>719</v>
      </c>
      <c r="E1914" s="157">
        <v>26000.0</v>
      </c>
      <c r="F1914" s="111"/>
      <c r="J1914" s="141" t="str">
        <f>VLOOKUP(D1914,'Tech. sheet (2)'!A:B,2,FALSE)</f>
        <v>L-975-925-140TS550S2828-USK-C06K05</v>
      </c>
    </row>
    <row r="1915" ht="15.75" customHeight="1">
      <c r="A1915" s="161">
        <v>1885.0</v>
      </c>
      <c r="B1915" s="111" t="s">
        <v>2379</v>
      </c>
      <c r="C1915" s="166">
        <v>45183.0</v>
      </c>
      <c r="D1915" s="141" t="s">
        <v>233</v>
      </c>
      <c r="E1915" s="157">
        <v>40000.0</v>
      </c>
      <c r="F1915" s="111"/>
      <c r="J1915" s="141" t="str">
        <f>VLOOKUP(D1915,'Tech. sheet (2)'!A:B,2,FALSE)</f>
        <v>M-895-907-190TH550F2820-HBI BLANK</v>
      </c>
    </row>
    <row r="1916" ht="15.75" customHeight="1">
      <c r="A1916" s="161">
        <v>1886.0</v>
      </c>
      <c r="B1916" s="111" t="s">
        <v>2380</v>
      </c>
      <c r="C1916" s="166">
        <v>45183.0</v>
      </c>
      <c r="D1916" s="141" t="s">
        <v>233</v>
      </c>
      <c r="E1916" s="157">
        <v>40000.0</v>
      </c>
      <c r="F1916" s="111"/>
      <c r="J1916" s="141" t="str">
        <f>VLOOKUP(D1916,'Tech. sheet (2)'!A:B,2,FALSE)</f>
        <v>M-895-907-190TH550F2820-HBI BLANK</v>
      </c>
    </row>
    <row r="1917" ht="15.75" customHeight="1">
      <c r="A1917" s="161">
        <v>1887.0</v>
      </c>
      <c r="B1917" s="111" t="s">
        <v>2381</v>
      </c>
      <c r="C1917" s="166">
        <v>45184.0</v>
      </c>
      <c r="D1917" s="141" t="s">
        <v>2115</v>
      </c>
      <c r="E1917" s="157">
        <v>30000.0</v>
      </c>
      <c r="F1917" s="111"/>
      <c r="J1917" s="141" t="str">
        <f>VLOOKUP(D1917,'Tech. sheet (2)'!A:B,2,FALSE)</f>
        <v>M-895-907-190TH550F2820-BAO BLANK</v>
      </c>
    </row>
    <row r="1918" ht="15.75" customHeight="1">
      <c r="A1918" s="161">
        <v>1888.0</v>
      </c>
      <c r="B1918" s="111" t="s">
        <v>2382</v>
      </c>
      <c r="C1918" s="166">
        <v>45184.0</v>
      </c>
      <c r="D1918" s="111" t="s">
        <v>1598</v>
      </c>
      <c r="E1918" s="192">
        <v>5000.0</v>
      </c>
      <c r="F1918" s="111"/>
      <c r="J1918" s="141" t="str">
        <f>VLOOKUP(D1918,'Tech. sheet (2)'!A:B,2,FALSE)</f>
        <v>M-895-907-190TH550F2820-USK BLANK</v>
      </c>
    </row>
    <row r="1919" ht="15.75" customHeight="1">
      <c r="A1919" s="161">
        <v>1889.0</v>
      </c>
      <c r="B1919" s="111" t="s">
        <v>2383</v>
      </c>
      <c r="C1919" s="166">
        <v>45187.0</v>
      </c>
      <c r="D1919" s="111" t="s">
        <v>82</v>
      </c>
      <c r="E1919" s="157">
        <v>25000.0</v>
      </c>
      <c r="F1919" s="111"/>
      <c r="J1919" s="141" t="str">
        <f>VLOOKUP(D1919,'Tech. sheet (2)'!A:B,2,FALSE)</f>
        <v>L-942-790-160TS340S2020-RAS-А08К05</v>
      </c>
    </row>
    <row r="1920" ht="15.75" customHeight="1">
      <c r="A1920" s="161">
        <v>1890.0</v>
      </c>
      <c r="B1920" s="111" t="s">
        <v>2384</v>
      </c>
      <c r="C1920" s="166">
        <v>45187.0</v>
      </c>
      <c r="D1920" s="111" t="s">
        <v>82</v>
      </c>
      <c r="E1920" s="157">
        <v>25000.0</v>
      </c>
      <c r="F1920" s="111"/>
      <c r="J1920" s="141" t="str">
        <f>VLOOKUP(D1920,'Tech. sheet (2)'!A:B,2,FALSE)</f>
        <v>L-942-790-160TS340S2020-RAS-А08К05</v>
      </c>
    </row>
    <row r="1921" ht="15.75" customHeight="1">
      <c r="A1921" s="161">
        <v>1891.0</v>
      </c>
      <c r="B1921" s="111" t="s">
        <v>2385</v>
      </c>
      <c r="C1921" s="166">
        <v>45187.0</v>
      </c>
      <c r="D1921" s="111" t="s">
        <v>2117</v>
      </c>
      <c r="E1921" s="157">
        <v>40000.0</v>
      </c>
      <c r="F1921" s="111"/>
      <c r="J1921" s="141" t="str">
        <f>VLOOKUP(D1921,'Tech. sheet (2)'!A:B,2,FALSE)</f>
        <v>M-860-873-180TH550F2820-BAO BLANK </v>
      </c>
    </row>
    <row r="1922" ht="15.75" customHeight="1">
      <c r="A1922" s="161">
        <v>1892.0</v>
      </c>
      <c r="B1922" s="111" t="s">
        <v>2386</v>
      </c>
      <c r="C1922" s="166">
        <v>45187.0</v>
      </c>
      <c r="D1922" s="111" t="s">
        <v>1101</v>
      </c>
      <c r="E1922" s="157">
        <v>30000.0</v>
      </c>
      <c r="F1922" s="111"/>
      <c r="J1922" s="141" t="str">
        <f>VLOOKUP(D1922,'Tech. sheet (2)'!A:B,2,FALSE)</f>
        <v>L-913-766-140TS480F2020-USK-А08К05</v>
      </c>
    </row>
    <row r="1923" ht="15.75" customHeight="1">
      <c r="A1923" s="161">
        <v>1893.0</v>
      </c>
      <c r="B1923" s="111" t="s">
        <v>2387</v>
      </c>
      <c r="C1923" s="166">
        <v>45188.0</v>
      </c>
      <c r="D1923" s="111" t="s">
        <v>1101</v>
      </c>
      <c r="E1923" s="157">
        <v>20000.0</v>
      </c>
      <c r="F1923" s="111"/>
      <c r="J1923" s="141" t="str">
        <f>VLOOKUP(D1923,'Tech. sheet (2)'!A:B,2,FALSE)</f>
        <v>L-913-766-140TS480F2020-USK-А08К05</v>
      </c>
    </row>
    <row r="1924" ht="15.75" customHeight="1">
      <c r="A1924" s="161">
        <v>1894.0</v>
      </c>
      <c r="B1924" s="111" t="s">
        <v>2388</v>
      </c>
      <c r="C1924" s="166">
        <v>45188.0</v>
      </c>
      <c r="D1924" s="141" t="s">
        <v>2151</v>
      </c>
      <c r="E1924" s="157">
        <v>40000.0</v>
      </c>
      <c r="F1924" s="111"/>
      <c r="J1924" s="141" t="str">
        <f>VLOOKUP(D1924,'Tech. sheet (2)'!A:B,2,FALSE)</f>
        <v>L-838-942-170TH550F2820-BAO-A55K05</v>
      </c>
    </row>
    <row r="1925" ht="15.75" customHeight="1">
      <c r="A1925" s="161">
        <v>1895.0</v>
      </c>
      <c r="B1925" s="111" t="s">
        <v>2389</v>
      </c>
      <c r="C1925" s="166">
        <v>45188.0</v>
      </c>
      <c r="D1925" s="131" t="s">
        <v>627</v>
      </c>
      <c r="E1925" s="157">
        <v>12000.0</v>
      </c>
      <c r="F1925" s="111"/>
      <c r="J1925" s="141" t="str">
        <f>VLOOKUP(D1925,'Tech. sheet (2)'!A:B,2,FALSE)</f>
        <v>OT070-ELQ7022A5A-21ЕК05-993DE-170TH580S5628-USK-90300</v>
      </c>
    </row>
    <row r="1926" ht="15.75" customHeight="1">
      <c r="A1926" s="161">
        <v>1896.0</v>
      </c>
      <c r="B1926" s="111" t="s">
        <v>2390</v>
      </c>
      <c r="C1926" s="166">
        <v>45188.0</v>
      </c>
      <c r="D1926" s="141" t="s">
        <v>2239</v>
      </c>
      <c r="E1926" s="157">
        <v>7800.0</v>
      </c>
      <c r="F1926" s="111"/>
      <c r="J1926" s="141" t="str">
        <f>VLOOKUP(D1926,'Tech. sheet (2)'!A:B,2,FALSE)</f>
        <v>OT070-ELQ7013A9A-07CK05-993DE-170TH580S2828-BAO-90300  </v>
      </c>
    </row>
    <row r="1927" ht="15.75" customHeight="1">
      <c r="A1927" s="161">
        <v>1897.0</v>
      </c>
      <c r="B1927" s="111" t="s">
        <v>2391</v>
      </c>
      <c r="C1927" s="166">
        <v>45188.0</v>
      </c>
      <c r="D1927" s="141" t="s">
        <v>777</v>
      </c>
      <c r="E1927" s="157">
        <v>13000.0</v>
      </c>
      <c r="F1927" s="111"/>
      <c r="J1927" s="141" t="str">
        <f>VLOOKUP(D1927,'Tech. sheet (2)'!A:B,2,FALSE)</f>
        <v>M-922-868-170TH550F2828-HBI BLANK</v>
      </c>
    </row>
    <row r="1928" ht="15.75" customHeight="1">
      <c r="A1928" s="161">
        <v>1898.0</v>
      </c>
      <c r="B1928" s="111" t="s">
        <v>2392</v>
      </c>
      <c r="C1928" s="166">
        <v>45188.0</v>
      </c>
      <c r="D1928" s="131" t="s">
        <v>1957</v>
      </c>
      <c r="E1928" s="157">
        <v>22000.0</v>
      </c>
      <c r="F1928" s="111"/>
      <c r="J1928" s="141" t="str">
        <f>VLOOKUP(D1928,'Tech. sheet (2)'!A:B,2,FALSE)</f>
        <v>T-896-795-170TH550F2828-USK BLANK</v>
      </c>
    </row>
    <row r="1929" ht="15.75" customHeight="1">
      <c r="A1929" s="161">
        <v>1899.0</v>
      </c>
      <c r="B1929" s="111" t="s">
        <v>2393</v>
      </c>
      <c r="C1929" s="166">
        <v>45188.0</v>
      </c>
      <c r="D1929" s="131" t="s">
        <v>2136</v>
      </c>
      <c r="E1929" s="157">
        <v>40000.0</v>
      </c>
      <c r="F1929" s="111"/>
      <c r="J1929" s="141" t="str">
        <f>VLOOKUP(D1929,'Tech. sheet (2)'!A:B,2,FALSE)</f>
        <v>T-896-795-170TH550F2828-BAO BLANK</v>
      </c>
    </row>
    <row r="1930" ht="15.75" customHeight="1">
      <c r="A1930" s="161">
        <v>1900.0</v>
      </c>
      <c r="B1930" s="111" t="s">
        <v>2394</v>
      </c>
      <c r="C1930" s="166">
        <v>45188.0</v>
      </c>
      <c r="D1930" s="131" t="s">
        <v>2136</v>
      </c>
      <c r="E1930" s="157">
        <v>40000.0</v>
      </c>
      <c r="F1930" s="111"/>
      <c r="J1930" s="141" t="str">
        <f>VLOOKUP(D1930,'Tech. sheet (2)'!A:B,2,FALSE)</f>
        <v>T-896-795-170TH550F2828-BAO BLANK</v>
      </c>
    </row>
    <row r="1931" ht="15.75" customHeight="1">
      <c r="A1931" s="161">
        <v>1901.0</v>
      </c>
      <c r="B1931" s="111" t="s">
        <v>2395</v>
      </c>
      <c r="C1931" s="166">
        <v>45188.0</v>
      </c>
      <c r="D1931" s="111" t="s">
        <v>1527</v>
      </c>
      <c r="E1931" s="157">
        <v>8000.0</v>
      </c>
      <c r="F1931" s="111"/>
      <c r="J1931" s="141" t="str">
        <f>VLOOKUP(D1931,'Tech. sheet (2)'!A:B,2,FALSE)</f>
        <v>T-896-795-180TH550F2850-USK BLANK </v>
      </c>
    </row>
    <row r="1932" ht="15.75" customHeight="1">
      <c r="A1932" s="161">
        <v>1902.0</v>
      </c>
      <c r="B1932" s="111" t="s">
        <v>2396</v>
      </c>
      <c r="C1932" s="166">
        <v>45189.0</v>
      </c>
      <c r="D1932" s="141" t="s">
        <v>2108</v>
      </c>
      <c r="E1932" s="157">
        <v>40000.0</v>
      </c>
      <c r="F1932" s="111"/>
      <c r="J1932" s="141" t="str">
        <f>VLOOKUP(D1932,'Tech. sheet (2)'!A:B,2,FALSE)</f>
        <v>T-896-795-180TH550F2850-BAO BLANK</v>
      </c>
    </row>
    <row r="1933" ht="15.75" customHeight="1">
      <c r="A1933" s="161">
        <v>1903.0</v>
      </c>
      <c r="B1933" s="111" t="s">
        <v>2397</v>
      </c>
      <c r="C1933" s="166">
        <v>45189.0</v>
      </c>
      <c r="D1933" s="131" t="s">
        <v>919</v>
      </c>
      <c r="E1933" s="157">
        <v>8000.0</v>
      </c>
      <c r="F1933" s="111"/>
      <c r="J1933" s="141" t="str">
        <f>VLOOKUP(D1933,'Tech. sheet (2)'!A:B,2,FALSE)</f>
        <v>T-896-795-180TH550F2850-HBI BLANK</v>
      </c>
    </row>
    <row r="1934" ht="15.75" customHeight="1">
      <c r="A1934" s="161">
        <v>1904.0</v>
      </c>
      <c r="B1934" s="111" t="s">
        <v>2398</v>
      </c>
      <c r="C1934" s="166">
        <v>45190.0</v>
      </c>
      <c r="D1934" s="131" t="s">
        <v>2136</v>
      </c>
      <c r="E1934" s="157">
        <v>19000.0</v>
      </c>
      <c r="F1934" s="111"/>
      <c r="J1934" s="141" t="str">
        <f>VLOOKUP(D1934,'Tech. sheet (2)'!A:B,2,FALSE)</f>
        <v>T-896-795-170TH550F2828-BAO BLANK</v>
      </c>
    </row>
    <row r="1935" ht="15.75" customHeight="1">
      <c r="A1935" s="161">
        <v>1905.0</v>
      </c>
      <c r="B1935" s="111" t="s">
        <v>2399</v>
      </c>
      <c r="C1935" s="166">
        <v>45190.0</v>
      </c>
      <c r="D1935" s="190" t="s">
        <v>2368</v>
      </c>
      <c r="E1935" s="157">
        <v>33000.0</v>
      </c>
      <c r="F1935" s="111"/>
      <c r="J1935" s="141" t="str">
        <f>VLOOKUP(D1935,'Tech. sheet (2)'!A:B,2,FALSE)</f>
        <v>OT096-A07K05-ARGO-180TH550S2828-HBI-38850</v>
      </c>
    </row>
    <row r="1936" ht="15.75" customHeight="1">
      <c r="A1936" s="161">
        <v>1906.0</v>
      </c>
      <c r="B1936" s="111" t="s">
        <v>2400</v>
      </c>
      <c r="C1936" s="166">
        <v>45190.0</v>
      </c>
      <c r="D1936" s="111" t="s">
        <v>233</v>
      </c>
      <c r="E1936" s="192">
        <v>29000.0</v>
      </c>
      <c r="F1936" s="111"/>
      <c r="J1936" s="141" t="str">
        <f>VLOOKUP(D1936,'Tech. sheet (2)'!A:B,2,FALSE)</f>
        <v>M-895-907-190TH550F2820-HBI BLANK</v>
      </c>
    </row>
    <row r="1937" ht="15.75" customHeight="1">
      <c r="A1937" s="161">
        <v>1907.0</v>
      </c>
      <c r="B1937" s="111" t="s">
        <v>2401</v>
      </c>
      <c r="C1937" s="166">
        <v>45190.0</v>
      </c>
      <c r="D1937" s="141" t="s">
        <v>2018</v>
      </c>
      <c r="E1937" s="192">
        <v>10000.0</v>
      </c>
      <c r="F1937" s="111"/>
      <c r="J1937" s="141" t="str">
        <f>VLOOKUP(D1937,'Tech. sheet (2)'!A:B,2,FALSE)</f>
        <v>OT153-20EB05-727LW-270TH435F5628-USK-12800</v>
      </c>
    </row>
    <row r="1938" ht="15.75" customHeight="1">
      <c r="A1938" s="161">
        <v>1908.0</v>
      </c>
      <c r="B1938" s="111" t="s">
        <v>2402</v>
      </c>
      <c r="C1938" s="166">
        <v>45191.0</v>
      </c>
      <c r="D1938" s="111" t="s">
        <v>2403</v>
      </c>
      <c r="E1938" s="192">
        <v>12000.0</v>
      </c>
      <c r="F1938" s="111"/>
      <c r="J1938" s="141" t="str">
        <f>VLOOKUP(D1938,'Tech. sheet (2)'!A:B,2,FALSE)</f>
        <v>OT153-20EB05-727LW-270TH435F5628-BAO-12800</v>
      </c>
    </row>
    <row r="1939" ht="15.75" customHeight="1">
      <c r="A1939" s="161">
        <v>1909.0</v>
      </c>
      <c r="B1939" s="111" t="s">
        <v>2404</v>
      </c>
      <c r="C1939" s="166">
        <v>45201.0</v>
      </c>
      <c r="D1939" s="190" t="s">
        <v>2405</v>
      </c>
      <c r="E1939" s="157">
        <v>8000.0</v>
      </c>
      <c r="F1939" s="111"/>
      <c r="J1939" s="141" t="str">
        <f>VLOOKUP(D1939,'Tech. sheet (2)'!A:B,2,FALSE)</f>
        <v>T-877-843-180TS275S2828-USK BLANK</v>
      </c>
    </row>
    <row r="1940" ht="15.75" customHeight="1">
      <c r="A1940" s="161">
        <v>1910.0</v>
      </c>
      <c r="B1940" s="111" t="s">
        <v>2406</v>
      </c>
      <c r="C1940" s="166">
        <v>45201.0</v>
      </c>
      <c r="D1940" s="111" t="s">
        <v>121</v>
      </c>
      <c r="E1940" s="192">
        <v>6000.0</v>
      </c>
      <c r="F1940" s="111"/>
      <c r="J1940" s="141" t="str">
        <f>VLOOKUP(D1940,'Tech. sheet (2)'!A:B,2,FALSE)</f>
        <v>L-877-1066-180TS275S2828-USK-21EB05</v>
      </c>
    </row>
    <row r="1941" ht="15.75" customHeight="1">
      <c r="A1941" s="161">
        <v>1911.0</v>
      </c>
      <c r="B1941" s="111" t="s">
        <v>2407</v>
      </c>
      <c r="C1941" s="166">
        <v>45201.0</v>
      </c>
      <c r="D1941" s="131" t="s">
        <v>1957</v>
      </c>
      <c r="E1941" s="157">
        <v>7000.0</v>
      </c>
      <c r="F1941" s="111"/>
      <c r="J1941" s="141" t="str">
        <f>VLOOKUP(D1941,'Tech. sheet (2)'!A:B,2,FALSE)</f>
        <v>T-896-795-170TH550F2828-USK BLANK</v>
      </c>
    </row>
    <row r="1942" ht="15.75" customHeight="1">
      <c r="A1942" s="161">
        <v>1912.0</v>
      </c>
      <c r="B1942" s="111" t="s">
        <v>2408</v>
      </c>
      <c r="C1942" s="166">
        <v>45201.0</v>
      </c>
      <c r="D1942" s="111" t="s">
        <v>2136</v>
      </c>
      <c r="E1942" s="157">
        <v>12000.0</v>
      </c>
      <c r="F1942" s="111"/>
      <c r="J1942" s="141" t="str">
        <f>VLOOKUP(D1942,'Tech. sheet (2)'!A:B,2,FALSE)</f>
        <v>T-896-795-170TH550F2828-BAO BLANK</v>
      </c>
    </row>
    <row r="1943" ht="15.75" customHeight="1">
      <c r="A1943" s="161">
        <v>1913.0</v>
      </c>
      <c r="B1943" s="111"/>
      <c r="C1943" s="166">
        <v>45201.0</v>
      </c>
      <c r="D1943" s="136" t="s">
        <v>2239</v>
      </c>
      <c r="E1943" s="157">
        <v>4000.0</v>
      </c>
      <c r="F1943" s="111"/>
      <c r="J1943" s="141" t="str">
        <f>VLOOKUP(D1943,'Tech. sheet (2)'!A:B,2,FALSE)</f>
        <v>OT070-ELQ7013A9A-07CK05-993DE-170TH580S2828-BAO-90300  </v>
      </c>
    </row>
    <row r="1944" ht="15.75" customHeight="1">
      <c r="A1944" s="161">
        <v>1914.0</v>
      </c>
      <c r="B1944" s="111" t="s">
        <v>2409</v>
      </c>
      <c r="C1944" s="166">
        <v>45201.0</v>
      </c>
      <c r="D1944" s="111" t="s">
        <v>2094</v>
      </c>
      <c r="E1944" s="157">
        <v>54000.0</v>
      </c>
      <c r="F1944" s="111"/>
      <c r="J1944" s="141" t="str">
        <f>VLOOKUP(D1944,'Tech. sheet (2)'!A:B,2,FALSE)</f>
        <v>OT070-ELQ7033A2A-08CB05-993DE-170TH580S2828-BAO-90300   </v>
      </c>
    </row>
    <row r="1945" ht="15.75" customHeight="1">
      <c r="A1945" s="161">
        <v>1915.0</v>
      </c>
      <c r="B1945" s="111" t="s">
        <v>2410</v>
      </c>
      <c r="C1945" s="166">
        <v>45201.0</v>
      </c>
      <c r="D1945" s="131" t="s">
        <v>2411</v>
      </c>
      <c r="E1945" s="157">
        <v>8000.0</v>
      </c>
      <c r="F1945" s="111"/>
      <c r="J1945" s="141" t="str">
        <f>VLOOKUP(D1945,'Tech. sheet (2)'!A:B,2,FALSE)</f>
        <v>L-918-925-140TS550S2828-USK-21EK05</v>
      </c>
    </row>
    <row r="1946" ht="15.75" customHeight="1">
      <c r="A1946" s="161">
        <v>1916.0</v>
      </c>
      <c r="B1946" s="111" t="s">
        <v>2412</v>
      </c>
      <c r="C1946" s="166">
        <v>45201.0</v>
      </c>
      <c r="D1946" s="141" t="s">
        <v>2187</v>
      </c>
      <c r="E1946" s="157">
        <v>20000.0</v>
      </c>
      <c r="F1946" s="111"/>
      <c r="J1946" s="141" t="str">
        <f>VLOOKUP(D1946,'Tech. sheet (2)'!A:B,2,FALSE)</f>
        <v>M-920-778-160TS340S2828-RAS BLANK</v>
      </c>
    </row>
    <row r="1947" ht="15.75" customHeight="1">
      <c r="A1947" s="161">
        <v>1917.0</v>
      </c>
      <c r="B1947" s="111" t="s">
        <v>2413</v>
      </c>
      <c r="C1947" s="166">
        <v>45202.0</v>
      </c>
      <c r="D1947" s="111" t="s">
        <v>1423</v>
      </c>
      <c r="E1947" s="157">
        <v>20000.0</v>
      </c>
      <c r="F1947" s="111"/>
      <c r="J1947" s="141" t="str">
        <f>VLOOKUP(D1947,'Tech. sheet (2)'!A:B,2,FALSE)</f>
        <v>Жерсть 0,17x896x795 W/G </v>
      </c>
    </row>
    <row r="1948" ht="15.75" customHeight="1">
      <c r="A1948" s="161">
        <v>1918.0</v>
      </c>
      <c r="B1948" s="111" t="s">
        <v>2414</v>
      </c>
      <c r="C1948" s="166">
        <v>45202.0</v>
      </c>
      <c r="D1948" s="131" t="s">
        <v>2415</v>
      </c>
      <c r="E1948" s="157">
        <v>21000.0</v>
      </c>
      <c r="F1948" s="111"/>
      <c r="J1948" s="141" t="str">
        <f>VLOOKUP(D1948,'Tech. sheet (2)'!A:B,2,FALSE)</f>
        <v>L-913-766-140TS480F2020-USK-09AK05</v>
      </c>
    </row>
    <row r="1949" ht="15.75" customHeight="1">
      <c r="A1949" s="161">
        <v>1919.0</v>
      </c>
      <c r="B1949" s="111" t="s">
        <v>2416</v>
      </c>
      <c r="C1949" s="166">
        <v>45203.0</v>
      </c>
      <c r="D1949" s="141" t="s">
        <v>2018</v>
      </c>
      <c r="E1949" s="157">
        <v>15000.0</v>
      </c>
      <c r="F1949" s="111"/>
      <c r="J1949" s="141" t="str">
        <f>VLOOKUP(D1949,'Tech. sheet (2)'!A:B,2,FALSE)</f>
        <v>OT153-20EB05-727LW-270TH435F5628-USK-12800</v>
      </c>
    </row>
    <row r="1950" ht="15.75" customHeight="1">
      <c r="A1950" s="161">
        <v>1920.0</v>
      </c>
      <c r="B1950" s="111" t="s">
        <v>2417</v>
      </c>
      <c r="C1950" s="166">
        <v>45203.0</v>
      </c>
      <c r="D1950" s="141" t="s">
        <v>787</v>
      </c>
      <c r="E1950" s="157">
        <v>10000.0</v>
      </c>
      <c r="F1950" s="111"/>
      <c r="J1950" s="141" t="str">
        <f>VLOOKUP(D1950,'Tech. sheet (2)'!A:B,2,FALSE)</f>
        <v>M-913-766-140TS480S2020-USK BLANK</v>
      </c>
    </row>
    <row r="1951" ht="15.75" customHeight="1">
      <c r="A1951" s="161">
        <v>1921.0</v>
      </c>
      <c r="B1951" s="111" t="s">
        <v>2418</v>
      </c>
      <c r="C1951" s="166">
        <v>45203.0</v>
      </c>
      <c r="D1951" s="131" t="s">
        <v>1957</v>
      </c>
      <c r="E1951" s="157">
        <v>29000.0</v>
      </c>
      <c r="F1951" s="111"/>
      <c r="J1951" s="141" t="str">
        <f>VLOOKUP(D1951,'Tech. sheet (2)'!A:B,2,FALSE)</f>
        <v>T-896-795-170TH550F2828-USK BLANK</v>
      </c>
    </row>
    <row r="1952" ht="15.75" customHeight="1">
      <c r="A1952" s="161">
        <v>1922.0</v>
      </c>
      <c r="B1952" s="111" t="s">
        <v>2419</v>
      </c>
      <c r="C1952" s="166">
        <v>45203.0</v>
      </c>
      <c r="D1952" s="111" t="s">
        <v>2136</v>
      </c>
      <c r="E1952" s="157">
        <v>6500.0</v>
      </c>
      <c r="F1952" s="111"/>
      <c r="J1952" s="141" t="str">
        <f>VLOOKUP(D1952,'Tech. sheet (2)'!A:B,2,FALSE)</f>
        <v>T-896-795-170TH550F2828-BAO BLANK</v>
      </c>
    </row>
    <row r="1953" ht="15.75" customHeight="1">
      <c r="A1953" s="161">
        <v>1923.0</v>
      </c>
      <c r="B1953" s="111" t="s">
        <v>2420</v>
      </c>
      <c r="C1953" s="166">
        <v>45222.0</v>
      </c>
      <c r="D1953" s="131" t="s">
        <v>627</v>
      </c>
      <c r="E1953" s="157">
        <v>9000.0</v>
      </c>
      <c r="F1953" s="111"/>
      <c r="J1953" s="141" t="str">
        <f>VLOOKUP(D1953,'Tech. sheet (2)'!A:B,2,FALSE)</f>
        <v>OT070-ELQ7022A5A-21ЕК05-993DE-170TH580S5628-USK-90300</v>
      </c>
    </row>
    <row r="1954" ht="15.75" customHeight="1">
      <c r="A1954" s="161">
        <v>1924.0</v>
      </c>
      <c r="B1954" s="111" t="s">
        <v>2421</v>
      </c>
      <c r="C1954" s="166">
        <v>45222.0</v>
      </c>
      <c r="D1954" s="111" t="s">
        <v>2094</v>
      </c>
      <c r="E1954" s="157">
        <v>20000.0</v>
      </c>
      <c r="F1954" s="111"/>
      <c r="J1954" s="141" t="str">
        <f>VLOOKUP(D1954,'Tech. sheet (2)'!A:B,2,FALSE)</f>
        <v>OT070-ELQ7033A2A-08CB05-993DE-170TH580S2828-BAO-90300   </v>
      </c>
    </row>
    <row r="1955" ht="15.75" customHeight="1">
      <c r="A1955" s="161">
        <v>1925.0</v>
      </c>
      <c r="B1955" s="111" t="s">
        <v>2422</v>
      </c>
      <c r="C1955" s="166">
        <v>45222.0</v>
      </c>
      <c r="D1955" s="111" t="s">
        <v>2423</v>
      </c>
      <c r="E1955" s="157">
        <v>10000.0</v>
      </c>
      <c r="F1955" s="111"/>
      <c r="J1955" s="141" t="str">
        <f>VLOOKUP(D1955,'Tech. sheet (2)'!A:B,2,FALSE)</f>
        <v>M-922-868-170TH550F2828-USK BLANK</v>
      </c>
    </row>
    <row r="1956" ht="15.75" customHeight="1">
      <c r="A1956" s="161">
        <v>1926.0</v>
      </c>
      <c r="B1956" s="111" t="s">
        <v>2424</v>
      </c>
      <c r="C1956" s="166">
        <v>45222.0</v>
      </c>
      <c r="D1956" s="111" t="s">
        <v>231</v>
      </c>
      <c r="E1956" s="157">
        <v>20000.0</v>
      </c>
      <c r="F1956" s="111"/>
      <c r="J1956" s="141" t="str">
        <f>VLOOKUP(D1956,'Tech. sheet (2)'!A:B,2,FALSE)</f>
        <v>OT070-ELQ7013A4A-07CK05-993DE-160TH520F2020-HBI-90300  </v>
      </c>
    </row>
    <row r="1957" ht="15.75" customHeight="1">
      <c r="A1957" s="161">
        <v>1927.0</v>
      </c>
      <c r="B1957" s="111" t="s">
        <v>2425</v>
      </c>
      <c r="C1957" s="166">
        <v>45222.0</v>
      </c>
      <c r="D1957" s="131" t="s">
        <v>2344</v>
      </c>
      <c r="E1957" s="157">
        <v>8000.0</v>
      </c>
      <c r="F1957" s="111"/>
      <c r="J1957" s="141" t="str">
        <f>VLOOKUP(D1957,'Tech. sheet (2)'!A:B,2,FALSE)</f>
        <v>OT070-21EK05-993DE-160TH520F2020-HBI-90300</v>
      </c>
    </row>
    <row r="1958" ht="15.75" customHeight="1">
      <c r="A1958" s="161">
        <v>1928.0</v>
      </c>
      <c r="B1958" s="111" t="s">
        <v>2426</v>
      </c>
      <c r="C1958" s="166">
        <v>45222.0</v>
      </c>
      <c r="D1958" s="131" t="s">
        <v>1036</v>
      </c>
      <c r="E1958" s="157">
        <v>6000.0</v>
      </c>
      <c r="F1958" s="111"/>
      <c r="J1958" s="141" t="str">
        <f>VLOOKUP(D1958,'Tech. sheet (2)'!A:B,2,FALSE)</f>
        <v>L-920-778-160TS340S2828-RAS-А08К05</v>
      </c>
    </row>
    <row r="1959" ht="15.75" customHeight="1">
      <c r="A1959" s="161">
        <v>1929.0</v>
      </c>
      <c r="B1959" s="111" t="s">
        <v>2427</v>
      </c>
      <c r="C1959" s="166">
        <v>45222.0</v>
      </c>
      <c r="D1959" s="131" t="s">
        <v>2187</v>
      </c>
      <c r="E1959" s="157">
        <v>3000.0</v>
      </c>
      <c r="F1959" s="111"/>
      <c r="J1959" s="141" t="str">
        <f>VLOOKUP(D1959,'Tech. sheet (2)'!A:B,2,FALSE)</f>
        <v>M-920-778-160TS340S2828-RAS BLANK</v>
      </c>
    </row>
    <row r="1960" ht="15.75" customHeight="1">
      <c r="A1960" s="161">
        <v>1930.0</v>
      </c>
      <c r="B1960" s="111" t="s">
        <v>2428</v>
      </c>
      <c r="C1960" s="166">
        <v>45222.0</v>
      </c>
      <c r="D1960" s="131" t="s">
        <v>2368</v>
      </c>
      <c r="E1960" s="157">
        <v>10000.0</v>
      </c>
      <c r="F1960" s="111"/>
      <c r="J1960" s="141" t="str">
        <f>VLOOKUP(D1960,'Tech. sheet (2)'!A:B,2,FALSE)</f>
        <v>OT096-A07K05-ARGO-180TH550S2828-HBI-38850</v>
      </c>
    </row>
    <row r="1961" ht="15.75" customHeight="1">
      <c r="A1961" s="161">
        <v>1931.0</v>
      </c>
      <c r="B1961" s="111" t="s">
        <v>2429</v>
      </c>
      <c r="C1961" s="166">
        <v>45222.0</v>
      </c>
      <c r="D1961" s="144" t="s">
        <v>2191</v>
      </c>
      <c r="E1961" s="157">
        <v>40000.0</v>
      </c>
      <c r="F1961" s="111"/>
      <c r="J1961" s="141" t="str">
        <f>VLOOKUP(D1961,'Tech. sheet (2)'!A:B,2,FALSE)</f>
        <v>OT096-A07K05-ARGO-200TH550S2828-BAO-38850</v>
      </c>
    </row>
    <row r="1962" ht="15.75" customHeight="1">
      <c r="A1962" s="161">
        <v>1932.0</v>
      </c>
      <c r="B1962" s="111" t="s">
        <v>2430</v>
      </c>
      <c r="C1962" s="166">
        <v>45222.0</v>
      </c>
      <c r="D1962" s="131" t="s">
        <v>1675</v>
      </c>
      <c r="E1962" s="157">
        <v>110000.0</v>
      </c>
      <c r="F1962" s="111"/>
      <c r="J1962" s="141" t="str">
        <f>VLOOKUP(D1962,'Tech. sheet (2)'!A:B,2,FALSE)</f>
        <v>L-838-942-170TH550F2820-USK-A55K05</v>
      </c>
    </row>
    <row r="1963" ht="15.75" customHeight="1">
      <c r="A1963" s="161">
        <v>1933.0</v>
      </c>
      <c r="B1963" s="111" t="s">
        <v>2431</v>
      </c>
      <c r="C1963" s="166">
        <v>45223.0</v>
      </c>
      <c r="D1963" s="151" t="s">
        <v>249</v>
      </c>
      <c r="E1963" s="157">
        <v>20000.0</v>
      </c>
      <c r="F1963" s="111" t="s">
        <v>2432</v>
      </c>
      <c r="J1963" s="141" t="str">
        <f>VLOOKUP(D1963,'Tech. sheet (2)'!A:B,2,FALSE)</f>
        <v>OT153-ELQ1542A3A-20EB05-727LW-270TH435F5628-USK-14400</v>
      </c>
    </row>
    <row r="1964" ht="15.75" customHeight="1">
      <c r="A1964" s="161">
        <v>1934.0</v>
      </c>
      <c r="B1964" s="111" t="s">
        <v>2433</v>
      </c>
      <c r="C1964" s="166">
        <v>45223.0</v>
      </c>
      <c r="D1964" s="111" t="s">
        <v>82</v>
      </c>
      <c r="E1964" s="157">
        <v>40000.0</v>
      </c>
      <c r="F1964" s="111" t="s">
        <v>2434</v>
      </c>
      <c r="J1964" s="141" t="str">
        <f>VLOOKUP(D1964,'Tech. sheet (2)'!A:B,2,FALSE)</f>
        <v>L-942-790-160TS340S2020-RAS-А08К05</v>
      </c>
    </row>
    <row r="1965" ht="15.75" customHeight="1">
      <c r="A1965" s="161">
        <v>1935.0</v>
      </c>
      <c r="B1965" s="111" t="s">
        <v>2435</v>
      </c>
      <c r="C1965" s="166">
        <v>45223.0</v>
      </c>
      <c r="D1965" s="131" t="s">
        <v>1101</v>
      </c>
      <c r="E1965" s="157">
        <v>36000.0</v>
      </c>
      <c r="F1965" s="111" t="s">
        <v>2434</v>
      </c>
      <c r="J1965" s="141" t="str">
        <f>VLOOKUP(D1965,'Tech. sheet (2)'!A:B,2,FALSE)</f>
        <v>L-913-766-140TS480F2020-USK-А08К05</v>
      </c>
    </row>
    <row r="1966" ht="15.75" customHeight="1">
      <c r="A1966" s="161">
        <v>1936.0</v>
      </c>
      <c r="B1966" s="111" t="s">
        <v>2436</v>
      </c>
      <c r="C1966" s="166">
        <v>45224.0</v>
      </c>
      <c r="D1966" s="141" t="s">
        <v>2151</v>
      </c>
      <c r="E1966" s="157">
        <v>40000.0</v>
      </c>
      <c r="F1966" s="111"/>
      <c r="J1966" s="141" t="str">
        <f>VLOOKUP(D1966,'Tech. sheet (2)'!A:B,2,FALSE)</f>
        <v>L-838-942-170TH550F2820-BAO-A55K05</v>
      </c>
    </row>
    <row r="1967" ht="15.75" customHeight="1">
      <c r="A1967" s="161">
        <v>1937.0</v>
      </c>
      <c r="B1967" s="111" t="s">
        <v>2437</v>
      </c>
      <c r="C1967" s="166">
        <v>45224.0</v>
      </c>
      <c r="D1967" s="131" t="s">
        <v>1957</v>
      </c>
      <c r="E1967" s="157">
        <v>46000.0</v>
      </c>
      <c r="F1967" s="111"/>
      <c r="J1967" s="141" t="str">
        <f>VLOOKUP(D1967,'Tech. sheet (2)'!A:B,2,FALSE)</f>
        <v>T-896-795-170TH550F2828-USK BLANK</v>
      </c>
    </row>
    <row r="1968" ht="15.75" customHeight="1">
      <c r="A1968" s="161">
        <v>1938.0</v>
      </c>
      <c r="B1968" s="111" t="s">
        <v>2438</v>
      </c>
      <c r="C1968" s="166">
        <v>45224.0</v>
      </c>
      <c r="D1968" s="111" t="s">
        <v>936</v>
      </c>
      <c r="E1968" s="157">
        <v>8000.0</v>
      </c>
      <c r="F1968" s="111"/>
      <c r="J1968" s="141" t="str">
        <f>VLOOKUP(D1968,'Tech. sheet (2)'!A:B,2,FALSE)</f>
        <v>T-896-795-170TH550F2828-HBI BLANK</v>
      </c>
    </row>
    <row r="1969" ht="15.75" customHeight="1">
      <c r="A1969" s="161">
        <v>1939.0</v>
      </c>
      <c r="B1969" s="111" t="s">
        <v>2439</v>
      </c>
      <c r="C1969" s="166">
        <v>45224.0</v>
      </c>
      <c r="D1969" s="131" t="s">
        <v>2440</v>
      </c>
      <c r="E1969" s="157">
        <v>3000.0</v>
      </c>
      <c r="F1969" s="111"/>
      <c r="J1969" s="141" t="str">
        <f>VLOOKUP(D1969,'Tech. sheet (2)'!A:B,2,FALSE)</f>
        <v>Жерсть  0,19х895х901  G/G </v>
      </c>
    </row>
    <row r="1970" ht="15.75" customHeight="1">
      <c r="A1970" s="161">
        <v>1940.0</v>
      </c>
      <c r="B1970" s="111" t="s">
        <v>2441</v>
      </c>
      <c r="C1970" s="166">
        <v>45225.0</v>
      </c>
      <c r="D1970" s="131" t="s">
        <v>226</v>
      </c>
      <c r="E1970" s="157">
        <v>35000.0</v>
      </c>
      <c r="F1970" s="111"/>
      <c r="J1970" s="141" t="str">
        <f>VLOOKUP(D1970,'Tech. sheet (2)'!A:B,2,FALSE)</f>
        <v>M-860-873-180TH550F2820-HBI</v>
      </c>
    </row>
    <row r="1971" ht="15.75" customHeight="1">
      <c r="A1971" s="161">
        <v>1941.0</v>
      </c>
      <c r="B1971" s="111" t="s">
        <v>2442</v>
      </c>
      <c r="C1971" s="167">
        <v>45225.0</v>
      </c>
      <c r="D1971" s="111" t="s">
        <v>2117</v>
      </c>
      <c r="E1971" s="157">
        <v>25000.0</v>
      </c>
      <c r="F1971" s="111"/>
      <c r="J1971" s="141" t="str">
        <f>VLOOKUP(D1971,'Tech. sheet (2)'!A:B,2,FALSE)</f>
        <v>M-860-873-180TH550F2820-BAO BLANK </v>
      </c>
    </row>
    <row r="1972" ht="15.75" customHeight="1">
      <c r="A1972" s="161">
        <v>1942.0</v>
      </c>
      <c r="B1972" s="131" t="s">
        <v>2443</v>
      </c>
      <c r="C1972" s="129">
        <v>45225.0</v>
      </c>
      <c r="D1972" s="126" t="s">
        <v>593</v>
      </c>
      <c r="E1972" s="157">
        <v>15000.0</v>
      </c>
      <c r="F1972" s="111"/>
      <c r="J1972" s="141" t="str">
        <f>VLOOKUP(D1972,'Tech. sheet (2)'!A:B,2,FALSE)</f>
        <v>OT99-ELQ9999A0A---K05-715SU-250TH415F7575-USK-42500 Hollande</v>
      </c>
    </row>
    <row r="1973" ht="15.75" customHeight="1">
      <c r="A1973" s="161">
        <v>1943.0</v>
      </c>
      <c r="B1973" s="111" t="s">
        <v>2444</v>
      </c>
      <c r="C1973" s="129">
        <v>45225.0</v>
      </c>
      <c r="D1973" s="131" t="s">
        <v>919</v>
      </c>
      <c r="E1973" s="157">
        <v>20000.0</v>
      </c>
      <c r="F1973" s="111"/>
      <c r="J1973" s="141" t="str">
        <f>VLOOKUP(D1973,'Tech. sheet (2)'!A:B,2,FALSE)</f>
        <v>T-896-795-180TH550F2850-HBI BLANK</v>
      </c>
    </row>
    <row r="1974" ht="15.75" customHeight="1">
      <c r="A1974" s="161">
        <v>1944.0</v>
      </c>
      <c r="B1974" s="136" t="s">
        <v>2445</v>
      </c>
      <c r="C1974" s="129">
        <v>45225.0</v>
      </c>
      <c r="D1974" s="205" t="s">
        <v>1675</v>
      </c>
      <c r="E1974" s="157">
        <v>40000.0</v>
      </c>
      <c r="F1974" s="111"/>
      <c r="J1974" s="141" t="str">
        <f>VLOOKUP(D1974,'Tech. sheet (2)'!A:B,2,FALSE)</f>
        <v>L-838-942-170TH550F2820-USK-A55K05</v>
      </c>
    </row>
    <row r="1975" ht="15.75" customHeight="1">
      <c r="A1975" s="161">
        <v>1945.0</v>
      </c>
      <c r="B1975" s="111" t="s">
        <v>2446</v>
      </c>
      <c r="C1975" s="166">
        <v>45230.0</v>
      </c>
      <c r="D1975" s="131" t="s">
        <v>627</v>
      </c>
      <c r="E1975" s="157">
        <v>11000.0</v>
      </c>
      <c r="F1975" s="111"/>
      <c r="J1975" s="141" t="str">
        <f>VLOOKUP(D1975,'Tech. sheet (2)'!A:B,2,FALSE)</f>
        <v>OT070-ELQ7022A5A-21ЕК05-993DE-170TH580S5628-USK-90300</v>
      </c>
    </row>
    <row r="1976" ht="15.75" customHeight="1">
      <c r="A1976" s="161">
        <v>1946.0</v>
      </c>
      <c r="B1976" s="111" t="s">
        <v>2447</v>
      </c>
      <c r="C1976" s="166">
        <v>45230.0</v>
      </c>
      <c r="D1976" s="141" t="s">
        <v>2423</v>
      </c>
      <c r="E1976" s="157">
        <v>9000.0</v>
      </c>
      <c r="F1976" s="111"/>
      <c r="J1976" s="141" t="str">
        <f>VLOOKUP(D1976,'Tech. sheet (2)'!A:B,2,FALSE)</f>
        <v>M-922-868-170TH550F2828-USK BLANK</v>
      </c>
    </row>
    <row r="1977" ht="15.75" customHeight="1">
      <c r="A1977" s="161">
        <v>1947.0</v>
      </c>
      <c r="B1977" s="111" t="s">
        <v>2448</v>
      </c>
      <c r="C1977" s="166">
        <v>45230.0</v>
      </c>
      <c r="D1977" s="111" t="s">
        <v>2191</v>
      </c>
      <c r="E1977" s="157">
        <v>30000.0</v>
      </c>
      <c r="F1977" s="111"/>
      <c r="J1977" s="141" t="str">
        <f>VLOOKUP(D1977,'Tech. sheet (2)'!A:B,2,FALSE)</f>
        <v>OT096-A07K05-ARGO-200TH550S2828-BAO-38850</v>
      </c>
    </row>
    <row r="1978" ht="15.75" customHeight="1">
      <c r="A1978" s="161">
        <v>1948.0</v>
      </c>
      <c r="B1978" s="111" t="s">
        <v>2449</v>
      </c>
      <c r="C1978" s="166">
        <v>45230.0</v>
      </c>
      <c r="D1978" s="111" t="s">
        <v>2350</v>
      </c>
      <c r="E1978" s="157">
        <v>8500.0</v>
      </c>
      <c r="F1978" s="111"/>
      <c r="J1978" s="141" t="str">
        <f>VLOOKUP(D1978,'Tech. sheet (2)'!A:B,2,FALSE)</f>
        <v>OT096-A07K05-ARGO-180TH550S2828-USK-38850</v>
      </c>
    </row>
    <row r="1979" ht="15.75" customHeight="1">
      <c r="A1979" s="161">
        <v>1949.0</v>
      </c>
      <c r="B1979" s="111" t="s">
        <v>2450</v>
      </c>
      <c r="C1979" s="166">
        <v>45230.0</v>
      </c>
      <c r="D1979" s="131" t="s">
        <v>2187</v>
      </c>
      <c r="E1979" s="157">
        <v>19000.0</v>
      </c>
      <c r="F1979" s="111"/>
      <c r="J1979" s="141" t="str">
        <f>VLOOKUP(D1979,'Tech. sheet (2)'!A:B,2,FALSE)</f>
        <v>M-920-778-160TS340S2828-RAS BLANK</v>
      </c>
    </row>
    <row r="1980" ht="15.75" customHeight="1">
      <c r="A1980" s="161">
        <v>1950.0</v>
      </c>
      <c r="B1980" s="111" t="s">
        <v>2451</v>
      </c>
      <c r="C1980" s="166">
        <v>45230.0</v>
      </c>
      <c r="D1980" s="141" t="s">
        <v>2108</v>
      </c>
      <c r="E1980" s="157">
        <v>18000.0</v>
      </c>
      <c r="F1980" s="111"/>
      <c r="J1980" s="141" t="str">
        <f>VLOOKUP(D1980,'Tech. sheet (2)'!A:B,2,FALSE)</f>
        <v>T-896-795-180TH550F2850-BAO BLANK</v>
      </c>
    </row>
    <row r="1981" ht="15.75" customHeight="1">
      <c r="A1981" s="161">
        <v>1951.0</v>
      </c>
      <c r="B1981" s="111" t="s">
        <v>2452</v>
      </c>
      <c r="C1981" s="166">
        <v>45230.0</v>
      </c>
      <c r="D1981" s="111" t="s">
        <v>919</v>
      </c>
      <c r="E1981" s="157">
        <v>20000.0</v>
      </c>
      <c r="F1981" s="111"/>
      <c r="J1981" s="141" t="str">
        <f>VLOOKUP(D1981,'Tech. sheet (2)'!A:B,2,FALSE)</f>
        <v>T-896-795-180TH550F2850-HBI BLANK</v>
      </c>
    </row>
    <row r="1982" ht="15.75" customHeight="1">
      <c r="A1982" s="161">
        <v>1952.0</v>
      </c>
      <c r="B1982" s="136" t="s">
        <v>2453</v>
      </c>
      <c r="C1982" s="166">
        <v>45230.0</v>
      </c>
      <c r="D1982" s="141" t="s">
        <v>1099</v>
      </c>
      <c r="E1982" s="157">
        <v>18000.0</v>
      </c>
      <c r="F1982" s="111"/>
      <c r="J1982" s="141" t="str">
        <f>VLOOKUP(D1982,'Tech. sheet (2)'!A:B,2,FALSE)</f>
        <v>L-913-766-140TS480F2020-USK-21EK05</v>
      </c>
    </row>
    <row r="1983" ht="15.75" customHeight="1">
      <c r="A1983" s="161">
        <v>1953.0</v>
      </c>
      <c r="B1983" s="111" t="s">
        <v>2454</v>
      </c>
      <c r="C1983" s="166">
        <v>45231.0</v>
      </c>
      <c r="D1983" s="141" t="s">
        <v>1527</v>
      </c>
      <c r="E1983" s="157">
        <v>14000.0</v>
      </c>
      <c r="F1983" s="111"/>
      <c r="J1983" s="141" t="str">
        <f>VLOOKUP(D1983,'Tech. sheet (2)'!A:B,2,FALSE)</f>
        <v>T-896-795-180TH550F2850-USK BLANK </v>
      </c>
    </row>
    <row r="1984" ht="15.75" customHeight="1">
      <c r="A1984" s="161">
        <v>1954.0</v>
      </c>
      <c r="B1984" s="111" t="s">
        <v>2455</v>
      </c>
      <c r="C1984" s="166">
        <v>45231.0</v>
      </c>
      <c r="D1984" s="111" t="s">
        <v>1950</v>
      </c>
      <c r="E1984" s="192">
        <v>2000.0</v>
      </c>
      <c r="F1984" s="111"/>
      <c r="J1984" s="141" t="str">
        <f>VLOOKUP(D1984,'Tech. sheet (2)'!A:B,2,FALSE)</f>
        <v>T-838-690-200TH550S2828-HBI BLANK</v>
      </c>
    </row>
    <row r="1985" ht="15.75" customHeight="1">
      <c r="A1985" s="161">
        <v>1955.0</v>
      </c>
      <c r="B1985" s="111" t="s">
        <v>2456</v>
      </c>
      <c r="C1985" s="166">
        <v>45231.0</v>
      </c>
      <c r="D1985" s="176" t="s">
        <v>256</v>
      </c>
      <c r="E1985" s="157">
        <v>1500.0</v>
      </c>
      <c r="F1985" s="111"/>
      <c r="J1985" s="141" t="str">
        <f>VLOOKUP(D1985,'Tech. sheet (2)'!A:B,2,FALSE)</f>
        <v>T-877-1066-180TS275S2828-USK BLANK</v>
      </c>
    </row>
    <row r="1986" ht="15.75" customHeight="1">
      <c r="A1986" s="161">
        <v>1956.0</v>
      </c>
      <c r="B1986" s="111" t="s">
        <v>2457</v>
      </c>
      <c r="C1986" s="166">
        <v>45257.0</v>
      </c>
      <c r="D1986" s="206" t="s">
        <v>2239</v>
      </c>
      <c r="E1986" s="157">
        <v>44000.0</v>
      </c>
      <c r="F1986" s="111"/>
      <c r="J1986" s="141" t="str">
        <f>VLOOKUP(D1986,'Tech. sheet (2)'!A:B,2,FALSE)</f>
        <v>OT070-ELQ7013A9A-07CK05-993DE-170TH580S2828-BAO-90300  </v>
      </c>
    </row>
    <row r="1987" ht="15.75" customHeight="1">
      <c r="A1987" s="161">
        <v>1957.0</v>
      </c>
      <c r="B1987" s="111" t="s">
        <v>2458</v>
      </c>
      <c r="C1987" s="166">
        <v>45257.0</v>
      </c>
      <c r="D1987" s="111" t="s">
        <v>2110</v>
      </c>
      <c r="E1987" s="192">
        <v>4500.0</v>
      </c>
      <c r="F1987" s="111" t="s">
        <v>2459</v>
      </c>
      <c r="J1987" s="141" t="str">
        <f>VLOOKUP(D1987,'Tech. sheet (2)'!A:B,2,FALSE)</f>
        <v>OT070-ELQ7013A11A-15VK05-993DE-170TH580S2828-BAO-90300</v>
      </c>
    </row>
    <row r="1988" ht="15.75" customHeight="1">
      <c r="A1988" s="161">
        <v>1958.0</v>
      </c>
      <c r="B1988" s="111" t="s">
        <v>2460</v>
      </c>
      <c r="C1988" s="166">
        <v>45257.0</v>
      </c>
      <c r="D1988" s="131" t="s">
        <v>2344</v>
      </c>
      <c r="E1988" s="157">
        <v>4500.0</v>
      </c>
      <c r="F1988" s="111"/>
      <c r="J1988" s="141" t="str">
        <f>VLOOKUP(D1988,'Tech. sheet (2)'!A:B,2,FALSE)</f>
        <v>OT070-21EK05-993DE-160TH520F2020-HBI-90300</v>
      </c>
    </row>
    <row r="1989" ht="15.75" customHeight="1">
      <c r="A1989" s="161">
        <v>1959.0</v>
      </c>
      <c r="B1989" s="111" t="s">
        <v>2461</v>
      </c>
      <c r="C1989" s="166">
        <v>45257.0</v>
      </c>
      <c r="D1989" s="111" t="s">
        <v>231</v>
      </c>
      <c r="E1989" s="157">
        <v>13000.0</v>
      </c>
      <c r="F1989" s="111"/>
      <c r="J1989" s="141" t="str">
        <f>VLOOKUP(D1989,'Tech. sheet (2)'!A:B,2,FALSE)</f>
        <v>OT070-ELQ7013A4A-07CK05-993DE-160TH520F2020-HBI-90300  </v>
      </c>
    </row>
    <row r="1990" ht="15.75" customHeight="1">
      <c r="A1990" s="161">
        <v>1960.0</v>
      </c>
      <c r="B1990" s="111" t="s">
        <v>2462</v>
      </c>
      <c r="C1990" s="166">
        <v>45257.0</v>
      </c>
      <c r="D1990" s="141" t="s">
        <v>958</v>
      </c>
      <c r="E1990" s="157">
        <v>11000.0</v>
      </c>
      <c r="F1990" s="111"/>
      <c r="J1990" s="141" t="str">
        <f>VLOOKUP(D1990,'Tech. sheet (2)'!A:B,2,FALSE)</f>
        <v>OT99-ELQ9991A0A-08CB05-716SU-200TH415F2828-USK-42500</v>
      </c>
    </row>
    <row r="1991" ht="15.75" customHeight="1">
      <c r="A1991" s="161">
        <v>1961.0</v>
      </c>
      <c r="B1991" s="168" t="s">
        <v>2463</v>
      </c>
      <c r="C1991" s="166">
        <v>45257.0</v>
      </c>
      <c r="D1991" s="111" t="s">
        <v>2054</v>
      </c>
      <c r="E1991" s="192">
        <v>28000.0</v>
      </c>
      <c r="F1991" s="111"/>
      <c r="J1991" s="141" t="str">
        <f>VLOOKUP(D1991,'Tech. sheet (2)'!A:B,2,FALSE)</f>
        <v>OT062-ELQ6216A2A-15VK05-975HP-170TH435S2828-BAO-144000</v>
      </c>
    </row>
    <row r="1992" ht="15.75" customHeight="1">
      <c r="A1992" s="161">
        <v>1962.0</v>
      </c>
      <c r="B1992" s="111" t="s">
        <v>2464</v>
      </c>
      <c r="C1992" s="166">
        <v>45257.0</v>
      </c>
      <c r="D1992" s="207" t="s">
        <v>2092</v>
      </c>
      <c r="E1992" s="157">
        <v>10000.0</v>
      </c>
      <c r="F1992" s="111"/>
      <c r="J1992" s="141" t="str">
        <f>VLOOKUP(D1992,'Tech. sheet (2)'!A:B,2,FALSE)</f>
        <v>OT062-ELQ6216A3A-15VK05-975HP-160TH520S2828-USK-144000</v>
      </c>
    </row>
    <row r="1993" ht="15.75" customHeight="1">
      <c r="A1993" s="161">
        <v>1963.0</v>
      </c>
      <c r="B1993" s="111" t="s">
        <v>2465</v>
      </c>
      <c r="C1993" s="166">
        <v>45257.0</v>
      </c>
      <c r="D1993" s="168" t="s">
        <v>2248</v>
      </c>
      <c r="E1993" s="157">
        <v>13000.0</v>
      </c>
      <c r="F1993" s="111"/>
      <c r="J1993" s="141" t="str">
        <f>VLOOKUP(D1993,'Tech. sheet (2)'!A:B,2,FALSE)</f>
        <v>OT153-ELQ1542A3A-20EB05-727LW-270TH435F5628-BAO-14400</v>
      </c>
    </row>
    <row r="1994" ht="15.75" customHeight="1">
      <c r="A1994" s="161">
        <v>1964.0</v>
      </c>
      <c r="B1994" s="111" t="s">
        <v>2466</v>
      </c>
      <c r="C1994" s="166">
        <v>45258.0</v>
      </c>
      <c r="D1994" s="176" t="s">
        <v>2467</v>
      </c>
      <c r="E1994" s="157">
        <v>2000.0</v>
      </c>
      <c r="F1994" s="111"/>
      <c r="J1994" s="141" t="str">
        <f>VLOOKUP(D1994,'Tech. sheet (2)'!A:B,2,FALSE)</f>
        <v>T-950-780-270TH435F5628-BAO BLANK</v>
      </c>
    </row>
    <row r="1995" ht="15.75" customHeight="1">
      <c r="A1995" s="161">
        <v>1965.0</v>
      </c>
      <c r="B1995" s="111" t="s">
        <v>2468</v>
      </c>
      <c r="C1995" s="166">
        <v>45258.0</v>
      </c>
      <c r="D1995" s="144" t="s">
        <v>2469</v>
      </c>
      <c r="E1995" s="157">
        <v>7200.0</v>
      </c>
      <c r="F1995" s="111"/>
      <c r="J1995" s="141" t="str">
        <f>VLOOKUP(D1995,'Tech. sheet (2)'!A:B,2,FALSE)</f>
        <v>OT062-ELQ0830A9A-10DB05-975HP-170TH435S2828-BAO-144000</v>
      </c>
    </row>
    <row r="1996" ht="15.75" customHeight="1">
      <c r="A1996" s="161">
        <v>1966.0</v>
      </c>
      <c r="B1996" s="111" t="s">
        <v>2470</v>
      </c>
      <c r="C1996" s="166">
        <v>45258.0</v>
      </c>
      <c r="D1996" s="111" t="s">
        <v>2265</v>
      </c>
      <c r="E1996" s="192">
        <v>17000.0</v>
      </c>
      <c r="F1996" s="111"/>
      <c r="J1996" s="141" t="str">
        <f>VLOOKUP(D1996,'Tech. sheet (2)'!A:B,2,FALSE)</f>
        <v>OT099-921XQ-200TH550S2828-HBI-A75B05-36608</v>
      </c>
    </row>
    <row r="1997" ht="15.75" customHeight="1">
      <c r="A1997" s="161">
        <v>1967.0</v>
      </c>
      <c r="B1997" s="111" t="s">
        <v>2471</v>
      </c>
      <c r="C1997" s="166">
        <v>45258.0</v>
      </c>
      <c r="D1997" s="111" t="s">
        <v>82</v>
      </c>
      <c r="E1997" s="157">
        <v>30000.0</v>
      </c>
      <c r="F1997" s="111"/>
      <c r="J1997" s="141" t="str">
        <f>VLOOKUP(D1997,'Tech. sheet (2)'!A:B,2,FALSE)</f>
        <v>L-942-790-160TS340S2020-RAS-А08К05</v>
      </c>
    </row>
    <row r="1998" ht="15.75" customHeight="1">
      <c r="A1998" s="161">
        <v>1968.0</v>
      </c>
      <c r="B1998" s="111" t="s">
        <v>2472</v>
      </c>
      <c r="C1998" s="166">
        <v>45258.0</v>
      </c>
      <c r="D1998" s="111" t="s">
        <v>82</v>
      </c>
      <c r="E1998" s="157">
        <v>28895.0</v>
      </c>
      <c r="F1998" s="111"/>
      <c r="J1998" s="141" t="str">
        <f>VLOOKUP(D1998,'Tech. sheet (2)'!A:B,2,FALSE)</f>
        <v>L-942-790-160TS340S2020-RAS-А08К05</v>
      </c>
    </row>
    <row r="1999" ht="15.75" customHeight="1">
      <c r="A1999" s="161">
        <v>1969.0</v>
      </c>
      <c r="B1999" s="111" t="s">
        <v>2473</v>
      </c>
      <c r="C1999" s="166">
        <v>45258.0</v>
      </c>
      <c r="D1999" s="141" t="s">
        <v>1099</v>
      </c>
      <c r="E1999" s="157">
        <v>42000.0</v>
      </c>
      <c r="F1999" s="111" t="s">
        <v>2474</v>
      </c>
      <c r="J1999" s="141" t="str">
        <f>VLOOKUP(D1999,'Tech. sheet (2)'!A:B,2,FALSE)</f>
        <v>L-913-766-140TS480F2020-USK-21EK05</v>
      </c>
    </row>
    <row r="2000" ht="15.75" customHeight="1">
      <c r="A2000" s="161">
        <v>1970.0</v>
      </c>
      <c r="B2000" s="111" t="s">
        <v>2475</v>
      </c>
      <c r="C2000" s="166">
        <v>45258.0</v>
      </c>
      <c r="D2000" s="141" t="s">
        <v>787</v>
      </c>
      <c r="E2000" s="208">
        <v>1500.0</v>
      </c>
      <c r="F2000" s="111"/>
      <c r="J2000" s="141" t="str">
        <f>VLOOKUP(D2000,'Tech. sheet (2)'!A:B,2,FALSE)</f>
        <v>M-913-766-140TS480S2020-USK BLANK</v>
      </c>
    </row>
    <row r="2001" ht="15.75" customHeight="1">
      <c r="A2001" s="161">
        <v>1971.0</v>
      </c>
      <c r="B2001" s="111" t="s">
        <v>2476</v>
      </c>
      <c r="C2001" s="166">
        <v>45258.0</v>
      </c>
      <c r="D2001" s="111" t="s">
        <v>2477</v>
      </c>
      <c r="E2001" s="111">
        <v>4500.0</v>
      </c>
      <c r="F2001" s="156"/>
      <c r="J2001" s="141" t="str">
        <f>VLOOKUP(D2001,'Tech. sheet (2)'!A:B,2,FALSE)</f>
        <v>Жерсть 0,16x942x790 ALU/G </v>
      </c>
    </row>
    <row r="2002" ht="15.75" customHeight="1">
      <c r="A2002" s="161">
        <v>1972.0</v>
      </c>
      <c r="B2002" s="111" t="s">
        <v>2478</v>
      </c>
      <c r="C2002" s="166">
        <v>45259.0</v>
      </c>
      <c r="D2002" s="131" t="s">
        <v>719</v>
      </c>
      <c r="E2002" s="157">
        <v>30000.0</v>
      </c>
      <c r="F2002" s="141"/>
      <c r="J2002" s="141" t="str">
        <f>VLOOKUP(D2002,'Tech. sheet (2)'!A:B,2,FALSE)</f>
        <v>L-975-925-140TS550S2828-USK-C06K05</v>
      </c>
    </row>
    <row r="2003" ht="15.75" customHeight="1">
      <c r="A2003" s="161">
        <v>1973.0</v>
      </c>
      <c r="B2003" s="111" t="s">
        <v>2479</v>
      </c>
      <c r="C2003" s="166">
        <v>45259.0</v>
      </c>
      <c r="D2003" s="131" t="s">
        <v>998</v>
      </c>
      <c r="E2003" s="176">
        <v>8500.0</v>
      </c>
      <c r="F2003" s="209" t="s">
        <v>2480</v>
      </c>
      <c r="J2003" s="141" t="str">
        <f>VLOOKUP(D2003,'Tech. sheet (2)'!A:B,2,FALSE)</f>
        <v>L-975-925-140TS550S2828-USK-21EK05</v>
      </c>
    </row>
    <row r="2004" ht="15.75" customHeight="1">
      <c r="A2004" s="161">
        <v>1974.0</v>
      </c>
      <c r="B2004" s="111" t="s">
        <v>2481</v>
      </c>
      <c r="C2004" s="166">
        <v>45259.0</v>
      </c>
      <c r="D2004" s="131" t="s">
        <v>1675</v>
      </c>
      <c r="E2004" s="157">
        <v>17000.0</v>
      </c>
      <c r="F2004" s="157"/>
      <c r="J2004" s="141" t="str">
        <f>VLOOKUP(D2004,'Tech. sheet (2)'!A:B,2,FALSE)</f>
        <v>L-838-942-170TH550F2820-USK-A55K05</v>
      </c>
    </row>
    <row r="2005" ht="15.75" customHeight="1">
      <c r="A2005" s="161">
        <v>1975.0</v>
      </c>
      <c r="B2005" s="111" t="s">
        <v>2482</v>
      </c>
      <c r="C2005" s="166">
        <v>45259.0</v>
      </c>
      <c r="D2005" s="131" t="s">
        <v>2187</v>
      </c>
      <c r="E2005" s="157">
        <v>30000.0</v>
      </c>
      <c r="F2005" s="111"/>
      <c r="J2005" s="141" t="str">
        <f>VLOOKUP(D2005,'Tech. sheet (2)'!A:B,2,FALSE)</f>
        <v>M-920-778-160TS340S2828-RAS BLANK</v>
      </c>
    </row>
    <row r="2006" ht="15.75" customHeight="1">
      <c r="A2006" s="161">
        <v>1976.0</v>
      </c>
      <c r="B2006" s="111" t="s">
        <v>2483</v>
      </c>
      <c r="C2006" s="166">
        <v>45260.0</v>
      </c>
      <c r="D2006" s="141" t="s">
        <v>2423</v>
      </c>
      <c r="E2006" s="157">
        <v>8500.0</v>
      </c>
      <c r="F2006" s="111"/>
      <c r="J2006" s="141" t="str">
        <f>VLOOKUP(D2006,'Tech. sheet (2)'!A:B,2,FALSE)</f>
        <v>M-922-868-170TH550F2828-USK BLANK</v>
      </c>
    </row>
    <row r="2007" ht="15.75" customHeight="1">
      <c r="A2007" s="161">
        <v>1977.0</v>
      </c>
      <c r="B2007" s="111" t="s">
        <v>2484</v>
      </c>
      <c r="C2007" s="166">
        <v>45261.0</v>
      </c>
      <c r="D2007" s="141" t="s">
        <v>1527</v>
      </c>
      <c r="E2007" s="157">
        <v>20000.0</v>
      </c>
      <c r="F2007" s="111"/>
      <c r="J2007" s="141" t="str">
        <f>VLOOKUP(D2007,'Tech. sheet (2)'!A:B,2,FALSE)</f>
        <v>T-896-795-180TH550F2850-USK BLANK </v>
      </c>
    </row>
    <row r="2008" ht="15.75" customHeight="1">
      <c r="A2008" s="161">
        <v>1978.0</v>
      </c>
      <c r="B2008" s="111" t="s">
        <v>2485</v>
      </c>
      <c r="C2008" s="166">
        <v>45261.0</v>
      </c>
      <c r="D2008" s="141" t="s">
        <v>1099</v>
      </c>
      <c r="E2008" s="157">
        <v>18500.0</v>
      </c>
      <c r="F2008" s="111"/>
      <c r="J2008" s="141" t="str">
        <f>VLOOKUP(D2008,'Tech. sheet (2)'!A:B,2,FALSE)</f>
        <v>L-913-766-140TS480F2020-USK-21EK05</v>
      </c>
    </row>
    <row r="2009" ht="15.75" customHeight="1">
      <c r="A2009" s="161">
        <v>1979.0</v>
      </c>
      <c r="B2009" s="111" t="s">
        <v>2486</v>
      </c>
      <c r="C2009" s="166">
        <v>45261.0</v>
      </c>
      <c r="D2009" s="141" t="s">
        <v>787</v>
      </c>
      <c r="E2009" s="157">
        <v>6000.0</v>
      </c>
      <c r="F2009" s="111"/>
      <c r="J2009" s="141" t="str">
        <f>VLOOKUP(D2009,'Tech. sheet (2)'!A:B,2,FALSE)</f>
        <v>M-913-766-140TS480S2020-USK BLANK</v>
      </c>
    </row>
    <row r="2010" ht="15.75" customHeight="1">
      <c r="A2010" s="161">
        <v>1980.0</v>
      </c>
      <c r="B2010" s="111" t="s">
        <v>2487</v>
      </c>
      <c r="C2010" s="166">
        <v>45264.0</v>
      </c>
      <c r="D2010" s="141" t="s">
        <v>1099</v>
      </c>
      <c r="E2010" s="210">
        <v>16500.0</v>
      </c>
      <c r="F2010" s="111"/>
      <c r="J2010" s="141" t="str">
        <f>VLOOKUP(D2010,'Tech. sheet (2)'!A:B,2,FALSE)</f>
        <v>L-913-766-140TS480F2020-USK-21EK05</v>
      </c>
    </row>
    <row r="2011" ht="15.75" customHeight="1">
      <c r="A2011" s="161">
        <v>1981.0</v>
      </c>
      <c r="B2011" s="111" t="s">
        <v>2488</v>
      </c>
      <c r="C2011" s="166">
        <v>45264.0</v>
      </c>
      <c r="D2011" s="131" t="s">
        <v>2350</v>
      </c>
      <c r="E2011" s="157">
        <v>10000.0</v>
      </c>
      <c r="F2011" s="111"/>
      <c r="J2011" s="141" t="str">
        <f>VLOOKUP(D2011,'Tech. sheet (2)'!A:B,2,FALSE)</f>
        <v>OT096-A07K05-ARGO-180TH550S2828-USK-38850</v>
      </c>
    </row>
    <row r="2012" ht="15.75" customHeight="1">
      <c r="A2012" s="161">
        <v>1982.0</v>
      </c>
      <c r="B2012" s="111" t="s">
        <v>2489</v>
      </c>
      <c r="C2012" s="166">
        <v>45264.0</v>
      </c>
      <c r="D2012" s="131" t="s">
        <v>719</v>
      </c>
      <c r="E2012" s="157">
        <v>14000.0</v>
      </c>
      <c r="F2012" s="111"/>
      <c r="J2012" s="141" t="str">
        <f>VLOOKUP(D2012,'Tech. sheet (2)'!A:B,2,FALSE)</f>
        <v>L-975-925-140TS550S2828-USK-C06K05</v>
      </c>
    </row>
    <row r="2013" ht="15.75" customHeight="1">
      <c r="A2013" s="161">
        <v>1983.0</v>
      </c>
      <c r="B2013" s="111" t="s">
        <v>2490</v>
      </c>
      <c r="C2013" s="166">
        <v>45265.0</v>
      </c>
      <c r="D2013" s="131" t="s">
        <v>2368</v>
      </c>
      <c r="E2013" s="157">
        <v>12000.0</v>
      </c>
      <c r="F2013" s="111"/>
      <c r="J2013" s="141" t="str">
        <f>VLOOKUP(D2013,'Tech. sheet (2)'!A:B,2,FALSE)</f>
        <v>OT096-A07K05-ARGO-180TH550S2828-HBI-38850</v>
      </c>
    </row>
    <row r="2014" ht="15.75" customHeight="1">
      <c r="A2014" s="161">
        <v>1984.0</v>
      </c>
      <c r="B2014" s="111" t="s">
        <v>2491</v>
      </c>
      <c r="C2014" s="166">
        <v>45265.0</v>
      </c>
      <c r="D2014" s="131" t="s">
        <v>231</v>
      </c>
      <c r="E2014" s="157">
        <v>25000.0</v>
      </c>
      <c r="F2014" s="111"/>
      <c r="J2014" s="141" t="str">
        <f>VLOOKUP(D2014,'Tech. sheet (2)'!A:B,2,FALSE)</f>
        <v>OT070-ELQ7013A4A-07CK05-993DE-160TH520F2020-HBI-90300  </v>
      </c>
    </row>
    <row r="2015" ht="15.75" customHeight="1">
      <c r="A2015" s="161">
        <v>1985.0</v>
      </c>
      <c r="B2015" s="111" t="s">
        <v>2492</v>
      </c>
      <c r="C2015" s="166">
        <v>45265.0</v>
      </c>
      <c r="D2015" s="141" t="s">
        <v>2423</v>
      </c>
      <c r="E2015" s="157">
        <v>9000.0</v>
      </c>
      <c r="F2015" s="111"/>
      <c r="J2015" s="141" t="str">
        <f>VLOOKUP(D2015,'Tech. sheet (2)'!A:B,2,FALSE)</f>
        <v>M-922-868-170TH550F2828-USK BLANK</v>
      </c>
    </row>
    <row r="2016" ht="15.75" customHeight="1">
      <c r="A2016" s="161">
        <v>1986.0</v>
      </c>
      <c r="B2016" s="111" t="s">
        <v>2493</v>
      </c>
      <c r="C2016" s="166">
        <v>45266.0</v>
      </c>
      <c r="D2016" s="111" t="s">
        <v>2094</v>
      </c>
      <c r="E2016" s="157">
        <v>25000.0</v>
      </c>
      <c r="F2016" s="111" t="s">
        <v>2494</v>
      </c>
      <c r="J2016" s="141" t="str">
        <f>VLOOKUP(D2016,'Tech. sheet (2)'!A:B,2,FALSE)</f>
        <v>OT070-ELQ7033A2A-08CB05-993DE-170TH580S2828-BAO-90300   </v>
      </c>
    </row>
    <row r="2017" ht="15.75" customHeight="1">
      <c r="A2017" s="161">
        <v>1987.0</v>
      </c>
      <c r="B2017" s="111" t="s">
        <v>2495</v>
      </c>
      <c r="C2017" s="166">
        <v>45273.0</v>
      </c>
      <c r="D2017" s="190" t="s">
        <v>2368</v>
      </c>
      <c r="E2017" s="157">
        <v>10000.0</v>
      </c>
      <c r="F2017" s="111"/>
      <c r="J2017" s="141" t="str">
        <f>VLOOKUP(D2017,'Tech. sheet (2)'!A:B,2,FALSE)</f>
        <v>OT096-A07K05-ARGO-180TH550S2828-HBI-38850</v>
      </c>
    </row>
    <row r="2018" ht="15.75" customHeight="1">
      <c r="A2018" s="161">
        <v>1988.0</v>
      </c>
      <c r="B2018" s="111" t="s">
        <v>2496</v>
      </c>
      <c r="C2018" s="167">
        <v>45273.0</v>
      </c>
      <c r="D2018" s="111" t="s">
        <v>593</v>
      </c>
      <c r="E2018" s="157">
        <v>7000.0</v>
      </c>
      <c r="F2018" s="111"/>
      <c r="J2018" s="141" t="str">
        <f>VLOOKUP(D2018,'Tech. sheet (2)'!A:B,2,FALSE)</f>
        <v>OT99-ELQ9999A0A---K05-715SU-250TH415F7575-USK-42500 Hollande</v>
      </c>
    </row>
    <row r="2019" ht="15.75" customHeight="1">
      <c r="A2019" s="161">
        <v>1989.0</v>
      </c>
      <c r="B2019" s="131" t="s">
        <v>2497</v>
      </c>
      <c r="C2019" s="129">
        <v>45273.0</v>
      </c>
      <c r="D2019" s="160" t="s">
        <v>2339</v>
      </c>
      <c r="E2019" s="157">
        <v>10000.0</v>
      </c>
      <c r="F2019" s="111"/>
      <c r="J2019" s="141" t="str">
        <f>VLOOKUP(D2019,'Tech. sheet (2)'!A:B,2,FALSE)</f>
        <v>M-922-868-170TH580S2828-BAO BLANK</v>
      </c>
    </row>
    <row r="2020" ht="15.75" customHeight="1">
      <c r="A2020" s="161">
        <v>1990.0</v>
      </c>
      <c r="B2020" s="111" t="s">
        <v>2498</v>
      </c>
      <c r="C2020" s="177">
        <v>45300.0</v>
      </c>
      <c r="D2020" s="111" t="s">
        <v>2265</v>
      </c>
      <c r="E2020" s="157">
        <v>9000.0</v>
      </c>
      <c r="F2020" s="111"/>
      <c r="J2020" s="141" t="str">
        <f>VLOOKUP(D2020,'Tech. sheet (2)'!A:B,2,FALSE)</f>
        <v>OT099-921XQ-200TH550S2828-HBI-A75B05-36608</v>
      </c>
    </row>
    <row r="2021" ht="15.75" customHeight="1">
      <c r="A2021" s="161">
        <v>1991.0</v>
      </c>
      <c r="B2021" s="111" t="s">
        <v>2499</v>
      </c>
      <c r="C2021" s="177">
        <v>45300.0</v>
      </c>
      <c r="D2021" s="131" t="s">
        <v>82</v>
      </c>
      <c r="E2021" s="157">
        <v>36000.0</v>
      </c>
      <c r="F2021" s="111"/>
      <c r="J2021" s="141" t="str">
        <f>VLOOKUP(D2021,'Tech. sheet (2)'!A:B,2,FALSE)</f>
        <v>L-942-790-160TS340S2020-RAS-А08К05</v>
      </c>
    </row>
    <row r="2022" ht="15.75" customHeight="1">
      <c r="A2022" s="161">
        <v>1992.0</v>
      </c>
      <c r="B2022" s="111" t="s">
        <v>2500</v>
      </c>
      <c r="C2022" s="177">
        <v>45300.0</v>
      </c>
      <c r="D2022" s="111" t="s">
        <v>1036</v>
      </c>
      <c r="E2022" s="157">
        <v>23000.0</v>
      </c>
      <c r="F2022" s="111"/>
      <c r="J2022" s="141" t="str">
        <f>VLOOKUP(D2022,'Tech. sheet (2)'!A:B,2,FALSE)</f>
        <v>L-920-778-160TS340S2828-RAS-А08К05</v>
      </c>
    </row>
    <row r="2023" ht="15.75" customHeight="1">
      <c r="A2023" s="161">
        <v>1993.0</v>
      </c>
      <c r="B2023" s="111" t="s">
        <v>2501</v>
      </c>
      <c r="C2023" s="177">
        <v>45300.0</v>
      </c>
      <c r="D2023" s="131" t="s">
        <v>719</v>
      </c>
      <c r="E2023" s="157">
        <v>26000.0</v>
      </c>
      <c r="F2023" s="111"/>
      <c r="J2023" s="141" t="str">
        <f>VLOOKUP(D2023,'Tech. sheet (2)'!A:B,2,FALSE)</f>
        <v>L-975-925-140TS550S2828-USK-C06K05</v>
      </c>
    </row>
    <row r="2024" ht="15.75" customHeight="1">
      <c r="A2024" s="161">
        <v>1994.0</v>
      </c>
      <c r="B2024" s="111" t="s">
        <v>2502</v>
      </c>
      <c r="C2024" s="177">
        <v>45300.0</v>
      </c>
      <c r="D2024" s="131" t="s">
        <v>2187</v>
      </c>
      <c r="E2024" s="157">
        <v>6000.0</v>
      </c>
      <c r="F2024" s="111"/>
      <c r="J2024" s="141" t="str">
        <f>VLOOKUP(D2024,'Tech. sheet (2)'!A:B,2,FALSE)</f>
        <v>M-920-778-160TS340S2828-RAS BLANK</v>
      </c>
    </row>
    <row r="2025" ht="15.75" customHeight="1">
      <c r="A2025" s="161">
        <v>1995.0</v>
      </c>
      <c r="B2025" s="111" t="s">
        <v>2503</v>
      </c>
      <c r="C2025" s="177">
        <v>45300.0</v>
      </c>
      <c r="D2025" s="111" t="s">
        <v>936</v>
      </c>
      <c r="E2025" s="157">
        <v>18000.0</v>
      </c>
      <c r="F2025" s="111"/>
      <c r="J2025" s="141" t="str">
        <f>VLOOKUP(D2025,'Tech. sheet (2)'!A:B,2,FALSE)</f>
        <v>T-896-795-170TH550F2828-HBI BLANK</v>
      </c>
    </row>
    <row r="2026" ht="15.75" customHeight="1">
      <c r="A2026" s="161">
        <v>1996.0</v>
      </c>
      <c r="B2026" s="111" t="s">
        <v>2504</v>
      </c>
      <c r="C2026" s="177">
        <v>45300.0</v>
      </c>
      <c r="D2026" s="111" t="s">
        <v>879</v>
      </c>
      <c r="E2026" s="157">
        <v>7000.0</v>
      </c>
      <c r="F2026" s="111" t="s">
        <v>2505</v>
      </c>
      <c r="J2026" s="141" t="str">
        <f>VLOOKUP(D2026,'Tech. sheet (2)'!A:B,2,FALSE)</f>
        <v>T-908-1112-200TS260S2828-RAS BLANK</v>
      </c>
    </row>
    <row r="2027" ht="15.75" customHeight="1">
      <c r="A2027" s="161">
        <v>1997.0</v>
      </c>
      <c r="B2027" s="111" t="s">
        <v>2506</v>
      </c>
      <c r="C2027" s="177">
        <v>45300.0</v>
      </c>
      <c r="D2027" s="111" t="s">
        <v>2117</v>
      </c>
      <c r="E2027" s="157">
        <v>18000.0</v>
      </c>
      <c r="F2027" s="111" t="s">
        <v>2507</v>
      </c>
      <c r="J2027" s="141" t="str">
        <f>VLOOKUP(D2027,'Tech. sheet (2)'!A:B,2,FALSE)</f>
        <v>M-860-873-180TH550F2820-BAO BLANK </v>
      </c>
    </row>
    <row r="2028" ht="15.75" customHeight="1">
      <c r="A2028" s="161">
        <v>1998.0</v>
      </c>
      <c r="B2028" s="111" t="s">
        <v>2508</v>
      </c>
      <c r="C2028" s="177">
        <v>45300.0</v>
      </c>
      <c r="D2028" s="111" t="s">
        <v>2509</v>
      </c>
      <c r="E2028" s="157">
        <v>9000.0</v>
      </c>
      <c r="F2028" s="111" t="s">
        <v>2510</v>
      </c>
      <c r="J2028" s="141" t="str">
        <f>VLOOKUP(D2028,'Tech. sheet (2)'!A:B,2,FALSE)</f>
        <v>M-860-873-180TH550F2820-RAS BLANK</v>
      </c>
    </row>
    <row r="2029" ht="15.75" customHeight="1">
      <c r="A2029" s="161">
        <v>1999.0</v>
      </c>
      <c r="B2029" s="111" t="s">
        <v>2511</v>
      </c>
      <c r="C2029" s="177">
        <v>45300.0</v>
      </c>
      <c r="D2029" s="111" t="s">
        <v>632</v>
      </c>
      <c r="E2029" s="157">
        <v>20000.0</v>
      </c>
      <c r="F2029" s="111"/>
      <c r="J2029" s="141" t="str">
        <f>VLOOKUP(D2029,'Tech. sheet (2)'!A:B,2,FALSE)</f>
        <v>OT096-A07K05-ARGO-200TH550S2828-USK-38850</v>
      </c>
    </row>
    <row r="2030" ht="15.75" customHeight="1">
      <c r="A2030" s="161">
        <v>2000.0</v>
      </c>
      <c r="B2030" s="111" t="s">
        <v>2512</v>
      </c>
      <c r="C2030" s="166">
        <v>45302.0</v>
      </c>
      <c r="D2030" s="190" t="s">
        <v>2368</v>
      </c>
      <c r="E2030" s="157">
        <v>14000.0</v>
      </c>
      <c r="F2030" s="111" t="s">
        <v>2513</v>
      </c>
      <c r="J2030" s="141" t="str">
        <f>VLOOKUP(D2030,'Tech. sheet (2)'!A:B,2,FALSE)</f>
        <v>OT096-A07K05-ARGO-180TH550S2828-HBI-38850</v>
      </c>
    </row>
    <row r="2031" ht="15.75" customHeight="1">
      <c r="A2031" s="161">
        <v>2001.0</v>
      </c>
      <c r="B2031" s="111" t="s">
        <v>2514</v>
      </c>
      <c r="C2031" s="166">
        <v>45302.0</v>
      </c>
      <c r="D2031" s="141" t="s">
        <v>787</v>
      </c>
      <c r="E2031" s="157">
        <v>10000.0</v>
      </c>
      <c r="F2031" s="111"/>
      <c r="J2031" s="141" t="str">
        <f>VLOOKUP(D2031,'Tech. sheet (2)'!A:B,2,FALSE)</f>
        <v>M-913-766-140TS480S2020-USK BLANK</v>
      </c>
    </row>
    <row r="2032" ht="15.75" customHeight="1">
      <c r="A2032" s="161">
        <v>2002.0</v>
      </c>
      <c r="B2032" s="111" t="s">
        <v>2515</v>
      </c>
      <c r="C2032" s="166">
        <v>45303.0</v>
      </c>
      <c r="D2032" s="144" t="s">
        <v>2094</v>
      </c>
      <c r="E2032" s="157">
        <v>30000.0</v>
      </c>
      <c r="F2032" s="111"/>
      <c r="J2032" s="141" t="str">
        <f>VLOOKUP(D2032,'Tech. sheet (2)'!A:B,2,FALSE)</f>
        <v>OT070-ELQ7033A2A-08CB05-993DE-170TH580S2828-BAO-90300   </v>
      </c>
    </row>
    <row r="2033" ht="15.75" customHeight="1">
      <c r="A2033" s="161">
        <v>2003.0</v>
      </c>
      <c r="B2033" s="111" t="s">
        <v>2516</v>
      </c>
      <c r="C2033" s="166">
        <v>45303.0</v>
      </c>
      <c r="D2033" s="111" t="s">
        <v>2339</v>
      </c>
      <c r="E2033" s="192">
        <v>3000.0</v>
      </c>
      <c r="F2033" s="111"/>
      <c r="J2033" s="141" t="str">
        <f>VLOOKUP(D2033,'Tech. sheet (2)'!A:B,2,FALSE)</f>
        <v>M-922-868-170TH580S2828-BAO BLANK</v>
      </c>
    </row>
    <row r="2034" ht="15.75" customHeight="1">
      <c r="A2034" s="161">
        <v>2004.0</v>
      </c>
      <c r="B2034" s="111" t="s">
        <v>2517</v>
      </c>
      <c r="C2034" s="166">
        <v>45304.0</v>
      </c>
      <c r="D2034" s="111" t="s">
        <v>2477</v>
      </c>
      <c r="E2034" s="157">
        <v>1353.0</v>
      </c>
      <c r="F2034" s="111"/>
      <c r="J2034" s="141" t="str">
        <f>VLOOKUP(D2034,'Tech. sheet (2)'!A:B,2,FALSE)</f>
        <v>Жерсть 0,16x942x790 ALU/G </v>
      </c>
    </row>
    <row r="2035" ht="15.75" customHeight="1">
      <c r="A2035" s="161">
        <v>2005.0</v>
      </c>
      <c r="B2035" s="141" t="s">
        <v>2518</v>
      </c>
      <c r="C2035" s="166">
        <v>45300.0</v>
      </c>
      <c r="D2035" s="111" t="s">
        <v>954</v>
      </c>
      <c r="E2035" s="157">
        <v>3000.0</v>
      </c>
      <c r="F2035" s="111"/>
      <c r="J2035" s="141" t="str">
        <f>VLOOKUP(D2035,'Tech. sheet (2)'!A:B,2,FALSE)</f>
        <v>M-808-908-200TH550S2828-USK BLANK</v>
      </c>
    </row>
    <row r="2036" ht="15.75" customHeight="1">
      <c r="A2036" s="155">
        <v>2006.0</v>
      </c>
      <c r="B2036" s="111" t="s">
        <v>2519</v>
      </c>
      <c r="C2036" s="166">
        <v>45306.0</v>
      </c>
      <c r="D2036" s="131" t="s">
        <v>82</v>
      </c>
      <c r="E2036" s="157">
        <v>25000.0</v>
      </c>
      <c r="F2036" s="111"/>
      <c r="J2036" s="141" t="str">
        <f>VLOOKUP(D2036,'Tech. sheet (2)'!A:B,2,FALSE)</f>
        <v>L-942-790-160TS340S2020-RAS-А08К05</v>
      </c>
    </row>
    <row r="2037" ht="15.75" customHeight="1">
      <c r="A2037" s="155">
        <v>2007.0</v>
      </c>
      <c r="B2037" s="111" t="s">
        <v>2520</v>
      </c>
      <c r="C2037" s="166">
        <v>45306.0</v>
      </c>
      <c r="D2037" s="131" t="s">
        <v>82</v>
      </c>
      <c r="E2037" s="157">
        <v>20000.0</v>
      </c>
      <c r="F2037" s="111"/>
      <c r="J2037" s="141" t="str">
        <f>VLOOKUP(D2037,'Tech. sheet (2)'!A:B,2,FALSE)</f>
        <v>L-942-790-160TS340S2020-RAS-А08К05</v>
      </c>
    </row>
    <row r="2038" ht="15.75" customHeight="1">
      <c r="A2038" s="161">
        <v>2008.0</v>
      </c>
      <c r="B2038" s="157" t="s">
        <v>2521</v>
      </c>
      <c r="C2038" s="166">
        <v>45317.0</v>
      </c>
      <c r="D2038" s="131" t="s">
        <v>2248</v>
      </c>
      <c r="E2038" s="157">
        <v>25000.0</v>
      </c>
      <c r="F2038" s="111"/>
      <c r="J2038" s="141" t="str">
        <f>VLOOKUP(D2038,'Tech. sheet (2)'!A:B,2,FALSE)</f>
        <v>OT153-ELQ1542A3A-20EB05-727LW-270TH435F5628-BAO-14400</v>
      </c>
    </row>
    <row r="2039" ht="15.75" customHeight="1">
      <c r="A2039" s="161">
        <v>2009.0</v>
      </c>
      <c r="B2039" s="111" t="s">
        <v>2522</v>
      </c>
      <c r="C2039" s="166">
        <v>45317.0</v>
      </c>
      <c r="D2039" s="131" t="s">
        <v>2403</v>
      </c>
      <c r="E2039" s="157">
        <v>14500.0</v>
      </c>
      <c r="F2039" s="111"/>
      <c r="J2039" s="141" t="str">
        <f>VLOOKUP(D2039,'Tech. sheet (2)'!A:B,2,FALSE)</f>
        <v>OT153-20EB05-727LW-270TH435F5628-BAO-12800</v>
      </c>
    </row>
    <row r="2040" ht="15.75" customHeight="1">
      <c r="A2040" s="161">
        <v>2010.0</v>
      </c>
      <c r="B2040" s="111" t="s">
        <v>2523</v>
      </c>
      <c r="C2040" s="166">
        <v>45317.0</v>
      </c>
      <c r="D2040" s="211" t="s">
        <v>2524</v>
      </c>
      <c r="E2040" s="157">
        <v>26000.0</v>
      </c>
      <c r="F2040" s="111"/>
      <c r="J2040" s="141" t="str">
        <f>VLOOKUP(D2040,'Tech. sheet (2)'!A:B,2,FALSE)</f>
        <v>OT062-ELQ6216A3A-15VK05-975HP-160TH520S2828-BAO-144000</v>
      </c>
    </row>
    <row r="2041" ht="15.75" customHeight="1">
      <c r="A2041" s="161">
        <v>2011.0</v>
      </c>
      <c r="B2041" s="111" t="s">
        <v>2525</v>
      </c>
      <c r="C2041" s="166">
        <v>45317.0</v>
      </c>
      <c r="D2041" s="144" t="s">
        <v>2526</v>
      </c>
      <c r="E2041" s="157">
        <v>17000.0</v>
      </c>
      <c r="F2041" s="111"/>
      <c r="J2041" s="141" t="str">
        <f>VLOOKUP(D2041,'Tech. sheet (2)'!A:B,2,FALSE)</f>
        <v>OT096-A07K05-ARGO-180TH550S2828-BAO-38850</v>
      </c>
    </row>
    <row r="2042" ht="15.75" customHeight="1">
      <c r="A2042" s="161">
        <v>2012.0</v>
      </c>
      <c r="B2042" s="111" t="s">
        <v>2527</v>
      </c>
      <c r="C2042" s="166">
        <v>45320.0</v>
      </c>
      <c r="D2042" s="111" t="s">
        <v>2191</v>
      </c>
      <c r="E2042" s="157">
        <v>15000.0</v>
      </c>
      <c r="F2042" s="111"/>
      <c r="J2042" s="141" t="str">
        <f>VLOOKUP(D2042,'Tech. sheet (2)'!A:B,2,FALSE)</f>
        <v>OT096-A07K05-ARGO-200TH550S2828-BAO-38850</v>
      </c>
    </row>
    <row r="2043" ht="15.75" customHeight="1">
      <c r="A2043" s="161">
        <v>2013.0</v>
      </c>
      <c r="B2043" s="111" t="s">
        <v>2528</v>
      </c>
      <c r="C2043" s="166">
        <v>45320.0</v>
      </c>
      <c r="D2043" s="131" t="s">
        <v>2529</v>
      </c>
      <c r="E2043" s="157">
        <v>250.0</v>
      </c>
      <c r="F2043" s="111"/>
      <c r="J2043" s="141" t="str">
        <f>VLOOKUP(D2043,'Tech. sheet (2)'!A:B,2,FALSE)</f>
        <v>OT070-20EK05-993DE-170TH580S2828-BAO-90300</v>
      </c>
    </row>
    <row r="2044" ht="15.75" customHeight="1">
      <c r="A2044" s="161">
        <v>2014.0</v>
      </c>
      <c r="B2044" s="111" t="s">
        <v>2530</v>
      </c>
      <c r="C2044" s="166">
        <v>45320.0</v>
      </c>
      <c r="D2044" s="131" t="s">
        <v>2151</v>
      </c>
      <c r="E2044" s="157">
        <v>25000.0</v>
      </c>
      <c r="F2044" s="111"/>
      <c r="J2044" s="141" t="str">
        <f>VLOOKUP(D2044,'Tech. sheet (2)'!A:B,2,FALSE)</f>
        <v>L-838-942-170TH550F2820-BAO-A55K05</v>
      </c>
    </row>
    <row r="2045" ht="15.75" customHeight="1">
      <c r="A2045" s="161">
        <v>2015.0</v>
      </c>
      <c r="B2045" s="111" t="s">
        <v>2531</v>
      </c>
      <c r="C2045" s="166">
        <v>45320.0</v>
      </c>
      <c r="D2045" s="131" t="s">
        <v>2151</v>
      </c>
      <c r="E2045" s="157">
        <v>25000.0</v>
      </c>
      <c r="F2045" s="111"/>
      <c r="J2045" s="141" t="str">
        <f>VLOOKUP(D2045,'Tech. sheet (2)'!A:B,2,FALSE)</f>
        <v>L-838-942-170TH550F2820-BAO-A55K05</v>
      </c>
    </row>
    <row r="2046" ht="15.75" customHeight="1">
      <c r="A2046" s="161">
        <v>2016.0</v>
      </c>
      <c r="B2046" s="111" t="s">
        <v>2532</v>
      </c>
      <c r="C2046" s="166">
        <v>45320.0</v>
      </c>
      <c r="D2046" s="131" t="s">
        <v>82</v>
      </c>
      <c r="E2046" s="157">
        <v>19000.0</v>
      </c>
      <c r="F2046" s="111"/>
      <c r="J2046" s="141" t="str">
        <f>VLOOKUP(D2046,'Tech. sheet (2)'!A:B,2,FALSE)</f>
        <v>L-942-790-160TS340S2020-RAS-А08К05</v>
      </c>
    </row>
    <row r="2047" ht="15.75" customHeight="1">
      <c r="A2047" s="161">
        <v>2017.0</v>
      </c>
      <c r="B2047" s="111" t="s">
        <v>2533</v>
      </c>
      <c r="C2047" s="166">
        <v>45320.0</v>
      </c>
      <c r="D2047" s="111" t="s">
        <v>2265</v>
      </c>
      <c r="E2047" s="157">
        <v>26000.0</v>
      </c>
      <c r="F2047" s="111"/>
      <c r="J2047" s="141" t="str">
        <f>VLOOKUP(D2047,'Tech. sheet (2)'!A:B,2,FALSE)</f>
        <v>OT099-921XQ-200TH550S2828-HBI-A75B05-36608</v>
      </c>
    </row>
    <row r="2048" ht="15.75" customHeight="1">
      <c r="A2048" s="161">
        <v>2018.0</v>
      </c>
      <c r="B2048" s="111" t="s">
        <v>2534</v>
      </c>
      <c r="C2048" s="166">
        <v>45321.0</v>
      </c>
      <c r="D2048" s="131" t="s">
        <v>2094</v>
      </c>
      <c r="E2048" s="157">
        <v>30000.0</v>
      </c>
      <c r="F2048" s="111"/>
      <c r="J2048" s="141" t="str">
        <f>VLOOKUP(D2048,'Tech. sheet (2)'!A:B,2,FALSE)</f>
        <v>OT070-ELQ7033A2A-08CB05-993DE-170TH580S2828-BAO-90300   </v>
      </c>
    </row>
    <row r="2049" ht="15.75" customHeight="1">
      <c r="A2049" s="161">
        <v>2019.0</v>
      </c>
      <c r="B2049" s="111" t="s">
        <v>2535</v>
      </c>
      <c r="C2049" s="166">
        <v>45321.0</v>
      </c>
      <c r="D2049" s="144" t="s">
        <v>2526</v>
      </c>
      <c r="E2049" s="157">
        <v>12000.0</v>
      </c>
      <c r="F2049" s="111"/>
      <c r="J2049" s="141" t="str">
        <f>VLOOKUP(D2049,'Tech. sheet (2)'!A:B,2,FALSE)</f>
        <v>OT096-A07K05-ARGO-180TH550S2828-BAO-38850</v>
      </c>
    </row>
    <row r="2050" ht="15.75" customHeight="1">
      <c r="A2050" s="161">
        <v>2020.0</v>
      </c>
      <c r="B2050" s="111" t="s">
        <v>2536</v>
      </c>
      <c r="C2050" s="166">
        <v>45321.0</v>
      </c>
      <c r="D2050" s="131" t="s">
        <v>2197</v>
      </c>
      <c r="E2050" s="157">
        <v>28000.0</v>
      </c>
      <c r="F2050" s="111"/>
      <c r="J2050" s="141" t="str">
        <f>VLOOKUP(D2050,'Tech. sheet (2)'!A:B,2,FALSE)</f>
        <v>M-808-908-200TH550S2828-BAO BLANK</v>
      </c>
    </row>
    <row r="2051" ht="15.75" customHeight="1">
      <c r="A2051" s="161">
        <v>2021.0</v>
      </c>
      <c r="B2051" s="111" t="s">
        <v>2537</v>
      </c>
      <c r="C2051" s="166">
        <v>45322.0</v>
      </c>
      <c r="D2051" s="131" t="s">
        <v>2538</v>
      </c>
      <c r="E2051" s="157">
        <v>11000.0</v>
      </c>
      <c r="F2051" s="111"/>
      <c r="J2051" s="141" t="str">
        <f>VLOOKUP(D2051,'Tech. sheet (2)'!A:B,2,FALSE)</f>
        <v>OT070-ELQ7013A4A-07CK05-993DE-160TH520F2020-BAO-90300</v>
      </c>
    </row>
    <row r="2052" ht="15.75" customHeight="1">
      <c r="A2052" s="161">
        <v>2022.0</v>
      </c>
      <c r="B2052" s="111" t="s">
        <v>2539</v>
      </c>
      <c r="C2052" s="166">
        <v>45322.0</v>
      </c>
      <c r="D2052" s="141" t="s">
        <v>231</v>
      </c>
      <c r="E2052" s="157">
        <v>6000.0</v>
      </c>
      <c r="F2052" s="111"/>
      <c r="J2052" s="141" t="str">
        <f>VLOOKUP(D2052,'Tech. sheet (2)'!A:B,2,FALSE)</f>
        <v>OT070-ELQ7013A4A-07CK05-993DE-160TH520F2020-HBI-90300  </v>
      </c>
    </row>
    <row r="2053" ht="15.75" customHeight="1">
      <c r="A2053" s="161">
        <v>2023.0</v>
      </c>
      <c r="B2053" s="111" t="s">
        <v>2540</v>
      </c>
      <c r="C2053" s="166">
        <v>45322.0</v>
      </c>
      <c r="D2053" s="191" t="s">
        <v>2524</v>
      </c>
      <c r="E2053" s="192">
        <v>17000.0</v>
      </c>
      <c r="F2053" s="111"/>
      <c r="J2053" s="141" t="str">
        <f>VLOOKUP(D2053,'Tech. sheet (2)'!A:B,2,FALSE)</f>
        <v>OT062-ELQ6216A3A-15VK05-975HP-160TH520S2828-BAO-144000</v>
      </c>
    </row>
    <row r="2054" ht="15.75" customHeight="1">
      <c r="A2054" s="161">
        <v>2024.0</v>
      </c>
      <c r="B2054" s="111" t="s">
        <v>2541</v>
      </c>
      <c r="C2054" s="166">
        <v>45322.0</v>
      </c>
      <c r="D2054" s="111" t="s">
        <v>2136</v>
      </c>
      <c r="E2054" s="192">
        <v>56000.0</v>
      </c>
      <c r="F2054" s="111"/>
      <c r="J2054" s="141" t="str">
        <f>VLOOKUP(D2054,'Tech. sheet (2)'!A:B,2,FALSE)</f>
        <v>T-896-795-170TH550F2828-BAO BLANK</v>
      </c>
    </row>
    <row r="2055" ht="15.75" customHeight="1">
      <c r="A2055" s="161">
        <v>2025.0</v>
      </c>
      <c r="B2055" s="111" t="s">
        <v>2542</v>
      </c>
      <c r="C2055" s="166">
        <v>45322.0</v>
      </c>
      <c r="D2055" s="131" t="s">
        <v>2151</v>
      </c>
      <c r="E2055" s="157">
        <v>17000.0</v>
      </c>
      <c r="F2055" s="111"/>
      <c r="J2055" s="141" t="str">
        <f>VLOOKUP(D2055,'Tech. sheet (2)'!A:B,2,FALSE)</f>
        <v>L-838-942-170TH550F2820-BAO-A55K05</v>
      </c>
    </row>
    <row r="2056" ht="15.75" customHeight="1">
      <c r="A2056" s="161">
        <v>2026.0</v>
      </c>
      <c r="B2056" s="111" t="s">
        <v>2543</v>
      </c>
      <c r="C2056" s="166">
        <v>45323.0</v>
      </c>
      <c r="D2056" s="131" t="s">
        <v>2544</v>
      </c>
      <c r="E2056" s="157">
        <v>10000.0</v>
      </c>
      <c r="F2056" s="111"/>
      <c r="J2056" s="141" t="str">
        <f>VLOOKUP(D2056,'Tech. sheet (2)'!A:B,2,FALSE)</f>
        <v>T-821-926-155TH550F2828-BAO BLANK</v>
      </c>
    </row>
    <row r="2057" ht="15.75" customHeight="1">
      <c r="A2057" s="161">
        <v>2027.0</v>
      </c>
      <c r="B2057" s="111" t="s">
        <v>2545</v>
      </c>
      <c r="C2057" s="166">
        <v>45323.0</v>
      </c>
      <c r="D2057" s="111" t="s">
        <v>1036</v>
      </c>
      <c r="E2057" s="157">
        <v>24000.0</v>
      </c>
      <c r="F2057" s="111"/>
      <c r="J2057" s="141" t="str">
        <f>VLOOKUP(D2057,'Tech. sheet (2)'!A:B,2,FALSE)</f>
        <v>L-920-778-160TS340S2828-RAS-А08К05</v>
      </c>
    </row>
    <row r="2058" ht="15.75" customHeight="1">
      <c r="A2058" s="161">
        <v>2028.0</v>
      </c>
      <c r="B2058" s="111" t="s">
        <v>2546</v>
      </c>
      <c r="C2058" s="166">
        <v>45323.0</v>
      </c>
      <c r="D2058" s="131" t="s">
        <v>2187</v>
      </c>
      <c r="E2058" s="157">
        <v>4000.0</v>
      </c>
      <c r="F2058" s="111" t="s">
        <v>2547</v>
      </c>
      <c r="J2058" s="141" t="str">
        <f>VLOOKUP(D2058,'Tech. sheet (2)'!A:B,2,FALSE)</f>
        <v>M-920-778-160TS340S2828-RAS BLANK</v>
      </c>
    </row>
    <row r="2059" ht="15.75" customHeight="1">
      <c r="A2059" s="161">
        <v>2029.0</v>
      </c>
      <c r="B2059" s="111" t="s">
        <v>2548</v>
      </c>
      <c r="C2059" s="166">
        <v>45323.0</v>
      </c>
      <c r="D2059" s="131" t="s">
        <v>2065</v>
      </c>
      <c r="E2059" s="157">
        <v>14000.0</v>
      </c>
      <c r="J2059" s="141" t="str">
        <f>VLOOKUP(D2059,'Tech. sheet (2)'!A:B,2,FALSE)</f>
        <v>OT099-ELQ9999A0A---K05-715SU-250TH415F7575-RAS-42500 Hollande  </v>
      </c>
    </row>
    <row r="2060" ht="15.75" customHeight="1">
      <c r="A2060" s="161">
        <v>2030.0</v>
      </c>
      <c r="B2060" s="111" t="s">
        <v>2549</v>
      </c>
      <c r="C2060" s="166">
        <v>45323.0</v>
      </c>
      <c r="D2060" s="111" t="s">
        <v>2117</v>
      </c>
      <c r="E2060" s="157">
        <v>45000.0</v>
      </c>
      <c r="F2060" s="111" t="s">
        <v>2550</v>
      </c>
      <c r="J2060" s="141" t="str">
        <f>VLOOKUP(D2060,'Tech. sheet (2)'!A:B,2,FALSE)</f>
        <v>M-860-873-180TH550F2820-BAO BLANK </v>
      </c>
    </row>
    <row r="2061" ht="15.75" customHeight="1">
      <c r="A2061" s="161">
        <v>2031.0</v>
      </c>
      <c r="B2061" s="111" t="s">
        <v>2551</v>
      </c>
      <c r="C2061" s="166">
        <v>45323.0</v>
      </c>
      <c r="D2061" s="131" t="s">
        <v>2544</v>
      </c>
      <c r="E2061" s="157">
        <v>40000.0</v>
      </c>
      <c r="F2061" s="111"/>
      <c r="J2061" s="141" t="str">
        <f>VLOOKUP(D2061,'Tech. sheet (2)'!A:B,2,FALSE)</f>
        <v>T-821-926-155TH550F2828-BAO BLANK</v>
      </c>
    </row>
    <row r="2062" ht="15.75" customHeight="1">
      <c r="A2062" s="161">
        <v>2032.0</v>
      </c>
      <c r="B2062" s="111" t="s">
        <v>2552</v>
      </c>
      <c r="C2062" s="166">
        <v>45327.0</v>
      </c>
      <c r="D2062" s="131" t="s">
        <v>2094</v>
      </c>
      <c r="E2062" s="157">
        <v>27000.0</v>
      </c>
      <c r="F2062" s="111"/>
      <c r="J2062" s="141" t="str">
        <f>VLOOKUP(D2062,'Tech. sheet (2)'!A:B,2,FALSE)</f>
        <v>OT070-ELQ7033A2A-08CB05-993DE-170TH580S2828-BAO-90300   </v>
      </c>
    </row>
    <row r="2063" ht="15.75" customHeight="1">
      <c r="A2063" s="161">
        <v>2033.0</v>
      </c>
      <c r="B2063" s="111" t="s">
        <v>2553</v>
      </c>
      <c r="C2063" s="166">
        <v>45327.0</v>
      </c>
      <c r="D2063" s="191" t="s">
        <v>2524</v>
      </c>
      <c r="E2063" s="157">
        <v>33000.0</v>
      </c>
      <c r="F2063" s="111" t="s">
        <v>2554</v>
      </c>
      <c r="J2063" s="141" t="str">
        <f>VLOOKUP(D2063,'Tech. sheet (2)'!A:B,2,FALSE)</f>
        <v>OT062-ELQ6216A3A-15VK05-975HP-160TH520S2828-BAO-144000</v>
      </c>
    </row>
    <row r="2064" ht="15.75" customHeight="1">
      <c r="A2064" s="161">
        <v>2034.0</v>
      </c>
      <c r="B2064" s="111" t="s">
        <v>2555</v>
      </c>
      <c r="C2064" s="166">
        <v>45327.0</v>
      </c>
      <c r="D2064" s="191" t="s">
        <v>2524</v>
      </c>
      <c r="E2064" s="157">
        <v>19000.0</v>
      </c>
      <c r="F2064" s="111" t="s">
        <v>2556</v>
      </c>
      <c r="J2064" s="141" t="str">
        <f>VLOOKUP(D2064,'Tech. sheet (2)'!A:B,2,FALSE)</f>
        <v>OT062-ELQ6216A3A-15VK05-975HP-160TH520S2828-BAO-144000</v>
      </c>
    </row>
    <row r="2065" ht="15.75" customHeight="1">
      <c r="A2065" s="161">
        <v>2035.0</v>
      </c>
      <c r="B2065" s="111" t="s">
        <v>2557</v>
      </c>
      <c r="C2065" s="166">
        <v>45327.0</v>
      </c>
      <c r="D2065" s="141" t="s">
        <v>787</v>
      </c>
      <c r="E2065" s="157">
        <v>9000.0</v>
      </c>
      <c r="F2065" s="111" t="s">
        <v>2554</v>
      </c>
      <c r="J2065" s="141" t="str">
        <f>VLOOKUP(D2065,'Tech. sheet (2)'!A:B,2,FALSE)</f>
        <v>M-913-766-140TS480S2020-USK BLANK</v>
      </c>
    </row>
    <row r="2066" ht="15.75" customHeight="1">
      <c r="A2066" s="161">
        <v>2036.0</v>
      </c>
      <c r="B2066" s="111" t="s">
        <v>2558</v>
      </c>
      <c r="C2066" s="166">
        <v>45327.0</v>
      </c>
      <c r="D2066" s="131" t="s">
        <v>2248</v>
      </c>
      <c r="E2066" s="157">
        <v>11000.0</v>
      </c>
      <c r="F2066" s="111" t="s">
        <v>2559</v>
      </c>
      <c r="J2066" s="141" t="str">
        <f>VLOOKUP(D2066,'Tech. sheet (2)'!A:B,2,FALSE)</f>
        <v>OT153-ELQ1542A3A-20EB05-727LW-270TH435F5628-BAO-14400</v>
      </c>
    </row>
    <row r="2067" ht="15.75" customHeight="1">
      <c r="A2067" s="161">
        <v>2037.0</v>
      </c>
      <c r="B2067" s="111" t="s">
        <v>2560</v>
      </c>
      <c r="C2067" s="166">
        <v>45327.0</v>
      </c>
      <c r="D2067" s="131" t="s">
        <v>82</v>
      </c>
      <c r="E2067" s="157">
        <v>19000.0</v>
      </c>
      <c r="F2067" s="111" t="s">
        <v>2561</v>
      </c>
      <c r="J2067" s="141" t="str">
        <f>VLOOKUP(D2067,'Tech. sheet (2)'!A:B,2,FALSE)</f>
        <v>L-942-790-160TS340S2020-RAS-А08К05</v>
      </c>
    </row>
    <row r="2068" ht="15.75" customHeight="1">
      <c r="A2068" s="161">
        <v>2038.0</v>
      </c>
      <c r="B2068" s="111" t="s">
        <v>2562</v>
      </c>
      <c r="C2068" s="166">
        <v>45328.0</v>
      </c>
      <c r="D2068" s="131" t="s">
        <v>133</v>
      </c>
      <c r="E2068" s="157">
        <v>26000.0</v>
      </c>
      <c r="F2068" s="111" t="s">
        <v>2563</v>
      </c>
      <c r="J2068" s="141" t="str">
        <f>VLOOKUP(D2068,'Tech. sheet (2)'!A:B,2,FALSE)</f>
        <v>M-959-901-170TH550F2828-HBI BLANK</v>
      </c>
    </row>
    <row r="2069" ht="15.75" customHeight="1">
      <c r="A2069" s="161">
        <v>2039.0</v>
      </c>
      <c r="B2069" s="111" t="s">
        <v>2564</v>
      </c>
      <c r="C2069" s="166">
        <v>45328.0</v>
      </c>
      <c r="D2069" s="131" t="s">
        <v>2151</v>
      </c>
      <c r="E2069" s="157">
        <v>20000.0</v>
      </c>
      <c r="F2069" s="111" t="s">
        <v>2565</v>
      </c>
      <c r="J2069" s="141" t="str">
        <f>VLOOKUP(D2069,'Tech. sheet (2)'!A:B,2,FALSE)</f>
        <v>L-838-942-170TH550F2820-BAO-A55K05</v>
      </c>
    </row>
    <row r="2070" ht="15.75" customHeight="1">
      <c r="A2070" s="161">
        <v>2040.0</v>
      </c>
      <c r="B2070" s="111" t="s">
        <v>2566</v>
      </c>
      <c r="C2070" s="166">
        <v>45328.0</v>
      </c>
      <c r="D2070" s="131" t="s">
        <v>2567</v>
      </c>
      <c r="E2070" s="157">
        <v>15000.0</v>
      </c>
      <c r="F2070" s="111" t="s">
        <v>2568</v>
      </c>
      <c r="J2070" s="141" t="str">
        <f>VLOOKUP(D2070,'Tech. sheet (2)'!A:B,2,FALSE)</f>
        <v>M-922-868-170TH580FECCS-DON BLANK</v>
      </c>
    </row>
    <row r="2071" ht="15.75" customHeight="1">
      <c r="A2071" s="161">
        <v>2041.0</v>
      </c>
      <c r="B2071" s="141" t="s">
        <v>2569</v>
      </c>
      <c r="C2071" s="166">
        <v>45329.0</v>
      </c>
      <c r="D2071" s="190" t="s">
        <v>2368</v>
      </c>
      <c r="E2071" s="157">
        <v>19000.0</v>
      </c>
      <c r="F2071" s="111"/>
      <c r="J2071" s="141" t="str">
        <f>VLOOKUP(D2071,'Tech. sheet (2)'!A:B,2,FALSE)</f>
        <v>OT096-A07K05-ARGO-180TH550S2828-HBI-38850</v>
      </c>
    </row>
    <row r="2072" ht="15.75" customHeight="1">
      <c r="A2072" s="155">
        <v>2042.0</v>
      </c>
      <c r="B2072" s="111" t="s">
        <v>2570</v>
      </c>
      <c r="C2072" s="166">
        <v>45329.0</v>
      </c>
      <c r="D2072" s="144" t="s">
        <v>2526</v>
      </c>
      <c r="E2072" s="157">
        <v>5000.0</v>
      </c>
      <c r="F2072" s="111"/>
      <c r="J2072" s="141" t="str">
        <f>VLOOKUP(D2072,'Tech. sheet (2)'!A:B,2,FALSE)</f>
        <v>OT096-A07K05-ARGO-180TH550S2828-BAO-38850</v>
      </c>
    </row>
    <row r="2073" ht="15.75" customHeight="1">
      <c r="A2073" s="155">
        <v>2043.0</v>
      </c>
      <c r="B2073" s="111" t="s">
        <v>2571</v>
      </c>
      <c r="C2073" s="166">
        <v>45329.0</v>
      </c>
      <c r="D2073" s="131" t="s">
        <v>2248</v>
      </c>
      <c r="E2073" s="157">
        <v>10000.0</v>
      </c>
      <c r="F2073" s="111" t="s">
        <v>2572</v>
      </c>
      <c r="J2073" s="141" t="str">
        <f>VLOOKUP(D2073,'Tech. sheet (2)'!A:B,2,FALSE)</f>
        <v>OT153-ELQ1542A3A-20EB05-727LW-270TH435F5628-BAO-14400</v>
      </c>
    </row>
    <row r="2074" ht="15.75" customHeight="1">
      <c r="A2074" s="161">
        <v>2044.0</v>
      </c>
      <c r="B2074" s="157" t="s">
        <v>2573</v>
      </c>
      <c r="C2074" s="166">
        <v>45329.0</v>
      </c>
      <c r="D2074" s="111" t="s">
        <v>2117</v>
      </c>
      <c r="E2074" s="157">
        <v>25000.0</v>
      </c>
      <c r="F2074" s="111" t="s">
        <v>2574</v>
      </c>
      <c r="J2074" s="141" t="str">
        <f>VLOOKUP(D2074,'Tech. sheet (2)'!A:B,2,FALSE)</f>
        <v>M-860-873-180TH550F2820-BAO BLANK </v>
      </c>
    </row>
    <row r="2075" ht="15.75" customHeight="1">
      <c r="A2075" s="161">
        <v>2045.0</v>
      </c>
      <c r="B2075" s="111" t="s">
        <v>2575</v>
      </c>
      <c r="C2075" s="166">
        <v>45330.0</v>
      </c>
      <c r="D2075" s="131" t="s">
        <v>1228</v>
      </c>
      <c r="E2075" s="157">
        <v>10000.0</v>
      </c>
      <c r="F2075" s="111" t="s">
        <v>2576</v>
      </c>
      <c r="J2075" s="141" t="str">
        <f>VLOOKUP(D2075,'Tech. sheet (2)'!A:B,2,FALSE)</f>
        <v>L-975-925-140TS550S2828-USK-IMP-C06K05</v>
      </c>
    </row>
    <row r="2076" ht="15.75" customHeight="1">
      <c r="A2076" s="161">
        <v>2046.0</v>
      </c>
      <c r="B2076" s="111" t="s">
        <v>2577</v>
      </c>
      <c r="C2076" s="166">
        <v>45330.0</v>
      </c>
      <c r="D2076" s="144" t="s">
        <v>82</v>
      </c>
      <c r="E2076" s="137">
        <v>18000.0</v>
      </c>
      <c r="F2076" s="157" t="s">
        <v>2578</v>
      </c>
      <c r="J2076" s="141" t="str">
        <f>VLOOKUP(D2076,'Tech. sheet (2)'!A:B,2,FALSE)</f>
        <v>L-942-790-160TS340S2020-RAS-А08К05</v>
      </c>
    </row>
    <row r="2077" ht="15.75" customHeight="1">
      <c r="A2077" s="161">
        <v>2047.0</v>
      </c>
      <c r="B2077" s="111" t="s">
        <v>2579</v>
      </c>
      <c r="C2077" s="166">
        <v>45330.0</v>
      </c>
      <c r="D2077" s="111" t="s">
        <v>127</v>
      </c>
      <c r="E2077" s="111">
        <v>12000.0</v>
      </c>
      <c r="F2077" s="156" t="s">
        <v>2580</v>
      </c>
      <c r="J2077" s="141" t="str">
        <f>VLOOKUP(D2077,'Tech. sheet (2)'!A:B,2,FALSE)</f>
        <v>T-908-1112-200TS260S2828-USK BLANK</v>
      </c>
    </row>
    <row r="2078" ht="15.75" customHeight="1">
      <c r="A2078" s="161">
        <v>2048.0</v>
      </c>
      <c r="B2078" s="111" t="s">
        <v>2581</v>
      </c>
      <c r="C2078" s="166">
        <v>45341.0</v>
      </c>
      <c r="D2078" s="200" t="s">
        <v>719</v>
      </c>
      <c r="E2078" s="157">
        <v>23000.0</v>
      </c>
      <c r="F2078" s="111"/>
      <c r="J2078" s="141" t="str">
        <f>VLOOKUP(D2078,'Tech. sheet (2)'!A:B,2,FALSE)</f>
        <v>L-975-925-140TS550S2828-USK-C06K05</v>
      </c>
    </row>
    <row r="2079" ht="15.75" customHeight="1">
      <c r="A2079" s="161">
        <v>2049.0</v>
      </c>
      <c r="B2079" s="111" t="s">
        <v>2582</v>
      </c>
      <c r="C2079" s="166">
        <v>45341.0</v>
      </c>
      <c r="D2079" s="131" t="s">
        <v>998</v>
      </c>
      <c r="E2079" s="157">
        <v>22000.0</v>
      </c>
      <c r="F2079" s="141"/>
      <c r="J2079" s="141" t="str">
        <f>VLOOKUP(D2079,'Tech. sheet (2)'!A:B,2,FALSE)</f>
        <v>L-975-925-140TS550S2828-USK-21EK05</v>
      </c>
    </row>
    <row r="2080" ht="15.75" customHeight="1">
      <c r="A2080" s="161">
        <v>2050.0</v>
      </c>
      <c r="B2080" s="111" t="s">
        <v>2583</v>
      </c>
      <c r="C2080" s="166">
        <v>45341.0</v>
      </c>
      <c r="D2080" s="131" t="s">
        <v>2411</v>
      </c>
      <c r="E2080" s="176">
        <v>15000.0</v>
      </c>
      <c r="F2080" s="111" t="s">
        <v>2584</v>
      </c>
      <c r="J2080" s="141" t="str">
        <f>VLOOKUP(D2080,'Tech. sheet (2)'!A:B,2,FALSE)</f>
        <v>L-918-925-140TS550S2828-USK-21EK05</v>
      </c>
    </row>
    <row r="2081" ht="15.75" customHeight="1">
      <c r="A2081" s="161">
        <v>2051.0</v>
      </c>
      <c r="B2081" s="111" t="s">
        <v>2585</v>
      </c>
      <c r="C2081" s="166">
        <v>45341.0</v>
      </c>
      <c r="D2081" s="144" t="s">
        <v>2586</v>
      </c>
      <c r="E2081" s="176">
        <v>18000.0</v>
      </c>
      <c r="F2081" s="212">
        <v>18515.0</v>
      </c>
      <c r="J2081" s="141" t="str">
        <f>VLOOKUP(D2081,'Tech. sheet (2)'!A:B,2,FALSE)</f>
        <v>OT070-21EK05-993DE-160TH520F2020-BAO-90300</v>
      </c>
    </row>
    <row r="2082" ht="15.75" customHeight="1">
      <c r="A2082" s="161">
        <v>2052.0</v>
      </c>
      <c r="B2082" s="111" t="s">
        <v>2587</v>
      </c>
      <c r="C2082" s="166">
        <v>45341.0</v>
      </c>
      <c r="D2082" s="191" t="s">
        <v>627</v>
      </c>
      <c r="E2082" s="213">
        <v>16000.0</v>
      </c>
      <c r="F2082" s="212">
        <v>16380.0</v>
      </c>
      <c r="J2082" s="141" t="str">
        <f>VLOOKUP(D2082,'Tech. sheet (2)'!A:B,2,FALSE)</f>
        <v>OT070-ELQ7022A5A-21ЕК05-993DE-170TH580S5628-USK-90300</v>
      </c>
    </row>
    <row r="2083" ht="15.75" customHeight="1">
      <c r="A2083" s="161">
        <v>2053.0</v>
      </c>
      <c r="B2083" s="181" t="s">
        <v>2588</v>
      </c>
      <c r="C2083" s="182">
        <v>45341.0</v>
      </c>
      <c r="D2083" s="214" t="s">
        <v>2094</v>
      </c>
      <c r="E2083" s="215">
        <v>6000.0</v>
      </c>
      <c r="F2083" s="216">
        <v>6225.0</v>
      </c>
      <c r="J2083" s="141" t="str">
        <f>VLOOKUP(D2083,'Tech. sheet (2)'!A:B,2,FALSE)</f>
        <v>OT070-ELQ7033A2A-08CB05-993DE-170TH580S2828-BAO-90300   </v>
      </c>
    </row>
    <row r="2084" ht="15.75" customHeight="1">
      <c r="A2084" s="161">
        <v>2054.0</v>
      </c>
      <c r="B2084" s="111" t="s">
        <v>2589</v>
      </c>
      <c r="C2084" s="166">
        <v>45341.0</v>
      </c>
      <c r="D2084" s="131" t="s">
        <v>2187</v>
      </c>
      <c r="E2084" s="176">
        <v>15000.0</v>
      </c>
      <c r="F2084" s="111" t="s">
        <v>2590</v>
      </c>
      <c r="J2084" s="141" t="str">
        <f>VLOOKUP(D2084,'Tech. sheet (2)'!A:B,2,FALSE)</f>
        <v>M-920-778-160TS340S2828-RAS BLANK</v>
      </c>
    </row>
    <row r="2085" ht="15.75" customHeight="1">
      <c r="A2085" s="161">
        <v>2055.0</v>
      </c>
      <c r="B2085" s="111" t="s">
        <v>2591</v>
      </c>
      <c r="C2085" s="166">
        <v>45342.0</v>
      </c>
      <c r="D2085" s="171" t="s">
        <v>249</v>
      </c>
      <c r="E2085" s="157">
        <v>16000.0</v>
      </c>
      <c r="F2085" s="217">
        <v>27700.0</v>
      </c>
      <c r="J2085" s="141" t="str">
        <f>VLOOKUP(D2085,'Tech. sheet (2)'!A:B,2,FALSE)</f>
        <v>OT153-ELQ1542A3A-20EB05-727LW-270TH435F5628-USK-14400</v>
      </c>
    </row>
    <row r="2086" ht="15.75" customHeight="1">
      <c r="A2086" s="161">
        <v>2056.0</v>
      </c>
      <c r="B2086" s="111" t="s">
        <v>2592</v>
      </c>
      <c r="C2086" s="166">
        <v>45342.0</v>
      </c>
      <c r="D2086" s="111" t="s">
        <v>2403</v>
      </c>
      <c r="E2086" s="192">
        <v>5500.0</v>
      </c>
      <c r="F2086" s="111" t="s">
        <v>2593</v>
      </c>
      <c r="J2086" s="141" t="str">
        <f>VLOOKUP(D2086,'Tech. sheet (2)'!A:B,2,FALSE)</f>
        <v>OT153-20EB05-727LW-270TH435F5628-BAO-12800</v>
      </c>
    </row>
    <row r="2087" ht="15.75" customHeight="1">
      <c r="A2087" s="161">
        <v>2057.0</v>
      </c>
      <c r="B2087" s="111" t="s">
        <v>2594</v>
      </c>
      <c r="C2087" s="166">
        <v>45342.0</v>
      </c>
      <c r="D2087" s="111" t="s">
        <v>2083</v>
      </c>
      <c r="E2087" s="111">
        <v>4000.0</v>
      </c>
      <c r="F2087" s="212">
        <v>6455.0</v>
      </c>
      <c r="J2087" s="141" t="str">
        <f>VLOOKUP(D2087,'Tech. sheet (2)'!A:B,2,FALSE)</f>
        <v>OT153-ELQ1554A0A-20EB05-727LW-270TH435F5628-BAO-12800</v>
      </c>
    </row>
    <row r="2088" ht="15.75" customHeight="1">
      <c r="A2088" s="161">
        <v>2058.0</v>
      </c>
      <c r="B2088" s="111" t="s">
        <v>2595</v>
      </c>
      <c r="C2088" s="166">
        <v>45342.0</v>
      </c>
      <c r="D2088" s="144" t="s">
        <v>2526</v>
      </c>
      <c r="E2088" s="111">
        <v>17000.0</v>
      </c>
      <c r="F2088" s="212">
        <v>17765.0</v>
      </c>
      <c r="J2088" s="141" t="str">
        <f>VLOOKUP(D2088,'Tech. sheet (2)'!A:B,2,FALSE)</f>
        <v>OT096-A07K05-ARGO-180TH550S2828-BAO-38850</v>
      </c>
    </row>
    <row r="2089" ht="15.75" customHeight="1">
      <c r="A2089" s="161">
        <v>2059.0</v>
      </c>
      <c r="B2089" s="111" t="s">
        <v>2596</v>
      </c>
      <c r="C2089" s="166">
        <v>45342.0</v>
      </c>
      <c r="D2089" s="131" t="s">
        <v>2194</v>
      </c>
      <c r="E2089" s="111">
        <v>2500.0</v>
      </c>
      <c r="F2089" s="111"/>
      <c r="J2089" s="141" t="str">
        <f>VLOOKUP(D2089,'Tech. sheet (2)'!A:B,2,FALSE)</f>
        <v>OT096-A07B05-ARGO-200TH550S2828-BAO-38850</v>
      </c>
    </row>
    <row r="2090" ht="15.75" customHeight="1">
      <c r="A2090" s="161">
        <v>2060.0</v>
      </c>
      <c r="B2090" s="111" t="s">
        <v>2597</v>
      </c>
      <c r="C2090" s="166">
        <v>45342.0</v>
      </c>
      <c r="D2090" s="144" t="s">
        <v>82</v>
      </c>
      <c r="E2090" s="111">
        <v>26000.0</v>
      </c>
      <c r="F2090" s="212" t="s">
        <v>2598</v>
      </c>
      <c r="J2090" s="141" t="str">
        <f>VLOOKUP(D2090,'Tech. sheet (2)'!A:B,2,FALSE)</f>
        <v>L-942-790-160TS340S2020-RAS-А08К05</v>
      </c>
    </row>
    <row r="2091" ht="15.75" customHeight="1">
      <c r="A2091" s="161">
        <v>2061.0</v>
      </c>
      <c r="B2091" s="111" t="s">
        <v>2599</v>
      </c>
      <c r="C2091" s="166">
        <v>45342.0</v>
      </c>
      <c r="D2091" s="144" t="s">
        <v>82</v>
      </c>
      <c r="E2091" s="157">
        <v>20000.0</v>
      </c>
      <c r="F2091" s="212" t="s">
        <v>2600</v>
      </c>
      <c r="J2091" s="141" t="str">
        <f>VLOOKUP(D2091,'Tech. sheet (2)'!A:B,2,FALSE)</f>
        <v>L-942-790-160TS340S2020-RAS-А08К05</v>
      </c>
    </row>
    <row r="2092" ht="15.75" customHeight="1">
      <c r="A2092" s="161">
        <v>2062.0</v>
      </c>
      <c r="B2092" s="111" t="s">
        <v>2601</v>
      </c>
      <c r="C2092" s="166">
        <v>45342.0</v>
      </c>
      <c r="D2092" s="111" t="s">
        <v>2197</v>
      </c>
      <c r="E2092" s="218">
        <v>2500.0</v>
      </c>
      <c r="F2092" s="111"/>
      <c r="J2092" s="141" t="str">
        <f>VLOOKUP(D2092,'Tech. sheet (2)'!A:B,2,FALSE)</f>
        <v>M-808-908-200TH550S2828-BAO BLANK</v>
      </c>
    </row>
    <row r="2093" ht="15.75" customHeight="1">
      <c r="A2093" s="161">
        <v>2063.0</v>
      </c>
      <c r="B2093" s="111" t="s">
        <v>2602</v>
      </c>
      <c r="C2093" s="166">
        <v>45343.0</v>
      </c>
      <c r="D2093" s="131" t="s">
        <v>2065</v>
      </c>
      <c r="E2093" s="111">
        <v>6500.0</v>
      </c>
      <c r="F2093" s="156">
        <v>9144.0</v>
      </c>
      <c r="J2093" s="141" t="str">
        <f>VLOOKUP(D2093,'Tech. sheet (2)'!A:B,2,FALSE)</f>
        <v>OT099-ELQ9999A0A---K05-715SU-250TH415F7575-RAS-42500 Hollande  </v>
      </c>
    </row>
    <row r="2094" ht="15.75" customHeight="1">
      <c r="A2094" s="161">
        <v>2064.0</v>
      </c>
      <c r="B2094" s="111" t="s">
        <v>2603</v>
      </c>
      <c r="C2094" s="166">
        <v>45343.0</v>
      </c>
      <c r="D2094" s="111" t="s">
        <v>2136</v>
      </c>
      <c r="E2094" s="111">
        <v>30000.0</v>
      </c>
      <c r="F2094" s="156" t="s">
        <v>2604</v>
      </c>
      <c r="J2094" s="141" t="str">
        <f>VLOOKUP(D2094,'Tech. sheet (2)'!A:B,2,FALSE)</f>
        <v>T-896-795-170TH550F2828-BAO BLANK</v>
      </c>
    </row>
    <row r="2095" ht="15.75" customHeight="1">
      <c r="A2095" s="161">
        <v>2065.0</v>
      </c>
      <c r="B2095" s="111" t="s">
        <v>2605</v>
      </c>
      <c r="C2095" s="166">
        <v>45343.0</v>
      </c>
      <c r="D2095" s="111" t="s">
        <v>2136</v>
      </c>
      <c r="E2095" s="157">
        <v>30000.0</v>
      </c>
      <c r="F2095" s="156" t="s">
        <v>2604</v>
      </c>
      <c r="J2095" s="141" t="str">
        <f>VLOOKUP(D2095,'Tech. sheet (2)'!A:B,2,FALSE)</f>
        <v>T-896-795-170TH550F2828-BAO BLANK</v>
      </c>
    </row>
    <row r="2096" ht="15.75" customHeight="1">
      <c r="A2096" s="161">
        <v>2066.0</v>
      </c>
      <c r="B2096" s="111" t="s">
        <v>2606</v>
      </c>
      <c r="C2096" s="166">
        <v>45343.0</v>
      </c>
      <c r="D2096" s="141" t="s">
        <v>2108</v>
      </c>
      <c r="E2096" s="157">
        <v>24000.0</v>
      </c>
      <c r="F2096" s="217">
        <v>24340.0</v>
      </c>
      <c r="J2096" s="141" t="str">
        <f>VLOOKUP(D2096,'Tech. sheet (2)'!A:B,2,FALSE)</f>
        <v>T-896-795-180TH550F2850-BAO BLANK</v>
      </c>
    </row>
    <row r="2097" ht="15.75" customHeight="1">
      <c r="A2097" s="161">
        <v>2067.0</v>
      </c>
      <c r="B2097" s="111" t="s">
        <v>2607</v>
      </c>
      <c r="C2097" s="166">
        <v>45343.0</v>
      </c>
      <c r="D2097" s="131" t="s">
        <v>2187</v>
      </c>
      <c r="E2097" s="157">
        <v>30000.0</v>
      </c>
      <c r="F2097" s="111" t="s">
        <v>1706</v>
      </c>
      <c r="I2097" s="126" t="s">
        <v>2608</v>
      </c>
      <c r="J2097" s="141" t="str">
        <f>VLOOKUP(D2097,'Tech. sheet (2)'!A:B,2,FALSE)</f>
        <v>M-920-778-160TS340S2828-RAS BLANK</v>
      </c>
    </row>
    <row r="2098" ht="15.75" customHeight="1">
      <c r="A2098" s="161">
        <v>2068.0</v>
      </c>
      <c r="B2098" s="111" t="s">
        <v>2609</v>
      </c>
      <c r="C2098" s="166">
        <v>45343.0</v>
      </c>
      <c r="D2098" s="144" t="s">
        <v>2187</v>
      </c>
      <c r="E2098" s="137">
        <v>30000.0</v>
      </c>
      <c r="F2098" s="111" t="s">
        <v>1706</v>
      </c>
      <c r="J2098" s="141" t="str">
        <f>VLOOKUP(D2098,'Tech. sheet (2)'!A:B,2,FALSE)</f>
        <v>M-920-778-160TS340S2828-RAS BLANK</v>
      </c>
    </row>
    <row r="2099" ht="15.75" customHeight="1">
      <c r="A2099" s="161">
        <v>2069.0</v>
      </c>
      <c r="B2099" s="111" t="s">
        <v>2610</v>
      </c>
      <c r="C2099" s="166">
        <v>45343.0</v>
      </c>
      <c r="D2099" s="111" t="s">
        <v>787</v>
      </c>
      <c r="E2099" s="111">
        <v>9000.0</v>
      </c>
      <c r="F2099" s="156">
        <v>7200.0</v>
      </c>
      <c r="J2099" s="141" t="str">
        <f>VLOOKUP(D2099,'Tech. sheet (2)'!A:B,2,FALSE)</f>
        <v>M-913-766-140TS480S2020-USK BLANK</v>
      </c>
    </row>
    <row r="2100" ht="15.75" customHeight="1">
      <c r="A2100" s="161">
        <v>2070.0</v>
      </c>
      <c r="B2100" s="111" t="s">
        <v>2611</v>
      </c>
      <c r="C2100" s="166">
        <v>45344.0</v>
      </c>
      <c r="D2100" s="131" t="s">
        <v>2544</v>
      </c>
      <c r="E2100" s="111">
        <v>30000.0</v>
      </c>
      <c r="F2100" s="111" t="s">
        <v>1706</v>
      </c>
      <c r="J2100" s="141" t="str">
        <f>VLOOKUP(D2100,'Tech. sheet (2)'!A:B,2,FALSE)</f>
        <v>T-821-926-155TH550F2828-BAO BLANK</v>
      </c>
    </row>
    <row r="2101" ht="15.75" customHeight="1">
      <c r="A2101" s="161">
        <v>2071.0</v>
      </c>
      <c r="B2101" s="111" t="s">
        <v>2612</v>
      </c>
      <c r="C2101" s="167">
        <v>45344.0</v>
      </c>
      <c r="D2101" s="144" t="s">
        <v>2544</v>
      </c>
      <c r="E2101" s="111">
        <v>30000.0</v>
      </c>
      <c r="F2101" s="111" t="s">
        <v>1706</v>
      </c>
      <c r="J2101" s="141" t="str">
        <f>VLOOKUP(D2101,'Tech. sheet (2)'!A:B,2,FALSE)</f>
        <v>T-821-926-155TH550F2828-BAO BLANK</v>
      </c>
    </row>
    <row r="2102" ht="15.75" customHeight="1">
      <c r="A2102" s="161">
        <v>2072.0</v>
      </c>
      <c r="B2102" s="131" t="s">
        <v>2613</v>
      </c>
      <c r="C2102" s="129">
        <v>45348.0</v>
      </c>
      <c r="D2102" s="111" t="s">
        <v>719</v>
      </c>
      <c r="E2102" s="192">
        <v>16000.0</v>
      </c>
      <c r="F2102" s="111"/>
      <c r="J2102" s="141" t="str">
        <f>VLOOKUP(D2102,'Tech. sheet (2)'!A:B,2,FALSE)</f>
        <v>L-975-925-140TS550S2828-USK-C06K05</v>
      </c>
    </row>
    <row r="2103" ht="15.75" customHeight="1">
      <c r="A2103" s="161">
        <v>2073.0</v>
      </c>
      <c r="B2103" s="126" t="s">
        <v>2614</v>
      </c>
      <c r="C2103" s="129">
        <v>45348.0</v>
      </c>
      <c r="D2103" s="111" t="s">
        <v>2615</v>
      </c>
      <c r="E2103" s="192">
        <v>27000.0</v>
      </c>
      <c r="F2103" s="111"/>
      <c r="J2103" s="141" t="str">
        <f>VLOOKUP(D2103,'Tech. sheet (2)'!A:B,2,FALSE)</f>
        <v>T-877-795-180TS275S2828-USK BLANK</v>
      </c>
    </row>
    <row r="2104" ht="15.75" customHeight="1">
      <c r="A2104" s="161">
        <v>2074.0</v>
      </c>
      <c r="B2104" s="111" t="s">
        <v>2616</v>
      </c>
      <c r="C2104" s="129">
        <v>45348.0</v>
      </c>
      <c r="D2104" s="144" t="s">
        <v>82</v>
      </c>
      <c r="E2104" s="157">
        <v>18000.0</v>
      </c>
      <c r="F2104" s="111"/>
      <c r="J2104" s="141" t="str">
        <f>VLOOKUP(D2104,'Tech. sheet (2)'!A:B,2,FALSE)</f>
        <v>L-942-790-160TS340S2020-RAS-А08К05</v>
      </c>
    </row>
    <row r="2105" ht="15.75" customHeight="1">
      <c r="A2105" s="161">
        <v>2075.0</v>
      </c>
      <c r="B2105" s="111" t="s">
        <v>2617</v>
      </c>
      <c r="C2105" s="129">
        <v>45348.0</v>
      </c>
      <c r="D2105" s="144" t="s">
        <v>82</v>
      </c>
      <c r="E2105" s="137">
        <v>18000.0</v>
      </c>
      <c r="F2105" s="111"/>
      <c r="J2105" s="141" t="str">
        <f>VLOOKUP(D2105,'Tech. sheet (2)'!A:B,2,FALSE)</f>
        <v>L-942-790-160TS340S2020-RAS-А08К05</v>
      </c>
    </row>
    <row r="2106" ht="15.75" customHeight="1">
      <c r="A2106" s="161">
        <v>2076.0</v>
      </c>
      <c r="B2106" s="111" t="s">
        <v>2618</v>
      </c>
      <c r="C2106" s="163">
        <v>45348.0</v>
      </c>
      <c r="D2106" s="111" t="s">
        <v>1698</v>
      </c>
      <c r="E2106" s="111">
        <v>15000.0</v>
      </c>
      <c r="F2106" s="156"/>
      <c r="J2106" s="141" t="str">
        <f>VLOOKUP(D2106,'Tech. sheet (2)'!A:B,2,FALSE)</f>
        <v>OT070-ELQ7013A9A-07CK05-993DE-170TH580S2828-USK-90300</v>
      </c>
    </row>
    <row r="2107" ht="15.75" customHeight="1">
      <c r="A2107" s="161">
        <v>2077.0</v>
      </c>
      <c r="B2107" s="111" t="s">
        <v>2619</v>
      </c>
      <c r="C2107" s="163">
        <v>45348.0</v>
      </c>
      <c r="D2107" s="157" t="s">
        <v>777</v>
      </c>
      <c r="E2107" s="157">
        <v>11000.0</v>
      </c>
      <c r="F2107" s="111"/>
      <c r="J2107" s="141" t="str">
        <f>VLOOKUP(D2107,'Tech. sheet (2)'!A:B,2,FALSE)</f>
        <v>M-922-868-170TH550F2828-HBI BLANK</v>
      </c>
    </row>
    <row r="2108" ht="15.75" customHeight="1">
      <c r="A2108" s="161">
        <v>2078.0</v>
      </c>
      <c r="B2108" s="111" t="s">
        <v>2620</v>
      </c>
      <c r="C2108" s="163">
        <v>45348.0</v>
      </c>
      <c r="D2108" s="111" t="s">
        <v>2144</v>
      </c>
      <c r="E2108" s="157">
        <v>17000.0</v>
      </c>
      <c r="F2108" s="111"/>
      <c r="J2108" s="141" t="str">
        <f>VLOOKUP(D2108,'Tech. sheet (2)'!A:B,2,FALSE)</f>
        <v>OT062-20EK05-975HP-170TH435S2828-HBI-144000</v>
      </c>
    </row>
    <row r="2109" ht="15.75" customHeight="1">
      <c r="A2109" s="161">
        <v>2079.0</v>
      </c>
      <c r="B2109" s="111" t="s">
        <v>2621</v>
      </c>
      <c r="C2109" s="163">
        <v>45349.0</v>
      </c>
      <c r="D2109" s="111" t="s">
        <v>2191</v>
      </c>
      <c r="E2109" s="157">
        <v>34000.0</v>
      </c>
      <c r="F2109" s="111"/>
      <c r="J2109" s="141" t="str">
        <f>VLOOKUP(D2109,'Tech. sheet (2)'!A:B,2,FALSE)</f>
        <v>OT096-A07K05-ARGO-200TH550S2828-BAO-38850</v>
      </c>
    </row>
    <row r="2110" ht="15.75" customHeight="1">
      <c r="A2110" s="161">
        <v>2080.0</v>
      </c>
      <c r="B2110" s="111" t="s">
        <v>2622</v>
      </c>
      <c r="C2110" s="163">
        <v>45349.0</v>
      </c>
      <c r="D2110" s="111" t="s">
        <v>2117</v>
      </c>
      <c r="E2110" s="157">
        <v>28000.0</v>
      </c>
      <c r="F2110" s="111"/>
      <c r="J2110" s="141" t="str">
        <f>VLOOKUP(D2110,'Tech. sheet (2)'!A:B,2,FALSE)</f>
        <v>M-860-873-180TH550F2820-BAO BLANK </v>
      </c>
    </row>
    <row r="2111" ht="15.75" customHeight="1">
      <c r="A2111" s="161">
        <v>2081.0</v>
      </c>
      <c r="B2111" s="111" t="s">
        <v>2623</v>
      </c>
      <c r="C2111" s="163">
        <v>45349.0</v>
      </c>
      <c r="D2111" s="111" t="s">
        <v>2136</v>
      </c>
      <c r="E2111" s="157">
        <v>25000.0</v>
      </c>
      <c r="F2111" s="111"/>
      <c r="J2111" s="141" t="str">
        <f>VLOOKUP(D2111,'Tech. sheet (2)'!A:B,2,FALSE)</f>
        <v>T-896-795-170TH550F2828-BAO BLANK</v>
      </c>
    </row>
    <row r="2112" ht="15.75" customHeight="1">
      <c r="A2112" s="161">
        <v>2082.0</v>
      </c>
      <c r="B2112" s="111" t="s">
        <v>2624</v>
      </c>
      <c r="C2112" s="163">
        <v>45349.0</v>
      </c>
      <c r="D2112" s="141" t="s">
        <v>2108</v>
      </c>
      <c r="E2112" s="157">
        <v>10000.0</v>
      </c>
      <c r="F2112" s="111"/>
      <c r="J2112" s="141" t="str">
        <f>VLOOKUP(D2112,'Tech. sheet (2)'!A:B,2,FALSE)</f>
        <v>T-896-795-180TH550F2850-BAO BLANK</v>
      </c>
    </row>
    <row r="2113" ht="15.75" customHeight="1">
      <c r="A2113" s="161">
        <v>2083.0</v>
      </c>
      <c r="B2113" s="111" t="s">
        <v>2625</v>
      </c>
      <c r="C2113" s="163">
        <v>45349.0</v>
      </c>
      <c r="D2113" s="144" t="s">
        <v>2544</v>
      </c>
      <c r="E2113" s="219">
        <v>31000.0</v>
      </c>
      <c r="F2113" s="111"/>
      <c r="J2113" s="141" t="str">
        <f>VLOOKUP(D2113,'Tech. sheet (2)'!A:B,2,FALSE)</f>
        <v>T-821-926-155TH550F2828-BAO BLANK</v>
      </c>
    </row>
    <row r="2114" ht="15.75" customHeight="1">
      <c r="A2114" s="161">
        <v>2084.0</v>
      </c>
      <c r="B2114" s="111" t="s">
        <v>2626</v>
      </c>
      <c r="C2114" s="163">
        <v>45350.0</v>
      </c>
      <c r="D2114" s="111" t="s">
        <v>1705</v>
      </c>
      <c r="E2114" s="192">
        <v>9600.0</v>
      </c>
      <c r="F2114" s="111"/>
      <c r="J2114" s="141" t="str">
        <f>VLOOKUP(D2114,'Tech. sheet (2)'!A:B,2,FALSE)</f>
        <v>OT070-ELQ7022A6A-W14K05-993DE-170TH580S2828-USK-90300</v>
      </c>
    </row>
    <row r="2115" ht="15.75" customHeight="1">
      <c r="A2115" s="161">
        <v>2085.0</v>
      </c>
      <c r="B2115" s="111" t="s">
        <v>2627</v>
      </c>
      <c r="C2115" s="163">
        <v>45350.0</v>
      </c>
      <c r="D2115" s="131" t="s">
        <v>2567</v>
      </c>
      <c r="E2115" s="157">
        <v>7000.0</v>
      </c>
      <c r="F2115" s="111" t="s">
        <v>674</v>
      </c>
      <c r="J2115" s="141" t="str">
        <f>VLOOKUP(D2115,'Tech. sheet (2)'!A:B,2,FALSE)</f>
        <v>M-922-868-170TH580FECCS-DON BLANK</v>
      </c>
    </row>
    <row r="2116" ht="15.75" customHeight="1">
      <c r="A2116" s="161">
        <v>2086.0</v>
      </c>
      <c r="B2116" s="111" t="s">
        <v>2628</v>
      </c>
      <c r="C2116" s="163">
        <v>45350.0</v>
      </c>
      <c r="D2116" s="131" t="s">
        <v>2187</v>
      </c>
      <c r="E2116" s="157">
        <v>20000.0</v>
      </c>
      <c r="F2116" s="111"/>
      <c r="J2116" s="141" t="str">
        <f>VLOOKUP(D2116,'Tech. sheet (2)'!A:B,2,FALSE)</f>
        <v>M-920-778-160TS340S2828-RAS BLANK</v>
      </c>
    </row>
    <row r="2117" ht="15.75" customHeight="1">
      <c r="A2117" s="161">
        <v>2087.0</v>
      </c>
      <c r="B2117" s="111" t="s">
        <v>2629</v>
      </c>
      <c r="C2117" s="163">
        <v>45350.0</v>
      </c>
      <c r="D2117" s="191" t="s">
        <v>2524</v>
      </c>
      <c r="E2117" s="157">
        <v>20000.0</v>
      </c>
      <c r="F2117" s="111"/>
      <c r="J2117" s="141" t="str">
        <f>VLOOKUP(D2117,'Tech. sheet (2)'!A:B,2,FALSE)</f>
        <v>OT062-ELQ6216A3A-15VK05-975HP-160TH520S2828-BAO-144000</v>
      </c>
    </row>
    <row r="2118" ht="15.75" customHeight="1">
      <c r="A2118" s="161">
        <v>2088.0</v>
      </c>
      <c r="B2118" s="111" t="s">
        <v>2630</v>
      </c>
      <c r="C2118" s="163">
        <v>45351.0</v>
      </c>
      <c r="D2118" s="144" t="s">
        <v>82</v>
      </c>
      <c r="E2118" s="157">
        <v>20000.0</v>
      </c>
      <c r="F2118" s="111"/>
      <c r="J2118" s="141" t="str">
        <f>VLOOKUP(D2118,'Tech. sheet (2)'!A:B,2,FALSE)</f>
        <v>L-942-790-160TS340S2020-RAS-А08К05</v>
      </c>
    </row>
    <row r="2119" ht="15.75" customHeight="1">
      <c r="A2119" s="161">
        <v>2089.0</v>
      </c>
      <c r="B2119" s="111" t="s">
        <v>2631</v>
      </c>
      <c r="C2119" s="166">
        <v>45355.0</v>
      </c>
      <c r="D2119" s="111" t="s">
        <v>2526</v>
      </c>
      <c r="E2119" s="192">
        <v>17000.0</v>
      </c>
      <c r="F2119" s="111"/>
      <c r="J2119" s="141" t="str">
        <f>VLOOKUP(D2119,'Tech. sheet (2)'!A:B,2,FALSE)</f>
        <v>OT096-A07K05-ARGO-180TH550S2828-BAO-38850</v>
      </c>
    </row>
    <row r="2120" ht="15.75" customHeight="1">
      <c r="A2120" s="161">
        <v>2090.0</v>
      </c>
      <c r="B2120" s="111" t="s">
        <v>2632</v>
      </c>
      <c r="C2120" s="166">
        <v>45355.0</v>
      </c>
      <c r="D2120" s="111" t="s">
        <v>2368</v>
      </c>
      <c r="E2120" s="192">
        <v>11000.0</v>
      </c>
      <c r="F2120" s="111"/>
      <c r="J2120" s="141" t="str">
        <f>VLOOKUP(D2120,'Tech. sheet (2)'!A:B,2,FALSE)</f>
        <v>OT096-A07K05-ARGO-180TH550S2828-HBI-38850</v>
      </c>
    </row>
    <row r="2121" ht="15.75" customHeight="1">
      <c r="A2121" s="161">
        <v>2091.0</v>
      </c>
      <c r="B2121" s="111" t="s">
        <v>2633</v>
      </c>
      <c r="C2121" s="166">
        <v>45355.0</v>
      </c>
      <c r="D2121" s="176" t="s">
        <v>2248</v>
      </c>
      <c r="E2121" s="157">
        <v>10000.0</v>
      </c>
      <c r="F2121" s="111"/>
      <c r="J2121" s="141" t="str">
        <f>VLOOKUP(D2121,'Tech. sheet (2)'!A:B,2,FALSE)</f>
        <v>OT153-ELQ1542A3A-20EB05-727LW-270TH435F5628-BAO-14400</v>
      </c>
    </row>
    <row r="2122" ht="15.75" customHeight="1">
      <c r="A2122" s="161">
        <v>2092.0</v>
      </c>
      <c r="B2122" s="111" t="s">
        <v>2634</v>
      </c>
      <c r="C2122" s="166">
        <v>45355.0</v>
      </c>
      <c r="D2122" s="141" t="s">
        <v>241</v>
      </c>
      <c r="E2122" s="157">
        <v>3500.0</v>
      </c>
      <c r="F2122" s="111"/>
      <c r="J2122" s="141" t="str">
        <f>VLOOKUP(D2122,'Tech. sheet (2)'!A:B,2,FALSE)</f>
        <v>OT153-ELQ1554A0A-20EB05-727LW-270TH435F5628-USK-12800</v>
      </c>
    </row>
    <row r="2123" ht="15.75" customHeight="1">
      <c r="A2123" s="161">
        <v>2093.0</v>
      </c>
      <c r="B2123" s="111" t="s">
        <v>2635</v>
      </c>
      <c r="C2123" s="166">
        <v>45355.0</v>
      </c>
      <c r="D2123" s="131" t="s">
        <v>2636</v>
      </c>
      <c r="E2123" s="157">
        <v>30000.0</v>
      </c>
      <c r="F2123" s="111"/>
      <c r="J2123" s="141" t="str">
        <f>VLOOKUP(D2123,'Tech. sheet (2)'!A:B,2,FALSE)</f>
        <v>T-838-942-170TH550F2820-USK</v>
      </c>
    </row>
    <row r="2124" ht="15.75" hidden="1" customHeight="1">
      <c r="A2124" s="161">
        <v>2094.0</v>
      </c>
      <c r="B2124" s="111" t="s">
        <v>2637</v>
      </c>
      <c r="C2124" s="166">
        <v>45355.0</v>
      </c>
      <c r="D2124" s="111" t="s">
        <v>2083</v>
      </c>
      <c r="E2124" s="157">
        <v>4000.0</v>
      </c>
      <c r="F2124" s="111" t="s">
        <v>2638</v>
      </c>
      <c r="J2124" s="141" t="str">
        <f>VLOOKUP(D2124,'Tech. sheet (2)'!A:B,2,FALSE)</f>
        <v>OT153-ELQ1554A0A-20EB05-727LW-270TH435F5628-BAO-12800</v>
      </c>
    </row>
    <row r="2125" ht="15.75" customHeight="1">
      <c r="A2125" s="161">
        <v>2095.0</v>
      </c>
      <c r="B2125" s="111" t="s">
        <v>2639</v>
      </c>
      <c r="C2125" s="166">
        <v>45355.0</v>
      </c>
      <c r="D2125" s="141" t="s">
        <v>2128</v>
      </c>
      <c r="E2125" s="157">
        <v>8000.0</v>
      </c>
      <c r="F2125" s="111"/>
      <c r="J2125" s="141" t="str">
        <f>VLOOKUP(D2125,'Tech. sheet (2)'!A:B,2,FALSE)</f>
        <v>OT099-203XQ-200TH550S2828-USK-21EK05-40425</v>
      </c>
    </row>
    <row r="2126" ht="15.75" customHeight="1">
      <c r="A2126" s="161">
        <v>2096.0</v>
      </c>
      <c r="B2126" s="111" t="s">
        <v>2640</v>
      </c>
      <c r="C2126" s="166">
        <v>45355.0</v>
      </c>
      <c r="D2126" s="111" t="s">
        <v>1598</v>
      </c>
      <c r="E2126" s="157">
        <v>25000.0</v>
      </c>
      <c r="F2126" s="111"/>
      <c r="J2126" s="141" t="str">
        <f>VLOOKUP(D2126,'Tech. sheet (2)'!A:B,2,FALSE)</f>
        <v>M-895-907-190TH550F2820-USK BLANK</v>
      </c>
    </row>
    <row r="2127" ht="15.75" customHeight="1">
      <c r="A2127" s="161">
        <v>2097.0</v>
      </c>
      <c r="B2127" s="111" t="s">
        <v>2641</v>
      </c>
      <c r="C2127" s="166">
        <v>45356.0</v>
      </c>
      <c r="D2127" s="220" t="s">
        <v>1675</v>
      </c>
      <c r="E2127" s="157">
        <v>7000.0</v>
      </c>
      <c r="F2127" s="111" t="s">
        <v>2642</v>
      </c>
      <c r="J2127" s="141" t="str">
        <f>VLOOKUP(D2127,'Tech. sheet (2)'!A:B,2,FALSE)</f>
        <v>L-838-942-170TH550F2820-USK-A55K05</v>
      </c>
    </row>
    <row r="2128" ht="15.75" customHeight="1">
      <c r="A2128" s="161">
        <v>2098.0</v>
      </c>
      <c r="B2128" s="111" t="s">
        <v>2643</v>
      </c>
      <c r="C2128" s="166">
        <v>45356.0</v>
      </c>
      <c r="D2128" s="111" t="s">
        <v>2368</v>
      </c>
      <c r="E2128" s="157">
        <v>18000.0</v>
      </c>
      <c r="F2128" s="111"/>
      <c r="J2128" s="141" t="str">
        <f>VLOOKUP(D2128,'Tech. sheet (2)'!A:B,2,FALSE)</f>
        <v>OT096-A07K05-ARGO-180TH550S2828-HBI-38850</v>
      </c>
    </row>
    <row r="2129" ht="15.75" customHeight="1">
      <c r="A2129" s="161">
        <v>2099.0</v>
      </c>
      <c r="B2129" s="111" t="s">
        <v>2644</v>
      </c>
      <c r="C2129" s="166">
        <v>45356.0</v>
      </c>
      <c r="D2129" s="111" t="s">
        <v>777</v>
      </c>
      <c r="E2129" s="157">
        <v>22000.0</v>
      </c>
      <c r="F2129" s="111"/>
      <c r="J2129" s="141" t="str">
        <f>VLOOKUP(D2129,'Tech. sheet (2)'!A:B,2,FALSE)</f>
        <v>M-922-868-170TH550F2828-HBI BLANK</v>
      </c>
    </row>
    <row r="2130" ht="15.75" customHeight="1">
      <c r="A2130" s="161">
        <v>2100.0</v>
      </c>
      <c r="B2130" s="111" t="s">
        <v>2645</v>
      </c>
      <c r="C2130" s="166">
        <v>45357.0</v>
      </c>
      <c r="D2130" s="141" t="s">
        <v>958</v>
      </c>
      <c r="E2130" s="157">
        <v>11000.0</v>
      </c>
      <c r="F2130" s="111"/>
      <c r="J2130" s="141" t="str">
        <f>VLOOKUP(D2130,'Tech. sheet (2)'!A:B,2,FALSE)</f>
        <v>OT99-ELQ9991A0A-08CB05-716SU-200TH415F2828-USK-42500</v>
      </c>
    </row>
    <row r="2131" ht="15.75" customHeight="1">
      <c r="A2131" s="161">
        <v>2101.0</v>
      </c>
      <c r="B2131" s="111" t="s">
        <v>2646</v>
      </c>
      <c r="C2131" s="166">
        <v>45357.0</v>
      </c>
      <c r="D2131" s="191" t="s">
        <v>2524</v>
      </c>
      <c r="E2131" s="157">
        <v>24000.0</v>
      </c>
      <c r="F2131" s="111"/>
      <c r="J2131" s="141" t="str">
        <f>VLOOKUP(D2131,'Tech. sheet (2)'!A:B,2,FALSE)</f>
        <v>OT062-ELQ6216A3A-15VK05-975HP-160TH520S2828-BAO-144000</v>
      </c>
    </row>
    <row r="2132" ht="15.75" customHeight="1">
      <c r="A2132" s="161">
        <v>2102.0</v>
      </c>
      <c r="B2132" s="111" t="s">
        <v>2647</v>
      </c>
      <c r="C2132" s="166">
        <v>45357.0</v>
      </c>
      <c r="D2132" s="111" t="s">
        <v>1698</v>
      </c>
      <c r="E2132" s="157">
        <v>7500.0</v>
      </c>
      <c r="F2132" s="111"/>
      <c r="J2132" s="141" t="str">
        <f>VLOOKUP(D2132,'Tech. sheet (2)'!A:B,2,FALSE)</f>
        <v>OT070-ELQ7013A9A-07CK05-993DE-170TH580S2828-USK-90300</v>
      </c>
    </row>
    <row r="2133" ht="15.75" customHeight="1">
      <c r="A2133" s="161">
        <v>2103.0</v>
      </c>
      <c r="B2133" s="111" t="s">
        <v>2648</v>
      </c>
      <c r="C2133" s="166">
        <v>45364.0</v>
      </c>
      <c r="D2133" s="176" t="s">
        <v>1101</v>
      </c>
      <c r="E2133" s="157">
        <v>20000.0</v>
      </c>
      <c r="F2133" s="111"/>
      <c r="J2133" s="141" t="str">
        <f>VLOOKUP(D2133,'Tech. sheet (2)'!A:B,2,FALSE)</f>
        <v>L-913-766-140TS480F2020-USK-А08К05</v>
      </c>
    </row>
    <row r="2134" ht="15.75" customHeight="1">
      <c r="A2134" s="161">
        <v>2104.0</v>
      </c>
      <c r="B2134" s="111" t="s">
        <v>2649</v>
      </c>
      <c r="C2134" s="166">
        <v>45364.0</v>
      </c>
      <c r="D2134" s="144" t="s">
        <v>82</v>
      </c>
      <c r="E2134" s="157">
        <v>18000.0</v>
      </c>
      <c r="F2134" s="111"/>
      <c r="J2134" s="141" t="str">
        <f>VLOOKUP(D2134,'Tech. sheet (2)'!A:B,2,FALSE)</f>
        <v>L-942-790-160TS340S2020-RAS-А08К05</v>
      </c>
    </row>
    <row r="2135" ht="15.75" customHeight="1">
      <c r="A2135" s="161">
        <v>2105.0</v>
      </c>
      <c r="B2135" s="111" t="s">
        <v>2650</v>
      </c>
      <c r="C2135" s="166">
        <v>45364.0</v>
      </c>
      <c r="D2135" s="144" t="s">
        <v>82</v>
      </c>
      <c r="E2135" s="157">
        <v>20000.0</v>
      </c>
      <c r="F2135" s="111"/>
      <c r="J2135" s="141" t="str">
        <f>VLOOKUP(D2135,'Tech. sheet (2)'!A:B,2,FALSE)</f>
        <v>L-942-790-160TS340S2020-RAS-А08К05</v>
      </c>
    </row>
    <row r="2136" ht="15.75" customHeight="1">
      <c r="A2136" s="161">
        <v>2106.0</v>
      </c>
      <c r="B2136" s="111" t="s">
        <v>2651</v>
      </c>
      <c r="C2136" s="166">
        <v>45365.0</v>
      </c>
      <c r="D2136" s="111" t="s">
        <v>2477</v>
      </c>
      <c r="E2136" s="157">
        <v>5000.0</v>
      </c>
      <c r="F2136" s="111"/>
      <c r="J2136" s="141" t="str">
        <f>VLOOKUP(D2136,'Tech. sheet (2)'!A:B,2,FALSE)</f>
        <v>Жерсть 0,16x942x790 ALU/G </v>
      </c>
    </row>
    <row r="2137" ht="15.75" customHeight="1">
      <c r="A2137" s="161">
        <v>2107.0</v>
      </c>
      <c r="B2137" s="111" t="s">
        <v>2652</v>
      </c>
      <c r="C2137" s="166">
        <v>45365.0</v>
      </c>
      <c r="D2137" s="111" t="s">
        <v>719</v>
      </c>
      <c r="E2137" s="210">
        <v>35000.0</v>
      </c>
      <c r="F2137" s="111"/>
      <c r="J2137" s="141" t="str">
        <f>VLOOKUP(D2137,'Tech. sheet (2)'!A:B,2,FALSE)</f>
        <v>L-975-925-140TS550S2828-USK-C06K05</v>
      </c>
    </row>
    <row r="2138" ht="15.75" customHeight="1">
      <c r="A2138" s="161">
        <v>2108.0</v>
      </c>
      <c r="B2138" s="111" t="s">
        <v>2653</v>
      </c>
      <c r="C2138" s="166">
        <v>45365.0</v>
      </c>
      <c r="D2138" s="144" t="s">
        <v>2544</v>
      </c>
      <c r="E2138" s="157">
        <v>12000.0</v>
      </c>
      <c r="F2138" s="111"/>
      <c r="J2138" s="141" t="str">
        <f>VLOOKUP(D2138,'Tech. sheet (2)'!A:B,2,FALSE)</f>
        <v>T-821-926-155TH550F2828-BAO BLANK</v>
      </c>
    </row>
    <row r="2139" ht="15.75" customHeight="1">
      <c r="A2139" s="161">
        <v>2109.0</v>
      </c>
      <c r="B2139" s="111" t="s">
        <v>2654</v>
      </c>
      <c r="C2139" s="166">
        <v>45365.0</v>
      </c>
      <c r="D2139" s="131" t="s">
        <v>2655</v>
      </c>
      <c r="E2139" s="157">
        <v>18000.0</v>
      </c>
      <c r="F2139" s="111"/>
      <c r="J2139" s="141" t="str">
        <f>VLOOKUP(D2139,'Tech. sheet (2)'!A:B,2,FALSE)</f>
        <v>T-821-926-155TH550F2828-HBI BLANK</v>
      </c>
    </row>
    <row r="2140" ht="15.75" customHeight="1">
      <c r="A2140" s="161">
        <v>2110.0</v>
      </c>
      <c r="B2140" s="111" t="s">
        <v>2656</v>
      </c>
      <c r="C2140" s="166">
        <v>45365.0</v>
      </c>
      <c r="D2140" s="141" t="s">
        <v>2108</v>
      </c>
      <c r="E2140" s="157">
        <v>25000.0</v>
      </c>
      <c r="F2140" s="111"/>
      <c r="J2140" s="141" t="str">
        <f>VLOOKUP(D2140,'Tech. sheet (2)'!A:B,2,FALSE)</f>
        <v>T-896-795-180TH550F2850-BAO BLANK</v>
      </c>
    </row>
    <row r="2141" ht="15.75" customHeight="1">
      <c r="A2141" s="161">
        <v>2111.0</v>
      </c>
      <c r="B2141" s="111" t="s">
        <v>2657</v>
      </c>
      <c r="C2141" s="166">
        <v>45365.0</v>
      </c>
      <c r="D2141" s="111" t="s">
        <v>2136</v>
      </c>
      <c r="E2141" s="157">
        <v>6000.0</v>
      </c>
      <c r="F2141" s="111"/>
      <c r="J2141" s="141" t="str">
        <f>VLOOKUP(D2141,'Tech. sheet (2)'!A:B,2,FALSE)</f>
        <v>T-896-795-170TH550F2828-BAO BLANK</v>
      </c>
    </row>
    <row r="2142" ht="15.75" customHeight="1">
      <c r="A2142" s="161">
        <v>2112.0</v>
      </c>
      <c r="B2142" s="111" t="s">
        <v>2658</v>
      </c>
      <c r="C2142" s="166">
        <v>45365.0</v>
      </c>
      <c r="D2142" s="141" t="s">
        <v>777</v>
      </c>
      <c r="E2142" s="157">
        <v>20000.0</v>
      </c>
      <c r="F2142" s="111"/>
      <c r="J2142" s="141" t="str">
        <f>VLOOKUP(D2142,'Tech. sheet (2)'!A:B,2,FALSE)</f>
        <v>M-922-868-170TH550F2828-HBI BLANK</v>
      </c>
    </row>
    <row r="2143" ht="15.75" customHeight="1">
      <c r="A2143" s="161">
        <v>2113.0</v>
      </c>
      <c r="B2143" s="111" t="s">
        <v>2659</v>
      </c>
      <c r="C2143" s="166">
        <v>45366.0</v>
      </c>
      <c r="D2143" s="131" t="s">
        <v>2660</v>
      </c>
      <c r="E2143" s="157">
        <v>15500.0</v>
      </c>
      <c r="F2143" s="111"/>
      <c r="J2143" s="141" t="str">
        <f>VLOOKUP(D2143,'Tech. sheet (2)'!A:B,2,FALSE)</f>
        <v> OT062-21EK05-975HP-160TH520S2828-BAO-144000</v>
      </c>
    </row>
    <row r="2144" ht="15.75" customHeight="1">
      <c r="A2144" s="161">
        <v>2114.0</v>
      </c>
      <c r="B2144" s="111" t="s">
        <v>2661</v>
      </c>
      <c r="C2144" s="166">
        <v>45366.0</v>
      </c>
      <c r="D2144" s="191" t="s">
        <v>2524</v>
      </c>
      <c r="E2144" s="157">
        <v>28000.0</v>
      </c>
      <c r="F2144" s="111"/>
      <c r="J2144" s="141" t="str">
        <f>VLOOKUP(D2144,'Tech. sheet (2)'!A:B,2,FALSE)</f>
        <v>OT062-ELQ6216A3A-15VK05-975HP-160TH520S2828-BAO-144000</v>
      </c>
    </row>
    <row r="2145" ht="15.75" customHeight="1">
      <c r="A2145" s="161">
        <v>2115.0</v>
      </c>
      <c r="B2145" s="111" t="s">
        <v>2662</v>
      </c>
      <c r="C2145" s="166">
        <v>45366.0</v>
      </c>
      <c r="D2145" s="144" t="s">
        <v>2586</v>
      </c>
      <c r="E2145" s="157">
        <v>6000.0</v>
      </c>
      <c r="F2145" s="111"/>
      <c r="J2145" s="141" t="str">
        <f>VLOOKUP(D2145,'Tech. sheet (2)'!A:B,2,FALSE)</f>
        <v>OT070-21EK05-993DE-160TH520F2020-BAO-90300</v>
      </c>
    </row>
    <row r="2146" ht="15.75" customHeight="1">
      <c r="A2146" s="161">
        <v>2116.0</v>
      </c>
      <c r="B2146" s="111" t="s">
        <v>2663</v>
      </c>
      <c r="C2146" s="166">
        <v>45369.0</v>
      </c>
      <c r="D2146" s="131" t="s">
        <v>2538</v>
      </c>
      <c r="E2146" s="157">
        <v>25000.0</v>
      </c>
      <c r="F2146" s="111"/>
      <c r="J2146" s="141" t="str">
        <f>VLOOKUP(D2146,'Tech. sheet (2)'!A:B,2,FALSE)</f>
        <v>OT070-ELQ7013A4A-07CK05-993DE-160TH520F2020-BAO-90300</v>
      </c>
    </row>
    <row r="2147" ht="15.75" customHeight="1">
      <c r="A2147" s="161">
        <v>2117.0</v>
      </c>
      <c r="B2147" s="111" t="s">
        <v>2664</v>
      </c>
      <c r="C2147" s="166">
        <v>45369.0</v>
      </c>
      <c r="D2147" s="131" t="s">
        <v>2065</v>
      </c>
      <c r="E2147" s="157">
        <v>20000.0</v>
      </c>
      <c r="F2147" s="161" t="s">
        <v>2665</v>
      </c>
      <c r="J2147" s="141" t="str">
        <f>VLOOKUP(D2147,'Tech. sheet (2)'!A:B,2,FALSE)</f>
        <v>OT099-ELQ9999A0A---K05-715SU-250TH415F7575-RAS-42500 Hollande  </v>
      </c>
    </row>
    <row r="2148" ht="15.75" customHeight="1">
      <c r="A2148" s="161">
        <v>2118.0</v>
      </c>
      <c r="B2148" s="111" t="s">
        <v>2666</v>
      </c>
      <c r="C2148" s="166">
        <v>45369.0</v>
      </c>
      <c r="D2148" s="141" t="s">
        <v>2117</v>
      </c>
      <c r="E2148" s="157">
        <v>42000.0</v>
      </c>
      <c r="F2148" s="111"/>
      <c r="J2148" s="141" t="str">
        <f>VLOOKUP(D2148,'Tech. sheet (2)'!A:B,2,FALSE)</f>
        <v>M-860-873-180TH550F2820-BAO BLANK </v>
      </c>
    </row>
    <row r="2149" ht="15.75" customHeight="1">
      <c r="A2149" s="161">
        <v>2119.0</v>
      </c>
      <c r="B2149" s="111" t="s">
        <v>2667</v>
      </c>
      <c r="C2149" s="166">
        <v>45369.0</v>
      </c>
      <c r="D2149" s="111" t="s">
        <v>2350</v>
      </c>
      <c r="E2149" s="157">
        <v>20000.0</v>
      </c>
      <c r="F2149" s="111"/>
      <c r="J2149" s="141" t="str">
        <f>VLOOKUP(D2149,'Tech. sheet (2)'!A:B,2,FALSE)</f>
        <v>OT096-A07K05-ARGO-180TH550S2828-USK-38850</v>
      </c>
    </row>
    <row r="2150" ht="15.75" customHeight="1">
      <c r="A2150" s="161">
        <v>2120.0</v>
      </c>
      <c r="B2150" s="111" t="s">
        <v>2668</v>
      </c>
      <c r="C2150" s="166">
        <v>45369.0</v>
      </c>
      <c r="D2150" s="111" t="s">
        <v>2368</v>
      </c>
      <c r="E2150" s="157">
        <v>20000.0</v>
      </c>
      <c r="F2150" s="111"/>
      <c r="J2150" s="141" t="str">
        <f>VLOOKUP(D2150,'Tech. sheet (2)'!A:B,2,FALSE)</f>
        <v>OT096-A07K05-ARGO-180TH550S2828-HBI-38850</v>
      </c>
    </row>
    <row r="2151" ht="15.75" customHeight="1">
      <c r="A2151" s="161">
        <v>2121.0</v>
      </c>
      <c r="B2151" s="111" t="s">
        <v>2669</v>
      </c>
      <c r="C2151" s="166">
        <v>45369.0</v>
      </c>
      <c r="D2151" s="111" t="s">
        <v>127</v>
      </c>
      <c r="E2151" s="157">
        <v>4300.0</v>
      </c>
      <c r="F2151" s="111"/>
      <c r="J2151" s="141" t="str">
        <f>VLOOKUP(D2151,'Tech. sheet (2)'!A:B,2,FALSE)</f>
        <v>T-908-1112-200TS260S2828-USK BLANK</v>
      </c>
    </row>
    <row r="2152" ht="15.75" customHeight="1">
      <c r="A2152" s="161">
        <v>2122.0</v>
      </c>
      <c r="B2152" s="111" t="s">
        <v>2670</v>
      </c>
      <c r="C2152" s="166">
        <v>45369.0</v>
      </c>
      <c r="D2152" s="144" t="s">
        <v>2544</v>
      </c>
      <c r="E2152" s="157">
        <v>17000.0</v>
      </c>
      <c r="F2152" s="111"/>
      <c r="J2152" s="141" t="str">
        <f>VLOOKUP(D2152,'Tech. sheet (2)'!A:B,2,FALSE)</f>
        <v>T-821-926-155TH550F2828-BAO BLANK</v>
      </c>
    </row>
    <row r="2153" ht="15.75" customHeight="1">
      <c r="A2153" s="161">
        <v>2123.0</v>
      </c>
      <c r="B2153" s="111" t="s">
        <v>2671</v>
      </c>
      <c r="C2153" s="166">
        <v>45370.0</v>
      </c>
      <c r="D2153" s="131" t="s">
        <v>2672</v>
      </c>
      <c r="E2153" s="157">
        <v>15000.0</v>
      </c>
      <c r="F2153" s="111"/>
      <c r="J2153" s="141" t="str">
        <f>VLOOKUP(D2153,'Tech. sheet (2)'!A:B,2,FALSE)</f>
        <v>L-860-873-180TH550F2820-BAO-V14K06</v>
      </c>
    </row>
    <row r="2154" ht="15.75" customHeight="1">
      <c r="A2154" s="161">
        <v>2124.0</v>
      </c>
      <c r="B2154" s="111" t="s">
        <v>2673</v>
      </c>
      <c r="C2154" s="166">
        <v>45370.0</v>
      </c>
      <c r="D2154" s="141" t="s">
        <v>2108</v>
      </c>
      <c r="E2154" s="157">
        <v>19000.0</v>
      </c>
      <c r="F2154" s="111"/>
      <c r="J2154" s="141" t="str">
        <f>VLOOKUP(D2154,'Tech. sheet (2)'!A:B,2,FALSE)</f>
        <v>T-896-795-180TH550F2850-BAO BLANK</v>
      </c>
    </row>
    <row r="2155" ht="15.75" customHeight="1">
      <c r="A2155" s="161">
        <v>2125.0</v>
      </c>
      <c r="B2155" s="111" t="s">
        <v>2674</v>
      </c>
      <c r="C2155" s="166">
        <v>45370.0</v>
      </c>
      <c r="D2155" s="111" t="s">
        <v>233</v>
      </c>
      <c r="E2155" s="157">
        <v>30000.0</v>
      </c>
      <c r="F2155" s="111"/>
      <c r="J2155" s="141" t="str">
        <f>VLOOKUP(D2155,'Tech. sheet (2)'!A:B,2,FALSE)</f>
        <v>M-895-907-190TH550F2820-HBI BLANK</v>
      </c>
    </row>
    <row r="2156" ht="15.75" customHeight="1">
      <c r="A2156" s="161">
        <v>2126.0</v>
      </c>
      <c r="B2156" s="111" t="s">
        <v>2675</v>
      </c>
      <c r="C2156" s="166">
        <v>45370.0</v>
      </c>
      <c r="D2156" s="111" t="s">
        <v>233</v>
      </c>
      <c r="E2156" s="157">
        <v>30000.0</v>
      </c>
      <c r="F2156" s="111"/>
      <c r="J2156" s="141" t="str">
        <f>VLOOKUP(D2156,'Tech. sheet (2)'!A:B,2,FALSE)</f>
        <v>M-895-907-190TH550F2820-HBI BLANK</v>
      </c>
    </row>
    <row r="2157" ht="15.75" customHeight="1">
      <c r="A2157" s="161">
        <v>2127.0</v>
      </c>
      <c r="B2157" s="111" t="s">
        <v>2676</v>
      </c>
      <c r="C2157" s="166">
        <v>45371.0</v>
      </c>
      <c r="D2157" s="111" t="s">
        <v>1671</v>
      </c>
      <c r="E2157" s="157">
        <v>25000.0</v>
      </c>
      <c r="F2157" s="111"/>
      <c r="J2157" s="141" t="str">
        <f>VLOOKUP(D2157,'Tech. sheet (2)'!A:B,2,FALSE)</f>
        <v>OT070-ELQ7033A2A-08CB05-993DE-170TH580S2828-USK-90300</v>
      </c>
    </row>
    <row r="2158" ht="15.75" customHeight="1">
      <c r="A2158" s="161">
        <v>2128.0</v>
      </c>
      <c r="B2158" s="111" t="s">
        <v>2677</v>
      </c>
      <c r="C2158" s="166">
        <v>45371.0</v>
      </c>
      <c r="D2158" s="144" t="s">
        <v>2094</v>
      </c>
      <c r="E2158" s="157">
        <v>10000.0</v>
      </c>
      <c r="F2158" s="111"/>
      <c r="J2158" s="141" t="str">
        <f>VLOOKUP(D2158,'Tech. sheet (2)'!A:B,2,FALSE)</f>
        <v>OT070-ELQ7033A2A-08CB05-993DE-170TH580S2828-BAO-90300   </v>
      </c>
    </row>
    <row r="2159" ht="15.75" customHeight="1">
      <c r="A2159" s="161">
        <v>2129.0</v>
      </c>
      <c r="B2159" s="111" t="s">
        <v>2678</v>
      </c>
      <c r="C2159" s="166">
        <v>45372.0</v>
      </c>
      <c r="D2159" s="191" t="s">
        <v>2524</v>
      </c>
      <c r="E2159" s="157">
        <v>20000.0</v>
      </c>
      <c r="F2159" s="111"/>
      <c r="J2159" s="141" t="str">
        <f>VLOOKUP(D2159,'Tech. sheet (2)'!A:B,2,FALSE)</f>
        <v>OT062-ELQ6216A3A-15VK05-975HP-160TH520S2828-BAO-144000</v>
      </c>
    </row>
    <row r="2160" ht="15.75" customHeight="1">
      <c r="A2160" s="161">
        <v>2130.0</v>
      </c>
      <c r="B2160" s="111" t="s">
        <v>2679</v>
      </c>
      <c r="C2160" s="166">
        <v>45372.0</v>
      </c>
      <c r="D2160" s="144" t="s">
        <v>2660</v>
      </c>
      <c r="E2160" s="157">
        <v>3000.0</v>
      </c>
      <c r="F2160" s="111"/>
      <c r="J2160" s="141" t="str">
        <f>VLOOKUP(D2160,'Tech. sheet (2)'!A:B,2,FALSE)</f>
        <v> OT062-21EK05-975HP-160TH520S2828-BAO-144000</v>
      </c>
    </row>
    <row r="2161" ht="15.75" customHeight="1">
      <c r="A2161" s="161">
        <v>2131.0</v>
      </c>
      <c r="B2161" s="111" t="s">
        <v>2680</v>
      </c>
      <c r="C2161" s="166">
        <v>45372.0</v>
      </c>
      <c r="D2161" s="111" t="s">
        <v>2681</v>
      </c>
      <c r="E2161" s="192">
        <v>1100.0</v>
      </c>
      <c r="F2161" s="111"/>
      <c r="J2161" s="141" t="str">
        <f>VLOOKUP(D2161,'Tech. sheet (2)'!A:B,2,FALSE)</f>
        <v>OT062-10DB05-975HP-160TH520S2828-BAO-144000</v>
      </c>
    </row>
    <row r="2162" ht="15.75" customHeight="1">
      <c r="A2162" s="161">
        <v>2132.0</v>
      </c>
      <c r="B2162" s="111" t="s">
        <v>2682</v>
      </c>
      <c r="C2162" s="166">
        <v>45376.0</v>
      </c>
      <c r="D2162" s="176" t="s">
        <v>2248</v>
      </c>
      <c r="E2162" s="157">
        <v>15000.0</v>
      </c>
      <c r="F2162" s="111"/>
      <c r="J2162" s="141" t="str">
        <f>VLOOKUP(D2162,'Tech. sheet (2)'!A:B,2,FALSE)</f>
        <v>OT153-ELQ1542A3A-20EB05-727LW-270TH435F5628-BAO-14400</v>
      </c>
    </row>
    <row r="2163" ht="15.75" customHeight="1">
      <c r="A2163" s="161">
        <v>2133.0</v>
      </c>
      <c r="B2163" s="111" t="s">
        <v>2683</v>
      </c>
      <c r="C2163" s="166">
        <v>45376.0</v>
      </c>
      <c r="D2163" s="144" t="s">
        <v>82</v>
      </c>
      <c r="E2163" s="157">
        <v>40000.0</v>
      </c>
      <c r="F2163" s="111"/>
      <c r="J2163" s="141" t="str">
        <f>VLOOKUP(D2163,'Tech. sheet (2)'!A:B,2,FALSE)</f>
        <v>L-942-790-160TS340S2020-RAS-А08К05</v>
      </c>
    </row>
    <row r="2164" ht="15.75" customHeight="1">
      <c r="A2164" s="161">
        <v>2134.0</v>
      </c>
      <c r="B2164" s="111" t="s">
        <v>2684</v>
      </c>
      <c r="C2164" s="166">
        <v>45376.0</v>
      </c>
      <c r="D2164" s="111" t="s">
        <v>1101</v>
      </c>
      <c r="E2164" s="157">
        <v>16000.0</v>
      </c>
      <c r="F2164" s="111"/>
      <c r="J2164" s="141" t="str">
        <f>VLOOKUP(D2164,'Tech. sheet (2)'!A:B,2,FALSE)</f>
        <v>L-913-766-140TS480F2020-USK-А08К05</v>
      </c>
    </row>
    <row r="2165" ht="15.75" customHeight="1">
      <c r="A2165" s="161">
        <v>2135.0</v>
      </c>
      <c r="B2165" s="111" t="s">
        <v>2685</v>
      </c>
      <c r="C2165" s="166">
        <v>45376.0</v>
      </c>
      <c r="D2165" s="141" t="s">
        <v>787</v>
      </c>
      <c r="E2165" s="157">
        <v>3500.0</v>
      </c>
      <c r="F2165" s="111"/>
      <c r="J2165" s="141" t="str">
        <f>VLOOKUP(D2165,'Tech. sheet (2)'!A:B,2,FALSE)</f>
        <v>M-913-766-140TS480S2020-USK BLANK</v>
      </c>
    </row>
    <row r="2166" ht="15.75" customHeight="1">
      <c r="A2166" s="161">
        <v>2136.0</v>
      </c>
      <c r="B2166" s="111" t="s">
        <v>2686</v>
      </c>
      <c r="C2166" s="166">
        <v>45376.0</v>
      </c>
      <c r="D2166" s="131" t="s">
        <v>2151</v>
      </c>
      <c r="E2166" s="157">
        <v>27000.0</v>
      </c>
      <c r="F2166" s="111"/>
      <c r="J2166" s="141" t="str">
        <f>VLOOKUP(D2166,'Tech. sheet (2)'!A:B,2,FALSE)</f>
        <v>L-838-942-170TH550F2820-BAO-A55K05</v>
      </c>
    </row>
    <row r="2167" ht="15.75" customHeight="1">
      <c r="A2167" s="161">
        <v>2137.0</v>
      </c>
      <c r="B2167" s="111" t="s">
        <v>2687</v>
      </c>
      <c r="C2167" s="166">
        <v>45377.0</v>
      </c>
      <c r="D2167" s="131" t="s">
        <v>2151</v>
      </c>
      <c r="E2167" s="157">
        <v>34000.0</v>
      </c>
      <c r="F2167" s="111"/>
      <c r="J2167" s="141" t="str">
        <f>VLOOKUP(D2167,'Tech. sheet (2)'!A:B,2,FALSE)</f>
        <v>L-838-942-170TH550F2820-BAO-A55K05</v>
      </c>
    </row>
    <row r="2168" ht="15.75" customHeight="1">
      <c r="A2168" s="161">
        <v>2138.0</v>
      </c>
      <c r="B2168" s="111" t="s">
        <v>2688</v>
      </c>
      <c r="C2168" s="166">
        <v>45377.0</v>
      </c>
      <c r="D2168" s="111" t="s">
        <v>719</v>
      </c>
      <c r="E2168" s="157">
        <v>20000.0</v>
      </c>
      <c r="F2168" s="111"/>
      <c r="J2168" s="141" t="str">
        <f>VLOOKUP(D2168,'Tech. sheet (2)'!A:B,2,FALSE)</f>
        <v>L-975-925-140TS550S2828-USK-C06K05</v>
      </c>
    </row>
    <row r="2169" ht="15.75" customHeight="1">
      <c r="A2169" s="161">
        <v>2139.0</v>
      </c>
      <c r="B2169" s="111" t="s">
        <v>2689</v>
      </c>
      <c r="C2169" s="166">
        <v>45378.0</v>
      </c>
      <c r="D2169" s="131" t="s">
        <v>2655</v>
      </c>
      <c r="E2169" s="157">
        <v>22000.0</v>
      </c>
      <c r="F2169" s="111"/>
      <c r="J2169" s="141" t="str">
        <f>VLOOKUP(D2169,'Tech. sheet (2)'!A:B,2,FALSE)</f>
        <v>T-821-926-155TH550F2828-HBI BLANK</v>
      </c>
    </row>
    <row r="2170" ht="15.75" customHeight="1">
      <c r="A2170" s="161">
        <v>2140.0</v>
      </c>
      <c r="B2170" s="111" t="s">
        <v>2690</v>
      </c>
      <c r="C2170" s="166">
        <v>45378.0</v>
      </c>
      <c r="D2170" s="144" t="s">
        <v>82</v>
      </c>
      <c r="E2170" s="157">
        <v>28000.0</v>
      </c>
      <c r="F2170" s="111"/>
      <c r="J2170" s="141" t="str">
        <f>VLOOKUP(D2170,'Tech. sheet (2)'!A:B,2,FALSE)</f>
        <v>L-942-790-160TS340S2020-RAS-А08К05</v>
      </c>
    </row>
    <row r="2171" ht="15.75" customHeight="1">
      <c r="A2171" s="161">
        <v>2141.0</v>
      </c>
      <c r="B2171" s="111" t="s">
        <v>2691</v>
      </c>
      <c r="C2171" s="167">
        <v>45378.0</v>
      </c>
      <c r="D2171" s="131" t="s">
        <v>2187</v>
      </c>
      <c r="E2171" s="157">
        <v>20000.0</v>
      </c>
      <c r="F2171" s="111"/>
      <c r="J2171" s="141" t="str">
        <f>VLOOKUP(D2171,'Tech. sheet (2)'!A:B,2,FALSE)</f>
        <v>M-920-778-160TS340S2828-RAS BLANK</v>
      </c>
    </row>
    <row r="2172" ht="15.75" customHeight="1">
      <c r="A2172" s="161">
        <v>2142.0</v>
      </c>
      <c r="B2172" s="131" t="s">
        <v>2692</v>
      </c>
      <c r="C2172" s="129">
        <v>45378.0</v>
      </c>
      <c r="D2172" s="126" t="s">
        <v>2693</v>
      </c>
      <c r="E2172" s="157">
        <v>20000.0</v>
      </c>
      <c r="F2172" s="111"/>
      <c r="J2172" s="141" t="str">
        <f>VLOOKUP(D2172,'Tech. sheet (2)'!A:B,2,FALSE)</f>
        <v>L-920-778-140TS340S2828-RAS-21EК05</v>
      </c>
    </row>
    <row r="2173" ht="15.75" customHeight="1">
      <c r="A2173" s="161">
        <v>2143.0</v>
      </c>
      <c r="B2173" s="111" t="s">
        <v>2694</v>
      </c>
      <c r="C2173" s="177">
        <v>45378.0</v>
      </c>
      <c r="D2173" s="111" t="s">
        <v>2368</v>
      </c>
      <c r="E2173" s="157">
        <v>18000.0</v>
      </c>
      <c r="F2173" s="111"/>
      <c r="J2173" s="141" t="str">
        <f>VLOOKUP(D2173,'Tech. sheet (2)'!A:B,2,FALSE)</f>
        <v>OT096-A07K05-ARGO-180TH550S2828-HBI-38850</v>
      </c>
    </row>
    <row r="2174" ht="15.75" customHeight="1">
      <c r="A2174" s="161">
        <v>2144.0</v>
      </c>
      <c r="B2174" s="111" t="s">
        <v>2695</v>
      </c>
      <c r="C2174" s="166">
        <v>45379.0</v>
      </c>
      <c r="D2174" s="141" t="s">
        <v>719</v>
      </c>
      <c r="E2174" s="157">
        <v>30000.0</v>
      </c>
      <c r="F2174" s="111"/>
      <c r="J2174" s="141" t="str">
        <f>VLOOKUP(D2174,'Tech. sheet (2)'!A:B,2,FALSE)</f>
        <v>L-975-925-140TS550S2828-USK-C06K05</v>
      </c>
    </row>
    <row r="2175" ht="15.75" customHeight="1">
      <c r="A2175" s="161">
        <v>2145.0</v>
      </c>
      <c r="B2175" s="111" t="s">
        <v>2696</v>
      </c>
      <c r="C2175" s="166">
        <v>45383.0</v>
      </c>
      <c r="D2175" s="141" t="s">
        <v>2615</v>
      </c>
      <c r="E2175" s="192">
        <v>22500.0</v>
      </c>
      <c r="F2175" s="111"/>
      <c r="J2175" s="141" t="str">
        <f>VLOOKUP(D2175,'Tech. sheet (2)'!A:B,2,FALSE)</f>
        <v>T-877-795-180TS275S2828-USK BLANK</v>
      </c>
    </row>
    <row r="2176" ht="15.75" customHeight="1">
      <c r="A2176" s="161">
        <v>2146.0</v>
      </c>
      <c r="B2176" s="111" t="s">
        <v>2697</v>
      </c>
      <c r="C2176" s="166">
        <v>45383.0</v>
      </c>
      <c r="D2176" s="111" t="s">
        <v>2467</v>
      </c>
      <c r="E2176" s="192">
        <v>1000.0</v>
      </c>
      <c r="F2176" s="111"/>
      <c r="J2176" s="141" t="str">
        <f>VLOOKUP(D2176,'Tech. sheet (2)'!A:B,2,FALSE)</f>
        <v>T-950-780-270TH435F5628-BAO BLANK</v>
      </c>
    </row>
    <row r="2177" ht="15.75" customHeight="1">
      <c r="A2177" s="161">
        <v>2147.0</v>
      </c>
      <c r="B2177" s="111" t="s">
        <v>2698</v>
      </c>
      <c r="C2177" s="166">
        <v>45383.0</v>
      </c>
      <c r="D2177" s="157" t="s">
        <v>2136</v>
      </c>
      <c r="E2177" s="157">
        <v>11000.0</v>
      </c>
      <c r="F2177" s="111"/>
      <c r="J2177" s="141" t="str">
        <f>VLOOKUP(D2177,'Tech. sheet (2)'!A:B,2,FALSE)</f>
        <v>T-896-795-170TH550F2828-BAO BLANK</v>
      </c>
    </row>
    <row r="2178" ht="15.75" customHeight="1">
      <c r="A2178" s="161">
        <v>2148.0</v>
      </c>
      <c r="B2178" s="111" t="s">
        <v>2699</v>
      </c>
      <c r="C2178" s="166">
        <v>45383.0</v>
      </c>
      <c r="D2178" s="144" t="s">
        <v>2655</v>
      </c>
      <c r="E2178" s="157">
        <v>15000.0</v>
      </c>
      <c r="F2178" s="111"/>
      <c r="J2178" s="141" t="str">
        <f>VLOOKUP(D2178,'Tech. sheet (2)'!A:B,2,FALSE)</f>
        <v>T-821-926-155TH550F2828-HBI BLANK</v>
      </c>
    </row>
    <row r="2179" ht="15.75" customHeight="1">
      <c r="A2179" s="161">
        <v>2149.0</v>
      </c>
      <c r="B2179" s="111" t="s">
        <v>2700</v>
      </c>
      <c r="C2179" s="166">
        <v>45383.0</v>
      </c>
      <c r="D2179" s="111" t="s">
        <v>2403</v>
      </c>
      <c r="E2179" s="192">
        <v>1700.0</v>
      </c>
      <c r="F2179" s="111"/>
      <c r="J2179" s="141" t="str">
        <f>VLOOKUP(D2179,'Tech. sheet (2)'!A:B,2,FALSE)</f>
        <v>OT153-20EB05-727LW-270TH435F5628-BAO-12800</v>
      </c>
    </row>
    <row r="2180" ht="15.75" customHeight="1">
      <c r="A2180" s="161">
        <v>2150.0</v>
      </c>
      <c r="B2180" s="111" t="s">
        <v>2701</v>
      </c>
      <c r="C2180" s="167">
        <v>45383.0</v>
      </c>
      <c r="D2180" s="141" t="s">
        <v>2115</v>
      </c>
      <c r="E2180" s="157">
        <v>20000.0</v>
      </c>
      <c r="F2180" s="111"/>
      <c r="J2180" s="141" t="str">
        <f>VLOOKUP(D2180,'Tech. sheet (2)'!A:B,2,FALSE)</f>
        <v>M-895-907-190TH550F2820-BAO BLANK</v>
      </c>
    </row>
    <row r="2181" ht="15.75" customHeight="1">
      <c r="A2181" s="161">
        <v>2151.0</v>
      </c>
      <c r="B2181" s="131" t="s">
        <v>2702</v>
      </c>
      <c r="C2181" s="129">
        <v>45383.0</v>
      </c>
      <c r="D2181" s="111" t="s">
        <v>2115</v>
      </c>
      <c r="E2181" s="192">
        <v>20000.0</v>
      </c>
      <c r="F2181" s="111"/>
      <c r="J2181" s="141" t="str">
        <f>VLOOKUP(D2181,'Tech. sheet (2)'!A:B,2,FALSE)</f>
        <v>M-895-907-190TH550F2820-BAO BLANK</v>
      </c>
    </row>
    <row r="2182" ht="15.75" customHeight="1">
      <c r="A2182" s="161">
        <v>2152.0</v>
      </c>
      <c r="B2182" s="131" t="s">
        <v>2703</v>
      </c>
      <c r="C2182" s="129">
        <v>45384.0</v>
      </c>
      <c r="D2182" s="111" t="s">
        <v>2704</v>
      </c>
      <c r="E2182" s="192">
        <v>1500.0</v>
      </c>
      <c r="F2182" s="111"/>
      <c r="J2182" s="141" t="str">
        <f>VLOOKUP(D2182,'Tech. sheet (2)'!A:B,2,FALSE)</f>
        <v>M-838-941,7-200TH550S2828-BAO BLANK</v>
      </c>
    </row>
    <row r="2183" ht="15.75" customHeight="1">
      <c r="A2183" s="161">
        <v>2153.0</v>
      </c>
      <c r="B2183" s="111" t="s">
        <v>2705</v>
      </c>
      <c r="C2183" s="129">
        <v>45384.0</v>
      </c>
      <c r="D2183" s="221" t="s">
        <v>2706</v>
      </c>
      <c r="E2183" s="157">
        <v>3000.0</v>
      </c>
      <c r="F2183" s="111"/>
      <c r="J2183" s="141" t="str">
        <f>VLOOKUP(D2183,'Tech. sheet (2)'!A:B,2,FALSE)</f>
        <v>OT099-921XQ-200TH550S2828-BAO-A75B05-36608</v>
      </c>
    </row>
    <row r="2184" ht="15.75" customHeight="1">
      <c r="A2184" s="161">
        <v>2154.0</v>
      </c>
      <c r="B2184" s="111" t="s">
        <v>2707</v>
      </c>
      <c r="C2184" s="129">
        <v>45384.0</v>
      </c>
      <c r="D2184" s="191" t="s">
        <v>2524</v>
      </c>
      <c r="E2184" s="157">
        <v>30000.0</v>
      </c>
      <c r="F2184" s="111"/>
      <c r="J2184" s="141" t="str">
        <f>VLOOKUP(D2184,'Tech. sheet (2)'!A:B,2,FALSE)</f>
        <v>OT062-ELQ6216A3A-15VK05-975HP-160TH520S2828-BAO-144000</v>
      </c>
    </row>
    <row r="2185" ht="15.75" customHeight="1">
      <c r="A2185" s="161">
        <v>2155.0</v>
      </c>
      <c r="B2185" s="111" t="s">
        <v>2708</v>
      </c>
      <c r="C2185" s="129">
        <v>45384.0</v>
      </c>
      <c r="D2185" s="111" t="s">
        <v>2324</v>
      </c>
      <c r="E2185" s="157">
        <v>5000.0</v>
      </c>
      <c r="F2185" s="111"/>
      <c r="J2185" s="141" t="str">
        <f>VLOOKUP(D2185,'Tech. sheet (2)'!A:B,2,FALSE)</f>
        <v>OT062-20EK05-975HP-170TH435S2828-BAO-144000</v>
      </c>
    </row>
    <row r="2186" ht="15.75" customHeight="1">
      <c r="A2186" s="161">
        <v>2156.0</v>
      </c>
      <c r="B2186" s="111" t="s">
        <v>2709</v>
      </c>
      <c r="C2186" s="129">
        <v>45384.0</v>
      </c>
      <c r="D2186" s="111" t="s">
        <v>2144</v>
      </c>
      <c r="E2186" s="157">
        <v>5000.0</v>
      </c>
      <c r="F2186" s="111"/>
      <c r="J2186" s="141" t="str">
        <f>VLOOKUP(D2186,'Tech. sheet (2)'!A:B,2,FALSE)</f>
        <v>OT062-20EK05-975HP-170TH435S2828-HBI-144000</v>
      </c>
    </row>
    <row r="2187" ht="15.75" customHeight="1">
      <c r="A2187" s="161">
        <v>2157.0</v>
      </c>
      <c r="B2187" s="111" t="s">
        <v>2710</v>
      </c>
      <c r="C2187" s="129">
        <v>45384.0</v>
      </c>
      <c r="D2187" s="157" t="s">
        <v>2136</v>
      </c>
      <c r="E2187" s="157">
        <v>20000.0</v>
      </c>
      <c r="F2187" s="111"/>
      <c r="J2187" s="141" t="str">
        <f>VLOOKUP(D2187,'Tech. sheet (2)'!A:B,2,FALSE)</f>
        <v>T-896-795-170TH550F2828-BAO BLANK</v>
      </c>
    </row>
    <row r="2188" ht="15.75" customHeight="1">
      <c r="A2188" s="161">
        <v>2158.0</v>
      </c>
      <c r="B2188" s="111" t="s">
        <v>2711</v>
      </c>
      <c r="C2188" s="129">
        <v>45384.0</v>
      </c>
      <c r="D2188" s="141" t="s">
        <v>2108</v>
      </c>
      <c r="E2188" s="157">
        <v>10000.0</v>
      </c>
      <c r="F2188" s="111"/>
      <c r="J2188" s="141" t="str">
        <f>VLOOKUP(D2188,'Tech. sheet (2)'!A:B,2,FALSE)</f>
        <v>T-896-795-180TH550F2850-BAO BLANK</v>
      </c>
    </row>
    <row r="2189" ht="15.75" customHeight="1">
      <c r="A2189" s="161">
        <v>2159.0</v>
      </c>
      <c r="B2189" s="111" t="s">
        <v>2712</v>
      </c>
      <c r="C2189" s="129">
        <v>45384.0</v>
      </c>
      <c r="D2189" s="131" t="s">
        <v>2655</v>
      </c>
      <c r="E2189" s="157">
        <v>14000.0</v>
      </c>
      <c r="F2189" s="111"/>
      <c r="J2189" s="141" t="str">
        <f>VLOOKUP(D2189,'Tech. sheet (2)'!A:B,2,FALSE)</f>
        <v>T-821-926-155TH550F2828-HBI BLANK</v>
      </c>
    </row>
    <row r="2190" ht="15.75" customHeight="1">
      <c r="A2190" s="161">
        <v>2160.0</v>
      </c>
      <c r="B2190" s="111" t="s">
        <v>2713</v>
      </c>
      <c r="C2190" s="129">
        <v>45385.0</v>
      </c>
      <c r="D2190" s="157" t="s">
        <v>2136</v>
      </c>
      <c r="E2190" s="157">
        <v>20000.0</v>
      </c>
      <c r="F2190" s="111"/>
      <c r="J2190" s="141" t="str">
        <f>VLOOKUP(D2190,'Tech. sheet (2)'!A:B,2,FALSE)</f>
        <v>T-896-795-170TH550F2828-BAO BLANK</v>
      </c>
    </row>
    <row r="2191" ht="15.75" customHeight="1">
      <c r="A2191" s="161">
        <v>2161.0</v>
      </c>
      <c r="B2191" s="111" t="s">
        <v>2714</v>
      </c>
      <c r="C2191" s="129">
        <v>45385.0</v>
      </c>
      <c r="D2191" s="141" t="s">
        <v>2108</v>
      </c>
      <c r="E2191" s="157">
        <v>10000.0</v>
      </c>
      <c r="F2191" s="111"/>
      <c r="J2191" s="141" t="str">
        <f>VLOOKUP(D2191,'Tech. sheet (2)'!A:B,2,FALSE)</f>
        <v>T-896-795-180TH550F2850-BAO BLANK</v>
      </c>
    </row>
    <row r="2192" ht="15.75" customHeight="1">
      <c r="A2192" s="161">
        <v>2162.0</v>
      </c>
      <c r="B2192" s="111" t="s">
        <v>2715</v>
      </c>
      <c r="C2192" s="129">
        <v>45385.0</v>
      </c>
      <c r="D2192" s="141" t="s">
        <v>719</v>
      </c>
      <c r="E2192" s="157">
        <v>10000.0</v>
      </c>
      <c r="F2192" s="111"/>
      <c r="J2192" s="141" t="str">
        <f>VLOOKUP(D2192,'Tech. sheet (2)'!A:B,2,FALSE)</f>
        <v>L-975-925-140TS550S2828-USK-C06K05</v>
      </c>
    </row>
    <row r="2193" ht="15.75" customHeight="1">
      <c r="A2193" s="161">
        <v>2163.0</v>
      </c>
      <c r="B2193" s="111" t="s">
        <v>2716</v>
      </c>
      <c r="C2193" s="129">
        <v>45385.0</v>
      </c>
      <c r="D2193" s="144" t="s">
        <v>2660</v>
      </c>
      <c r="E2193" s="157">
        <v>20000.0</v>
      </c>
      <c r="F2193" s="111"/>
      <c r="J2193" s="141" t="str">
        <f>VLOOKUP(D2193,'Tech. sheet (2)'!A:B,2,FALSE)</f>
        <v> OT062-21EK05-975HP-160TH520S2828-BAO-144000</v>
      </c>
    </row>
    <row r="2194" ht="15.75" customHeight="1">
      <c r="A2194" s="161">
        <v>2164.0</v>
      </c>
      <c r="B2194" s="111" t="s">
        <v>2717</v>
      </c>
      <c r="C2194" s="129">
        <v>45385.0</v>
      </c>
      <c r="D2194" s="193" t="s">
        <v>2524</v>
      </c>
      <c r="E2194" s="157">
        <v>20000.0</v>
      </c>
      <c r="F2194" s="111"/>
      <c r="J2194" s="141" t="str">
        <f>VLOOKUP(D2194,'Tech. sheet (2)'!A:B,2,FALSE)</f>
        <v>OT062-ELQ6216A3A-15VK05-975HP-160TH520S2828-BAO-144000</v>
      </c>
    </row>
    <row r="2195" ht="15.75" customHeight="1">
      <c r="A2195" s="161">
        <v>2165.0</v>
      </c>
      <c r="B2195" s="111" t="s">
        <v>2718</v>
      </c>
      <c r="C2195" s="163">
        <v>45385.0</v>
      </c>
      <c r="D2195" s="111" t="s">
        <v>2094</v>
      </c>
      <c r="E2195" s="192">
        <v>20000.0</v>
      </c>
      <c r="F2195" s="111"/>
      <c r="J2195" s="141" t="str">
        <f>VLOOKUP(D2195,'Tech. sheet (2)'!A:B,2,FALSE)</f>
        <v>OT070-ELQ7033A2A-08CB05-993DE-170TH580S2828-BAO-90300   </v>
      </c>
    </row>
    <row r="2196" ht="15.75" customHeight="1">
      <c r="A2196" s="161">
        <v>2166.0</v>
      </c>
      <c r="B2196" s="111" t="s">
        <v>2719</v>
      </c>
      <c r="C2196" s="163">
        <v>45386.0</v>
      </c>
      <c r="D2196" s="111" t="s">
        <v>2136</v>
      </c>
      <c r="E2196" s="192">
        <v>25000.0</v>
      </c>
      <c r="F2196" s="111"/>
      <c r="J2196" s="141" t="str">
        <f>VLOOKUP(D2196,'Tech. sheet (2)'!A:B,2,FALSE)</f>
        <v>T-896-795-170TH550F2828-BAO BLANK</v>
      </c>
    </row>
    <row r="2197" ht="15.75" customHeight="1">
      <c r="A2197" s="161">
        <v>2167.0</v>
      </c>
      <c r="B2197" s="111" t="s">
        <v>2720</v>
      </c>
      <c r="C2197" s="166">
        <v>45390.0</v>
      </c>
      <c r="D2197" s="111" t="s">
        <v>2136</v>
      </c>
      <c r="E2197" s="157">
        <v>30000.0</v>
      </c>
      <c r="F2197" s="111"/>
      <c r="J2197" s="141" t="str">
        <f>VLOOKUP(D2197,'Tech. sheet (2)'!A:B,2,FALSE)</f>
        <v>T-896-795-170TH550F2828-BAO BLANK</v>
      </c>
    </row>
    <row r="2198" ht="15.75" customHeight="1">
      <c r="A2198" s="161">
        <v>2168.0</v>
      </c>
      <c r="B2198" s="111" t="s">
        <v>2721</v>
      </c>
      <c r="C2198" s="166">
        <v>45390.0</v>
      </c>
      <c r="D2198" s="111" t="s">
        <v>1101</v>
      </c>
      <c r="E2198" s="157">
        <v>25000.0</v>
      </c>
      <c r="F2198" s="111"/>
      <c r="J2198" s="141" t="str">
        <f>VLOOKUP(D2198,'Tech. sheet (2)'!A:B,2,FALSE)</f>
        <v>L-913-766-140TS480F2020-USK-А08К05</v>
      </c>
    </row>
    <row r="2199" ht="15.75" customHeight="1">
      <c r="A2199" s="161">
        <v>2169.0</v>
      </c>
      <c r="B2199" s="111" t="s">
        <v>2722</v>
      </c>
      <c r="C2199" s="166">
        <v>45390.0</v>
      </c>
      <c r="D2199" s="193" t="s">
        <v>2524</v>
      </c>
      <c r="E2199" s="157">
        <v>25000.0</v>
      </c>
      <c r="F2199" s="111"/>
      <c r="J2199" s="141" t="str">
        <f>VLOOKUP(D2199,'Tech. sheet (2)'!A:B,2,FALSE)</f>
        <v>OT062-ELQ6216A3A-15VK05-975HP-160TH520S2828-BAO-144000</v>
      </c>
    </row>
    <row r="2200" ht="15.75" customHeight="1">
      <c r="A2200" s="161">
        <v>2170.0</v>
      </c>
      <c r="B2200" s="111" t="s">
        <v>2723</v>
      </c>
      <c r="C2200" s="166">
        <v>45390.0</v>
      </c>
      <c r="D2200" s="141" t="s">
        <v>719</v>
      </c>
      <c r="E2200" s="157">
        <v>20000.0</v>
      </c>
      <c r="F2200" s="111"/>
      <c r="J2200" s="141" t="str">
        <f>VLOOKUP(D2200,'Tech. sheet (2)'!A:B,2,FALSE)</f>
        <v>L-975-925-140TS550S2828-USK-C06K05</v>
      </c>
    </row>
    <row r="2201" ht="15.75" customHeight="1">
      <c r="A2201" s="161">
        <v>2171.0</v>
      </c>
      <c r="B2201" s="111" t="s">
        <v>2724</v>
      </c>
      <c r="C2201" s="166">
        <v>45390.0</v>
      </c>
      <c r="D2201" s="144" t="s">
        <v>2660</v>
      </c>
      <c r="E2201" s="157">
        <v>17000.0</v>
      </c>
      <c r="F2201" s="111"/>
      <c r="J2201" s="141" t="str">
        <f>VLOOKUP(D2201,'Tech. sheet (2)'!A:B,2,FALSE)</f>
        <v> OT062-21EK05-975HP-160TH520S2828-BAO-144000</v>
      </c>
    </row>
    <row r="2202" ht="15.75" customHeight="1">
      <c r="A2202" s="161">
        <v>2172.0</v>
      </c>
      <c r="B2202" s="111" t="s">
        <v>2725</v>
      </c>
      <c r="C2202" s="166">
        <v>45390.0</v>
      </c>
      <c r="D2202" s="111" t="s">
        <v>2094</v>
      </c>
      <c r="E2202" s="157">
        <v>20000.0</v>
      </c>
      <c r="F2202" s="111"/>
      <c r="J2202" s="141" t="str">
        <f>VLOOKUP(D2202,'Tech. sheet (2)'!A:B,2,FALSE)</f>
        <v>OT070-ELQ7033A2A-08CB05-993DE-170TH580S2828-BAO-90300   </v>
      </c>
    </row>
    <row r="2203" ht="15.75" customHeight="1">
      <c r="A2203" s="161">
        <v>2173.0</v>
      </c>
      <c r="B2203" s="111" t="s">
        <v>2726</v>
      </c>
      <c r="C2203" s="166">
        <v>45390.0</v>
      </c>
      <c r="D2203" s="191" t="s">
        <v>627</v>
      </c>
      <c r="E2203" s="157">
        <v>15000.0</v>
      </c>
      <c r="F2203" s="111"/>
      <c r="J2203" s="141" t="str">
        <f>VLOOKUP(D2203,'Tech. sheet (2)'!A:B,2,FALSE)</f>
        <v>OT070-ELQ7022A5A-21ЕК05-993DE-170TH580S5628-USK-90300</v>
      </c>
    </row>
    <row r="2204" ht="15.75" customHeight="1">
      <c r="A2204" s="161">
        <v>2174.0</v>
      </c>
      <c r="B2204" s="111" t="s">
        <v>2727</v>
      </c>
      <c r="C2204" s="166">
        <v>45390.0</v>
      </c>
      <c r="D2204" s="141" t="s">
        <v>777</v>
      </c>
      <c r="E2204" s="157">
        <v>9000.0</v>
      </c>
      <c r="F2204" s="111"/>
      <c r="J2204" s="141" t="str">
        <f>VLOOKUP(D2204,'Tech. sheet (2)'!A:B,2,FALSE)</f>
        <v>M-922-868-170TH550F2828-HBI BLANK</v>
      </c>
    </row>
    <row r="2205" ht="15.75" customHeight="1">
      <c r="A2205" s="161">
        <v>2175.0</v>
      </c>
      <c r="B2205" s="111" t="s">
        <v>2728</v>
      </c>
      <c r="C2205" s="166">
        <v>45391.0</v>
      </c>
      <c r="D2205" s="111" t="s">
        <v>2729</v>
      </c>
      <c r="E2205" s="192">
        <v>605.0</v>
      </c>
      <c r="F2205" s="111"/>
      <c r="J2205" s="141" t="str">
        <f>VLOOKUP(D2205,'Tech. sheet (2)'!A:B,2,FALSE)</f>
        <v>Жерсть 0,20x838x941,7 ALU/G</v>
      </c>
    </row>
    <row r="2206" ht="15.75" customHeight="1">
      <c r="A2206" s="161">
        <v>2176.0</v>
      </c>
      <c r="B2206" s="111" t="s">
        <v>2730</v>
      </c>
      <c r="C2206" s="166">
        <v>45391.0</v>
      </c>
      <c r="D2206" s="157" t="s">
        <v>2731</v>
      </c>
      <c r="E2206" s="157">
        <v>1084.0</v>
      </c>
      <c r="F2206" s="111"/>
      <c r="J2206" s="141" t="str">
        <f>VLOOKUP(D2206,'Tech. sheet (2)'!A:B,2,FALSE)</f>
        <v>Жерсть 0,16x920x778 G/G</v>
      </c>
    </row>
    <row r="2207" ht="15.75" customHeight="1">
      <c r="A2207" s="161">
        <v>2177.0</v>
      </c>
      <c r="B2207" s="111" t="s">
        <v>2732</v>
      </c>
      <c r="C2207" s="166">
        <v>45391.0</v>
      </c>
      <c r="D2207" s="176" t="s">
        <v>2248</v>
      </c>
      <c r="E2207" s="157">
        <v>29000.0</v>
      </c>
      <c r="F2207" s="111"/>
      <c r="J2207" s="141" t="str">
        <f>VLOOKUP(D2207,'Tech. sheet (2)'!A:B,2,FALSE)</f>
        <v>OT153-ELQ1542A3A-20EB05-727LW-270TH435F5628-BAO-14400</v>
      </c>
    </row>
    <row r="2208" ht="15.75" customHeight="1">
      <c r="A2208" s="161">
        <v>2178.0</v>
      </c>
      <c r="B2208" s="181" t="s">
        <v>2733</v>
      </c>
      <c r="C2208" s="166">
        <v>45391.0</v>
      </c>
      <c r="D2208" s="141" t="s">
        <v>241</v>
      </c>
      <c r="E2208" s="157">
        <v>6500.0</v>
      </c>
      <c r="F2208" s="222" t="s">
        <v>864</v>
      </c>
      <c r="J2208" s="141" t="str">
        <f>VLOOKUP(D2208,'Tech. sheet (2)'!A:B,2,FALSE)</f>
        <v>OT153-ELQ1554A0A-20EB05-727LW-270TH435F5628-USK-12800</v>
      </c>
    </row>
    <row r="2209" ht="15.75" customHeight="1">
      <c r="A2209" s="161">
        <v>2179.0</v>
      </c>
      <c r="B2209" s="111" t="s">
        <v>2734</v>
      </c>
      <c r="C2209" s="166">
        <v>45391.0</v>
      </c>
      <c r="D2209" s="141" t="s">
        <v>2117</v>
      </c>
      <c r="E2209" s="157">
        <v>31000.0</v>
      </c>
      <c r="F2209" s="111"/>
      <c r="J2209" s="141" t="str">
        <f>VLOOKUP(D2209,'Tech. sheet (2)'!A:B,2,FALSE)</f>
        <v>M-860-873-180TH550F2820-BAO BLANK </v>
      </c>
    </row>
    <row r="2210" ht="15.75" customHeight="1">
      <c r="A2210" s="161">
        <v>2180.0</v>
      </c>
      <c r="B2210" s="111" t="s">
        <v>2735</v>
      </c>
      <c r="C2210" s="166">
        <v>45392.0</v>
      </c>
      <c r="D2210" s="111" t="s">
        <v>2117</v>
      </c>
      <c r="E2210" s="192">
        <v>25000.0</v>
      </c>
      <c r="F2210" s="111"/>
      <c r="J2210" s="141" t="str">
        <f>VLOOKUP(D2210,'Tech. sheet (2)'!A:B,2,FALSE)</f>
        <v>M-860-873-180TH550F2820-BAO BLANK </v>
      </c>
    </row>
    <row r="2211" ht="15.75" customHeight="1">
      <c r="A2211" s="161">
        <v>2181.0</v>
      </c>
      <c r="B2211" s="111" t="s">
        <v>2736</v>
      </c>
      <c r="C2211" s="166">
        <v>45392.0</v>
      </c>
      <c r="D2211" s="111" t="s">
        <v>2737</v>
      </c>
      <c r="E2211" s="192">
        <v>20000.0</v>
      </c>
      <c r="F2211" s="111"/>
      <c r="J2211" s="141" t="str">
        <f>VLOOKUP(D2211,'Tech. sheet (2)'!A:B,2,FALSE)</f>
        <v>M-920-778-140TS340S2828-RAS BLANK</v>
      </c>
    </row>
    <row r="2212" ht="15.75" customHeight="1">
      <c r="A2212" s="161">
        <v>2182.0</v>
      </c>
      <c r="B2212" s="111" t="s">
        <v>2738</v>
      </c>
      <c r="C2212" s="166">
        <v>45392.0</v>
      </c>
      <c r="D2212" s="111" t="s">
        <v>2108</v>
      </c>
      <c r="E2212" s="192">
        <v>16000.0</v>
      </c>
      <c r="F2212" s="111"/>
      <c r="J2212" s="141" t="str">
        <f>VLOOKUP(D2212,'Tech. sheet (2)'!A:B,2,FALSE)</f>
        <v>T-896-795-180TH550F2850-BAO BLANK</v>
      </c>
    </row>
    <row r="2213" ht="15.75" customHeight="1">
      <c r="A2213" s="161">
        <v>2183.0</v>
      </c>
      <c r="B2213" s="111" t="s">
        <v>2739</v>
      </c>
      <c r="C2213" s="166">
        <v>45392.0</v>
      </c>
      <c r="D2213" s="137" t="s">
        <v>2136</v>
      </c>
      <c r="E2213" s="157">
        <v>42000.0</v>
      </c>
      <c r="F2213" s="111"/>
      <c r="J2213" s="141" t="str">
        <f>VLOOKUP(D2213,'Tech. sheet (2)'!A:B,2,FALSE)</f>
        <v>T-896-795-170TH550F2828-BAO BLANK</v>
      </c>
    </row>
    <row r="2214" ht="15.75" customHeight="1">
      <c r="A2214" s="161">
        <v>2184.0</v>
      </c>
      <c r="B2214" s="111" t="s">
        <v>2740</v>
      </c>
      <c r="C2214" s="166">
        <v>45392.0</v>
      </c>
      <c r="D2214" s="111" t="s">
        <v>2526</v>
      </c>
      <c r="E2214" s="192">
        <v>19000.0</v>
      </c>
      <c r="F2214" s="111"/>
      <c r="J2214" s="141" t="str">
        <f>VLOOKUP(D2214,'Tech. sheet (2)'!A:B,2,FALSE)</f>
        <v>OT096-A07K05-ARGO-180TH550S2828-BAO-38850</v>
      </c>
    </row>
    <row r="2215" ht="15.75" customHeight="1">
      <c r="A2215" s="161">
        <v>2185.0</v>
      </c>
      <c r="B2215" s="111" t="s">
        <v>2741</v>
      </c>
      <c r="C2215" s="166">
        <v>45392.0</v>
      </c>
      <c r="D2215" s="111" t="s">
        <v>2350</v>
      </c>
      <c r="E2215" s="192">
        <v>10000.0</v>
      </c>
      <c r="F2215" s="111"/>
      <c r="J2215" s="141" t="str">
        <f>VLOOKUP(D2215,'Tech. sheet (2)'!A:B,2,FALSE)</f>
        <v>OT096-A07K05-ARGO-180TH550S2828-USK-38850</v>
      </c>
    </row>
    <row r="2216" ht="15.75" customHeight="1">
      <c r="A2216" s="161">
        <v>2186.0</v>
      </c>
      <c r="B2216" s="111" t="s">
        <v>2742</v>
      </c>
      <c r="C2216" s="166">
        <v>45393.0</v>
      </c>
      <c r="D2216" s="111" t="s">
        <v>998</v>
      </c>
      <c r="E2216" s="192">
        <v>7500.0</v>
      </c>
      <c r="F2216" s="111"/>
      <c r="J2216" s="141" t="str">
        <f>VLOOKUP(D2216,'Tech. sheet (2)'!A:B,2,FALSE)</f>
        <v>L-975-925-140TS550S2828-USK-21EK05</v>
      </c>
    </row>
    <row r="2217" ht="15.75" customHeight="1">
      <c r="A2217" s="161">
        <v>2187.0</v>
      </c>
      <c r="B2217" s="111" t="s">
        <v>2743</v>
      </c>
      <c r="C2217" s="166">
        <v>45393.0</v>
      </c>
      <c r="D2217" s="111" t="s">
        <v>719</v>
      </c>
      <c r="E2217" s="192">
        <v>37000.0</v>
      </c>
      <c r="F2217" s="111"/>
      <c r="J2217" s="141" t="str">
        <f>VLOOKUP(D2217,'Tech. sheet (2)'!A:B,2,FALSE)</f>
        <v>L-975-925-140TS550S2828-USK-C06K05</v>
      </c>
    </row>
    <row r="2218" ht="15.75" customHeight="1">
      <c r="A2218" s="161">
        <v>2188.0</v>
      </c>
      <c r="B2218" s="111" t="s">
        <v>2744</v>
      </c>
      <c r="C2218" s="166">
        <v>45393.0</v>
      </c>
      <c r="D2218" s="111" t="s">
        <v>2693</v>
      </c>
      <c r="E2218" s="192">
        <v>20000.0</v>
      </c>
      <c r="F2218" s="111"/>
      <c r="J2218" s="141" t="str">
        <f>VLOOKUP(D2218,'Tech. sheet (2)'!A:B,2,FALSE)</f>
        <v>L-920-778-140TS340S2828-RAS-21EК05</v>
      </c>
    </row>
    <row r="2219" ht="15.75" customHeight="1">
      <c r="A2219" s="161">
        <v>2189.0</v>
      </c>
      <c r="B2219" s="181" t="s">
        <v>2745</v>
      </c>
      <c r="C2219" s="182">
        <v>45393.0</v>
      </c>
      <c r="D2219" s="181" t="s">
        <v>2115</v>
      </c>
      <c r="E2219" s="210">
        <v>25000.0</v>
      </c>
      <c r="F2219" s="111"/>
      <c r="J2219" s="141" t="str">
        <f>VLOOKUP(D2219,'Tech. sheet (2)'!A:B,2,FALSE)</f>
        <v>M-895-907-190TH550F2820-BAO BLANK</v>
      </c>
    </row>
    <row r="2220" ht="15.75" customHeight="1">
      <c r="A2220" s="161">
        <v>2190.0</v>
      </c>
      <c r="B2220" s="111" t="s">
        <v>2746</v>
      </c>
      <c r="C2220" s="166">
        <v>45397.0</v>
      </c>
      <c r="D2220" s="144" t="s">
        <v>2747</v>
      </c>
      <c r="E2220" s="157">
        <v>12000.0</v>
      </c>
      <c r="F2220" s="111"/>
      <c r="J2220" s="141" t="str">
        <f>VLOOKUP(D2220,'Tech. sheet (2)'!A:B,2,FALSE)</f>
        <v>OT070-ELQ7022A6A-W14K05-993DE-170TH580S2828-BAO-90300</v>
      </c>
    </row>
    <row r="2221" ht="15.75" customHeight="1">
      <c r="A2221" s="161">
        <v>2191.0</v>
      </c>
      <c r="B2221" s="168" t="s">
        <v>2748</v>
      </c>
      <c r="C2221" s="166">
        <v>45397.0</v>
      </c>
      <c r="D2221" s="141" t="s">
        <v>1698</v>
      </c>
      <c r="E2221" s="192">
        <v>5800.0</v>
      </c>
      <c r="F2221" s="111"/>
      <c r="J2221" s="141" t="str">
        <f>VLOOKUP(D2221,'Tech. sheet (2)'!A:B,2,FALSE)</f>
        <v>OT070-ELQ7013A9A-07CK05-993DE-170TH580S2828-USK-90300</v>
      </c>
    </row>
    <row r="2222" ht="15.75" customHeight="1">
      <c r="A2222" s="161">
        <v>2192.0</v>
      </c>
      <c r="B2222" s="111" t="s">
        <v>2749</v>
      </c>
      <c r="C2222" s="166">
        <v>45397.0</v>
      </c>
      <c r="D2222" s="223" t="s">
        <v>2750</v>
      </c>
      <c r="E2222" s="192">
        <v>26000.0</v>
      </c>
      <c r="F2222" s="111"/>
      <c r="J2222" s="141" t="str">
        <f>VLOOKUP(D2222,'Tech. sheet (2)'!A:B,2,FALSE)</f>
        <v>OT070-ELQ7013A4A-07CK05-993DE-160TH520F2020-USK-90300</v>
      </c>
    </row>
    <row r="2223" ht="15.75" customHeight="1">
      <c r="A2223" s="161">
        <v>2193.0</v>
      </c>
      <c r="B2223" s="111" t="s">
        <v>2751</v>
      </c>
      <c r="C2223" s="166">
        <v>45397.0</v>
      </c>
      <c r="D2223" s="111" t="s">
        <v>2538</v>
      </c>
      <c r="E2223" s="192">
        <v>6000.0</v>
      </c>
      <c r="F2223" s="111"/>
      <c r="J2223" s="141" t="str">
        <f>VLOOKUP(D2223,'Tech. sheet (2)'!A:B,2,FALSE)</f>
        <v>OT070-ELQ7013A4A-07CK05-993DE-160TH520F2020-BAO-90300</v>
      </c>
    </row>
    <row r="2224" ht="15.75" customHeight="1">
      <c r="A2224" s="161">
        <v>2194.0</v>
      </c>
      <c r="B2224" s="111" t="s">
        <v>2752</v>
      </c>
      <c r="C2224" s="166">
        <v>45397.0</v>
      </c>
      <c r="D2224" s="141" t="s">
        <v>2239</v>
      </c>
      <c r="E2224" s="157">
        <v>5000.0</v>
      </c>
      <c r="F2224" s="111"/>
      <c r="J2224" s="141" t="str">
        <f>VLOOKUP(D2224,'Tech. sheet (2)'!A:B,2,FALSE)</f>
        <v>OT070-ELQ7013A9A-07CK05-993DE-170TH580S2828-BAO-90300  </v>
      </c>
    </row>
    <row r="2225" ht="15.75" customHeight="1">
      <c r="A2225" s="161">
        <v>2195.0</v>
      </c>
      <c r="B2225" s="111" t="s">
        <v>2753</v>
      </c>
      <c r="C2225" s="166">
        <v>45397.0</v>
      </c>
      <c r="D2225" s="131" t="s">
        <v>2187</v>
      </c>
      <c r="E2225" s="157">
        <v>28000.0</v>
      </c>
      <c r="F2225" s="111"/>
      <c r="J2225" s="141" t="str">
        <f>VLOOKUP(D2225,'Tech. sheet (2)'!A:B,2,FALSE)</f>
        <v>M-920-778-160TS340S2828-RAS BLANK</v>
      </c>
    </row>
    <row r="2226" ht="15.75" customHeight="1">
      <c r="A2226" s="161">
        <v>2196.0</v>
      </c>
      <c r="B2226" s="111" t="s">
        <v>2754</v>
      </c>
      <c r="C2226" s="166">
        <v>45397.0</v>
      </c>
      <c r="D2226" s="137" t="s">
        <v>2136</v>
      </c>
      <c r="E2226" s="157">
        <v>20000.0</v>
      </c>
      <c r="F2226" s="111"/>
      <c r="J2226" s="141" t="str">
        <f>VLOOKUP(D2226,'Tech. sheet (2)'!A:B,2,FALSE)</f>
        <v>T-896-795-170TH550F2828-BAO BLANK</v>
      </c>
    </row>
    <row r="2227" ht="15.75" customHeight="1">
      <c r="A2227" s="161">
        <v>2197.0</v>
      </c>
      <c r="B2227" s="111" t="s">
        <v>2755</v>
      </c>
      <c r="C2227" s="166">
        <v>45397.0</v>
      </c>
      <c r="D2227" s="144" t="s">
        <v>2108</v>
      </c>
      <c r="E2227" s="157">
        <v>10000.0</v>
      </c>
      <c r="F2227" s="111"/>
      <c r="J2227" s="141" t="str">
        <f>VLOOKUP(D2227,'Tech. sheet (2)'!A:B,2,FALSE)</f>
        <v>T-896-795-180TH550F2850-BAO BLANK</v>
      </c>
    </row>
    <row r="2228" ht="15.75" customHeight="1">
      <c r="A2228" s="161">
        <v>2198.0</v>
      </c>
      <c r="B2228" s="111" t="s">
        <v>2756</v>
      </c>
      <c r="C2228" s="166">
        <v>45397.0</v>
      </c>
      <c r="D2228" s="141" t="s">
        <v>998</v>
      </c>
      <c r="E2228" s="157">
        <v>13000.0</v>
      </c>
      <c r="F2228" s="111"/>
      <c r="J2228" s="141" t="str">
        <f>VLOOKUP(D2228,'Tech. sheet (2)'!A:B,2,FALSE)</f>
        <v>L-975-925-140TS550S2828-USK-21EK05</v>
      </c>
    </row>
    <row r="2229" ht="15.75" customHeight="1">
      <c r="A2229" s="161">
        <v>2199.0</v>
      </c>
      <c r="B2229" s="111" t="s">
        <v>2757</v>
      </c>
      <c r="C2229" s="166">
        <v>45398.0</v>
      </c>
      <c r="D2229" s="141" t="s">
        <v>2194</v>
      </c>
      <c r="E2229" s="218">
        <v>20000.0</v>
      </c>
      <c r="F2229" s="111"/>
      <c r="J2229" s="141" t="str">
        <f>VLOOKUP(D2229,'Tech. sheet (2)'!A:B,2,FALSE)</f>
        <v>OT096-A07B05-ARGO-200TH550S2828-BAO-38850</v>
      </c>
    </row>
    <row r="2230" ht="15.75" customHeight="1">
      <c r="A2230" s="161">
        <v>2200.0</v>
      </c>
      <c r="B2230" s="111" t="s">
        <v>2758</v>
      </c>
      <c r="C2230" s="166">
        <v>45398.0</v>
      </c>
      <c r="D2230" s="131" t="s">
        <v>82</v>
      </c>
      <c r="E2230" s="141">
        <v>20000.0</v>
      </c>
      <c r="F2230" s="156"/>
      <c r="J2230" s="141" t="str">
        <f>VLOOKUP(D2230,'Tech. sheet (2)'!A:B,2,FALSE)</f>
        <v>L-942-790-160TS340S2020-RAS-А08К05</v>
      </c>
    </row>
    <row r="2231" ht="15.75" customHeight="1">
      <c r="A2231" s="161">
        <v>2201.0</v>
      </c>
      <c r="B2231" s="111" t="s">
        <v>2759</v>
      </c>
      <c r="C2231" s="166">
        <v>45399.0</v>
      </c>
      <c r="D2231" s="131" t="s">
        <v>82</v>
      </c>
      <c r="E2231" s="111">
        <v>27000.0</v>
      </c>
      <c r="F2231" s="156"/>
      <c r="J2231" s="141" t="str">
        <f>VLOOKUP(D2231,'Tech. sheet (2)'!A:B,2,FALSE)</f>
        <v>L-942-790-160TS340S2020-RAS-А08К05</v>
      </c>
    </row>
    <row r="2232" ht="15.75" customHeight="1">
      <c r="A2232" s="161">
        <v>2202.0</v>
      </c>
      <c r="B2232" s="111" t="s">
        <v>2760</v>
      </c>
      <c r="C2232" s="166">
        <v>45399.0</v>
      </c>
      <c r="D2232" s="131" t="s">
        <v>2761</v>
      </c>
      <c r="E2232" s="157">
        <v>36000.0</v>
      </c>
      <c r="F2232" s="111"/>
      <c r="J2232" s="141" t="str">
        <f>VLOOKUP(D2232,'Tech. sheet (2)'!A:B,2,FALSE)</f>
        <v>L-913-766-140TS340F2020-RAS-А08К05</v>
      </c>
    </row>
    <row r="2233" ht="15.75" customHeight="1">
      <c r="A2233" s="161">
        <v>2203.0</v>
      </c>
      <c r="B2233" s="141" t="s">
        <v>2762</v>
      </c>
      <c r="C2233" s="167">
        <v>45399.0</v>
      </c>
      <c r="D2233" s="144" t="s">
        <v>2761</v>
      </c>
      <c r="E2233" s="137">
        <v>24000.0</v>
      </c>
      <c r="F2233" s="111"/>
      <c r="J2233" s="141" t="str">
        <f>VLOOKUP(D2233,'Tech. sheet (2)'!A:B,2,FALSE)</f>
        <v>L-913-766-140TS340F2020-RAS-А08К05</v>
      </c>
    </row>
    <row r="2234" ht="15.75" customHeight="1">
      <c r="A2234" s="161">
        <v>2204.0</v>
      </c>
      <c r="B2234" s="111" t="s">
        <v>2763</v>
      </c>
      <c r="C2234" s="129">
        <v>45400.0</v>
      </c>
      <c r="D2234" s="191" t="s">
        <v>2092</v>
      </c>
      <c r="E2234" s="111">
        <v>30000.0</v>
      </c>
      <c r="F2234" s="156"/>
      <c r="J2234" s="141" t="str">
        <f>VLOOKUP(D2234,'Tech. sheet (2)'!A:B,2,FALSE)</f>
        <v>OT062-ELQ6216A3A-15VK05-975HP-160TH520S2828-USK-144000</v>
      </c>
    </row>
    <row r="2235" ht="15.75" customHeight="1">
      <c r="A2235" s="161">
        <v>2205.0</v>
      </c>
      <c r="B2235" s="111" t="s">
        <v>2764</v>
      </c>
      <c r="C2235" s="129">
        <v>45400.0</v>
      </c>
      <c r="D2235" s="111" t="s">
        <v>998</v>
      </c>
      <c r="E2235" s="111">
        <v>10500.0</v>
      </c>
      <c r="F2235" s="156"/>
      <c r="J2235" s="141" t="str">
        <f>VLOOKUP(D2235,'Tech. sheet (2)'!A:B,2,FALSE)</f>
        <v>L-975-925-140TS550S2828-USK-21EK05</v>
      </c>
    </row>
    <row r="2236" ht="15.75" customHeight="1">
      <c r="A2236" s="161">
        <v>2206.0</v>
      </c>
      <c r="B2236" s="111" t="s">
        <v>2765</v>
      </c>
      <c r="C2236" s="129">
        <v>45400.0</v>
      </c>
      <c r="D2236" s="111" t="s">
        <v>719</v>
      </c>
      <c r="E2236" s="111">
        <v>9000.0</v>
      </c>
      <c r="F2236" s="156"/>
      <c r="J2236" s="141" t="str">
        <f>VLOOKUP(D2236,'Tech. sheet (2)'!A:B,2,FALSE)</f>
        <v>L-975-925-140TS550S2828-USK-C06K05</v>
      </c>
    </row>
    <row r="2237" ht="15.75" customHeight="1">
      <c r="A2237" s="161">
        <v>2207.0</v>
      </c>
      <c r="B2237" s="111" t="s">
        <v>2766</v>
      </c>
      <c r="C2237" s="129">
        <v>45400.0</v>
      </c>
      <c r="D2237" s="111" t="s">
        <v>2136</v>
      </c>
      <c r="E2237" s="111">
        <v>20000.0</v>
      </c>
      <c r="F2237" s="156"/>
      <c r="J2237" s="141" t="str">
        <f>VLOOKUP(D2237,'Tech. sheet (2)'!A:B,2,FALSE)</f>
        <v>T-896-795-170TH550F2828-BAO BLANK</v>
      </c>
    </row>
    <row r="2238" ht="15.75" customHeight="1">
      <c r="A2238" s="161">
        <v>2208.0</v>
      </c>
      <c r="B2238" s="111" t="s">
        <v>2767</v>
      </c>
      <c r="C2238" s="129">
        <v>45400.0</v>
      </c>
      <c r="D2238" s="111" t="s">
        <v>2136</v>
      </c>
      <c r="E2238" s="111">
        <v>20000.0</v>
      </c>
      <c r="F2238" s="156"/>
      <c r="J2238" s="141" t="str">
        <f>VLOOKUP(D2238,'Tech. sheet (2)'!A:B,2,FALSE)</f>
        <v>T-896-795-170TH550F2828-BAO BLANK</v>
      </c>
    </row>
    <row r="2239" ht="15.75" customHeight="1">
      <c r="A2239" s="161">
        <v>2209.0</v>
      </c>
      <c r="B2239" s="111" t="s">
        <v>2768</v>
      </c>
      <c r="C2239" s="129">
        <v>45400.0</v>
      </c>
      <c r="D2239" s="111" t="s">
        <v>2108</v>
      </c>
      <c r="E2239" s="111">
        <v>20000.0</v>
      </c>
      <c r="F2239" s="156"/>
      <c r="J2239" s="141" t="str">
        <f>VLOOKUP(D2239,'Tech. sheet (2)'!A:B,2,FALSE)</f>
        <v>T-896-795-180TH550F2850-BAO BLANK</v>
      </c>
    </row>
    <row r="2240" ht="15.75" customHeight="1">
      <c r="A2240" s="161">
        <v>2210.0</v>
      </c>
      <c r="B2240" s="157" t="s">
        <v>2769</v>
      </c>
      <c r="C2240" s="177">
        <v>45404.0</v>
      </c>
      <c r="D2240" s="111" t="s">
        <v>719</v>
      </c>
      <c r="E2240" s="157">
        <v>20000.0</v>
      </c>
      <c r="F2240" s="111"/>
      <c r="J2240" s="141" t="str">
        <f>VLOOKUP(D2240,'Tech. sheet (2)'!A:B,2,FALSE)</f>
        <v>L-975-925-140TS550S2828-USK-C06K05</v>
      </c>
    </row>
    <row r="2241" ht="15.75" customHeight="1">
      <c r="A2241" s="161">
        <v>2211.0</v>
      </c>
      <c r="B2241" s="157" t="s">
        <v>2770</v>
      </c>
      <c r="C2241" s="177">
        <v>45404.0</v>
      </c>
      <c r="D2241" s="111" t="s">
        <v>719</v>
      </c>
      <c r="E2241" s="157">
        <v>30000.0</v>
      </c>
      <c r="F2241" s="111"/>
      <c r="J2241" s="141" t="str">
        <f>VLOOKUP(D2241,'Tech. sheet (2)'!A:B,2,FALSE)</f>
        <v>L-975-925-140TS550S2828-USK-C06K05</v>
      </c>
    </row>
    <row r="2242" ht="15.75" customHeight="1">
      <c r="A2242" s="161">
        <v>2212.0</v>
      </c>
      <c r="B2242" s="111" t="s">
        <v>2771</v>
      </c>
      <c r="C2242" s="177">
        <v>45404.0</v>
      </c>
      <c r="D2242" s="144" t="s">
        <v>2477</v>
      </c>
      <c r="E2242" s="157">
        <v>776.0</v>
      </c>
      <c r="F2242" s="111"/>
      <c r="J2242" s="141" t="str">
        <f>VLOOKUP(D2242,'Tech. sheet (2)'!A:B,2,FALSE)</f>
        <v>Жерсть 0,16x942x790 ALU/G </v>
      </c>
    </row>
    <row r="2243" ht="15.75" customHeight="1">
      <c r="A2243" s="161">
        <v>2213.0</v>
      </c>
      <c r="B2243" s="111" t="s">
        <v>2772</v>
      </c>
      <c r="C2243" s="177">
        <v>45404.0</v>
      </c>
      <c r="D2243" s="111" t="s">
        <v>2156</v>
      </c>
      <c r="E2243" s="192">
        <v>1536.0</v>
      </c>
      <c r="F2243" s="111"/>
      <c r="J2243" s="141" t="str">
        <f>VLOOKUP(D2243,'Tech. sheet (2)'!A:B,2,FALSE)</f>
        <v>Жерсть 0,14x913x766 -/G </v>
      </c>
    </row>
    <row r="2244" ht="15.75" customHeight="1">
      <c r="A2244" s="161">
        <v>2214.0</v>
      </c>
      <c r="B2244" s="111" t="s">
        <v>2773</v>
      </c>
      <c r="C2244" s="177">
        <v>45404.0</v>
      </c>
      <c r="D2244" s="157" t="s">
        <v>2117</v>
      </c>
      <c r="E2244" s="157">
        <v>30000.0</v>
      </c>
      <c r="F2244" s="111"/>
      <c r="J2244" s="141" t="str">
        <f>VLOOKUP(D2244,'Tech. sheet (2)'!A:B,2,FALSE)</f>
        <v>M-860-873-180TH550F2820-BAO BLANK </v>
      </c>
    </row>
    <row r="2245" ht="15.75" customHeight="1">
      <c r="A2245" s="161">
        <v>2215.0</v>
      </c>
      <c r="B2245" s="111" t="s">
        <v>2774</v>
      </c>
      <c r="C2245" s="177">
        <v>45405.0</v>
      </c>
      <c r="D2245" s="176" t="s">
        <v>2248</v>
      </c>
      <c r="E2245" s="157">
        <v>20000.0</v>
      </c>
      <c r="F2245" s="111"/>
      <c r="J2245" s="141" t="str">
        <f>VLOOKUP(D2245,'Tech. sheet (2)'!A:B,2,FALSE)</f>
        <v>OT153-ELQ1542A3A-20EB05-727LW-270TH435F5628-BAO-14400</v>
      </c>
    </row>
    <row r="2246" ht="15.75" customHeight="1">
      <c r="A2246" s="161">
        <v>2216.0</v>
      </c>
      <c r="B2246" s="111" t="s">
        <v>2775</v>
      </c>
      <c r="C2246" s="177">
        <v>45405.0</v>
      </c>
      <c r="D2246" s="131" t="s">
        <v>2776</v>
      </c>
      <c r="E2246" s="157">
        <v>20000.0</v>
      </c>
      <c r="F2246" s="111"/>
      <c r="J2246" s="141" t="str">
        <f>VLOOKUP(D2246,'Tech. sheet (2)'!A:B,2,FALSE)</f>
        <v>OT062-ELQ6216A3A-15VK05-975HP-160TH520S2828-RAS-144000</v>
      </c>
    </row>
    <row r="2247" ht="15.75" customHeight="1">
      <c r="A2247" s="161">
        <v>2217.0</v>
      </c>
      <c r="B2247" s="141" t="s">
        <v>2777</v>
      </c>
      <c r="C2247" s="224">
        <v>45405.0</v>
      </c>
      <c r="D2247" s="141" t="s">
        <v>719</v>
      </c>
      <c r="E2247" s="137">
        <v>40000.0</v>
      </c>
      <c r="F2247" s="111"/>
      <c r="J2247" s="141" t="str">
        <f>VLOOKUP(D2247,'Tech. sheet (2)'!A:B,2,FALSE)</f>
        <v>L-975-925-140TS550S2828-USK-C06K05</v>
      </c>
    </row>
    <row r="2248" ht="15.75" customHeight="1">
      <c r="A2248" s="161">
        <v>2218.0</v>
      </c>
      <c r="B2248" s="111" t="s">
        <v>2778</v>
      </c>
      <c r="C2248" s="129">
        <v>45406.0</v>
      </c>
      <c r="D2248" s="111" t="s">
        <v>2197</v>
      </c>
      <c r="E2248" s="111">
        <v>5000.0</v>
      </c>
      <c r="F2248" s="156"/>
      <c r="J2248" s="141" t="str">
        <f>VLOOKUP(D2248,'Tech. sheet (2)'!A:B,2,FALSE)</f>
        <v>M-808-908-200TH550S2828-BAO BLANK</v>
      </c>
    </row>
    <row r="2249" ht="15.75" customHeight="1">
      <c r="A2249" s="161">
        <v>2219.0</v>
      </c>
      <c r="B2249" s="157" t="s">
        <v>2779</v>
      </c>
      <c r="C2249" s="177">
        <v>45406.0</v>
      </c>
      <c r="D2249" s="176" t="s">
        <v>2655</v>
      </c>
      <c r="E2249" s="157">
        <v>19000.0</v>
      </c>
      <c r="F2249" s="225" t="s">
        <v>2780</v>
      </c>
      <c r="J2249" s="141" t="str">
        <f>VLOOKUP(D2249,'Tech. sheet (2)'!A:B,2,FALSE)</f>
        <v>T-821-926-155TH550F2828-HBI BLANK</v>
      </c>
    </row>
    <row r="2250" ht="15.75" customHeight="1">
      <c r="A2250" s="161">
        <v>2220.0</v>
      </c>
      <c r="B2250" s="111" t="s">
        <v>2781</v>
      </c>
      <c r="C2250" s="177">
        <v>45406.0</v>
      </c>
      <c r="D2250" s="131" t="s">
        <v>1957</v>
      </c>
      <c r="E2250" s="157">
        <v>40000.0</v>
      </c>
      <c r="F2250" s="111"/>
      <c r="J2250" s="141" t="str">
        <f>VLOOKUP(D2250,'Tech. sheet (2)'!A:B,2,FALSE)</f>
        <v>T-896-795-170TH550F2828-USK BLANK</v>
      </c>
    </row>
    <row r="2251" ht="15.75" customHeight="1">
      <c r="A2251" s="161">
        <v>2221.0</v>
      </c>
      <c r="B2251" s="168" t="s">
        <v>2782</v>
      </c>
      <c r="C2251" s="177">
        <v>45406.0</v>
      </c>
      <c r="D2251" s="111" t="s">
        <v>1612</v>
      </c>
      <c r="E2251" s="157">
        <v>49000.0</v>
      </c>
      <c r="F2251" s="111"/>
      <c r="J2251" s="141" t="str">
        <f>VLOOKUP(D2251,'Tech. sheet (2)'!A:B,2,FALSE)</f>
        <v>L-918-925-140TS550S2828-USK-C06K05</v>
      </c>
    </row>
    <row r="2252" ht="15.75" customHeight="1">
      <c r="A2252" s="161">
        <v>2222.0</v>
      </c>
      <c r="B2252" s="111" t="s">
        <v>2783</v>
      </c>
      <c r="C2252" s="166">
        <v>45407.0</v>
      </c>
      <c r="D2252" s="131" t="s">
        <v>2776</v>
      </c>
      <c r="E2252" s="157">
        <v>20000.0</v>
      </c>
      <c r="F2252" s="111"/>
      <c r="J2252" s="141" t="str">
        <f>VLOOKUP(D2252,'Tech. sheet (2)'!A:B,2,FALSE)</f>
        <v>OT062-ELQ6216A3A-15VK05-975HP-160TH520S2828-RAS-144000</v>
      </c>
    </row>
    <row r="2253" ht="15.75" customHeight="1">
      <c r="A2253" s="161">
        <v>2223.0</v>
      </c>
      <c r="B2253" s="111" t="s">
        <v>2784</v>
      </c>
      <c r="C2253" s="166">
        <v>45407.0</v>
      </c>
      <c r="D2253" s="111" t="s">
        <v>2108</v>
      </c>
      <c r="E2253" s="157">
        <v>25000.0</v>
      </c>
      <c r="F2253" s="111"/>
      <c r="J2253" s="141" t="str">
        <f>VLOOKUP(D2253,'Tech. sheet (2)'!A:B,2,FALSE)</f>
        <v>T-896-795-180TH550F2850-BAO BLANK</v>
      </c>
    </row>
    <row r="2254" ht="15.75" customHeight="1">
      <c r="A2254" s="161">
        <v>2224.0</v>
      </c>
      <c r="B2254" s="111" t="s">
        <v>2785</v>
      </c>
      <c r="C2254" s="166">
        <v>45411.0</v>
      </c>
      <c r="D2254" s="131" t="s">
        <v>2776</v>
      </c>
      <c r="E2254" s="157">
        <v>30000.0</v>
      </c>
      <c r="F2254" s="111"/>
      <c r="J2254" s="141" t="str">
        <f>VLOOKUP(D2254,'Tech. sheet (2)'!A:B,2,FALSE)</f>
        <v>OT062-ELQ6216A3A-15VK05-975HP-160TH520S2828-RAS-144000</v>
      </c>
    </row>
    <row r="2255" ht="15.75" customHeight="1">
      <c r="A2255" s="161">
        <v>2225.0</v>
      </c>
      <c r="B2255" s="111" t="s">
        <v>2786</v>
      </c>
      <c r="C2255" s="166">
        <v>45411.0</v>
      </c>
      <c r="D2255" s="131" t="s">
        <v>2787</v>
      </c>
      <c r="E2255" s="157">
        <v>5600.0</v>
      </c>
      <c r="F2255" s="111"/>
      <c r="J2255" s="141" t="str">
        <f>VLOOKUP(D2255,'Tech. sheet (2)'!A:B,2,FALSE)</f>
        <v>OT062-20EK05-975HP-160TH520S2828-USK-144000</v>
      </c>
    </row>
    <row r="2256" ht="15.75" customHeight="1">
      <c r="A2256" s="161">
        <v>2226.0</v>
      </c>
      <c r="B2256" s="111" t="s">
        <v>2788</v>
      </c>
      <c r="C2256" s="166">
        <v>45411.0</v>
      </c>
      <c r="D2256" s="131" t="s">
        <v>2789</v>
      </c>
      <c r="E2256" s="157">
        <v>10000.0</v>
      </c>
      <c r="F2256" s="111"/>
      <c r="J2256" s="141" t="str">
        <f>VLOOKUP(D2256,'Tech. sheet (2)'!A:B,2,FALSE)</f>
        <v>OT062-21EK05-975HP-160TH520S2828-USK-144000</v>
      </c>
    </row>
    <row r="2257" ht="15.75" customHeight="1">
      <c r="A2257" s="161">
        <v>2227.0</v>
      </c>
      <c r="B2257" s="111" t="s">
        <v>2790</v>
      </c>
      <c r="C2257" s="166">
        <v>45411.0</v>
      </c>
      <c r="D2257" s="191" t="s">
        <v>2092</v>
      </c>
      <c r="E2257" s="157">
        <v>25000.0</v>
      </c>
      <c r="F2257" s="111"/>
      <c r="J2257" s="141" t="str">
        <f>VLOOKUP(D2257,'Tech. sheet (2)'!A:B,2,FALSE)</f>
        <v>OT062-ELQ6216A3A-15VK05-975HP-160TH520S2828-USK-144000</v>
      </c>
    </row>
    <row r="2258" ht="15.75" customHeight="1">
      <c r="A2258" s="161">
        <v>2228.0</v>
      </c>
      <c r="B2258" s="111" t="s">
        <v>2791</v>
      </c>
      <c r="C2258" s="166">
        <v>45411.0</v>
      </c>
      <c r="D2258" s="176" t="s">
        <v>2655</v>
      </c>
      <c r="E2258" s="157">
        <v>5950.0</v>
      </c>
      <c r="F2258" s="111"/>
      <c r="J2258" s="141" t="str">
        <f>VLOOKUP(D2258,'Tech. sheet (2)'!A:B,2,FALSE)</f>
        <v>T-821-926-155TH550F2828-HBI BLANK</v>
      </c>
    </row>
    <row r="2259" ht="15.75" customHeight="1">
      <c r="A2259" s="161">
        <v>2229.0</v>
      </c>
      <c r="B2259" s="111" t="s">
        <v>2792</v>
      </c>
      <c r="C2259" s="166">
        <v>45411.0</v>
      </c>
      <c r="D2259" s="131" t="s">
        <v>2793</v>
      </c>
      <c r="E2259" s="157">
        <v>33000.0</v>
      </c>
      <c r="F2259" s="111"/>
      <c r="J2259" s="141" t="str">
        <f>VLOOKUP(D2259,'Tech. sheet (2)'!A:B,2,FALSE)</f>
        <v>T-821-926-155TH550F2828-USK BLANK</v>
      </c>
    </row>
    <row r="2260" ht="15.75" customHeight="1">
      <c r="A2260" s="161">
        <v>2230.0</v>
      </c>
      <c r="B2260" s="111" t="s">
        <v>2794</v>
      </c>
      <c r="C2260" s="166">
        <v>45412.0</v>
      </c>
      <c r="D2260" s="131" t="s">
        <v>2795</v>
      </c>
      <c r="E2260" s="157">
        <v>27000.0</v>
      </c>
      <c r="F2260" s="111"/>
      <c r="J2260" s="141" t="str">
        <f>VLOOKUP(D2260,'Tech. sheet (2)'!A:B,2,FALSE)</f>
        <v>M-860-873-170TH550F2828-BAO BLANK</v>
      </c>
    </row>
    <row r="2261" ht="15.75" customHeight="1">
      <c r="A2261" s="161">
        <v>2231.0</v>
      </c>
      <c r="B2261" s="111" t="s">
        <v>2796</v>
      </c>
      <c r="C2261" s="166">
        <v>45412.0</v>
      </c>
      <c r="D2261" s="111" t="s">
        <v>2737</v>
      </c>
      <c r="E2261" s="157">
        <v>20000.0</v>
      </c>
      <c r="F2261" s="111"/>
      <c r="J2261" s="141" t="str">
        <f>VLOOKUP(D2261,'Tech. sheet (2)'!A:B,2,FALSE)</f>
        <v>M-920-778-140TS340S2828-RAS BLANK</v>
      </c>
    </row>
    <row r="2262" ht="15.75" customHeight="1">
      <c r="A2262" s="161">
        <v>2232.0</v>
      </c>
      <c r="B2262" s="111" t="s">
        <v>2797</v>
      </c>
      <c r="C2262" s="166">
        <v>45412.0</v>
      </c>
      <c r="D2262" s="191" t="s">
        <v>2092</v>
      </c>
      <c r="E2262" s="157">
        <v>17000.0</v>
      </c>
      <c r="F2262" s="111"/>
      <c r="J2262" s="141" t="str">
        <f>VLOOKUP(D2262,'Tech. sheet (2)'!A:B,2,FALSE)</f>
        <v>OT062-ELQ6216A3A-15VK05-975HP-160TH520S2828-USK-144000</v>
      </c>
    </row>
    <row r="2263" ht="15.75" customHeight="1">
      <c r="A2263" s="161">
        <v>2233.0</v>
      </c>
      <c r="B2263" s="111" t="s">
        <v>2798</v>
      </c>
      <c r="C2263" s="166">
        <v>45412.0</v>
      </c>
      <c r="D2263" s="131" t="s">
        <v>1675</v>
      </c>
      <c r="E2263" s="157">
        <v>25000.0</v>
      </c>
      <c r="F2263" s="111"/>
      <c r="J2263" s="141" t="str">
        <f>VLOOKUP(D2263,'Tech. sheet (2)'!A:B,2,FALSE)</f>
        <v>L-838-942-170TH550F2820-USK-A55K05</v>
      </c>
    </row>
    <row r="2264" ht="15.75" customHeight="1">
      <c r="A2264" s="161">
        <v>2234.0</v>
      </c>
      <c r="B2264" s="111" t="s">
        <v>2799</v>
      </c>
      <c r="C2264" s="166">
        <v>45412.0</v>
      </c>
      <c r="D2264" s="131" t="s">
        <v>2761</v>
      </c>
      <c r="E2264" s="157">
        <v>30000.0</v>
      </c>
      <c r="F2264" s="111"/>
      <c r="J2264" s="141" t="str">
        <f>VLOOKUP(D2264,'Tech. sheet (2)'!A:B,2,FALSE)</f>
        <v>L-913-766-140TS340F2020-RAS-А08К05</v>
      </c>
    </row>
    <row r="2265" ht="15.75" customHeight="1">
      <c r="A2265" s="161">
        <v>2235.0</v>
      </c>
      <c r="B2265" s="111" t="s">
        <v>2800</v>
      </c>
      <c r="C2265" s="166">
        <v>45413.0</v>
      </c>
      <c r="D2265" s="131" t="s">
        <v>2151</v>
      </c>
      <c r="E2265" s="157">
        <v>25000.0</v>
      </c>
      <c r="F2265" s="111"/>
      <c r="J2265" s="141" t="str">
        <f>VLOOKUP(D2265,'Tech. sheet (2)'!A:B,2,FALSE)</f>
        <v>L-838-942-170TH550F2820-BAO-A55K05</v>
      </c>
    </row>
    <row r="2266" ht="15.75" customHeight="1">
      <c r="A2266" s="161">
        <v>2236.0</v>
      </c>
      <c r="B2266" s="111" t="s">
        <v>2801</v>
      </c>
      <c r="C2266" s="166">
        <v>45413.0</v>
      </c>
      <c r="D2266" s="131" t="s">
        <v>82</v>
      </c>
      <c r="E2266" s="157">
        <v>25000.0</v>
      </c>
      <c r="F2266" s="111"/>
      <c r="J2266" s="141" t="str">
        <f>VLOOKUP(D2266,'Tech. sheet (2)'!A:B,2,FALSE)</f>
        <v>L-942-790-160TS340S2020-RAS-А08К05</v>
      </c>
    </row>
    <row r="2267" ht="15.75" customHeight="1">
      <c r="A2267" s="161">
        <v>2237.0</v>
      </c>
      <c r="B2267" s="111" t="s">
        <v>2802</v>
      </c>
      <c r="C2267" s="166">
        <v>45413.0</v>
      </c>
      <c r="D2267" s="131" t="s">
        <v>82</v>
      </c>
      <c r="E2267" s="157">
        <v>20000.0</v>
      </c>
      <c r="F2267" s="111"/>
      <c r="J2267" s="141" t="str">
        <f>VLOOKUP(D2267,'Tech. sheet (2)'!A:B,2,FALSE)</f>
        <v>L-942-790-160TS340S2020-RAS-А08К05</v>
      </c>
    </row>
    <row r="2268" ht="15.75" customHeight="1">
      <c r="A2268" s="161">
        <v>2238.0</v>
      </c>
      <c r="B2268" s="111" t="s">
        <v>2803</v>
      </c>
      <c r="C2268" s="166">
        <v>45413.0</v>
      </c>
      <c r="D2268" s="111" t="s">
        <v>2693</v>
      </c>
      <c r="E2268" s="157">
        <v>20000.0</v>
      </c>
      <c r="F2268" s="111"/>
      <c r="J2268" s="141" t="str">
        <f>VLOOKUP(D2268,'Tech. sheet (2)'!A:B,2,FALSE)</f>
        <v>L-920-778-140TS340S2828-RAS-21EК05</v>
      </c>
    </row>
    <row r="2269" ht="15.75" customHeight="1">
      <c r="A2269" s="161">
        <v>2239.0</v>
      </c>
      <c r="B2269" s="111" t="s">
        <v>2804</v>
      </c>
      <c r="C2269" s="166">
        <v>45414.0</v>
      </c>
      <c r="D2269" s="131" t="s">
        <v>1675</v>
      </c>
      <c r="E2269" s="157">
        <v>20000.0</v>
      </c>
      <c r="F2269" s="111"/>
      <c r="J2269" s="141" t="str">
        <f>VLOOKUP(D2269,'Tech. sheet (2)'!A:B,2,FALSE)</f>
        <v>L-838-942-170TH550F2820-USK-A55K05</v>
      </c>
    </row>
    <row r="2270" ht="15.75" customHeight="1">
      <c r="A2270" s="161">
        <v>2240.0</v>
      </c>
      <c r="B2270" s="111" t="s">
        <v>2805</v>
      </c>
      <c r="C2270" s="166">
        <v>45415.0</v>
      </c>
      <c r="D2270" s="131" t="s">
        <v>133</v>
      </c>
      <c r="E2270" s="157">
        <v>18000.0</v>
      </c>
      <c r="F2270" s="111"/>
      <c r="J2270" s="141" t="str">
        <f>VLOOKUP(D2270,'Tech. sheet (2)'!A:B,2,FALSE)</f>
        <v>M-959-901-170TH550F2828-HBI BLANK</v>
      </c>
    </row>
    <row r="2271" ht="15.75" customHeight="1">
      <c r="A2271" s="161">
        <v>2241.0</v>
      </c>
      <c r="B2271" s="111" t="s">
        <v>2806</v>
      </c>
      <c r="C2271" s="166">
        <v>45415.0</v>
      </c>
      <c r="D2271" s="131" t="s">
        <v>2807</v>
      </c>
      <c r="E2271" s="157">
        <v>20000.0</v>
      </c>
      <c r="F2271" s="111"/>
      <c r="J2271" s="141" t="str">
        <f>VLOOKUP(D2271,'Tech. sheet (2)'!A:B,2,FALSE)</f>
        <v>T-874-795-170TH550S2828-USK BLANK</v>
      </c>
    </row>
    <row r="2272" ht="15.75" customHeight="1">
      <c r="A2272" s="161">
        <v>2242.0</v>
      </c>
      <c r="B2272" s="111" t="s">
        <v>2808</v>
      </c>
      <c r="C2272" s="166">
        <v>45419.0</v>
      </c>
      <c r="D2272" s="141" t="s">
        <v>777</v>
      </c>
      <c r="E2272" s="157">
        <v>23000.0</v>
      </c>
      <c r="F2272" s="111"/>
      <c r="J2272" s="141" t="str">
        <f>VLOOKUP(D2272,'Tech. sheet (2)'!A:B,2,FALSE)</f>
        <v>M-922-868-170TH550F2828-HBI BLANK</v>
      </c>
    </row>
    <row r="2273" ht="15.75" customHeight="1">
      <c r="A2273" s="161">
        <v>2243.0</v>
      </c>
      <c r="B2273" s="111" t="s">
        <v>2809</v>
      </c>
      <c r="C2273" s="166">
        <v>45419.0</v>
      </c>
      <c r="D2273" s="111" t="s">
        <v>2083</v>
      </c>
      <c r="E2273" s="157">
        <v>18000.0</v>
      </c>
      <c r="F2273" s="111" t="s">
        <v>2810</v>
      </c>
      <c r="J2273" s="141" t="str">
        <f>VLOOKUP(D2273,'Tech. sheet (2)'!A:B,2,FALSE)</f>
        <v>OT153-ELQ1554A0A-20EB05-727LW-270TH435F5628-BAO-12800</v>
      </c>
    </row>
    <row r="2274" ht="15.75" customHeight="1">
      <c r="A2274" s="161">
        <v>2244.0</v>
      </c>
      <c r="B2274" s="111" t="s">
        <v>2811</v>
      </c>
      <c r="C2274" s="166">
        <v>45419.0</v>
      </c>
      <c r="D2274" s="111" t="s">
        <v>2083</v>
      </c>
      <c r="E2274" s="157">
        <v>18000.0</v>
      </c>
      <c r="F2274" s="111" t="s">
        <v>2810</v>
      </c>
      <c r="J2274" s="141" t="str">
        <f>VLOOKUP(D2274,'Tech. sheet (2)'!A:B,2,FALSE)</f>
        <v>OT153-ELQ1554A0A-20EB05-727LW-270TH435F5628-BAO-12800</v>
      </c>
    </row>
    <row r="2275" ht="15.75" customHeight="1">
      <c r="A2275" s="161">
        <v>2245.0</v>
      </c>
      <c r="B2275" s="111" t="s">
        <v>2812</v>
      </c>
      <c r="C2275" s="166">
        <v>45419.0</v>
      </c>
      <c r="D2275" s="131" t="s">
        <v>2807</v>
      </c>
      <c r="E2275" s="157">
        <v>20000.0</v>
      </c>
      <c r="F2275" s="111"/>
      <c r="J2275" s="141" t="str">
        <f>VLOOKUP(D2275,'Tech. sheet (2)'!A:B,2,FALSE)</f>
        <v>T-874-795-170TH550S2828-USK BLANK</v>
      </c>
    </row>
    <row r="2276" ht="15.75" customHeight="1">
      <c r="A2276" s="161">
        <v>2246.0</v>
      </c>
      <c r="B2276" s="111" t="s">
        <v>2813</v>
      </c>
      <c r="C2276" s="166">
        <v>45419.0</v>
      </c>
      <c r="D2276" s="131" t="s">
        <v>1675</v>
      </c>
      <c r="E2276" s="157">
        <v>31000.0</v>
      </c>
      <c r="F2276" s="111"/>
      <c r="J2276" s="141" t="str">
        <f>VLOOKUP(D2276,'Tech. sheet (2)'!A:B,2,FALSE)</f>
        <v>L-838-942-170TH550F2820-USK-A55K05</v>
      </c>
    </row>
    <row r="2277" ht="15.75" customHeight="1">
      <c r="A2277" s="161">
        <v>2247.0</v>
      </c>
      <c r="B2277" s="111" t="s">
        <v>2814</v>
      </c>
      <c r="C2277" s="166">
        <v>45419.0</v>
      </c>
      <c r="D2277" s="111" t="s">
        <v>719</v>
      </c>
      <c r="E2277" s="157">
        <v>22000.0</v>
      </c>
      <c r="F2277" s="111"/>
      <c r="J2277" s="141" t="str">
        <f>VLOOKUP(D2277,'Tech. sheet (2)'!A:B,2,FALSE)</f>
        <v>L-975-925-140TS550S2828-USK-C06K05</v>
      </c>
    </row>
    <row r="2278" ht="15.75" customHeight="1">
      <c r="A2278" s="161">
        <v>2248.0</v>
      </c>
      <c r="B2278" s="111" t="s">
        <v>2815</v>
      </c>
      <c r="C2278" s="166">
        <v>45420.0</v>
      </c>
      <c r="D2278" s="226" t="s">
        <v>2706</v>
      </c>
      <c r="E2278" s="157">
        <v>1400.0</v>
      </c>
      <c r="F2278" s="111"/>
      <c r="J2278" s="141" t="str">
        <f>VLOOKUP(D2278,'Tech. sheet (2)'!A:B,2,FALSE)</f>
        <v>OT099-921XQ-200TH550S2828-BAO-A75B05-36608</v>
      </c>
      <c r="K2278" s="141" t="str">
        <f>VLOOKUP(E2278,'Tech. sheet (2)'!B:C,2,FALSE)</f>
        <v>#N/A</v>
      </c>
    </row>
    <row r="2279" ht="15.75" customHeight="1">
      <c r="A2279" s="161">
        <v>2249.0</v>
      </c>
      <c r="B2279" s="227" t="s">
        <v>2816</v>
      </c>
      <c r="C2279" s="166">
        <v>45420.0</v>
      </c>
      <c r="D2279" s="111" t="s">
        <v>719</v>
      </c>
      <c r="E2279" s="192">
        <v>15000.0</v>
      </c>
      <c r="F2279" s="111"/>
      <c r="J2279" s="141" t="str">
        <f>VLOOKUP(D2279,'Tech. sheet (2)'!A:B,2,FALSE)</f>
        <v>L-975-925-140TS550S2828-USK-C06K05</v>
      </c>
    </row>
    <row r="2280" ht="15.75" customHeight="1">
      <c r="A2280" s="161">
        <v>2250.0</v>
      </c>
      <c r="B2280" s="111" t="s">
        <v>2817</v>
      </c>
      <c r="C2280" s="166">
        <v>45420.0</v>
      </c>
      <c r="D2280" s="189" t="s">
        <v>2092</v>
      </c>
      <c r="E2280" s="157">
        <v>17000.0</v>
      </c>
      <c r="F2280" s="111"/>
      <c r="J2280" s="141" t="str">
        <f>VLOOKUP(D2280,'Tech. sheet (2)'!A:B,2,FALSE)</f>
        <v>OT062-ELQ6216A3A-15VK05-975HP-160TH520S2828-USK-144000</v>
      </c>
    </row>
    <row r="2281" ht="15.75" customHeight="1">
      <c r="A2281" s="161">
        <v>2251.0</v>
      </c>
      <c r="B2281" s="111" t="s">
        <v>2818</v>
      </c>
      <c r="C2281" s="166">
        <v>45420.0</v>
      </c>
      <c r="D2281" s="157" t="s">
        <v>2117</v>
      </c>
      <c r="E2281" s="157">
        <v>30000.0</v>
      </c>
      <c r="F2281" s="111"/>
      <c r="J2281" s="141" t="str">
        <f>VLOOKUP(D2281,'Tech. sheet (2)'!A:B,2,FALSE)</f>
        <v>M-860-873-180TH550F2820-BAO BLANK </v>
      </c>
    </row>
    <row r="2282" ht="15.75" customHeight="1">
      <c r="A2282" s="161">
        <v>2252.0</v>
      </c>
      <c r="B2282" s="111" t="s">
        <v>2819</v>
      </c>
      <c r="C2282" s="166">
        <v>45420.0</v>
      </c>
      <c r="D2282" s="157" t="s">
        <v>2117</v>
      </c>
      <c r="E2282" s="157">
        <v>27000.0</v>
      </c>
      <c r="F2282" s="111"/>
      <c r="J2282" s="141" t="str">
        <f>VLOOKUP(D2282,'Tech. sheet (2)'!A:B,2,FALSE)</f>
        <v>M-860-873-180TH550F2820-BAO BLANK </v>
      </c>
    </row>
    <row r="2283" ht="15.75" customHeight="1">
      <c r="A2283" s="161">
        <v>2253.0</v>
      </c>
      <c r="B2283" s="111" t="s">
        <v>2820</v>
      </c>
      <c r="C2283" s="166">
        <v>45421.0</v>
      </c>
      <c r="D2283" s="136" t="s">
        <v>2115</v>
      </c>
      <c r="E2283" s="157">
        <v>25000.0</v>
      </c>
      <c r="F2283" s="111"/>
      <c r="J2283" s="141" t="str">
        <f>VLOOKUP(D2283,'Tech. sheet (2)'!A:B,2,FALSE)</f>
        <v>M-895-907-190TH550F2820-BAO BLANK</v>
      </c>
    </row>
    <row r="2284" ht="15.75" customHeight="1">
      <c r="A2284" s="161">
        <v>2254.0</v>
      </c>
      <c r="B2284" s="111" t="s">
        <v>2821</v>
      </c>
      <c r="C2284" s="166">
        <v>45421.0</v>
      </c>
      <c r="D2284" s="136" t="s">
        <v>2115</v>
      </c>
      <c r="E2284" s="157">
        <v>25000.0</v>
      </c>
      <c r="F2284" s="111"/>
      <c r="J2284" s="141" t="str">
        <f>VLOOKUP(D2284,'Tech. sheet (2)'!A:B,2,FALSE)</f>
        <v>M-895-907-190TH550F2820-BAO BLANK</v>
      </c>
    </row>
    <row r="2285" ht="15.75" customHeight="1">
      <c r="A2285" s="161">
        <v>2255.0</v>
      </c>
      <c r="B2285" s="111" t="s">
        <v>2822</v>
      </c>
      <c r="C2285" s="166">
        <v>45421.0</v>
      </c>
      <c r="D2285" s="131" t="s">
        <v>1957</v>
      </c>
      <c r="E2285" s="157">
        <v>35000.0</v>
      </c>
      <c r="F2285" s="111"/>
      <c r="J2285" s="141" t="str">
        <f>VLOOKUP(D2285,'Tech. sheet (2)'!A:B,2,FALSE)</f>
        <v>T-896-795-170TH550F2828-USK BLANK</v>
      </c>
    </row>
    <row r="2286" ht="15.75" customHeight="1">
      <c r="A2286" s="161">
        <v>2256.0</v>
      </c>
      <c r="B2286" s="111" t="s">
        <v>2823</v>
      </c>
      <c r="C2286" s="166">
        <v>45421.0</v>
      </c>
      <c r="D2286" s="111" t="s">
        <v>2136</v>
      </c>
      <c r="E2286" s="157">
        <v>11000.0</v>
      </c>
      <c r="F2286" s="111"/>
      <c r="J2286" s="141" t="str">
        <f>VLOOKUP(D2286,'Tech. sheet (2)'!A:B,2,FALSE)</f>
        <v>T-896-795-170TH550F2828-BAO BLANK</v>
      </c>
    </row>
    <row r="2287" ht="15.75" customHeight="1">
      <c r="A2287" s="161">
        <v>2257.0</v>
      </c>
      <c r="B2287" s="111" t="s">
        <v>2824</v>
      </c>
      <c r="C2287" s="166">
        <v>45426.0</v>
      </c>
      <c r="D2287" s="111" t="s">
        <v>2092</v>
      </c>
      <c r="E2287" s="157">
        <v>8000.0</v>
      </c>
      <c r="F2287" s="111"/>
      <c r="J2287" s="141" t="str">
        <f>VLOOKUP(D2287,'Tech. sheet (2)'!A:B,2,FALSE)</f>
        <v>OT062-ELQ6216A3A-15VK05-975HP-160TH520S2828-USK-144000</v>
      </c>
    </row>
    <row r="2288" ht="15.75" customHeight="1">
      <c r="A2288" s="161">
        <v>2258.0</v>
      </c>
      <c r="B2288" s="111" t="s">
        <v>2825</v>
      </c>
      <c r="C2288" s="166">
        <v>45426.0</v>
      </c>
      <c r="D2288" s="191" t="s">
        <v>2524</v>
      </c>
      <c r="E2288" s="157">
        <v>20000.0</v>
      </c>
      <c r="F2288" s="111"/>
      <c r="J2288" s="141" t="str">
        <f>VLOOKUP(D2288,'Tech. sheet (2)'!A:B,2,FALSE)</f>
        <v>OT062-ELQ6216A3A-15VK05-975HP-160TH520S2828-BAO-144000</v>
      </c>
    </row>
    <row r="2289" ht="15.75" customHeight="1">
      <c r="A2289" s="161">
        <v>2259.0</v>
      </c>
      <c r="B2289" s="111" t="s">
        <v>2826</v>
      </c>
      <c r="C2289" s="166">
        <v>45426.0</v>
      </c>
      <c r="D2289" s="193" t="s">
        <v>2524</v>
      </c>
      <c r="E2289" s="157">
        <v>20000.0</v>
      </c>
      <c r="F2289" s="111"/>
      <c r="J2289" s="141" t="str">
        <f>VLOOKUP(D2289,'Tech. sheet (2)'!A:B,2,FALSE)</f>
        <v>OT062-ELQ6216A3A-15VK05-975HP-160TH520S2828-BAO-144000</v>
      </c>
    </row>
    <row r="2290" ht="15.75" customHeight="1">
      <c r="A2290" s="161">
        <v>2260.0</v>
      </c>
      <c r="B2290" s="111" t="s">
        <v>2827</v>
      </c>
      <c r="C2290" s="166">
        <v>45426.0</v>
      </c>
      <c r="D2290" s="141" t="s">
        <v>2194</v>
      </c>
      <c r="E2290" s="192">
        <v>20000.0</v>
      </c>
      <c r="F2290" s="111"/>
      <c r="J2290" s="141" t="str">
        <f>VLOOKUP(D2290,'Tech. sheet (2)'!A:B,2,FALSE)</f>
        <v>OT096-A07B05-ARGO-200TH550S2828-BAO-38850</v>
      </c>
    </row>
    <row r="2291" ht="15.75" customHeight="1">
      <c r="A2291" s="161">
        <v>2261.0</v>
      </c>
      <c r="B2291" s="111" t="s">
        <v>2828</v>
      </c>
      <c r="C2291" s="166">
        <v>45426.0</v>
      </c>
      <c r="D2291" s="111" t="s">
        <v>2197</v>
      </c>
      <c r="E2291" s="192">
        <v>25000.0</v>
      </c>
      <c r="F2291" s="111"/>
      <c r="J2291" s="141" t="str">
        <f>VLOOKUP(D2291,'Tech. sheet (2)'!A:B,2,FALSE)</f>
        <v>M-808-908-200TH550S2828-BAO BLANK</v>
      </c>
    </row>
    <row r="2292" ht="15.75" customHeight="1">
      <c r="A2292" s="161">
        <v>2262.0</v>
      </c>
      <c r="B2292" s="111" t="s">
        <v>2829</v>
      </c>
      <c r="C2292" s="166">
        <v>45426.0</v>
      </c>
      <c r="D2292" s="111" t="s">
        <v>2526</v>
      </c>
      <c r="E2292" s="157">
        <v>5000.0</v>
      </c>
      <c r="F2292" s="111"/>
      <c r="J2292" s="141" t="str">
        <f>VLOOKUP(D2292,'Tech. sheet (2)'!A:B,2,FALSE)</f>
        <v>OT096-A07K05-ARGO-180TH550S2828-BAO-38850</v>
      </c>
    </row>
    <row r="2293" ht="15.75" customHeight="1">
      <c r="A2293" s="161">
        <v>2263.0</v>
      </c>
      <c r="B2293" s="111" t="s">
        <v>2830</v>
      </c>
      <c r="C2293" s="166">
        <v>45426.0</v>
      </c>
      <c r="D2293" s="111" t="s">
        <v>2368</v>
      </c>
      <c r="E2293" s="157">
        <v>8000.0</v>
      </c>
      <c r="F2293" s="111"/>
      <c r="J2293" s="141" t="str">
        <f>VLOOKUP(D2293,'Tech. sheet (2)'!A:B,2,FALSE)</f>
        <v>OT096-A07K05-ARGO-180TH550S2828-HBI-38850</v>
      </c>
    </row>
    <row r="2294" ht="15.75" customHeight="1">
      <c r="A2294" s="161">
        <v>2264.0</v>
      </c>
      <c r="B2294" s="111" t="s">
        <v>2831</v>
      </c>
      <c r="C2294" s="166">
        <v>45427.0</v>
      </c>
      <c r="D2294" s="111" t="s">
        <v>2737</v>
      </c>
      <c r="E2294" s="157">
        <v>20000.0</v>
      </c>
      <c r="F2294" s="111"/>
      <c r="J2294" s="141" t="str">
        <f>VLOOKUP(D2294,'Tech. sheet (2)'!A:B,2,FALSE)</f>
        <v>M-920-778-140TS340S2828-RAS BLANK</v>
      </c>
    </row>
    <row r="2295" ht="15.75" customHeight="1">
      <c r="A2295" s="161">
        <v>2265.0</v>
      </c>
      <c r="B2295" s="111" t="s">
        <v>2832</v>
      </c>
      <c r="C2295" s="166">
        <v>45427.0</v>
      </c>
      <c r="D2295" s="131" t="s">
        <v>82</v>
      </c>
      <c r="E2295" s="157">
        <v>30000.0</v>
      </c>
      <c r="F2295" s="111"/>
      <c r="J2295" s="141" t="str">
        <f>VLOOKUP(D2295,'Tech. sheet (2)'!A:B,2,FALSE)</f>
        <v>L-942-790-160TS340S2020-RAS-А08К05</v>
      </c>
    </row>
    <row r="2296" ht="15.75" customHeight="1">
      <c r="A2296" s="161">
        <v>2266.0</v>
      </c>
      <c r="B2296" s="111" t="s">
        <v>2833</v>
      </c>
      <c r="C2296" s="166">
        <v>45427.0</v>
      </c>
      <c r="D2296" s="131" t="s">
        <v>82</v>
      </c>
      <c r="E2296" s="157">
        <v>30000.0</v>
      </c>
      <c r="F2296" s="111"/>
      <c r="J2296" s="141" t="str">
        <f>VLOOKUP(D2296,'Tech. sheet (2)'!A:B,2,FALSE)</f>
        <v>L-942-790-160TS340S2020-RAS-А08К05</v>
      </c>
    </row>
    <row r="2297" ht="15.75" customHeight="1">
      <c r="A2297" s="161">
        <v>2267.0</v>
      </c>
      <c r="B2297" s="111" t="s">
        <v>2834</v>
      </c>
      <c r="C2297" s="166">
        <v>45428.0</v>
      </c>
      <c r="D2297" s="111" t="s">
        <v>2092</v>
      </c>
      <c r="E2297" s="157">
        <v>12000.0</v>
      </c>
      <c r="F2297" s="111"/>
      <c r="J2297" s="141" t="str">
        <f>VLOOKUP(D2297,'Tech. sheet (2)'!A:B,2,FALSE)</f>
        <v>OT062-ELQ6216A3A-15VK05-975HP-160TH520S2828-USK-144000</v>
      </c>
    </row>
    <row r="2298" ht="15.75" customHeight="1">
      <c r="A2298" s="161">
        <v>2268.0</v>
      </c>
      <c r="B2298" s="111" t="s">
        <v>2835</v>
      </c>
      <c r="C2298" s="166">
        <v>45428.0</v>
      </c>
      <c r="D2298" s="131" t="s">
        <v>2524</v>
      </c>
      <c r="E2298" s="157">
        <v>11000.0</v>
      </c>
      <c r="F2298" s="111"/>
      <c r="J2298" s="141" t="str">
        <f>VLOOKUP(D2298,'Tech. sheet (2)'!A:B,2,FALSE)</f>
        <v>OT062-ELQ6216A3A-15VK05-975HP-160TH520S2828-BAO-144000</v>
      </c>
    </row>
    <row r="2299" ht="15.75" customHeight="1">
      <c r="A2299" s="161">
        <v>2269.0</v>
      </c>
      <c r="B2299" s="111" t="s">
        <v>2836</v>
      </c>
      <c r="C2299" s="166">
        <v>45428.0</v>
      </c>
      <c r="D2299" s="111" t="s">
        <v>127</v>
      </c>
      <c r="E2299" s="157">
        <v>10000.0</v>
      </c>
      <c r="F2299" s="111"/>
      <c r="J2299" s="141" t="str">
        <f>VLOOKUP(D2299,'Tech. sheet (2)'!A:B,2,FALSE)</f>
        <v>T-908-1112-200TS260S2828-USK BLANK</v>
      </c>
    </row>
    <row r="2300" ht="15.75" customHeight="1">
      <c r="A2300" s="161">
        <v>2270.0</v>
      </c>
      <c r="B2300" s="111" t="s">
        <v>2837</v>
      </c>
      <c r="C2300" s="166">
        <v>45432.0</v>
      </c>
      <c r="D2300" s="131" t="s">
        <v>2411</v>
      </c>
      <c r="E2300" s="157">
        <v>25000.0</v>
      </c>
      <c r="F2300" s="111"/>
      <c r="J2300" s="141" t="str">
        <f>VLOOKUP(D2300,'Tech. sheet (2)'!A:B,2,FALSE)</f>
        <v>L-918-925-140TS550S2828-USK-21EK05</v>
      </c>
    </row>
    <row r="2301" ht="15.75" customHeight="1">
      <c r="A2301" s="161">
        <v>2271.0</v>
      </c>
      <c r="B2301" s="111" t="s">
        <v>2838</v>
      </c>
      <c r="C2301" s="166">
        <v>45432.0</v>
      </c>
      <c r="D2301" s="144" t="s">
        <v>2544</v>
      </c>
      <c r="E2301" s="157">
        <v>25000.0</v>
      </c>
      <c r="F2301" s="111"/>
      <c r="J2301" s="141" t="str">
        <f>VLOOKUP(D2301,'Tech. sheet (2)'!A:B,2,FALSE)</f>
        <v>T-821-926-155TH550F2828-BAO BLANK</v>
      </c>
    </row>
    <row r="2302" ht="15.75" customHeight="1">
      <c r="A2302" s="161">
        <v>2272.0</v>
      </c>
      <c r="B2302" s="111" t="s">
        <v>2839</v>
      </c>
      <c r="C2302" s="166">
        <v>45432.0</v>
      </c>
      <c r="D2302" s="144" t="s">
        <v>2544</v>
      </c>
      <c r="E2302" s="157">
        <v>25000.0</v>
      </c>
      <c r="F2302" s="111"/>
      <c r="J2302" s="141" t="str">
        <f>VLOOKUP(D2302,'Tech. sheet (2)'!A:B,2,FALSE)</f>
        <v>T-821-926-155TH550F2828-BAO BLANK</v>
      </c>
    </row>
    <row r="2303" ht="15.75" customHeight="1">
      <c r="A2303" s="161">
        <v>2273.0</v>
      </c>
      <c r="B2303" s="111" t="s">
        <v>2840</v>
      </c>
      <c r="C2303" s="166">
        <v>45432.0</v>
      </c>
      <c r="D2303" s="144" t="s">
        <v>133</v>
      </c>
      <c r="E2303" s="157">
        <v>24000.0</v>
      </c>
      <c r="F2303" s="111"/>
      <c r="J2303" s="141" t="str">
        <f>VLOOKUP(D2303,'Tech. sheet (2)'!A:B,2,FALSE)</f>
        <v>M-959-901-170TH550F2828-HBI BLANK</v>
      </c>
    </row>
    <row r="2304" ht="15.75" customHeight="1">
      <c r="A2304" s="161">
        <v>2274.0</v>
      </c>
      <c r="B2304" s="111" t="s">
        <v>2841</v>
      </c>
      <c r="C2304" s="166">
        <v>45432.0</v>
      </c>
      <c r="D2304" s="111" t="s">
        <v>2842</v>
      </c>
      <c r="E2304" s="192">
        <v>7735.0</v>
      </c>
      <c r="F2304" s="111"/>
      <c r="J2304" s="141" t="str">
        <f>VLOOKUP(D2304,'Tech. sheet (2)'!A:B,2,FALSE)</f>
        <v>L-918-925-140TS550S2828-USK-21EK05</v>
      </c>
    </row>
    <row r="2305" ht="15.75" customHeight="1">
      <c r="A2305" s="161">
        <v>2275.0</v>
      </c>
      <c r="B2305" s="111" t="s">
        <v>2843</v>
      </c>
      <c r="C2305" s="166">
        <v>45433.0</v>
      </c>
      <c r="D2305" s="131" t="s">
        <v>2187</v>
      </c>
      <c r="E2305" s="157">
        <v>10000.0</v>
      </c>
      <c r="F2305" s="111"/>
      <c r="J2305" s="141" t="str">
        <f>VLOOKUP(D2305,'Tech. sheet (2)'!A:B,2,FALSE)</f>
        <v>M-920-778-160TS340S2828-RAS BLANK</v>
      </c>
    </row>
    <row r="2306" ht="15.75" customHeight="1">
      <c r="A2306" s="161">
        <v>2276.0</v>
      </c>
      <c r="B2306" s="111" t="s">
        <v>2844</v>
      </c>
      <c r="C2306" s="166">
        <v>45433.0</v>
      </c>
      <c r="D2306" s="111" t="s">
        <v>2693</v>
      </c>
      <c r="E2306" s="157">
        <v>20000.0</v>
      </c>
      <c r="F2306" s="111"/>
      <c r="J2306" s="141" t="str">
        <f>VLOOKUP(D2306,'Tech. sheet (2)'!A:B,2,FALSE)</f>
        <v>L-920-778-140TS340S2828-RAS-21EК05</v>
      </c>
    </row>
    <row r="2307" ht="15.75" customHeight="1">
      <c r="A2307" s="161">
        <v>2277.0</v>
      </c>
      <c r="B2307" s="111" t="s">
        <v>2845</v>
      </c>
      <c r="C2307" s="166">
        <v>45433.0</v>
      </c>
      <c r="D2307" s="111" t="s">
        <v>2526</v>
      </c>
      <c r="E2307" s="157">
        <v>40000.0</v>
      </c>
      <c r="F2307" s="111"/>
      <c r="J2307" s="141" t="str">
        <f>VLOOKUP(D2307,'Tech. sheet (2)'!A:B,2,FALSE)</f>
        <v>OT096-A07K05-ARGO-180TH550S2828-BAO-38850</v>
      </c>
    </row>
    <row r="2308" ht="15.75" customHeight="1">
      <c r="A2308" s="161">
        <v>2278.0</v>
      </c>
      <c r="B2308" s="111" t="s">
        <v>2846</v>
      </c>
      <c r="C2308" s="166">
        <v>45433.0</v>
      </c>
      <c r="D2308" s="157" t="s">
        <v>2117</v>
      </c>
      <c r="E2308" s="157">
        <v>30000.0</v>
      </c>
      <c r="F2308" s="111"/>
      <c r="J2308" s="141" t="str">
        <f>VLOOKUP(D2308,'Tech. sheet (2)'!A:B,2,FALSE)</f>
        <v>M-860-873-180TH550F2820-BAO BLANK </v>
      </c>
    </row>
    <row r="2309" ht="15.75" customHeight="1">
      <c r="A2309" s="161">
        <v>2279.0</v>
      </c>
      <c r="B2309" s="111" t="s">
        <v>2847</v>
      </c>
      <c r="C2309" s="166">
        <v>45433.0</v>
      </c>
      <c r="D2309" s="157" t="s">
        <v>2117</v>
      </c>
      <c r="E2309" s="157">
        <v>30000.0</v>
      </c>
      <c r="F2309" s="111"/>
      <c r="J2309" s="141" t="str">
        <f>VLOOKUP(D2309,'Tech. sheet (2)'!A:B,2,FALSE)</f>
        <v>M-860-873-180TH550F2820-BAO BLANK </v>
      </c>
    </row>
    <row r="2310" ht="15.75" customHeight="1">
      <c r="A2310" s="161">
        <v>2280.0</v>
      </c>
      <c r="B2310" s="111" t="s">
        <v>2848</v>
      </c>
      <c r="C2310" s="166">
        <v>45434.0</v>
      </c>
      <c r="D2310" s="111" t="s">
        <v>2108</v>
      </c>
      <c r="E2310" s="157">
        <v>30000.0</v>
      </c>
      <c r="F2310" s="111"/>
      <c r="J2310" s="141" t="str">
        <f>VLOOKUP(D2310,'Tech. sheet (2)'!A:B,2,FALSE)</f>
        <v>T-896-795-180TH550F2850-BAO BLANK</v>
      </c>
    </row>
    <row r="2311" ht="15.75" customHeight="1">
      <c r="A2311" s="161">
        <v>2281.0</v>
      </c>
      <c r="B2311" s="111" t="s">
        <v>2849</v>
      </c>
      <c r="C2311" s="166">
        <v>45434.0</v>
      </c>
      <c r="D2311" s="131" t="s">
        <v>2761</v>
      </c>
      <c r="E2311" s="157">
        <v>30000.0</v>
      </c>
      <c r="F2311" s="111"/>
      <c r="J2311" s="141" t="str">
        <f>VLOOKUP(D2311,'Tech. sheet (2)'!A:B,2,FALSE)</f>
        <v>L-913-766-140TS340F2020-RAS-А08К05</v>
      </c>
    </row>
    <row r="2312" ht="15.75" customHeight="1">
      <c r="A2312" s="161">
        <v>2282.0</v>
      </c>
      <c r="B2312" s="111" t="s">
        <v>2850</v>
      </c>
      <c r="C2312" s="166">
        <v>45434.0</v>
      </c>
      <c r="D2312" s="131" t="s">
        <v>2065</v>
      </c>
      <c r="E2312" s="157">
        <v>10000.0</v>
      </c>
      <c r="F2312" s="111"/>
      <c r="J2312" s="141" t="str">
        <f>VLOOKUP(D2312,'Tech. sheet (2)'!A:B,2,FALSE)</f>
        <v>OT099-ELQ9999A0A---K05-715SU-250TH415F7575-RAS-42500 Hollande  </v>
      </c>
    </row>
    <row r="2313" ht="15.75" customHeight="1">
      <c r="A2313" s="161">
        <v>2283.0</v>
      </c>
      <c r="B2313" s="111" t="s">
        <v>2851</v>
      </c>
      <c r="C2313" s="166">
        <v>45434.0</v>
      </c>
      <c r="D2313" s="111" t="s">
        <v>2108</v>
      </c>
      <c r="E2313" s="157">
        <v>12000.0</v>
      </c>
      <c r="F2313" s="111"/>
      <c r="J2313" s="141" t="str">
        <f>VLOOKUP(D2313,'Tech. sheet (2)'!A:B,2,FALSE)</f>
        <v>T-896-795-180TH550F2850-BAO BLANK</v>
      </c>
    </row>
    <row r="2314" ht="15.75" customHeight="1">
      <c r="A2314" s="161">
        <v>2284.0</v>
      </c>
      <c r="B2314" s="111" t="s">
        <v>2852</v>
      </c>
      <c r="C2314" s="166">
        <v>45435.0</v>
      </c>
      <c r="D2314" s="131" t="s">
        <v>2524</v>
      </c>
      <c r="E2314" s="157">
        <v>31000.0</v>
      </c>
      <c r="F2314" s="111"/>
      <c r="J2314" s="141" t="str">
        <f>VLOOKUP(D2314,'Tech. sheet (2)'!A:B,2,FALSE)</f>
        <v>OT062-ELQ6216A3A-15VK05-975HP-160TH520S2828-BAO-144000</v>
      </c>
    </row>
    <row r="2315" ht="15.75" customHeight="1">
      <c r="A2315" s="161">
        <v>2285.0</v>
      </c>
      <c r="B2315" s="111" t="s">
        <v>2853</v>
      </c>
      <c r="C2315" s="166">
        <v>45435.0</v>
      </c>
      <c r="D2315" s="211" t="s">
        <v>2326</v>
      </c>
      <c r="E2315" s="157">
        <v>7000.0</v>
      </c>
      <c r="F2315" s="111"/>
      <c r="J2315" s="141" t="str">
        <f>VLOOKUP(D2315,'Tech. sheet (2)'!A:B,2,FALSE)</f>
        <v>OT062-15VK05-975HP-150TH520S2828-USK-144000</v>
      </c>
    </row>
    <row r="2316" ht="15.75" customHeight="1">
      <c r="A2316" s="161">
        <v>2286.0</v>
      </c>
      <c r="B2316" s="111" t="s">
        <v>2854</v>
      </c>
      <c r="C2316" s="166">
        <v>45435.0</v>
      </c>
      <c r="D2316" s="131" t="s">
        <v>2538</v>
      </c>
      <c r="E2316" s="157">
        <v>30000.0</v>
      </c>
      <c r="F2316" s="111"/>
      <c r="J2316" s="141" t="str">
        <f>VLOOKUP(D2316,'Tech. sheet (2)'!A:B,2,FALSE)</f>
        <v>OT070-ELQ7013A4A-07CK05-993DE-160TH520F2020-BAO-90300</v>
      </c>
    </row>
    <row r="2317" ht="15.75" customHeight="1">
      <c r="A2317" s="161">
        <v>2287.0</v>
      </c>
      <c r="B2317" s="111" t="s">
        <v>2855</v>
      </c>
      <c r="C2317" s="166">
        <v>45436.0</v>
      </c>
      <c r="D2317" s="144" t="s">
        <v>2586</v>
      </c>
      <c r="E2317" s="157">
        <v>12000.0</v>
      </c>
      <c r="F2317" s="111" t="s">
        <v>2856</v>
      </c>
      <c r="J2317" s="141" t="str">
        <f>VLOOKUP(D2317,'Tech. sheet (2)'!A:B,2,FALSE)</f>
        <v>OT070-21EK05-993DE-160TH520F2020-BAO-90300</v>
      </c>
    </row>
    <row r="2318" ht="15.75" customHeight="1">
      <c r="A2318" s="161">
        <v>2288.0</v>
      </c>
      <c r="B2318" s="111" t="s">
        <v>2857</v>
      </c>
      <c r="C2318" s="166">
        <v>45439.0</v>
      </c>
      <c r="D2318" s="111" t="s">
        <v>2094</v>
      </c>
      <c r="E2318" s="157">
        <v>15000.0</v>
      </c>
      <c r="F2318" s="111"/>
      <c r="J2318" s="141" t="str">
        <f>VLOOKUP(D2318,'Tech. sheet (2)'!A:B,2,FALSE)</f>
        <v>OT070-ELQ7033A2A-08CB05-993DE-170TH580S2828-BAO-90300   </v>
      </c>
    </row>
    <row r="2319" ht="15.75" customHeight="1">
      <c r="A2319" s="161">
        <v>2289.0</v>
      </c>
      <c r="B2319" s="111" t="s">
        <v>2858</v>
      </c>
      <c r="C2319" s="166">
        <v>45439.0</v>
      </c>
      <c r="D2319" s="131" t="s">
        <v>2859</v>
      </c>
      <c r="E2319" s="157">
        <v>20000.0</v>
      </c>
      <c r="F2319" s="111"/>
      <c r="J2319" s="141" t="str">
        <f>VLOOKUP(D2319,'Tech. sheet (2)'!A:B,2,FALSE)</f>
        <v>OT096-21EK05-ARGO-200TH550S2828-BAO-38850</v>
      </c>
    </row>
    <row r="2320" ht="15.75" customHeight="1">
      <c r="A2320" s="161">
        <v>2290.0</v>
      </c>
      <c r="B2320" s="111" t="s">
        <v>2860</v>
      </c>
      <c r="C2320" s="166">
        <v>45439.0</v>
      </c>
      <c r="D2320" s="131" t="s">
        <v>2524</v>
      </c>
      <c r="E2320" s="157">
        <v>20000.0</v>
      </c>
      <c r="F2320" s="111"/>
      <c r="J2320" s="141" t="str">
        <f>VLOOKUP(D2320,'Tech. sheet (2)'!A:B,2,FALSE)</f>
        <v>OT062-ELQ6216A3A-15VK05-975HP-160TH520S2828-BAO-144000</v>
      </c>
    </row>
    <row r="2321" ht="15.75" customHeight="1">
      <c r="A2321" s="161">
        <v>2291.0</v>
      </c>
      <c r="B2321" s="111" t="s">
        <v>2861</v>
      </c>
      <c r="C2321" s="166">
        <v>45440.0</v>
      </c>
      <c r="D2321" s="141" t="s">
        <v>2423</v>
      </c>
      <c r="E2321" s="157">
        <v>15000.0</v>
      </c>
      <c r="F2321" s="111"/>
      <c r="J2321" s="141" t="str">
        <f>VLOOKUP(D2321,'Tech. sheet (2)'!A:B,2,FALSE)</f>
        <v>M-922-868-170TH550F2828-USK BLANK</v>
      </c>
    </row>
    <row r="2322" ht="15.75" customHeight="1">
      <c r="A2322" s="161">
        <v>2292.0</v>
      </c>
      <c r="B2322" s="111" t="s">
        <v>2862</v>
      </c>
      <c r="C2322" s="166">
        <v>45440.0</v>
      </c>
      <c r="D2322" s="111" t="s">
        <v>777</v>
      </c>
      <c r="E2322" s="157">
        <v>22000.0</v>
      </c>
      <c r="F2322" s="111"/>
      <c r="J2322" s="141" t="str">
        <f>VLOOKUP(D2322,'Tech. sheet (2)'!A:B,2,FALSE)</f>
        <v>M-922-868-170TH550F2828-HBI BLANK</v>
      </c>
    </row>
    <row r="2323" ht="15.75" customHeight="1">
      <c r="A2323" s="161">
        <v>2293.0</v>
      </c>
      <c r="B2323" s="111" t="s">
        <v>2863</v>
      </c>
      <c r="C2323" s="166">
        <v>45440.0</v>
      </c>
      <c r="D2323" s="131" t="s">
        <v>2524</v>
      </c>
      <c r="E2323" s="157">
        <v>40000.0</v>
      </c>
      <c r="F2323" s="111"/>
      <c r="J2323" s="141" t="str">
        <f>VLOOKUP(D2323,'Tech. sheet (2)'!A:B,2,FALSE)</f>
        <v>OT062-ELQ6216A3A-15VK05-975HP-160TH520S2828-BAO-144000</v>
      </c>
    </row>
    <row r="2324" ht="15.75" customHeight="1">
      <c r="A2324" s="161">
        <v>2294.0</v>
      </c>
      <c r="B2324" s="141" t="s">
        <v>2864</v>
      </c>
      <c r="C2324" s="166">
        <v>45440.0</v>
      </c>
      <c r="D2324" s="111" t="s">
        <v>2403</v>
      </c>
      <c r="E2324" s="157">
        <v>7000.0</v>
      </c>
      <c r="F2324" s="111"/>
      <c r="J2324" s="141" t="str">
        <f>VLOOKUP(D2324,'Tech. sheet (2)'!A:B,2,FALSE)</f>
        <v>OT153-20EB05-727LW-270TH435F5628-BAO-12800</v>
      </c>
    </row>
    <row r="2325" ht="15.75" customHeight="1">
      <c r="A2325" s="161">
        <v>2295.0</v>
      </c>
      <c r="B2325" s="111" t="s">
        <v>2865</v>
      </c>
      <c r="C2325" s="166">
        <v>45440.0</v>
      </c>
      <c r="D2325" s="111" t="s">
        <v>2083</v>
      </c>
      <c r="E2325" s="157">
        <v>10000.0</v>
      </c>
      <c r="F2325" s="111"/>
      <c r="J2325" s="141" t="str">
        <f>VLOOKUP(D2325,'Tech. sheet (2)'!A:B,2,FALSE)</f>
        <v>OT153-ELQ1554A0A-20EB05-727LW-270TH435F5628-BAO-12800</v>
      </c>
    </row>
    <row r="2326" ht="15.75" customHeight="1">
      <c r="A2326" s="161">
        <v>2296.0</v>
      </c>
      <c r="B2326" s="111" t="s">
        <v>2866</v>
      </c>
      <c r="C2326" s="166">
        <v>45440.0</v>
      </c>
      <c r="D2326" s="141" t="s">
        <v>2239</v>
      </c>
      <c r="E2326" s="219">
        <v>10000.0</v>
      </c>
      <c r="F2326" s="111"/>
      <c r="J2326" s="141" t="str">
        <f>VLOOKUP(D2326,'Tech. sheet (2)'!A:B,2,FALSE)</f>
        <v>OT070-ELQ7013A9A-07CK05-993DE-170TH580S2828-BAO-90300  </v>
      </c>
    </row>
    <row r="2327" ht="15.75" customHeight="1">
      <c r="A2327" s="161">
        <v>2297.0</v>
      </c>
      <c r="B2327" s="157" t="s">
        <v>2867</v>
      </c>
      <c r="C2327" s="166">
        <v>45441.0</v>
      </c>
      <c r="D2327" s="144" t="s">
        <v>2544</v>
      </c>
      <c r="E2327" s="157">
        <v>27000.0</v>
      </c>
      <c r="F2327" s="111"/>
      <c r="J2327" s="141" t="str">
        <f>VLOOKUP(D2327,'Tech. sheet (2)'!A:B,2,FALSE)</f>
        <v>T-821-926-155TH550F2828-BAO BLANK</v>
      </c>
    </row>
    <row r="2328" ht="15.75" customHeight="1">
      <c r="A2328" s="161">
        <v>2298.0</v>
      </c>
      <c r="B2328" s="111" t="s">
        <v>2868</v>
      </c>
      <c r="C2328" s="166">
        <v>45441.0</v>
      </c>
      <c r="D2328" s="111" t="s">
        <v>2108</v>
      </c>
      <c r="E2328" s="219">
        <v>46000.0</v>
      </c>
      <c r="F2328" s="111"/>
      <c r="J2328" s="141" t="str">
        <f>VLOOKUP(D2328,'Tech. sheet (2)'!A:B,2,FALSE)</f>
        <v>T-896-795-180TH550F2850-BAO BLANK</v>
      </c>
    </row>
    <row r="2329" ht="15.75" customHeight="1">
      <c r="A2329" s="161">
        <v>2299.0</v>
      </c>
      <c r="B2329" s="111" t="s">
        <v>2869</v>
      </c>
      <c r="C2329" s="166">
        <v>45442.0</v>
      </c>
      <c r="D2329" s="144" t="s">
        <v>2544</v>
      </c>
      <c r="E2329" s="157">
        <v>25000.0</v>
      </c>
      <c r="F2329" s="111"/>
      <c r="J2329" s="141" t="str">
        <f>VLOOKUP(D2329,'Tech. sheet (2)'!A:B,2,FALSE)</f>
        <v>T-821-926-155TH550F2828-BAO BLANK</v>
      </c>
    </row>
    <row r="2330" ht="15.75" customHeight="1">
      <c r="A2330" s="161">
        <v>2300.0</v>
      </c>
      <c r="B2330" s="111" t="s">
        <v>2870</v>
      </c>
      <c r="C2330" s="166">
        <v>45442.0</v>
      </c>
      <c r="D2330" s="111" t="s">
        <v>2108</v>
      </c>
      <c r="E2330" s="157">
        <v>30000.0</v>
      </c>
      <c r="F2330" s="111"/>
      <c r="J2330" s="141" t="str">
        <f>VLOOKUP(D2330,'Tech. sheet (2)'!A:B,2,FALSE)</f>
        <v>T-896-795-180TH550F2850-BAO BLANK</v>
      </c>
    </row>
    <row r="2331" ht="15.75" customHeight="1">
      <c r="A2331" s="161">
        <v>2301.0</v>
      </c>
      <c r="B2331" s="111" t="s">
        <v>2871</v>
      </c>
      <c r="C2331" s="166">
        <v>45443.0</v>
      </c>
      <c r="D2331" s="131" t="s">
        <v>2524</v>
      </c>
      <c r="E2331" s="157">
        <v>20000.0</v>
      </c>
      <c r="F2331" s="111"/>
      <c r="J2331" s="141" t="str">
        <f>VLOOKUP(D2331,'Tech. sheet (2)'!A:B,2,FALSE)</f>
        <v>OT062-ELQ6216A3A-15VK05-975HP-160TH520S2828-BAO-144000</v>
      </c>
    </row>
    <row r="2332" ht="15.75" customHeight="1">
      <c r="A2332" s="161">
        <v>2302.0</v>
      </c>
      <c r="B2332" s="111" t="s">
        <v>2872</v>
      </c>
      <c r="C2332" s="166">
        <v>45446.0</v>
      </c>
      <c r="D2332" s="144" t="s">
        <v>2660</v>
      </c>
      <c r="E2332" s="157">
        <v>25000.0</v>
      </c>
      <c r="F2332" s="111"/>
      <c r="J2332" s="141" t="str">
        <f>VLOOKUP(D2332,'Tech. sheet (2)'!A:B,2,FALSE)</f>
        <v> OT062-21EK05-975HP-160TH520S2828-BAO-144000</v>
      </c>
    </row>
    <row r="2333" ht="15.75" customHeight="1">
      <c r="A2333" s="161">
        <v>2303.0</v>
      </c>
      <c r="B2333" s="111" t="s">
        <v>2873</v>
      </c>
      <c r="C2333" s="166">
        <v>45446.0</v>
      </c>
      <c r="D2333" s="228" t="s">
        <v>2706</v>
      </c>
      <c r="E2333" s="157">
        <v>29000.0</v>
      </c>
      <c r="F2333" s="111" t="s">
        <v>2874</v>
      </c>
      <c r="J2333" s="141" t="str">
        <f>VLOOKUP(D2333,'Tech. sheet (2)'!A:B,2,FALSE)</f>
        <v>OT099-921XQ-200TH550S2828-BAO-A75B05-36608</v>
      </c>
    </row>
    <row r="2334" ht="15.75" customHeight="1">
      <c r="A2334" s="161">
        <v>2304.0</v>
      </c>
      <c r="B2334" s="111" t="s">
        <v>2875</v>
      </c>
      <c r="C2334" s="166">
        <v>45446.0</v>
      </c>
      <c r="D2334" s="111" t="s">
        <v>2693</v>
      </c>
      <c r="E2334" s="157">
        <v>26000.0</v>
      </c>
      <c r="F2334" s="111"/>
      <c r="J2334" s="141" t="str">
        <f>VLOOKUP(D2334,'Tech. sheet (2)'!A:B,2,FALSE)</f>
        <v>L-920-778-140TS340S2828-RAS-21EК05</v>
      </c>
    </row>
    <row r="2335" ht="15.75" customHeight="1">
      <c r="A2335" s="161">
        <v>2305.0</v>
      </c>
      <c r="B2335" s="111" t="s">
        <v>2876</v>
      </c>
      <c r="C2335" s="166">
        <v>45446.0</v>
      </c>
      <c r="D2335" s="131" t="s">
        <v>2187</v>
      </c>
      <c r="E2335" s="157">
        <v>30000.0</v>
      </c>
      <c r="F2335" s="111"/>
      <c r="J2335" s="141" t="str">
        <f>VLOOKUP(D2335,'Tech. sheet (2)'!A:B,2,FALSE)</f>
        <v>M-920-778-160TS340S2828-RAS BLANK</v>
      </c>
    </row>
    <row r="2336" ht="15.75" customHeight="1">
      <c r="A2336" s="161">
        <v>2306.0</v>
      </c>
      <c r="B2336" s="111" t="s">
        <v>2877</v>
      </c>
      <c r="C2336" s="166">
        <v>45446.0</v>
      </c>
      <c r="D2336" s="229" t="s">
        <v>2878</v>
      </c>
      <c r="E2336" s="157">
        <v>1500.0</v>
      </c>
      <c r="F2336" s="111"/>
      <c r="J2336" s="141" t="str">
        <f>VLOOKUP(D2336,'Tech. sheet (2)'!A:B,2,FALSE)</f>
        <v>OT070-08CB05-993DE-170TH580S2828-BAO-90300</v>
      </c>
    </row>
    <row r="2337" ht="15.75" customHeight="1">
      <c r="A2337" s="161">
        <v>2307.0</v>
      </c>
      <c r="B2337" s="111" t="s">
        <v>2879</v>
      </c>
      <c r="C2337" s="166">
        <v>45447.0</v>
      </c>
      <c r="D2337" s="111" t="s">
        <v>2737</v>
      </c>
      <c r="E2337" s="157">
        <v>20000.0</v>
      </c>
      <c r="F2337" s="111"/>
      <c r="J2337" s="141" t="str">
        <f>VLOOKUP(D2337,'Tech. sheet (2)'!A:B,2,FALSE)</f>
        <v>M-920-778-140TS340S2828-RAS BLANK</v>
      </c>
    </row>
    <row r="2338" ht="15.75" customHeight="1">
      <c r="A2338" s="161">
        <v>2308.0</v>
      </c>
      <c r="B2338" s="111" t="s">
        <v>2880</v>
      </c>
      <c r="C2338" s="166">
        <v>45447.0</v>
      </c>
      <c r="D2338" s="131" t="s">
        <v>2151</v>
      </c>
      <c r="E2338" s="157">
        <v>30000.0</v>
      </c>
      <c r="F2338" s="111"/>
      <c r="J2338" s="141" t="str">
        <f>VLOOKUP(D2338,'Tech. sheet (2)'!A:B,2,FALSE)</f>
        <v>L-838-942-170TH550F2820-BAO-A55K05</v>
      </c>
    </row>
    <row r="2339" ht="15.75" customHeight="1">
      <c r="A2339" s="161">
        <v>2309.0</v>
      </c>
      <c r="B2339" s="111" t="s">
        <v>2881</v>
      </c>
      <c r="C2339" s="166">
        <v>45447.0</v>
      </c>
      <c r="D2339" s="131" t="s">
        <v>2151</v>
      </c>
      <c r="E2339" s="157">
        <v>30000.0</v>
      </c>
      <c r="F2339" s="111"/>
      <c r="J2339" s="141" t="str">
        <f>VLOOKUP(D2339,'Tech. sheet (2)'!A:B,2,FALSE)</f>
        <v>L-838-942-170TH550F2820-BAO-A55K05</v>
      </c>
    </row>
    <row r="2340" ht="15.75" customHeight="1">
      <c r="A2340" s="161">
        <v>2310.0</v>
      </c>
      <c r="B2340" s="111" t="s">
        <v>2882</v>
      </c>
      <c r="C2340" s="166">
        <v>45448.0</v>
      </c>
      <c r="D2340" s="176" t="s">
        <v>2655</v>
      </c>
      <c r="E2340" s="157">
        <v>20000.0</v>
      </c>
      <c r="F2340" s="111"/>
      <c r="J2340" s="141" t="str">
        <f>VLOOKUP(D2340,'Tech. sheet (2)'!A:B,2,FALSE)</f>
        <v>T-821-926-155TH550F2828-HBI BLANK</v>
      </c>
    </row>
    <row r="2341" ht="15.75" customHeight="1">
      <c r="A2341" s="161">
        <v>2311.0</v>
      </c>
      <c r="B2341" s="111" t="s">
        <v>2883</v>
      </c>
      <c r="C2341" s="166">
        <v>45448.0</v>
      </c>
      <c r="D2341" s="131" t="s">
        <v>2524</v>
      </c>
      <c r="E2341" s="157">
        <v>30000.0</v>
      </c>
      <c r="F2341" s="111"/>
      <c r="J2341" s="141" t="str">
        <f>VLOOKUP(D2341,'Tech. sheet (2)'!A:B,2,FALSE)</f>
        <v>OT062-ELQ6216A3A-15VK05-975HP-160TH520S2828-BAO-144000</v>
      </c>
    </row>
    <row r="2342" ht="15.75" customHeight="1">
      <c r="A2342" s="161">
        <v>2312.0</v>
      </c>
      <c r="B2342" s="111" t="s">
        <v>2884</v>
      </c>
      <c r="C2342" s="166">
        <v>45448.0</v>
      </c>
      <c r="D2342" s="131" t="s">
        <v>2524</v>
      </c>
      <c r="E2342" s="157">
        <v>30000.0</v>
      </c>
      <c r="F2342" s="111"/>
      <c r="J2342" s="141" t="str">
        <f>VLOOKUP(D2342,'Tech. sheet (2)'!A:B,2,FALSE)</f>
        <v>OT062-ELQ6216A3A-15VK05-975HP-160TH520S2828-BAO-144000</v>
      </c>
    </row>
    <row r="2343" ht="15.75" customHeight="1">
      <c r="A2343" s="161">
        <v>2313.0</v>
      </c>
      <c r="B2343" s="111" t="s">
        <v>2885</v>
      </c>
      <c r="C2343" s="166">
        <v>45449.0</v>
      </c>
      <c r="D2343" s="111" t="s">
        <v>719</v>
      </c>
      <c r="E2343" s="157">
        <v>30000.0</v>
      </c>
      <c r="F2343" s="111"/>
      <c r="J2343" s="141" t="str">
        <f>VLOOKUP(D2343,'Tech. sheet (2)'!A:B,2,FALSE)</f>
        <v>L-975-925-140TS550S2828-USK-C06K05</v>
      </c>
    </row>
    <row r="2344" ht="15.75" customHeight="1">
      <c r="A2344" s="161">
        <v>2314.0</v>
      </c>
      <c r="B2344" s="111" t="s">
        <v>2886</v>
      </c>
      <c r="C2344" s="166">
        <v>45449.0</v>
      </c>
      <c r="D2344" s="111" t="s">
        <v>2136</v>
      </c>
      <c r="E2344" s="157">
        <v>30000.0</v>
      </c>
      <c r="F2344" s="111"/>
      <c r="J2344" s="141" t="str">
        <f>VLOOKUP(D2344,'Tech. sheet (2)'!A:B,2,FALSE)</f>
        <v>T-896-795-170TH550F2828-BAO BLANK</v>
      </c>
    </row>
    <row r="2345" ht="15.75" customHeight="1">
      <c r="A2345" s="161">
        <v>2315.0</v>
      </c>
      <c r="B2345" s="111" t="s">
        <v>2887</v>
      </c>
      <c r="C2345" s="166">
        <v>45449.0</v>
      </c>
      <c r="D2345" s="111" t="s">
        <v>2136</v>
      </c>
      <c r="E2345" s="157">
        <v>30000.0</v>
      </c>
      <c r="F2345" s="111"/>
      <c r="J2345" s="141" t="str">
        <f>VLOOKUP(D2345,'Tech. sheet (2)'!A:B,2,FALSE)</f>
        <v>T-896-795-170TH550F2828-BAO BLANK</v>
      </c>
    </row>
    <row r="2346" ht="15.75" customHeight="1">
      <c r="A2346" s="161">
        <v>2316.0</v>
      </c>
      <c r="B2346" s="111" t="s">
        <v>2888</v>
      </c>
      <c r="C2346" s="166">
        <v>45453.0</v>
      </c>
      <c r="D2346" s="111" t="s">
        <v>127</v>
      </c>
      <c r="E2346" s="157">
        <v>10000.0</v>
      </c>
      <c r="F2346" s="111"/>
      <c r="J2346" s="141" t="str">
        <f>VLOOKUP(D2346,'Tech. sheet (2)'!A:B,2,FALSE)</f>
        <v>T-908-1112-200TS260S2828-USK BLANK</v>
      </c>
    </row>
    <row r="2347" ht="15.75" customHeight="1">
      <c r="A2347" s="161">
        <v>2317.0</v>
      </c>
      <c r="B2347" s="111" t="s">
        <v>2889</v>
      </c>
      <c r="C2347" s="166">
        <v>45453.0</v>
      </c>
      <c r="D2347" s="111" t="s">
        <v>2890</v>
      </c>
      <c r="E2347" s="157">
        <v>14000.0</v>
      </c>
      <c r="F2347" s="111"/>
      <c r="J2347" s="141" t="str">
        <f>VLOOKUP(D2347,'Tech. sheet (2)'!A:B,2,FALSE)</f>
        <v>L-877-870-180TS275S2828-USK-A08K05</v>
      </c>
    </row>
    <row r="2348" ht="15.75" customHeight="1">
      <c r="A2348" s="161">
        <v>2318.0</v>
      </c>
      <c r="B2348" s="111" t="s">
        <v>2891</v>
      </c>
      <c r="C2348" s="166">
        <v>45453.0</v>
      </c>
      <c r="D2348" s="111" t="s">
        <v>998</v>
      </c>
      <c r="E2348" s="157">
        <v>21000.0</v>
      </c>
      <c r="F2348" s="111"/>
      <c r="J2348" s="141" t="str">
        <f>VLOOKUP(D2348,'Tech. sheet (2)'!A:B,2,FALSE)</f>
        <v>L-975-925-140TS550S2828-USK-21EK05</v>
      </c>
    </row>
    <row r="2349" ht="15.75" customHeight="1">
      <c r="A2349" s="161">
        <v>2319.0</v>
      </c>
      <c r="B2349" s="111" t="s">
        <v>2892</v>
      </c>
      <c r="C2349" s="166">
        <v>45453.0</v>
      </c>
      <c r="D2349" s="111" t="s">
        <v>719</v>
      </c>
      <c r="E2349" s="157">
        <v>40000.0</v>
      </c>
      <c r="F2349" s="111"/>
      <c r="J2349" s="141" t="str">
        <f>VLOOKUP(D2349,'Tech. sheet (2)'!A:B,2,FALSE)</f>
        <v>L-975-925-140TS550S2828-USK-C06K05</v>
      </c>
    </row>
    <row r="2350" ht="15.75" customHeight="1">
      <c r="A2350" s="161">
        <v>2320.0</v>
      </c>
      <c r="B2350" s="111" t="s">
        <v>2893</v>
      </c>
      <c r="C2350" s="166">
        <v>45454.0</v>
      </c>
      <c r="D2350" s="131" t="s">
        <v>82</v>
      </c>
      <c r="E2350" s="157">
        <v>40000.0</v>
      </c>
      <c r="F2350" s="111"/>
      <c r="J2350" s="141" t="str">
        <f>VLOOKUP(D2350,'Tech. sheet (2)'!A:B,2,FALSE)</f>
        <v>L-942-790-160TS340S2020-RAS-А08К05</v>
      </c>
    </row>
    <row r="2351" ht="15.75" customHeight="1">
      <c r="A2351" s="161">
        <v>2321.0</v>
      </c>
      <c r="B2351" s="111" t="s">
        <v>2894</v>
      </c>
      <c r="C2351" s="166">
        <v>45454.0</v>
      </c>
      <c r="D2351" s="111" t="s">
        <v>2094</v>
      </c>
      <c r="E2351" s="157">
        <v>30000.0</v>
      </c>
      <c r="F2351" s="111"/>
      <c r="J2351" s="141" t="str">
        <f>VLOOKUP(D2351,'Tech. sheet (2)'!A:B,2,FALSE)</f>
        <v>OT070-ELQ7033A2A-08CB05-993DE-170TH580S2828-BAO-90300   </v>
      </c>
    </row>
    <row r="2352" ht="15.75" customHeight="1">
      <c r="A2352" s="161">
        <v>2322.0</v>
      </c>
      <c r="B2352" s="111" t="s">
        <v>2895</v>
      </c>
      <c r="C2352" s="166">
        <v>45454.0</v>
      </c>
      <c r="D2352" s="191" t="s">
        <v>627</v>
      </c>
      <c r="E2352" s="157">
        <v>15000.0</v>
      </c>
      <c r="F2352" s="111"/>
      <c r="J2352" s="141" t="str">
        <f>VLOOKUP(D2352,'Tech. sheet (2)'!A:B,2,FALSE)</f>
        <v>OT070-ELQ7022A5A-21ЕК05-993DE-170TH580S5628-USK-90300</v>
      </c>
    </row>
    <row r="2353" ht="15.75" customHeight="1">
      <c r="A2353" s="161">
        <v>2323.0</v>
      </c>
      <c r="B2353" s="111" t="s">
        <v>2896</v>
      </c>
      <c r="C2353" s="166">
        <v>45454.0</v>
      </c>
      <c r="D2353" s="144" t="s">
        <v>2747</v>
      </c>
      <c r="E2353" s="157">
        <v>5000.0</v>
      </c>
      <c r="F2353" s="111"/>
      <c r="J2353" s="141" t="str">
        <f>VLOOKUP(D2353,'Tech. sheet (2)'!A:B,2,FALSE)</f>
        <v>OT070-ELQ7022A6A-W14K05-993DE-170TH580S2828-BAO-90300</v>
      </c>
    </row>
    <row r="2354" ht="15.75" customHeight="1">
      <c r="A2354" s="161">
        <v>2324.0</v>
      </c>
      <c r="B2354" s="111" t="s">
        <v>2897</v>
      </c>
      <c r="C2354" s="166">
        <v>45454.0</v>
      </c>
      <c r="D2354" s="111" t="s">
        <v>2898</v>
      </c>
      <c r="E2354" s="192">
        <v>9000.0</v>
      </c>
      <c r="F2354" s="111"/>
      <c r="J2354" s="141" t="str">
        <f>VLOOKUP(D2354,'Tech. sheet (2)'!A:B,2,FALSE)</f>
        <v>OT099-203XQ-200TH550S2828-BAO-21EK05-40425</v>
      </c>
    </row>
    <row r="2355" ht="15.75" customHeight="1">
      <c r="A2355" s="161">
        <v>2325.0</v>
      </c>
      <c r="B2355" s="111" t="s">
        <v>2899</v>
      </c>
      <c r="C2355" s="166">
        <v>45454.0</v>
      </c>
      <c r="D2355" s="131" t="s">
        <v>2538</v>
      </c>
      <c r="E2355" s="157">
        <v>25000.0</v>
      </c>
      <c r="F2355" s="111"/>
      <c r="J2355" s="141" t="str">
        <f>VLOOKUP(D2355,'Tech. sheet (2)'!A:B,2,FALSE)</f>
        <v>OT070-ELQ7013A4A-07CK05-993DE-160TH520F2020-BAO-90300</v>
      </c>
    </row>
    <row r="2356" ht="15.75" customHeight="1">
      <c r="A2356" s="161">
        <v>2326.0</v>
      </c>
      <c r="B2356" s="136" t="s">
        <v>2900</v>
      </c>
      <c r="C2356" s="166">
        <v>45454.0</v>
      </c>
      <c r="D2356" s="144" t="s">
        <v>2901</v>
      </c>
      <c r="E2356" s="157">
        <v>9000.0</v>
      </c>
      <c r="F2356" s="111"/>
      <c r="J2356" s="141" t="str">
        <f>VLOOKUP(D2356,'Tech. sheet (2)'!A:B,2,FALSE)</f>
        <v>T-902-942-170TS550F2828-HBI BLANK</v>
      </c>
    </row>
    <row r="2357" ht="15.75" customHeight="1">
      <c r="A2357" s="161">
        <v>2327.0</v>
      </c>
      <c r="B2357" s="111" t="s">
        <v>2902</v>
      </c>
      <c r="C2357" s="166">
        <v>45454.0</v>
      </c>
      <c r="D2357" s="111" t="s">
        <v>2110</v>
      </c>
      <c r="E2357" s="192">
        <v>5000.0</v>
      </c>
      <c r="F2357" s="111"/>
      <c r="J2357" s="141" t="str">
        <f>VLOOKUP(D2357,'Tech. sheet (2)'!A:B,2,FALSE)</f>
        <v>OT070-ELQ7013A11A-15VK05-993DE-170TH580S2828-BAO-90300</v>
      </c>
    </row>
    <row r="2358" ht="15.75" customHeight="1">
      <c r="A2358" s="161">
        <v>2328.0</v>
      </c>
      <c r="B2358" s="111" t="s">
        <v>2903</v>
      </c>
      <c r="C2358" s="166">
        <v>45454.0</v>
      </c>
      <c r="D2358" s="144" t="s">
        <v>2586</v>
      </c>
      <c r="E2358" s="157">
        <v>10000.0</v>
      </c>
      <c r="F2358" s="111"/>
      <c r="J2358" s="141" t="str">
        <f>VLOOKUP(D2358,'Tech. sheet (2)'!A:B,2,FALSE)</f>
        <v>OT070-21EK05-993DE-160TH520F2020-BAO-90300</v>
      </c>
    </row>
    <row r="2359" ht="15.75" customHeight="1">
      <c r="A2359" s="161">
        <v>2329.0</v>
      </c>
      <c r="B2359" s="136" t="s">
        <v>2904</v>
      </c>
      <c r="C2359" s="166">
        <v>45454.0</v>
      </c>
      <c r="D2359" s="131" t="s">
        <v>2524</v>
      </c>
      <c r="E2359" s="157">
        <v>30000.0</v>
      </c>
      <c r="F2359" s="111"/>
      <c r="J2359" s="141" t="str">
        <f>VLOOKUP(D2359,'Tech. sheet (2)'!A:B,2,FALSE)</f>
        <v>OT062-ELQ6216A3A-15VK05-975HP-160TH520S2828-BAO-144000</v>
      </c>
    </row>
    <row r="2360" ht="15.75" customHeight="1">
      <c r="A2360" s="161">
        <v>2330.0</v>
      </c>
      <c r="B2360" s="136" t="s">
        <v>2905</v>
      </c>
      <c r="C2360" s="166">
        <v>45454.0</v>
      </c>
      <c r="D2360" s="111" t="s">
        <v>2136</v>
      </c>
      <c r="E2360" s="157">
        <v>40000.0</v>
      </c>
      <c r="F2360" s="111"/>
      <c r="J2360" s="141" t="str">
        <f>VLOOKUP(D2360,'Tech. sheet (2)'!A:B,2,FALSE)</f>
        <v>T-896-795-170TH550F2828-BAO BLANK</v>
      </c>
    </row>
    <row r="2361" ht="15.75" customHeight="1">
      <c r="A2361" s="161">
        <v>2331.0</v>
      </c>
      <c r="B2361" s="136" t="s">
        <v>2906</v>
      </c>
      <c r="C2361" s="166">
        <v>45454.0</v>
      </c>
      <c r="D2361" s="111" t="s">
        <v>2108</v>
      </c>
      <c r="E2361" s="157">
        <v>40000.0</v>
      </c>
      <c r="F2361" s="111"/>
      <c r="J2361" s="141" t="str">
        <f>VLOOKUP(D2361,'Tech. sheet (2)'!A:B,2,FALSE)</f>
        <v>T-896-795-180TH550F2850-BAO BLANK</v>
      </c>
    </row>
    <row r="2362" ht="15.75" customHeight="1">
      <c r="A2362" s="161">
        <v>2332.0</v>
      </c>
      <c r="B2362" s="136" t="s">
        <v>2907</v>
      </c>
      <c r="C2362" s="166">
        <v>45454.0</v>
      </c>
      <c r="D2362" s="144" t="s">
        <v>2544</v>
      </c>
      <c r="E2362" s="157">
        <v>24000.0</v>
      </c>
      <c r="F2362" s="111"/>
      <c r="J2362" s="141" t="str">
        <f>VLOOKUP(D2362,'Tech. sheet (2)'!A:B,2,FALSE)</f>
        <v>T-821-926-155TH550F2828-BAO BLANK</v>
      </c>
    </row>
    <row r="2363" ht="15.75" customHeight="1">
      <c r="A2363" s="161">
        <v>2333.0</v>
      </c>
      <c r="B2363" s="111" t="s">
        <v>2908</v>
      </c>
      <c r="C2363" s="166">
        <v>45457.0</v>
      </c>
      <c r="D2363" s="111" t="s">
        <v>2197</v>
      </c>
      <c r="E2363" s="192">
        <v>5000.0</v>
      </c>
      <c r="F2363" s="111"/>
      <c r="J2363" s="141" t="str">
        <f>VLOOKUP(D2363,'Tech. sheet (2)'!A:B,2,FALSE)</f>
        <v>M-808-908-200TH550S2828-BAO BLANK</v>
      </c>
    </row>
    <row r="2364" ht="15.75" customHeight="1">
      <c r="A2364" s="161">
        <v>2334.0</v>
      </c>
      <c r="B2364" s="111" t="s">
        <v>2909</v>
      </c>
      <c r="C2364" s="166">
        <v>45457.0</v>
      </c>
      <c r="D2364" s="157" t="s">
        <v>2526</v>
      </c>
      <c r="E2364" s="157">
        <v>30000.0</v>
      </c>
      <c r="F2364" s="111"/>
      <c r="J2364" s="141" t="str">
        <f>VLOOKUP(D2364,'Tech. sheet (2)'!A:B,2,FALSE)</f>
        <v>OT096-A07K05-ARGO-180TH550S2828-BAO-38850</v>
      </c>
    </row>
    <row r="2365" ht="15.75" customHeight="1">
      <c r="A2365" s="161">
        <v>2335.0</v>
      </c>
      <c r="B2365" s="230" t="s">
        <v>2910</v>
      </c>
      <c r="C2365" s="231">
        <v>45460.0</v>
      </c>
      <c r="D2365" s="232" t="s">
        <v>2092</v>
      </c>
      <c r="E2365" s="233">
        <v>23000.0</v>
      </c>
      <c r="F2365" s="136"/>
      <c r="G2365" s="234"/>
      <c r="H2365" s="234"/>
      <c r="I2365" s="234"/>
      <c r="J2365" s="206" t="str">
        <f>VLOOKUP(D2365,'Tech. sheet (2)'!A:B,2,FALSE)</f>
        <v>OT062-ELQ6216A3A-15VK05-975HP-160TH520S2828-USK-144000</v>
      </c>
      <c r="K2365" s="235"/>
      <c r="L2365" s="235"/>
      <c r="M2365" s="235"/>
      <c r="N2365" s="235"/>
      <c r="O2365" s="235"/>
      <c r="P2365" s="235"/>
    </row>
    <row r="2366" ht="15.75" customHeight="1">
      <c r="A2366" s="161">
        <v>2336.0</v>
      </c>
      <c r="B2366" s="111" t="s">
        <v>2911</v>
      </c>
      <c r="C2366" s="166">
        <v>45460.0</v>
      </c>
      <c r="D2366" s="131" t="s">
        <v>2524</v>
      </c>
      <c r="E2366" s="157">
        <v>27000.0</v>
      </c>
      <c r="F2366" s="111"/>
      <c r="J2366" s="141" t="str">
        <f>VLOOKUP(D2366,'Tech. sheet (2)'!A:B,2,FALSE)</f>
        <v>OT062-ELQ6216A3A-15VK05-975HP-160TH520S2828-BAO-144000</v>
      </c>
    </row>
    <row r="2367" ht="15.75" customHeight="1">
      <c r="A2367" s="161">
        <v>2337.0</v>
      </c>
      <c r="B2367" s="136" t="s">
        <v>2912</v>
      </c>
      <c r="C2367" s="166">
        <v>45460.0</v>
      </c>
      <c r="D2367" s="111" t="s">
        <v>2197</v>
      </c>
      <c r="E2367" s="157">
        <v>28000.0</v>
      </c>
      <c r="F2367" s="111"/>
      <c r="J2367" s="141" t="str">
        <f>VLOOKUP(D2367,'Tech. sheet (2)'!A:B,2,FALSE)</f>
        <v>M-808-908-200TH550S2828-BAO BLANK</v>
      </c>
    </row>
    <row r="2368" ht="15.75" customHeight="1">
      <c r="A2368" s="161">
        <v>2338.0</v>
      </c>
      <c r="B2368" s="111" t="s">
        <v>2913</v>
      </c>
      <c r="C2368" s="166">
        <v>45460.0</v>
      </c>
      <c r="D2368" s="131" t="s">
        <v>2151</v>
      </c>
      <c r="E2368" s="157">
        <v>25000.0</v>
      </c>
      <c r="F2368" s="111"/>
      <c r="J2368" s="141" t="str">
        <f>VLOOKUP(D2368,'Tech. sheet (2)'!A:B,2,FALSE)</f>
        <v>L-838-942-170TH550F2820-BAO-A55K05</v>
      </c>
    </row>
    <row r="2369" ht="15.75" customHeight="1">
      <c r="A2369" s="161">
        <v>2339.0</v>
      </c>
      <c r="B2369" s="111" t="s">
        <v>2914</v>
      </c>
      <c r="C2369" s="166">
        <v>45460.0</v>
      </c>
      <c r="D2369" s="131" t="s">
        <v>2151</v>
      </c>
      <c r="E2369" s="157">
        <v>30000.0</v>
      </c>
      <c r="F2369" s="111"/>
      <c r="J2369" s="141" t="str">
        <f>VLOOKUP(D2369,'Tech. sheet (2)'!A:B,2,FALSE)</f>
        <v>L-838-942-170TH550F2820-BAO-A55K05</v>
      </c>
    </row>
    <row r="2370" ht="15.75" customHeight="1">
      <c r="A2370" s="161">
        <v>2340.0</v>
      </c>
      <c r="B2370" s="111" t="s">
        <v>2915</v>
      </c>
      <c r="C2370" s="166">
        <v>45461.0</v>
      </c>
      <c r="D2370" s="111" t="s">
        <v>2136</v>
      </c>
      <c r="E2370" s="157">
        <v>50000.0</v>
      </c>
      <c r="F2370" s="111"/>
      <c r="J2370" s="141" t="str">
        <f>VLOOKUP(D2370,'Tech. sheet (2)'!A:B,2,FALSE)</f>
        <v>T-896-795-170TH550F2828-BAO BLANK</v>
      </c>
    </row>
    <row r="2371" ht="15.75" customHeight="1">
      <c r="A2371" s="161">
        <v>2341.0</v>
      </c>
      <c r="B2371" s="111" t="s">
        <v>2916</v>
      </c>
      <c r="C2371" s="166">
        <v>45461.0</v>
      </c>
      <c r="D2371" s="111" t="s">
        <v>2136</v>
      </c>
      <c r="E2371" s="157">
        <v>50000.0</v>
      </c>
      <c r="F2371" s="111"/>
      <c r="J2371" s="141" t="str">
        <f>VLOOKUP(D2371,'Tech. sheet (2)'!A:B,2,FALSE)</f>
        <v>T-896-795-170TH550F2828-BAO BLANK</v>
      </c>
    </row>
    <row r="2372" ht="15.75" customHeight="1">
      <c r="A2372" s="161">
        <v>2342.0</v>
      </c>
      <c r="B2372" s="111" t="s">
        <v>2917</v>
      </c>
      <c r="C2372" s="166">
        <v>45461.0</v>
      </c>
      <c r="D2372" s="111" t="s">
        <v>2108</v>
      </c>
      <c r="E2372" s="157">
        <v>50000.0</v>
      </c>
      <c r="F2372" s="111"/>
      <c r="J2372" s="141" t="str">
        <f>VLOOKUP(D2372,'Tech. sheet (2)'!A:B,2,FALSE)</f>
        <v>T-896-795-180TH550F2850-BAO BLANK</v>
      </c>
    </row>
    <row r="2373" ht="15.75" customHeight="1">
      <c r="A2373" s="161">
        <v>2343.0</v>
      </c>
      <c r="B2373" s="236" t="s">
        <v>2918</v>
      </c>
      <c r="C2373" s="166">
        <v>45462.0</v>
      </c>
      <c r="D2373" s="228" t="s">
        <v>2706</v>
      </c>
      <c r="E2373" s="157">
        <v>30000.0</v>
      </c>
      <c r="F2373" s="111"/>
      <c r="J2373" s="141" t="str">
        <f>VLOOKUP(D2373,'Tech. sheet (2)'!A:B,2,FALSE)</f>
        <v>OT099-921XQ-200TH550S2828-BAO-A75B05-36608</v>
      </c>
    </row>
    <row r="2374" ht="15.75" customHeight="1">
      <c r="A2374" s="161">
        <v>2344.0</v>
      </c>
      <c r="B2374" s="111" t="s">
        <v>2919</v>
      </c>
      <c r="C2374" s="166">
        <v>45462.0</v>
      </c>
      <c r="D2374" s="111" t="s">
        <v>2108</v>
      </c>
      <c r="E2374" s="157">
        <v>30000.0</v>
      </c>
      <c r="F2374" s="111"/>
      <c r="J2374" s="141" t="str">
        <f>VLOOKUP(D2374,'Tech. sheet (2)'!A:B,2,FALSE)</f>
        <v>T-896-795-180TH550F2850-BAO BLANK</v>
      </c>
    </row>
    <row r="2375" ht="15.75" customHeight="1">
      <c r="A2375" s="161">
        <v>2345.0</v>
      </c>
      <c r="B2375" s="111" t="s">
        <v>2920</v>
      </c>
      <c r="C2375" s="166">
        <v>45462.0</v>
      </c>
      <c r="D2375" s="111" t="s">
        <v>2108</v>
      </c>
      <c r="E2375" s="157">
        <v>30000.0</v>
      </c>
      <c r="F2375" s="111"/>
      <c r="J2375" s="141" t="str">
        <f>VLOOKUP(D2375,'Tech. sheet (2)'!A:B,2,FALSE)</f>
        <v>T-896-795-180TH550F2850-BAO BLANK</v>
      </c>
    </row>
    <row r="2376" ht="15.75" customHeight="1">
      <c r="A2376" s="161">
        <v>2346.0</v>
      </c>
      <c r="B2376" s="111" t="s">
        <v>2921</v>
      </c>
      <c r="C2376" s="166">
        <v>45463.0</v>
      </c>
      <c r="D2376" s="111" t="s">
        <v>2108</v>
      </c>
      <c r="E2376" s="157">
        <v>30000.0</v>
      </c>
      <c r="F2376" s="111"/>
      <c r="J2376" s="141" t="str">
        <f>VLOOKUP(D2376,'Tech. sheet (2)'!A:B,2,FALSE)</f>
        <v>T-896-795-180TH550F2850-BAO BLANK</v>
      </c>
    </row>
    <row r="2377" ht="15.75" customHeight="1">
      <c r="A2377" s="161">
        <v>2347.0</v>
      </c>
      <c r="B2377" s="219" t="s">
        <v>2922</v>
      </c>
      <c r="C2377" s="166">
        <v>45464.0</v>
      </c>
      <c r="D2377" s="157" t="s">
        <v>2117</v>
      </c>
      <c r="E2377" s="157">
        <v>35000.0</v>
      </c>
      <c r="F2377" s="111"/>
      <c r="J2377" s="141" t="str">
        <f>VLOOKUP(D2377,'Tech. sheet (2)'!A:B,2,FALSE)</f>
        <v>M-860-873-180TH550F2820-BAO BLANK </v>
      </c>
    </row>
    <row r="2378" ht="15.75" customHeight="1">
      <c r="A2378" s="161">
        <v>2348.0</v>
      </c>
      <c r="B2378" s="157" t="s">
        <v>2923</v>
      </c>
      <c r="C2378" s="166">
        <v>45464.0</v>
      </c>
      <c r="D2378" s="157" t="s">
        <v>2117</v>
      </c>
      <c r="E2378" s="157">
        <v>35000.0</v>
      </c>
      <c r="F2378" s="111"/>
      <c r="J2378" s="141" t="str">
        <f>VLOOKUP(D2378,'Tech. sheet (2)'!A:B,2,FALSE)</f>
        <v>M-860-873-180TH550F2820-BAO BLANK </v>
      </c>
    </row>
    <row r="2379" ht="15.75" customHeight="1">
      <c r="A2379" s="161">
        <v>2349.0</v>
      </c>
      <c r="B2379" s="219" t="s">
        <v>2924</v>
      </c>
      <c r="C2379" s="166">
        <v>45464.0</v>
      </c>
      <c r="D2379" s="157" t="s">
        <v>2117</v>
      </c>
      <c r="E2379" s="157">
        <v>35000.0</v>
      </c>
      <c r="F2379" s="111"/>
      <c r="J2379" s="141" t="str">
        <f>VLOOKUP(D2379,'Tech. sheet (2)'!A:B,2,FALSE)</f>
        <v>M-860-873-180TH550F2820-BAO BLANK </v>
      </c>
    </row>
    <row r="2380" ht="15.75" customHeight="1">
      <c r="A2380" s="161">
        <v>2350.0</v>
      </c>
      <c r="B2380" s="111" t="s">
        <v>2925</v>
      </c>
      <c r="C2380" s="166">
        <v>45467.0</v>
      </c>
      <c r="D2380" s="111" t="s">
        <v>2083</v>
      </c>
      <c r="E2380" s="157">
        <v>13000.0</v>
      </c>
      <c r="F2380" s="111"/>
      <c r="J2380" s="141" t="str">
        <f>VLOOKUP(D2380,'Tech. sheet (2)'!A:B,2,FALSE)</f>
        <v>OT153-ELQ1554A0A-20EB05-727LW-270TH435F5628-BAO-12800</v>
      </c>
    </row>
    <row r="2381" ht="15.75" customHeight="1">
      <c r="A2381" s="161">
        <v>2351.0</v>
      </c>
      <c r="B2381" s="111" t="s">
        <v>2926</v>
      </c>
      <c r="C2381" s="166">
        <v>45467.0</v>
      </c>
      <c r="D2381" s="141" t="s">
        <v>2403</v>
      </c>
      <c r="E2381" s="157">
        <v>3000.0</v>
      </c>
      <c r="F2381" s="111"/>
      <c r="J2381" s="141" t="str">
        <f>VLOOKUP(D2381,'Tech. sheet (2)'!A:B,2,FALSE)</f>
        <v>OT153-20EB05-727LW-270TH435F5628-BAO-12800</v>
      </c>
    </row>
    <row r="2382" ht="15.75" customHeight="1">
      <c r="A2382" s="161">
        <v>2352.0</v>
      </c>
      <c r="B2382" s="111" t="s">
        <v>2927</v>
      </c>
      <c r="C2382" s="166">
        <v>45467.0</v>
      </c>
      <c r="D2382" s="111" t="s">
        <v>2928</v>
      </c>
      <c r="E2382" s="192">
        <v>20500.0</v>
      </c>
      <c r="F2382" s="111"/>
      <c r="J2382" s="141" t="str">
        <f>VLOOKUP(D2382,'Tech. sheet (2)'!A:B,2,FALSE)</f>
        <v>OT096-15VK05-ARGO-200TH550S2828-BAO-38850</v>
      </c>
    </row>
    <row r="2383" ht="15.75" customHeight="1">
      <c r="A2383" s="161">
        <v>2353.0</v>
      </c>
      <c r="B2383" s="111" t="s">
        <v>2929</v>
      </c>
      <c r="C2383" s="166">
        <v>45467.0</v>
      </c>
      <c r="D2383" s="157" t="s">
        <v>2117</v>
      </c>
      <c r="E2383" s="157">
        <v>30000.0</v>
      </c>
      <c r="F2383" s="111"/>
      <c r="J2383" s="141" t="str">
        <f>VLOOKUP(D2383,'Tech. sheet (2)'!A:B,2,FALSE)</f>
        <v>M-860-873-180TH550F2820-BAO BLANK </v>
      </c>
    </row>
    <row r="2384" ht="15.75" customHeight="1">
      <c r="A2384" s="161">
        <v>2354.0</v>
      </c>
      <c r="B2384" s="168" t="s">
        <v>2930</v>
      </c>
      <c r="C2384" s="169">
        <v>45468.0</v>
      </c>
      <c r="D2384" s="131" t="s">
        <v>2092</v>
      </c>
      <c r="E2384" s="202">
        <v>30000.0</v>
      </c>
      <c r="F2384" s="111"/>
      <c r="J2384" s="141" t="str">
        <f>VLOOKUP(D2384,'Tech. sheet (2)'!A:B,2,FALSE)</f>
        <v>OT062-ELQ6216A3A-15VK05-975HP-160TH520S2828-USK-144000</v>
      </c>
    </row>
    <row r="2385" ht="15.75" customHeight="1">
      <c r="A2385" s="161">
        <v>2355.0</v>
      </c>
      <c r="B2385" s="111" t="s">
        <v>2931</v>
      </c>
      <c r="C2385" s="166">
        <v>45468.0</v>
      </c>
      <c r="D2385" s="229" t="s">
        <v>2787</v>
      </c>
      <c r="E2385" s="157">
        <v>23000.0</v>
      </c>
      <c r="F2385" s="111"/>
      <c r="J2385" s="141" t="str">
        <f>VLOOKUP(D2385,'Tech. sheet (2)'!A:B,2,FALSE)</f>
        <v>OT062-20EK05-975HP-160TH520S2828-USK-144000</v>
      </c>
    </row>
    <row r="2386" ht="15.75" customHeight="1">
      <c r="A2386" s="161">
        <v>2357.0</v>
      </c>
      <c r="B2386" s="227" t="s">
        <v>2932</v>
      </c>
      <c r="C2386" s="237">
        <v>45469.0</v>
      </c>
      <c r="D2386" s="227" t="s">
        <v>2933</v>
      </c>
      <c r="E2386" s="157"/>
      <c r="F2386" s="227" t="s">
        <v>2934</v>
      </c>
      <c r="J2386" s="141" t="str">
        <f>VLOOKUP(D2386,'Tech. sheet (2)'!A:B,2,FALSE)</f>
        <v>T-975-925-140TS550S2828-USK</v>
      </c>
    </row>
    <row r="2387" ht="15.75" customHeight="1">
      <c r="A2387" s="161">
        <v>2358.0</v>
      </c>
      <c r="B2387" s="111" t="s">
        <v>2935</v>
      </c>
      <c r="C2387" s="166">
        <v>45469.0</v>
      </c>
      <c r="D2387" s="157" t="s">
        <v>2117</v>
      </c>
      <c r="E2387" s="157">
        <v>30000.0</v>
      </c>
      <c r="F2387" s="111"/>
      <c r="J2387" s="141" t="str">
        <f>VLOOKUP(D2387,'Tech. sheet (2)'!A:B,2,FALSE)</f>
        <v>M-860-873-180TH550F2820-BAO BLANK </v>
      </c>
    </row>
    <row r="2388" ht="15.75" customHeight="1">
      <c r="A2388" s="161">
        <v>2359.0</v>
      </c>
      <c r="B2388" s="111" t="s">
        <v>2936</v>
      </c>
      <c r="C2388" s="166">
        <v>45470.0</v>
      </c>
      <c r="D2388" s="136" t="s">
        <v>2115</v>
      </c>
      <c r="E2388" s="157">
        <v>30000.0</v>
      </c>
      <c r="F2388" s="111"/>
      <c r="J2388" s="141" t="str">
        <f>VLOOKUP(D2388,'Tech. sheet (2)'!A:B,2,FALSE)</f>
        <v>M-895-907-190TH550F2820-BAO BLANK</v>
      </c>
    </row>
    <row r="2389" ht="15.75" customHeight="1">
      <c r="A2389" s="161">
        <v>2360.0</v>
      </c>
      <c r="B2389" s="111" t="s">
        <v>2937</v>
      </c>
      <c r="C2389" s="166">
        <v>45470.0</v>
      </c>
      <c r="D2389" s="136" t="s">
        <v>2115</v>
      </c>
      <c r="E2389" s="157">
        <v>30000.0</v>
      </c>
      <c r="F2389" s="111"/>
      <c r="J2389" s="141" t="str">
        <f>VLOOKUP(D2389,'Tech. sheet (2)'!A:B,2,FALSE)</f>
        <v>M-895-907-190TH550F2820-BAO BLANK</v>
      </c>
    </row>
    <row r="2390" ht="15.75" customHeight="1">
      <c r="A2390" s="161">
        <v>2361.0</v>
      </c>
      <c r="B2390" s="111" t="s">
        <v>2938</v>
      </c>
      <c r="C2390" s="166">
        <v>45470.0</v>
      </c>
      <c r="D2390" s="157" t="s">
        <v>2117</v>
      </c>
      <c r="E2390" s="157">
        <v>20000.0</v>
      </c>
      <c r="F2390" s="111"/>
      <c r="J2390" s="141" t="str">
        <f>VLOOKUP(D2390,'Tech. sheet (2)'!A:B,2,FALSE)</f>
        <v>M-860-873-180TH550F2820-BAO BLANK </v>
      </c>
    </row>
    <row r="2391" ht="15.75" customHeight="1">
      <c r="A2391" s="161">
        <v>2362.0</v>
      </c>
      <c r="B2391" s="168" t="s">
        <v>2939</v>
      </c>
      <c r="C2391" s="166">
        <v>45471.0</v>
      </c>
      <c r="D2391" s="111" t="s">
        <v>2083</v>
      </c>
      <c r="E2391" s="202">
        <v>20000.0</v>
      </c>
      <c r="F2391" s="111"/>
      <c r="J2391" s="141" t="str">
        <f>VLOOKUP(D2391,'Tech. sheet (2)'!A:B,2,FALSE)</f>
        <v>OT153-ELQ1554A0A-20EB05-727LW-270TH435F5628-BAO-12800</v>
      </c>
    </row>
    <row r="2392" ht="15.75" customHeight="1">
      <c r="A2392" s="161">
        <v>2363.0</v>
      </c>
      <c r="B2392" s="168" t="s">
        <v>2940</v>
      </c>
      <c r="C2392" s="166">
        <v>45471.0</v>
      </c>
      <c r="D2392" s="141" t="s">
        <v>2403</v>
      </c>
      <c r="E2392" s="157">
        <v>7500.0</v>
      </c>
      <c r="F2392" s="111"/>
      <c r="J2392" s="141" t="str">
        <f>VLOOKUP(D2392,'Tech. sheet (2)'!A:B,2,FALSE)</f>
        <v>OT153-20EB05-727LW-270TH435F5628-BAO-12800</v>
      </c>
    </row>
    <row r="2393" ht="15.75" customHeight="1">
      <c r="A2393" s="161">
        <v>2364.0</v>
      </c>
      <c r="B2393" s="111" t="s">
        <v>2941</v>
      </c>
      <c r="C2393" s="166">
        <v>45471.0</v>
      </c>
      <c r="D2393" s="111" t="s">
        <v>2693</v>
      </c>
      <c r="E2393" s="157">
        <v>22000.0</v>
      </c>
      <c r="F2393" s="111"/>
      <c r="J2393" s="141" t="str">
        <f>VLOOKUP(D2393,'Tech. sheet (2)'!A:B,2,FALSE)</f>
        <v>L-920-778-140TS340S2828-RAS-21EК05</v>
      </c>
    </row>
    <row r="2394" ht="15.75" customHeight="1">
      <c r="A2394" s="161">
        <v>2365.0</v>
      </c>
      <c r="B2394" s="111" t="s">
        <v>2942</v>
      </c>
      <c r="C2394" s="166">
        <v>45471.0</v>
      </c>
      <c r="D2394" s="111" t="s">
        <v>719</v>
      </c>
      <c r="E2394" s="157">
        <v>38000.0</v>
      </c>
      <c r="F2394" s="111"/>
      <c r="J2394" s="141" t="str">
        <f>VLOOKUP(D2394,'Tech. sheet (2)'!A:B,2,FALSE)</f>
        <v>L-975-925-140TS550S2828-USK-C06K05</v>
      </c>
    </row>
    <row r="2395" ht="15.75" customHeight="1">
      <c r="A2395" s="161">
        <v>2366.0</v>
      </c>
      <c r="B2395" s="111" t="s">
        <v>2943</v>
      </c>
      <c r="C2395" s="166">
        <v>45471.0</v>
      </c>
      <c r="D2395" s="131" t="s">
        <v>2151</v>
      </c>
      <c r="E2395" s="157">
        <v>40000.0</v>
      </c>
      <c r="F2395" s="111"/>
      <c r="J2395" s="141" t="str">
        <f>VLOOKUP(D2395,'Tech. sheet (2)'!A:B,2,FALSE)</f>
        <v>L-838-942-170TH550F2820-BAO-A55K05</v>
      </c>
    </row>
    <row r="2396" ht="15.75" customHeight="1">
      <c r="A2396" s="161">
        <v>2367.0</v>
      </c>
      <c r="B2396" s="111" t="s">
        <v>2944</v>
      </c>
      <c r="C2396" s="166">
        <v>45474.0</v>
      </c>
      <c r="D2396" s="144" t="s">
        <v>2151</v>
      </c>
      <c r="E2396" s="157">
        <v>20000.0</v>
      </c>
      <c r="F2396" s="111"/>
      <c r="J2396" s="141" t="str">
        <f>VLOOKUP(D2396,'Tech. sheet (2)'!A:B,2,FALSE)</f>
        <v>L-838-942-170TH550F2820-BAO-A55K05</v>
      </c>
    </row>
    <row r="2397" ht="15.75" customHeight="1">
      <c r="A2397" s="161">
        <v>2368.0</v>
      </c>
      <c r="B2397" s="111" t="s">
        <v>2945</v>
      </c>
      <c r="C2397" s="166">
        <v>45474.0</v>
      </c>
      <c r="D2397" s="111" t="s">
        <v>2946</v>
      </c>
      <c r="E2397" s="192">
        <v>5000.0</v>
      </c>
      <c r="F2397" s="111"/>
      <c r="J2397" s="141" t="str">
        <f>VLOOKUP(D2397,'Tech. sheet (2)'!A:B,2,FALSE)</f>
        <v>T-850-942-180TH435S2828-BAO BLANK</v>
      </c>
    </row>
    <row r="2398" ht="15.75" customHeight="1">
      <c r="A2398" s="161">
        <v>2369.0</v>
      </c>
      <c r="B2398" s="111" t="s">
        <v>2947</v>
      </c>
      <c r="C2398" s="166">
        <v>45474.0</v>
      </c>
      <c r="D2398" s="111" t="s">
        <v>2901</v>
      </c>
      <c r="E2398" s="192">
        <v>9000.0</v>
      </c>
      <c r="F2398" s="111"/>
      <c r="J2398" s="141" t="str">
        <f>VLOOKUP(D2398,'Tech. sheet (2)'!A:B,2,FALSE)</f>
        <v>T-902-942-170TS550F2828-HBI BLANK</v>
      </c>
    </row>
    <row r="2399" ht="15.75" customHeight="1">
      <c r="A2399" s="161">
        <v>2370.0</v>
      </c>
      <c r="B2399" s="111" t="s">
        <v>2948</v>
      </c>
      <c r="C2399" s="166">
        <v>45475.0</v>
      </c>
      <c r="D2399" s="111" t="s">
        <v>2423</v>
      </c>
      <c r="E2399" s="192">
        <v>29000.0</v>
      </c>
      <c r="F2399" s="111"/>
      <c r="J2399" s="141" t="str">
        <f>VLOOKUP(D2399,'Tech. sheet (2)'!A:B,2,FALSE)</f>
        <v>M-922-868-170TH550F2828-USK BLANK</v>
      </c>
    </row>
    <row r="2400" ht="15.75" customHeight="1">
      <c r="A2400" s="161">
        <v>2371.0</v>
      </c>
      <c r="B2400" s="111" t="s">
        <v>2949</v>
      </c>
      <c r="C2400" s="166">
        <v>45475.0</v>
      </c>
      <c r="D2400" s="111" t="s">
        <v>2270</v>
      </c>
      <c r="E2400" s="192">
        <v>40000.0</v>
      </c>
      <c r="F2400" s="111"/>
      <c r="J2400" s="141" t="str">
        <f>VLOOKUP(D2400,'Tech. sheet (2)'!A:B,2,FALSE)</f>
        <v>L-896-795-180TH550F5028-BAO-V14K05</v>
      </c>
    </row>
    <row r="2401" ht="15.75" customHeight="1">
      <c r="A2401" s="161">
        <v>2372.0</v>
      </c>
      <c r="B2401" s="111" t="s">
        <v>2950</v>
      </c>
      <c r="C2401" s="166">
        <v>45475.0</v>
      </c>
      <c r="D2401" s="111" t="s">
        <v>2270</v>
      </c>
      <c r="E2401" s="192">
        <v>40000.0</v>
      </c>
      <c r="F2401" s="111"/>
      <c r="J2401" s="141" t="str">
        <f>VLOOKUP(D2401,'Tech. sheet (2)'!A:B,2,FALSE)</f>
        <v>L-896-795-180TH550F5028-BAO-V14K05</v>
      </c>
    </row>
    <row r="2402" ht="15.75" customHeight="1">
      <c r="A2402" s="161">
        <v>2373.0</v>
      </c>
      <c r="B2402" s="111" t="s">
        <v>2951</v>
      </c>
      <c r="C2402" s="166">
        <v>45475.0</v>
      </c>
      <c r="D2402" s="111" t="s">
        <v>2270</v>
      </c>
      <c r="E2402" s="192">
        <v>40000.0</v>
      </c>
      <c r="F2402" s="111"/>
      <c r="J2402" s="141" t="str">
        <f>VLOOKUP(D2402,'Tech. sheet (2)'!A:B,2,FALSE)</f>
        <v>L-896-795-180TH550F5028-BAO-V14K05</v>
      </c>
    </row>
    <row r="2403" ht="15.75" customHeight="1">
      <c r="A2403" s="161">
        <v>2374.0</v>
      </c>
      <c r="B2403" s="111" t="s">
        <v>2952</v>
      </c>
      <c r="C2403" s="166">
        <v>45476.0</v>
      </c>
      <c r="D2403" s="141" t="s">
        <v>2239</v>
      </c>
      <c r="E2403" s="157">
        <v>20000.0</v>
      </c>
      <c r="F2403" s="111"/>
      <c r="J2403" s="141" t="str">
        <f>VLOOKUP(D2403,'Tech. sheet (2)'!A:B,2,FALSE)</f>
        <v>OT070-ELQ7013A9A-07CK05-993DE-170TH580S2828-BAO-90300  </v>
      </c>
    </row>
    <row r="2404" ht="15.75" customHeight="1">
      <c r="A2404" s="161">
        <v>2375.0</v>
      </c>
      <c r="B2404" s="238" t="s">
        <v>2953</v>
      </c>
      <c r="C2404" s="239">
        <v>45477.0</v>
      </c>
      <c r="D2404" s="238" t="s">
        <v>2083</v>
      </c>
      <c r="E2404" s="240">
        <v>4000.0</v>
      </c>
      <c r="F2404" s="111" t="s">
        <v>2954</v>
      </c>
      <c r="J2404" s="141" t="str">
        <f>VLOOKUP(D2404,'Tech. sheet (2)'!A:B,2,FALSE)</f>
        <v>OT153-ELQ1554A0A-20EB05-727LW-270TH435F5628-BAO-12800</v>
      </c>
    </row>
    <row r="2405" ht="15.75" customHeight="1">
      <c r="A2405" s="161">
        <v>2376.0</v>
      </c>
      <c r="B2405" s="111" t="s">
        <v>2955</v>
      </c>
      <c r="C2405" s="166">
        <v>45477.0</v>
      </c>
      <c r="D2405" s="144" t="s">
        <v>2538</v>
      </c>
      <c r="E2405" s="157">
        <v>23000.0</v>
      </c>
      <c r="F2405" s="111"/>
      <c r="J2405" s="141" t="str">
        <f>VLOOKUP(D2405,'Tech. sheet (2)'!A:B,2,FALSE)</f>
        <v>OT070-ELQ7013A4A-07CK05-993DE-160TH520F2020-BAO-90300</v>
      </c>
    </row>
    <row r="2406" ht="15.75" customHeight="1">
      <c r="A2406" s="161">
        <v>2377.0</v>
      </c>
      <c r="B2406" s="111" t="s">
        <v>2956</v>
      </c>
      <c r="C2406" s="166">
        <v>45477.0</v>
      </c>
      <c r="D2406" s="168" t="s">
        <v>1738</v>
      </c>
      <c r="E2406" s="218">
        <v>17000.0</v>
      </c>
      <c r="F2406" s="111"/>
      <c r="J2406" s="141" t="str">
        <f>VLOOKUP(D2406,'Tech. sheet (2)'!A:B,2,FALSE)</f>
        <v>M-959-901-170TH550F2828-USK BLANK </v>
      </c>
    </row>
    <row r="2407" ht="15.75" customHeight="1">
      <c r="A2407" s="161">
        <v>2378.0</v>
      </c>
      <c r="B2407" s="111" t="s">
        <v>2957</v>
      </c>
      <c r="C2407" s="166">
        <v>45477.0</v>
      </c>
      <c r="D2407" s="191" t="s">
        <v>2092</v>
      </c>
      <c r="E2407" s="111">
        <v>10000.0</v>
      </c>
      <c r="F2407" s="156" t="s">
        <v>2958</v>
      </c>
      <c r="J2407" s="141" t="str">
        <f>VLOOKUP(D2407,'Tech. sheet (2)'!A:B,2,FALSE)</f>
        <v>OT062-ELQ6216A3A-15VK05-975HP-160TH520S2828-USK-144000</v>
      </c>
    </row>
    <row r="2408" ht="15.75" customHeight="1">
      <c r="A2408" s="161">
        <v>2379.0</v>
      </c>
      <c r="B2408" s="111" t="s">
        <v>2959</v>
      </c>
      <c r="C2408" s="166">
        <v>45477.0</v>
      </c>
      <c r="D2408" s="191" t="s">
        <v>2092</v>
      </c>
      <c r="E2408" s="157">
        <v>35000.0</v>
      </c>
      <c r="F2408" s="111"/>
      <c r="J2408" s="141" t="str">
        <f>VLOOKUP(D2408,'Tech. sheet (2)'!A:B,2,FALSE)</f>
        <v>OT062-ELQ6216A3A-15VK05-975HP-160TH520S2828-USK-144000</v>
      </c>
    </row>
    <row r="2409" ht="15.75" customHeight="1">
      <c r="A2409" s="161">
        <v>2380.0</v>
      </c>
      <c r="B2409" s="111" t="s">
        <v>2960</v>
      </c>
      <c r="C2409" s="166">
        <v>45477.0</v>
      </c>
      <c r="D2409" s="111" t="s">
        <v>2108</v>
      </c>
      <c r="E2409" s="157">
        <v>40000.0</v>
      </c>
      <c r="F2409" s="111"/>
      <c r="J2409" s="141" t="str">
        <f>VLOOKUP(D2409,'Tech. sheet (2)'!A:B,2,FALSE)</f>
        <v>T-896-795-180TH550F2850-BAO BLANK</v>
      </c>
    </row>
    <row r="2410" ht="15.75" customHeight="1">
      <c r="A2410" s="161">
        <v>2381.0</v>
      </c>
      <c r="B2410" s="111" t="s">
        <v>2961</v>
      </c>
      <c r="C2410" s="166">
        <v>45477.0</v>
      </c>
      <c r="D2410" s="111" t="s">
        <v>2108</v>
      </c>
      <c r="E2410" s="157">
        <v>40000.0</v>
      </c>
      <c r="F2410" s="111"/>
      <c r="J2410" s="141" t="str">
        <f>VLOOKUP(D2410,'Tech. sheet (2)'!A:B,2,FALSE)</f>
        <v>T-896-795-180TH550F2850-BAO BLANK</v>
      </c>
    </row>
    <row r="2411" ht="15.75" customHeight="1">
      <c r="A2411" s="161">
        <v>2382.0</v>
      </c>
      <c r="B2411" s="111" t="s">
        <v>2962</v>
      </c>
      <c r="C2411" s="166">
        <v>45477.0</v>
      </c>
      <c r="D2411" s="131" t="s">
        <v>1957</v>
      </c>
      <c r="E2411" s="157">
        <v>40000.0</v>
      </c>
      <c r="F2411" s="111"/>
      <c r="J2411" s="141" t="str">
        <f>VLOOKUP(D2411,'Tech. sheet (2)'!A:B,2,FALSE)</f>
        <v>T-896-795-170TH550F2828-USK BLANK</v>
      </c>
    </row>
    <row r="2412" ht="15.75" customHeight="1">
      <c r="A2412" s="161">
        <v>2383.0</v>
      </c>
      <c r="B2412" s="111" t="s">
        <v>2963</v>
      </c>
      <c r="C2412" s="166">
        <v>45478.0</v>
      </c>
      <c r="D2412" s="131" t="s">
        <v>2672</v>
      </c>
      <c r="E2412" s="157">
        <v>40000.0</v>
      </c>
      <c r="F2412" s="111"/>
      <c r="J2412" s="141" t="str">
        <f>VLOOKUP(D2412,'Tech. sheet (2)'!A:B,2,FALSE)</f>
        <v>L-860-873-180TH550F2820-BAO-V14K06</v>
      </c>
    </row>
    <row r="2413" ht="15.75" customHeight="1">
      <c r="A2413" s="161">
        <v>2384.0</v>
      </c>
      <c r="B2413" s="111" t="s">
        <v>2964</v>
      </c>
      <c r="C2413" s="166">
        <v>45482.0</v>
      </c>
      <c r="D2413" s="131" t="s">
        <v>2965</v>
      </c>
      <c r="E2413" s="131">
        <v>14000.0</v>
      </c>
      <c r="F2413" s="111" t="s">
        <v>2966</v>
      </c>
      <c r="J2413" s="141" t="str">
        <f>VLOOKUP(D2413,'Tech. sheet (2)'!A:B,2,FALSE)</f>
        <v>L-913-766-140TS340F2020-RAS-21EK05</v>
      </c>
    </row>
    <row r="2414" ht="15.75" customHeight="1">
      <c r="A2414" s="161">
        <v>2385.0</v>
      </c>
      <c r="B2414" s="111" t="s">
        <v>2967</v>
      </c>
      <c r="C2414" s="166">
        <v>45482.0</v>
      </c>
      <c r="D2414" s="111" t="s">
        <v>551</v>
      </c>
      <c r="E2414" s="192">
        <v>40000.0</v>
      </c>
      <c r="F2414" s="111" t="s">
        <v>2968</v>
      </c>
      <c r="J2414" s="141" t="str">
        <f>VLOOKUP(D2414,'Tech. sheet (2)'!A:B,2,FALSE)</f>
        <v>L-975-925-140TS550S2828-RAS-C06K05</v>
      </c>
    </row>
    <row r="2415" ht="15.75" customHeight="1">
      <c r="A2415" s="161">
        <v>2386.0</v>
      </c>
      <c r="B2415" s="111" t="s">
        <v>2969</v>
      </c>
      <c r="C2415" s="166">
        <v>45483.0</v>
      </c>
      <c r="D2415" s="131" t="s">
        <v>2761</v>
      </c>
      <c r="E2415" s="157">
        <v>40000.0</v>
      </c>
      <c r="F2415" s="111"/>
      <c r="J2415" s="141" t="str">
        <f>VLOOKUP(D2415,'Tech. sheet (2)'!A:B,2,FALSE)</f>
        <v>L-913-766-140TS340F2020-RAS-А08К05</v>
      </c>
    </row>
    <row r="2416" ht="15.75" customHeight="1">
      <c r="A2416" s="161">
        <v>2387.0</v>
      </c>
      <c r="B2416" s="111" t="s">
        <v>2970</v>
      </c>
      <c r="C2416" s="166">
        <v>45483.0</v>
      </c>
      <c r="D2416" s="131" t="s">
        <v>82</v>
      </c>
      <c r="E2416" s="157">
        <v>40000.0</v>
      </c>
      <c r="F2416" s="111"/>
      <c r="J2416" s="141" t="str">
        <f>VLOOKUP(D2416,'Tech. sheet (2)'!A:B,2,FALSE)</f>
        <v>L-942-790-160TS340S2020-RAS-А08К05</v>
      </c>
    </row>
    <row r="2417" ht="15.75" customHeight="1">
      <c r="A2417" s="161">
        <v>2388.0</v>
      </c>
      <c r="B2417" s="111" t="s">
        <v>2971</v>
      </c>
      <c r="C2417" s="166">
        <v>45484.0</v>
      </c>
      <c r="D2417" s="131" t="s">
        <v>2793</v>
      </c>
      <c r="E2417" s="157">
        <v>35000.0</v>
      </c>
      <c r="F2417" s="111"/>
      <c r="J2417" s="141" t="str">
        <f>VLOOKUP(D2417,'Tech. sheet (2)'!A:B,2,FALSE)</f>
        <v>T-821-926-155TH550F2828-USK BLANK</v>
      </c>
    </row>
    <row r="2418" ht="15.75" customHeight="1">
      <c r="A2418" s="161">
        <v>2389.0</v>
      </c>
      <c r="B2418" s="111" t="s">
        <v>2972</v>
      </c>
      <c r="C2418" s="166">
        <v>45484.0</v>
      </c>
      <c r="D2418" s="131" t="s">
        <v>2793</v>
      </c>
      <c r="E2418" s="157">
        <v>35000.0</v>
      </c>
      <c r="F2418" s="111"/>
      <c r="J2418" s="141" t="str">
        <f>VLOOKUP(D2418,'Tech. sheet (2)'!A:B,2,FALSE)</f>
        <v>T-821-926-155TH550F2828-USK BLANK</v>
      </c>
    </row>
    <row r="2419" ht="15.75" customHeight="1">
      <c r="A2419" s="161">
        <v>2390.0</v>
      </c>
      <c r="B2419" s="111" t="s">
        <v>2973</v>
      </c>
      <c r="C2419" s="166">
        <v>45485.0</v>
      </c>
      <c r="D2419" s="176" t="s">
        <v>2655</v>
      </c>
      <c r="E2419" s="157">
        <v>25000.0</v>
      </c>
      <c r="F2419" s="111"/>
      <c r="J2419" s="141" t="str">
        <f>VLOOKUP(D2419,'Tech. sheet (2)'!A:B,2,FALSE)</f>
        <v>T-821-926-155TH550F2828-HBI BLANK</v>
      </c>
    </row>
    <row r="2420" ht="15.75" customHeight="1">
      <c r="A2420" s="161">
        <v>2391.0</v>
      </c>
      <c r="B2420" s="111" t="s">
        <v>2974</v>
      </c>
      <c r="C2420" s="166">
        <v>45488.0</v>
      </c>
      <c r="D2420" s="144" t="s">
        <v>2544</v>
      </c>
      <c r="E2420" s="157">
        <v>20000.0</v>
      </c>
      <c r="F2420" s="111"/>
      <c r="J2420" s="141" t="str">
        <f>VLOOKUP(D2420,'Tech. sheet (2)'!A:B,2,FALSE)</f>
        <v>T-821-926-155TH550F2828-BAO BLANK</v>
      </c>
    </row>
    <row r="2421" ht="15.75" customHeight="1">
      <c r="A2421" s="161">
        <v>2392.0</v>
      </c>
      <c r="B2421" s="111" t="s">
        <v>2975</v>
      </c>
      <c r="C2421" s="166">
        <v>45488.0</v>
      </c>
      <c r="D2421" s="144" t="s">
        <v>2544</v>
      </c>
      <c r="E2421" s="157">
        <v>25000.0</v>
      </c>
      <c r="F2421" s="111"/>
      <c r="J2421" s="141" t="str">
        <f>VLOOKUP(D2421,'Tech. sheet (2)'!A:B,2,FALSE)</f>
        <v>T-821-926-155TH550F2828-BAO BLANK</v>
      </c>
    </row>
    <row r="2422" ht="15.75" customHeight="1">
      <c r="A2422" s="161">
        <v>2393.0</v>
      </c>
      <c r="B2422" s="111" t="s">
        <v>2976</v>
      </c>
      <c r="C2422" s="166">
        <v>45488.0</v>
      </c>
      <c r="D2422" s="141" t="s">
        <v>777</v>
      </c>
      <c r="E2422" s="157">
        <v>11000.0</v>
      </c>
      <c r="F2422" s="111"/>
      <c r="J2422" s="141" t="str">
        <f>VLOOKUP(D2422,'Tech. sheet (2)'!A:B,2,FALSE)</f>
        <v>M-922-868-170TH550F2828-HBI BLANK</v>
      </c>
    </row>
    <row r="2423" ht="15.75" customHeight="1">
      <c r="A2423" s="161">
        <v>2394.0</v>
      </c>
      <c r="B2423" s="111" t="s">
        <v>2977</v>
      </c>
      <c r="C2423" s="166">
        <v>45488.0</v>
      </c>
      <c r="D2423" s="229" t="s">
        <v>2878</v>
      </c>
      <c r="E2423" s="157">
        <v>25000.0</v>
      </c>
      <c r="F2423" s="111"/>
      <c r="J2423" s="141" t="str">
        <f>VLOOKUP(D2423,'Tech. sheet (2)'!A:B,2,FALSE)</f>
        <v>OT070-08CB05-993DE-170TH580S2828-BAO-90300</v>
      </c>
    </row>
    <row r="2424" ht="15.75" customHeight="1">
      <c r="A2424" s="161">
        <v>2395.0</v>
      </c>
      <c r="B2424" s="141" t="s">
        <v>2978</v>
      </c>
      <c r="C2424" s="167">
        <v>45488.0</v>
      </c>
      <c r="D2424" s="144" t="s">
        <v>2586</v>
      </c>
      <c r="E2424" s="157">
        <v>5000.0</v>
      </c>
      <c r="F2424" s="111"/>
      <c r="J2424" s="141" t="str">
        <f>VLOOKUP(D2424,'Tech. sheet (2)'!A:B,2,FALSE)</f>
        <v>OT070-21EK05-993DE-160TH520F2020-BAO-90300</v>
      </c>
    </row>
    <row r="2425" ht="15.75" customHeight="1">
      <c r="A2425" s="155">
        <v>2396.0</v>
      </c>
      <c r="B2425" s="131" t="s">
        <v>2979</v>
      </c>
      <c r="C2425" s="129">
        <v>45488.0</v>
      </c>
      <c r="D2425" s="156" t="s">
        <v>177</v>
      </c>
      <c r="E2425" s="192">
        <v>1000.0</v>
      </c>
      <c r="F2425" s="111"/>
      <c r="J2425" s="141" t="str">
        <f>VLOOKUP(D2425,'Tech. sheet (2)'!A:B,2,FALSE)</f>
        <v>OT070-ELQ7033A2A-08CB05-993DE-170TH550F2828-HBI-90300</v>
      </c>
    </row>
    <row r="2426" ht="15.75" customHeight="1">
      <c r="A2426" s="161">
        <v>2397.0</v>
      </c>
      <c r="B2426" s="176" t="s">
        <v>2980</v>
      </c>
      <c r="C2426" s="129">
        <v>45489.0</v>
      </c>
      <c r="D2426" s="176" t="s">
        <v>2248</v>
      </c>
      <c r="E2426" s="157">
        <v>10000.0</v>
      </c>
      <c r="F2426" s="141"/>
      <c r="J2426" s="141" t="str">
        <f>VLOOKUP(D2426,'Tech. sheet (2)'!A:B,2,FALSE)</f>
        <v>OT153-ELQ1542A3A-20EB05-727LW-270TH435F5628-BAO-14400</v>
      </c>
    </row>
    <row r="2427" ht="15.75" customHeight="1">
      <c r="A2427" s="161">
        <v>2398.0</v>
      </c>
      <c r="B2427" s="181" t="s">
        <v>2981</v>
      </c>
      <c r="C2427" s="129">
        <v>45489.0</v>
      </c>
      <c r="D2427" s="111" t="s">
        <v>2083</v>
      </c>
      <c r="E2427" s="176">
        <v>10000.0</v>
      </c>
      <c r="F2427" s="241" t="s">
        <v>2982</v>
      </c>
      <c r="J2427" s="141" t="str">
        <f>VLOOKUP(D2427,'Tech. sheet (2)'!A:B,2,FALSE)</f>
        <v>OT153-ELQ1554A0A-20EB05-727LW-270TH435F5628-BAO-12800</v>
      </c>
    </row>
    <row r="2428" ht="15.75" customHeight="1">
      <c r="A2428" s="161">
        <v>2399.0</v>
      </c>
      <c r="B2428" s="111" t="s">
        <v>2983</v>
      </c>
      <c r="C2428" s="129">
        <v>45489.0</v>
      </c>
      <c r="D2428" s="144" t="s">
        <v>2524</v>
      </c>
      <c r="E2428" s="137">
        <v>40000.0</v>
      </c>
      <c r="F2428" s="157"/>
      <c r="J2428" s="141" t="str">
        <f>VLOOKUP(D2428,'Tech. sheet (2)'!A:B,2,FALSE)</f>
        <v>OT062-ELQ6216A3A-15VK05-975HP-160TH520S2828-BAO-144000</v>
      </c>
    </row>
    <row r="2429" ht="15.75" customHeight="1">
      <c r="A2429" s="161">
        <v>2400.0</v>
      </c>
      <c r="B2429" s="111" t="s">
        <v>2984</v>
      </c>
      <c r="C2429" s="163">
        <v>45489.0</v>
      </c>
      <c r="D2429" s="111" t="s">
        <v>2544</v>
      </c>
      <c r="E2429" s="111">
        <v>40000.0</v>
      </c>
      <c r="F2429" s="156"/>
      <c r="J2429" s="141" t="str">
        <f>VLOOKUP(D2429,'Tech. sheet (2)'!A:B,2,FALSE)</f>
        <v>T-821-926-155TH550F2828-BAO BLANK</v>
      </c>
    </row>
    <row r="2430" ht="15.75" customHeight="1">
      <c r="A2430" s="161">
        <v>2401.0</v>
      </c>
      <c r="B2430" s="111" t="s">
        <v>2985</v>
      </c>
      <c r="C2430" s="163">
        <v>45489.0</v>
      </c>
      <c r="D2430" s="111" t="s">
        <v>2544</v>
      </c>
      <c r="E2430" s="111">
        <v>40000.0</v>
      </c>
      <c r="F2430" s="156"/>
      <c r="J2430" s="141" t="str">
        <f>VLOOKUP(D2430,'Tech. sheet (2)'!A:B,2,FALSE)</f>
        <v>T-821-926-155TH550F2828-BAO BLANK</v>
      </c>
    </row>
    <row r="2431" ht="15.75" customHeight="1">
      <c r="A2431" s="161">
        <v>2402.0</v>
      </c>
      <c r="B2431" s="111" t="s">
        <v>2986</v>
      </c>
      <c r="C2431" s="163">
        <v>45490.0</v>
      </c>
      <c r="D2431" s="111" t="s">
        <v>2544</v>
      </c>
      <c r="E2431" s="157">
        <v>45000.0</v>
      </c>
      <c r="F2431" s="111"/>
      <c r="J2431" s="141" t="str">
        <f>VLOOKUP(D2431,'Tech. sheet (2)'!A:B,2,FALSE)</f>
        <v>T-821-926-155TH550F2828-BAO BLANK</v>
      </c>
    </row>
    <row r="2432" ht="15.75" customHeight="1">
      <c r="A2432" s="161">
        <v>2403.0</v>
      </c>
      <c r="B2432" s="111" t="s">
        <v>2987</v>
      </c>
      <c r="C2432" s="163">
        <v>45490.0</v>
      </c>
      <c r="D2432" s="136" t="s">
        <v>2115</v>
      </c>
      <c r="E2432" s="157">
        <v>35000.0</v>
      </c>
      <c r="F2432" s="111"/>
      <c r="J2432" s="141" t="str">
        <f>VLOOKUP(D2432,'Tech. sheet (2)'!A:B,2,FALSE)</f>
        <v>M-895-907-190TH550F2820-BAO BLANK</v>
      </c>
    </row>
    <row r="2433" ht="15.75" customHeight="1">
      <c r="A2433" s="161">
        <v>2404.0</v>
      </c>
      <c r="B2433" s="111" t="s">
        <v>2988</v>
      </c>
      <c r="C2433" s="163">
        <v>45490.0</v>
      </c>
      <c r="D2433" s="136" t="s">
        <v>2115</v>
      </c>
      <c r="E2433" s="157">
        <v>35000.0</v>
      </c>
      <c r="F2433" s="111"/>
      <c r="J2433" s="141" t="str">
        <f>VLOOKUP(D2433,'Tech. sheet (2)'!A:B,2,FALSE)</f>
        <v>M-895-907-190TH550F2820-BAO BLANK</v>
      </c>
    </row>
    <row r="2434" ht="15.75" customHeight="1">
      <c r="A2434" s="161">
        <v>2405.0</v>
      </c>
      <c r="B2434" s="111" t="s">
        <v>2989</v>
      </c>
      <c r="C2434" s="163">
        <v>45490.0</v>
      </c>
      <c r="D2434" s="136" t="s">
        <v>2115</v>
      </c>
      <c r="E2434" s="157">
        <v>35000.0</v>
      </c>
      <c r="F2434" s="111"/>
      <c r="J2434" s="141" t="str">
        <f>VLOOKUP(D2434,'Tech. sheet (2)'!A:B,2,FALSE)</f>
        <v>M-895-907-190TH550F2820-BAO BLANK</v>
      </c>
    </row>
    <row r="2435" ht="15.75" customHeight="1">
      <c r="A2435" s="161">
        <v>2406.0</v>
      </c>
      <c r="B2435" s="111" t="s">
        <v>2990</v>
      </c>
      <c r="C2435" s="242">
        <v>45490.0</v>
      </c>
      <c r="D2435" s="206" t="s">
        <v>2115</v>
      </c>
      <c r="E2435" s="157">
        <v>35000.0</v>
      </c>
      <c r="F2435" s="111"/>
      <c r="J2435" s="141" t="str">
        <f>VLOOKUP(D2435,'Tech. sheet (2)'!A:B,2,FALSE)</f>
        <v>M-895-907-190TH550F2820-BAO BLANK</v>
      </c>
    </row>
    <row r="2436" ht="15.75" customHeight="1">
      <c r="A2436" s="161">
        <v>2407.0</v>
      </c>
      <c r="B2436" s="131" t="s">
        <v>2991</v>
      </c>
      <c r="C2436" s="129">
        <v>45492.0</v>
      </c>
      <c r="D2436" s="111" t="s">
        <v>2339</v>
      </c>
      <c r="E2436" s="192">
        <v>7500.0</v>
      </c>
      <c r="F2436" s="136"/>
      <c r="J2436" s="141" t="str">
        <f>VLOOKUP(D2436,'Tech. sheet (2)'!A:B,2,FALSE)</f>
        <v>M-922-868-170TH580S2828-BAO BLANK</v>
      </c>
    </row>
    <row r="2437" ht="15.75" customHeight="1">
      <c r="A2437" s="161">
        <v>2408.0</v>
      </c>
      <c r="B2437" s="243" t="s">
        <v>2992</v>
      </c>
      <c r="C2437" s="244">
        <v>45492.0</v>
      </c>
      <c r="D2437" s="245" t="s">
        <v>2993</v>
      </c>
      <c r="E2437" s="240">
        <v>13451.0</v>
      </c>
      <c r="F2437" s="243" t="s">
        <v>2994</v>
      </c>
      <c r="J2437" s="141" t="str">
        <f>VLOOKUP(D2437,'Tech. sheet (2)'!A:B,2,FALSE)</f>
        <v>L-975-925-140TS550S2828-RAS-21EK05</v>
      </c>
    </row>
    <row r="2438" ht="15.75" customHeight="1">
      <c r="A2438" s="161">
        <v>2409.0</v>
      </c>
      <c r="B2438" s="111" t="s">
        <v>2995</v>
      </c>
      <c r="C2438" s="129">
        <v>45492.0</v>
      </c>
      <c r="D2438" s="111" t="s">
        <v>998</v>
      </c>
      <c r="E2438" s="157">
        <v>8200.0</v>
      </c>
      <c r="F2438" s="111"/>
      <c r="J2438" s="141" t="str">
        <f>VLOOKUP(D2438,'Tech. sheet (2)'!A:B,2,FALSE)</f>
        <v>L-975-925-140TS550S2828-USK-21EK05</v>
      </c>
    </row>
    <row r="2439" ht="15.75" customHeight="1">
      <c r="A2439" s="161">
        <v>2410.0</v>
      </c>
      <c r="B2439" s="111" t="s">
        <v>2996</v>
      </c>
      <c r="C2439" s="129">
        <v>45492.0</v>
      </c>
      <c r="D2439" s="131" t="s">
        <v>2993</v>
      </c>
      <c r="E2439" s="157">
        <v>30000.0</v>
      </c>
      <c r="F2439" s="111"/>
      <c r="J2439" s="141" t="str">
        <f>VLOOKUP(D2439,'Tech. sheet (2)'!A:B,2,FALSE)</f>
        <v>L-975-925-140TS550S2828-RAS-21EK05</v>
      </c>
    </row>
    <row r="2440" ht="15.75" customHeight="1">
      <c r="A2440" s="161">
        <v>2411.0</v>
      </c>
      <c r="B2440" s="111" t="s">
        <v>2997</v>
      </c>
      <c r="C2440" s="129">
        <v>45492.0</v>
      </c>
      <c r="D2440" s="144" t="s">
        <v>2586</v>
      </c>
      <c r="E2440" s="157">
        <v>30000.0</v>
      </c>
      <c r="F2440" s="111"/>
      <c r="J2440" s="141" t="str">
        <f>VLOOKUP(D2440,'Tech. sheet (2)'!A:B,2,FALSE)</f>
        <v>OT070-21EK05-993DE-160TH520F2020-BAO-90300</v>
      </c>
    </row>
    <row r="2441" ht="15.75" customHeight="1">
      <c r="A2441" s="161">
        <v>2412.0</v>
      </c>
      <c r="B2441" s="111" t="s">
        <v>2998</v>
      </c>
      <c r="C2441" s="129">
        <v>45495.0</v>
      </c>
      <c r="D2441" s="111" t="s">
        <v>2946</v>
      </c>
      <c r="E2441" s="157">
        <v>48000.0</v>
      </c>
      <c r="F2441" s="111"/>
      <c r="J2441" s="141" t="str">
        <f>VLOOKUP(D2441,'Tech. sheet (2)'!A:B,2,FALSE)</f>
        <v>T-850-942-180TH435S2828-BAO BLANK</v>
      </c>
    </row>
    <row r="2442" ht="15.75" customHeight="1">
      <c r="A2442" s="161">
        <v>2413.0</v>
      </c>
      <c r="B2442" s="111" t="s">
        <v>2999</v>
      </c>
      <c r="C2442" s="129">
        <v>45495.0</v>
      </c>
      <c r="D2442" s="191" t="s">
        <v>2092</v>
      </c>
      <c r="E2442" s="157">
        <v>20000.0</v>
      </c>
      <c r="F2442" s="111"/>
      <c r="J2442" s="141" t="str">
        <f>VLOOKUP(D2442,'Tech. sheet (2)'!A:B,2,FALSE)</f>
        <v>OT062-ELQ6216A3A-15VK05-975HP-160TH520S2828-USK-144000</v>
      </c>
    </row>
    <row r="2443" ht="15.75" customHeight="1">
      <c r="A2443" s="161">
        <v>2414.0</v>
      </c>
      <c r="B2443" s="111" t="s">
        <v>3000</v>
      </c>
      <c r="C2443" s="129">
        <v>45495.0</v>
      </c>
      <c r="D2443" s="131" t="s">
        <v>2524</v>
      </c>
      <c r="E2443" s="157">
        <v>40000.0</v>
      </c>
      <c r="F2443" s="111"/>
      <c r="J2443" s="141" t="str">
        <f>VLOOKUP(D2443,'Tech. sheet (2)'!A:B,2,FALSE)</f>
        <v>OT062-ELQ6216A3A-15VK05-975HP-160TH520S2828-BAO-144000</v>
      </c>
    </row>
    <row r="2444" ht="15.75" customHeight="1">
      <c r="A2444" s="161">
        <v>2415.0</v>
      </c>
      <c r="B2444" s="111" t="s">
        <v>3001</v>
      </c>
      <c r="C2444" s="129">
        <v>45495.0</v>
      </c>
      <c r="D2444" s="111" t="s">
        <v>2928</v>
      </c>
      <c r="E2444" s="157">
        <v>8200.0</v>
      </c>
      <c r="F2444" s="111"/>
      <c r="J2444" s="141" t="str">
        <f>VLOOKUP(D2444,'Tech. sheet (2)'!A:B,2,FALSE)</f>
        <v>OT096-15VK05-ARGO-200TH550S2828-BAO-38850</v>
      </c>
    </row>
    <row r="2445" ht="15.75" customHeight="1">
      <c r="A2445" s="161">
        <v>2416.0</v>
      </c>
      <c r="B2445" s="111" t="s">
        <v>3002</v>
      </c>
      <c r="C2445" s="166">
        <v>45495.0</v>
      </c>
      <c r="D2445" s="111" t="s">
        <v>2526</v>
      </c>
      <c r="E2445" s="157">
        <v>30000.0</v>
      </c>
      <c r="F2445" s="111"/>
      <c r="J2445" s="141" t="str">
        <f>VLOOKUP(D2445,'Tech. sheet (2)'!A:B,2,FALSE)</f>
        <v>OT096-A07K05-ARGO-180TH550S2828-BAO-38850</v>
      </c>
    </row>
    <row r="2446" ht="15.75" customHeight="1">
      <c r="A2446" s="161">
        <v>2417.0</v>
      </c>
      <c r="B2446" s="111" t="s">
        <v>3003</v>
      </c>
      <c r="C2446" s="166">
        <v>45496.0</v>
      </c>
      <c r="D2446" s="131" t="s">
        <v>2187</v>
      </c>
      <c r="E2446" s="157">
        <v>35000.0</v>
      </c>
      <c r="F2446" s="111"/>
      <c r="J2446" s="141" t="str">
        <f>VLOOKUP(D2446,'Tech. sheet (2)'!A:B,2,FALSE)</f>
        <v>M-920-778-160TS340S2828-RAS BLANK</v>
      </c>
    </row>
    <row r="2447" ht="15.75" customHeight="1">
      <c r="A2447" s="161">
        <v>2418.0</v>
      </c>
      <c r="B2447" s="111" t="s">
        <v>3004</v>
      </c>
      <c r="C2447" s="166">
        <v>45497.0</v>
      </c>
      <c r="D2447" s="131" t="s">
        <v>2965</v>
      </c>
      <c r="E2447" s="157">
        <v>10000.0</v>
      </c>
      <c r="F2447" s="111"/>
      <c r="J2447" s="141" t="str">
        <f>VLOOKUP(D2447,'Tech. sheet (2)'!A:B,2,FALSE)</f>
        <v>L-913-766-140TS340F2020-RAS-21EK05</v>
      </c>
    </row>
    <row r="2448" ht="15.75" customHeight="1">
      <c r="A2448" s="161">
        <v>2419.0</v>
      </c>
      <c r="B2448" s="246" t="s">
        <v>3005</v>
      </c>
      <c r="C2448" s="166">
        <v>45497.0</v>
      </c>
      <c r="D2448" s="176" t="s">
        <v>2248</v>
      </c>
      <c r="E2448" s="157">
        <v>10000.0</v>
      </c>
      <c r="F2448" s="181" t="s">
        <v>3006</v>
      </c>
      <c r="J2448" s="141" t="str">
        <f>VLOOKUP(D2448,'Tech. sheet (2)'!A:B,2,FALSE)</f>
        <v>OT153-ELQ1542A3A-20EB05-727LW-270TH435F5628-BAO-14400</v>
      </c>
    </row>
    <row r="2449" ht="15.75" customHeight="1">
      <c r="A2449" s="161">
        <v>2420.0</v>
      </c>
      <c r="B2449" s="111" t="s">
        <v>3007</v>
      </c>
      <c r="C2449" s="166">
        <v>45497.0</v>
      </c>
      <c r="D2449" s="111" t="s">
        <v>127</v>
      </c>
      <c r="E2449" s="157">
        <v>6000.0</v>
      </c>
      <c r="F2449" s="111" t="s">
        <v>3008</v>
      </c>
      <c r="J2449" s="141" t="str">
        <f>VLOOKUP(D2449,'Tech. sheet (2)'!A:B,2,FALSE)</f>
        <v>T-908-1112-200TS260S2828-USK BLANK</v>
      </c>
    </row>
    <row r="2450" ht="15.75" customHeight="1">
      <c r="A2450" s="161">
        <v>2421.0</v>
      </c>
      <c r="B2450" s="111" t="s">
        <v>3009</v>
      </c>
      <c r="C2450" s="166">
        <v>45497.0</v>
      </c>
      <c r="D2450" s="111" t="s">
        <v>998</v>
      </c>
      <c r="E2450" s="157">
        <v>20000.0</v>
      </c>
      <c r="F2450" s="111" t="s">
        <v>3010</v>
      </c>
      <c r="J2450" s="141" t="str">
        <f>VLOOKUP(D2450,'Tech. sheet (2)'!A:B,2,FALSE)</f>
        <v>L-975-925-140TS550S2828-USK-21EK05</v>
      </c>
    </row>
    <row r="2451" ht="15.75" customHeight="1">
      <c r="A2451" s="161">
        <v>2422.0</v>
      </c>
      <c r="B2451" s="111" t="s">
        <v>3011</v>
      </c>
      <c r="C2451" s="166">
        <v>45497.0</v>
      </c>
      <c r="D2451" s="111" t="s">
        <v>2136</v>
      </c>
      <c r="E2451" s="157">
        <v>20000.0</v>
      </c>
      <c r="F2451" s="111"/>
      <c r="J2451" s="141" t="str">
        <f>VLOOKUP(D2451,'Tech. sheet (2)'!A:B,2,FALSE)</f>
        <v>T-896-795-170TH550F2828-BAO BLANK</v>
      </c>
    </row>
    <row r="2452" ht="15.75" customHeight="1">
      <c r="A2452" s="161">
        <v>2423.0</v>
      </c>
      <c r="B2452" s="111" t="s">
        <v>3012</v>
      </c>
      <c r="C2452" s="166">
        <v>45498.0</v>
      </c>
      <c r="D2452" s="141" t="s">
        <v>777</v>
      </c>
      <c r="E2452" s="157">
        <v>20000.0</v>
      </c>
      <c r="F2452" s="111" t="s">
        <v>3013</v>
      </c>
      <c r="J2452" s="141" t="str">
        <f>VLOOKUP(D2452,'Tech. sheet (2)'!A:B,2,FALSE)</f>
        <v>M-922-868-170TH550F2828-HBI BLANK</v>
      </c>
    </row>
    <row r="2453" ht="15.75" customHeight="1">
      <c r="A2453" s="161">
        <v>2424.0</v>
      </c>
      <c r="B2453" s="111" t="s">
        <v>3014</v>
      </c>
      <c r="C2453" s="166">
        <v>45498.0</v>
      </c>
      <c r="D2453" s="141" t="s">
        <v>777</v>
      </c>
      <c r="E2453" s="157">
        <v>28000.0</v>
      </c>
      <c r="F2453" s="111" t="s">
        <v>2563</v>
      </c>
      <c r="J2453" s="141" t="str">
        <f>VLOOKUP(D2453,'Tech. sheet (2)'!A:B,2,FALSE)</f>
        <v>M-922-868-170TH550F2828-HBI BLANK</v>
      </c>
    </row>
    <row r="2454" ht="15.75" customHeight="1">
      <c r="A2454" s="161">
        <v>2425.0</v>
      </c>
      <c r="B2454" s="111" t="s">
        <v>3015</v>
      </c>
      <c r="C2454" s="166">
        <v>45499.0</v>
      </c>
      <c r="D2454" s="111" t="s">
        <v>2108</v>
      </c>
      <c r="E2454" s="157">
        <v>40000.0</v>
      </c>
      <c r="F2454" s="136"/>
      <c r="J2454" s="141" t="str">
        <f>VLOOKUP(D2454,'Tech. sheet (2)'!A:B,2,FALSE)</f>
        <v>T-896-795-180TH550F2850-BAO BLANK</v>
      </c>
    </row>
    <row r="2455" ht="15.75" customHeight="1">
      <c r="A2455" s="161">
        <v>2426.0</v>
      </c>
      <c r="B2455" s="111" t="s">
        <v>3016</v>
      </c>
      <c r="C2455" s="166">
        <v>45499.0</v>
      </c>
      <c r="D2455" s="111" t="s">
        <v>2108</v>
      </c>
      <c r="E2455" s="157">
        <v>40000.0</v>
      </c>
      <c r="F2455" s="111"/>
      <c r="J2455" s="141" t="str">
        <f>VLOOKUP(D2455,'Tech. sheet (2)'!A:B,2,FALSE)</f>
        <v>T-896-795-180TH550F2850-BAO BLANK</v>
      </c>
    </row>
    <row r="2456" ht="15.75" customHeight="1">
      <c r="A2456" s="161">
        <v>2427.0</v>
      </c>
      <c r="B2456" s="111" t="s">
        <v>3017</v>
      </c>
      <c r="C2456" s="166">
        <v>45499.0</v>
      </c>
      <c r="D2456" s="111" t="s">
        <v>2136</v>
      </c>
      <c r="E2456" s="157">
        <v>40000.0</v>
      </c>
      <c r="F2456" s="111"/>
      <c r="J2456" s="141" t="str">
        <f>VLOOKUP(D2456,'Tech. sheet (2)'!A:B,2,FALSE)</f>
        <v>T-896-795-170TH550F2828-BAO BLANK</v>
      </c>
    </row>
    <row r="2457" ht="15.75" customHeight="1">
      <c r="A2457" s="161">
        <v>2428.0</v>
      </c>
      <c r="B2457" s="111" t="s">
        <v>3018</v>
      </c>
      <c r="C2457" s="166">
        <v>45502.0</v>
      </c>
      <c r="D2457" s="111" t="s">
        <v>998</v>
      </c>
      <c r="E2457" s="157">
        <v>32000.0</v>
      </c>
      <c r="F2457" s="111"/>
      <c r="J2457" s="141" t="str">
        <f>VLOOKUP(D2457,'Tech. sheet (2)'!A:B,2,FALSE)</f>
        <v>L-975-925-140TS550S2828-USK-21EK05</v>
      </c>
    </row>
    <row r="2458" ht="15.75" customHeight="1">
      <c r="A2458" s="161">
        <v>2429.0</v>
      </c>
      <c r="B2458" s="136" t="s">
        <v>3019</v>
      </c>
      <c r="C2458" s="247">
        <v>45502.0</v>
      </c>
      <c r="D2458" s="205" t="s">
        <v>2524</v>
      </c>
      <c r="E2458" s="219">
        <v>40000.0</v>
      </c>
      <c r="F2458" s="111"/>
      <c r="J2458" s="141" t="str">
        <f>VLOOKUP(D2458,'Tech. sheet (2)'!A:B,2,FALSE)</f>
        <v>OT062-ELQ6216A3A-15VK05-975HP-160TH520S2828-BAO-144000</v>
      </c>
    </row>
    <row r="2459" ht="15.75" customHeight="1">
      <c r="A2459" s="161">
        <v>2430.0</v>
      </c>
      <c r="B2459" s="136" t="s">
        <v>3020</v>
      </c>
      <c r="C2459" s="247">
        <v>45502.0</v>
      </c>
      <c r="D2459" s="206" t="s">
        <v>1448</v>
      </c>
      <c r="E2459" s="219">
        <v>36000.0</v>
      </c>
      <c r="F2459" s="111"/>
      <c r="J2459" s="141" t="str">
        <f>VLOOKUP(D2459,'Tech. sheet (2)'!A:B,2,FALSE)</f>
        <v>M-860-873-180TH550F2028-USK BLANK</v>
      </c>
    </row>
    <row r="2460" ht="15.75" customHeight="1">
      <c r="A2460" s="161">
        <v>2431.0</v>
      </c>
      <c r="B2460" s="136" t="s">
        <v>3021</v>
      </c>
      <c r="C2460" s="247">
        <v>45502.0</v>
      </c>
      <c r="D2460" s="136" t="s">
        <v>2117</v>
      </c>
      <c r="E2460" s="219">
        <v>25000.0</v>
      </c>
      <c r="F2460" s="248"/>
      <c r="J2460" s="141" t="str">
        <f>VLOOKUP(D2460,'Tech. sheet (2)'!A:B,2,FALSE)</f>
        <v>M-860-873-180TH550F2820-BAO BLANK </v>
      </c>
    </row>
    <row r="2461" ht="15.75" customHeight="1">
      <c r="A2461" s="161">
        <v>2432.0</v>
      </c>
      <c r="B2461" s="136" t="s">
        <v>3022</v>
      </c>
      <c r="C2461" s="247">
        <v>45503.0</v>
      </c>
      <c r="D2461" s="136" t="s">
        <v>2544</v>
      </c>
      <c r="E2461" s="219">
        <v>30000.0</v>
      </c>
      <c r="F2461" s="111"/>
      <c r="J2461" s="141" t="str">
        <f>VLOOKUP(D2461,'Tech. sheet (2)'!A:B,2,FALSE)</f>
        <v>T-821-926-155TH550F2828-BAO BLANK</v>
      </c>
    </row>
    <row r="2462" ht="15.75" customHeight="1">
      <c r="A2462" s="161">
        <v>2433.0</v>
      </c>
      <c r="B2462" s="136" t="s">
        <v>3023</v>
      </c>
      <c r="C2462" s="249">
        <v>45503.0</v>
      </c>
      <c r="D2462" s="136" t="s">
        <v>2544</v>
      </c>
      <c r="E2462" s="219">
        <v>30000.0</v>
      </c>
      <c r="F2462" s="111"/>
      <c r="J2462" s="141" t="str">
        <f>VLOOKUP(D2462,'Tech. sheet (2)'!A:B,2,FALSE)</f>
        <v>T-821-926-155TH550F2828-BAO BLANK</v>
      </c>
    </row>
    <row r="2463" ht="15.75" customHeight="1">
      <c r="A2463" s="161">
        <v>2434.0</v>
      </c>
      <c r="B2463" s="205" t="s">
        <v>3024</v>
      </c>
      <c r="C2463" s="135">
        <v>45503.0</v>
      </c>
      <c r="D2463" s="250" t="s">
        <v>1149</v>
      </c>
      <c r="E2463" s="219">
        <v>3000.0</v>
      </c>
      <c r="F2463" s="111"/>
      <c r="J2463" s="141" t="str">
        <f>VLOOKUP(D2463,'Tech. sheet (2)'!A:B,2,FALSE)</f>
        <v>L-942-790-160TS340S2020-RAS-21EB05</v>
      </c>
    </row>
    <row r="2464" ht="15.75" customHeight="1">
      <c r="A2464" s="161">
        <v>2435.0</v>
      </c>
      <c r="B2464" s="205" t="s">
        <v>3025</v>
      </c>
      <c r="C2464" s="135">
        <v>45503.0</v>
      </c>
      <c r="D2464" s="205" t="s">
        <v>82</v>
      </c>
      <c r="E2464" s="219">
        <v>7000.0</v>
      </c>
      <c r="F2464" s="111"/>
      <c r="J2464" s="141" t="str">
        <f>VLOOKUP(D2464,'Tech. sheet (2)'!A:B,2,FALSE)</f>
        <v>L-942-790-160TS340S2020-RAS-А08К05</v>
      </c>
    </row>
    <row r="2465" ht="15.75" customHeight="1">
      <c r="A2465" s="161">
        <v>2436.0</v>
      </c>
      <c r="B2465" s="136" t="s">
        <v>3026</v>
      </c>
      <c r="C2465" s="135">
        <v>45503.0</v>
      </c>
      <c r="D2465" s="136" t="s">
        <v>2083</v>
      </c>
      <c r="E2465" s="219">
        <v>18000.0</v>
      </c>
      <c r="F2465" s="111" t="s">
        <v>3027</v>
      </c>
      <c r="J2465" s="141" t="str">
        <f>VLOOKUP(D2465,'Tech. sheet (2)'!A:B,2,FALSE)</f>
        <v>OT153-ELQ1554A0A-20EB05-727LW-270TH435F5628-BAO-12800</v>
      </c>
    </row>
    <row r="2466" ht="15.75" customHeight="1">
      <c r="A2466" s="161">
        <v>2437.0</v>
      </c>
      <c r="B2466" s="136" t="s">
        <v>3028</v>
      </c>
      <c r="C2466" s="135">
        <v>45504.0</v>
      </c>
      <c r="D2466" s="136" t="s">
        <v>2117</v>
      </c>
      <c r="E2466" s="219">
        <v>30000.0</v>
      </c>
      <c r="F2466" s="248"/>
      <c r="J2466" s="141" t="str">
        <f>VLOOKUP(D2466,'Tech. sheet (2)'!A:B,2,FALSE)</f>
        <v>M-860-873-180TH550F2820-BAO BLANK </v>
      </c>
    </row>
    <row r="2467" ht="15.75" customHeight="1">
      <c r="A2467" s="161">
        <v>2438.0</v>
      </c>
      <c r="B2467" s="136" t="s">
        <v>3029</v>
      </c>
      <c r="C2467" s="135">
        <v>45504.0</v>
      </c>
      <c r="D2467" s="136" t="s">
        <v>2136</v>
      </c>
      <c r="E2467" s="219">
        <v>20000.0</v>
      </c>
      <c r="F2467" s="111"/>
      <c r="J2467" s="141" t="str">
        <f>VLOOKUP(D2467,'Tech. sheet (2)'!A:B,2,FALSE)</f>
        <v>T-896-795-170TH550F2828-BAO BLANK</v>
      </c>
    </row>
    <row r="2468" ht="15.75" customHeight="1">
      <c r="A2468" s="161">
        <v>2439.0</v>
      </c>
      <c r="B2468" s="136" t="s">
        <v>3030</v>
      </c>
      <c r="C2468" s="135">
        <v>45504.0</v>
      </c>
      <c r="D2468" s="136" t="s">
        <v>2108</v>
      </c>
      <c r="E2468" s="219">
        <v>30000.0</v>
      </c>
      <c r="F2468" s="111"/>
      <c r="J2468" s="141" t="str">
        <f>VLOOKUP(D2468,'Tech. sheet (2)'!A:B,2,FALSE)</f>
        <v>T-896-795-180TH550F2850-BAO BLANK</v>
      </c>
    </row>
    <row r="2469" ht="15.75" customHeight="1">
      <c r="A2469" s="161">
        <v>2440.0</v>
      </c>
      <c r="B2469" s="136" t="s">
        <v>3031</v>
      </c>
      <c r="C2469" s="247">
        <v>45509.0</v>
      </c>
      <c r="D2469" s="205" t="s">
        <v>2151</v>
      </c>
      <c r="E2469" s="219">
        <v>30000.0</v>
      </c>
      <c r="F2469" s="111"/>
      <c r="J2469" s="141" t="str">
        <f>VLOOKUP(D2469,'Tech. sheet (2)'!A:B,2,FALSE)</f>
        <v>L-838-942-170TH550F2820-BAO-A55K05</v>
      </c>
    </row>
    <row r="2470" ht="15.75" customHeight="1">
      <c r="A2470" s="161">
        <v>2441.0</v>
      </c>
      <c r="B2470" s="111" t="s">
        <v>3032</v>
      </c>
      <c r="C2470" s="166">
        <v>45509.0</v>
      </c>
      <c r="D2470" s="131" t="s">
        <v>2524</v>
      </c>
      <c r="E2470" s="157">
        <v>30000.0</v>
      </c>
      <c r="F2470" s="111"/>
      <c r="J2470" s="141" t="str">
        <f>VLOOKUP(D2470,'Tech. sheet (2)'!A:B,2,FALSE)</f>
        <v>OT062-ELQ6216A3A-15VK05-975HP-160TH520S2828-BAO-144000</v>
      </c>
    </row>
    <row r="2471" ht="15.75" customHeight="1">
      <c r="A2471" s="161">
        <v>2442.0</v>
      </c>
      <c r="B2471" s="111" t="s">
        <v>3033</v>
      </c>
      <c r="C2471" s="166">
        <v>45509.0</v>
      </c>
      <c r="D2471" s="131" t="s">
        <v>2524</v>
      </c>
      <c r="E2471" s="157">
        <v>30000.0</v>
      </c>
      <c r="F2471" s="111"/>
      <c r="J2471" s="141" t="str">
        <f>VLOOKUP(D2471,'Tech. sheet (2)'!A:B,2,FALSE)</f>
        <v>OT062-ELQ6216A3A-15VK05-975HP-160TH520S2828-BAO-144000</v>
      </c>
    </row>
    <row r="2472" ht="15.75" customHeight="1">
      <c r="A2472" s="161">
        <v>2443.0</v>
      </c>
      <c r="B2472" s="111" t="s">
        <v>3034</v>
      </c>
      <c r="C2472" s="166">
        <v>45510.0</v>
      </c>
      <c r="D2472" s="131" t="s">
        <v>82</v>
      </c>
      <c r="E2472" s="157">
        <v>25000.0</v>
      </c>
      <c r="F2472" s="111"/>
      <c r="J2472" s="141" t="str">
        <f>VLOOKUP(D2472,'Tech. sheet (2)'!A:B,2,FALSE)</f>
        <v>L-942-790-160TS340S2020-RAS-А08К05</v>
      </c>
    </row>
    <row r="2473" ht="15.75" customHeight="1">
      <c r="A2473" s="161">
        <v>2444.0</v>
      </c>
      <c r="B2473" s="111" t="s">
        <v>3035</v>
      </c>
      <c r="C2473" s="166">
        <v>45510.0</v>
      </c>
      <c r="D2473" s="131" t="s">
        <v>2761</v>
      </c>
      <c r="E2473" s="157">
        <v>30000.0</v>
      </c>
      <c r="F2473" s="111"/>
      <c r="J2473" s="141" t="str">
        <f>VLOOKUP(D2473,'Tech. sheet (2)'!A:B,2,FALSE)</f>
        <v>L-913-766-140TS340F2020-RAS-А08К05</v>
      </c>
    </row>
    <row r="2474" ht="15.75" customHeight="1">
      <c r="A2474" s="161">
        <v>2445.0</v>
      </c>
      <c r="B2474" s="111" t="s">
        <v>3036</v>
      </c>
      <c r="C2474" s="166">
        <v>45510.0</v>
      </c>
      <c r="D2474" s="141" t="s">
        <v>777</v>
      </c>
      <c r="E2474" s="157">
        <v>18000.0</v>
      </c>
      <c r="F2474" s="111"/>
      <c r="J2474" s="141" t="str">
        <f>VLOOKUP(D2474,'Tech. sheet (2)'!A:B,2,FALSE)</f>
        <v>M-922-868-170TH550F2828-HBI BLANK</v>
      </c>
    </row>
    <row r="2475" ht="15.75" customHeight="1">
      <c r="A2475" s="161">
        <v>2446.0</v>
      </c>
      <c r="B2475" s="111" t="s">
        <v>3037</v>
      </c>
      <c r="C2475" s="166">
        <v>45510.0</v>
      </c>
      <c r="D2475" s="251" t="s">
        <v>2750</v>
      </c>
      <c r="E2475" s="157">
        <v>30000.0</v>
      </c>
      <c r="F2475" s="111"/>
      <c r="J2475" s="141" t="str">
        <f>VLOOKUP(D2475,'Tech. sheet (2)'!A:B,2,FALSE)</f>
        <v>OT070-ELQ7013A4A-07CK05-993DE-160TH520F2020-USK-90300</v>
      </c>
    </row>
    <row r="2476" ht="15.75" customHeight="1">
      <c r="A2476" s="161">
        <v>2447.0</v>
      </c>
      <c r="B2476" s="111" t="s">
        <v>3038</v>
      </c>
      <c r="C2476" s="166">
        <v>45511.0</v>
      </c>
      <c r="D2476" s="144" t="s">
        <v>2761</v>
      </c>
      <c r="E2476" s="157">
        <v>12000.0</v>
      </c>
      <c r="F2476" s="111" t="s">
        <v>3039</v>
      </c>
      <c r="J2476" s="141" t="str">
        <f>VLOOKUP(D2476,'Tech. sheet (2)'!A:B,2,FALSE)</f>
        <v>L-913-766-140TS340F2020-RAS-А08К05</v>
      </c>
    </row>
    <row r="2477" ht="15.75" customHeight="1">
      <c r="A2477" s="161">
        <v>2448.0</v>
      </c>
      <c r="B2477" s="111" t="s">
        <v>3040</v>
      </c>
      <c r="C2477" s="166">
        <v>45511.0</v>
      </c>
      <c r="D2477" s="111" t="s">
        <v>2586</v>
      </c>
      <c r="E2477" s="157">
        <v>17000.0</v>
      </c>
      <c r="F2477" s="111" t="s">
        <v>3041</v>
      </c>
      <c r="J2477" s="141" t="str">
        <f>VLOOKUP(D2477,'Tech. sheet (2)'!A:B,2,FALSE)</f>
        <v>OT070-21EK05-993DE-160TH520F2020-BAO-90300</v>
      </c>
    </row>
    <row r="2478" ht="15.75" customHeight="1">
      <c r="A2478" s="161">
        <v>2449.0</v>
      </c>
      <c r="B2478" s="111" t="s">
        <v>3042</v>
      </c>
      <c r="C2478" s="166">
        <v>45511.0</v>
      </c>
      <c r="D2478" s="111" t="s">
        <v>2248</v>
      </c>
      <c r="E2478" s="157">
        <v>16000.0</v>
      </c>
      <c r="F2478" s="111" t="s">
        <v>3043</v>
      </c>
      <c r="J2478" s="141" t="str">
        <f>VLOOKUP(D2478,'Tech. sheet (2)'!A:B,2,FALSE)</f>
        <v>OT153-ELQ1542A3A-20EB05-727LW-270TH435F5628-BAO-14400</v>
      </c>
    </row>
    <row r="2479" ht="15.75" customHeight="1">
      <c r="A2479" s="161">
        <v>2450.0</v>
      </c>
      <c r="B2479" s="111" t="s">
        <v>3044</v>
      </c>
      <c r="C2479" s="166">
        <v>45511.0</v>
      </c>
      <c r="D2479" s="111" t="s">
        <v>3045</v>
      </c>
      <c r="E2479" s="157">
        <v>1500.0</v>
      </c>
      <c r="F2479" s="111"/>
      <c r="J2479" s="141" t="str">
        <f>VLOOKUP(D2479,'Tech. sheet (2)'!A:B,2,FALSE)</f>
        <v>L-896-795-180TH550F5028-HBI-A07B05</v>
      </c>
    </row>
    <row r="2480" ht="15.75" customHeight="1">
      <c r="A2480" s="161">
        <v>2451.0</v>
      </c>
      <c r="B2480" s="111" t="s">
        <v>3046</v>
      </c>
      <c r="C2480" s="166">
        <v>45511.0</v>
      </c>
      <c r="D2480" s="111" t="s">
        <v>3047</v>
      </c>
      <c r="E2480" s="157">
        <v>1500.0</v>
      </c>
      <c r="F2480" s="111"/>
      <c r="J2480" s="141" t="str">
        <f>VLOOKUP(D2480,'Tech. sheet (2)'!A:B,2,FALSE)</f>
        <v>L-860-873-180TH550F2820-HBI-A07B05 </v>
      </c>
    </row>
    <row r="2481" ht="15.75" customHeight="1">
      <c r="A2481" s="161">
        <v>2452.0</v>
      </c>
      <c r="B2481" s="111" t="s">
        <v>3048</v>
      </c>
      <c r="C2481" s="166">
        <v>45511.0</v>
      </c>
      <c r="D2481" s="131" t="s">
        <v>2993</v>
      </c>
      <c r="E2481" s="157">
        <v>11400.0</v>
      </c>
      <c r="F2481" s="111" t="s">
        <v>3049</v>
      </c>
      <c r="J2481" s="141" t="str">
        <f>VLOOKUP(D2481,'Tech. sheet (2)'!A:B,2,FALSE)</f>
        <v>L-975-925-140TS550S2828-RAS-21EK05</v>
      </c>
    </row>
    <row r="2482" ht="15.75" customHeight="1">
      <c r="A2482" s="161">
        <v>2453.0</v>
      </c>
      <c r="B2482" s="111" t="s">
        <v>3050</v>
      </c>
      <c r="C2482" s="166">
        <v>45512.0</v>
      </c>
      <c r="D2482" s="111" t="s">
        <v>2108</v>
      </c>
      <c r="E2482" s="157">
        <v>25000.0</v>
      </c>
      <c r="F2482" s="111"/>
      <c r="J2482" s="141" t="str">
        <f>VLOOKUP(D2482,'Tech. sheet (2)'!A:B,2,FALSE)</f>
        <v>T-896-795-180TH550F2850-BAO BLANK</v>
      </c>
    </row>
    <row r="2483" ht="15.75" customHeight="1">
      <c r="A2483" s="161">
        <v>2454.0</v>
      </c>
      <c r="B2483" s="111" t="s">
        <v>3051</v>
      </c>
      <c r="C2483" s="166">
        <v>45512.0</v>
      </c>
      <c r="D2483" s="111" t="s">
        <v>2108</v>
      </c>
      <c r="E2483" s="157">
        <v>30000.0</v>
      </c>
      <c r="F2483" s="111"/>
      <c r="J2483" s="141" t="str">
        <f>VLOOKUP(D2483,'Tech. sheet (2)'!A:B,2,FALSE)</f>
        <v>T-896-795-180TH550F2850-BAO BLANK</v>
      </c>
    </row>
    <row r="2484" ht="15.75" customHeight="1">
      <c r="A2484" s="161">
        <v>2455.0</v>
      </c>
      <c r="B2484" s="111" t="s">
        <v>3052</v>
      </c>
      <c r="C2484" s="166">
        <v>45512.0</v>
      </c>
      <c r="D2484" s="111" t="s">
        <v>2136</v>
      </c>
      <c r="E2484" s="157">
        <v>30000.0</v>
      </c>
      <c r="F2484" s="111"/>
      <c r="J2484" s="141" t="str">
        <f>VLOOKUP(D2484,'Tech. sheet (2)'!A:B,2,FALSE)</f>
        <v>T-896-795-170TH550F2828-BAO BLANK</v>
      </c>
    </row>
    <row r="2485" ht="15.75" customHeight="1">
      <c r="A2485" s="161">
        <v>2456.0</v>
      </c>
      <c r="B2485" s="111" t="s">
        <v>3053</v>
      </c>
      <c r="C2485" s="167">
        <v>45513.0</v>
      </c>
      <c r="D2485" s="111" t="s">
        <v>2526</v>
      </c>
      <c r="E2485" s="157">
        <v>30000.0</v>
      </c>
      <c r="F2485" s="111"/>
      <c r="J2485" s="141" t="str">
        <f>VLOOKUP(D2485,'Tech. sheet (2)'!A:B,2,FALSE)</f>
        <v>OT096-A07K05-ARGO-180TH550S2828-BAO-38850</v>
      </c>
    </row>
    <row r="2486" ht="15.75" customHeight="1">
      <c r="A2486" s="161">
        <v>2457.0</v>
      </c>
      <c r="B2486" s="234" t="s">
        <v>3054</v>
      </c>
      <c r="C2486" s="135">
        <v>45515.0</v>
      </c>
      <c r="D2486" s="252" t="s">
        <v>3055</v>
      </c>
      <c r="E2486" s="219">
        <v>8000.0</v>
      </c>
      <c r="F2486" s="136" t="s">
        <v>3056</v>
      </c>
      <c r="J2486" s="141" t="str">
        <f>VLOOKUP(D2486,'Tech. sheet (2)'!A:B,2,FALSE)</f>
        <v>M-808-908-180TH550S2828-BAO BLANK</v>
      </c>
    </row>
    <row r="2487" ht="15.75" customHeight="1">
      <c r="A2487" s="161">
        <v>2458.0</v>
      </c>
      <c r="B2487" s="205" t="s">
        <v>3057</v>
      </c>
      <c r="C2487" s="135">
        <v>45515.0</v>
      </c>
      <c r="D2487" s="252" t="s">
        <v>3058</v>
      </c>
      <c r="E2487" s="219">
        <v>1100.0</v>
      </c>
      <c r="F2487" s="136"/>
      <c r="J2487" s="141" t="str">
        <f>VLOOKUP(D2487,'Tech. sheet (2)'!A:B,2,FALSE)</f>
        <v>OT099-921XQ-200TH550S2828-HBI-16DK05-36608</v>
      </c>
    </row>
    <row r="2488" ht="15.75" customHeight="1">
      <c r="A2488" s="161">
        <v>2459.0</v>
      </c>
      <c r="B2488" s="205" t="s">
        <v>3059</v>
      </c>
      <c r="C2488" s="135">
        <v>45515.0</v>
      </c>
      <c r="D2488" s="136" t="s">
        <v>2265</v>
      </c>
      <c r="E2488" s="219">
        <v>7000.0</v>
      </c>
      <c r="F2488" s="136" t="s">
        <v>3060</v>
      </c>
      <c r="J2488" s="141" t="str">
        <f>VLOOKUP(D2488,'Tech. sheet (2)'!A:B,2,FALSE)</f>
        <v>OT099-921XQ-200TH550S2828-HBI-A75B05-36608</v>
      </c>
    </row>
    <row r="2489" ht="15.75" customHeight="1">
      <c r="A2489" s="161">
        <v>2460.0</v>
      </c>
      <c r="B2489" s="206" t="s">
        <v>3061</v>
      </c>
      <c r="C2489" s="253">
        <v>45515.0</v>
      </c>
      <c r="D2489" s="254" t="s">
        <v>627</v>
      </c>
      <c r="E2489" s="219">
        <v>10000.0</v>
      </c>
      <c r="F2489" s="136" t="s">
        <v>1541</v>
      </c>
      <c r="J2489" s="141" t="str">
        <f>VLOOKUP(D2489,'Tech. sheet (2)'!A:B,2,FALSE)</f>
        <v>OT070-ELQ7022A5A-21ЕК05-993DE-170TH580S5628-USK-90300</v>
      </c>
    </row>
    <row r="2490" ht="15.75" customHeight="1">
      <c r="A2490" s="155">
        <v>2461.0</v>
      </c>
      <c r="B2490" s="136" t="s">
        <v>3062</v>
      </c>
      <c r="C2490" s="135">
        <v>45515.0</v>
      </c>
      <c r="D2490" s="136" t="s">
        <v>2747</v>
      </c>
      <c r="E2490" s="255">
        <v>5000.0</v>
      </c>
      <c r="F2490" s="136" t="s">
        <v>3063</v>
      </c>
      <c r="J2490" s="141" t="str">
        <f>VLOOKUP(D2490,'Tech. sheet (2)'!A:B,2,FALSE)</f>
        <v>OT070-ELQ7022A6A-W14K05-993DE-170TH580S2828-BAO-90300</v>
      </c>
    </row>
    <row r="2491" ht="15.75" customHeight="1">
      <c r="A2491" s="155">
        <v>2462.0</v>
      </c>
      <c r="B2491" s="136" t="s">
        <v>3064</v>
      </c>
      <c r="C2491" s="135">
        <v>45515.0</v>
      </c>
      <c r="D2491" s="230" t="s">
        <v>2878</v>
      </c>
      <c r="E2491" s="255">
        <v>25000.0</v>
      </c>
      <c r="F2491" s="136"/>
      <c r="J2491" s="141" t="str">
        <f>VLOOKUP(D2491,'Tech. sheet (2)'!A:B,2,FALSE)</f>
        <v>OT070-08CB05-993DE-170TH580S2828-BAO-90300</v>
      </c>
    </row>
    <row r="2492" ht="15.75" customHeight="1">
      <c r="A2492" s="155">
        <v>2463.0</v>
      </c>
      <c r="B2492" s="256" t="s">
        <v>3065</v>
      </c>
      <c r="C2492" s="129">
        <v>45515.0</v>
      </c>
      <c r="D2492" s="111" t="s">
        <v>3066</v>
      </c>
      <c r="E2492" s="192">
        <v>30000.0</v>
      </c>
      <c r="F2492" s="256" t="s">
        <v>3067</v>
      </c>
      <c r="J2492" s="141" t="str">
        <f>VLOOKUP(D2492,'Tech. sheet (2)'!A:B,2,FALSE)</f>
        <v>L-830-870-180TS260S2828-USK-А08К05</v>
      </c>
    </row>
    <row r="2493" ht="15.75" customHeight="1">
      <c r="A2493" s="155">
        <v>2464.0</v>
      </c>
      <c r="B2493" s="136" t="s">
        <v>3068</v>
      </c>
      <c r="C2493" s="135">
        <v>45515.0</v>
      </c>
      <c r="D2493" s="254" t="s">
        <v>2092</v>
      </c>
      <c r="E2493" s="255">
        <v>59000.0</v>
      </c>
      <c r="F2493" s="136"/>
      <c r="J2493" s="141" t="str">
        <f>VLOOKUP(D2493,'Tech. sheet (2)'!A:B,2,FALSE)</f>
        <v>OT062-ELQ6216A3A-15VK05-975HP-160TH520S2828-USK-144000</v>
      </c>
    </row>
    <row r="2494" ht="15.75" customHeight="1">
      <c r="A2494" s="155">
        <v>2465.0</v>
      </c>
      <c r="B2494" s="136" t="s">
        <v>3069</v>
      </c>
      <c r="C2494" s="257">
        <v>45515.0</v>
      </c>
      <c r="D2494" s="206" t="s">
        <v>2065</v>
      </c>
      <c r="E2494" s="255">
        <v>7000.0</v>
      </c>
      <c r="F2494" s="136"/>
      <c r="J2494" s="141" t="str">
        <f>VLOOKUP(D2494,'Tech. sheet (2)'!A:B,2,FALSE)</f>
        <v>OT099-ELQ9999A0A---K05-715SU-250TH415F7575-RAS-42500 Hollande  </v>
      </c>
    </row>
    <row r="2495" ht="15.75" customHeight="1">
      <c r="A2495" s="155">
        <v>2466.0</v>
      </c>
      <c r="B2495" s="136" t="s">
        <v>3070</v>
      </c>
      <c r="C2495" s="257">
        <v>45517.0</v>
      </c>
      <c r="D2495" s="205" t="s">
        <v>1738</v>
      </c>
      <c r="E2495" s="255">
        <v>22000.0</v>
      </c>
      <c r="F2495" s="136"/>
      <c r="J2495" s="141" t="str">
        <f>VLOOKUP(D2495,'Tech. sheet (2)'!A:B,2,FALSE)</f>
        <v>M-959-901-170TH550F2828-USK BLANK </v>
      </c>
    </row>
    <row r="2496" ht="15.75" customHeight="1">
      <c r="A2496" s="161">
        <v>2467.0</v>
      </c>
      <c r="B2496" s="219" t="s">
        <v>3071</v>
      </c>
      <c r="C2496" s="135">
        <v>45517.0</v>
      </c>
      <c r="D2496" s="258" t="s">
        <v>954</v>
      </c>
      <c r="E2496" s="219">
        <v>19000.0</v>
      </c>
      <c r="F2496" s="136"/>
      <c r="J2496" s="141" t="str">
        <f>VLOOKUP(D2496,'Tech. sheet (2)'!A:B,2,FALSE)</f>
        <v>M-808-908-200TH550S2828-USK BLANK</v>
      </c>
    </row>
    <row r="2497" ht="15.75" customHeight="1">
      <c r="A2497" s="161">
        <v>2468.0</v>
      </c>
      <c r="B2497" s="136" t="s">
        <v>3072</v>
      </c>
      <c r="C2497" s="247">
        <v>45517.0</v>
      </c>
      <c r="D2497" s="220" t="s">
        <v>2761</v>
      </c>
      <c r="E2497" s="219">
        <v>60000.0</v>
      </c>
      <c r="F2497" s="136"/>
      <c r="J2497" s="141" t="str">
        <f>VLOOKUP(D2497,'Tech. sheet (2)'!A:B,2,FALSE)</f>
        <v>L-913-766-140TS340F2020-RAS-А08К05</v>
      </c>
    </row>
    <row r="2498" ht="15.75" customHeight="1">
      <c r="A2498" s="161">
        <v>2469.0</v>
      </c>
      <c r="B2498" s="136" t="s">
        <v>3073</v>
      </c>
      <c r="C2498" s="247">
        <v>45524.0</v>
      </c>
      <c r="D2498" s="136" t="s">
        <v>1527</v>
      </c>
      <c r="E2498" s="219">
        <v>28000.0</v>
      </c>
      <c r="F2498" s="136"/>
      <c r="J2498" s="141" t="str">
        <f>VLOOKUP(D2498,'Tech. sheet (2)'!A:B,2,FALSE)</f>
        <v>T-896-795-180TH550F2850-USK BLANK </v>
      </c>
    </row>
    <row r="2499" ht="15.75" customHeight="1">
      <c r="A2499" s="161">
        <v>2470.0</v>
      </c>
      <c r="B2499" s="136" t="s">
        <v>3074</v>
      </c>
      <c r="C2499" s="247">
        <v>45524.0</v>
      </c>
      <c r="D2499" s="136" t="s">
        <v>2136</v>
      </c>
      <c r="E2499" s="219">
        <v>40000.0</v>
      </c>
      <c r="F2499" s="136"/>
      <c r="J2499" s="141" t="str">
        <f>VLOOKUP(D2499,'Tech. sheet (2)'!A:B,2,FALSE)</f>
        <v>T-896-795-170TH550F2828-BAO BLANK</v>
      </c>
    </row>
    <row r="2500" ht="15.75" customHeight="1">
      <c r="A2500" s="161">
        <v>2471.0</v>
      </c>
      <c r="B2500" s="136" t="s">
        <v>3075</v>
      </c>
      <c r="C2500" s="247">
        <v>45524.0</v>
      </c>
      <c r="D2500" s="136" t="s">
        <v>2136</v>
      </c>
      <c r="E2500" s="219">
        <v>40000.0</v>
      </c>
      <c r="F2500" s="136"/>
      <c r="J2500" s="141" t="str">
        <f>VLOOKUP(D2500,'Tech. sheet (2)'!A:B,2,FALSE)</f>
        <v>T-896-795-170TH550F2828-BAO BLANK</v>
      </c>
    </row>
    <row r="2501" ht="15.75" customHeight="1">
      <c r="A2501" s="161">
        <v>2472.0</v>
      </c>
      <c r="B2501" s="136" t="s">
        <v>3076</v>
      </c>
      <c r="C2501" s="247">
        <v>45524.0</v>
      </c>
      <c r="D2501" s="136" t="s">
        <v>2136</v>
      </c>
      <c r="E2501" s="219">
        <v>40000.0</v>
      </c>
      <c r="F2501" s="136"/>
      <c r="J2501" s="141" t="str">
        <f>VLOOKUP(D2501,'Tech. sheet (2)'!A:B,2,FALSE)</f>
        <v>T-896-795-170TH550F2828-BAO BLANK</v>
      </c>
    </row>
    <row r="2502" ht="15.75" customHeight="1">
      <c r="A2502" s="161">
        <v>2473.0</v>
      </c>
      <c r="B2502" s="136" t="s">
        <v>3077</v>
      </c>
      <c r="C2502" s="247">
        <v>45524.0</v>
      </c>
      <c r="D2502" s="205" t="s">
        <v>1738</v>
      </c>
      <c r="E2502" s="219">
        <v>28000.0</v>
      </c>
      <c r="F2502" s="136"/>
      <c r="J2502" s="141" t="str">
        <f>VLOOKUP(D2502,'Tech. sheet (2)'!A:B,2,FALSE)</f>
        <v>M-959-901-170TH550F2828-USK BLANK </v>
      </c>
    </row>
    <row r="2503" ht="15.75" customHeight="1">
      <c r="A2503" s="161">
        <v>2474.0</v>
      </c>
      <c r="B2503" s="136" t="s">
        <v>3078</v>
      </c>
      <c r="C2503" s="247">
        <v>45524.0</v>
      </c>
      <c r="D2503" s="136" t="s">
        <v>2117</v>
      </c>
      <c r="E2503" s="219">
        <v>9000.0</v>
      </c>
      <c r="F2503" s="136"/>
      <c r="J2503" s="141" t="str">
        <f>VLOOKUP(D2503,'Tech. sheet (2)'!A:B,2,FALSE)</f>
        <v>M-860-873-180TH550F2820-BAO BLANK </v>
      </c>
    </row>
    <row r="2504" ht="15.75" customHeight="1">
      <c r="A2504" s="161">
        <v>2475.0</v>
      </c>
      <c r="B2504" s="136" t="s">
        <v>3079</v>
      </c>
      <c r="C2504" s="247">
        <v>45524.0</v>
      </c>
      <c r="D2504" s="205" t="s">
        <v>954</v>
      </c>
      <c r="E2504" s="219">
        <v>9000.0</v>
      </c>
      <c r="F2504" s="136"/>
      <c r="J2504" s="141" t="str">
        <f>VLOOKUP(D2504,'Tech. sheet (2)'!A:B,2,FALSE)</f>
        <v>M-808-908-200TH550S2828-USK BLANK</v>
      </c>
    </row>
    <row r="2505" ht="15.75" customHeight="1">
      <c r="A2505" s="161">
        <v>2476.0</v>
      </c>
      <c r="B2505" s="136" t="s">
        <v>3080</v>
      </c>
      <c r="C2505" s="247">
        <v>45524.0</v>
      </c>
      <c r="D2505" s="205" t="s">
        <v>2946</v>
      </c>
      <c r="E2505" s="219">
        <v>6000.0</v>
      </c>
      <c r="F2505" s="136"/>
      <c r="J2505" s="141" t="str">
        <f>VLOOKUP(D2505,'Tech. sheet (2)'!A:B,2,FALSE)</f>
        <v>T-850-942-180TH435S2828-BAO BLANK</v>
      </c>
    </row>
    <row r="2506" ht="15.75" customHeight="1">
      <c r="A2506" s="161">
        <v>2477.0</v>
      </c>
      <c r="B2506" s="136" t="s">
        <v>3081</v>
      </c>
      <c r="C2506" s="247">
        <v>45524.0</v>
      </c>
      <c r="D2506" s="136" t="s">
        <v>3045</v>
      </c>
      <c r="E2506" s="219">
        <v>1655.0</v>
      </c>
      <c r="F2506" s="136"/>
      <c r="J2506" s="141" t="str">
        <f>VLOOKUP(D2506,'Tech. sheet (2)'!A:B,2,FALSE)</f>
        <v>L-896-795-180TH550F5028-HBI-A07B05</v>
      </c>
    </row>
    <row r="2507" ht="15.75" customHeight="1">
      <c r="A2507" s="161">
        <v>2478.0</v>
      </c>
      <c r="B2507" s="136" t="s">
        <v>3082</v>
      </c>
      <c r="C2507" s="247">
        <v>45524.0</v>
      </c>
      <c r="D2507" s="136" t="s">
        <v>3083</v>
      </c>
      <c r="E2507" s="219">
        <v>2322.0</v>
      </c>
      <c r="F2507" s="136"/>
      <c r="J2507" s="141" t="str">
        <f>VLOOKUP(D2507,'Tech. sheet (2)'!A:B,2,FALSE)</f>
        <v>L-896-795-170TH550F5028-HBI-A07B05</v>
      </c>
    </row>
    <row r="2508" ht="15.75" customHeight="1">
      <c r="A2508" s="161">
        <v>2479.0</v>
      </c>
      <c r="B2508" s="136" t="s">
        <v>3084</v>
      </c>
      <c r="C2508" s="247">
        <v>45524.0</v>
      </c>
      <c r="D2508" s="205" t="s">
        <v>3085</v>
      </c>
      <c r="E2508" s="219">
        <v>11763.0</v>
      </c>
      <c r="F2508" s="136" t="s">
        <v>3086</v>
      </c>
      <c r="J2508" s="141" t="str">
        <f>VLOOKUP(D2508,'Tech. sheet (2)'!A:B,2,FALSE)</f>
        <v>L-959-901-170TH550F2828-HBI-A07B05</v>
      </c>
    </row>
    <row r="2509" ht="15.75" customHeight="1">
      <c r="A2509" s="161">
        <v>2480.0</v>
      </c>
      <c r="B2509" s="136" t="s">
        <v>3087</v>
      </c>
      <c r="C2509" s="247">
        <v>45524.0</v>
      </c>
      <c r="D2509" s="205" t="s">
        <v>3088</v>
      </c>
      <c r="E2509" s="219">
        <v>1217.0</v>
      </c>
      <c r="F2509" s="136" t="s">
        <v>3086</v>
      </c>
      <c r="J2509" s="141" t="str">
        <f>VLOOKUP(D2509,'Tech. sheet (2)'!A:B,2,FALSE)</f>
        <v>L-808-908-180TH550S2828-BAO-A07K05</v>
      </c>
    </row>
    <row r="2510" ht="15.75" customHeight="1">
      <c r="A2510" s="161">
        <v>2481.0</v>
      </c>
      <c r="B2510" s="111" t="s">
        <v>3089</v>
      </c>
      <c r="C2510" s="166">
        <v>45530.0</v>
      </c>
      <c r="D2510" s="206" t="s">
        <v>2065</v>
      </c>
      <c r="E2510" s="157">
        <v>4700.0</v>
      </c>
      <c r="F2510" s="111"/>
      <c r="J2510" s="141" t="str">
        <f>VLOOKUP(D2510,'Tech. sheet (2)'!A:B,2,FALSE)</f>
        <v>OT099-ELQ9999A0A---K05-715SU-250TH415F7575-RAS-42500 Hollande  </v>
      </c>
    </row>
    <row r="2511" ht="15.75" customHeight="1">
      <c r="A2511" s="161">
        <v>2482.0</v>
      </c>
      <c r="B2511" s="111" t="s">
        <v>3090</v>
      </c>
      <c r="C2511" s="166">
        <v>45530.0</v>
      </c>
      <c r="D2511" s="141" t="s">
        <v>2083</v>
      </c>
      <c r="E2511" s="157">
        <v>11000.0</v>
      </c>
      <c r="F2511" s="111"/>
      <c r="J2511" s="141" t="str">
        <f>VLOOKUP(D2511,'Tech. sheet (2)'!A:B,2,FALSE)</f>
        <v>OT153-ELQ1554A0A-20EB05-727LW-270TH435F5628-BAO-12800</v>
      </c>
    </row>
    <row r="2512" ht="15.75" customHeight="1">
      <c r="A2512" s="161">
        <v>2483.0</v>
      </c>
      <c r="B2512" s="111" t="s">
        <v>3091</v>
      </c>
      <c r="C2512" s="166">
        <v>45530.0</v>
      </c>
      <c r="D2512" s="141" t="s">
        <v>2403</v>
      </c>
      <c r="E2512" s="157">
        <v>14000.0</v>
      </c>
      <c r="F2512" s="111"/>
      <c r="J2512" s="141" t="str">
        <f>VLOOKUP(D2512,'Tech. sheet (2)'!A:B,2,FALSE)</f>
        <v>OT153-20EB05-727LW-270TH435F5628-BAO-12800</v>
      </c>
    </row>
    <row r="2513" ht="15.75" customHeight="1">
      <c r="A2513" s="161">
        <v>2484.0</v>
      </c>
      <c r="B2513" s="111" t="s">
        <v>3092</v>
      </c>
      <c r="C2513" s="166">
        <v>45530.0</v>
      </c>
      <c r="D2513" s="141" t="s">
        <v>777</v>
      </c>
      <c r="E2513" s="157">
        <v>34000.0</v>
      </c>
      <c r="F2513" s="111"/>
      <c r="J2513" s="141" t="str">
        <f>VLOOKUP(D2513,'Tech. sheet (2)'!A:B,2,FALSE)</f>
        <v>M-922-868-170TH550F2828-HBI BLANK</v>
      </c>
    </row>
    <row r="2514" ht="15.75" customHeight="1">
      <c r="A2514" s="161">
        <v>2485.0</v>
      </c>
      <c r="B2514" s="111" t="s">
        <v>3093</v>
      </c>
      <c r="C2514" s="166">
        <v>45530.0</v>
      </c>
      <c r="D2514" s="131" t="s">
        <v>82</v>
      </c>
      <c r="E2514" s="157">
        <v>38000.0</v>
      </c>
      <c r="F2514" s="111"/>
      <c r="J2514" s="141" t="str">
        <f>VLOOKUP(D2514,'Tech. sheet (2)'!A:B,2,FALSE)</f>
        <v>L-942-790-160TS340S2020-RAS-А08К05</v>
      </c>
    </row>
    <row r="2515" ht="15.75" customHeight="1">
      <c r="A2515" s="161">
        <v>2486.0</v>
      </c>
      <c r="B2515" s="111" t="s">
        <v>3094</v>
      </c>
      <c r="C2515" s="166">
        <v>45531.0</v>
      </c>
      <c r="D2515" s="111" t="s">
        <v>2248</v>
      </c>
      <c r="E2515" s="157">
        <v>25000.0</v>
      </c>
      <c r="F2515" s="111"/>
      <c r="J2515" s="141" t="str">
        <f>VLOOKUP(D2515,'Tech. sheet (2)'!A:B,2,FALSE)</f>
        <v>OT153-ELQ1542A3A-20EB05-727LW-270TH435F5628-BAO-14400</v>
      </c>
    </row>
    <row r="2516" ht="15.75" customHeight="1">
      <c r="A2516" s="161">
        <v>2487.0</v>
      </c>
      <c r="B2516" s="111" t="s">
        <v>3095</v>
      </c>
      <c r="C2516" s="166">
        <v>45531.0</v>
      </c>
      <c r="D2516" s="141" t="s">
        <v>2239</v>
      </c>
      <c r="E2516" s="157">
        <v>20000.0</v>
      </c>
      <c r="F2516" s="111"/>
      <c r="J2516" s="141" t="str">
        <f>VLOOKUP(D2516,'Tech. sheet (2)'!A:B,2,FALSE)</f>
        <v>OT070-ELQ7013A9A-07CK05-993DE-170TH580S2828-BAO-90300  </v>
      </c>
    </row>
    <row r="2517" ht="15.75" customHeight="1">
      <c r="A2517" s="161">
        <v>2488.0</v>
      </c>
      <c r="B2517" s="111" t="s">
        <v>3096</v>
      </c>
      <c r="C2517" s="166">
        <v>45531.0</v>
      </c>
      <c r="D2517" s="254" t="s">
        <v>2092</v>
      </c>
      <c r="E2517" s="157">
        <v>29000.0</v>
      </c>
      <c r="F2517" s="111"/>
      <c r="J2517" s="141" t="str">
        <f>VLOOKUP(D2517,'Tech. sheet (2)'!A:B,2,FALSE)</f>
        <v>OT062-ELQ6216A3A-15VK05-975HP-160TH520S2828-USK-144000</v>
      </c>
    </row>
    <row r="2518" ht="15.75" customHeight="1">
      <c r="A2518" s="161">
        <v>2489.0</v>
      </c>
      <c r="B2518" s="111" t="s">
        <v>3097</v>
      </c>
      <c r="C2518" s="166">
        <v>45531.0</v>
      </c>
      <c r="D2518" s="254" t="s">
        <v>2092</v>
      </c>
      <c r="E2518" s="157">
        <v>25000.0</v>
      </c>
      <c r="F2518" s="111"/>
      <c r="J2518" s="141" t="str">
        <f>VLOOKUP(D2518,'Tech. sheet (2)'!A:B,2,FALSE)</f>
        <v>OT062-ELQ6216A3A-15VK05-975HP-160TH520S2828-USK-144000</v>
      </c>
    </row>
    <row r="2519" ht="15.75" customHeight="1">
      <c r="A2519" s="161">
        <v>2490.0</v>
      </c>
      <c r="B2519" s="111" t="s">
        <v>3098</v>
      </c>
      <c r="C2519" s="166">
        <v>45531.0</v>
      </c>
      <c r="D2519" s="144" t="s">
        <v>2524</v>
      </c>
      <c r="E2519" s="157">
        <v>34000.0</v>
      </c>
      <c r="F2519" s="111"/>
      <c r="J2519" s="141" t="str">
        <f>VLOOKUP(D2519,'Tech. sheet (2)'!A:B,2,FALSE)</f>
        <v>OT062-ELQ6216A3A-15VK05-975HP-160TH520S2828-BAO-144000</v>
      </c>
    </row>
    <row r="2520" ht="15.75" customHeight="1">
      <c r="A2520" s="161">
        <v>2491.0</v>
      </c>
      <c r="B2520" s="111" t="s">
        <v>3099</v>
      </c>
      <c r="C2520" s="166">
        <v>45533.0</v>
      </c>
      <c r="D2520" s="131" t="s">
        <v>3100</v>
      </c>
      <c r="E2520" s="157">
        <v>20000.0</v>
      </c>
      <c r="F2520" s="111"/>
      <c r="J2520" s="141" t="str">
        <f>VLOOKUP(D2520,'Tech. sheet (2)'!A:B,2,FALSE)</f>
        <v>T-832-926-170TH550F2828-BAO BLANK</v>
      </c>
    </row>
    <row r="2521" ht="15.75" customHeight="1">
      <c r="A2521" s="161">
        <v>2492.0</v>
      </c>
      <c r="B2521" s="111" t="s">
        <v>3101</v>
      </c>
      <c r="C2521" s="166">
        <v>45533.0</v>
      </c>
      <c r="D2521" s="176" t="s">
        <v>2655</v>
      </c>
      <c r="E2521" s="157">
        <v>21000.0</v>
      </c>
      <c r="F2521" s="111"/>
      <c r="J2521" s="141" t="str">
        <f>VLOOKUP(D2521,'Tech. sheet (2)'!A:B,2,FALSE)</f>
        <v>T-821-926-155TH550F2828-HBI BLANK</v>
      </c>
    </row>
    <row r="2522" ht="15.75" customHeight="1">
      <c r="A2522" s="161">
        <v>2493.0</v>
      </c>
      <c r="B2522" s="111" t="s">
        <v>3102</v>
      </c>
      <c r="C2522" s="166">
        <v>45533.0</v>
      </c>
      <c r="D2522" s="111" t="s">
        <v>1527</v>
      </c>
      <c r="E2522" s="157">
        <v>20000.0</v>
      </c>
      <c r="F2522" s="111"/>
      <c r="J2522" s="141" t="str">
        <f>VLOOKUP(D2522,'Tech. sheet (2)'!A:B,2,FALSE)</f>
        <v>T-896-795-180TH550F2850-USK BLANK </v>
      </c>
    </row>
    <row r="2523" ht="15.75" customHeight="1">
      <c r="A2523" s="161">
        <v>2494.0</v>
      </c>
      <c r="B2523" s="111" t="s">
        <v>3103</v>
      </c>
      <c r="C2523" s="166">
        <v>45545.0</v>
      </c>
      <c r="D2523" s="131" t="s">
        <v>82</v>
      </c>
      <c r="E2523" s="157">
        <v>25000.0</v>
      </c>
      <c r="F2523" s="111"/>
      <c r="J2523" s="141" t="str">
        <f>VLOOKUP(D2523,'Tech. sheet (2)'!A:B,2,FALSE)</f>
        <v>L-942-790-160TS340S2020-RAS-А08К05</v>
      </c>
    </row>
    <row r="2524" ht="15.75" customHeight="1">
      <c r="A2524" s="161">
        <v>2495.0</v>
      </c>
      <c r="B2524" s="111" t="s">
        <v>3104</v>
      </c>
      <c r="C2524" s="166">
        <v>45545.0</v>
      </c>
      <c r="D2524" s="131" t="s">
        <v>82</v>
      </c>
      <c r="E2524" s="157">
        <v>30000.0</v>
      </c>
      <c r="F2524" s="111"/>
      <c r="J2524" s="141" t="str">
        <f>VLOOKUP(D2524,'Tech. sheet (2)'!A:B,2,FALSE)</f>
        <v>L-942-790-160TS340S2020-RAS-А08К05</v>
      </c>
    </row>
    <row r="2525" ht="15.75" customHeight="1">
      <c r="A2525" s="161">
        <v>2496.0</v>
      </c>
      <c r="B2525" s="111" t="s">
        <v>3105</v>
      </c>
      <c r="C2525" s="166">
        <v>45545.0</v>
      </c>
      <c r="D2525" s="131" t="s">
        <v>2965</v>
      </c>
      <c r="E2525" s="157">
        <v>26000.0</v>
      </c>
      <c r="F2525" s="111"/>
      <c r="J2525" s="141" t="str">
        <f>VLOOKUP(D2525,'Tech. sheet (2)'!A:B,2,FALSE)</f>
        <v>L-913-766-140TS340F2020-RAS-21EK05</v>
      </c>
    </row>
    <row r="2526" ht="15.75" customHeight="1">
      <c r="A2526" s="161">
        <v>2497.0</v>
      </c>
      <c r="B2526" s="111" t="s">
        <v>3106</v>
      </c>
      <c r="C2526" s="166">
        <v>45545.0</v>
      </c>
      <c r="D2526" s="131" t="s">
        <v>2965</v>
      </c>
      <c r="E2526" s="157">
        <v>20000.0</v>
      </c>
      <c r="F2526" s="111"/>
      <c r="J2526" s="141" t="str">
        <f>VLOOKUP(D2526,'Tech. sheet (2)'!A:B,2,FALSE)</f>
        <v>L-913-766-140TS340F2020-RAS-21EK05</v>
      </c>
    </row>
    <row r="2527" ht="15.75" customHeight="1">
      <c r="A2527" s="161">
        <v>2498.0</v>
      </c>
      <c r="B2527" s="111" t="s">
        <v>3107</v>
      </c>
      <c r="C2527" s="166">
        <v>45545.0</v>
      </c>
      <c r="D2527" s="111" t="s">
        <v>2693</v>
      </c>
      <c r="E2527" s="157">
        <v>10000.0</v>
      </c>
      <c r="F2527" s="111"/>
      <c r="J2527" s="141" t="str">
        <f>VLOOKUP(D2527,'Tech. sheet (2)'!A:B,2,FALSE)</f>
        <v>L-920-778-140TS340S2828-RAS-21EК05</v>
      </c>
    </row>
    <row r="2528" ht="15.75" customHeight="1">
      <c r="A2528" s="161">
        <v>2499.0</v>
      </c>
      <c r="B2528" s="111" t="s">
        <v>3108</v>
      </c>
      <c r="C2528" s="166">
        <v>45545.0</v>
      </c>
      <c r="D2528" s="254" t="s">
        <v>627</v>
      </c>
      <c r="E2528" s="157">
        <v>7000.0</v>
      </c>
      <c r="F2528" s="111"/>
      <c r="J2528" s="141" t="str">
        <f>VLOOKUP(D2528,'Tech. sheet (2)'!A:B,2,FALSE)</f>
        <v>OT070-ELQ7022A5A-21ЕК05-993DE-170TH580S5628-USK-90300</v>
      </c>
    </row>
    <row r="2529" ht="15.75" customHeight="1">
      <c r="A2529" s="161">
        <v>2500.0</v>
      </c>
      <c r="B2529" s="111" t="s">
        <v>3109</v>
      </c>
      <c r="C2529" s="166">
        <v>45545.0</v>
      </c>
      <c r="D2529" s="229" t="s">
        <v>2878</v>
      </c>
      <c r="E2529" s="157">
        <v>30000.0</v>
      </c>
      <c r="F2529" s="111"/>
      <c r="J2529" s="141" t="str">
        <f>VLOOKUP(D2529,'Tech. sheet (2)'!A:B,2,FALSE)</f>
        <v>OT070-08CB05-993DE-170TH580S2828-BAO-90300</v>
      </c>
    </row>
    <row r="2530" ht="15.75" customHeight="1">
      <c r="A2530" s="161">
        <v>2501.0</v>
      </c>
      <c r="B2530" s="111" t="s">
        <v>3110</v>
      </c>
      <c r="C2530" s="166">
        <v>45546.0</v>
      </c>
      <c r="D2530" s="111" t="s">
        <v>2526</v>
      </c>
      <c r="E2530" s="157">
        <v>25000.0</v>
      </c>
      <c r="F2530" s="111"/>
      <c r="J2530" s="141" t="str">
        <f>VLOOKUP(D2530,'Tech. sheet (2)'!A:B,2,FALSE)</f>
        <v>OT096-A07K05-ARGO-180TH550S2828-BAO-38850</v>
      </c>
    </row>
    <row r="2531" ht="15.75" customHeight="1">
      <c r="A2531" s="161">
        <v>2502.0</v>
      </c>
      <c r="B2531" s="111" t="s">
        <v>3111</v>
      </c>
      <c r="C2531" s="166">
        <v>45546.0</v>
      </c>
      <c r="D2531" s="111" t="s">
        <v>2526</v>
      </c>
      <c r="E2531" s="157">
        <v>25000.0</v>
      </c>
      <c r="F2531" s="111"/>
      <c r="J2531" s="141" t="str">
        <f>VLOOKUP(D2531,'Tech. sheet (2)'!A:B,2,FALSE)</f>
        <v>OT096-A07K05-ARGO-180TH550S2828-BAO-38850</v>
      </c>
    </row>
    <row r="2532" ht="15.75" customHeight="1">
      <c r="A2532" s="161">
        <v>2503.0</v>
      </c>
      <c r="B2532" s="111" t="s">
        <v>3112</v>
      </c>
      <c r="C2532" s="166">
        <v>45546.0</v>
      </c>
      <c r="D2532" s="131" t="s">
        <v>2793</v>
      </c>
      <c r="E2532" s="157">
        <v>29000.0</v>
      </c>
      <c r="F2532" s="111"/>
      <c r="J2532" s="141" t="str">
        <f>VLOOKUP(D2532,'Tech. sheet (2)'!A:B,2,FALSE)</f>
        <v>T-821-926-155TH550F2828-USK BLANK</v>
      </c>
    </row>
    <row r="2533" ht="15.75" customHeight="1">
      <c r="A2533" s="161">
        <v>2504.0</v>
      </c>
      <c r="B2533" s="111" t="s">
        <v>3113</v>
      </c>
      <c r="C2533" s="166">
        <v>45551.0</v>
      </c>
      <c r="D2533" s="176" t="s">
        <v>2655</v>
      </c>
      <c r="E2533" s="157">
        <v>20000.0</v>
      </c>
      <c r="F2533" s="111"/>
      <c r="J2533" s="141" t="str">
        <f>VLOOKUP(D2533,'Tech. sheet (2)'!A:B,2,FALSE)</f>
        <v>T-821-926-155TH550F2828-HBI BLANK</v>
      </c>
    </row>
    <row r="2534" ht="15.75" customHeight="1">
      <c r="A2534" s="161">
        <v>2505.0</v>
      </c>
      <c r="B2534" s="111" t="s">
        <v>3114</v>
      </c>
      <c r="C2534" s="166">
        <v>45551.0</v>
      </c>
      <c r="D2534" s="176" t="s">
        <v>2655</v>
      </c>
      <c r="E2534" s="157">
        <v>18000.0</v>
      </c>
      <c r="F2534" s="111" t="s">
        <v>16</v>
      </c>
      <c r="J2534" s="141" t="str">
        <f>VLOOKUP(D2534,'Tech. sheet (2)'!A:B,2,FALSE)</f>
        <v>T-821-926-155TH550F2828-HBI BLANK</v>
      </c>
    </row>
    <row r="2535" ht="15.75" customHeight="1">
      <c r="A2535" s="161">
        <v>2506.0</v>
      </c>
      <c r="B2535" s="111" t="s">
        <v>3115</v>
      </c>
      <c r="C2535" s="166">
        <v>45551.0</v>
      </c>
      <c r="D2535" s="131" t="s">
        <v>3116</v>
      </c>
      <c r="E2535" s="157">
        <v>35000.0</v>
      </c>
      <c r="F2535" s="111"/>
      <c r="J2535" s="141" t="str">
        <f>VLOOKUP(D2535,'Tech. sheet (2)'!A:B,2,FALSE)</f>
        <v>T-821-926-155TH550F2828-RAS BLANK</v>
      </c>
    </row>
    <row r="2536" ht="15.75" customHeight="1">
      <c r="A2536" s="161">
        <v>2507.0</v>
      </c>
      <c r="B2536" s="111" t="s">
        <v>3117</v>
      </c>
      <c r="C2536" s="166">
        <v>45551.0</v>
      </c>
      <c r="D2536" s="131" t="s">
        <v>3116</v>
      </c>
      <c r="E2536" s="157">
        <v>30000.0</v>
      </c>
      <c r="F2536" s="111"/>
      <c r="J2536" s="141" t="str">
        <f>VLOOKUP(D2536,'Tech. sheet (2)'!A:B,2,FALSE)</f>
        <v>T-821-926-155TH550F2828-RAS BLANK</v>
      </c>
    </row>
    <row r="2537" ht="15.75" customHeight="1">
      <c r="A2537" s="161">
        <v>2508.0</v>
      </c>
      <c r="B2537" s="111" t="s">
        <v>3118</v>
      </c>
      <c r="C2537" s="166">
        <v>45551.0</v>
      </c>
      <c r="D2537" s="131" t="s">
        <v>2151</v>
      </c>
      <c r="E2537" s="157">
        <v>40000.0</v>
      </c>
      <c r="F2537" s="111"/>
      <c r="J2537" s="141" t="str">
        <f>VLOOKUP(D2537,'Tech. sheet (2)'!A:B,2,FALSE)</f>
        <v>L-838-942-170TH550F2820-BAO-A55K05</v>
      </c>
    </row>
    <row r="2538" ht="15.75" customHeight="1">
      <c r="A2538" s="161">
        <v>2509.0</v>
      </c>
      <c r="B2538" s="111" t="s">
        <v>3119</v>
      </c>
      <c r="C2538" s="166">
        <v>45552.0</v>
      </c>
      <c r="D2538" s="131" t="s">
        <v>2151</v>
      </c>
      <c r="E2538" s="157">
        <v>40000.0</v>
      </c>
      <c r="F2538" s="111"/>
      <c r="J2538" s="141" t="str">
        <f>VLOOKUP(D2538,'Tech. sheet (2)'!A:B,2,FALSE)</f>
        <v>L-838-942-170TH550F2820-BAO-A55K05</v>
      </c>
    </row>
    <row r="2539" ht="15.75" customHeight="1">
      <c r="A2539" s="161">
        <v>2510.0</v>
      </c>
      <c r="B2539" s="111" t="s">
        <v>3120</v>
      </c>
      <c r="C2539" s="166">
        <v>45552.0</v>
      </c>
      <c r="D2539" s="131" t="s">
        <v>82</v>
      </c>
      <c r="E2539" s="157">
        <v>29000.0</v>
      </c>
      <c r="F2539" s="111"/>
      <c r="J2539" s="141" t="str">
        <f>VLOOKUP(D2539,'Tech. sheet (2)'!A:B,2,FALSE)</f>
        <v>L-942-790-160TS340S2020-RAS-А08К05</v>
      </c>
    </row>
    <row r="2540" ht="15.75" customHeight="1">
      <c r="A2540" s="161">
        <v>2511.0</v>
      </c>
      <c r="B2540" s="111" t="s">
        <v>3121</v>
      </c>
      <c r="C2540" s="166">
        <v>45553.0</v>
      </c>
      <c r="D2540" s="136" t="s">
        <v>2136</v>
      </c>
      <c r="E2540" s="157">
        <v>30000.0</v>
      </c>
      <c r="F2540" s="111"/>
      <c r="J2540" s="141" t="str">
        <f>VLOOKUP(D2540,'Tech. sheet (2)'!A:B,2,FALSE)</f>
        <v>T-896-795-170TH550F2828-BAO BLANK</v>
      </c>
    </row>
    <row r="2541" ht="15.75" customHeight="1">
      <c r="A2541" s="161">
        <v>2512.0</v>
      </c>
      <c r="B2541" s="111" t="s">
        <v>3122</v>
      </c>
      <c r="C2541" s="166">
        <v>45553.0</v>
      </c>
      <c r="D2541" s="136" t="s">
        <v>2136</v>
      </c>
      <c r="E2541" s="157">
        <v>30000.0</v>
      </c>
      <c r="F2541" s="111"/>
      <c r="J2541" s="141" t="str">
        <f>VLOOKUP(D2541,'Tech. sheet (2)'!A:B,2,FALSE)</f>
        <v>T-896-795-170TH550F2828-BAO BLANK</v>
      </c>
    </row>
    <row r="2542" ht="15.75" customHeight="1">
      <c r="A2542" s="161">
        <v>2513.0</v>
      </c>
      <c r="B2542" s="111" t="s">
        <v>3123</v>
      </c>
      <c r="C2542" s="166">
        <v>45553.0</v>
      </c>
      <c r="D2542" s="111" t="s">
        <v>719</v>
      </c>
      <c r="E2542" s="157">
        <v>27000.0</v>
      </c>
      <c r="F2542" s="111"/>
      <c r="J2542" s="141" t="str">
        <f>VLOOKUP(D2542,'Tech. sheet (2)'!A:B,2,FALSE)</f>
        <v>L-975-925-140TS550S2828-USK-C06K05</v>
      </c>
    </row>
    <row r="2543" ht="15.75" customHeight="1">
      <c r="A2543" s="161">
        <v>2514.0</v>
      </c>
      <c r="B2543" s="111" t="s">
        <v>3124</v>
      </c>
      <c r="C2543" s="166">
        <v>45553.0</v>
      </c>
      <c r="D2543" s="111" t="s">
        <v>2260</v>
      </c>
      <c r="E2543" s="157">
        <v>15000.0</v>
      </c>
      <c r="F2543" s="111"/>
      <c r="J2543" s="141" t="str">
        <f>VLOOKUP(D2543,'Tech. sheet (2)'!A:B,2,FALSE)</f>
        <v>T-918-925-140TS550S2828-USK BLANK</v>
      </c>
    </row>
    <row r="2544" ht="15.75" customHeight="1">
      <c r="A2544" s="161">
        <v>2515.0</v>
      </c>
      <c r="B2544" s="111" t="s">
        <v>3125</v>
      </c>
      <c r="C2544" s="166">
        <v>45554.0</v>
      </c>
      <c r="D2544" s="157" t="s">
        <v>2117</v>
      </c>
      <c r="E2544" s="157">
        <v>30000.0</v>
      </c>
      <c r="F2544" s="111"/>
      <c r="J2544" s="141" t="str">
        <f>VLOOKUP(D2544,'Tech. sheet (2)'!A:B,2,FALSE)</f>
        <v>M-860-873-180TH550F2820-BAO BLANK </v>
      </c>
    </row>
    <row r="2545" ht="15.75" customHeight="1">
      <c r="A2545" s="161">
        <v>2516.0</v>
      </c>
      <c r="B2545" s="111" t="s">
        <v>3126</v>
      </c>
      <c r="C2545" s="166">
        <v>45554.0</v>
      </c>
      <c r="D2545" s="157" t="s">
        <v>2117</v>
      </c>
      <c r="E2545" s="157">
        <v>30000.0</v>
      </c>
      <c r="F2545" s="111"/>
      <c r="J2545" s="141" t="str">
        <f>VLOOKUP(D2545,'Tech. sheet (2)'!A:B,2,FALSE)</f>
        <v>M-860-873-180TH550F2820-BAO BLANK </v>
      </c>
    </row>
    <row r="2546" ht="15.75" customHeight="1">
      <c r="A2546" s="161">
        <v>2517.0</v>
      </c>
      <c r="B2546" s="111" t="s">
        <v>3127</v>
      </c>
      <c r="C2546" s="166">
        <v>45554.0</v>
      </c>
      <c r="D2546" s="157" t="s">
        <v>2117</v>
      </c>
      <c r="E2546" s="157">
        <v>30000.0</v>
      </c>
      <c r="F2546" s="111"/>
      <c r="J2546" s="141" t="str">
        <f>VLOOKUP(D2546,'Tech. sheet (2)'!A:B,2,FALSE)</f>
        <v>M-860-873-180TH550F2820-BAO BLANK </v>
      </c>
    </row>
    <row r="2547" ht="15.75" customHeight="1">
      <c r="A2547" s="161">
        <v>2518.0</v>
      </c>
      <c r="B2547" s="111" t="s">
        <v>3128</v>
      </c>
      <c r="C2547" s="166">
        <v>45554.0</v>
      </c>
      <c r="D2547" s="111" t="s">
        <v>1612</v>
      </c>
      <c r="E2547" s="157">
        <v>15000.0</v>
      </c>
      <c r="F2547" s="111"/>
      <c r="J2547" s="141" t="str">
        <f>VLOOKUP(D2547,'Tech. sheet (2)'!A:B,2,FALSE)</f>
        <v>L-918-925-140TS550S2828-USK-C06K05</v>
      </c>
    </row>
    <row r="2548" ht="15.75" customHeight="1">
      <c r="A2548" s="161">
        <v>2519.0</v>
      </c>
      <c r="B2548" s="111" t="s">
        <v>3129</v>
      </c>
      <c r="C2548" s="166">
        <v>45555.0</v>
      </c>
      <c r="D2548" s="141" t="s">
        <v>777</v>
      </c>
      <c r="E2548" s="157">
        <v>30000.0</v>
      </c>
      <c r="F2548" s="111"/>
      <c r="J2548" s="141" t="str">
        <f>VLOOKUP(D2548,'Tech. sheet (2)'!A:B,2,FALSE)</f>
        <v>M-922-868-170TH550F2828-HBI BLANK</v>
      </c>
    </row>
    <row r="2549" ht="15.75" customHeight="1">
      <c r="A2549" s="161">
        <v>2520.0</v>
      </c>
      <c r="B2549" s="111" t="s">
        <v>3130</v>
      </c>
      <c r="C2549" s="166">
        <v>45555.0</v>
      </c>
      <c r="D2549" s="141" t="s">
        <v>958</v>
      </c>
      <c r="E2549" s="157">
        <v>10000.0</v>
      </c>
      <c r="F2549" s="111"/>
      <c r="J2549" s="141" t="str">
        <f>VLOOKUP(D2549,'Tech. sheet (2)'!A:B,2,FALSE)</f>
        <v>OT99-ELQ9991A0A-08CB05-716SU-200TH415F2828-USK-42500</v>
      </c>
    </row>
    <row r="2550" ht="15.75" customHeight="1">
      <c r="A2550" s="161">
        <v>2521.0</v>
      </c>
      <c r="B2550" s="111" t="s">
        <v>3131</v>
      </c>
      <c r="C2550" s="166">
        <v>45558.0</v>
      </c>
      <c r="D2550" s="254" t="s">
        <v>2092</v>
      </c>
      <c r="E2550" s="157">
        <v>27000.0</v>
      </c>
      <c r="F2550" s="111"/>
      <c r="J2550" s="141" t="str">
        <f>VLOOKUP(D2550,'Tech. sheet (2)'!A:B,2,FALSE)</f>
        <v>OT062-ELQ6216A3A-15VK05-975HP-160TH520S2828-USK-144000</v>
      </c>
    </row>
    <row r="2551" ht="15.75" customHeight="1">
      <c r="A2551" s="173"/>
      <c r="B2551" s="111" t="s">
        <v>3132</v>
      </c>
      <c r="C2551" s="166">
        <v>45558.0</v>
      </c>
      <c r="D2551" s="111" t="s">
        <v>551</v>
      </c>
      <c r="E2551" s="157">
        <v>4000.0</v>
      </c>
      <c r="F2551" s="111"/>
      <c r="J2551" s="141" t="str">
        <f>VLOOKUP(D2551,'Tech. sheet (2)'!A:B,2,FALSE)</f>
        <v>L-975-925-140TS550S2828-RAS-C06K05</v>
      </c>
    </row>
    <row r="2552" ht="15.75" customHeight="1">
      <c r="A2552" s="173"/>
      <c r="B2552" s="111" t="s">
        <v>3133</v>
      </c>
      <c r="C2552" s="166">
        <v>45558.0</v>
      </c>
      <c r="D2552" s="136" t="s">
        <v>2747</v>
      </c>
      <c r="E2552" s="157">
        <v>5000.0</v>
      </c>
      <c r="F2552" s="111"/>
      <c r="J2552" s="141" t="str">
        <f>VLOOKUP(D2552,'Tech. sheet (2)'!A:B,2,FALSE)</f>
        <v>OT070-ELQ7022A6A-W14K05-993DE-170TH580S2828-BAO-90300</v>
      </c>
    </row>
    <row r="2553" ht="15.75" customHeight="1">
      <c r="A2553" s="173"/>
      <c r="B2553" s="111" t="s">
        <v>3134</v>
      </c>
      <c r="C2553" s="166">
        <v>45558.0</v>
      </c>
      <c r="D2553" s="111" t="s">
        <v>254</v>
      </c>
      <c r="E2553" s="157">
        <v>1600.0</v>
      </c>
      <c r="F2553" s="111"/>
      <c r="J2553" s="141" t="str">
        <f>VLOOKUP(D2553,'Tech. sheet (2)'!A:B,2,FALSE)</f>
        <v>T-850-925-140TS550S2828-RAS</v>
      </c>
    </row>
    <row r="2554" ht="15.75" customHeight="1">
      <c r="A2554" s="173"/>
      <c r="B2554" s="111" t="s">
        <v>3135</v>
      </c>
      <c r="C2554" s="166">
        <v>45558.0</v>
      </c>
      <c r="D2554" s="141" t="s">
        <v>2239</v>
      </c>
      <c r="E2554" s="157">
        <v>10000.0</v>
      </c>
      <c r="F2554" s="111"/>
      <c r="J2554" s="141" t="str">
        <f>VLOOKUP(D2554,'Tech. sheet (2)'!A:B,2,FALSE)</f>
        <v>OT070-ELQ7013A9A-07CK05-993DE-170TH580S2828-BAO-90300  </v>
      </c>
    </row>
    <row r="2555" ht="15.75" customHeight="1">
      <c r="A2555" s="173"/>
      <c r="B2555" s="111" t="s">
        <v>3136</v>
      </c>
      <c r="C2555" s="166">
        <v>45558.0</v>
      </c>
      <c r="D2555" s="131" t="s">
        <v>2538</v>
      </c>
      <c r="E2555" s="157">
        <v>20000.0</v>
      </c>
      <c r="F2555" s="111"/>
      <c r="J2555" s="141" t="str">
        <f>VLOOKUP(D2555,'Tech. sheet (2)'!A:B,2,FALSE)</f>
        <v>OT070-ELQ7013A4A-07CK05-993DE-160TH520F2020-BAO-90300</v>
      </c>
    </row>
    <row r="2556" ht="15.75" customHeight="1">
      <c r="A2556" s="173"/>
      <c r="B2556" s="111" t="s">
        <v>3137</v>
      </c>
      <c r="C2556" s="166">
        <v>45558.0</v>
      </c>
      <c r="D2556" s="111" t="s">
        <v>127</v>
      </c>
      <c r="E2556" s="157">
        <v>7000.0</v>
      </c>
      <c r="F2556" s="111"/>
      <c r="J2556" s="141" t="str">
        <f>VLOOKUP(D2556,'Tech. sheet (2)'!A:B,2,FALSE)</f>
        <v>T-908-1112-200TS260S2828-USK BLANK</v>
      </c>
    </row>
    <row r="2557" ht="15.75" customHeight="1">
      <c r="A2557" s="173"/>
      <c r="B2557" s="111" t="s">
        <v>3138</v>
      </c>
      <c r="C2557" s="166">
        <v>45558.0</v>
      </c>
      <c r="D2557" s="111" t="s">
        <v>3066</v>
      </c>
      <c r="E2557" s="157">
        <v>30000.0</v>
      </c>
      <c r="F2557" s="111"/>
      <c r="J2557" s="141" t="str">
        <f>VLOOKUP(D2557,'Tech. sheet (2)'!A:B,2,FALSE)</f>
        <v>L-830-870-180TS260S2828-USK-А08К05</v>
      </c>
    </row>
    <row r="2558" ht="15.75" customHeight="1">
      <c r="A2558" s="173"/>
      <c r="B2558" s="111" t="s">
        <v>3139</v>
      </c>
      <c r="C2558" s="166">
        <v>45559.0</v>
      </c>
      <c r="D2558" s="131" t="s">
        <v>2151</v>
      </c>
      <c r="E2558" s="157">
        <v>40000.0</v>
      </c>
      <c r="F2558" s="111"/>
      <c r="J2558" s="141" t="str">
        <f>VLOOKUP(D2558,'Tech. sheet (2)'!A:B,2,FALSE)</f>
        <v>L-838-942-170TH550F2820-BAO-A55K05</v>
      </c>
    </row>
    <row r="2559" ht="15.75" customHeight="1">
      <c r="A2559" s="173"/>
      <c r="B2559" s="111" t="s">
        <v>3140</v>
      </c>
      <c r="C2559" s="166">
        <v>45559.0</v>
      </c>
      <c r="D2559" s="205" t="s">
        <v>2946</v>
      </c>
      <c r="E2559" s="157">
        <v>31000.0</v>
      </c>
      <c r="F2559" s="111"/>
      <c r="J2559" s="141" t="str">
        <f>VLOOKUP(D2559,'Tech. sheet (2)'!A:B,2,FALSE)</f>
        <v>T-850-942-180TH435S2828-BAO BLANK</v>
      </c>
    </row>
    <row r="2560" ht="15.75" customHeight="1">
      <c r="A2560" s="173"/>
      <c r="B2560" s="111" t="s">
        <v>3141</v>
      </c>
      <c r="C2560" s="166">
        <v>45559.0</v>
      </c>
      <c r="D2560" s="111" t="s">
        <v>2901</v>
      </c>
      <c r="E2560" s="157">
        <v>20000.0</v>
      </c>
      <c r="F2560" s="111"/>
      <c r="J2560" s="141" t="str">
        <f>VLOOKUP(D2560,'Tech. sheet (2)'!A:B,2,FALSE)</f>
        <v>T-902-942-170TS550F2828-HBI BLANK</v>
      </c>
    </row>
    <row r="2561" ht="15.75" customHeight="1">
      <c r="A2561" s="173"/>
      <c r="B2561" s="111" t="s">
        <v>3142</v>
      </c>
      <c r="C2561" s="166">
        <v>45559.0</v>
      </c>
      <c r="D2561" s="131" t="s">
        <v>3100</v>
      </c>
      <c r="E2561" s="157">
        <v>10000.0</v>
      </c>
      <c r="F2561" s="111"/>
      <c r="J2561" s="141" t="str">
        <f>VLOOKUP(D2561,'Tech. sheet (2)'!A:B,2,FALSE)</f>
        <v>T-832-926-170TH550F2828-BAO BLANK</v>
      </c>
    </row>
    <row r="2562" ht="15.75" customHeight="1">
      <c r="A2562" s="173"/>
      <c r="B2562" s="111" t="s">
        <v>3143</v>
      </c>
      <c r="C2562" s="166">
        <v>45560.0</v>
      </c>
      <c r="D2562" s="205" t="s">
        <v>954</v>
      </c>
      <c r="E2562" s="157">
        <v>26000.0</v>
      </c>
      <c r="F2562" s="111"/>
      <c r="J2562" s="141" t="str">
        <f>VLOOKUP(D2562,'Tech. sheet (2)'!A:B,2,FALSE)</f>
        <v>M-808-908-200TH550S2828-USK BLANK</v>
      </c>
    </row>
    <row r="2563" ht="15.75" customHeight="1">
      <c r="A2563" s="173"/>
      <c r="B2563" s="111" t="s">
        <v>3144</v>
      </c>
      <c r="C2563" s="166">
        <v>45560.0</v>
      </c>
      <c r="D2563" s="238" t="s">
        <v>1425</v>
      </c>
      <c r="E2563" s="157">
        <v>4140.0</v>
      </c>
      <c r="F2563" s="111" t="s">
        <v>3145</v>
      </c>
      <c r="J2563" s="141" t="str">
        <f>VLOOKUP(D2563,'Tech. sheet (2)'!A:B,2,FALSE)</f>
        <v>Жерсть 0,18x896x795 W/G </v>
      </c>
    </row>
    <row r="2564" ht="15.75" customHeight="1">
      <c r="A2564" s="173"/>
      <c r="B2564" s="111" t="s">
        <v>3146</v>
      </c>
      <c r="C2564" s="166">
        <v>45560.0</v>
      </c>
      <c r="D2564" s="259" t="s">
        <v>1423</v>
      </c>
      <c r="E2564" s="157">
        <v>1502.0</v>
      </c>
      <c r="F2564" s="111"/>
      <c r="J2564" s="141" t="str">
        <f>VLOOKUP(D2564,'Tech. sheet (2)'!A:B,2,FALSE)</f>
        <v>Жерсть 0,17x896x795 W/G </v>
      </c>
    </row>
    <row r="2565" ht="15.75" customHeight="1">
      <c r="A2565" s="173"/>
      <c r="B2565" s="111" t="s">
        <v>3147</v>
      </c>
      <c r="C2565" s="166">
        <v>45560.0</v>
      </c>
      <c r="D2565" s="259" t="s">
        <v>3148</v>
      </c>
      <c r="E2565" s="157">
        <v>721.0</v>
      </c>
      <c r="F2565" s="111"/>
      <c r="J2565" s="141" t="str">
        <f>VLOOKUP(D2565,'Tech. sheet (2)'!A:B,2,FALSE)</f>
        <v>Жерсть 0,18x808x908 -/G </v>
      </c>
    </row>
    <row r="2566" ht="15.75" customHeight="1">
      <c r="A2566" s="173"/>
      <c r="B2566" s="111" t="s">
        <v>3149</v>
      </c>
      <c r="C2566" s="166">
        <v>45560.0</v>
      </c>
      <c r="D2566" s="259" t="s">
        <v>3150</v>
      </c>
      <c r="E2566" s="157">
        <v>8505.0</v>
      </c>
      <c r="F2566" s="111"/>
      <c r="J2566" s="141" t="str">
        <f>VLOOKUP(D2566,'Tech. sheet (2)'!A:B,2,FALSE)</f>
        <v>Жерсть 0,14x975x925 -/G </v>
      </c>
    </row>
    <row r="2567" ht="15.75" customHeight="1">
      <c r="A2567" s="173"/>
      <c r="B2567" s="111" t="s">
        <v>3151</v>
      </c>
      <c r="C2567" s="166">
        <v>45560.0</v>
      </c>
      <c r="D2567" s="259" t="s">
        <v>3152</v>
      </c>
      <c r="E2567" s="157">
        <v>3006.0</v>
      </c>
      <c r="F2567" s="111"/>
      <c r="J2567" s="141" t="str">
        <f>VLOOKUP(D2567,'Tech. sheet (2)'!A:B,2,FALSE)</f>
        <v>Жерсть 0,155x821x926 -/G </v>
      </c>
    </row>
    <row r="2568" ht="15.75" customHeight="1">
      <c r="A2568" s="173"/>
      <c r="B2568" s="111" t="s">
        <v>3153</v>
      </c>
      <c r="C2568" s="166">
        <v>45560.0</v>
      </c>
      <c r="D2568" s="259" t="s">
        <v>3154</v>
      </c>
      <c r="E2568" s="157">
        <v>1157.0</v>
      </c>
      <c r="F2568" s="111"/>
      <c r="J2568" s="141" t="str">
        <f>VLOOKUP(D2568,'Tech. sheet (2)'!A:B,2,FALSE)</f>
        <v>Жерсть 0,17x922x868 -/G </v>
      </c>
    </row>
    <row r="2569" ht="15.75" customHeight="1">
      <c r="A2569" s="173"/>
      <c r="B2569" s="111" t="s">
        <v>3155</v>
      </c>
      <c r="C2569" s="166">
        <v>45560.0</v>
      </c>
      <c r="D2569" s="259" t="s">
        <v>3156</v>
      </c>
      <c r="E2569" s="157">
        <v>1570.0</v>
      </c>
      <c r="F2569" s="111"/>
      <c r="J2569" s="141" t="str">
        <f>VLOOKUP(D2569,'Tech. sheet (2)'!A:B,2,FALSE)</f>
        <v>Жерсть 0,18x860x873 -/G </v>
      </c>
    </row>
    <row r="2570" ht="15.75" customHeight="1">
      <c r="A2570" s="173"/>
      <c r="B2570" s="111" t="s">
        <v>3157</v>
      </c>
      <c r="C2570" s="166">
        <v>45560.0</v>
      </c>
      <c r="D2570" s="131" t="s">
        <v>2187</v>
      </c>
      <c r="E2570" s="157">
        <v>10000.0</v>
      </c>
      <c r="F2570" s="111"/>
      <c r="J2570" s="141" t="str">
        <f>VLOOKUP(D2570,'Tech. sheet (2)'!A:B,2,FALSE)</f>
        <v>M-920-778-160TS340S2828-RAS BLANK</v>
      </c>
    </row>
    <row r="2571" ht="15.75" customHeight="1">
      <c r="A2571" s="173"/>
      <c r="B2571" s="111" t="s">
        <v>3158</v>
      </c>
      <c r="C2571" s="166">
        <v>45560.0</v>
      </c>
      <c r="D2571" s="131" t="s">
        <v>82</v>
      </c>
      <c r="E2571" s="157">
        <v>34000.0</v>
      </c>
      <c r="F2571" s="111"/>
      <c r="J2571" s="141" t="str">
        <f>VLOOKUP(D2571,'Tech. sheet (2)'!A:B,2,FALSE)</f>
        <v>L-942-790-160TS340S2020-RAS-А08К05</v>
      </c>
    </row>
    <row r="2572" ht="15.75" customHeight="1">
      <c r="A2572" s="173"/>
      <c r="B2572" s="111" t="s">
        <v>3159</v>
      </c>
      <c r="C2572" s="166">
        <v>45561.0</v>
      </c>
      <c r="D2572" s="205" t="s">
        <v>1738</v>
      </c>
      <c r="E2572" s="157">
        <v>12000.0</v>
      </c>
      <c r="F2572" s="111"/>
      <c r="J2572" s="141" t="str">
        <f>VLOOKUP(D2572,'Tech. sheet (2)'!A:B,2,FALSE)</f>
        <v>M-959-901-170TH550F2828-USK BLANK </v>
      </c>
    </row>
    <row r="2573" ht="15.75" customHeight="1">
      <c r="A2573" s="173"/>
      <c r="B2573" s="111" t="s">
        <v>3160</v>
      </c>
      <c r="C2573" s="166">
        <v>45561.0</v>
      </c>
      <c r="D2573" s="205" t="s">
        <v>2946</v>
      </c>
      <c r="E2573" s="157">
        <v>20000.0</v>
      </c>
      <c r="F2573" s="111"/>
      <c r="J2573" s="141" t="str">
        <f>VLOOKUP(D2573,'Tech. sheet (2)'!A:B,2,FALSE)</f>
        <v>T-850-942-180TH435S2828-BAO BLANK</v>
      </c>
    </row>
    <row r="2574" ht="15.75" customHeight="1">
      <c r="A2574" s="173"/>
      <c r="B2574" s="111" t="s">
        <v>3161</v>
      </c>
      <c r="C2574" s="166">
        <v>45561.0</v>
      </c>
      <c r="D2574" s="205" t="s">
        <v>2946</v>
      </c>
      <c r="E2574" s="137">
        <v>22000.0</v>
      </c>
      <c r="F2574" s="111"/>
      <c r="J2574" s="141" t="str">
        <f>VLOOKUP(D2574,'Tech. sheet (2)'!A:B,2,FALSE)</f>
        <v>T-850-942-180TH435S2828-BAO BLANK</v>
      </c>
    </row>
    <row r="2575" ht="15.75" customHeight="1">
      <c r="A2575" s="173"/>
      <c r="B2575" s="111" t="s">
        <v>3162</v>
      </c>
      <c r="C2575" s="166">
        <v>45566.0</v>
      </c>
      <c r="D2575" s="131" t="s">
        <v>1527</v>
      </c>
      <c r="E2575" s="111">
        <v>18000.0</v>
      </c>
      <c r="F2575" s="156"/>
      <c r="J2575" s="141" t="str">
        <f>VLOOKUP(D2575,'Tech. sheet (2)'!A:B,2,FALSE)</f>
        <v>T-896-795-180TH550F2850-USK BLANK </v>
      </c>
    </row>
    <row r="2576" ht="15.75" customHeight="1">
      <c r="A2576" s="173"/>
      <c r="B2576" s="111" t="s">
        <v>3163</v>
      </c>
      <c r="C2576" s="166">
        <v>45572.0</v>
      </c>
      <c r="D2576" s="229" t="s">
        <v>2878</v>
      </c>
      <c r="E2576" s="111">
        <v>40000.0</v>
      </c>
      <c r="F2576" s="156"/>
      <c r="J2576" s="141" t="str">
        <f>VLOOKUP(D2576,'Tech. sheet (2)'!A:B,2,FALSE)</f>
        <v>OT070-08CB05-993DE-170TH580S2828-BAO-90300</v>
      </c>
    </row>
    <row r="2577" ht="15.75" customHeight="1">
      <c r="A2577" s="173"/>
      <c r="B2577" s="111" t="s">
        <v>3164</v>
      </c>
      <c r="C2577" s="166">
        <v>45572.0</v>
      </c>
      <c r="D2577" s="251" t="s">
        <v>2750</v>
      </c>
      <c r="E2577" s="157">
        <v>15000.0</v>
      </c>
      <c r="F2577" s="111"/>
      <c r="J2577" s="141" t="str">
        <f>VLOOKUP(D2577,'Tech. sheet (2)'!A:B,2,FALSE)</f>
        <v>OT070-ELQ7013A4A-07CK05-993DE-160TH520F2020-USK-90300</v>
      </c>
    </row>
    <row r="2578" ht="15.75" customHeight="1">
      <c r="A2578" s="173"/>
      <c r="B2578" s="111" t="s">
        <v>3165</v>
      </c>
      <c r="C2578" s="166">
        <v>45572.0</v>
      </c>
      <c r="D2578" s="111" t="s">
        <v>127</v>
      </c>
      <c r="E2578" s="157">
        <v>9000.0</v>
      </c>
      <c r="F2578" s="111"/>
      <c r="J2578" s="141" t="str">
        <f>VLOOKUP(D2578,'Tech. sheet (2)'!A:B,2,FALSE)</f>
        <v>T-908-1112-200TS260S2828-USK BLANK</v>
      </c>
    </row>
    <row r="2579" ht="15.75" customHeight="1">
      <c r="A2579" s="173"/>
      <c r="B2579" s="111" t="s">
        <v>3166</v>
      </c>
      <c r="C2579" s="166">
        <v>45572.0</v>
      </c>
      <c r="D2579" s="111" t="s">
        <v>719</v>
      </c>
      <c r="E2579" s="157">
        <v>36000.0</v>
      </c>
      <c r="F2579" s="111" t="s">
        <v>1388</v>
      </c>
      <c r="J2579" s="141" t="str">
        <f>VLOOKUP(D2579,'Tech. sheet (2)'!A:B,2,FALSE)</f>
        <v>L-975-925-140TS550S2828-USK-C06K05</v>
      </c>
    </row>
    <row r="2580" ht="15.75" customHeight="1">
      <c r="A2580" s="173"/>
      <c r="B2580" s="111" t="s">
        <v>3167</v>
      </c>
      <c r="C2580" s="166">
        <v>45572.0</v>
      </c>
      <c r="D2580" s="131" t="s">
        <v>2793</v>
      </c>
      <c r="E2580" s="157">
        <v>29000.0</v>
      </c>
      <c r="F2580" s="111"/>
      <c r="J2580" s="141" t="str">
        <f>VLOOKUP(D2580,'Tech. sheet (2)'!A:B,2,FALSE)</f>
        <v>T-821-926-155TH550F2828-USK BLANK</v>
      </c>
    </row>
    <row r="2581" ht="15.75" customHeight="1">
      <c r="A2581" s="173"/>
      <c r="B2581" s="111" t="s">
        <v>3168</v>
      </c>
      <c r="C2581" s="166">
        <v>45572.0</v>
      </c>
      <c r="D2581" s="176" t="s">
        <v>2655</v>
      </c>
      <c r="E2581" s="157">
        <v>20000.0</v>
      </c>
      <c r="F2581" s="111"/>
      <c r="J2581" s="141" t="str">
        <f>VLOOKUP(D2581,'Tech. sheet (2)'!A:B,2,FALSE)</f>
        <v>T-821-926-155TH550F2828-HBI BLANK</v>
      </c>
    </row>
    <row r="2582" ht="15.75" customHeight="1">
      <c r="A2582" s="173"/>
      <c r="B2582" s="111" t="s">
        <v>3169</v>
      </c>
      <c r="C2582" s="166">
        <v>45573.0</v>
      </c>
      <c r="D2582" s="131" t="s">
        <v>2151</v>
      </c>
      <c r="E2582" s="157">
        <v>25000.0</v>
      </c>
      <c r="F2582" s="111"/>
      <c r="J2582" s="141" t="str">
        <f>VLOOKUP(D2582,'Tech. sheet (2)'!A:B,2,FALSE)</f>
        <v>L-838-942-170TH550F2820-BAO-A55K05</v>
      </c>
    </row>
    <row r="2583" ht="15.75" customHeight="1">
      <c r="A2583" s="173"/>
      <c r="B2583" s="111" t="s">
        <v>3170</v>
      </c>
      <c r="C2583" s="166">
        <v>45573.0</v>
      </c>
      <c r="D2583" s="144" t="s">
        <v>2761</v>
      </c>
      <c r="E2583" s="157">
        <v>30000.0</v>
      </c>
      <c r="F2583" s="111"/>
      <c r="J2583" s="141" t="str">
        <f>VLOOKUP(D2583,'Tech. sheet (2)'!A:B,2,FALSE)</f>
        <v>L-913-766-140TS340F2020-RAS-А08К05</v>
      </c>
    </row>
    <row r="2584" ht="15.75" customHeight="1">
      <c r="A2584" s="173"/>
      <c r="B2584" s="111" t="s">
        <v>3171</v>
      </c>
      <c r="C2584" s="166">
        <v>45573.0</v>
      </c>
      <c r="D2584" s="131" t="s">
        <v>2965</v>
      </c>
      <c r="E2584" s="157">
        <v>20000.0</v>
      </c>
      <c r="F2584" s="111"/>
      <c r="J2584" s="141" t="str">
        <f>VLOOKUP(D2584,'Tech. sheet (2)'!A:B,2,FALSE)</f>
        <v>L-913-766-140TS340F2020-RAS-21EK05</v>
      </c>
    </row>
    <row r="2585" ht="15.75" customHeight="1">
      <c r="A2585" s="173"/>
      <c r="B2585" s="111" t="s">
        <v>3172</v>
      </c>
      <c r="C2585" s="166">
        <v>45573.0</v>
      </c>
      <c r="D2585" s="111" t="s">
        <v>2693</v>
      </c>
      <c r="E2585" s="157">
        <v>10000.0</v>
      </c>
      <c r="F2585" s="111"/>
      <c r="J2585" s="141" t="str">
        <f>VLOOKUP(D2585,'Tech. sheet (2)'!A:B,2,FALSE)</f>
        <v>L-920-778-140TS340S2828-RAS-21EК05</v>
      </c>
      <c r="P2585" s="141" t="str">
        <f>VLOOKUP(D2583,'Tech. sheet (2)'!A:B,2,FALSE)</f>
        <v>L-913-766-140TS340F2020-RAS-А08К05</v>
      </c>
    </row>
    <row r="2586" ht="15.75" customHeight="1">
      <c r="A2586" s="173"/>
      <c r="B2586" s="111" t="s">
        <v>3173</v>
      </c>
      <c r="C2586" s="166">
        <v>45574.0</v>
      </c>
      <c r="D2586" s="111" t="s">
        <v>2737</v>
      </c>
      <c r="E2586" s="157">
        <v>20000.0</v>
      </c>
      <c r="F2586" s="111"/>
      <c r="J2586" s="141" t="str">
        <f>VLOOKUP(D2586,'Tech. sheet (2)'!A:B,2,FALSE)</f>
        <v>M-920-778-140TS340S2828-RAS BLANK</v>
      </c>
    </row>
    <row r="2587" ht="15.75" customHeight="1">
      <c r="A2587" s="173"/>
      <c r="B2587" s="111" t="s">
        <v>3174</v>
      </c>
      <c r="C2587" s="166">
        <v>45574.0</v>
      </c>
      <c r="D2587" s="131" t="s">
        <v>2187</v>
      </c>
      <c r="E2587" s="157">
        <v>12000.0</v>
      </c>
      <c r="F2587" s="111" t="s">
        <v>3063</v>
      </c>
      <c r="J2587" s="141" t="str">
        <f>VLOOKUP(D2587,'Tech. sheet (2)'!A:B,2,FALSE)</f>
        <v>M-920-778-160TS340S2828-RAS BLANK</v>
      </c>
    </row>
    <row r="2588" ht="15.75" customHeight="1">
      <c r="A2588" s="173"/>
      <c r="B2588" s="111" t="s">
        <v>3175</v>
      </c>
      <c r="C2588" s="166">
        <v>45574.0</v>
      </c>
      <c r="D2588" s="131" t="s">
        <v>1527</v>
      </c>
      <c r="E2588" s="157">
        <v>27000.0</v>
      </c>
      <c r="F2588" s="111"/>
      <c r="J2588" s="141" t="str">
        <f>VLOOKUP(D2588,'Tech. sheet (2)'!A:B,2,FALSE)</f>
        <v>T-896-795-180TH550F2850-USK BLANK </v>
      </c>
    </row>
    <row r="2589" ht="15.75" customHeight="1">
      <c r="A2589" s="173"/>
      <c r="B2589" s="111" t="s">
        <v>3176</v>
      </c>
      <c r="C2589" s="166">
        <v>45574.0</v>
      </c>
      <c r="D2589" s="131" t="s">
        <v>2793</v>
      </c>
      <c r="E2589" s="157">
        <v>25000.0</v>
      </c>
      <c r="F2589" s="111"/>
      <c r="J2589" s="141" t="str">
        <f>VLOOKUP(D2589,'Tech. sheet (2)'!A:B,2,FALSE)</f>
        <v>T-821-926-155TH550F2828-USK BLANK</v>
      </c>
    </row>
    <row r="2590" ht="15.75" customHeight="1">
      <c r="A2590" s="173"/>
      <c r="B2590" s="111" t="s">
        <v>3177</v>
      </c>
      <c r="C2590" s="166">
        <v>45574.0</v>
      </c>
      <c r="D2590" s="176" t="s">
        <v>2655</v>
      </c>
      <c r="E2590" s="157">
        <v>20000.0</v>
      </c>
      <c r="F2590" s="111"/>
      <c r="J2590" s="141" t="str">
        <f>VLOOKUP(D2590,'Tech. sheet (2)'!A:B,2,FALSE)</f>
        <v>T-821-926-155TH550F2828-HBI BLANK</v>
      </c>
    </row>
    <row r="2591" ht="15.75" customHeight="1">
      <c r="A2591" s="173"/>
      <c r="B2591" s="111" t="s">
        <v>3178</v>
      </c>
      <c r="C2591" s="166">
        <v>45575.0</v>
      </c>
      <c r="D2591" s="131" t="s">
        <v>3179</v>
      </c>
      <c r="E2591" s="157">
        <v>1500.0</v>
      </c>
      <c r="F2591" s="111"/>
      <c r="J2591" s="141" t="str">
        <f>VLOOKUP(D2591,'Tech. sheet (2)'!A:B,2,FALSE)</f>
        <v>T-808-942-180TH550S2828-BAO BLANK</v>
      </c>
    </row>
    <row r="2592" ht="15.75" customHeight="1">
      <c r="A2592" s="173"/>
      <c r="B2592" s="111" t="s">
        <v>3180</v>
      </c>
      <c r="C2592" s="166">
        <v>45575.0</v>
      </c>
      <c r="D2592" s="111" t="s">
        <v>2526</v>
      </c>
      <c r="E2592" s="157">
        <v>30000.0</v>
      </c>
      <c r="F2592" s="111"/>
      <c r="J2592" s="141" t="str">
        <f>VLOOKUP(D2592,'Tech. sheet (2)'!A:B,2,FALSE)</f>
        <v>OT096-A07K05-ARGO-180TH550S2828-BAO-38850</v>
      </c>
    </row>
    <row r="2593" ht="15.75" customHeight="1">
      <c r="A2593" s="173"/>
      <c r="B2593" s="111" t="s">
        <v>3181</v>
      </c>
      <c r="C2593" s="166">
        <v>45575.0</v>
      </c>
      <c r="D2593" s="205" t="s">
        <v>954</v>
      </c>
      <c r="E2593" s="157">
        <v>10000.0</v>
      </c>
      <c r="F2593" s="111"/>
      <c r="J2593" s="141" t="str">
        <f>VLOOKUP(D2593,'Tech. sheet (2)'!A:B,2,FALSE)</f>
        <v>M-808-908-200TH550S2828-USK BLANK</v>
      </c>
    </row>
    <row r="2594" ht="15.75" customHeight="1">
      <c r="A2594" s="173"/>
      <c r="B2594" s="111" t="s">
        <v>3182</v>
      </c>
      <c r="C2594" s="166">
        <v>45576.0</v>
      </c>
      <c r="D2594" s="260" t="s">
        <v>3183</v>
      </c>
      <c r="E2594" s="157">
        <v>2760.0</v>
      </c>
      <c r="F2594" s="111"/>
      <c r="J2594" s="141" t="str">
        <f>VLOOKUP(D2594,'Tech. sheet (2)'!A:B,2,FALSE)</f>
        <v>Жерсть 0,16x954x8-/G</v>
      </c>
    </row>
    <row r="2595" ht="15.75" customHeight="1">
      <c r="A2595" s="173"/>
      <c r="B2595" s="111" t="s">
        <v>3184</v>
      </c>
      <c r="C2595" s="166">
        <v>45576.0</v>
      </c>
      <c r="D2595" s="111" t="s">
        <v>3150</v>
      </c>
      <c r="E2595" s="192">
        <v>1887.0</v>
      </c>
      <c r="F2595" s="111"/>
      <c r="J2595" s="141" t="str">
        <f>VLOOKUP(D2595,'Tech. sheet (2)'!A:B,2,FALSE)</f>
        <v>Жерсть 0,14x975x925 -/G </v>
      </c>
    </row>
    <row r="2596" ht="15.75" customHeight="1">
      <c r="A2596" s="173"/>
      <c r="B2596" s="111" t="s">
        <v>3185</v>
      </c>
      <c r="C2596" s="166">
        <v>45576.0</v>
      </c>
      <c r="D2596" s="111" t="s">
        <v>3156</v>
      </c>
      <c r="E2596" s="192">
        <v>1808.0</v>
      </c>
      <c r="F2596" s="111" t="s">
        <v>3186</v>
      </c>
      <c r="J2596" s="141" t="str">
        <f>VLOOKUP(D2596,'Tech. sheet (2)'!A:B,2,FALSE)</f>
        <v>Жерсть 0,18x860x873 -/G </v>
      </c>
    </row>
    <row r="2597" ht="15.75" customHeight="1">
      <c r="A2597" s="173"/>
      <c r="B2597" s="111" t="s">
        <v>3187</v>
      </c>
      <c r="C2597" s="166">
        <v>45576.0</v>
      </c>
      <c r="D2597" s="157" t="s">
        <v>3188</v>
      </c>
      <c r="E2597" s="157">
        <v>1156.0</v>
      </c>
      <c r="F2597" s="111"/>
      <c r="J2597" s="141" t="str">
        <f>VLOOKUP(D2597,'Tech. sheet (2)'!A:B,2,FALSE)</f>
        <v>Жерсть 0,17x838x942 -/G </v>
      </c>
    </row>
    <row r="2598" ht="15.75" customHeight="1">
      <c r="A2598" s="173"/>
      <c r="B2598" s="111" t="s">
        <v>3189</v>
      </c>
      <c r="C2598" s="166">
        <v>45576.0</v>
      </c>
      <c r="D2598" s="131" t="s">
        <v>3190</v>
      </c>
      <c r="E2598" s="157">
        <v>4900.0</v>
      </c>
      <c r="F2598" s="111"/>
      <c r="J2598" s="141" t="str">
        <f>VLOOKUP(D2598,'Tech. sheet (2)'!A:B,2,FALSE)</f>
        <v>OT099-921XQ-180TH550F2028-BAO-07CB05-28160</v>
      </c>
    </row>
    <row r="2599" ht="15.75" customHeight="1">
      <c r="A2599" s="173"/>
      <c r="B2599" s="111" t="s">
        <v>3191</v>
      </c>
      <c r="C2599" s="166">
        <v>45576.0</v>
      </c>
      <c r="D2599" s="206" t="s">
        <v>2065</v>
      </c>
      <c r="E2599" s="157">
        <v>10000.0</v>
      </c>
      <c r="F2599" s="111"/>
      <c r="J2599" s="141" t="str">
        <f>VLOOKUP(D2599,'Tech. sheet (2)'!A:B,2,FALSE)</f>
        <v>OT099-ELQ9999A0A---K05-715SU-250TH415F7575-RAS-42500 Hollande  </v>
      </c>
    </row>
    <row r="2600" ht="15.75" customHeight="1">
      <c r="A2600" s="173"/>
      <c r="B2600" s="111" t="s">
        <v>3192</v>
      </c>
      <c r="C2600" s="166">
        <v>45583.0</v>
      </c>
      <c r="D2600" s="131" t="s">
        <v>1020</v>
      </c>
      <c r="E2600" s="157">
        <v>2200.0</v>
      </c>
      <c r="F2600" s="111"/>
      <c r="J2600" s="141" t="str">
        <f>VLOOKUP(D2600,'Tech. sheet (2)'!A:B,2,FALSE)</f>
        <v>OT153-W18U23-727LW-270TH435F5628-USK-12800</v>
      </c>
    </row>
    <row r="2601" ht="15.75" customHeight="1">
      <c r="A2601" s="173"/>
      <c r="B2601" s="111" t="s">
        <v>3193</v>
      </c>
      <c r="C2601" s="166">
        <v>45583.0</v>
      </c>
      <c r="D2601" s="131" t="s">
        <v>1018</v>
      </c>
      <c r="E2601" s="157">
        <v>5200.0</v>
      </c>
      <c r="F2601" s="111"/>
      <c r="J2601" s="141" t="str">
        <f>VLOOKUP(D2601,'Tech. sheet (2)'!A:B,2,FALSE)</f>
        <v>OT153-W18B35-727LW-270TH435F5628-USK-12800</v>
      </c>
    </row>
    <row r="2602" ht="15.75" customHeight="1">
      <c r="A2602" s="173"/>
      <c r="B2602" s="111" t="s">
        <v>3194</v>
      </c>
      <c r="C2602" s="166">
        <v>45583.0</v>
      </c>
      <c r="D2602" s="131" t="s">
        <v>2018</v>
      </c>
      <c r="E2602" s="157">
        <v>13000.0</v>
      </c>
      <c r="F2602" s="111"/>
      <c r="J2602" s="141" t="str">
        <f>VLOOKUP(D2602,'Tech. sheet (2)'!A:B,2,FALSE)</f>
        <v>OT153-20EB05-727LW-270TH435F5628-USK-12800</v>
      </c>
    </row>
    <row r="2603" ht="15.75" customHeight="1">
      <c r="A2603" s="173"/>
      <c r="B2603" s="111" t="s">
        <v>3195</v>
      </c>
      <c r="C2603" s="166">
        <v>45583.0</v>
      </c>
      <c r="D2603" s="131" t="s">
        <v>3196</v>
      </c>
      <c r="E2603" s="157">
        <v>5100.0</v>
      </c>
      <c r="F2603" s="111"/>
      <c r="J2603" s="141" t="str">
        <f>VLOOKUP(D2603,'Tech. sheet (2)'!A:B,2,FALSE)</f>
        <v>OT099-203XQ-200TH550S2828-RAS-21EK05-40425</v>
      </c>
    </row>
    <row r="2604" ht="15.75" customHeight="1">
      <c r="A2604" s="173"/>
      <c r="B2604" s="111" t="s">
        <v>3197</v>
      </c>
      <c r="C2604" s="166">
        <v>45583.0</v>
      </c>
      <c r="D2604" s="261" t="s">
        <v>3198</v>
      </c>
      <c r="E2604" s="157">
        <v>8600.0</v>
      </c>
      <c r="F2604" s="111"/>
      <c r="J2604" s="141" t="str">
        <f>VLOOKUP(D2604,'Tech. sheet (2)'!A:B,2,FALSE)</f>
        <v>OT099-921XQ-200TH550S2828-RAS-A75B05-36608</v>
      </c>
    </row>
    <row r="2605" ht="15.75" customHeight="1">
      <c r="A2605" s="173"/>
      <c r="B2605" s="262" t="s">
        <v>3199</v>
      </c>
      <c r="C2605" s="263">
        <v>45583.0</v>
      </c>
      <c r="D2605" s="264" t="s">
        <v>2524</v>
      </c>
      <c r="E2605" s="265">
        <v>36000.0</v>
      </c>
      <c r="F2605" s="266" t="s">
        <v>3200</v>
      </c>
      <c r="G2605" s="267"/>
      <c r="H2605" s="267"/>
      <c r="J2605" s="141" t="str">
        <f>VLOOKUP(D2605,'Tech. sheet (2)'!A:B,2,FALSE)</f>
        <v>OT062-ELQ6216A3A-15VK05-975HP-160TH520S2828-BAO-144000</v>
      </c>
    </row>
    <row r="2606" ht="15.75" customHeight="1">
      <c r="A2606" s="173"/>
      <c r="B2606" s="111" t="s">
        <v>3201</v>
      </c>
      <c r="C2606" s="166">
        <v>45583.0</v>
      </c>
      <c r="D2606" s="131" t="s">
        <v>82</v>
      </c>
      <c r="E2606" s="157">
        <v>38000.0</v>
      </c>
      <c r="F2606" s="111"/>
      <c r="J2606" s="141" t="str">
        <f>VLOOKUP(D2606,'Tech. sheet (2)'!A:B,2,FALSE)</f>
        <v>L-942-790-160TS340S2020-RAS-А08К05</v>
      </c>
    </row>
    <row r="2607" ht="15.75" customHeight="1">
      <c r="A2607" s="173"/>
      <c r="B2607" s="111" t="s">
        <v>3202</v>
      </c>
      <c r="C2607" s="166">
        <v>45583.0</v>
      </c>
      <c r="D2607" s="131" t="s">
        <v>82</v>
      </c>
      <c r="E2607" s="157">
        <v>38000.0</v>
      </c>
      <c r="F2607" s="111"/>
      <c r="J2607" s="141" t="str">
        <f>VLOOKUP(D2607,'Tech. sheet (2)'!A:B,2,FALSE)</f>
        <v>L-942-790-160TS340S2020-RAS-А08К05</v>
      </c>
    </row>
    <row r="2608" ht="15.75" customHeight="1">
      <c r="A2608" s="173"/>
      <c r="B2608" s="111" t="s">
        <v>3203</v>
      </c>
      <c r="C2608" s="166">
        <v>45583.0</v>
      </c>
      <c r="D2608" s="111" t="s">
        <v>719</v>
      </c>
      <c r="E2608" s="157">
        <v>8000.0</v>
      </c>
      <c r="F2608" s="111"/>
      <c r="J2608" s="141" t="str">
        <f>VLOOKUP(D2608,'Tech. sheet (2)'!A:B,2,FALSE)</f>
        <v>L-975-925-140TS550S2828-USK-C06K05</v>
      </c>
    </row>
    <row r="2609" ht="15.75" customHeight="1">
      <c r="A2609" s="173"/>
      <c r="B2609" s="111" t="s">
        <v>3204</v>
      </c>
      <c r="C2609" s="166">
        <v>45583.0</v>
      </c>
      <c r="D2609" s="111" t="s">
        <v>1612</v>
      </c>
      <c r="E2609" s="157">
        <v>19000.0</v>
      </c>
      <c r="F2609" s="111"/>
      <c r="J2609" s="141" t="str">
        <f>VLOOKUP(D2609,'Tech. sheet (2)'!A:B,2,FALSE)</f>
        <v>L-918-925-140TS550S2828-USK-C06K05</v>
      </c>
    </row>
    <row r="2610" ht="15.75" customHeight="1">
      <c r="A2610" s="173"/>
      <c r="B2610" s="111" t="s">
        <v>3205</v>
      </c>
      <c r="C2610" s="166">
        <v>45583.0</v>
      </c>
      <c r="D2610" s="111" t="s">
        <v>2136</v>
      </c>
      <c r="E2610" s="157">
        <v>30000.0</v>
      </c>
      <c r="F2610" s="111"/>
      <c r="J2610" s="141" t="str">
        <f>VLOOKUP(D2610,'Tech. sheet (2)'!A:B,2,FALSE)</f>
        <v>T-896-795-170TH550F2828-BAO BLANK</v>
      </c>
    </row>
    <row r="2611" ht="15.75" customHeight="1">
      <c r="A2611" s="173"/>
      <c r="B2611" s="111" t="s">
        <v>3206</v>
      </c>
      <c r="C2611" s="166">
        <v>45583.0</v>
      </c>
      <c r="D2611" s="111" t="s">
        <v>2136</v>
      </c>
      <c r="E2611" s="157">
        <v>30000.0</v>
      </c>
      <c r="F2611" s="111"/>
      <c r="J2611" s="141" t="str">
        <f>VLOOKUP(D2611,'Tech. sheet (2)'!A:B,2,FALSE)</f>
        <v>T-896-795-170TH550F2828-BAO BLANK</v>
      </c>
    </row>
    <row r="2612" ht="15.75" customHeight="1">
      <c r="A2612" s="173"/>
      <c r="B2612" s="111" t="s">
        <v>3207</v>
      </c>
      <c r="C2612" s="166">
        <v>45586.0</v>
      </c>
      <c r="D2612" s="131" t="s">
        <v>1527</v>
      </c>
      <c r="E2612" s="157">
        <v>25000.0</v>
      </c>
      <c r="F2612" s="111"/>
      <c r="J2612" s="141" t="str">
        <f>VLOOKUP(D2612,'Tech. sheet (2)'!A:B,2,FALSE)</f>
        <v>T-896-795-180TH550F2850-USK BLANK </v>
      </c>
    </row>
    <row r="2613" ht="15.75" customHeight="1">
      <c r="A2613" s="173"/>
      <c r="B2613" s="111" t="s">
        <v>3208</v>
      </c>
      <c r="C2613" s="166">
        <v>45586.0</v>
      </c>
      <c r="D2613" s="131" t="s">
        <v>1527</v>
      </c>
      <c r="E2613" s="157">
        <v>30000.0</v>
      </c>
      <c r="F2613" s="111"/>
      <c r="J2613" s="141" t="str">
        <f>VLOOKUP(D2613,'Tech. sheet (2)'!A:B,2,FALSE)</f>
        <v>T-896-795-180TH550F2850-USK BLANK </v>
      </c>
    </row>
    <row r="2614" ht="15.75" customHeight="1">
      <c r="A2614" s="173"/>
      <c r="B2614" s="111" t="s">
        <v>3209</v>
      </c>
      <c r="C2614" s="166">
        <v>45587.0</v>
      </c>
      <c r="D2614" s="111" t="s">
        <v>2136</v>
      </c>
      <c r="E2614" s="157">
        <v>30000.0</v>
      </c>
      <c r="F2614" s="111"/>
      <c r="J2614" s="141" t="str">
        <f>VLOOKUP(D2614,'Tech. sheet (2)'!A:B,2,FALSE)</f>
        <v>T-896-795-170TH550F2828-BAO BLANK</v>
      </c>
    </row>
    <row r="2615" ht="15.75" customHeight="1">
      <c r="A2615" s="173"/>
      <c r="B2615" s="111" t="s">
        <v>3210</v>
      </c>
      <c r="C2615" s="166">
        <v>45587.0</v>
      </c>
      <c r="D2615" s="111" t="s">
        <v>2136</v>
      </c>
      <c r="E2615" s="157">
        <v>30000.0</v>
      </c>
      <c r="F2615" s="111"/>
      <c r="J2615" s="141" t="str">
        <f>VLOOKUP(D2615,'Tech. sheet (2)'!A:B,2,FALSE)</f>
        <v>T-896-795-170TH550F2828-BAO BLANK</v>
      </c>
    </row>
    <row r="2616" ht="15.75" customHeight="1">
      <c r="A2616" s="173"/>
      <c r="B2616" s="111" t="s">
        <v>3211</v>
      </c>
      <c r="C2616" s="166">
        <v>45587.0</v>
      </c>
      <c r="D2616" s="131" t="s">
        <v>2187</v>
      </c>
      <c r="E2616" s="157">
        <v>9000.0</v>
      </c>
      <c r="F2616" s="111"/>
      <c r="J2616" s="141" t="str">
        <f>VLOOKUP(D2616,'Tech. sheet (2)'!A:B,2,FALSE)</f>
        <v>M-920-778-160TS340S2828-RAS BLANK</v>
      </c>
    </row>
    <row r="2617" ht="15.75" customHeight="1">
      <c r="A2617" s="173"/>
      <c r="B2617" s="111" t="s">
        <v>3212</v>
      </c>
      <c r="C2617" s="166">
        <v>45587.0</v>
      </c>
      <c r="D2617" s="206" t="s">
        <v>2065</v>
      </c>
      <c r="E2617" s="157">
        <v>14000.0</v>
      </c>
      <c r="F2617" s="111"/>
      <c r="J2617" s="141" t="str">
        <f>VLOOKUP(D2617,'Tech. sheet (2)'!A:B,2,FALSE)</f>
        <v>OT099-ELQ9999A0A---K05-715SU-250TH415F7575-RAS-42500 Hollande  </v>
      </c>
    </row>
    <row r="2618" ht="15.75" customHeight="1">
      <c r="A2618" s="173"/>
      <c r="B2618" s="111" t="s">
        <v>3213</v>
      </c>
      <c r="C2618" s="167">
        <v>45587.0</v>
      </c>
      <c r="D2618" s="141" t="s">
        <v>1448</v>
      </c>
      <c r="E2618" s="157">
        <v>25000.0</v>
      </c>
      <c r="F2618" s="111"/>
      <c r="J2618" s="141" t="str">
        <f>VLOOKUP(D2618,'Tech. sheet (2)'!A:B,2,FALSE)</f>
        <v>M-860-873-180TH550F2028-USK BLANK</v>
      </c>
    </row>
    <row r="2619" ht="15.75" customHeight="1">
      <c r="A2619" s="173"/>
      <c r="B2619" s="131" t="s">
        <v>3214</v>
      </c>
      <c r="C2619" s="129">
        <v>45588.0</v>
      </c>
      <c r="D2619" s="111" t="s">
        <v>2526</v>
      </c>
      <c r="E2619" s="192">
        <v>25000.0</v>
      </c>
      <c r="F2619" s="111"/>
      <c r="J2619" s="141" t="str">
        <f>VLOOKUP(D2619,'Tech. sheet (2)'!A:B,2,FALSE)</f>
        <v>OT096-A07K05-ARGO-180TH550S2828-BAO-38850</v>
      </c>
    </row>
    <row r="2620" ht="15.75" customHeight="1">
      <c r="A2620" s="173"/>
      <c r="B2620" s="131" t="s">
        <v>3215</v>
      </c>
      <c r="C2620" s="129">
        <v>45588.0</v>
      </c>
      <c r="D2620" s="136" t="s">
        <v>3055</v>
      </c>
      <c r="E2620" s="192">
        <v>3000.0</v>
      </c>
      <c r="F2620" s="111"/>
      <c r="J2620" s="141" t="str">
        <f>VLOOKUP(D2620,'Tech. sheet (2)'!A:B,2,FALSE)</f>
        <v>M-808-908-180TH550S2828-BAO BLANK</v>
      </c>
    </row>
    <row r="2621" ht="15.75" customHeight="1">
      <c r="A2621" s="173"/>
      <c r="B2621" s="111" t="s">
        <v>3216</v>
      </c>
      <c r="C2621" s="164">
        <v>45588.0</v>
      </c>
      <c r="D2621" s="157" t="s">
        <v>958</v>
      </c>
      <c r="E2621" s="157">
        <v>10000.0</v>
      </c>
      <c r="F2621" s="111"/>
      <c r="J2621" s="141" t="str">
        <f>VLOOKUP(D2621,'Tech. sheet (2)'!A:B,2,FALSE)</f>
        <v>OT99-ELQ9991A0A-08CB05-716SU-200TH415F2828-USK-42500</v>
      </c>
    </row>
    <row r="2622" ht="15.75" customHeight="1">
      <c r="A2622" s="173"/>
      <c r="B2622" s="111" t="s">
        <v>3217</v>
      </c>
      <c r="C2622" s="140">
        <v>45588.0</v>
      </c>
      <c r="D2622" s="268" t="s">
        <v>496</v>
      </c>
      <c r="E2622" s="137">
        <v>7600.0</v>
      </c>
      <c r="F2622" s="111"/>
      <c r="J2622" s="141" t="str">
        <f>VLOOKUP(D2622,'Tech. sheet (2)'!A:B,2,FALSE)</f>
        <v>OT062-ELQ0830A9A-10DB05-975HP-170TH435S2828-USK-144000</v>
      </c>
    </row>
    <row r="2623" ht="15.75" customHeight="1">
      <c r="A2623" s="173"/>
      <c r="B2623" s="131" t="s">
        <v>3218</v>
      </c>
      <c r="C2623" s="129">
        <v>45588.0</v>
      </c>
      <c r="D2623" s="111" t="s">
        <v>613</v>
      </c>
      <c r="E2623" s="111">
        <v>7500.0</v>
      </c>
      <c r="F2623" s="156"/>
      <c r="J2623" s="141" t="str">
        <f>VLOOKUP(D2623,'Tech. sheet (2)'!A:B,2,FALSE)</f>
        <v>OT62-ELQ6216A2A-15VK05-975HP-170TH435S2828-USK-144000</v>
      </c>
    </row>
    <row r="2624" ht="15.75" customHeight="1">
      <c r="A2624" s="173"/>
      <c r="B2624" s="111" t="s">
        <v>3219</v>
      </c>
      <c r="C2624" s="129">
        <v>45588.0</v>
      </c>
      <c r="D2624" s="269" t="s">
        <v>2878</v>
      </c>
      <c r="E2624" s="157">
        <v>25000.0</v>
      </c>
      <c r="F2624" s="111"/>
      <c r="J2624" s="141" t="str">
        <f>VLOOKUP(D2624,'Tech. sheet (2)'!A:B,2,FALSE)</f>
        <v>OT070-08CB05-993DE-170TH580S2828-BAO-90300</v>
      </c>
    </row>
    <row r="2625" ht="15.75" customHeight="1">
      <c r="A2625" s="173"/>
      <c r="B2625" s="111" t="s">
        <v>3220</v>
      </c>
      <c r="C2625" s="163">
        <v>45588.0</v>
      </c>
      <c r="D2625" s="111" t="s">
        <v>777</v>
      </c>
      <c r="E2625" s="157">
        <v>40000.0</v>
      </c>
      <c r="F2625" s="111"/>
      <c r="J2625" s="141" t="str">
        <f>VLOOKUP(D2625,'Tech. sheet (2)'!A:B,2,FALSE)</f>
        <v>M-922-868-170TH550F2828-HBI BLANK</v>
      </c>
    </row>
    <row r="2626" ht="15.75" customHeight="1">
      <c r="A2626" s="173"/>
      <c r="B2626" s="111" t="s">
        <v>3221</v>
      </c>
      <c r="C2626" s="163">
        <v>45588.0</v>
      </c>
      <c r="D2626" s="111" t="s">
        <v>2117</v>
      </c>
      <c r="E2626" s="157">
        <v>10000.0</v>
      </c>
      <c r="F2626" s="111"/>
      <c r="J2626" s="141" t="str">
        <f>VLOOKUP(D2626,'Tech. sheet (2)'!A:B,2,FALSE)</f>
        <v>M-860-873-180TH550F2820-BAO BLANK </v>
      </c>
    </row>
    <row r="2627" ht="15.75" customHeight="1">
      <c r="A2627" s="173"/>
      <c r="B2627" s="111" t="s">
        <v>3222</v>
      </c>
      <c r="C2627" s="166">
        <v>45593.0</v>
      </c>
      <c r="D2627" s="131" t="s">
        <v>121</v>
      </c>
      <c r="E2627" s="157">
        <v>7000.0</v>
      </c>
      <c r="F2627" s="111"/>
      <c r="J2627" s="141" t="str">
        <f>VLOOKUP(D2627,'Tech. sheet (2)'!A:B,2,FALSE)</f>
        <v>L-877-1066-180TS275S2828-USK-21EB05</v>
      </c>
    </row>
    <row r="2628" ht="15.75" customHeight="1">
      <c r="A2628" s="173"/>
      <c r="B2628" s="111" t="s">
        <v>3223</v>
      </c>
      <c r="C2628" s="166">
        <v>45593.0</v>
      </c>
      <c r="D2628" s="131" t="s">
        <v>3224</v>
      </c>
      <c r="E2628" s="157">
        <v>9000.0</v>
      </c>
      <c r="F2628" s="111"/>
      <c r="J2628" s="141" t="str">
        <f>VLOOKUP(D2628,'Tech. sheet (2)'!A:B,2,FALSE)</f>
        <v>L-920-778-140TS340S2828-RAS-21EB05</v>
      </c>
    </row>
    <row r="2629" ht="15.75" customHeight="1">
      <c r="A2629" s="173"/>
      <c r="B2629" s="111" t="s">
        <v>3225</v>
      </c>
      <c r="C2629" s="166">
        <v>45593.0</v>
      </c>
      <c r="D2629" s="131" t="s">
        <v>2965</v>
      </c>
      <c r="E2629" s="157">
        <v>20000.0</v>
      </c>
      <c r="F2629" s="111"/>
      <c r="J2629" s="141" t="str">
        <f>VLOOKUP(D2629,'Tech. sheet (2)'!A:B,2,FALSE)</f>
        <v>L-913-766-140TS340F2020-RAS-21EK05</v>
      </c>
    </row>
    <row r="2630" ht="15.75" customHeight="1">
      <c r="A2630" s="173"/>
      <c r="B2630" s="111" t="s">
        <v>3226</v>
      </c>
      <c r="C2630" s="166">
        <v>45593.0</v>
      </c>
      <c r="D2630" s="144" t="s">
        <v>2761</v>
      </c>
      <c r="E2630" s="157">
        <v>30000.0</v>
      </c>
      <c r="F2630" s="111"/>
      <c r="J2630" s="141" t="str">
        <f>VLOOKUP(D2630,'Tech. sheet (2)'!A:B,2,FALSE)</f>
        <v>L-913-766-140TS340F2020-RAS-А08К05</v>
      </c>
    </row>
    <row r="2631" ht="15.75" customHeight="1">
      <c r="A2631" s="173"/>
      <c r="B2631" s="111" t="s">
        <v>3227</v>
      </c>
      <c r="C2631" s="166">
        <v>45593.0</v>
      </c>
      <c r="D2631" s="131" t="s">
        <v>1527</v>
      </c>
      <c r="E2631" s="157">
        <v>40000.0</v>
      </c>
      <c r="F2631" s="111"/>
      <c r="J2631" s="141" t="str">
        <f>VLOOKUP(D2631,'Tech. sheet (2)'!A:B,2,FALSE)</f>
        <v>T-896-795-180TH550F2850-USK BLANK </v>
      </c>
    </row>
    <row r="2632" ht="15.75" customHeight="1">
      <c r="A2632" s="173"/>
      <c r="B2632" s="111" t="s">
        <v>3228</v>
      </c>
      <c r="C2632" s="166">
        <v>45593.0</v>
      </c>
      <c r="D2632" s="111" t="s">
        <v>3179</v>
      </c>
      <c r="E2632" s="157">
        <v>34000.0</v>
      </c>
      <c r="F2632" s="111"/>
      <c r="J2632" s="141" t="str">
        <f>VLOOKUP(D2632,'Tech. sheet (2)'!A:B,2,FALSE)</f>
        <v>T-808-942-180TH550S2828-BAO BLANK</v>
      </c>
    </row>
    <row r="2633" ht="15.75" customHeight="1">
      <c r="A2633" s="173"/>
      <c r="B2633" s="111" t="s">
        <v>3229</v>
      </c>
      <c r="C2633" s="166">
        <v>45593.0</v>
      </c>
      <c r="D2633" s="111" t="s">
        <v>3179</v>
      </c>
      <c r="E2633" s="157">
        <v>34000.0</v>
      </c>
      <c r="F2633" s="111"/>
      <c r="J2633" s="141" t="str">
        <f>VLOOKUP(D2633,'Tech. sheet (2)'!A:B,2,FALSE)</f>
        <v>T-808-942-180TH550S2828-BAO BLANK</v>
      </c>
    </row>
    <row r="2634" ht="15.75" customHeight="1">
      <c r="A2634" s="173"/>
      <c r="B2634" s="111" t="s">
        <v>3230</v>
      </c>
      <c r="C2634" s="166">
        <v>45593.0</v>
      </c>
      <c r="D2634" s="111" t="s">
        <v>2248</v>
      </c>
      <c r="E2634" s="157">
        <v>10000.0</v>
      </c>
      <c r="F2634" s="111" t="s">
        <v>3231</v>
      </c>
      <c r="J2634" s="141" t="str">
        <f>VLOOKUP(D2634,'Tech. sheet (2)'!A:B,2,FALSE)</f>
        <v>OT153-ELQ1542A3A-20EB05-727LW-270TH435F5628-BAO-14400</v>
      </c>
    </row>
    <row r="2635" ht="15.75" customHeight="1">
      <c r="A2635" s="173"/>
      <c r="B2635" s="111" t="s">
        <v>3232</v>
      </c>
      <c r="C2635" s="166">
        <v>45595.0</v>
      </c>
      <c r="D2635" s="269" t="s">
        <v>2878</v>
      </c>
      <c r="E2635" s="157">
        <v>25000.0</v>
      </c>
      <c r="F2635" s="111"/>
      <c r="J2635" s="141" t="str">
        <f>VLOOKUP(D2635,'Tech. sheet (2)'!A:B,2,FALSE)</f>
        <v>OT070-08CB05-993DE-170TH580S2828-BAO-90300</v>
      </c>
    </row>
    <row r="2636" ht="15.75" customHeight="1">
      <c r="A2636" s="173"/>
      <c r="B2636" s="111" t="s">
        <v>3233</v>
      </c>
      <c r="C2636" s="166">
        <v>45595.0</v>
      </c>
      <c r="D2636" s="141" t="s">
        <v>2239</v>
      </c>
      <c r="E2636" s="157">
        <v>10000.0</v>
      </c>
      <c r="F2636" s="111"/>
      <c r="J2636" s="141" t="str">
        <f>VLOOKUP(D2636,'Tech. sheet (2)'!A:B,2,FALSE)</f>
        <v>OT070-ELQ7013A9A-07CK05-993DE-170TH580S2828-BAO-90300  </v>
      </c>
    </row>
    <row r="2637" ht="15.75" customHeight="1">
      <c r="A2637" s="173"/>
      <c r="B2637" s="111" t="s">
        <v>3234</v>
      </c>
      <c r="C2637" s="166">
        <v>45595.0</v>
      </c>
      <c r="D2637" s="111" t="s">
        <v>719</v>
      </c>
      <c r="E2637" s="157">
        <v>27000.0</v>
      </c>
      <c r="F2637" s="111"/>
      <c r="J2637" s="141" t="str">
        <f>VLOOKUP(D2637,'Tech. sheet (2)'!A:B,2,FALSE)</f>
        <v>L-975-925-140TS550S2828-USK-C06K05</v>
      </c>
    </row>
    <row r="2638" ht="15.75" customHeight="1">
      <c r="A2638" s="173"/>
      <c r="B2638" s="111" t="s">
        <v>3235</v>
      </c>
      <c r="C2638" s="166">
        <v>45595.0</v>
      </c>
      <c r="D2638" s="131" t="s">
        <v>1527</v>
      </c>
      <c r="E2638" s="157">
        <v>40000.0</v>
      </c>
      <c r="F2638" s="111"/>
      <c r="J2638" s="141" t="str">
        <f>VLOOKUP(D2638,'Tech. sheet (2)'!A:B,2,FALSE)</f>
        <v>T-896-795-180TH550F2850-USK BLANK </v>
      </c>
    </row>
    <row r="2639" ht="15.75" customHeight="1">
      <c r="A2639" s="173"/>
      <c r="B2639" s="111" t="s">
        <v>3236</v>
      </c>
      <c r="C2639" s="166">
        <v>45595.0</v>
      </c>
      <c r="D2639" s="111" t="s">
        <v>2136</v>
      </c>
      <c r="E2639" s="157">
        <v>25000.0</v>
      </c>
      <c r="F2639" s="111"/>
      <c r="J2639" s="141" t="str">
        <f>VLOOKUP(D2639,'Tech. sheet (2)'!A:B,2,FALSE)</f>
        <v>T-896-795-170TH550F2828-BAO BLANK</v>
      </c>
    </row>
    <row r="2640" ht="15.75" customHeight="1">
      <c r="A2640" s="173"/>
      <c r="B2640" s="111"/>
      <c r="C2640" s="166"/>
      <c r="D2640" s="131"/>
      <c r="E2640" s="157"/>
      <c r="F2640" s="111"/>
      <c r="J2640" s="141" t="str">
        <f>VLOOKUP(D2640,'Tech. sheet (2)'!A:B,2,FALSE)</f>
        <v>#N/A</v>
      </c>
    </row>
    <row r="2641" ht="15.75" customHeight="1">
      <c r="A2641" s="173"/>
      <c r="B2641" s="111"/>
      <c r="C2641" s="166"/>
      <c r="D2641" s="131"/>
      <c r="E2641" s="157"/>
      <c r="F2641" s="111"/>
      <c r="J2641" s="141" t="str">
        <f>VLOOKUP(D2641,'Tech. sheet (2)'!A:B,2,FALSE)</f>
        <v>#N/A</v>
      </c>
    </row>
    <row r="2642" ht="15.75" customHeight="1">
      <c r="A2642" s="173"/>
      <c r="B2642" s="111"/>
      <c r="C2642" s="166"/>
      <c r="D2642" s="131"/>
      <c r="E2642" s="157"/>
      <c r="F2642" s="111"/>
      <c r="J2642" s="141" t="str">
        <f>VLOOKUP(D2642,'Tech. sheet (2)'!A:B,2,FALSE)</f>
        <v>#N/A</v>
      </c>
    </row>
    <row r="2643" ht="15.75" customHeight="1">
      <c r="A2643" s="173"/>
      <c r="B2643" s="111"/>
      <c r="C2643" s="166"/>
      <c r="D2643" s="131"/>
      <c r="E2643" s="157"/>
      <c r="F2643" s="111"/>
      <c r="J2643" s="141" t="str">
        <f>VLOOKUP(D2643,'Tech. sheet (2)'!A:B,2,FALSE)</f>
        <v>#N/A</v>
      </c>
    </row>
    <row r="2644" ht="15.75" customHeight="1">
      <c r="A2644" s="173"/>
      <c r="B2644" s="111"/>
      <c r="C2644" s="166"/>
      <c r="D2644" s="131"/>
      <c r="E2644" s="157"/>
      <c r="F2644" s="111"/>
      <c r="J2644" s="141" t="str">
        <f>VLOOKUP(D2644,'Tech. sheet (2)'!A:B,2,FALSE)</f>
        <v>#N/A</v>
      </c>
    </row>
    <row r="2645" ht="15.75" customHeight="1">
      <c r="A2645" s="173"/>
      <c r="B2645" s="111"/>
      <c r="C2645" s="166"/>
      <c r="D2645" s="131"/>
      <c r="E2645" s="157"/>
      <c r="F2645" s="111"/>
      <c r="J2645" s="141" t="str">
        <f>VLOOKUP(D2645,'Tech. sheet (2)'!A:B,2,FALSE)</f>
        <v>#N/A</v>
      </c>
    </row>
    <row r="2646" ht="15.75" customHeight="1">
      <c r="A2646" s="173"/>
      <c r="B2646" s="111"/>
      <c r="C2646" s="166"/>
      <c r="D2646" s="131"/>
      <c r="E2646" s="157"/>
      <c r="F2646" s="111"/>
      <c r="J2646" s="141" t="str">
        <f>VLOOKUP(D2646,'Tech. sheet (2)'!A:B,2,FALSE)</f>
        <v>#N/A</v>
      </c>
    </row>
    <row r="2647" ht="15.75" customHeight="1">
      <c r="A2647" s="173"/>
      <c r="B2647" s="111"/>
      <c r="C2647" s="166"/>
      <c r="D2647" s="131"/>
      <c r="E2647" s="157"/>
      <c r="F2647" s="111"/>
      <c r="J2647" s="141" t="str">
        <f>VLOOKUP(D2647,'Tech. sheet (2)'!A:B,2,FALSE)</f>
        <v>#N/A</v>
      </c>
    </row>
    <row r="2648" ht="15.75" customHeight="1">
      <c r="A2648" s="173"/>
      <c r="B2648" s="111"/>
      <c r="C2648" s="166"/>
      <c r="D2648" s="131"/>
      <c r="E2648" s="157"/>
      <c r="F2648" s="111"/>
      <c r="J2648" s="141" t="str">
        <f>VLOOKUP(D2648,'Tech. sheet (2)'!A:B,2,FALSE)</f>
        <v>#N/A</v>
      </c>
    </row>
    <row r="2649" ht="15.75" customHeight="1">
      <c r="A2649" s="173"/>
      <c r="B2649" s="111"/>
      <c r="C2649" s="166"/>
      <c r="D2649" s="131"/>
      <c r="E2649" s="157"/>
      <c r="F2649" s="111"/>
      <c r="J2649" s="141" t="str">
        <f>VLOOKUP(D2649,'Tech. sheet (2)'!A:B,2,FALSE)</f>
        <v>#N/A</v>
      </c>
    </row>
    <row r="2650" ht="15.75" customHeight="1">
      <c r="A2650" s="173"/>
      <c r="B2650" s="111"/>
      <c r="C2650" s="166"/>
      <c r="D2650" s="131"/>
      <c r="E2650" s="157"/>
      <c r="F2650" s="111"/>
      <c r="J2650" s="141" t="str">
        <f>VLOOKUP(D2650,'Tech. sheet (2)'!A:B,2,FALSE)</f>
        <v>#N/A</v>
      </c>
    </row>
    <row r="2651" ht="15.75" customHeight="1">
      <c r="A2651" s="173"/>
      <c r="B2651" s="111"/>
      <c r="C2651" s="166"/>
      <c r="D2651" s="131"/>
      <c r="E2651" s="157"/>
      <c r="F2651" s="111"/>
      <c r="J2651" s="141" t="str">
        <f>VLOOKUP(D2651,'Tech. sheet (2)'!A:B,2,FALSE)</f>
        <v>#N/A</v>
      </c>
    </row>
    <row r="2652" ht="15.75" customHeight="1">
      <c r="A2652" s="173"/>
      <c r="B2652" s="111"/>
      <c r="C2652" s="166"/>
      <c r="D2652" s="131"/>
      <c r="E2652" s="157"/>
      <c r="F2652" s="111"/>
      <c r="J2652" s="141" t="str">
        <f>VLOOKUP(D2652,'Tech. sheet (2)'!A:B,2,FALSE)</f>
        <v>#N/A</v>
      </c>
    </row>
    <row r="2653" ht="15.75" customHeight="1">
      <c r="A2653" s="173"/>
      <c r="B2653" s="111"/>
      <c r="C2653" s="166"/>
      <c r="D2653" s="131"/>
      <c r="E2653" s="157"/>
      <c r="F2653" s="111"/>
      <c r="J2653" s="141" t="str">
        <f>VLOOKUP(D2653,'Tech. sheet (2)'!A:B,2,FALSE)</f>
        <v>#N/A</v>
      </c>
    </row>
    <row r="2654" ht="15.75" customHeight="1">
      <c r="A2654" s="173"/>
      <c r="B2654" s="111"/>
      <c r="C2654" s="166"/>
      <c r="D2654" s="131"/>
      <c r="E2654" s="157"/>
      <c r="F2654" s="111"/>
      <c r="J2654" s="141" t="str">
        <f>VLOOKUP(D2654,'Tech. sheet (2)'!A:B,2,FALSE)</f>
        <v>#N/A</v>
      </c>
    </row>
    <row r="2655" ht="15.75" customHeight="1">
      <c r="A2655" s="173"/>
      <c r="B2655" s="111"/>
      <c r="C2655" s="166"/>
      <c r="D2655" s="131"/>
      <c r="E2655" s="157"/>
      <c r="F2655" s="111"/>
      <c r="J2655" s="141" t="str">
        <f>VLOOKUP(D2655,'Tech. sheet (2)'!A:B,2,FALSE)</f>
        <v>#N/A</v>
      </c>
    </row>
    <row r="2656" ht="15.75" customHeight="1">
      <c r="A2656" s="173"/>
      <c r="B2656" s="111"/>
      <c r="C2656" s="166"/>
      <c r="D2656" s="131"/>
      <c r="E2656" s="157"/>
      <c r="F2656" s="111"/>
      <c r="J2656" s="141" t="str">
        <f>VLOOKUP(D2656,'Tech. sheet (2)'!A:B,2,FALSE)</f>
        <v>#N/A</v>
      </c>
    </row>
    <row r="2657" ht="15.75" customHeight="1">
      <c r="A2657" s="173"/>
      <c r="B2657" s="111"/>
      <c r="C2657" s="166"/>
      <c r="D2657" s="131"/>
      <c r="E2657" s="157"/>
      <c r="F2657" s="111"/>
      <c r="J2657" s="141" t="str">
        <f>VLOOKUP(D2657,'Tech. sheet (2)'!A:B,2,FALSE)</f>
        <v>#N/A</v>
      </c>
    </row>
    <row r="2658" ht="15.75" customHeight="1">
      <c r="A2658" s="173"/>
      <c r="B2658" s="111"/>
      <c r="C2658" s="166"/>
      <c r="D2658" s="131"/>
      <c r="E2658" s="157"/>
      <c r="F2658" s="111"/>
      <c r="J2658" s="141" t="str">
        <f>VLOOKUP(D2658,'Tech. sheet (2)'!A:B,2,FALSE)</f>
        <v>#N/A</v>
      </c>
    </row>
    <row r="2659" ht="15.75" customHeight="1">
      <c r="A2659" s="173"/>
      <c r="B2659" s="111"/>
      <c r="C2659" s="166"/>
      <c r="D2659" s="131"/>
      <c r="E2659" s="157"/>
      <c r="F2659" s="111"/>
      <c r="J2659" s="141" t="str">
        <f>VLOOKUP(D2659,'Tech. sheet (2)'!A:B,2,FALSE)</f>
        <v>#N/A</v>
      </c>
    </row>
    <row r="2660" ht="15.75" customHeight="1">
      <c r="A2660" s="173"/>
      <c r="B2660" s="111"/>
      <c r="C2660" s="166"/>
      <c r="D2660" s="131"/>
      <c r="E2660" s="157"/>
      <c r="F2660" s="111"/>
      <c r="J2660" s="141" t="str">
        <f>VLOOKUP(D2660,'Tech. sheet (2)'!A:B,2,FALSE)</f>
        <v>#N/A</v>
      </c>
    </row>
    <row r="2661" ht="15.75" customHeight="1">
      <c r="A2661" s="173"/>
      <c r="B2661" s="111"/>
      <c r="C2661" s="166"/>
      <c r="D2661" s="131"/>
      <c r="E2661" s="157"/>
      <c r="F2661" s="111"/>
      <c r="J2661" s="141" t="str">
        <f>VLOOKUP(D2661,'Tech. sheet (2)'!A:B,2,FALSE)</f>
        <v>#N/A</v>
      </c>
    </row>
    <row r="2662" ht="15.75" customHeight="1">
      <c r="A2662" s="173"/>
      <c r="B2662" s="111"/>
      <c r="C2662" s="166"/>
      <c r="D2662" s="131"/>
      <c r="E2662" s="157"/>
      <c r="F2662" s="111"/>
      <c r="J2662" s="141" t="str">
        <f>VLOOKUP(D2662,'Tech. sheet (2)'!A:B,2,FALSE)</f>
        <v>#N/A</v>
      </c>
    </row>
    <row r="2663" ht="15.75" customHeight="1">
      <c r="A2663" s="173"/>
      <c r="B2663" s="111"/>
      <c r="C2663" s="166"/>
      <c r="D2663" s="131"/>
      <c r="E2663" s="157"/>
      <c r="F2663" s="111"/>
      <c r="J2663" s="141" t="str">
        <f>VLOOKUP(D2663,'Tech. sheet (2)'!A:B,2,FALSE)</f>
        <v>#N/A</v>
      </c>
    </row>
    <row r="2664" ht="15.75" customHeight="1">
      <c r="A2664" s="173"/>
      <c r="B2664" s="111"/>
      <c r="C2664" s="166"/>
      <c r="D2664" s="131"/>
      <c r="E2664" s="157"/>
      <c r="F2664" s="111"/>
      <c r="J2664" s="141" t="str">
        <f>VLOOKUP(D2664,'Tech. sheet (2)'!A:B,2,FALSE)</f>
        <v>#N/A</v>
      </c>
    </row>
    <row r="2665" ht="15.75" customHeight="1">
      <c r="A2665" s="173"/>
      <c r="B2665" s="111"/>
      <c r="C2665" s="166"/>
      <c r="D2665" s="131"/>
      <c r="E2665" s="157"/>
      <c r="F2665" s="111"/>
      <c r="J2665" s="141" t="str">
        <f>VLOOKUP(D2665,'Tech. sheet (2)'!A:B,2,FALSE)</f>
        <v>#N/A</v>
      </c>
    </row>
    <row r="2666" ht="15.75" customHeight="1">
      <c r="A2666" s="173"/>
      <c r="B2666" s="111"/>
      <c r="C2666" s="166"/>
      <c r="D2666" s="131"/>
      <c r="E2666" s="157"/>
      <c r="F2666" s="111"/>
      <c r="J2666" s="141" t="str">
        <f>VLOOKUP(D2666,'Tech. sheet (2)'!A:B,2,FALSE)</f>
        <v>#N/A</v>
      </c>
    </row>
    <row r="2667" ht="15.75" customHeight="1">
      <c r="A2667" s="173"/>
      <c r="B2667" s="111"/>
      <c r="C2667" s="166"/>
      <c r="D2667" s="131"/>
      <c r="E2667" s="157"/>
      <c r="F2667" s="111"/>
      <c r="J2667" s="141" t="str">
        <f>VLOOKUP(D2667,'Tech. sheet (2)'!A:B,2,FALSE)</f>
        <v>#N/A</v>
      </c>
    </row>
    <row r="2668" ht="15.75" customHeight="1">
      <c r="A2668" s="173"/>
      <c r="B2668" s="111"/>
      <c r="C2668" s="166"/>
      <c r="D2668" s="131"/>
      <c r="E2668" s="157"/>
      <c r="F2668" s="111"/>
      <c r="J2668" s="141" t="str">
        <f>VLOOKUP(D2668,'Tech. sheet (2)'!A:B,2,FALSE)</f>
        <v>#N/A</v>
      </c>
    </row>
    <row r="2669" ht="15.75" customHeight="1">
      <c r="A2669" s="173"/>
      <c r="B2669" s="111"/>
      <c r="C2669" s="166"/>
      <c r="D2669" s="131"/>
      <c r="E2669" s="157"/>
      <c r="F2669" s="111"/>
      <c r="J2669" s="141" t="str">
        <f>VLOOKUP(D2669,'Tech. sheet (2)'!A:B,2,FALSE)</f>
        <v>#N/A</v>
      </c>
    </row>
    <row r="2670" ht="15.75" customHeight="1">
      <c r="A2670" s="173"/>
      <c r="C2670" s="166"/>
      <c r="D2670" s="131"/>
      <c r="E2670" s="157"/>
      <c r="F2670" s="111"/>
      <c r="J2670" s="141" t="str">
        <f>VLOOKUP(D2670,'Tech. sheet (2)'!A:B,2,FALSE)</f>
        <v>#N/A</v>
      </c>
    </row>
    <row r="2671" ht="15.75" customHeight="1">
      <c r="A2671" s="173"/>
      <c r="C2671" s="166"/>
      <c r="D2671" s="131"/>
      <c r="E2671" s="157"/>
      <c r="F2671" s="111"/>
      <c r="J2671" s="141" t="str">
        <f>VLOOKUP(D2671,'Tech. sheet (2)'!A:B,2,FALSE)</f>
        <v>#N/A</v>
      </c>
    </row>
    <row r="2672" ht="15.75" customHeight="1">
      <c r="A2672" s="173"/>
      <c r="C2672" s="166"/>
      <c r="D2672" s="131"/>
      <c r="E2672" s="157"/>
      <c r="F2672" s="111"/>
      <c r="J2672" s="141" t="str">
        <f>VLOOKUP(D2672,'Tech. sheet (2)'!A:B,2,FALSE)</f>
        <v>#N/A</v>
      </c>
    </row>
    <row r="2673" ht="15.75" customHeight="1">
      <c r="A2673" s="173"/>
      <c r="C2673" s="166"/>
      <c r="D2673" s="131"/>
      <c r="E2673" s="157"/>
      <c r="F2673" s="111"/>
      <c r="J2673" s="141" t="str">
        <f>VLOOKUP(D2673,'Tech. sheet (2)'!A:B,2,FALSE)</f>
        <v>#N/A</v>
      </c>
    </row>
    <row r="2674" ht="15.75" customHeight="1">
      <c r="A2674" s="173"/>
      <c r="C2674" s="166"/>
      <c r="D2674" s="131"/>
      <c r="E2674" s="157"/>
      <c r="F2674" s="111"/>
      <c r="J2674" s="141" t="str">
        <f>VLOOKUP(D2674,'Tech. sheet (2)'!A:B,2,FALSE)</f>
        <v>#N/A</v>
      </c>
    </row>
    <row r="2675" ht="15.75" customHeight="1">
      <c r="A2675" s="173"/>
      <c r="C2675" s="166"/>
      <c r="D2675" s="131"/>
      <c r="E2675" s="157"/>
      <c r="F2675" s="111"/>
      <c r="J2675" s="141" t="str">
        <f>VLOOKUP(D2675,'Tech. sheet (2)'!A:B,2,FALSE)</f>
        <v>#N/A</v>
      </c>
    </row>
    <row r="2676" ht="15.75" customHeight="1">
      <c r="A2676" s="173"/>
      <c r="C2676" s="166"/>
      <c r="D2676" s="131"/>
      <c r="E2676" s="157"/>
      <c r="F2676" s="111"/>
      <c r="J2676" s="141" t="str">
        <f>VLOOKUP(D2676,'Tech. sheet (2)'!A:B,2,FALSE)</f>
        <v>#N/A</v>
      </c>
    </row>
    <row r="2677" ht="15.75" customHeight="1">
      <c r="A2677" s="173"/>
      <c r="J2677" s="141" t="str">
        <f>VLOOKUP(D2677,'Tech. sheet (2)'!A:B,2,FALSE)</f>
        <v>#N/A</v>
      </c>
    </row>
    <row r="2678" ht="15.75" customHeight="1">
      <c r="A2678" s="173"/>
      <c r="J2678" s="270"/>
    </row>
    <row r="2679" ht="15.75" customHeight="1">
      <c r="A2679" s="173"/>
      <c r="J2679" s="270"/>
    </row>
    <row r="2680" ht="15.75" customHeight="1">
      <c r="A2680" s="173"/>
      <c r="J2680" s="270"/>
    </row>
    <row r="2681" ht="15.75" customHeight="1">
      <c r="A2681" s="173"/>
      <c r="J2681" s="270"/>
    </row>
    <row r="2682" ht="15.75" customHeight="1">
      <c r="A2682" s="173"/>
      <c r="J2682" s="270"/>
    </row>
    <row r="2683" ht="15.75" customHeight="1">
      <c r="A2683" s="173"/>
      <c r="J2683" s="270"/>
    </row>
    <row r="2684" ht="15.75" customHeight="1">
      <c r="A2684" s="173"/>
      <c r="J2684" s="270"/>
    </row>
    <row r="2685" ht="15.75" customHeight="1">
      <c r="A2685" s="173"/>
      <c r="J2685" s="270"/>
    </row>
    <row r="2686" ht="15.75" customHeight="1">
      <c r="A2686" s="173"/>
      <c r="J2686" s="270"/>
    </row>
    <row r="2687" ht="15.75" customHeight="1">
      <c r="A2687" s="173"/>
      <c r="J2687" s="270"/>
    </row>
    <row r="2688" ht="15.75" customHeight="1">
      <c r="A2688" s="173"/>
      <c r="J2688" s="270"/>
    </row>
    <row r="2689" ht="15.75" customHeight="1">
      <c r="A2689" s="173"/>
      <c r="J2689" s="270"/>
    </row>
    <row r="2690" ht="15.75" customHeight="1">
      <c r="A2690" s="173"/>
      <c r="J2690" s="270"/>
    </row>
    <row r="2691" ht="15.75" customHeight="1">
      <c r="A2691" s="173"/>
      <c r="J2691" s="270"/>
    </row>
    <row r="2692" ht="15.75" customHeight="1">
      <c r="A2692" s="173"/>
      <c r="J2692" s="270"/>
    </row>
    <row r="2693" ht="15.75" customHeight="1">
      <c r="A2693" s="173"/>
      <c r="J2693" s="270"/>
    </row>
    <row r="2694" ht="15.75" customHeight="1">
      <c r="A2694" s="173"/>
      <c r="J2694" s="270"/>
    </row>
    <row r="2695" ht="15.75" customHeight="1">
      <c r="A2695" s="173"/>
      <c r="J2695" s="270"/>
    </row>
    <row r="2696" ht="15.75" customHeight="1">
      <c r="A2696" s="173"/>
      <c r="J2696" s="270"/>
    </row>
    <row r="2697" ht="15.75" customHeight="1">
      <c r="A2697" s="173"/>
      <c r="J2697" s="270"/>
    </row>
    <row r="2698" ht="15.75" customHeight="1">
      <c r="A2698" s="173"/>
      <c r="J2698" s="270"/>
    </row>
    <row r="2699" ht="15.75" customHeight="1">
      <c r="A2699" s="173"/>
      <c r="J2699" s="270"/>
    </row>
    <row r="2700" ht="15.75" customHeight="1">
      <c r="A2700" s="173"/>
      <c r="J2700" s="270"/>
    </row>
    <row r="2701" ht="15.75" customHeight="1">
      <c r="A2701" s="173"/>
      <c r="J2701" s="270"/>
    </row>
    <row r="2702" ht="15.75" customHeight="1">
      <c r="A2702" s="173"/>
      <c r="J2702" s="270"/>
    </row>
    <row r="2703" ht="15.75" customHeight="1">
      <c r="A2703" s="173"/>
      <c r="J2703" s="270"/>
    </row>
    <row r="2704" ht="15.75" customHeight="1">
      <c r="A2704" s="173"/>
      <c r="J2704" s="270"/>
    </row>
    <row r="2705" ht="15.75" customHeight="1">
      <c r="A2705" s="173"/>
      <c r="J2705" s="270"/>
    </row>
    <row r="2706" ht="15.75" customHeight="1">
      <c r="A2706" s="173"/>
      <c r="J2706" s="270"/>
    </row>
    <row r="2707" ht="15.75" customHeight="1">
      <c r="A2707" s="173"/>
      <c r="J2707" s="270"/>
    </row>
    <row r="2708" ht="15.75" customHeight="1">
      <c r="A2708" s="173"/>
      <c r="J2708" s="270"/>
    </row>
    <row r="2709" ht="15.75" customHeight="1">
      <c r="A2709" s="173"/>
      <c r="J2709" s="270"/>
    </row>
    <row r="2710" ht="15.75" customHeight="1">
      <c r="A2710" s="173"/>
      <c r="J2710" s="270"/>
    </row>
    <row r="2711" ht="15.75" customHeight="1">
      <c r="A2711" s="173"/>
      <c r="J2711" s="270"/>
    </row>
    <row r="2712" ht="15.75" customHeight="1">
      <c r="A2712" s="173"/>
      <c r="J2712" s="270"/>
    </row>
    <row r="2713" ht="15.75" customHeight="1">
      <c r="A2713" s="173"/>
      <c r="J2713" s="270"/>
    </row>
    <row r="2714" ht="15.75" customHeight="1">
      <c r="A2714" s="173"/>
      <c r="J2714" s="270"/>
    </row>
    <row r="2715" ht="15.75" customHeight="1">
      <c r="A2715" s="173"/>
      <c r="J2715" s="270"/>
    </row>
    <row r="2716" ht="15.75" customHeight="1">
      <c r="A2716" s="173"/>
      <c r="J2716" s="270"/>
    </row>
    <row r="2717" ht="15.75" customHeight="1">
      <c r="A2717" s="173"/>
      <c r="J2717" s="270"/>
    </row>
    <row r="2718" ht="15.75" customHeight="1">
      <c r="A2718" s="173"/>
      <c r="J2718" s="270"/>
    </row>
    <row r="2719" ht="15.75" customHeight="1">
      <c r="A2719" s="173"/>
      <c r="J2719" s="270"/>
    </row>
    <row r="2720" ht="15.75" customHeight="1">
      <c r="A2720" s="173"/>
      <c r="J2720" s="270"/>
    </row>
    <row r="2721" ht="15.75" customHeight="1">
      <c r="A2721" s="173"/>
      <c r="J2721" s="270"/>
    </row>
    <row r="2722" ht="15.75" customHeight="1">
      <c r="A2722" s="173"/>
      <c r="J2722" s="270"/>
    </row>
    <row r="2723" ht="15.75" customHeight="1">
      <c r="A2723" s="173"/>
      <c r="J2723" s="270"/>
    </row>
    <row r="2724" ht="15.75" customHeight="1">
      <c r="A2724" s="173"/>
      <c r="J2724" s="270"/>
    </row>
    <row r="2725" ht="15.75" customHeight="1">
      <c r="A2725" s="173"/>
      <c r="J2725" s="270"/>
    </row>
    <row r="2726" ht="15.75" customHeight="1">
      <c r="A2726" s="173"/>
      <c r="J2726" s="270"/>
    </row>
    <row r="2727" ht="15.75" customHeight="1">
      <c r="A2727" s="173"/>
      <c r="J2727" s="270"/>
    </row>
    <row r="2728" ht="15.75" customHeight="1">
      <c r="A2728" s="173"/>
      <c r="J2728" s="270"/>
    </row>
    <row r="2729" ht="15.75" customHeight="1">
      <c r="A2729" s="173"/>
      <c r="J2729" s="270"/>
    </row>
    <row r="2730" ht="15.75" customHeight="1">
      <c r="A2730" s="173"/>
      <c r="J2730" s="270"/>
    </row>
    <row r="2731" ht="15.75" customHeight="1">
      <c r="A2731" s="173"/>
      <c r="J2731" s="270"/>
    </row>
    <row r="2732" ht="15.75" customHeight="1">
      <c r="A2732" s="173"/>
      <c r="J2732" s="270"/>
    </row>
    <row r="2733" ht="15.75" customHeight="1">
      <c r="A2733" s="173"/>
      <c r="J2733" s="270"/>
    </row>
    <row r="2734" ht="15.75" customHeight="1">
      <c r="A2734" s="173"/>
      <c r="J2734" s="270"/>
    </row>
    <row r="2735" ht="15.75" customHeight="1">
      <c r="A2735" s="173"/>
      <c r="J2735" s="270"/>
    </row>
    <row r="2736" ht="15.75" customHeight="1">
      <c r="A2736" s="173"/>
      <c r="J2736" s="270"/>
    </row>
    <row r="2737" ht="15.75" customHeight="1">
      <c r="A2737" s="173"/>
      <c r="J2737" s="270"/>
    </row>
    <row r="2738" ht="15.75" customHeight="1">
      <c r="A2738" s="173"/>
      <c r="J2738" s="270"/>
    </row>
    <row r="2739" ht="15.75" customHeight="1">
      <c r="A2739" s="173"/>
      <c r="J2739" s="270"/>
    </row>
    <row r="2740" ht="15.75" customHeight="1">
      <c r="A2740" s="173"/>
      <c r="J2740" s="270"/>
    </row>
    <row r="2741" ht="15.75" customHeight="1">
      <c r="A2741" s="173"/>
      <c r="J2741" s="270"/>
    </row>
    <row r="2742" ht="15.75" customHeight="1">
      <c r="A2742" s="173"/>
      <c r="J2742" s="270"/>
    </row>
    <row r="2743" ht="15.75" customHeight="1">
      <c r="A2743" s="173"/>
      <c r="J2743" s="270"/>
    </row>
    <row r="2744" ht="15.75" customHeight="1">
      <c r="A2744" s="173"/>
      <c r="J2744" s="270"/>
    </row>
    <row r="2745" ht="15.75" customHeight="1">
      <c r="A2745" s="173"/>
      <c r="J2745" s="270"/>
    </row>
    <row r="2746" ht="15.75" customHeight="1">
      <c r="A2746" s="173"/>
      <c r="J2746" s="270"/>
    </row>
    <row r="2747" ht="15.75" customHeight="1">
      <c r="A2747" s="173"/>
      <c r="J2747" s="270"/>
    </row>
    <row r="2748" ht="15.75" customHeight="1">
      <c r="A2748" s="173"/>
      <c r="J2748" s="270"/>
    </row>
    <row r="2749" ht="15.75" customHeight="1">
      <c r="A2749" s="173"/>
      <c r="J2749" s="270"/>
    </row>
    <row r="2750" ht="15.75" customHeight="1">
      <c r="A2750" s="173"/>
      <c r="J2750" s="270"/>
    </row>
    <row r="2751" ht="15.75" customHeight="1">
      <c r="A2751" s="173"/>
      <c r="J2751" s="270"/>
    </row>
    <row r="2752" ht="15.75" customHeight="1">
      <c r="A2752" s="173"/>
      <c r="J2752" s="270"/>
    </row>
    <row r="2753" ht="15.75" customHeight="1">
      <c r="A2753" s="173"/>
      <c r="J2753" s="270"/>
    </row>
    <row r="2754" ht="15.75" customHeight="1">
      <c r="A2754" s="173"/>
      <c r="J2754" s="270"/>
    </row>
    <row r="2755" ht="15.75" customHeight="1">
      <c r="A2755" s="173"/>
      <c r="J2755" s="270"/>
    </row>
    <row r="2756" ht="15.75" customHeight="1">
      <c r="A2756" s="173"/>
      <c r="J2756" s="270"/>
    </row>
    <row r="2757" ht="15.75" customHeight="1">
      <c r="A2757" s="173"/>
      <c r="J2757" s="270"/>
    </row>
    <row r="2758" ht="15.75" customHeight="1">
      <c r="A2758" s="173"/>
      <c r="J2758" s="270"/>
    </row>
    <row r="2759" ht="15.75" customHeight="1">
      <c r="A2759" s="173"/>
      <c r="J2759" s="270"/>
    </row>
    <row r="2760" ht="15.75" customHeight="1">
      <c r="A2760" s="173"/>
      <c r="J2760" s="270"/>
    </row>
    <row r="2761" ht="15.75" customHeight="1">
      <c r="A2761" s="173"/>
      <c r="J2761" s="270"/>
    </row>
    <row r="2762" ht="15.75" customHeight="1">
      <c r="A2762" s="173"/>
      <c r="J2762" s="270"/>
    </row>
    <row r="2763" ht="15.75" customHeight="1">
      <c r="A2763" s="173"/>
      <c r="J2763" s="270"/>
    </row>
    <row r="2764" ht="15.75" customHeight="1">
      <c r="A2764" s="173"/>
      <c r="J2764" s="270"/>
    </row>
    <row r="2765" ht="15.75" customHeight="1">
      <c r="A2765" s="173"/>
      <c r="J2765" s="270"/>
    </row>
    <row r="2766" ht="15.75" customHeight="1">
      <c r="A2766" s="173"/>
      <c r="J2766" s="270"/>
    </row>
    <row r="2767" ht="15.75" customHeight="1">
      <c r="A2767" s="173"/>
      <c r="J2767" s="270"/>
    </row>
    <row r="2768" ht="15.75" customHeight="1">
      <c r="A2768" s="173"/>
      <c r="J2768" s="270"/>
    </row>
    <row r="2769" ht="15.75" customHeight="1">
      <c r="A2769" s="173"/>
      <c r="J2769" s="270"/>
    </row>
    <row r="2770" ht="15.75" customHeight="1">
      <c r="A2770" s="173"/>
      <c r="J2770" s="270"/>
    </row>
    <row r="2771" ht="15.75" customHeight="1">
      <c r="A2771" s="173"/>
      <c r="J2771" s="270"/>
    </row>
    <row r="2772" ht="15.75" customHeight="1">
      <c r="A2772" s="173"/>
      <c r="J2772" s="270"/>
    </row>
    <row r="2773" ht="15.75" customHeight="1">
      <c r="A2773" s="173"/>
      <c r="J2773" s="270"/>
    </row>
    <row r="2774" ht="15.75" customHeight="1">
      <c r="A2774" s="173"/>
      <c r="J2774" s="270"/>
    </row>
    <row r="2775" ht="15.75" customHeight="1">
      <c r="A2775" s="173"/>
      <c r="J2775" s="270"/>
    </row>
    <row r="2776" ht="15.75" customHeight="1">
      <c r="A2776" s="173"/>
      <c r="J2776" s="270"/>
    </row>
    <row r="2777" ht="15.75" customHeight="1">
      <c r="A2777" s="173"/>
      <c r="J2777" s="270"/>
    </row>
    <row r="2778" ht="15.75" customHeight="1">
      <c r="A2778" s="173"/>
      <c r="J2778" s="270"/>
    </row>
    <row r="2779" ht="15.75" customHeight="1">
      <c r="A2779" s="173"/>
      <c r="J2779" s="270"/>
    </row>
    <row r="2780" ht="15.75" customHeight="1">
      <c r="A2780" s="173"/>
      <c r="J2780" s="270"/>
    </row>
    <row r="2781" ht="15.75" customHeight="1">
      <c r="A2781" s="173"/>
      <c r="J2781" s="270"/>
    </row>
    <row r="2782" ht="15.75" customHeight="1">
      <c r="A2782" s="173"/>
      <c r="J2782" s="270"/>
    </row>
    <row r="2783" ht="15.75" customHeight="1">
      <c r="A2783" s="173"/>
      <c r="J2783" s="270"/>
    </row>
    <row r="2784" ht="15.75" customHeight="1">
      <c r="A2784" s="173"/>
      <c r="J2784" s="270"/>
    </row>
    <row r="2785" ht="15.75" customHeight="1">
      <c r="A2785" s="173"/>
      <c r="J2785" s="270"/>
    </row>
    <row r="2786" ht="15.75" customHeight="1">
      <c r="A2786" s="173"/>
      <c r="J2786" s="270"/>
    </row>
    <row r="2787" ht="15.75" customHeight="1">
      <c r="A2787" s="173"/>
      <c r="J2787" s="270"/>
    </row>
    <row r="2788" ht="15.75" customHeight="1">
      <c r="A2788" s="173"/>
      <c r="J2788" s="270"/>
    </row>
    <row r="2789" ht="15.75" customHeight="1">
      <c r="A2789" s="173"/>
      <c r="J2789" s="270"/>
    </row>
    <row r="2790" ht="15.75" customHeight="1">
      <c r="A2790" s="173"/>
      <c r="J2790" s="270"/>
    </row>
    <row r="2791" ht="15.75" customHeight="1">
      <c r="A2791" s="173"/>
      <c r="J2791" s="270"/>
    </row>
    <row r="2792" ht="15.75" customHeight="1">
      <c r="A2792" s="173"/>
      <c r="J2792" s="270"/>
    </row>
    <row r="2793" ht="15.75" customHeight="1">
      <c r="A2793" s="173"/>
      <c r="J2793" s="270"/>
    </row>
    <row r="2794" ht="15.75" customHeight="1">
      <c r="A2794" s="173"/>
      <c r="J2794" s="270"/>
    </row>
    <row r="2795" ht="15.75" customHeight="1">
      <c r="A2795" s="173"/>
      <c r="J2795" s="270"/>
    </row>
    <row r="2796" ht="15.75" customHeight="1">
      <c r="A2796" s="173"/>
      <c r="J2796" s="270"/>
    </row>
    <row r="2797" ht="15.75" customHeight="1">
      <c r="A2797" s="173"/>
      <c r="J2797" s="270"/>
    </row>
    <row r="2798" ht="15.75" customHeight="1">
      <c r="A2798" s="173"/>
      <c r="J2798" s="270"/>
    </row>
    <row r="2799" ht="15.75" customHeight="1">
      <c r="A2799" s="173"/>
      <c r="J2799" s="270"/>
    </row>
    <row r="2800" ht="15.75" customHeight="1">
      <c r="A2800" s="173"/>
      <c r="J2800" s="270"/>
    </row>
    <row r="2801" ht="15.75" customHeight="1">
      <c r="A2801" s="173"/>
      <c r="J2801" s="270"/>
    </row>
    <row r="2802" ht="15.75" customHeight="1">
      <c r="A2802" s="173"/>
      <c r="J2802" s="270"/>
    </row>
    <row r="2803" ht="15.75" customHeight="1">
      <c r="A2803" s="173"/>
      <c r="J2803" s="270"/>
    </row>
    <row r="2804" ht="15.75" customHeight="1">
      <c r="A2804" s="173"/>
      <c r="J2804" s="270"/>
    </row>
    <row r="2805" ht="15.75" customHeight="1">
      <c r="A2805" s="173"/>
      <c r="J2805" s="270"/>
    </row>
    <row r="2806" ht="15.75" customHeight="1">
      <c r="A2806" s="173"/>
      <c r="J2806" s="270"/>
    </row>
    <row r="2807" ht="15.75" customHeight="1">
      <c r="A2807" s="173"/>
      <c r="J2807" s="270"/>
    </row>
    <row r="2808" ht="15.75" customHeight="1">
      <c r="A2808" s="173"/>
      <c r="J2808" s="270"/>
    </row>
    <row r="2809" ht="15.75" customHeight="1">
      <c r="A2809" s="173"/>
      <c r="J2809" s="270"/>
    </row>
    <row r="2810" ht="15.75" customHeight="1">
      <c r="A2810" s="173"/>
      <c r="J2810" s="270"/>
    </row>
    <row r="2811" ht="15.75" customHeight="1">
      <c r="A2811" s="173"/>
      <c r="J2811" s="270"/>
    </row>
    <row r="2812" ht="15.75" customHeight="1">
      <c r="A2812" s="173"/>
      <c r="J2812" s="270"/>
    </row>
    <row r="2813" ht="15.75" customHeight="1">
      <c r="A2813" s="173"/>
      <c r="J2813" s="270"/>
    </row>
    <row r="2814" ht="15.75" customHeight="1">
      <c r="A2814" s="173"/>
      <c r="J2814" s="270"/>
    </row>
    <row r="2815" ht="15.75" customHeight="1">
      <c r="A2815" s="173"/>
      <c r="J2815" s="270"/>
    </row>
    <row r="2816" ht="15.75" customHeight="1">
      <c r="A2816" s="173"/>
      <c r="J2816" s="270"/>
    </row>
    <row r="2817" ht="15.75" customHeight="1">
      <c r="A2817" s="173"/>
      <c r="J2817" s="270"/>
    </row>
    <row r="2818" ht="15.75" customHeight="1">
      <c r="A2818" s="173"/>
      <c r="J2818" s="270"/>
    </row>
    <row r="2819" ht="15.75" customHeight="1">
      <c r="A2819" s="173"/>
      <c r="J2819" s="270"/>
    </row>
    <row r="2820" ht="15.75" customHeight="1">
      <c r="A2820" s="173"/>
      <c r="J2820" s="270"/>
    </row>
    <row r="2821" ht="15.75" customHeight="1">
      <c r="A2821" s="173"/>
      <c r="J2821" s="270"/>
    </row>
    <row r="2822" ht="15.75" customHeight="1">
      <c r="A2822" s="173"/>
      <c r="J2822" s="270"/>
    </row>
    <row r="2823" ht="15.75" customHeight="1">
      <c r="A2823" s="173"/>
      <c r="J2823" s="270"/>
    </row>
    <row r="2824" ht="15.75" customHeight="1">
      <c r="A2824" s="173"/>
      <c r="J2824" s="270"/>
    </row>
    <row r="2825" ht="15.75" customHeight="1">
      <c r="A2825" s="173"/>
      <c r="J2825" s="270"/>
    </row>
    <row r="2826" ht="15.75" customHeight="1">
      <c r="A2826" s="173"/>
      <c r="J2826" s="270"/>
    </row>
    <row r="2827" ht="15.75" customHeight="1">
      <c r="A2827" s="173"/>
      <c r="J2827" s="270"/>
    </row>
    <row r="2828" ht="15.75" customHeight="1">
      <c r="A2828" s="173"/>
      <c r="J2828" s="270"/>
    </row>
    <row r="2829" ht="15.75" customHeight="1">
      <c r="A2829" s="173"/>
      <c r="J2829" s="270"/>
    </row>
    <row r="2830" ht="15.75" customHeight="1">
      <c r="A2830" s="173"/>
      <c r="J2830" s="270"/>
    </row>
    <row r="2831" ht="15.75" customHeight="1">
      <c r="A2831" s="173"/>
      <c r="J2831" s="270"/>
    </row>
    <row r="2832" ht="15.75" customHeight="1">
      <c r="A2832" s="173"/>
      <c r="J2832" s="270"/>
    </row>
    <row r="2833" ht="15.75" customHeight="1">
      <c r="A2833" s="173"/>
      <c r="J2833" s="270"/>
    </row>
    <row r="2834" ht="15.75" customHeight="1">
      <c r="A2834" s="173"/>
      <c r="J2834" s="270"/>
    </row>
    <row r="2835" ht="15.75" customHeight="1">
      <c r="A2835" s="173"/>
      <c r="J2835" s="270"/>
    </row>
    <row r="2836" ht="15.75" customHeight="1">
      <c r="A2836" s="173"/>
      <c r="J2836" s="270"/>
    </row>
    <row r="2837" ht="15.75" customHeight="1">
      <c r="A2837" s="173"/>
      <c r="J2837" s="270"/>
    </row>
    <row r="2838" ht="15.75" customHeight="1">
      <c r="A2838" s="173"/>
      <c r="J2838" s="270"/>
    </row>
    <row r="2839" ht="15.75" customHeight="1">
      <c r="A2839" s="173"/>
      <c r="J2839" s="270"/>
    </row>
    <row r="2840" ht="15.75" customHeight="1">
      <c r="A2840" s="173"/>
      <c r="J2840" s="270"/>
    </row>
    <row r="2841" ht="15.75" customHeight="1">
      <c r="A2841" s="173"/>
      <c r="J2841" s="270"/>
    </row>
    <row r="2842" ht="15.75" customHeight="1">
      <c r="A2842" s="173"/>
      <c r="J2842" s="270"/>
    </row>
    <row r="2843" ht="15.75" customHeight="1">
      <c r="A2843" s="173"/>
      <c r="J2843" s="270"/>
    </row>
    <row r="2844" ht="15.75" customHeight="1">
      <c r="A2844" s="173"/>
      <c r="J2844" s="270"/>
    </row>
    <row r="2845" ht="15.75" customHeight="1">
      <c r="A2845" s="173"/>
      <c r="J2845" s="270"/>
    </row>
    <row r="2846" ht="15.75" customHeight="1">
      <c r="A2846" s="173"/>
      <c r="J2846" s="270"/>
    </row>
    <row r="2847" ht="15.75" customHeight="1">
      <c r="A2847" s="173"/>
      <c r="J2847" s="270"/>
    </row>
    <row r="2848" ht="15.75" customHeight="1">
      <c r="A2848" s="173"/>
      <c r="J2848" s="270"/>
    </row>
    <row r="2849" ht="15.75" customHeight="1">
      <c r="A2849" s="173"/>
      <c r="J2849" s="270"/>
    </row>
    <row r="2850" ht="15.75" customHeight="1">
      <c r="A2850" s="173"/>
      <c r="J2850" s="270"/>
    </row>
    <row r="2851" ht="15.75" customHeight="1">
      <c r="A2851" s="173"/>
      <c r="J2851" s="270"/>
    </row>
    <row r="2852" ht="15.75" customHeight="1">
      <c r="A2852" s="173"/>
      <c r="J2852" s="270"/>
    </row>
    <row r="2853" ht="15.75" customHeight="1">
      <c r="A2853" s="173"/>
      <c r="J2853" s="270"/>
    </row>
    <row r="2854" ht="15.75" customHeight="1">
      <c r="A2854" s="173"/>
      <c r="J2854" s="270"/>
    </row>
    <row r="2855" ht="15.75" customHeight="1">
      <c r="A2855" s="173"/>
      <c r="J2855" s="270"/>
    </row>
    <row r="2856" ht="15.75" customHeight="1">
      <c r="A2856" s="173"/>
      <c r="J2856" s="270"/>
    </row>
    <row r="2857" ht="15.75" customHeight="1">
      <c r="A2857" s="173"/>
      <c r="J2857" s="270"/>
    </row>
    <row r="2858" ht="15.75" customHeight="1">
      <c r="A2858" s="173"/>
      <c r="J2858" s="270"/>
    </row>
    <row r="2859" ht="15.75" customHeight="1">
      <c r="A2859" s="173"/>
      <c r="J2859" s="270"/>
    </row>
    <row r="2860" ht="15.75" customHeight="1">
      <c r="A2860" s="173"/>
      <c r="J2860" s="270"/>
    </row>
    <row r="2861" ht="15.75" customHeight="1">
      <c r="A2861" s="173"/>
      <c r="J2861" s="270"/>
    </row>
    <row r="2862" ht="15.75" customHeight="1">
      <c r="A2862" s="173"/>
      <c r="J2862" s="270"/>
    </row>
    <row r="2863" ht="15.75" customHeight="1">
      <c r="A2863" s="173"/>
      <c r="J2863" s="270"/>
    </row>
    <row r="2864" ht="15.75" customHeight="1">
      <c r="A2864" s="173"/>
      <c r="J2864" s="270"/>
    </row>
    <row r="2865" ht="15.75" customHeight="1">
      <c r="A2865" s="173"/>
      <c r="J2865" s="270"/>
    </row>
    <row r="2866" ht="15.75" customHeight="1">
      <c r="A2866" s="173"/>
      <c r="J2866" s="270"/>
    </row>
    <row r="2867" ht="15.75" customHeight="1">
      <c r="A2867" s="173"/>
      <c r="J2867" s="270"/>
    </row>
    <row r="2868" ht="15.75" customHeight="1">
      <c r="A2868" s="173"/>
      <c r="J2868" s="270"/>
    </row>
    <row r="2869" ht="15.75" customHeight="1">
      <c r="A2869" s="173"/>
      <c r="J2869" s="270"/>
    </row>
    <row r="2870" ht="15.75" customHeight="1">
      <c r="A2870" s="173"/>
      <c r="J2870" s="270"/>
    </row>
    <row r="2871" ht="15.75" customHeight="1">
      <c r="A2871" s="173"/>
      <c r="J2871" s="270"/>
    </row>
    <row r="2872" ht="15.75" customHeight="1">
      <c r="A2872" s="173"/>
      <c r="J2872" s="270"/>
    </row>
    <row r="2873" ht="15.75" customHeight="1">
      <c r="A2873" s="173"/>
      <c r="J2873" s="270"/>
    </row>
    <row r="2874" ht="15.75" customHeight="1">
      <c r="A2874" s="173"/>
      <c r="J2874" s="270"/>
    </row>
    <row r="2875" ht="15.75" customHeight="1">
      <c r="A2875" s="173"/>
      <c r="J2875" s="270"/>
    </row>
    <row r="2876" ht="15.75" customHeight="1">
      <c r="A2876" s="173"/>
      <c r="J2876" s="270"/>
    </row>
    <row r="2877" ht="15.75" customHeight="1">
      <c r="A2877" s="173"/>
      <c r="J2877" s="270"/>
    </row>
    <row r="2878" ht="15.75" customHeight="1">
      <c r="A2878" s="173"/>
      <c r="J2878" s="270"/>
    </row>
    <row r="2879" ht="15.75" customHeight="1">
      <c r="A2879" s="173"/>
      <c r="J2879" s="270"/>
    </row>
    <row r="2880" ht="15.75" customHeight="1">
      <c r="A2880" s="173"/>
      <c r="J2880" s="270"/>
    </row>
    <row r="2881" ht="15.75" customHeight="1">
      <c r="A2881" s="173"/>
      <c r="J2881" s="270"/>
    </row>
    <row r="2882" ht="15.75" customHeight="1">
      <c r="A2882" s="173"/>
      <c r="J2882" s="270"/>
    </row>
    <row r="2883" ht="15.75" customHeight="1">
      <c r="A2883" s="173"/>
      <c r="J2883" s="270"/>
    </row>
    <row r="2884" ht="15.75" customHeight="1">
      <c r="A2884" s="173"/>
      <c r="J2884" s="270"/>
    </row>
    <row r="2885" ht="15.75" customHeight="1">
      <c r="A2885" s="173"/>
      <c r="J2885" s="270"/>
    </row>
    <row r="2886" ht="15.75" customHeight="1">
      <c r="A2886" s="173"/>
      <c r="J2886" s="270"/>
    </row>
    <row r="2887" ht="15.75" customHeight="1">
      <c r="A2887" s="173"/>
      <c r="J2887" s="270"/>
    </row>
    <row r="2888" ht="15.75" customHeight="1">
      <c r="A2888" s="173"/>
      <c r="J2888" s="270"/>
    </row>
    <row r="2889" ht="15.75" customHeight="1">
      <c r="A2889" s="173"/>
      <c r="J2889" s="270"/>
    </row>
    <row r="2890" ht="15.75" customHeight="1">
      <c r="A2890" s="173"/>
      <c r="J2890" s="270"/>
    </row>
    <row r="2891" ht="15.75" customHeight="1">
      <c r="A2891" s="173"/>
      <c r="J2891" s="270"/>
    </row>
    <row r="2892" ht="15.75" customHeight="1">
      <c r="A2892" s="173"/>
      <c r="J2892" s="270"/>
    </row>
    <row r="2893" ht="15.75" customHeight="1">
      <c r="A2893" s="173"/>
      <c r="J2893" s="270"/>
    </row>
    <row r="2894" ht="15.75" customHeight="1">
      <c r="A2894" s="173"/>
      <c r="J2894" s="270"/>
    </row>
    <row r="2895" ht="15.75" customHeight="1">
      <c r="A2895" s="173"/>
      <c r="J2895" s="270"/>
    </row>
    <row r="2896" ht="15.75" customHeight="1">
      <c r="A2896" s="173"/>
      <c r="J2896" s="270"/>
    </row>
    <row r="2897" ht="15.75" customHeight="1">
      <c r="A2897" s="173"/>
      <c r="J2897" s="270"/>
    </row>
    <row r="2898" ht="15.75" customHeight="1">
      <c r="A2898" s="173"/>
      <c r="J2898" s="270"/>
    </row>
    <row r="2899" ht="15.75" customHeight="1">
      <c r="A2899" s="173"/>
      <c r="J2899" s="270"/>
    </row>
    <row r="2900" ht="15.75" customHeight="1">
      <c r="A2900" s="173"/>
      <c r="J2900" s="270"/>
    </row>
    <row r="2901" ht="15.75" customHeight="1">
      <c r="A2901" s="173"/>
      <c r="J2901" s="270"/>
    </row>
    <row r="2902" ht="15.75" customHeight="1">
      <c r="A2902" s="173"/>
      <c r="J2902" s="270"/>
    </row>
    <row r="2903" ht="15.75" customHeight="1">
      <c r="A2903" s="173"/>
      <c r="J2903" s="270"/>
    </row>
    <row r="2904" ht="15.75" customHeight="1">
      <c r="A2904" s="173"/>
      <c r="J2904" s="270"/>
    </row>
    <row r="2905" ht="15.75" customHeight="1">
      <c r="A2905" s="173"/>
      <c r="J2905" s="270"/>
    </row>
    <row r="2906" ht="15.75" customHeight="1">
      <c r="A2906" s="173"/>
      <c r="J2906" s="270"/>
    </row>
    <row r="2907" ht="15.75" customHeight="1">
      <c r="A2907" s="173"/>
      <c r="J2907" s="270"/>
    </row>
    <row r="2908" ht="15.75" customHeight="1">
      <c r="A2908" s="173"/>
      <c r="J2908" s="270"/>
    </row>
    <row r="2909" ht="15.75" customHeight="1">
      <c r="A2909" s="173"/>
      <c r="J2909" s="270"/>
    </row>
    <row r="2910" ht="15.75" customHeight="1">
      <c r="A2910" s="173"/>
      <c r="J2910" s="270"/>
    </row>
    <row r="2911" ht="15.75" customHeight="1">
      <c r="A2911" s="173"/>
      <c r="J2911" s="270"/>
    </row>
    <row r="2912" ht="15.75" customHeight="1">
      <c r="A2912" s="173"/>
      <c r="J2912" s="270"/>
    </row>
    <row r="2913" ht="15.75" customHeight="1">
      <c r="A2913" s="173"/>
      <c r="J2913" s="270"/>
    </row>
    <row r="2914" ht="15.75" customHeight="1">
      <c r="A2914" s="173"/>
      <c r="J2914" s="270"/>
    </row>
    <row r="2915" ht="15.75" customHeight="1">
      <c r="A2915" s="173"/>
      <c r="J2915" s="270"/>
    </row>
    <row r="2916" ht="15.75" customHeight="1">
      <c r="A2916" s="173"/>
      <c r="J2916" s="270"/>
    </row>
    <row r="2917" ht="15.75" customHeight="1">
      <c r="A2917" s="173"/>
      <c r="J2917" s="270"/>
    </row>
    <row r="2918" ht="15.75" customHeight="1">
      <c r="A2918" s="173"/>
      <c r="J2918" s="270"/>
    </row>
    <row r="2919" ht="15.75" customHeight="1">
      <c r="A2919" s="173"/>
      <c r="J2919" s="270"/>
    </row>
    <row r="2920" ht="15.75" customHeight="1">
      <c r="A2920" s="173"/>
      <c r="J2920" s="270"/>
    </row>
    <row r="2921" ht="15.75" customHeight="1">
      <c r="A2921" s="173"/>
      <c r="J2921" s="270"/>
    </row>
    <row r="2922" ht="15.75" customHeight="1">
      <c r="A2922" s="173"/>
      <c r="J2922" s="270"/>
    </row>
    <row r="2923" ht="15.75" customHeight="1">
      <c r="A2923" s="173"/>
      <c r="J2923" s="270"/>
    </row>
    <row r="2924" ht="15.75" customHeight="1">
      <c r="A2924" s="173"/>
      <c r="J2924" s="270"/>
    </row>
    <row r="2925" ht="15.75" customHeight="1">
      <c r="A2925" s="173"/>
      <c r="J2925" s="270"/>
    </row>
    <row r="2926" ht="15.75" customHeight="1">
      <c r="A2926" s="173"/>
      <c r="J2926" s="270"/>
    </row>
    <row r="2927" ht="15.75" customHeight="1">
      <c r="A2927" s="173"/>
      <c r="J2927" s="270"/>
    </row>
    <row r="2928" ht="15.75" customHeight="1">
      <c r="A2928" s="173"/>
      <c r="J2928" s="270"/>
    </row>
    <row r="2929" ht="15.75" customHeight="1">
      <c r="A2929" s="173"/>
      <c r="J2929" s="270"/>
    </row>
    <row r="2930" ht="15.75" customHeight="1">
      <c r="A2930" s="173"/>
      <c r="J2930" s="270"/>
    </row>
    <row r="2931" ht="15.75" customHeight="1">
      <c r="A2931" s="173"/>
      <c r="J2931" s="270"/>
    </row>
    <row r="2932" ht="15.75" customHeight="1">
      <c r="A2932" s="173"/>
      <c r="J2932" s="270"/>
    </row>
    <row r="2933" ht="15.75" customHeight="1">
      <c r="A2933" s="173"/>
      <c r="J2933" s="270"/>
    </row>
    <row r="2934" ht="15.75" customHeight="1">
      <c r="A2934" s="173"/>
      <c r="J2934" s="270"/>
    </row>
    <row r="2935" ht="15.75" customHeight="1">
      <c r="A2935" s="173"/>
      <c r="J2935" s="270"/>
    </row>
    <row r="2936" ht="15.75" customHeight="1">
      <c r="A2936" s="173"/>
      <c r="J2936" s="270"/>
    </row>
    <row r="2937" ht="15.75" customHeight="1">
      <c r="A2937" s="173"/>
      <c r="J2937" s="270"/>
    </row>
    <row r="2938" ht="15.75" customHeight="1">
      <c r="A2938" s="173"/>
      <c r="J2938" s="270"/>
    </row>
    <row r="2939" ht="15.75" customHeight="1">
      <c r="A2939" s="173"/>
      <c r="J2939" s="270"/>
    </row>
    <row r="2940" ht="15.75" customHeight="1">
      <c r="A2940" s="173"/>
      <c r="J2940" s="270"/>
    </row>
    <row r="2941" ht="15.75" customHeight="1">
      <c r="A2941" s="173"/>
      <c r="J2941" s="270"/>
    </row>
    <row r="2942" ht="15.75" customHeight="1">
      <c r="A2942" s="173"/>
      <c r="J2942" s="270"/>
    </row>
    <row r="2943" ht="15.75" customHeight="1">
      <c r="A2943" s="173"/>
      <c r="J2943" s="270"/>
    </row>
    <row r="2944" ht="15.75" customHeight="1">
      <c r="A2944" s="173"/>
      <c r="J2944" s="270"/>
    </row>
    <row r="2945" ht="15.75" customHeight="1">
      <c r="A2945" s="173"/>
      <c r="J2945" s="270"/>
    </row>
    <row r="2946" ht="15.75" customHeight="1">
      <c r="A2946" s="173"/>
      <c r="J2946" s="270"/>
    </row>
    <row r="2947" ht="15.75" customHeight="1">
      <c r="A2947" s="173"/>
      <c r="J2947" s="270"/>
    </row>
    <row r="2948" ht="15.75" customHeight="1">
      <c r="A2948" s="173"/>
      <c r="J2948" s="270"/>
    </row>
    <row r="2949" ht="15.75" customHeight="1">
      <c r="A2949" s="173"/>
      <c r="J2949" s="270"/>
    </row>
    <row r="2950" ht="15.75" customHeight="1">
      <c r="A2950" s="173"/>
      <c r="J2950" s="270"/>
    </row>
    <row r="2951" ht="15.75" customHeight="1">
      <c r="A2951" s="173"/>
      <c r="J2951" s="270"/>
    </row>
    <row r="2952" ht="15.75" customHeight="1">
      <c r="A2952" s="173"/>
      <c r="J2952" s="270"/>
    </row>
    <row r="2953" ht="15.75" customHeight="1">
      <c r="A2953" s="173"/>
      <c r="J2953" s="270"/>
    </row>
    <row r="2954" ht="15.75" customHeight="1">
      <c r="A2954" s="173"/>
      <c r="J2954" s="270"/>
    </row>
    <row r="2955" ht="15.75" customHeight="1">
      <c r="A2955" s="173"/>
      <c r="J2955" s="270"/>
    </row>
    <row r="2956" ht="15.75" customHeight="1">
      <c r="A2956" s="173"/>
      <c r="J2956" s="270"/>
    </row>
    <row r="2957" ht="15.75" customHeight="1">
      <c r="A2957" s="173"/>
      <c r="J2957" s="270"/>
    </row>
    <row r="2958" ht="15.75" customHeight="1">
      <c r="A2958" s="173"/>
      <c r="J2958" s="270"/>
    </row>
    <row r="2959" ht="15.75" customHeight="1">
      <c r="A2959" s="173"/>
      <c r="J2959" s="270"/>
    </row>
    <row r="2960" ht="15.75" customHeight="1">
      <c r="A2960" s="173"/>
      <c r="J2960" s="270"/>
    </row>
    <row r="2961" ht="15.75" customHeight="1">
      <c r="A2961" s="173"/>
      <c r="J2961" s="270"/>
    </row>
    <row r="2962" ht="15.75" customHeight="1">
      <c r="A2962" s="173"/>
      <c r="J2962" s="270"/>
    </row>
    <row r="2963" ht="15.75" customHeight="1">
      <c r="A2963" s="173"/>
      <c r="J2963" s="270"/>
    </row>
    <row r="2964" ht="15.75" customHeight="1">
      <c r="A2964" s="173"/>
      <c r="J2964" s="270"/>
    </row>
    <row r="2965" ht="15.75" customHeight="1">
      <c r="A2965" s="173"/>
      <c r="J2965" s="270"/>
    </row>
    <row r="2966" ht="15.75" customHeight="1">
      <c r="A2966" s="173"/>
      <c r="J2966" s="270"/>
    </row>
    <row r="2967" ht="15.75" customHeight="1">
      <c r="A2967" s="173"/>
      <c r="J2967" s="270"/>
    </row>
    <row r="2968" ht="15.75" customHeight="1">
      <c r="A2968" s="173"/>
      <c r="J2968" s="270"/>
    </row>
    <row r="2969" ht="15.75" customHeight="1">
      <c r="A2969" s="173"/>
      <c r="J2969" s="270"/>
    </row>
    <row r="2970" ht="15.75" customHeight="1">
      <c r="A2970" s="173"/>
      <c r="J2970" s="270"/>
    </row>
    <row r="2971" ht="15.75" customHeight="1">
      <c r="A2971" s="173"/>
      <c r="J2971" s="270"/>
    </row>
    <row r="2972" ht="15.75" customHeight="1">
      <c r="A2972" s="173"/>
      <c r="J2972" s="270"/>
    </row>
    <row r="2973" ht="15.75" customHeight="1">
      <c r="A2973" s="173"/>
      <c r="J2973" s="270"/>
    </row>
    <row r="2974" ht="15.75" customHeight="1">
      <c r="A2974" s="173"/>
      <c r="J2974" s="270"/>
    </row>
    <row r="2975" ht="15.75" customHeight="1">
      <c r="A2975" s="173"/>
      <c r="J2975" s="270"/>
    </row>
    <row r="2976" ht="15.75" customHeight="1">
      <c r="A2976" s="173"/>
      <c r="J2976" s="270"/>
    </row>
    <row r="2977" ht="15.75" customHeight="1">
      <c r="A2977" s="173"/>
      <c r="J2977" s="270"/>
    </row>
    <row r="2978" ht="15.75" customHeight="1">
      <c r="A2978" s="173"/>
      <c r="J2978" s="270"/>
    </row>
    <row r="2979" ht="15.75" customHeight="1">
      <c r="A2979" s="173"/>
      <c r="J2979" s="270"/>
    </row>
    <row r="2980" ht="15.75" customHeight="1">
      <c r="A2980" s="173"/>
      <c r="J2980" s="270"/>
    </row>
    <row r="2981" ht="15.75" customHeight="1">
      <c r="A2981" s="173"/>
      <c r="J2981" s="270"/>
    </row>
    <row r="2982" ht="15.75" customHeight="1">
      <c r="A2982" s="173"/>
      <c r="J2982" s="270"/>
    </row>
    <row r="2983" ht="15.75" customHeight="1">
      <c r="A2983" s="173"/>
      <c r="J2983" s="270"/>
    </row>
    <row r="2984" ht="15.75" customHeight="1">
      <c r="A2984" s="173"/>
      <c r="J2984" s="270"/>
    </row>
    <row r="2985" ht="15.75" customHeight="1">
      <c r="A2985" s="173"/>
      <c r="J2985" s="270"/>
    </row>
    <row r="2986" ht="15.75" customHeight="1">
      <c r="A2986" s="173"/>
      <c r="J2986" s="270"/>
    </row>
    <row r="2987" ht="15.75" customHeight="1">
      <c r="A2987" s="173"/>
      <c r="J2987" s="270"/>
    </row>
    <row r="2988" ht="15.75" customHeight="1">
      <c r="A2988" s="173"/>
      <c r="J2988" s="270"/>
    </row>
    <row r="2989" ht="15.75" customHeight="1">
      <c r="A2989" s="173"/>
      <c r="J2989" s="270"/>
    </row>
    <row r="2990" ht="15.75" customHeight="1">
      <c r="A2990" s="173"/>
      <c r="J2990" s="270"/>
    </row>
    <row r="2991" ht="15.75" customHeight="1">
      <c r="A2991" s="173"/>
      <c r="J2991" s="270"/>
    </row>
    <row r="2992" ht="15.75" customHeight="1">
      <c r="A2992" s="173"/>
      <c r="J2992" s="270"/>
    </row>
    <row r="2993" ht="15.75" customHeight="1">
      <c r="A2993" s="173"/>
      <c r="J2993" s="270"/>
    </row>
    <row r="2994" ht="15.75" customHeight="1">
      <c r="A2994" s="173"/>
      <c r="J2994" s="270"/>
    </row>
    <row r="2995" ht="15.75" customHeight="1">
      <c r="A2995" s="173"/>
      <c r="J2995" s="270"/>
    </row>
    <row r="2996" ht="15.75" customHeight="1">
      <c r="A2996" s="173"/>
      <c r="J2996" s="270"/>
    </row>
    <row r="2997" ht="15.75" customHeight="1">
      <c r="A2997" s="173"/>
      <c r="J2997" s="270"/>
    </row>
    <row r="2998" ht="15.75" customHeight="1">
      <c r="A2998" s="173"/>
      <c r="J2998" s="270"/>
    </row>
    <row r="2999" ht="15.75" customHeight="1">
      <c r="A2999" s="173"/>
      <c r="J2999" s="270"/>
    </row>
    <row r="3000" ht="15.75" customHeight="1">
      <c r="A3000" s="173"/>
      <c r="J3000" s="270"/>
    </row>
    <row r="3001" ht="15.75" customHeight="1">
      <c r="A3001" s="173"/>
      <c r="J3001" s="270"/>
    </row>
    <row r="3002" ht="15.75" customHeight="1">
      <c r="A3002" s="173"/>
      <c r="J3002" s="270"/>
    </row>
    <row r="3003" ht="15.75" customHeight="1">
      <c r="A3003" s="173"/>
      <c r="J3003" s="270"/>
    </row>
    <row r="3004" ht="15.75" customHeight="1">
      <c r="A3004" s="173"/>
      <c r="J3004" s="270"/>
    </row>
    <row r="3005" ht="15.75" customHeight="1">
      <c r="A3005" s="173"/>
      <c r="J3005" s="270"/>
    </row>
    <row r="3006" ht="15.75" customHeight="1">
      <c r="A3006" s="173"/>
      <c r="J3006" s="270"/>
    </row>
    <row r="3007" ht="15.75" customHeight="1">
      <c r="A3007" s="173"/>
      <c r="J3007" s="270"/>
    </row>
    <row r="3008" ht="15.75" customHeight="1">
      <c r="A3008" s="173"/>
      <c r="J3008" s="270"/>
    </row>
    <row r="3009" ht="15.75" customHeight="1">
      <c r="A3009" s="173"/>
      <c r="J3009" s="270"/>
    </row>
    <row r="3010" ht="15.75" customHeight="1">
      <c r="A3010" s="173"/>
      <c r="J3010" s="270"/>
    </row>
    <row r="3011" ht="15.75" customHeight="1">
      <c r="A3011" s="173"/>
      <c r="J3011" s="270"/>
    </row>
    <row r="3012" ht="15.75" customHeight="1">
      <c r="A3012" s="173"/>
      <c r="J3012" s="270"/>
    </row>
    <row r="3013" ht="15.75" customHeight="1">
      <c r="A3013" s="173"/>
      <c r="J3013" s="270"/>
    </row>
    <row r="3014" ht="15.75" customHeight="1">
      <c r="A3014" s="173"/>
      <c r="J3014" s="270"/>
    </row>
    <row r="3015" ht="15.75" customHeight="1">
      <c r="A3015" s="173"/>
      <c r="J3015" s="270"/>
    </row>
    <row r="3016" ht="15.75" customHeight="1">
      <c r="A3016" s="173"/>
      <c r="J3016" s="270"/>
    </row>
    <row r="3017" ht="15.75" customHeight="1">
      <c r="A3017" s="173"/>
      <c r="J3017" s="270"/>
    </row>
    <row r="3018" ht="15.75" customHeight="1">
      <c r="A3018" s="173"/>
      <c r="J3018" s="270"/>
    </row>
    <row r="3019" ht="15.75" customHeight="1">
      <c r="A3019" s="173"/>
      <c r="J3019" s="270"/>
    </row>
    <row r="3020" ht="15.75" customHeight="1">
      <c r="A3020" s="173"/>
      <c r="J3020" s="270"/>
    </row>
    <row r="3021" ht="15.75" customHeight="1">
      <c r="A3021" s="173"/>
      <c r="J3021" s="270"/>
    </row>
    <row r="3022" ht="15.75" customHeight="1">
      <c r="A3022" s="173"/>
      <c r="J3022" s="270"/>
    </row>
    <row r="3023" ht="15.75" customHeight="1">
      <c r="A3023" s="173"/>
      <c r="J3023" s="270"/>
    </row>
    <row r="3024" ht="15.75" customHeight="1">
      <c r="A3024" s="173"/>
      <c r="J3024" s="270"/>
    </row>
    <row r="3025" ht="15.75" customHeight="1">
      <c r="A3025" s="173"/>
      <c r="J3025" s="270"/>
    </row>
    <row r="3026" ht="15.75" customHeight="1">
      <c r="A3026" s="173"/>
      <c r="J3026" s="270"/>
    </row>
    <row r="3027" ht="15.75" customHeight="1">
      <c r="A3027" s="173"/>
      <c r="J3027" s="270"/>
    </row>
    <row r="3028" ht="15.75" customHeight="1">
      <c r="A3028" s="173"/>
      <c r="J3028" s="270"/>
    </row>
    <row r="3029" ht="15.75" customHeight="1">
      <c r="A3029" s="173"/>
      <c r="J3029" s="270"/>
    </row>
    <row r="3030" ht="15.75" customHeight="1">
      <c r="A3030" s="173"/>
      <c r="J3030" s="270"/>
    </row>
    <row r="3031" ht="15.75" customHeight="1">
      <c r="A3031" s="173"/>
      <c r="J3031" s="270"/>
    </row>
    <row r="3032" ht="15.75" customHeight="1">
      <c r="A3032" s="173"/>
      <c r="J3032" s="270"/>
    </row>
    <row r="3033" ht="15.75" customHeight="1">
      <c r="A3033" s="173"/>
      <c r="J3033" s="270"/>
    </row>
    <row r="3034" ht="15.75" customHeight="1">
      <c r="A3034" s="173"/>
      <c r="J3034" s="270"/>
    </row>
    <row r="3035" ht="15.75" customHeight="1">
      <c r="A3035" s="173"/>
      <c r="J3035" s="270"/>
    </row>
    <row r="3036" ht="15.75" customHeight="1">
      <c r="A3036" s="173"/>
      <c r="J3036" s="270"/>
    </row>
    <row r="3037" ht="15.75" customHeight="1">
      <c r="A3037" s="173"/>
      <c r="J3037" s="270"/>
    </row>
    <row r="3038" ht="15.75" customHeight="1">
      <c r="A3038" s="173"/>
      <c r="J3038" s="270"/>
    </row>
    <row r="3039" ht="15.75" customHeight="1">
      <c r="A3039" s="173"/>
      <c r="J3039" s="270"/>
    </row>
    <row r="3040" ht="15.75" customHeight="1">
      <c r="A3040" s="173"/>
      <c r="J3040" s="270"/>
    </row>
    <row r="3041" ht="15.75" customHeight="1">
      <c r="A3041" s="173"/>
      <c r="J3041" s="270"/>
    </row>
    <row r="3042" ht="15.75" customHeight="1">
      <c r="A3042" s="173"/>
      <c r="J3042" s="270"/>
    </row>
    <row r="3043" ht="15.75" customHeight="1">
      <c r="A3043" s="173"/>
      <c r="J3043" s="270"/>
    </row>
    <row r="3044" ht="15.75" customHeight="1">
      <c r="A3044" s="173"/>
      <c r="J3044" s="270"/>
    </row>
    <row r="3045" ht="15.75" customHeight="1">
      <c r="A3045" s="173"/>
      <c r="J3045" s="270"/>
    </row>
    <row r="3046" ht="15.75" customHeight="1">
      <c r="A3046" s="173"/>
      <c r="J3046" s="270"/>
    </row>
    <row r="3047" ht="15.75" customHeight="1">
      <c r="A3047" s="173"/>
      <c r="J3047" s="270"/>
    </row>
    <row r="3048" ht="15.75" customHeight="1">
      <c r="A3048" s="173"/>
      <c r="J3048" s="270"/>
    </row>
    <row r="3049" ht="15.75" customHeight="1">
      <c r="A3049" s="173"/>
      <c r="J3049" s="270"/>
    </row>
    <row r="3050" ht="15.75" customHeight="1">
      <c r="A3050" s="173"/>
      <c r="J3050" s="270"/>
    </row>
    <row r="3051" ht="15.75" customHeight="1">
      <c r="A3051" s="173"/>
      <c r="J3051" s="270"/>
    </row>
    <row r="3052" ht="15.75" customHeight="1">
      <c r="A3052" s="173"/>
      <c r="J3052" s="270"/>
    </row>
    <row r="3053" ht="15.75" customHeight="1">
      <c r="A3053" s="173"/>
      <c r="J3053" s="270"/>
    </row>
    <row r="3054" ht="15.75" customHeight="1">
      <c r="A3054" s="173"/>
      <c r="J3054" s="270"/>
    </row>
    <row r="3055" ht="15.75" customHeight="1">
      <c r="A3055" s="173"/>
      <c r="J3055" s="270"/>
    </row>
    <row r="3056" ht="15.75" customHeight="1">
      <c r="A3056" s="173"/>
      <c r="J3056" s="270"/>
    </row>
    <row r="3057" ht="15.75" customHeight="1">
      <c r="A3057" s="173"/>
      <c r="J3057" s="270"/>
    </row>
    <row r="3058" ht="15.75" customHeight="1">
      <c r="A3058" s="173"/>
      <c r="J3058" s="270"/>
    </row>
    <row r="3059" ht="15.75" customHeight="1">
      <c r="A3059" s="173"/>
      <c r="J3059" s="270"/>
    </row>
    <row r="3060" ht="15.75" customHeight="1">
      <c r="A3060" s="173"/>
      <c r="J3060" s="270"/>
    </row>
    <row r="3061" ht="15.75" customHeight="1">
      <c r="A3061" s="173"/>
      <c r="J3061" s="270"/>
    </row>
    <row r="3062" ht="15.75" customHeight="1">
      <c r="A3062" s="173"/>
      <c r="J3062" s="270"/>
    </row>
    <row r="3063" ht="15.75" customHeight="1">
      <c r="A3063" s="173"/>
      <c r="J3063" s="270"/>
    </row>
    <row r="3064" ht="15.75" customHeight="1">
      <c r="A3064" s="173"/>
      <c r="J3064" s="270"/>
    </row>
    <row r="3065" ht="15.75" customHeight="1">
      <c r="A3065" s="173"/>
      <c r="J3065" s="270"/>
    </row>
    <row r="3066" ht="15.75" customHeight="1">
      <c r="A3066" s="173"/>
      <c r="J3066" s="270"/>
    </row>
    <row r="3067" ht="15.75" customHeight="1">
      <c r="A3067" s="173"/>
      <c r="J3067" s="270"/>
    </row>
    <row r="3068" ht="15.75" customHeight="1">
      <c r="A3068" s="173"/>
      <c r="J3068" s="270"/>
    </row>
    <row r="3069" ht="15.75" customHeight="1">
      <c r="A3069" s="173"/>
      <c r="J3069" s="270"/>
    </row>
    <row r="3070" ht="15.75" customHeight="1">
      <c r="A3070" s="173"/>
      <c r="J3070" s="270"/>
    </row>
    <row r="3071" ht="15.75" customHeight="1">
      <c r="A3071" s="173"/>
      <c r="J3071" s="270"/>
    </row>
    <row r="3072" ht="15.75" customHeight="1">
      <c r="A3072" s="173"/>
      <c r="J3072" s="270"/>
    </row>
    <row r="3073" ht="15.75" customHeight="1">
      <c r="A3073" s="173"/>
      <c r="J3073" s="270"/>
    </row>
    <row r="3074" ht="15.75" customHeight="1">
      <c r="A3074" s="173"/>
      <c r="J3074" s="270"/>
    </row>
    <row r="3075" ht="15.75" customHeight="1">
      <c r="A3075" s="173"/>
      <c r="J3075" s="270"/>
    </row>
    <row r="3076" ht="15.75" customHeight="1">
      <c r="A3076" s="173"/>
      <c r="J3076" s="270"/>
    </row>
    <row r="3077" ht="15.75" customHeight="1">
      <c r="A3077" s="173"/>
      <c r="J3077" s="270"/>
    </row>
    <row r="3078" ht="15.75" customHeight="1">
      <c r="A3078" s="173"/>
      <c r="J3078" s="270"/>
    </row>
    <row r="3079" ht="15.75" customHeight="1">
      <c r="A3079" s="173"/>
      <c r="J3079" s="270"/>
    </row>
    <row r="3080" ht="15.75" customHeight="1">
      <c r="A3080" s="173"/>
      <c r="J3080" s="270"/>
    </row>
    <row r="3081" ht="15.75" customHeight="1">
      <c r="A3081" s="173"/>
      <c r="J3081" s="270"/>
    </row>
    <row r="3082" ht="15.75" customHeight="1">
      <c r="A3082" s="173"/>
      <c r="J3082" s="270"/>
    </row>
    <row r="3083" ht="15.75" customHeight="1">
      <c r="A3083" s="173"/>
      <c r="J3083" s="270"/>
    </row>
    <row r="3084" ht="15.75" customHeight="1">
      <c r="A3084" s="173"/>
      <c r="J3084" s="270"/>
    </row>
    <row r="3085" ht="15.75" customHeight="1">
      <c r="A3085" s="173"/>
      <c r="J3085" s="270"/>
    </row>
    <row r="3086" ht="15.75" customHeight="1">
      <c r="A3086" s="173"/>
      <c r="J3086" s="270"/>
    </row>
    <row r="3087" ht="15.75" customHeight="1">
      <c r="A3087" s="173"/>
      <c r="J3087" s="270"/>
    </row>
    <row r="3088" ht="15.75" customHeight="1">
      <c r="A3088" s="173"/>
      <c r="J3088" s="270"/>
    </row>
    <row r="3089" ht="15.75" customHeight="1">
      <c r="A3089" s="173"/>
      <c r="J3089" s="270"/>
    </row>
    <row r="3090" ht="15.75" customHeight="1">
      <c r="A3090" s="173"/>
      <c r="J3090" s="270"/>
    </row>
    <row r="3091" ht="15.75" customHeight="1">
      <c r="A3091" s="173"/>
      <c r="J3091" s="270"/>
    </row>
    <row r="3092" ht="15.75" customHeight="1">
      <c r="A3092" s="173"/>
      <c r="J3092" s="270"/>
    </row>
    <row r="3093" ht="15.75" customHeight="1">
      <c r="A3093" s="173"/>
      <c r="J3093" s="270"/>
    </row>
    <row r="3094" ht="15.75" customHeight="1">
      <c r="A3094" s="173"/>
      <c r="J3094" s="270"/>
    </row>
    <row r="3095" ht="15.75" customHeight="1">
      <c r="A3095" s="173"/>
      <c r="J3095" s="270"/>
    </row>
    <row r="3096" ht="15.75" customHeight="1">
      <c r="A3096" s="173"/>
      <c r="J3096" s="270"/>
    </row>
    <row r="3097" ht="15.75" customHeight="1">
      <c r="A3097" s="173"/>
      <c r="J3097" s="270"/>
    </row>
    <row r="3098" ht="15.75" customHeight="1">
      <c r="A3098" s="173"/>
      <c r="J3098" s="270"/>
    </row>
    <row r="3099" ht="15.75" customHeight="1">
      <c r="A3099" s="173"/>
      <c r="J3099" s="270"/>
    </row>
    <row r="3100" ht="15.75" customHeight="1">
      <c r="A3100" s="173"/>
      <c r="J3100" s="270"/>
    </row>
    <row r="3101" ht="15.75" customHeight="1">
      <c r="A3101" s="173"/>
      <c r="J3101" s="270"/>
    </row>
    <row r="3102" ht="15.75" customHeight="1">
      <c r="A3102" s="173"/>
      <c r="J3102" s="270"/>
    </row>
    <row r="3103" ht="15.75" customHeight="1">
      <c r="A3103" s="173"/>
      <c r="J3103" s="270"/>
    </row>
    <row r="3104" ht="15.75" customHeight="1">
      <c r="A3104" s="173"/>
      <c r="J3104" s="270"/>
    </row>
    <row r="3105" ht="15.75" customHeight="1">
      <c r="A3105" s="173"/>
      <c r="J3105" s="270"/>
    </row>
    <row r="3106" ht="15.75" customHeight="1">
      <c r="A3106" s="173"/>
      <c r="J3106" s="270"/>
    </row>
    <row r="3107" ht="15.75" customHeight="1">
      <c r="A3107" s="173"/>
      <c r="J3107" s="270"/>
    </row>
    <row r="3108" ht="15.75" customHeight="1">
      <c r="A3108" s="173"/>
      <c r="J3108" s="270"/>
    </row>
    <row r="3109" ht="15.75" customHeight="1">
      <c r="A3109" s="173"/>
      <c r="J3109" s="270"/>
    </row>
    <row r="3110" ht="15.75" customHeight="1">
      <c r="A3110" s="173"/>
      <c r="J3110" s="270"/>
    </row>
    <row r="3111" ht="15.75" customHeight="1">
      <c r="A3111" s="173"/>
      <c r="J3111" s="270"/>
    </row>
    <row r="3112" ht="15.75" customHeight="1">
      <c r="A3112" s="173"/>
      <c r="J3112" s="270"/>
    </row>
    <row r="3113" ht="15.75" customHeight="1">
      <c r="A3113" s="173"/>
      <c r="J3113" s="270"/>
    </row>
    <row r="3114" ht="15.75" customHeight="1">
      <c r="A3114" s="173"/>
      <c r="J3114" s="270"/>
    </row>
    <row r="3115" ht="15.75" customHeight="1">
      <c r="A3115" s="173"/>
      <c r="J3115" s="270"/>
    </row>
    <row r="3116" ht="15.75" customHeight="1">
      <c r="A3116" s="173"/>
      <c r="J3116" s="270"/>
    </row>
    <row r="3117" ht="15.75" customHeight="1">
      <c r="A3117" s="173"/>
      <c r="J3117" s="270"/>
    </row>
    <row r="3118" ht="15.75" customHeight="1">
      <c r="A3118" s="173"/>
      <c r="J3118" s="270"/>
    </row>
    <row r="3119" ht="15.75" customHeight="1">
      <c r="A3119" s="173"/>
      <c r="J3119" s="270"/>
    </row>
    <row r="3120" ht="15.75" customHeight="1">
      <c r="A3120" s="173"/>
      <c r="J3120" s="270"/>
    </row>
    <row r="3121" ht="15.75" customHeight="1">
      <c r="A3121" s="173"/>
      <c r="J3121" s="270"/>
    </row>
    <row r="3122" ht="15.75" customHeight="1">
      <c r="A3122" s="173"/>
      <c r="J3122" s="270"/>
    </row>
    <row r="3123" ht="15.75" customHeight="1">
      <c r="A3123" s="173"/>
      <c r="J3123" s="270"/>
    </row>
    <row r="3124" ht="15.75" customHeight="1">
      <c r="A3124" s="173"/>
      <c r="J3124" s="270"/>
    </row>
    <row r="3125" ht="15.75" customHeight="1">
      <c r="A3125" s="173"/>
      <c r="J3125" s="270"/>
    </row>
    <row r="3126" ht="15.75" customHeight="1">
      <c r="A3126" s="173"/>
      <c r="J3126" s="270"/>
    </row>
    <row r="3127" ht="15.75" customHeight="1">
      <c r="A3127" s="173"/>
      <c r="J3127" s="270"/>
    </row>
    <row r="3128" ht="15.75" customHeight="1">
      <c r="A3128" s="173"/>
      <c r="J3128" s="270"/>
    </row>
    <row r="3129" ht="15.75" customHeight="1">
      <c r="A3129" s="173"/>
      <c r="J3129" s="270"/>
    </row>
    <row r="3130" ht="15.75" customHeight="1">
      <c r="A3130" s="173"/>
      <c r="J3130" s="270"/>
    </row>
    <row r="3131" ht="15.75" customHeight="1">
      <c r="A3131" s="173"/>
      <c r="J3131" s="270"/>
    </row>
    <row r="3132" ht="15.75" customHeight="1">
      <c r="A3132" s="173"/>
      <c r="J3132" s="270"/>
    </row>
    <row r="3133" ht="15.75" customHeight="1">
      <c r="A3133" s="173"/>
      <c r="J3133" s="270"/>
    </row>
    <row r="3134" ht="15.75" customHeight="1">
      <c r="A3134" s="173"/>
      <c r="J3134" s="270"/>
    </row>
    <row r="3135" ht="15.75" customHeight="1">
      <c r="A3135" s="173"/>
      <c r="J3135" s="270"/>
    </row>
    <row r="3136" ht="15.75" customHeight="1">
      <c r="A3136" s="173"/>
      <c r="J3136" s="270"/>
    </row>
    <row r="3137" ht="15.75" customHeight="1">
      <c r="A3137" s="173"/>
      <c r="J3137" s="270"/>
    </row>
    <row r="3138" ht="15.75" customHeight="1">
      <c r="A3138" s="173"/>
      <c r="J3138" s="270"/>
    </row>
    <row r="3139" ht="15.75" customHeight="1">
      <c r="A3139" s="173"/>
      <c r="J3139" s="270"/>
    </row>
    <row r="3140" ht="15.75" customHeight="1">
      <c r="A3140" s="173"/>
      <c r="J3140" s="270"/>
    </row>
    <row r="3141" ht="15.75" customHeight="1">
      <c r="A3141" s="173"/>
      <c r="J3141" s="270"/>
    </row>
    <row r="3142" ht="15.75" customHeight="1">
      <c r="A3142" s="173"/>
      <c r="J3142" s="270"/>
    </row>
    <row r="3143" ht="15.75" customHeight="1">
      <c r="A3143" s="173"/>
      <c r="J3143" s="270"/>
    </row>
    <row r="3144" ht="15.75" customHeight="1">
      <c r="A3144" s="173"/>
      <c r="J3144" s="270"/>
    </row>
    <row r="3145" ht="15.75" customHeight="1">
      <c r="A3145" s="173"/>
      <c r="J3145" s="270"/>
    </row>
    <row r="3146" ht="15.75" customHeight="1">
      <c r="A3146" s="173"/>
      <c r="J3146" s="270"/>
    </row>
    <row r="3147" ht="15.75" customHeight="1">
      <c r="A3147" s="173"/>
      <c r="J3147" s="270"/>
    </row>
    <row r="3148" ht="15.75" customHeight="1">
      <c r="A3148" s="173"/>
      <c r="J3148" s="270"/>
    </row>
    <row r="3149" ht="15.75" customHeight="1">
      <c r="A3149" s="173"/>
      <c r="J3149" s="270"/>
    </row>
    <row r="3150" ht="15.75" customHeight="1">
      <c r="A3150" s="173"/>
      <c r="J3150" s="270"/>
    </row>
    <row r="3151" ht="15.75" customHeight="1">
      <c r="A3151" s="173"/>
      <c r="J3151" s="270"/>
    </row>
    <row r="3152" ht="15.75" customHeight="1">
      <c r="A3152" s="173"/>
      <c r="J3152" s="270"/>
    </row>
    <row r="3153" ht="15.75" customHeight="1">
      <c r="A3153" s="173"/>
      <c r="J3153" s="270"/>
    </row>
    <row r="3154" ht="15.75" customHeight="1">
      <c r="A3154" s="173"/>
      <c r="J3154" s="270"/>
    </row>
    <row r="3155" ht="15.75" customHeight="1">
      <c r="A3155" s="173"/>
      <c r="J3155" s="270"/>
    </row>
    <row r="3156" ht="15.75" customHeight="1">
      <c r="A3156" s="173"/>
      <c r="J3156" s="270"/>
    </row>
    <row r="3157" ht="15.75" customHeight="1">
      <c r="A3157" s="173"/>
      <c r="J3157" s="270"/>
    </row>
    <row r="3158" ht="15.75" customHeight="1">
      <c r="A3158" s="173"/>
      <c r="J3158" s="270"/>
    </row>
    <row r="3159" ht="15.75" customHeight="1">
      <c r="A3159" s="173"/>
      <c r="J3159" s="270"/>
    </row>
    <row r="3160" ht="15.75" customHeight="1">
      <c r="A3160" s="173"/>
      <c r="J3160" s="270"/>
    </row>
    <row r="3161" ht="15.75" customHeight="1">
      <c r="A3161" s="173"/>
      <c r="J3161" s="270"/>
    </row>
    <row r="3162" ht="15.75" customHeight="1">
      <c r="A3162" s="173"/>
      <c r="J3162" s="270"/>
    </row>
    <row r="3163" ht="15.75" customHeight="1">
      <c r="A3163" s="173"/>
      <c r="J3163" s="270"/>
    </row>
    <row r="3164" ht="15.75" customHeight="1">
      <c r="A3164" s="173"/>
      <c r="J3164" s="270"/>
    </row>
    <row r="3165" ht="15.75" customHeight="1">
      <c r="A3165" s="173"/>
      <c r="J3165" s="270"/>
    </row>
    <row r="3166" ht="15.75" customHeight="1">
      <c r="A3166" s="173"/>
      <c r="J3166" s="270"/>
    </row>
    <row r="3167" ht="15.75" customHeight="1">
      <c r="A3167" s="173"/>
      <c r="J3167" s="270"/>
    </row>
    <row r="3168" ht="15.75" customHeight="1">
      <c r="A3168" s="173"/>
      <c r="J3168" s="270"/>
    </row>
    <row r="3169" ht="15.75" customHeight="1">
      <c r="A3169" s="173"/>
      <c r="J3169" s="270"/>
    </row>
    <row r="3170" ht="15.75" customHeight="1">
      <c r="A3170" s="173"/>
      <c r="J3170" s="270"/>
    </row>
    <row r="3171" ht="15.75" customHeight="1">
      <c r="A3171" s="173"/>
      <c r="J3171" s="270"/>
    </row>
    <row r="3172" ht="15.75" customHeight="1">
      <c r="A3172" s="173"/>
      <c r="J3172" s="270"/>
    </row>
    <row r="3173" ht="15.75" customHeight="1">
      <c r="A3173" s="173"/>
      <c r="J3173" s="270"/>
    </row>
    <row r="3174" ht="15.75" customHeight="1">
      <c r="A3174" s="173"/>
      <c r="J3174" s="270"/>
    </row>
    <row r="3175" ht="15.75" customHeight="1">
      <c r="A3175" s="173"/>
      <c r="J3175" s="270"/>
    </row>
    <row r="3176" ht="15.75" customHeight="1">
      <c r="A3176" s="173"/>
      <c r="J3176" s="270"/>
    </row>
    <row r="3177" ht="15.75" customHeight="1">
      <c r="A3177" s="173"/>
      <c r="J3177" s="270"/>
    </row>
    <row r="3178" ht="15.75" customHeight="1">
      <c r="A3178" s="173"/>
      <c r="J3178" s="270"/>
    </row>
    <row r="3179" ht="15.75" customHeight="1">
      <c r="A3179" s="173"/>
      <c r="J3179" s="270"/>
    </row>
    <row r="3180" ht="15.75" customHeight="1">
      <c r="A3180" s="173"/>
      <c r="J3180" s="270"/>
    </row>
    <row r="3181" ht="15.75" customHeight="1">
      <c r="A3181" s="173"/>
      <c r="J3181" s="270"/>
    </row>
    <row r="3182" ht="15.75" customHeight="1">
      <c r="A3182" s="173"/>
      <c r="J3182" s="270"/>
    </row>
    <row r="3183" ht="15.75" customHeight="1">
      <c r="A3183" s="173"/>
      <c r="J3183" s="270"/>
    </row>
    <row r="3184" ht="15.75" customHeight="1">
      <c r="A3184" s="173"/>
      <c r="J3184" s="270"/>
    </row>
    <row r="3185" ht="15.75" customHeight="1">
      <c r="A3185" s="173"/>
      <c r="J3185" s="270"/>
    </row>
    <row r="3186" ht="15.75" customHeight="1">
      <c r="A3186" s="173"/>
      <c r="J3186" s="270"/>
    </row>
    <row r="3187" ht="15.75" customHeight="1">
      <c r="A3187" s="173"/>
      <c r="J3187" s="270"/>
    </row>
    <row r="3188" ht="15.75" customHeight="1">
      <c r="A3188" s="173"/>
      <c r="J3188" s="270"/>
    </row>
    <row r="3189" ht="15.75" customHeight="1">
      <c r="A3189" s="173"/>
      <c r="J3189" s="270"/>
    </row>
    <row r="3190" ht="15.75" customHeight="1">
      <c r="A3190" s="173"/>
      <c r="J3190" s="270"/>
    </row>
    <row r="3191" ht="15.75" customHeight="1">
      <c r="A3191" s="173"/>
      <c r="J3191" s="270"/>
    </row>
    <row r="3192" ht="15.75" customHeight="1">
      <c r="A3192" s="173"/>
      <c r="J3192" s="270"/>
    </row>
    <row r="3193" ht="15.75" customHeight="1">
      <c r="A3193" s="173"/>
      <c r="J3193" s="270"/>
    </row>
    <row r="3194" ht="15.75" customHeight="1">
      <c r="A3194" s="173"/>
      <c r="J3194" s="270"/>
    </row>
    <row r="3195" ht="15.75" customHeight="1">
      <c r="A3195" s="173"/>
      <c r="J3195" s="270"/>
    </row>
    <row r="3196" ht="15.75" customHeight="1">
      <c r="A3196" s="173"/>
      <c r="J3196" s="270"/>
    </row>
    <row r="3197" ht="15.75" customHeight="1">
      <c r="A3197" s="173"/>
      <c r="J3197" s="270"/>
    </row>
    <row r="3198" ht="15.75" customHeight="1">
      <c r="A3198" s="173"/>
      <c r="J3198" s="270"/>
    </row>
    <row r="3199" ht="15.75" customHeight="1">
      <c r="A3199" s="173"/>
      <c r="J3199" s="270"/>
    </row>
    <row r="3200" ht="15.75" customHeight="1">
      <c r="A3200" s="173"/>
      <c r="J3200" s="270"/>
    </row>
    <row r="3201" ht="15.75" customHeight="1">
      <c r="A3201" s="173"/>
      <c r="J3201" s="270"/>
    </row>
    <row r="3202" ht="15.75" customHeight="1">
      <c r="A3202" s="173"/>
      <c r="J3202" s="270"/>
    </row>
    <row r="3203" ht="15.75" customHeight="1">
      <c r="A3203" s="173"/>
      <c r="J3203" s="270"/>
    </row>
    <row r="3204" ht="15.75" customHeight="1">
      <c r="A3204" s="173"/>
      <c r="J3204" s="270"/>
    </row>
    <row r="3205" ht="15.75" customHeight="1">
      <c r="A3205" s="173"/>
      <c r="J3205" s="270"/>
    </row>
    <row r="3206" ht="15.75" customHeight="1">
      <c r="A3206" s="173"/>
      <c r="J3206" s="270"/>
    </row>
    <row r="3207" ht="15.75" customHeight="1">
      <c r="A3207" s="173"/>
      <c r="J3207" s="270"/>
    </row>
    <row r="3208" ht="15.75" customHeight="1">
      <c r="A3208" s="173"/>
      <c r="J3208" s="270"/>
    </row>
    <row r="3209" ht="15.75" customHeight="1">
      <c r="A3209" s="173"/>
      <c r="J3209" s="270"/>
    </row>
    <row r="3210" ht="15.75" customHeight="1">
      <c r="A3210" s="173"/>
      <c r="J3210" s="270"/>
    </row>
    <row r="3211" ht="15.75" customHeight="1">
      <c r="A3211" s="173"/>
      <c r="J3211" s="270"/>
    </row>
    <row r="3212" ht="15.75" customHeight="1">
      <c r="A3212" s="173"/>
      <c r="J3212" s="270"/>
    </row>
    <row r="3213" ht="15.75" customHeight="1">
      <c r="A3213" s="173"/>
      <c r="J3213" s="270"/>
    </row>
    <row r="3214" ht="15.75" customHeight="1">
      <c r="A3214" s="173"/>
      <c r="J3214" s="270"/>
    </row>
    <row r="3215" ht="15.75" customHeight="1">
      <c r="A3215" s="173"/>
      <c r="J3215" s="270"/>
    </row>
    <row r="3216" ht="15.75" customHeight="1">
      <c r="A3216" s="173"/>
      <c r="J3216" s="270"/>
    </row>
    <row r="3217" ht="15.75" customHeight="1">
      <c r="A3217" s="173"/>
      <c r="J3217" s="270"/>
    </row>
    <row r="3218" ht="15.75" customHeight="1">
      <c r="A3218" s="173"/>
      <c r="J3218" s="270"/>
    </row>
    <row r="3219" ht="15.75" customHeight="1">
      <c r="A3219" s="173"/>
      <c r="J3219" s="270"/>
    </row>
    <row r="3220" ht="15.75" customHeight="1">
      <c r="A3220" s="173"/>
      <c r="J3220" s="270"/>
    </row>
    <row r="3221" ht="15.75" customHeight="1">
      <c r="A3221" s="173"/>
      <c r="J3221" s="270"/>
    </row>
    <row r="3222" ht="15.75" customHeight="1">
      <c r="A3222" s="173"/>
      <c r="J3222" s="270"/>
    </row>
    <row r="3223" ht="15.75" customHeight="1">
      <c r="A3223" s="173"/>
      <c r="J3223" s="270"/>
    </row>
    <row r="3224" ht="15.75" customHeight="1">
      <c r="A3224" s="173"/>
      <c r="J3224" s="270"/>
    </row>
    <row r="3225" ht="15.75" customHeight="1">
      <c r="A3225" s="173"/>
      <c r="J3225" s="270"/>
    </row>
    <row r="3226" ht="15.75" customHeight="1">
      <c r="A3226" s="173"/>
      <c r="J3226" s="270"/>
    </row>
    <row r="3227" ht="15.75" customHeight="1">
      <c r="A3227" s="173"/>
      <c r="J3227" s="270"/>
    </row>
    <row r="3228" ht="15.75" customHeight="1">
      <c r="A3228" s="173"/>
      <c r="J3228" s="270"/>
    </row>
    <row r="3229" ht="15.75" customHeight="1">
      <c r="A3229" s="173"/>
      <c r="J3229" s="270"/>
    </row>
    <row r="3230" ht="15.75" customHeight="1">
      <c r="A3230" s="173"/>
      <c r="J3230" s="270"/>
    </row>
    <row r="3231" ht="15.75" customHeight="1">
      <c r="A3231" s="173"/>
      <c r="J3231" s="270"/>
    </row>
    <row r="3232" ht="15.75" customHeight="1">
      <c r="A3232" s="173"/>
      <c r="J3232" s="270"/>
    </row>
    <row r="3233" ht="15.75" customHeight="1">
      <c r="A3233" s="173"/>
      <c r="J3233" s="270"/>
    </row>
    <row r="3234" ht="15.75" customHeight="1">
      <c r="A3234" s="173"/>
      <c r="J3234" s="270"/>
    </row>
    <row r="3235" ht="15.75" customHeight="1">
      <c r="A3235" s="173"/>
      <c r="J3235" s="270"/>
    </row>
    <row r="3236" ht="15.75" customHeight="1">
      <c r="A3236" s="173"/>
      <c r="J3236" s="270"/>
    </row>
    <row r="3237" ht="15.75" customHeight="1">
      <c r="A3237" s="173"/>
      <c r="J3237" s="270"/>
    </row>
    <row r="3238" ht="15.75" customHeight="1">
      <c r="A3238" s="173"/>
      <c r="J3238" s="270"/>
    </row>
    <row r="3239" ht="15.75" customHeight="1">
      <c r="A3239" s="173"/>
      <c r="J3239" s="270"/>
    </row>
    <row r="3240" ht="15.75" customHeight="1">
      <c r="A3240" s="173"/>
      <c r="J3240" s="270"/>
    </row>
    <row r="3241" ht="15.75" customHeight="1">
      <c r="A3241" s="173"/>
      <c r="J3241" s="270"/>
    </row>
    <row r="3242" ht="15.75" customHeight="1">
      <c r="A3242" s="173"/>
      <c r="J3242" s="270"/>
    </row>
    <row r="3243" ht="15.75" customHeight="1">
      <c r="A3243" s="173"/>
      <c r="J3243" s="270"/>
    </row>
    <row r="3244" ht="15.75" customHeight="1">
      <c r="A3244" s="173"/>
      <c r="J3244" s="270"/>
    </row>
    <row r="3245" ht="15.75" customHeight="1">
      <c r="A3245" s="173"/>
      <c r="J3245" s="270"/>
    </row>
    <row r="3246" ht="15.75" customHeight="1">
      <c r="A3246" s="173"/>
      <c r="J3246" s="270"/>
    </row>
    <row r="3247" ht="15.75" customHeight="1">
      <c r="A3247" s="173"/>
      <c r="J3247" s="270"/>
    </row>
    <row r="3248" ht="15.75" customHeight="1">
      <c r="A3248" s="173"/>
      <c r="J3248" s="270"/>
    </row>
    <row r="3249" ht="15.75" customHeight="1">
      <c r="A3249" s="173"/>
      <c r="J3249" s="270"/>
    </row>
    <row r="3250" ht="15.75" customHeight="1">
      <c r="A3250" s="173"/>
      <c r="J3250" s="270"/>
    </row>
    <row r="3251" ht="15.75" customHeight="1">
      <c r="A3251" s="173"/>
      <c r="J3251" s="270"/>
    </row>
    <row r="3252" ht="15.75" customHeight="1">
      <c r="A3252" s="173"/>
      <c r="J3252" s="270"/>
    </row>
    <row r="3253" ht="15.75" customHeight="1">
      <c r="A3253" s="173"/>
      <c r="J3253" s="270"/>
    </row>
    <row r="3254" ht="15.75" customHeight="1">
      <c r="A3254" s="173"/>
      <c r="J3254" s="270"/>
    </row>
    <row r="3255" ht="15.75" customHeight="1">
      <c r="A3255" s="173"/>
      <c r="J3255" s="270"/>
    </row>
    <row r="3256" ht="15.75" customHeight="1">
      <c r="A3256" s="173"/>
      <c r="J3256" s="270"/>
    </row>
    <row r="3257" ht="15.75" customHeight="1">
      <c r="A3257" s="173"/>
      <c r="J3257" s="270"/>
    </row>
    <row r="3258" ht="15.75" customHeight="1">
      <c r="A3258" s="173"/>
      <c r="J3258" s="270"/>
    </row>
    <row r="3259" ht="15.75" customHeight="1">
      <c r="A3259" s="173"/>
      <c r="J3259" s="270"/>
    </row>
    <row r="3260" ht="15.75" customHeight="1">
      <c r="A3260" s="173"/>
      <c r="J3260" s="270"/>
    </row>
    <row r="3261" ht="15.75" customHeight="1">
      <c r="A3261" s="173"/>
      <c r="J3261" s="270"/>
    </row>
    <row r="3262" ht="15.75" customHeight="1">
      <c r="A3262" s="173"/>
      <c r="J3262" s="270"/>
    </row>
    <row r="3263" ht="15.75" customHeight="1">
      <c r="A3263" s="173"/>
      <c r="J3263" s="270"/>
    </row>
    <row r="3264" ht="15.75" customHeight="1">
      <c r="A3264" s="173"/>
      <c r="J3264" s="270"/>
    </row>
    <row r="3265" ht="15.75" customHeight="1">
      <c r="A3265" s="173"/>
      <c r="J3265" s="270"/>
    </row>
    <row r="3266" ht="15.75" customHeight="1">
      <c r="A3266" s="173"/>
      <c r="J3266" s="270"/>
    </row>
    <row r="3267" ht="15.75" customHeight="1">
      <c r="A3267" s="173"/>
      <c r="J3267" s="270"/>
    </row>
    <row r="3268" ht="15.75" customHeight="1">
      <c r="A3268" s="173"/>
      <c r="J3268" s="270"/>
    </row>
    <row r="3269" ht="15.75" customHeight="1">
      <c r="A3269" s="173"/>
      <c r="J3269" s="270"/>
    </row>
    <row r="3270" ht="15.75" customHeight="1">
      <c r="A3270" s="173"/>
      <c r="J3270" s="270"/>
    </row>
    <row r="3271" ht="15.75" customHeight="1">
      <c r="A3271" s="173"/>
      <c r="J3271" s="270"/>
    </row>
    <row r="3272" ht="15.75" customHeight="1">
      <c r="A3272" s="173"/>
      <c r="J3272" s="270"/>
    </row>
    <row r="3273" ht="15.75" customHeight="1">
      <c r="A3273" s="173"/>
      <c r="J3273" s="270"/>
    </row>
    <row r="3274" ht="15.75" customHeight="1">
      <c r="A3274" s="173"/>
      <c r="J3274" s="270"/>
    </row>
    <row r="3275" ht="15.75" customHeight="1">
      <c r="A3275" s="173"/>
      <c r="J3275" s="270"/>
    </row>
    <row r="3276" ht="15.75" customHeight="1">
      <c r="A3276" s="173"/>
      <c r="J3276" s="270"/>
    </row>
    <row r="3277" ht="15.75" customHeight="1">
      <c r="A3277" s="173"/>
      <c r="J3277" s="270"/>
    </row>
    <row r="3278" ht="15.75" customHeight="1">
      <c r="A3278" s="173"/>
      <c r="J3278" s="270"/>
    </row>
    <row r="3279" ht="15.75" customHeight="1">
      <c r="A3279" s="173"/>
      <c r="J3279" s="270"/>
    </row>
    <row r="3280" ht="15.75" customHeight="1">
      <c r="A3280" s="173"/>
      <c r="J3280" s="270"/>
    </row>
    <row r="3281" ht="15.75" customHeight="1">
      <c r="A3281" s="173"/>
      <c r="J3281" s="270"/>
    </row>
    <row r="3282" ht="15.75" customHeight="1">
      <c r="A3282" s="173"/>
      <c r="J3282" s="270"/>
    </row>
    <row r="3283" ht="15.75" customHeight="1">
      <c r="A3283" s="173"/>
      <c r="J3283" s="270"/>
    </row>
    <row r="3284" ht="15.75" customHeight="1">
      <c r="A3284" s="173"/>
      <c r="J3284" s="270"/>
    </row>
    <row r="3285" ht="15.75" customHeight="1">
      <c r="A3285" s="173"/>
      <c r="J3285" s="270"/>
    </row>
    <row r="3286" ht="15.75" customHeight="1">
      <c r="A3286" s="173"/>
      <c r="J3286" s="270"/>
    </row>
    <row r="3287" ht="15.75" customHeight="1">
      <c r="A3287" s="173"/>
      <c r="J3287" s="270"/>
    </row>
    <row r="3288" ht="15.75" customHeight="1">
      <c r="A3288" s="173"/>
      <c r="J3288" s="270"/>
    </row>
    <row r="3289" ht="15.75" customHeight="1">
      <c r="A3289" s="173"/>
      <c r="J3289" s="270"/>
    </row>
    <row r="3290" ht="15.75" customHeight="1">
      <c r="A3290" s="173"/>
      <c r="J3290" s="270"/>
    </row>
    <row r="3291" ht="15.75" customHeight="1">
      <c r="A3291" s="173"/>
      <c r="J3291" s="270"/>
    </row>
    <row r="3292" ht="15.75" customHeight="1">
      <c r="A3292" s="173"/>
      <c r="J3292" s="270"/>
    </row>
    <row r="3293" ht="15.75" customHeight="1">
      <c r="A3293" s="173"/>
      <c r="J3293" s="270"/>
    </row>
    <row r="3294" ht="15.75" customHeight="1">
      <c r="A3294" s="173"/>
      <c r="J3294" s="270"/>
    </row>
    <row r="3295" ht="15.75" customHeight="1">
      <c r="A3295" s="173"/>
      <c r="J3295" s="270"/>
    </row>
    <row r="3296" ht="15.75" customHeight="1">
      <c r="A3296" s="173"/>
      <c r="J3296" s="270"/>
    </row>
    <row r="3297" ht="15.75" customHeight="1">
      <c r="A3297" s="173"/>
      <c r="J3297" s="270"/>
    </row>
    <row r="3298" ht="15.75" customHeight="1">
      <c r="A3298" s="173"/>
      <c r="J3298" s="270"/>
    </row>
    <row r="3299" ht="15.75" customHeight="1">
      <c r="A3299" s="173"/>
      <c r="J3299" s="270"/>
    </row>
    <row r="3300" ht="15.75" customHeight="1">
      <c r="A3300" s="173"/>
      <c r="J3300" s="270"/>
    </row>
    <row r="3301" ht="15.75" customHeight="1">
      <c r="A3301" s="173"/>
      <c r="J3301" s="270"/>
    </row>
    <row r="3302" ht="15.75" customHeight="1">
      <c r="A3302" s="173"/>
      <c r="J3302" s="270"/>
    </row>
    <row r="3303" ht="15.75" customHeight="1">
      <c r="A3303" s="173"/>
      <c r="J3303" s="270"/>
    </row>
    <row r="3304" ht="15.75" customHeight="1">
      <c r="A3304" s="173"/>
      <c r="J3304" s="270"/>
    </row>
    <row r="3305" ht="15.75" customHeight="1">
      <c r="A3305" s="173"/>
      <c r="J3305" s="270"/>
    </row>
    <row r="3306" ht="15.75" customHeight="1">
      <c r="A3306" s="173"/>
      <c r="J3306" s="270"/>
    </row>
    <row r="3307" ht="15.75" customHeight="1">
      <c r="A3307" s="173"/>
      <c r="J3307" s="270"/>
    </row>
    <row r="3308" ht="15.75" customHeight="1">
      <c r="A3308" s="173"/>
      <c r="J3308" s="270"/>
    </row>
    <row r="3309" ht="15.75" customHeight="1">
      <c r="A3309" s="173"/>
      <c r="J3309" s="270"/>
    </row>
    <row r="3310" ht="15.75" customHeight="1">
      <c r="A3310" s="173"/>
      <c r="J3310" s="270"/>
    </row>
    <row r="3311" ht="15.75" customHeight="1">
      <c r="A3311" s="173"/>
      <c r="J3311" s="270"/>
    </row>
    <row r="3312" ht="15.75" customHeight="1">
      <c r="A3312" s="173"/>
      <c r="J3312" s="270"/>
    </row>
    <row r="3313" ht="15.75" customHeight="1">
      <c r="A3313" s="173"/>
      <c r="J3313" s="270"/>
    </row>
    <row r="3314" ht="15.75" customHeight="1">
      <c r="A3314" s="173"/>
      <c r="J3314" s="270"/>
    </row>
    <row r="3315" ht="15.75" customHeight="1">
      <c r="A3315" s="173"/>
      <c r="J3315" s="270"/>
    </row>
    <row r="3316" ht="15.75" customHeight="1">
      <c r="A3316" s="173"/>
      <c r="J3316" s="270"/>
    </row>
    <row r="3317" ht="15.75" customHeight="1">
      <c r="A3317" s="173"/>
      <c r="J3317" s="270"/>
    </row>
    <row r="3318" ht="15.75" customHeight="1">
      <c r="A3318" s="173"/>
      <c r="J3318" s="270"/>
    </row>
    <row r="3319" ht="15.75" customHeight="1">
      <c r="A3319" s="173"/>
      <c r="J3319" s="270"/>
    </row>
    <row r="3320" ht="15.75" customHeight="1">
      <c r="A3320" s="173"/>
      <c r="J3320" s="270"/>
    </row>
    <row r="3321" ht="15.75" customHeight="1">
      <c r="A3321" s="173"/>
      <c r="J3321" s="270"/>
    </row>
    <row r="3322" ht="15.75" customHeight="1">
      <c r="A3322" s="173"/>
      <c r="J3322" s="270"/>
    </row>
    <row r="3323" ht="15.75" customHeight="1">
      <c r="A3323" s="173"/>
      <c r="J3323" s="270"/>
    </row>
    <row r="3324" ht="15.75" customHeight="1">
      <c r="A3324" s="173"/>
      <c r="J3324" s="270"/>
    </row>
    <row r="3325" ht="15.75" customHeight="1">
      <c r="A3325" s="173"/>
      <c r="J3325" s="270"/>
    </row>
    <row r="3326" ht="15.75" customHeight="1">
      <c r="A3326" s="173"/>
      <c r="J3326" s="270"/>
    </row>
    <row r="3327" ht="15.75" customHeight="1">
      <c r="A3327" s="173"/>
      <c r="J3327" s="270"/>
    </row>
    <row r="3328" ht="15.75" customHeight="1">
      <c r="A3328" s="173"/>
      <c r="J3328" s="270"/>
    </row>
    <row r="3329" ht="15.75" customHeight="1">
      <c r="A3329" s="173"/>
      <c r="J3329" s="270"/>
    </row>
    <row r="3330" ht="15.75" customHeight="1">
      <c r="A3330" s="173"/>
      <c r="J3330" s="270"/>
    </row>
    <row r="3331" ht="15.75" customHeight="1">
      <c r="A3331" s="173"/>
      <c r="J3331" s="270"/>
    </row>
    <row r="3332" ht="15.75" customHeight="1">
      <c r="A3332" s="173"/>
      <c r="J3332" s="270"/>
    </row>
    <row r="3333" ht="15.75" customHeight="1">
      <c r="A3333" s="173"/>
      <c r="J3333" s="270"/>
    </row>
    <row r="3334" ht="15.75" customHeight="1">
      <c r="A3334" s="173"/>
      <c r="J3334" s="270"/>
    </row>
    <row r="3335" ht="15.75" customHeight="1">
      <c r="A3335" s="173"/>
      <c r="J3335" s="270"/>
    </row>
    <row r="3336" ht="15.75" customHeight="1">
      <c r="A3336" s="173"/>
      <c r="J3336" s="270"/>
    </row>
    <row r="3337" ht="15.75" customHeight="1">
      <c r="A3337" s="173"/>
      <c r="J3337" s="270"/>
    </row>
    <row r="3338" ht="15.75" customHeight="1">
      <c r="A3338" s="173"/>
      <c r="J3338" s="270"/>
    </row>
    <row r="3339" ht="15.75" customHeight="1">
      <c r="A3339" s="173"/>
      <c r="J3339" s="270"/>
    </row>
    <row r="3340" ht="15.75" customHeight="1">
      <c r="A3340" s="173"/>
      <c r="J3340" s="270"/>
    </row>
    <row r="3341" ht="15.75" customHeight="1">
      <c r="A3341" s="173"/>
      <c r="J3341" s="270"/>
    </row>
    <row r="3342" ht="15.75" customHeight="1">
      <c r="A3342" s="173"/>
      <c r="J3342" s="270"/>
    </row>
    <row r="3343" ht="15.75" customHeight="1">
      <c r="A3343" s="173"/>
      <c r="J3343" s="270"/>
    </row>
    <row r="3344" ht="15.75" customHeight="1">
      <c r="A3344" s="173"/>
      <c r="J3344" s="270"/>
    </row>
    <row r="3345" ht="15.75" customHeight="1">
      <c r="A3345" s="173"/>
      <c r="J3345" s="270"/>
    </row>
    <row r="3346" ht="15.75" customHeight="1">
      <c r="A3346" s="173"/>
      <c r="J3346" s="270"/>
    </row>
    <row r="3347" ht="15.75" customHeight="1">
      <c r="A3347" s="173"/>
      <c r="J3347" s="270"/>
    </row>
    <row r="3348" ht="15.75" customHeight="1">
      <c r="A3348" s="173"/>
      <c r="J3348" s="270"/>
    </row>
    <row r="3349" ht="15.75" customHeight="1">
      <c r="A3349" s="173"/>
      <c r="J3349" s="270"/>
    </row>
    <row r="3350" ht="15.75" customHeight="1">
      <c r="A3350" s="173"/>
      <c r="J3350" s="270"/>
    </row>
    <row r="3351" ht="15.75" customHeight="1">
      <c r="A3351" s="173"/>
      <c r="J3351" s="270"/>
    </row>
    <row r="3352" ht="15.75" customHeight="1">
      <c r="A3352" s="173"/>
      <c r="J3352" s="270"/>
    </row>
    <row r="3353" ht="15.75" customHeight="1">
      <c r="A3353" s="173"/>
      <c r="J3353" s="270"/>
    </row>
    <row r="3354" ht="15.75" customHeight="1">
      <c r="A3354" s="173"/>
      <c r="J3354" s="270"/>
    </row>
    <row r="3355" ht="15.75" customHeight="1">
      <c r="A3355" s="173"/>
      <c r="J3355" s="270"/>
    </row>
    <row r="3356" ht="15.75" customHeight="1">
      <c r="A3356" s="173"/>
      <c r="J3356" s="270"/>
    </row>
    <row r="3357" ht="15.75" customHeight="1">
      <c r="A3357" s="173"/>
      <c r="J3357" s="270"/>
    </row>
    <row r="3358" ht="15.75" customHeight="1">
      <c r="A3358" s="173"/>
      <c r="J3358" s="270"/>
    </row>
    <row r="3359" ht="15.75" customHeight="1">
      <c r="A3359" s="173"/>
      <c r="J3359" s="270"/>
    </row>
    <row r="3360" ht="15.75" customHeight="1">
      <c r="A3360" s="173"/>
      <c r="J3360" s="270"/>
    </row>
    <row r="3361" ht="15.75" customHeight="1">
      <c r="A3361" s="173"/>
      <c r="J3361" s="270"/>
    </row>
    <row r="3362" ht="15.75" customHeight="1">
      <c r="A3362" s="173"/>
      <c r="J3362" s="270"/>
    </row>
    <row r="3363" ht="15.75" customHeight="1">
      <c r="A3363" s="173"/>
      <c r="J3363" s="270"/>
    </row>
    <row r="3364" ht="15.75" customHeight="1">
      <c r="A3364" s="173"/>
      <c r="J3364" s="270"/>
    </row>
    <row r="3365" ht="15.75" customHeight="1">
      <c r="A3365" s="173"/>
      <c r="J3365" s="270"/>
    </row>
    <row r="3366" ht="15.75" customHeight="1">
      <c r="A3366" s="173"/>
      <c r="J3366" s="270"/>
    </row>
    <row r="3367" ht="15.75" customHeight="1">
      <c r="A3367" s="173"/>
      <c r="J3367" s="270"/>
    </row>
    <row r="3368" ht="15.75" customHeight="1">
      <c r="A3368" s="173"/>
      <c r="J3368" s="270"/>
    </row>
    <row r="3369" ht="15.75" customHeight="1">
      <c r="A3369" s="173"/>
      <c r="J3369" s="270"/>
    </row>
    <row r="3370" ht="15.75" customHeight="1">
      <c r="A3370" s="173"/>
      <c r="J3370" s="270"/>
    </row>
    <row r="3371" ht="15.75" customHeight="1">
      <c r="A3371" s="173"/>
      <c r="J3371" s="270"/>
    </row>
    <row r="3372" ht="15.75" customHeight="1">
      <c r="A3372" s="173"/>
      <c r="J3372" s="270"/>
    </row>
    <row r="3373" ht="15.75" customHeight="1">
      <c r="A3373" s="173"/>
      <c r="J3373" s="270"/>
    </row>
    <row r="3374" ht="15.75" customHeight="1">
      <c r="A3374" s="173"/>
      <c r="J3374" s="270"/>
    </row>
    <row r="3375" ht="15.75" customHeight="1">
      <c r="A3375" s="173"/>
      <c r="J3375" s="270"/>
    </row>
    <row r="3376" ht="15.75" customHeight="1">
      <c r="A3376" s="173"/>
      <c r="J3376" s="270"/>
    </row>
    <row r="3377" ht="15.75" customHeight="1">
      <c r="A3377" s="173"/>
      <c r="J3377" s="270"/>
    </row>
    <row r="3378" ht="15.75" customHeight="1">
      <c r="A3378" s="173"/>
      <c r="J3378" s="270"/>
    </row>
    <row r="3379" ht="15.75" customHeight="1">
      <c r="A3379" s="173"/>
      <c r="J3379" s="270"/>
    </row>
    <row r="3380" ht="15.75" customHeight="1">
      <c r="A3380" s="173"/>
      <c r="J3380" s="270"/>
    </row>
    <row r="3381" ht="15.75" customHeight="1">
      <c r="A3381" s="173"/>
      <c r="J3381" s="270"/>
    </row>
    <row r="3382" ht="15.75" customHeight="1">
      <c r="A3382" s="173"/>
      <c r="J3382" s="270"/>
    </row>
    <row r="3383" ht="15.75" customHeight="1">
      <c r="A3383" s="173"/>
      <c r="J3383" s="270"/>
    </row>
    <row r="3384" ht="15.75" customHeight="1">
      <c r="A3384" s="173"/>
      <c r="J3384" s="270"/>
    </row>
    <row r="3385" ht="15.75" customHeight="1">
      <c r="A3385" s="173"/>
      <c r="J3385" s="270"/>
    </row>
    <row r="3386" ht="15.75" customHeight="1">
      <c r="A3386" s="173"/>
      <c r="J3386" s="270"/>
    </row>
    <row r="3387" ht="15.75" customHeight="1">
      <c r="A3387" s="173"/>
      <c r="J3387" s="270"/>
    </row>
    <row r="3388" ht="15.75" customHeight="1">
      <c r="A3388" s="173"/>
      <c r="J3388" s="270"/>
    </row>
    <row r="3389" ht="15.75" customHeight="1">
      <c r="A3389" s="173"/>
      <c r="J3389" s="270"/>
    </row>
    <row r="3390" ht="15.75" customHeight="1">
      <c r="A3390" s="173"/>
      <c r="J3390" s="270"/>
    </row>
    <row r="3391" ht="15.75" customHeight="1">
      <c r="A3391" s="173"/>
      <c r="J3391" s="270"/>
    </row>
    <row r="3392" ht="15.75" customHeight="1">
      <c r="A3392" s="173"/>
      <c r="J3392" s="270"/>
    </row>
    <row r="3393" ht="15.75" customHeight="1">
      <c r="A3393" s="173"/>
      <c r="J3393" s="270"/>
    </row>
    <row r="3394" ht="15.75" customHeight="1">
      <c r="A3394" s="173"/>
      <c r="J3394" s="270"/>
    </row>
    <row r="3395" ht="15.75" customHeight="1">
      <c r="A3395" s="173"/>
      <c r="J3395" s="270"/>
    </row>
    <row r="3396" ht="15.75" customHeight="1">
      <c r="A3396" s="173"/>
      <c r="J3396" s="270"/>
    </row>
    <row r="3397" ht="15.75" customHeight="1">
      <c r="A3397" s="173"/>
      <c r="J3397" s="270"/>
    </row>
    <row r="3398" ht="15.75" customHeight="1">
      <c r="A3398" s="173"/>
      <c r="J3398" s="270"/>
    </row>
    <row r="3399" ht="15.75" customHeight="1">
      <c r="A3399" s="173"/>
      <c r="J3399" s="270"/>
    </row>
    <row r="3400" ht="15.75" customHeight="1">
      <c r="A3400" s="173"/>
      <c r="J3400" s="270"/>
    </row>
    <row r="3401" ht="15.75" customHeight="1">
      <c r="A3401" s="173"/>
      <c r="J3401" s="270"/>
    </row>
    <row r="3402" ht="15.75" customHeight="1">
      <c r="A3402" s="173"/>
      <c r="J3402" s="270"/>
    </row>
    <row r="3403" ht="15.75" customHeight="1">
      <c r="A3403" s="173"/>
      <c r="J3403" s="270"/>
    </row>
    <row r="3404" ht="15.75" customHeight="1">
      <c r="A3404" s="173"/>
      <c r="J3404" s="270"/>
    </row>
    <row r="3405" ht="15.75" customHeight="1">
      <c r="A3405" s="173"/>
      <c r="J3405" s="270"/>
    </row>
    <row r="3406" ht="15.75" customHeight="1">
      <c r="A3406" s="173"/>
      <c r="J3406" s="270"/>
    </row>
    <row r="3407" ht="15.75" customHeight="1">
      <c r="A3407" s="173"/>
      <c r="J3407" s="270"/>
    </row>
    <row r="3408" ht="15.75" customHeight="1">
      <c r="A3408" s="173"/>
      <c r="J3408" s="270"/>
    </row>
    <row r="3409" ht="15.75" customHeight="1">
      <c r="A3409" s="173"/>
      <c r="J3409" s="270"/>
    </row>
    <row r="3410" ht="15.75" customHeight="1">
      <c r="A3410" s="173"/>
      <c r="J3410" s="270"/>
    </row>
    <row r="3411" ht="15.75" customHeight="1">
      <c r="A3411" s="173"/>
      <c r="J3411" s="270"/>
    </row>
    <row r="3412" ht="15.75" customHeight="1">
      <c r="A3412" s="173"/>
      <c r="J3412" s="270"/>
    </row>
    <row r="3413" ht="15.75" customHeight="1">
      <c r="A3413" s="173"/>
      <c r="J3413" s="270"/>
    </row>
    <row r="3414" ht="15.75" customHeight="1">
      <c r="A3414" s="173"/>
      <c r="J3414" s="270"/>
    </row>
    <row r="3415" ht="15.75" customHeight="1">
      <c r="A3415" s="173"/>
      <c r="J3415" s="270"/>
    </row>
    <row r="3416" ht="15.75" customHeight="1">
      <c r="A3416" s="173"/>
      <c r="J3416" s="270"/>
    </row>
    <row r="3417" ht="15.75" customHeight="1">
      <c r="A3417" s="173"/>
      <c r="J3417" s="270"/>
    </row>
    <row r="3418" ht="15.75" customHeight="1">
      <c r="A3418" s="173"/>
      <c r="J3418" s="270"/>
    </row>
    <row r="3419" ht="15.75" customHeight="1">
      <c r="A3419" s="173"/>
      <c r="J3419" s="270"/>
    </row>
    <row r="3420" ht="15.75" customHeight="1">
      <c r="A3420" s="173"/>
      <c r="J3420" s="270"/>
    </row>
    <row r="3421" ht="15.75" customHeight="1">
      <c r="A3421" s="173"/>
      <c r="J3421" s="270"/>
    </row>
    <row r="3422" ht="15.75" customHeight="1">
      <c r="A3422" s="173"/>
      <c r="J3422" s="270"/>
    </row>
    <row r="3423" ht="15.75" customHeight="1">
      <c r="A3423" s="173"/>
      <c r="J3423" s="270"/>
    </row>
    <row r="3424" ht="15.75" customHeight="1">
      <c r="A3424" s="173"/>
      <c r="J3424" s="270"/>
    </row>
    <row r="3425" ht="15.75" customHeight="1">
      <c r="A3425" s="173"/>
      <c r="J3425" s="270"/>
    </row>
    <row r="3426" ht="15.75" customHeight="1">
      <c r="A3426" s="173"/>
      <c r="J3426" s="270"/>
    </row>
    <row r="3427" ht="15.75" customHeight="1">
      <c r="A3427" s="173"/>
      <c r="J3427" s="270"/>
    </row>
    <row r="3428" ht="15.75" customHeight="1">
      <c r="A3428" s="173"/>
      <c r="J3428" s="270"/>
    </row>
    <row r="3429" ht="15.75" customHeight="1">
      <c r="A3429" s="173"/>
      <c r="J3429" s="270"/>
    </row>
    <row r="3430" ht="15.75" customHeight="1">
      <c r="A3430" s="173"/>
      <c r="J3430" s="270"/>
    </row>
    <row r="3431" ht="15.75" customHeight="1">
      <c r="A3431" s="173"/>
      <c r="J3431" s="270"/>
    </row>
    <row r="3432" ht="15.75" customHeight="1">
      <c r="A3432" s="173"/>
      <c r="J3432" s="270"/>
    </row>
    <row r="3433" ht="15.75" customHeight="1">
      <c r="A3433" s="173"/>
      <c r="J3433" s="270"/>
    </row>
    <row r="3434" ht="15.75" customHeight="1">
      <c r="A3434" s="173"/>
      <c r="J3434" s="270"/>
    </row>
    <row r="3435" ht="15.75" customHeight="1">
      <c r="A3435" s="173"/>
      <c r="J3435" s="270"/>
    </row>
    <row r="3436" ht="15.75" customHeight="1">
      <c r="A3436" s="173"/>
      <c r="J3436" s="270"/>
    </row>
    <row r="3437" ht="15.75" customHeight="1">
      <c r="A3437" s="173"/>
      <c r="J3437" s="270"/>
    </row>
    <row r="3438" ht="15.75" customHeight="1">
      <c r="A3438" s="173"/>
      <c r="J3438" s="270"/>
    </row>
    <row r="3439" ht="15.75" customHeight="1">
      <c r="A3439" s="173"/>
      <c r="J3439" s="270"/>
    </row>
    <row r="3440" ht="15.75" customHeight="1">
      <c r="A3440" s="173"/>
      <c r="J3440" s="270"/>
    </row>
    <row r="3441" ht="15.75" customHeight="1">
      <c r="A3441" s="173"/>
      <c r="J3441" s="270"/>
    </row>
    <row r="3442" ht="15.75" customHeight="1">
      <c r="A3442" s="173"/>
      <c r="J3442" s="270"/>
    </row>
    <row r="3443" ht="15.75" customHeight="1">
      <c r="A3443" s="173"/>
      <c r="J3443" s="270"/>
    </row>
    <row r="3444" ht="15.75" customHeight="1">
      <c r="A3444" s="173"/>
      <c r="J3444" s="270"/>
    </row>
    <row r="3445" ht="15.75" customHeight="1">
      <c r="A3445" s="173"/>
      <c r="J3445" s="270"/>
    </row>
    <row r="3446" ht="15.75" customHeight="1">
      <c r="A3446" s="173"/>
      <c r="J3446" s="270"/>
    </row>
    <row r="3447" ht="15.75" customHeight="1">
      <c r="A3447" s="173"/>
      <c r="J3447" s="270"/>
    </row>
    <row r="3448" ht="15.75" customHeight="1">
      <c r="A3448" s="173"/>
      <c r="J3448" s="270"/>
    </row>
    <row r="3449" ht="15.75" customHeight="1">
      <c r="A3449" s="173"/>
      <c r="J3449" s="270"/>
    </row>
    <row r="3450" ht="15.75" customHeight="1">
      <c r="A3450" s="173"/>
      <c r="J3450" s="270"/>
    </row>
    <row r="3451" ht="15.75" customHeight="1">
      <c r="A3451" s="173"/>
      <c r="J3451" s="270"/>
    </row>
    <row r="3452" ht="15.75" customHeight="1">
      <c r="A3452" s="173"/>
      <c r="J3452" s="270"/>
    </row>
    <row r="3453" ht="15.75" customHeight="1">
      <c r="A3453" s="173"/>
      <c r="J3453" s="270"/>
    </row>
    <row r="3454" ht="15.75" customHeight="1">
      <c r="A3454" s="173"/>
      <c r="J3454" s="270"/>
    </row>
    <row r="3455" ht="15.75" customHeight="1">
      <c r="A3455" s="173"/>
      <c r="J3455" s="270"/>
    </row>
    <row r="3456" ht="15.75" customHeight="1">
      <c r="A3456" s="173"/>
      <c r="J3456" s="270"/>
    </row>
    <row r="3457" ht="15.75" customHeight="1">
      <c r="A3457" s="173"/>
      <c r="J3457" s="270"/>
    </row>
    <row r="3458" ht="15.75" customHeight="1">
      <c r="A3458" s="173"/>
      <c r="J3458" s="270"/>
    </row>
    <row r="3459" ht="15.75" customHeight="1">
      <c r="A3459" s="173"/>
      <c r="J3459" s="270"/>
    </row>
    <row r="3460" ht="15.75" customHeight="1">
      <c r="A3460" s="173"/>
      <c r="J3460" s="270"/>
    </row>
    <row r="3461" ht="15.75" customHeight="1">
      <c r="A3461" s="173"/>
      <c r="J3461" s="270"/>
    </row>
    <row r="3462" ht="15.75" customHeight="1">
      <c r="A3462" s="173"/>
      <c r="J3462" s="270"/>
    </row>
    <row r="3463" ht="15.75" customHeight="1">
      <c r="A3463" s="173"/>
      <c r="J3463" s="270"/>
    </row>
    <row r="3464" ht="15.75" customHeight="1">
      <c r="A3464" s="173"/>
      <c r="J3464" s="270"/>
    </row>
    <row r="3465" ht="15.75" customHeight="1">
      <c r="A3465" s="173"/>
      <c r="J3465" s="270"/>
    </row>
    <row r="3466" ht="15.75" customHeight="1">
      <c r="A3466" s="173"/>
      <c r="J3466" s="270"/>
    </row>
    <row r="3467" ht="15.75" customHeight="1">
      <c r="A3467" s="173"/>
      <c r="J3467" s="270"/>
    </row>
    <row r="3468" ht="15.75" customHeight="1">
      <c r="A3468" s="173"/>
      <c r="J3468" s="270"/>
    </row>
    <row r="3469" ht="15.75" customHeight="1">
      <c r="A3469" s="173"/>
      <c r="J3469" s="270"/>
    </row>
    <row r="3470" ht="15.75" customHeight="1">
      <c r="A3470" s="173"/>
      <c r="J3470" s="270"/>
    </row>
    <row r="3471" ht="15.75" customHeight="1">
      <c r="A3471" s="173"/>
      <c r="J3471" s="270"/>
    </row>
    <row r="3472" ht="15.75" customHeight="1">
      <c r="A3472" s="173"/>
      <c r="J3472" s="270"/>
    </row>
    <row r="3473" ht="15.75" customHeight="1">
      <c r="A3473" s="173"/>
      <c r="J3473" s="270"/>
    </row>
    <row r="3474" ht="15.75" customHeight="1">
      <c r="A3474" s="173"/>
      <c r="J3474" s="270"/>
    </row>
    <row r="3475" ht="15.75" customHeight="1">
      <c r="A3475" s="173"/>
      <c r="J3475" s="270"/>
    </row>
    <row r="3476" ht="15.75" customHeight="1">
      <c r="A3476" s="173"/>
      <c r="J3476" s="270"/>
    </row>
    <row r="3477" ht="15.75" customHeight="1">
      <c r="A3477" s="173"/>
      <c r="J3477" s="270"/>
    </row>
    <row r="3478" ht="15.75" customHeight="1">
      <c r="A3478" s="173"/>
      <c r="J3478" s="270"/>
    </row>
    <row r="3479" ht="15.75" customHeight="1">
      <c r="A3479" s="173"/>
      <c r="J3479" s="270"/>
    </row>
    <row r="3480" ht="15.75" customHeight="1">
      <c r="A3480" s="173"/>
      <c r="J3480" s="270"/>
    </row>
    <row r="3481" ht="15.75" customHeight="1">
      <c r="A3481" s="173"/>
      <c r="J3481" s="270"/>
    </row>
    <row r="3482" ht="15.75" customHeight="1">
      <c r="A3482" s="173"/>
      <c r="J3482" s="270"/>
    </row>
    <row r="3483" ht="15.75" customHeight="1">
      <c r="A3483" s="173"/>
      <c r="J3483" s="270"/>
    </row>
    <row r="3484" ht="15.75" customHeight="1">
      <c r="A3484" s="173"/>
      <c r="J3484" s="270"/>
    </row>
    <row r="3485" ht="15.75" customHeight="1">
      <c r="A3485" s="173"/>
      <c r="J3485" s="270"/>
    </row>
    <row r="3486" ht="15.75" customHeight="1">
      <c r="A3486" s="173"/>
      <c r="J3486" s="270"/>
    </row>
    <row r="3487" ht="15.75" customHeight="1">
      <c r="A3487" s="173"/>
      <c r="J3487" s="270"/>
    </row>
    <row r="3488" ht="15.75" customHeight="1">
      <c r="A3488" s="173"/>
      <c r="J3488" s="270"/>
    </row>
    <row r="3489" ht="15.75" customHeight="1">
      <c r="A3489" s="173"/>
      <c r="J3489" s="270"/>
    </row>
    <row r="3490" ht="15.75" customHeight="1">
      <c r="A3490" s="173"/>
      <c r="J3490" s="270"/>
    </row>
    <row r="3491" ht="15.75" customHeight="1">
      <c r="A3491" s="173"/>
      <c r="J3491" s="270"/>
    </row>
    <row r="3492" ht="15.75" customHeight="1">
      <c r="A3492" s="173"/>
      <c r="J3492" s="270"/>
    </row>
    <row r="3493" ht="15.75" customHeight="1">
      <c r="A3493" s="173"/>
      <c r="J3493" s="270"/>
    </row>
    <row r="3494" ht="15.75" customHeight="1">
      <c r="A3494" s="173"/>
      <c r="J3494" s="270"/>
    </row>
    <row r="3495" ht="15.75" customHeight="1">
      <c r="A3495" s="173"/>
      <c r="J3495" s="270"/>
    </row>
    <row r="3496" ht="15.75" customHeight="1">
      <c r="A3496" s="173"/>
      <c r="J3496" s="270"/>
    </row>
    <row r="3497" ht="15.75" customHeight="1">
      <c r="A3497" s="173"/>
      <c r="J3497" s="270"/>
    </row>
    <row r="3498" ht="15.75" customHeight="1">
      <c r="A3498" s="173"/>
      <c r="J3498" s="270"/>
    </row>
    <row r="3499" ht="15.75" customHeight="1">
      <c r="A3499" s="173"/>
      <c r="J3499" s="270"/>
    </row>
    <row r="3500" ht="15.75" customHeight="1">
      <c r="A3500" s="173"/>
      <c r="J3500" s="270"/>
    </row>
    <row r="3501" ht="15.75" customHeight="1">
      <c r="A3501" s="173"/>
      <c r="J3501" s="270"/>
    </row>
    <row r="3502" ht="15.75" customHeight="1">
      <c r="A3502" s="173"/>
      <c r="J3502" s="270"/>
    </row>
    <row r="3503" ht="15.75" customHeight="1">
      <c r="A3503" s="173"/>
      <c r="J3503" s="270"/>
    </row>
    <row r="3504" ht="15.75" customHeight="1">
      <c r="A3504" s="173"/>
      <c r="J3504" s="270"/>
    </row>
    <row r="3505" ht="15.75" customHeight="1">
      <c r="A3505" s="173"/>
      <c r="J3505" s="270"/>
    </row>
    <row r="3506" ht="15.75" customHeight="1">
      <c r="A3506" s="173"/>
      <c r="J3506" s="270"/>
    </row>
    <row r="3507" ht="15.75" customHeight="1">
      <c r="A3507" s="173"/>
      <c r="J3507" s="270"/>
    </row>
    <row r="3508" ht="15.75" customHeight="1">
      <c r="A3508" s="173"/>
      <c r="J3508" s="270"/>
    </row>
    <row r="3509" ht="15.75" customHeight="1">
      <c r="A3509" s="173"/>
      <c r="J3509" s="270"/>
    </row>
    <row r="3510" ht="15.75" customHeight="1">
      <c r="A3510" s="173"/>
      <c r="J3510" s="270"/>
    </row>
    <row r="3511" ht="15.75" customHeight="1">
      <c r="A3511" s="173"/>
      <c r="J3511" s="270"/>
    </row>
    <row r="3512" ht="15.75" customHeight="1">
      <c r="A3512" s="173"/>
      <c r="J3512" s="270"/>
    </row>
    <row r="3513" ht="15.75" customHeight="1">
      <c r="A3513" s="173"/>
      <c r="J3513" s="270"/>
    </row>
    <row r="3514" ht="15.75" customHeight="1">
      <c r="A3514" s="173"/>
      <c r="J3514" s="270"/>
    </row>
    <row r="3515" ht="15.75" customHeight="1">
      <c r="A3515" s="173"/>
      <c r="J3515" s="270"/>
    </row>
    <row r="3516" ht="15.75" customHeight="1">
      <c r="A3516" s="173"/>
      <c r="J3516" s="270"/>
    </row>
    <row r="3517" ht="15.75" customHeight="1">
      <c r="A3517" s="173"/>
      <c r="J3517" s="270"/>
    </row>
    <row r="3518" ht="15.75" customHeight="1">
      <c r="A3518" s="173"/>
      <c r="J3518" s="270"/>
    </row>
    <row r="3519" ht="15.75" customHeight="1">
      <c r="A3519" s="173"/>
      <c r="J3519" s="270"/>
    </row>
    <row r="3520" ht="15.75" customHeight="1">
      <c r="A3520" s="173"/>
      <c r="J3520" s="270"/>
    </row>
    <row r="3521" ht="15.75" customHeight="1">
      <c r="A3521" s="173"/>
      <c r="J3521" s="270"/>
    </row>
    <row r="3522" ht="15.75" customHeight="1">
      <c r="A3522" s="173"/>
      <c r="J3522" s="270"/>
    </row>
    <row r="3523" ht="15.75" customHeight="1">
      <c r="A3523" s="173"/>
      <c r="J3523" s="270"/>
    </row>
    <row r="3524" ht="15.75" customHeight="1">
      <c r="A3524" s="173"/>
      <c r="J3524" s="270"/>
    </row>
    <row r="3525" ht="15.75" customHeight="1">
      <c r="A3525" s="173"/>
      <c r="J3525" s="270"/>
    </row>
    <row r="3526" ht="15.75" customHeight="1">
      <c r="A3526" s="173"/>
      <c r="J3526" s="270"/>
    </row>
    <row r="3527" ht="15.75" customHeight="1">
      <c r="A3527" s="173"/>
      <c r="J3527" s="270"/>
    </row>
    <row r="3528" ht="15.75" customHeight="1">
      <c r="A3528" s="173"/>
      <c r="J3528" s="270"/>
    </row>
    <row r="3529" ht="15.75" customHeight="1">
      <c r="A3529" s="173"/>
      <c r="J3529" s="270"/>
    </row>
    <row r="3530" ht="15.75" customHeight="1">
      <c r="A3530" s="173"/>
      <c r="J3530" s="270"/>
    </row>
    <row r="3531" ht="15.75" customHeight="1">
      <c r="A3531" s="173"/>
      <c r="J3531" s="270"/>
    </row>
    <row r="3532" ht="15.75" customHeight="1">
      <c r="A3532" s="173"/>
      <c r="J3532" s="270"/>
    </row>
    <row r="3533" ht="15.75" customHeight="1">
      <c r="A3533" s="173"/>
      <c r="J3533" s="270"/>
    </row>
    <row r="3534" ht="15.75" customHeight="1">
      <c r="A3534" s="173"/>
      <c r="J3534" s="270"/>
    </row>
    <row r="3535" ht="15.75" customHeight="1">
      <c r="A3535" s="173"/>
      <c r="J3535" s="270"/>
    </row>
    <row r="3536" ht="15.75" customHeight="1">
      <c r="A3536" s="173"/>
      <c r="J3536" s="270"/>
    </row>
    <row r="3537" ht="15.75" customHeight="1">
      <c r="A3537" s="173"/>
      <c r="J3537" s="270"/>
    </row>
    <row r="3538" ht="15.75" customHeight="1">
      <c r="A3538" s="173"/>
      <c r="J3538" s="270"/>
    </row>
    <row r="3539" ht="15.75" customHeight="1">
      <c r="A3539" s="173"/>
      <c r="J3539" s="270"/>
    </row>
    <row r="3540" ht="15.75" customHeight="1">
      <c r="A3540" s="173"/>
      <c r="J3540" s="270"/>
    </row>
    <row r="3541" ht="15.75" customHeight="1">
      <c r="A3541" s="173"/>
      <c r="J3541" s="270"/>
    </row>
    <row r="3542" ht="15.75" customHeight="1">
      <c r="A3542" s="173"/>
      <c r="J3542" s="270"/>
    </row>
    <row r="3543" ht="15.75" customHeight="1">
      <c r="A3543" s="173"/>
      <c r="J3543" s="270"/>
    </row>
    <row r="3544" ht="15.75" customHeight="1">
      <c r="A3544" s="173"/>
      <c r="J3544" s="270"/>
    </row>
    <row r="3545" ht="15.75" customHeight="1">
      <c r="A3545" s="173"/>
      <c r="J3545" s="270"/>
    </row>
    <row r="3546" ht="15.75" customHeight="1">
      <c r="A3546" s="173"/>
      <c r="J3546" s="270"/>
    </row>
    <row r="3547" ht="15.75" customHeight="1">
      <c r="A3547" s="173"/>
      <c r="J3547" s="270"/>
    </row>
    <row r="3548" ht="15.75" customHeight="1">
      <c r="A3548" s="173"/>
      <c r="J3548" s="270"/>
    </row>
    <row r="3549" ht="15.75" customHeight="1">
      <c r="A3549" s="173"/>
      <c r="J3549" s="270"/>
    </row>
    <row r="3550" ht="15.75" customHeight="1">
      <c r="A3550" s="173"/>
      <c r="J3550" s="270"/>
    </row>
    <row r="3551" ht="15.75" customHeight="1">
      <c r="A3551" s="173"/>
      <c r="J3551" s="270"/>
    </row>
    <row r="3552" ht="15.75" customHeight="1">
      <c r="A3552" s="173"/>
      <c r="J3552" s="270"/>
    </row>
    <row r="3553" ht="15.75" customHeight="1">
      <c r="A3553" s="173"/>
      <c r="J3553" s="270"/>
    </row>
    <row r="3554" ht="15.75" customHeight="1">
      <c r="A3554" s="173"/>
      <c r="J3554" s="270"/>
    </row>
    <row r="3555" ht="15.75" customHeight="1">
      <c r="A3555" s="173"/>
      <c r="J3555" s="270"/>
    </row>
    <row r="3556" ht="15.75" customHeight="1">
      <c r="A3556" s="173"/>
      <c r="J3556" s="270"/>
    </row>
    <row r="3557" ht="15.75" customHeight="1">
      <c r="A3557" s="173"/>
      <c r="J3557" s="270"/>
    </row>
    <row r="3558" ht="15.75" customHeight="1">
      <c r="A3558" s="173"/>
      <c r="J3558" s="270"/>
    </row>
    <row r="3559" ht="15.75" customHeight="1">
      <c r="A3559" s="173"/>
      <c r="J3559" s="270"/>
    </row>
    <row r="3560" ht="15.75" customHeight="1">
      <c r="A3560" s="173"/>
      <c r="J3560" s="270"/>
    </row>
    <row r="3561" ht="15.75" customHeight="1">
      <c r="A3561" s="173"/>
      <c r="J3561" s="270"/>
    </row>
    <row r="3562" ht="15.75" customHeight="1">
      <c r="A3562" s="173"/>
      <c r="J3562" s="270"/>
    </row>
    <row r="3563" ht="15.75" customHeight="1">
      <c r="A3563" s="173"/>
      <c r="J3563" s="270"/>
    </row>
    <row r="3564" ht="15.75" customHeight="1">
      <c r="A3564" s="173"/>
      <c r="J3564" s="270"/>
    </row>
    <row r="3565" ht="15.75" customHeight="1">
      <c r="A3565" s="173"/>
      <c r="J3565" s="270"/>
    </row>
    <row r="3566" ht="15.75" customHeight="1">
      <c r="A3566" s="173"/>
      <c r="J3566" s="270"/>
    </row>
    <row r="3567" ht="15.75" customHeight="1">
      <c r="A3567" s="173"/>
      <c r="J3567" s="270"/>
    </row>
    <row r="3568" ht="15.75" customHeight="1">
      <c r="A3568" s="173"/>
      <c r="J3568" s="270"/>
    </row>
    <row r="3569" ht="15.75" customHeight="1">
      <c r="A3569" s="173"/>
      <c r="J3569" s="270"/>
    </row>
    <row r="3570" ht="15.75" customHeight="1">
      <c r="A3570" s="173"/>
      <c r="J3570" s="270"/>
    </row>
    <row r="3571" ht="15.75" customHeight="1">
      <c r="A3571" s="173"/>
      <c r="J3571" s="270"/>
    </row>
    <row r="3572" ht="15.75" customHeight="1">
      <c r="A3572" s="173"/>
      <c r="J3572" s="270"/>
    </row>
    <row r="3573" ht="15.75" customHeight="1">
      <c r="A3573" s="173"/>
      <c r="J3573" s="270"/>
    </row>
    <row r="3574" ht="15.75" customHeight="1">
      <c r="A3574" s="173"/>
      <c r="J3574" s="270"/>
    </row>
    <row r="3575" ht="15.75" customHeight="1">
      <c r="A3575" s="173"/>
      <c r="J3575" s="270"/>
    </row>
    <row r="3576" ht="15.75" customHeight="1">
      <c r="A3576" s="173"/>
      <c r="J3576" s="270"/>
    </row>
    <row r="3577" ht="15.75" customHeight="1">
      <c r="A3577" s="173"/>
      <c r="J3577" s="270"/>
    </row>
    <row r="3578" ht="15.75" customHeight="1">
      <c r="A3578" s="173"/>
      <c r="J3578" s="270"/>
    </row>
    <row r="3579" ht="15.75" customHeight="1">
      <c r="A3579" s="173"/>
      <c r="J3579" s="270"/>
    </row>
    <row r="3580" ht="15.75" customHeight="1">
      <c r="A3580" s="173"/>
      <c r="J3580" s="270"/>
    </row>
    <row r="3581" ht="15.75" customHeight="1">
      <c r="A3581" s="173"/>
      <c r="J3581" s="270"/>
    </row>
    <row r="3582" ht="15.75" customHeight="1">
      <c r="A3582" s="173"/>
      <c r="J3582" s="270"/>
    </row>
    <row r="3583" ht="15.75" customHeight="1">
      <c r="A3583" s="173"/>
      <c r="J3583" s="270"/>
    </row>
    <row r="3584" ht="15.75" customHeight="1">
      <c r="A3584" s="173"/>
      <c r="J3584" s="270"/>
    </row>
    <row r="3585" ht="15.75" customHeight="1">
      <c r="A3585" s="173"/>
      <c r="J3585" s="270"/>
    </row>
    <row r="3586" ht="15.75" customHeight="1">
      <c r="A3586" s="173"/>
      <c r="J3586" s="270"/>
    </row>
    <row r="3587" ht="15.75" customHeight="1">
      <c r="A3587" s="173"/>
      <c r="J3587" s="270"/>
    </row>
    <row r="3588" ht="15.75" customHeight="1">
      <c r="A3588" s="173"/>
      <c r="J3588" s="270"/>
    </row>
    <row r="3589" ht="15.75" customHeight="1">
      <c r="A3589" s="173"/>
      <c r="J3589" s="270"/>
    </row>
    <row r="3590" ht="15.75" customHeight="1">
      <c r="A3590" s="173"/>
      <c r="J3590" s="270"/>
    </row>
    <row r="3591" ht="15.75" customHeight="1">
      <c r="A3591" s="173"/>
      <c r="J3591" s="270"/>
    </row>
    <row r="3592" ht="15.75" customHeight="1">
      <c r="A3592" s="173"/>
      <c r="J3592" s="270"/>
    </row>
    <row r="3593" ht="15.75" customHeight="1">
      <c r="A3593" s="173"/>
      <c r="J3593" s="270"/>
    </row>
    <row r="3594" ht="15.75" customHeight="1">
      <c r="A3594" s="173"/>
      <c r="J3594" s="270"/>
    </row>
    <row r="3595" ht="15.75" customHeight="1">
      <c r="A3595" s="173"/>
      <c r="J3595" s="270"/>
    </row>
    <row r="3596" ht="15.75" customHeight="1">
      <c r="A3596" s="173"/>
      <c r="J3596" s="270"/>
    </row>
    <row r="3597" ht="15.75" customHeight="1">
      <c r="A3597" s="173"/>
      <c r="J3597" s="270"/>
    </row>
    <row r="3598" ht="15.75" customHeight="1">
      <c r="A3598" s="173"/>
      <c r="J3598" s="270"/>
    </row>
    <row r="3599" ht="15.75" customHeight="1">
      <c r="A3599" s="173"/>
      <c r="J3599" s="270"/>
    </row>
    <row r="3600" ht="15.75" customHeight="1">
      <c r="A3600" s="173"/>
      <c r="J3600" s="270"/>
    </row>
    <row r="3601" ht="15.75" customHeight="1">
      <c r="A3601" s="173"/>
      <c r="J3601" s="270"/>
    </row>
    <row r="3602" ht="15.75" customHeight="1">
      <c r="A3602" s="173"/>
      <c r="J3602" s="270"/>
    </row>
    <row r="3603" ht="15.75" customHeight="1">
      <c r="A3603" s="173"/>
      <c r="J3603" s="270"/>
    </row>
    <row r="3604" ht="15.75" customHeight="1">
      <c r="A3604" s="173"/>
      <c r="J3604" s="270"/>
    </row>
    <row r="3605" ht="15.75" customHeight="1">
      <c r="A3605" s="173"/>
      <c r="J3605" s="270"/>
    </row>
    <row r="3606" ht="15.75" customHeight="1">
      <c r="A3606" s="173"/>
      <c r="J3606" s="270"/>
    </row>
    <row r="3607" ht="15.75" customHeight="1">
      <c r="A3607" s="173"/>
      <c r="J3607" s="270"/>
    </row>
    <row r="3608" ht="15.75" customHeight="1">
      <c r="A3608" s="173"/>
      <c r="J3608" s="270"/>
    </row>
    <row r="3609" ht="15.75" customHeight="1">
      <c r="A3609" s="173"/>
      <c r="J3609" s="270"/>
    </row>
    <row r="3610" ht="15.75" customHeight="1">
      <c r="A3610" s="173"/>
      <c r="J3610" s="270"/>
    </row>
    <row r="3611" ht="15.75" customHeight="1">
      <c r="A3611" s="173"/>
      <c r="J3611" s="270"/>
    </row>
    <row r="3612" ht="15.75" customHeight="1">
      <c r="A3612" s="173"/>
      <c r="J3612" s="270"/>
    </row>
    <row r="3613" ht="15.75" customHeight="1">
      <c r="A3613" s="173"/>
      <c r="J3613" s="270"/>
    </row>
    <row r="3614" ht="15.75" customHeight="1">
      <c r="A3614" s="173"/>
      <c r="J3614" s="270"/>
    </row>
    <row r="3615" ht="15.75" customHeight="1">
      <c r="A3615" s="173"/>
      <c r="J3615" s="270"/>
    </row>
    <row r="3616" ht="15.75" customHeight="1">
      <c r="A3616" s="173"/>
      <c r="J3616" s="270"/>
    </row>
    <row r="3617" ht="15.75" customHeight="1">
      <c r="A3617" s="173"/>
      <c r="J3617" s="270"/>
    </row>
    <row r="3618" ht="15.75" customHeight="1">
      <c r="A3618" s="173"/>
      <c r="J3618" s="270"/>
    </row>
    <row r="3619" ht="15.75" customHeight="1">
      <c r="A3619" s="173"/>
      <c r="J3619" s="270"/>
    </row>
    <row r="3620" ht="15.75" customHeight="1">
      <c r="A3620" s="173"/>
      <c r="J3620" s="270"/>
    </row>
    <row r="3621" ht="15.75" customHeight="1">
      <c r="A3621" s="173"/>
      <c r="J3621" s="270"/>
    </row>
    <row r="3622" ht="15.75" customHeight="1">
      <c r="A3622" s="173"/>
      <c r="J3622" s="270"/>
    </row>
    <row r="3623" ht="15.75" customHeight="1">
      <c r="A3623" s="173"/>
      <c r="J3623" s="270"/>
    </row>
    <row r="3624" ht="15.75" customHeight="1">
      <c r="A3624" s="173"/>
      <c r="J3624" s="270"/>
    </row>
    <row r="3625" ht="15.75" customHeight="1">
      <c r="A3625" s="173"/>
      <c r="J3625" s="270"/>
    </row>
    <row r="3626" ht="15.75" customHeight="1">
      <c r="A3626" s="173"/>
      <c r="J3626" s="270"/>
    </row>
    <row r="3627" ht="15.75" customHeight="1">
      <c r="A3627" s="173"/>
      <c r="J3627" s="270"/>
    </row>
    <row r="3628" ht="15.75" customHeight="1">
      <c r="A3628" s="173"/>
      <c r="J3628" s="270"/>
    </row>
    <row r="3629" ht="15.75" customHeight="1">
      <c r="A3629" s="173"/>
      <c r="J3629" s="270"/>
    </row>
    <row r="3630" ht="15.75" customHeight="1">
      <c r="A3630" s="173"/>
      <c r="J3630" s="270"/>
    </row>
    <row r="3631" ht="15.75" customHeight="1">
      <c r="A3631" s="173"/>
      <c r="J3631" s="270"/>
    </row>
    <row r="3632" ht="15.75" customHeight="1">
      <c r="A3632" s="173"/>
      <c r="J3632" s="270"/>
    </row>
    <row r="3633" ht="15.75" customHeight="1">
      <c r="A3633" s="173"/>
      <c r="J3633" s="270"/>
    </row>
    <row r="3634" ht="15.75" customHeight="1">
      <c r="A3634" s="173"/>
      <c r="J3634" s="270"/>
    </row>
    <row r="3635" ht="15.75" customHeight="1">
      <c r="A3635" s="173"/>
      <c r="J3635" s="270"/>
    </row>
    <row r="3636" ht="15.75" customHeight="1">
      <c r="A3636" s="173"/>
      <c r="J3636" s="270"/>
    </row>
    <row r="3637" ht="15.75" customHeight="1">
      <c r="A3637" s="173"/>
      <c r="J3637" s="270"/>
    </row>
    <row r="3638" ht="15.75" customHeight="1">
      <c r="A3638" s="173"/>
      <c r="J3638" s="270"/>
    </row>
    <row r="3639" ht="15.75" customHeight="1">
      <c r="A3639" s="173"/>
      <c r="J3639" s="270"/>
    </row>
    <row r="3640" ht="15.75" customHeight="1">
      <c r="A3640" s="173"/>
      <c r="J3640" s="270"/>
    </row>
    <row r="3641" ht="15.75" customHeight="1">
      <c r="A3641" s="173"/>
      <c r="J3641" s="270"/>
    </row>
    <row r="3642" ht="15.75" customHeight="1">
      <c r="A3642" s="173"/>
      <c r="J3642" s="270"/>
    </row>
    <row r="3643" ht="15.75" customHeight="1">
      <c r="A3643" s="173"/>
      <c r="J3643" s="270"/>
    </row>
    <row r="3644" ht="15.75" customHeight="1">
      <c r="A3644" s="173"/>
      <c r="J3644" s="270"/>
    </row>
    <row r="3645" ht="15.75" customHeight="1">
      <c r="A3645" s="173"/>
      <c r="J3645" s="270"/>
    </row>
    <row r="3646" ht="15.75" customHeight="1">
      <c r="A3646" s="173"/>
      <c r="J3646" s="270"/>
    </row>
    <row r="3647" ht="15.75" customHeight="1">
      <c r="A3647" s="173"/>
      <c r="J3647" s="270"/>
    </row>
    <row r="3648" ht="15.75" customHeight="1">
      <c r="A3648" s="173"/>
      <c r="J3648" s="270"/>
    </row>
    <row r="3649" ht="15.75" customHeight="1">
      <c r="A3649" s="173"/>
      <c r="J3649" s="270"/>
    </row>
    <row r="3650" ht="15.75" customHeight="1">
      <c r="A3650" s="173"/>
      <c r="J3650" s="270"/>
    </row>
    <row r="3651" ht="15.75" customHeight="1">
      <c r="A3651" s="173"/>
      <c r="J3651" s="270"/>
    </row>
    <row r="3652" ht="15.75" customHeight="1">
      <c r="A3652" s="173"/>
      <c r="J3652" s="270"/>
    </row>
    <row r="3653" ht="15.75" customHeight="1">
      <c r="A3653" s="173"/>
      <c r="J3653" s="270"/>
    </row>
    <row r="3654" ht="15.75" customHeight="1">
      <c r="A3654" s="173"/>
      <c r="J3654" s="270"/>
    </row>
    <row r="3655" ht="15.75" customHeight="1">
      <c r="A3655" s="173"/>
      <c r="J3655" s="270"/>
    </row>
    <row r="3656" ht="15.75" customHeight="1">
      <c r="A3656" s="173"/>
      <c r="J3656" s="270"/>
    </row>
    <row r="3657" ht="15.75" customHeight="1">
      <c r="A3657" s="173"/>
      <c r="J3657" s="270"/>
    </row>
    <row r="3658" ht="15.75" customHeight="1">
      <c r="A3658" s="173"/>
      <c r="J3658" s="270"/>
    </row>
    <row r="3659" ht="15.75" customHeight="1">
      <c r="A3659" s="173"/>
      <c r="J3659" s="270"/>
    </row>
    <row r="3660" ht="15.75" customHeight="1">
      <c r="A3660" s="173"/>
      <c r="J3660" s="270"/>
    </row>
    <row r="3661" ht="15.75" customHeight="1">
      <c r="A3661" s="173"/>
      <c r="J3661" s="270"/>
    </row>
    <row r="3662" ht="15.75" customHeight="1">
      <c r="A3662" s="173"/>
      <c r="J3662" s="270"/>
    </row>
    <row r="3663" ht="15.75" customHeight="1">
      <c r="A3663" s="173"/>
      <c r="J3663" s="270"/>
    </row>
    <row r="3664" ht="15.75" customHeight="1">
      <c r="A3664" s="173"/>
      <c r="J3664" s="270"/>
    </row>
    <row r="3665" ht="15.75" customHeight="1">
      <c r="A3665" s="173"/>
      <c r="J3665" s="270"/>
    </row>
    <row r="3666" ht="15.75" customHeight="1">
      <c r="A3666" s="173"/>
      <c r="J3666" s="270"/>
    </row>
    <row r="3667" ht="15.75" customHeight="1">
      <c r="A3667" s="173"/>
      <c r="J3667" s="270"/>
    </row>
    <row r="3668" ht="15.75" customHeight="1">
      <c r="A3668" s="173"/>
      <c r="J3668" s="270"/>
    </row>
    <row r="3669" ht="15.75" customHeight="1">
      <c r="A3669" s="173"/>
      <c r="J3669" s="270"/>
    </row>
    <row r="3670" ht="15.75" customHeight="1">
      <c r="A3670" s="173"/>
      <c r="J3670" s="270"/>
    </row>
    <row r="3671" ht="15.75" customHeight="1">
      <c r="A3671" s="173"/>
      <c r="J3671" s="270"/>
    </row>
    <row r="3672" ht="15.75" customHeight="1">
      <c r="A3672" s="173"/>
      <c r="J3672" s="270"/>
    </row>
    <row r="3673" ht="15.75" customHeight="1">
      <c r="A3673" s="173"/>
      <c r="J3673" s="270"/>
    </row>
    <row r="3674" ht="15.75" customHeight="1">
      <c r="A3674" s="173"/>
      <c r="J3674" s="270"/>
    </row>
    <row r="3675" ht="15.75" customHeight="1">
      <c r="A3675" s="173"/>
      <c r="J3675" s="270"/>
    </row>
    <row r="3676" ht="15.75" customHeight="1">
      <c r="A3676" s="173"/>
      <c r="J3676" s="270"/>
    </row>
    <row r="3677" ht="15.75" customHeight="1">
      <c r="A3677" s="173"/>
      <c r="J3677" s="270"/>
    </row>
  </sheetData>
  <autoFilter ref="$A$1:$J$2583">
    <filterColumn colId="5">
      <filters blank="1">
        <filter val="3 рулона"/>
        <filter val="2 рулона"/>
        <filter val="22т"/>
        <filter val="7200"/>
        <filter val="пачки завезти і розпакувати"/>
        <filter val="22K ready 20k-not ready"/>
        <filter val="pallets should be marked!"/>
        <filter val="7720"/>
        <filter val="залишок"/>
        <filter val="обов'язково рулон 6870кг!!!"/>
        <filter val="HFI"/>
        <filter val="3 рулона!"/>
        <filter val="29t"/>
        <filter val="9880+5610"/>
        <filter val="872"/>
        <filter val="запакувати"/>
        <filter val="рулон 9-10т."/>
        <filter val="10T"/>
        <filter val="18340(вага)"/>
        <filter val="рулон з HFI 5,6/2,8"/>
        <filter val="BUF 954"/>
        <filter val="6,6т"/>
        <filter val="2 рулона, залишок перекинути у 168"/>
        <filter val="відібрати з 412"/>
        <filter val="залишок нам!!!"/>
        <filter val="решта рулона"/>
        <filter val="30-35тис лист, не більше"/>
        <filter val="перепаковка з 42А3А"/>
        <filter val="14220"/>
        <filter val="2-3 рулона"/>
        <filter val="0,19*902"/>
        <filter val="19T"/>
        <filter val="заміна!!!"/>
        <filter val="1 рулон"/>
        <filter val="15560(вага)"/>
        <filter val="BUF22913311"/>
        <filter val="всі, що є"/>
        <filter val="18994(вага)"/>
        <filter val="19570(вага)"/>
        <filter val="TH580+550"/>
        <filter val="NEW SPECIFICATION"/>
        <filter val="Тільки лакування. Листи були нарізані в іншому замовленні"/>
        <filter val="ПЕРЕВЕРНУТИ"/>
        <filter val="19t"/>
        <filter val="10160kg"/>
        <filter val="калібровка 950 DON  у 922"/>
        <filter val="18087(вага)"/>
        <filter val="сортування 2"/>
        <filter val="5 рулонів"/>
        <filter val="4 рул"/>
        <filter val="37т"/>
        <filter val="18515"/>
        <filter val="перепак+долаковка"/>
        <filter val="Листи взяти з VAJ23153848"/>
        <filter val="1  рулон"/>
        <filter val="2100"/>
        <filter val="19 350кг (3рул)"/>
        <filter val="код в лакуванні виправити"/>
        <filter val="жерсть з дугою"/>
        <filter val="перекинути з BUF249201138"/>
        <filter val="про піддони сказала Саші.  Наталочко,прослідкуй, щоб саме їх брали!"/>
        <filter val="11т рулон!!!"/>
        <filter val="33 360кг (5рул)"/>
        <filter val="3300"/>
        <filter val="кількість листів важлива"/>
        <filter val="3 будь-яких рулона"/>
        <filter val="3-3,3т"/>
        <filter val="калібр"/>
        <filter val="рекламація"/>
        <filter val="НЕ БІЛЬШЕ!"/>
        <filter val="пачки розпакувати"/>
        <filter val="далі зняти рулон"/>
        <filter val="або більше"/>
        <filter val="30 лист відкласти"/>
        <filter val="рулон 0,18*894 з HFI"/>
        <filter val="9144"/>
        <filter val="обов'язково рулон 5820кг!!!"/>
        <filter val="НЕ менше!"/>
        <filter val="30т"/>
        <filter val="Рулони з HFI"/>
        <filter val="9857, 9864"/>
        <filter val="по приходу рулонів"/>
        <filter val="7840, 9442, 9563"/>
        <filter val="40т в рулонах"/>
        <filter val="plastic pallets"/>
        <filter val="4,5-5тис."/>
        <filter val="на 2 рулона"/>
        <filter val="30T"/>
        <filter val="ВСІ"/>
        <filter val="62т жерсті"/>
        <filter val="17900(вага)"/>
        <filter val="17765"/>
        <filter val="рулон 7220кг+ попередні"/>
        <filter val="test"/>
        <filter val="2nd grade ZNO"/>
        <filter val="2000"/>
        <filter val="пластикові піддони!!!"/>
        <filter val="IMP"/>
        <filter val="BUF/BIL change"/>
        <filter val="пачки з VAJ"/>
        <filter val="26t"/>
        <filter val="калібровка"/>
        <filter val="24340"/>
        <filter val="TEST"/>
        <filter val="19960kg"/>
        <filter val="відвантажити на БЦ 27.09!!!"/>
        <filter val="7 пачок заблоковано"/>
        <filter val="перевернути рулон"/>
        <filter val="17-18t"/>
        <filter val="не менше!!! можна +500лист"/>
        <filter val="залишок з БЦ"/>
        <filter val="USK+RASS"/>
        <filter val="3 рул"/>
        <filter val="1078+1820+1242"/>
        <filter val="6455"/>
        <filter val="27700"/>
        <filter val="див по піддонах"/>
        <filter val="*****"/>
        <filter val="4488-2HV"/>
        <filter val="HFI!!!"/>
        <filter val="було ZNO241531507"/>
        <filter val="TEST 100лист"/>
        <filter val="23-25T"/>
        <filter val="не менше!"/>
        <filter val="28т =3рул"/>
        <filter val="12000(вага)"/>
        <filter val="будь-яких 2 рулона"/>
        <filter val="Ок"/>
        <filter val="15860(вага)"/>
        <filter val="кількість важлива!!!"/>
        <filter val="переробити V14B05"/>
        <filter val="всі рулони"/>
        <filter val="6225"/>
        <filter val="всі пачки!"/>
        <filter val="не більше 75т!!!"/>
        <filter val="сталоWEI241531528"/>
        <filter val="RASS"/>
        <filter val="З СМІТТЯМ, 28S"/>
        <filter val="НЕ більше"/>
        <filter val="29T"/>
        <filter val="16380"/>
        <filter val="жерсть з сортування"/>
        <filter val="2 рулона маленьких"/>
        <filter val="HBIS+USK"/>
        <filter val="BAO"/>
        <filter val="калібровка 954"/>
        <filter val="19т, всі рулони"/>
        <filter val="всі"/>
        <filter val="take the # for other order"/>
        <filter val="рулон 5500кг"/>
        <filter val="HFI мрамор"/>
        <filter val="New exside PL-1014-59"/>
      </filters>
    </filterColumn>
  </autoFilter>
  <dataValidations>
    <dataValidation type="list" allowBlank="1" showErrorMessage="1" sqref="D2:D110 D125 D128:D793 D795:D797 D799 D801:D820 D822:D902 D904:D934 D936:D944 D946:D1280 D1282:D1285 D1288:D1292 D1294:D1310 D1312:D1382 D1385:D1416 D1418:D1430 D1432:D1566 D1568:D1593 D1597:D1598 D1600:D1642 D1673 D1679 D1682:D1687 D1690:D1696 D1698:D1706 D1708:D1711 D1714:D1724 D1727:D1738 D1740:D1741 D1743:D1752 D1754:D1762 D1764:D1778 D1781:D1786 D1788:D1825 D1828:D1829 D1831:D1833 D1837:D1838 D1841:D1846 D1849:D1850 D1852:D1856 D1858:D1862 D1866:D1871 D1876:D1881 D1883:D1884 D1886:D1891 D1893:D1896 D1898 D1900 D1902:D1911 D1917:D1920 D1922:D1937 D1939:D1967 D1969:D1970 D1973:D1991 D1994:D2001 D2003:D2011 D2013:D2024 D2026 D2028:D2039 D2041:D2052 D2054:D2059 D2061:D2062 D2065:D2073 D2075:D2077 D2079:D2086 D2088:D2101 D2104:D2106 D2108:D2109 D2111:D2116 D2118:D2123 D2125:D2128 D2130 D2132:D2136 D2138:D2143 D2145:D2147 D2149:D2158 D2160:D2167 D2169:D2173 D2175:D2183 D2185:D2191 D2193 D2195:D2198 D2201:D2208 D2211:D2216 D2218:D2235 D2237:D2239 D2242:D2243 D2245:D2246 D2248:D2272 D2275:D2276 D2278 D2280 D2283:D2287 D2290:D2307 D2310:D2321 D2323:D2324 D2326:D2342 D2344:D2348 D2350:D2364 D2366:D2376 D2381:D2382 D2385:D2386 D2388:D2389 D2392:D2393 D2395:D2403 D2405:D2424 D2426 D2428:D2458 D2461:D2464 D2467:D2502 D2504:D2510 D2512:D2541 D2543 D2547:D2578 D2580:D2607 D2609:D2617 D2619:D2625 D2628:D2636 D2638:D2676">
      <formula1>'Tech. sheet (2)'!$A:$A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 fitToPage="1"/>
  </sheetPr>
  <sheetViews>
    <sheetView workbookViewId="0"/>
  </sheetViews>
  <sheetFormatPr customHeight="1" defaultColWidth="14.43" defaultRowHeight="15.0"/>
  <cols>
    <col customWidth="1" min="1" max="2" width="9.14"/>
    <col customWidth="1" min="3" max="4" width="9.71"/>
    <col customWidth="1" min="5" max="5" width="9.14"/>
    <col customWidth="1" min="6" max="6" width="8.29"/>
    <col customWidth="1" min="7" max="7" width="14.57"/>
    <col customWidth="1" min="8" max="8" width="10.29"/>
    <col customWidth="1" min="9" max="9" width="12.14"/>
    <col customWidth="1" min="10" max="10" width="13.29"/>
    <col customWidth="1" min="11" max="11" width="9.14"/>
    <col customWidth="1" min="12" max="12" width="13.29"/>
    <col customWidth="1" min="13" max="13" width="9.14"/>
    <col customWidth="1" min="14" max="14" width="13.29"/>
    <col customWidth="1" min="15" max="15" width="9.14"/>
    <col customWidth="1" min="16" max="16" width="23.71"/>
    <col customWidth="1" min="17" max="26" width="9.14"/>
  </cols>
  <sheetData>
    <row r="1" ht="15.0" customHeight="1">
      <c r="D1" s="126" t="s">
        <v>3237</v>
      </c>
      <c r="E1" s="271"/>
      <c r="F1" s="272" t="s">
        <v>0</v>
      </c>
      <c r="G1" s="7"/>
      <c r="H1" s="7"/>
      <c r="I1" s="273" t="s">
        <v>3236</v>
      </c>
      <c r="J1" s="7"/>
      <c r="K1" s="7"/>
      <c r="L1" s="7"/>
      <c r="M1" s="7"/>
      <c r="N1" s="9"/>
    </row>
    <row r="2" ht="15.0" customHeight="1">
      <c r="E2" s="271"/>
      <c r="F2" s="11"/>
      <c r="I2" s="17"/>
      <c r="J2" s="12"/>
      <c r="K2" s="12"/>
      <c r="L2" s="12"/>
      <c r="M2" s="12"/>
      <c r="N2" s="13"/>
    </row>
    <row r="3" ht="15.75" customHeight="1">
      <c r="D3" s="274" t="s">
        <v>3238</v>
      </c>
      <c r="E3" s="275" t="str">
        <f>VLOOKUP(I1,Register!B1:I3689,3,FALSE)</f>
        <v>0,17x896x795 BAO BLANK</v>
      </c>
      <c r="F3" s="276"/>
      <c r="G3" s="5"/>
      <c r="I3" s="277" t="s">
        <v>3239</v>
      </c>
      <c r="J3" s="278">
        <f>VLOOKUP(I1,Register!B:C,2,FALSE)</f>
        <v>45595</v>
      </c>
      <c r="L3" s="279" t="s">
        <v>3240</v>
      </c>
    </row>
    <row r="4">
      <c r="I4" s="280"/>
      <c r="J4" s="11"/>
      <c r="L4" s="11"/>
    </row>
    <row r="5" ht="17.25" customHeight="1">
      <c r="A5" s="281" t="s">
        <v>3241</v>
      </c>
      <c r="B5" s="282"/>
      <c r="C5" s="283" t="str">
        <f>VLOOKUP(E3,'Tech. sheet (2)'!A1:S1125,6,FALSE)</f>
        <v>T-896-795-170TH550F2828-BAO BLANK</v>
      </c>
      <c r="D5" s="7"/>
      <c r="E5" s="7"/>
      <c r="F5" s="7"/>
      <c r="G5" s="284" t="str">
        <f>VLOOKUP(C5,'Tech. sheet (2)'!$F:$G,2,0)</f>
        <v>UA0006943</v>
      </c>
      <c r="H5" s="7"/>
      <c r="I5" s="285" t="s">
        <v>3242</v>
      </c>
      <c r="J5" s="286"/>
      <c r="K5" s="287" t="s">
        <v>3243</v>
      </c>
      <c r="L5" s="288"/>
      <c r="M5" s="289"/>
      <c r="N5" s="290"/>
    </row>
    <row r="6" ht="15.75" customHeight="1">
      <c r="A6" s="30"/>
      <c r="B6" s="291"/>
      <c r="C6" s="292" t="s">
        <v>3244</v>
      </c>
      <c r="D6" s="293" t="str">
        <f>VLOOKUP(C5,'Tech. sheet (2)'!F:W,18,FALSE)</f>
        <v>UA0006307</v>
      </c>
      <c r="E6" s="46"/>
      <c r="F6" s="293" t="str">
        <f>VLOOKUP(C5,'Tech. sheet (2)'!F:W,17,FALSE)</f>
        <v>C-896-----170TH550F2828-BAO</v>
      </c>
      <c r="G6" s="276"/>
      <c r="H6" s="46"/>
      <c r="I6" s="139"/>
      <c r="J6" s="139"/>
      <c r="K6" s="294" t="s">
        <v>3245</v>
      </c>
      <c r="L6" s="295"/>
      <c r="M6" s="296"/>
      <c r="N6" s="297"/>
    </row>
    <row r="7">
      <c r="A7" s="298" t="s">
        <v>4</v>
      </c>
      <c r="B7" s="299" t="str">
        <f>VLOOKUP(E3,'Tech. sheet (2)'!A1:S868,5,FALSE)</f>
        <v>0,17x896x795 2,8/2,8 TH550</v>
      </c>
      <c r="C7" s="115"/>
      <c r="D7" s="115"/>
      <c r="E7" s="62"/>
      <c r="F7" s="300" t="s">
        <v>3246</v>
      </c>
      <c r="G7" s="301"/>
      <c r="H7" s="302">
        <f>VLOOKUP(I1,Register!B:F,4,FALSE)</f>
        <v>25000</v>
      </c>
      <c r="I7" s="303" t="s">
        <v>3247</v>
      </c>
      <c r="J7" s="304"/>
      <c r="K7" s="305" t="s">
        <v>3248</v>
      </c>
      <c r="L7" s="306"/>
      <c r="M7" s="307"/>
      <c r="N7" s="304"/>
    </row>
    <row r="8">
      <c r="A8" s="308" t="s">
        <v>3249</v>
      </c>
      <c r="B8" s="52"/>
      <c r="C8" s="52"/>
      <c r="D8" s="309" t="s">
        <v>3250</v>
      </c>
      <c r="E8" s="52"/>
      <c r="F8" s="309" t="s">
        <v>3251</v>
      </c>
      <c r="G8" s="52"/>
      <c r="H8" s="309" t="s">
        <v>3252</v>
      </c>
      <c r="I8" s="52"/>
      <c r="J8" s="309" t="s">
        <v>3253</v>
      </c>
      <c r="K8" s="52"/>
      <c r="L8" s="309" t="s">
        <v>3254</v>
      </c>
      <c r="M8" s="52"/>
      <c r="N8" s="310" t="s">
        <v>3242</v>
      </c>
    </row>
    <row r="9">
      <c r="A9" s="311" t="s">
        <v>3255</v>
      </c>
      <c r="B9" s="115"/>
      <c r="C9" s="115"/>
      <c r="D9" s="312" t="s">
        <v>3256</v>
      </c>
      <c r="E9" s="313"/>
      <c r="F9" s="299"/>
      <c r="G9" s="62"/>
      <c r="H9" s="299" t="s">
        <v>3257</v>
      </c>
      <c r="I9" s="62"/>
      <c r="J9" s="299"/>
      <c r="K9" s="62"/>
      <c r="L9" s="314" t="s">
        <v>3258</v>
      </c>
      <c r="M9" s="115"/>
      <c r="N9" s="315"/>
    </row>
    <row r="10" ht="3.0" customHeight="1">
      <c r="A10" s="316"/>
      <c r="F10" s="157"/>
      <c r="G10" s="157"/>
      <c r="H10" s="157"/>
      <c r="I10" s="157"/>
      <c r="J10" s="157"/>
      <c r="K10" s="157"/>
      <c r="N10" s="317"/>
    </row>
    <row r="11">
      <c r="A11" s="318" t="s">
        <v>3249</v>
      </c>
      <c r="B11" s="75"/>
      <c r="C11" s="75"/>
      <c r="D11" s="319" t="s">
        <v>3250</v>
      </c>
      <c r="E11" s="75"/>
      <c r="F11" s="319" t="s">
        <v>3251</v>
      </c>
      <c r="G11" s="75"/>
      <c r="H11" s="319" t="s">
        <v>3252</v>
      </c>
      <c r="I11" s="75"/>
      <c r="J11" s="319" t="s">
        <v>3253</v>
      </c>
      <c r="K11" s="75"/>
      <c r="L11" s="319" t="s">
        <v>3254</v>
      </c>
      <c r="M11" s="75"/>
      <c r="N11" s="320" t="s">
        <v>3242</v>
      </c>
    </row>
    <row r="12">
      <c r="A12" s="311" t="s">
        <v>3255</v>
      </c>
      <c r="B12" s="115"/>
      <c r="C12" s="115"/>
      <c r="D12" s="312" t="s">
        <v>3256</v>
      </c>
      <c r="E12" s="313"/>
      <c r="F12" s="299"/>
      <c r="G12" s="115"/>
      <c r="H12" s="299" t="s">
        <v>3257</v>
      </c>
      <c r="I12" s="115"/>
      <c r="J12" s="299"/>
      <c r="K12" s="115"/>
      <c r="L12" s="314" t="s">
        <v>3258</v>
      </c>
      <c r="M12" s="115"/>
      <c r="N12" s="315"/>
    </row>
    <row r="13" ht="3.0" customHeight="1">
      <c r="A13" s="316"/>
      <c r="F13" s="111"/>
      <c r="G13" s="111"/>
      <c r="H13" s="111"/>
      <c r="I13" s="111"/>
      <c r="J13" s="111"/>
      <c r="K13" s="111"/>
      <c r="N13" s="317"/>
    </row>
    <row r="14">
      <c r="A14" s="318" t="s">
        <v>3259</v>
      </c>
      <c r="B14" s="75"/>
      <c r="C14" s="72"/>
      <c r="D14" s="319" t="s">
        <v>3250</v>
      </c>
      <c r="E14" s="72"/>
      <c r="F14" s="319" t="s">
        <v>3251</v>
      </c>
      <c r="G14" s="72"/>
      <c r="H14" s="319" t="s">
        <v>3252</v>
      </c>
      <c r="I14" s="72"/>
      <c r="J14" s="319" t="s">
        <v>3253</v>
      </c>
      <c r="K14" s="72"/>
      <c r="L14" s="319" t="s">
        <v>3254</v>
      </c>
      <c r="M14" s="72"/>
      <c r="N14" s="320" t="s">
        <v>3242</v>
      </c>
    </row>
    <row r="15">
      <c r="A15" s="311" t="s">
        <v>3255</v>
      </c>
      <c r="B15" s="115"/>
      <c r="C15" s="62"/>
      <c r="D15" s="312" t="s">
        <v>3256</v>
      </c>
      <c r="E15" s="313"/>
      <c r="F15" s="299"/>
      <c r="G15" s="62"/>
      <c r="H15" s="299" t="s">
        <v>3257</v>
      </c>
      <c r="I15" s="62"/>
      <c r="J15" s="299"/>
      <c r="K15" s="62"/>
      <c r="L15" s="314" t="s">
        <v>3258</v>
      </c>
      <c r="M15" s="62"/>
      <c r="N15" s="321"/>
    </row>
    <row r="16">
      <c r="A16" s="316"/>
      <c r="F16" s="111"/>
      <c r="G16" s="111"/>
      <c r="H16" s="111"/>
      <c r="I16" s="111"/>
      <c r="J16" s="111"/>
      <c r="K16" s="111"/>
      <c r="N16" s="317"/>
    </row>
    <row r="17">
      <c r="A17" s="318" t="s">
        <v>3249</v>
      </c>
      <c r="B17" s="75"/>
      <c r="C17" s="72"/>
      <c r="D17" s="319" t="s">
        <v>3250</v>
      </c>
      <c r="E17" s="72"/>
      <c r="F17" s="319" t="s">
        <v>3251</v>
      </c>
      <c r="G17" s="72"/>
      <c r="H17" s="319" t="s">
        <v>3252</v>
      </c>
      <c r="I17" s="72"/>
      <c r="J17" s="319" t="s">
        <v>3253</v>
      </c>
      <c r="K17" s="72"/>
      <c r="L17" s="319" t="s">
        <v>3254</v>
      </c>
      <c r="M17" s="72"/>
      <c r="N17" s="320" t="s">
        <v>3242</v>
      </c>
    </row>
    <row r="18">
      <c r="A18" s="311" t="s">
        <v>3255</v>
      </c>
      <c r="B18" s="115"/>
      <c r="C18" s="62"/>
      <c r="D18" s="312" t="s">
        <v>3256</v>
      </c>
      <c r="E18" s="313"/>
      <c r="F18" s="299"/>
      <c r="G18" s="62"/>
      <c r="H18" s="299" t="s">
        <v>3257</v>
      </c>
      <c r="I18" s="62"/>
      <c r="J18" s="299"/>
      <c r="K18" s="62"/>
      <c r="L18" s="314" t="s">
        <v>3258</v>
      </c>
      <c r="M18" s="62"/>
      <c r="N18" s="321"/>
    </row>
    <row r="19">
      <c r="A19" s="316"/>
      <c r="F19" s="111"/>
      <c r="G19" s="111"/>
      <c r="H19" s="111"/>
      <c r="I19" s="111"/>
      <c r="J19" s="111"/>
      <c r="K19" s="111"/>
      <c r="N19" s="317"/>
    </row>
    <row r="20">
      <c r="A20" s="318" t="s">
        <v>3259</v>
      </c>
      <c r="B20" s="75"/>
      <c r="C20" s="72"/>
      <c r="D20" s="319" t="s">
        <v>3250</v>
      </c>
      <c r="E20" s="72"/>
      <c r="F20" s="319" t="s">
        <v>3251</v>
      </c>
      <c r="G20" s="72"/>
      <c r="H20" s="319" t="s">
        <v>3252</v>
      </c>
      <c r="I20" s="72"/>
      <c r="J20" s="319" t="s">
        <v>3253</v>
      </c>
      <c r="K20" s="72"/>
      <c r="L20" s="319" t="s">
        <v>3254</v>
      </c>
      <c r="M20" s="72"/>
      <c r="N20" s="320" t="s">
        <v>3242</v>
      </c>
    </row>
    <row r="21" ht="3.0" customHeight="1">
      <c r="A21" s="311" t="s">
        <v>3255</v>
      </c>
      <c r="B21" s="115"/>
      <c r="C21" s="62"/>
      <c r="D21" s="312" t="s">
        <v>3256</v>
      </c>
      <c r="E21" s="313"/>
      <c r="F21" s="299"/>
      <c r="G21" s="62"/>
      <c r="H21" s="299" t="s">
        <v>3257</v>
      </c>
      <c r="I21" s="62"/>
      <c r="J21" s="299"/>
      <c r="K21" s="62"/>
      <c r="L21" s="314" t="s">
        <v>3258</v>
      </c>
      <c r="M21" s="62"/>
      <c r="N21" s="321"/>
    </row>
    <row r="22" ht="15.75" customHeight="1">
      <c r="A22" s="316"/>
      <c r="F22" s="157"/>
      <c r="G22" s="157"/>
      <c r="H22" s="157"/>
      <c r="I22" s="157"/>
      <c r="J22" s="157"/>
      <c r="K22" s="157"/>
      <c r="N22" s="317"/>
    </row>
    <row r="23" ht="15.75" customHeight="1">
      <c r="A23" s="318" t="s">
        <v>3249</v>
      </c>
      <c r="B23" s="75"/>
      <c r="C23" s="72"/>
      <c r="D23" s="319" t="s">
        <v>3250</v>
      </c>
      <c r="E23" s="72"/>
      <c r="F23" s="319" t="s">
        <v>3251</v>
      </c>
      <c r="G23" s="72"/>
      <c r="H23" s="319" t="s">
        <v>3252</v>
      </c>
      <c r="I23" s="72"/>
      <c r="J23" s="319" t="s">
        <v>3253</v>
      </c>
      <c r="K23" s="72"/>
      <c r="L23" s="319" t="s">
        <v>3254</v>
      </c>
      <c r="M23" s="72"/>
      <c r="N23" s="320" t="s">
        <v>3242</v>
      </c>
    </row>
    <row r="24" ht="15.75" customHeight="1">
      <c r="A24" s="311" t="s">
        <v>3255</v>
      </c>
      <c r="B24" s="115"/>
      <c r="C24" s="62"/>
      <c r="D24" s="312" t="s">
        <v>3256</v>
      </c>
      <c r="E24" s="313"/>
      <c r="F24" s="299"/>
      <c r="G24" s="62"/>
      <c r="H24" s="299" t="s">
        <v>3257</v>
      </c>
      <c r="I24" s="62"/>
      <c r="J24" s="299"/>
      <c r="K24" s="62"/>
      <c r="L24" s="314" t="s">
        <v>3258</v>
      </c>
      <c r="M24" s="62"/>
      <c r="N24" s="321"/>
    </row>
    <row r="25" ht="15.75" customHeight="1">
      <c r="A25" s="316"/>
      <c r="F25" s="111"/>
      <c r="G25" s="111"/>
      <c r="H25" s="111"/>
      <c r="I25" s="111"/>
      <c r="J25" s="111"/>
      <c r="K25" s="111"/>
      <c r="N25" s="317"/>
    </row>
    <row r="26" ht="15.75" customHeight="1">
      <c r="A26" s="318" t="s">
        <v>3259</v>
      </c>
      <c r="B26" s="75"/>
      <c r="C26" s="72"/>
      <c r="D26" s="319" t="s">
        <v>3250</v>
      </c>
      <c r="E26" s="72"/>
      <c r="F26" s="319" t="s">
        <v>3251</v>
      </c>
      <c r="G26" s="72"/>
      <c r="H26" s="319" t="s">
        <v>3252</v>
      </c>
      <c r="I26" s="72"/>
      <c r="J26" s="319" t="s">
        <v>3253</v>
      </c>
      <c r="K26" s="72"/>
      <c r="L26" s="319" t="s">
        <v>3254</v>
      </c>
      <c r="M26" s="72"/>
      <c r="N26" s="320" t="s">
        <v>3242</v>
      </c>
    </row>
    <row r="27" ht="15.75" customHeight="1">
      <c r="A27" s="311" t="s">
        <v>3255</v>
      </c>
      <c r="B27" s="115"/>
      <c r="C27" s="62"/>
      <c r="D27" s="312" t="s">
        <v>3256</v>
      </c>
      <c r="E27" s="313"/>
      <c r="F27" s="299"/>
      <c r="G27" s="62"/>
      <c r="H27" s="299" t="s">
        <v>3257</v>
      </c>
      <c r="I27" s="62"/>
      <c r="J27" s="299"/>
      <c r="K27" s="62"/>
      <c r="L27" s="314" t="s">
        <v>3258</v>
      </c>
      <c r="M27" s="62"/>
      <c r="N27" s="321"/>
    </row>
    <row r="28" ht="15.75" customHeight="1">
      <c r="A28" s="316"/>
      <c r="F28" s="111"/>
      <c r="G28" s="111"/>
      <c r="H28" s="111"/>
      <c r="I28" s="111"/>
      <c r="J28" s="111"/>
      <c r="K28" s="111"/>
      <c r="N28" s="317"/>
    </row>
    <row r="29" ht="15.75" customHeight="1">
      <c r="A29" s="318" t="s">
        <v>3249</v>
      </c>
      <c r="B29" s="75"/>
      <c r="C29" s="72"/>
      <c r="D29" s="319" t="s">
        <v>3250</v>
      </c>
      <c r="E29" s="72"/>
      <c r="F29" s="319" t="s">
        <v>3251</v>
      </c>
      <c r="G29" s="72"/>
      <c r="H29" s="319" t="s">
        <v>3252</v>
      </c>
      <c r="I29" s="72"/>
      <c r="J29" s="319" t="s">
        <v>3253</v>
      </c>
      <c r="K29" s="72"/>
      <c r="L29" s="319" t="s">
        <v>3254</v>
      </c>
      <c r="M29" s="72"/>
      <c r="N29" s="320" t="s">
        <v>3242</v>
      </c>
    </row>
    <row r="30" ht="15.75" customHeight="1">
      <c r="A30" s="311" t="s">
        <v>3255</v>
      </c>
      <c r="B30" s="115"/>
      <c r="C30" s="62"/>
      <c r="D30" s="312" t="s">
        <v>3256</v>
      </c>
      <c r="E30" s="313"/>
      <c r="F30" s="299"/>
      <c r="G30" s="62"/>
      <c r="H30" s="299" t="s">
        <v>3257</v>
      </c>
      <c r="I30" s="62"/>
      <c r="J30" s="299"/>
      <c r="K30" s="62"/>
      <c r="L30" s="314" t="s">
        <v>3258</v>
      </c>
      <c r="M30" s="62"/>
      <c r="N30" s="321"/>
    </row>
    <row r="31" ht="3.0" customHeight="1">
      <c r="A31" s="316"/>
      <c r="F31" s="111"/>
      <c r="G31" s="111"/>
      <c r="H31" s="111"/>
      <c r="I31" s="111"/>
      <c r="J31" s="111"/>
      <c r="K31" s="111"/>
      <c r="N31" s="317"/>
    </row>
    <row r="32" ht="3.0" customHeight="1">
      <c r="A32" s="316"/>
      <c r="F32" s="176"/>
      <c r="G32" s="192"/>
      <c r="H32" s="176"/>
      <c r="I32" s="192"/>
      <c r="J32" s="176"/>
      <c r="K32" s="192"/>
      <c r="N32" s="317"/>
    </row>
    <row r="33" ht="15.75" customHeight="1">
      <c r="A33" s="318" t="s">
        <v>3259</v>
      </c>
      <c r="B33" s="75"/>
      <c r="C33" s="72"/>
      <c r="D33" s="319" t="s">
        <v>3250</v>
      </c>
      <c r="E33" s="72"/>
      <c r="F33" s="319" t="s">
        <v>3251</v>
      </c>
      <c r="G33" s="72"/>
      <c r="H33" s="319" t="s">
        <v>3252</v>
      </c>
      <c r="I33" s="72"/>
      <c r="J33" s="319" t="s">
        <v>3253</v>
      </c>
      <c r="K33" s="72"/>
      <c r="L33" s="319" t="s">
        <v>3254</v>
      </c>
      <c r="M33" s="72"/>
      <c r="N33" s="320" t="s">
        <v>3242</v>
      </c>
    </row>
    <row r="34" ht="15.75" customHeight="1">
      <c r="A34" s="311" t="s">
        <v>3255</v>
      </c>
      <c r="B34" s="115"/>
      <c r="C34" s="62"/>
      <c r="D34" s="312" t="s">
        <v>3256</v>
      </c>
      <c r="E34" s="313"/>
      <c r="F34" s="299"/>
      <c r="G34" s="62"/>
      <c r="H34" s="299" t="s">
        <v>3257</v>
      </c>
      <c r="I34" s="62"/>
      <c r="J34" s="299"/>
      <c r="K34" s="62"/>
      <c r="L34" s="314" t="s">
        <v>3258</v>
      </c>
      <c r="M34" s="62"/>
      <c r="N34" s="321"/>
    </row>
    <row r="35" ht="15.75" customHeight="1">
      <c r="A35" s="322"/>
      <c r="B35" s="323"/>
      <c r="C35" s="323"/>
      <c r="F35" s="1"/>
      <c r="G35" s="1"/>
      <c r="H35" s="1"/>
      <c r="I35" s="1"/>
      <c r="J35" s="1"/>
      <c r="K35" s="1"/>
      <c r="L35" s="323"/>
      <c r="M35" s="323"/>
      <c r="N35" s="324"/>
    </row>
    <row r="36" ht="15.75" customHeight="1">
      <c r="A36" s="325" t="s">
        <v>3260</v>
      </c>
      <c r="B36" s="7"/>
      <c r="C36" s="9"/>
      <c r="D36" s="326" t="s">
        <v>3261</v>
      </c>
      <c r="E36" s="327"/>
      <c r="F36" s="328"/>
      <c r="G36" s="329" t="s">
        <v>3262</v>
      </c>
      <c r="H36" s="72"/>
      <c r="I36" s="330"/>
      <c r="J36" s="102"/>
      <c r="K36" s="331" t="s">
        <v>3263</v>
      </c>
      <c r="L36" s="332"/>
      <c r="M36" s="7"/>
      <c r="N36" s="9"/>
    </row>
    <row r="37" ht="15.75" customHeight="1">
      <c r="A37" s="17"/>
      <c r="B37" s="12"/>
      <c r="C37" s="13"/>
      <c r="D37" s="333"/>
      <c r="E37" s="334"/>
      <c r="F37" s="335"/>
      <c r="G37" s="336" t="s">
        <v>3264</v>
      </c>
      <c r="H37" s="62"/>
      <c r="I37" s="337"/>
      <c r="J37" s="119"/>
      <c r="K37" s="338"/>
      <c r="L37" s="12"/>
      <c r="M37" s="12"/>
      <c r="N37" s="13"/>
    </row>
    <row r="38" ht="15.75" customHeight="1">
      <c r="A38" s="339" t="s">
        <v>3265</v>
      </c>
      <c r="B38" s="340" t="s">
        <v>3266</v>
      </c>
      <c r="C38" s="340" t="s">
        <v>3267</v>
      </c>
      <c r="D38" s="340" t="s">
        <v>3268</v>
      </c>
      <c r="E38" s="340" t="s">
        <v>3269</v>
      </c>
      <c r="F38" s="340" t="s">
        <v>3270</v>
      </c>
      <c r="G38" s="341" t="s">
        <v>3242</v>
      </c>
      <c r="H38" s="339" t="s">
        <v>3265</v>
      </c>
      <c r="I38" s="340" t="s">
        <v>3266</v>
      </c>
      <c r="J38" s="340" t="s">
        <v>3267</v>
      </c>
      <c r="K38" s="340" t="s">
        <v>3268</v>
      </c>
      <c r="L38" s="340" t="s">
        <v>3269</v>
      </c>
      <c r="M38" s="340" t="s">
        <v>3270</v>
      </c>
      <c r="N38" s="341" t="s">
        <v>3242</v>
      </c>
    </row>
    <row r="39" ht="15.75" customHeight="1">
      <c r="A39" s="342"/>
      <c r="B39" s="111"/>
      <c r="C39" s="343"/>
      <c r="D39" s="111"/>
      <c r="E39" s="111"/>
      <c r="F39" s="344"/>
      <c r="G39" s="345"/>
      <c r="H39" s="342"/>
      <c r="I39" s="111"/>
      <c r="J39" s="343"/>
      <c r="K39" s="111"/>
      <c r="L39" s="111"/>
      <c r="M39" s="344"/>
      <c r="N39" s="346"/>
    </row>
    <row r="40" ht="15.75" customHeight="1">
      <c r="A40" s="342"/>
      <c r="B40" s="111"/>
      <c r="C40" s="343"/>
      <c r="D40" s="111"/>
      <c r="E40" s="111"/>
      <c r="F40" s="344"/>
      <c r="G40" s="345"/>
      <c r="H40" s="342"/>
      <c r="I40" s="111"/>
      <c r="J40" s="344"/>
      <c r="K40" s="344"/>
      <c r="L40" s="343"/>
      <c r="M40" s="343"/>
      <c r="N40" s="346"/>
    </row>
    <row r="41" ht="15.75" customHeight="1">
      <c r="A41" s="342"/>
      <c r="B41" s="111"/>
      <c r="C41" s="343"/>
      <c r="D41" s="111"/>
      <c r="E41" s="111"/>
      <c r="F41" s="344"/>
      <c r="G41" s="345"/>
      <c r="H41" s="342"/>
      <c r="I41" s="111"/>
      <c r="J41" s="344"/>
      <c r="K41" s="344"/>
      <c r="L41" s="343"/>
      <c r="M41" s="343"/>
      <c r="N41" s="346"/>
    </row>
    <row r="42" ht="15.75" customHeight="1">
      <c r="A42" s="342"/>
      <c r="B42" s="111"/>
      <c r="C42" s="343"/>
      <c r="D42" s="111"/>
      <c r="E42" s="111"/>
      <c r="F42" s="344"/>
      <c r="G42" s="345"/>
      <c r="H42" s="342"/>
      <c r="I42" s="111"/>
      <c r="J42" s="344"/>
      <c r="K42" s="344"/>
      <c r="L42" s="343"/>
      <c r="M42" s="343"/>
      <c r="N42" s="346"/>
    </row>
    <row r="43" ht="15.75" customHeight="1">
      <c r="A43" s="342"/>
      <c r="B43" s="111"/>
      <c r="C43" s="343"/>
      <c r="D43" s="111"/>
      <c r="E43" s="111"/>
      <c r="F43" s="344"/>
      <c r="G43" s="345"/>
      <c r="H43" s="342"/>
      <c r="I43" s="111"/>
      <c r="J43" s="344"/>
      <c r="K43" s="344"/>
      <c r="L43" s="343"/>
      <c r="M43" s="343"/>
      <c r="N43" s="346"/>
    </row>
    <row r="44" ht="15.75" customHeight="1">
      <c r="A44" s="342"/>
      <c r="B44" s="111"/>
      <c r="C44" s="343"/>
      <c r="D44" s="111"/>
      <c r="E44" s="111"/>
      <c r="F44" s="344"/>
      <c r="G44" s="345"/>
      <c r="H44" s="342"/>
      <c r="I44" s="111"/>
      <c r="J44" s="344"/>
      <c r="K44" s="344"/>
      <c r="L44" s="343"/>
      <c r="M44" s="343"/>
      <c r="N44" s="346"/>
    </row>
    <row r="45" ht="15.75" customHeight="1">
      <c r="A45" s="342"/>
      <c r="B45" s="111"/>
      <c r="C45" s="343"/>
      <c r="D45" s="111"/>
      <c r="E45" s="111"/>
      <c r="F45" s="344"/>
      <c r="G45" s="345"/>
      <c r="H45" s="342"/>
      <c r="I45" s="111"/>
      <c r="J45" s="344"/>
      <c r="K45" s="344"/>
      <c r="L45" s="343"/>
      <c r="M45" s="343"/>
      <c r="N45" s="346"/>
    </row>
    <row r="46" ht="15.75" customHeight="1">
      <c r="A46" s="342"/>
      <c r="B46" s="111"/>
      <c r="C46" s="343"/>
      <c r="D46" s="111"/>
      <c r="E46" s="111"/>
      <c r="F46" s="344"/>
      <c r="G46" s="345"/>
      <c r="H46" s="342"/>
      <c r="I46" s="111"/>
      <c r="J46" s="344"/>
      <c r="K46" s="344"/>
      <c r="L46" s="343"/>
      <c r="M46" s="343"/>
      <c r="N46" s="346"/>
    </row>
    <row r="47" ht="15.75" customHeight="1">
      <c r="A47" s="342"/>
      <c r="B47" s="111"/>
      <c r="C47" s="343"/>
      <c r="D47" s="111"/>
      <c r="E47" s="111"/>
      <c r="F47" s="344"/>
      <c r="G47" s="345"/>
      <c r="H47" s="342"/>
      <c r="I47" s="111"/>
      <c r="J47" s="344"/>
      <c r="K47" s="344"/>
      <c r="L47" s="343"/>
      <c r="M47" s="343"/>
      <c r="N47" s="346"/>
    </row>
    <row r="48" ht="15.75" customHeight="1">
      <c r="A48" s="342"/>
      <c r="B48" s="111"/>
      <c r="C48" s="343"/>
      <c r="D48" s="111"/>
      <c r="E48" s="111"/>
      <c r="F48" s="344"/>
      <c r="G48" s="345"/>
      <c r="H48" s="342"/>
      <c r="I48" s="111"/>
      <c r="J48" s="344"/>
      <c r="K48" s="344"/>
      <c r="L48" s="343"/>
      <c r="M48" s="343"/>
      <c r="N48" s="346"/>
    </row>
    <row r="49" ht="15.75" customHeight="1">
      <c r="A49" s="342"/>
      <c r="B49" s="111"/>
      <c r="C49" s="343"/>
      <c r="D49" s="111"/>
      <c r="E49" s="111"/>
      <c r="F49" s="344"/>
      <c r="G49" s="345"/>
      <c r="H49" s="342"/>
      <c r="I49" s="111"/>
      <c r="J49" s="344"/>
      <c r="K49" s="344"/>
      <c r="L49" s="343"/>
      <c r="M49" s="343"/>
      <c r="N49" s="346"/>
    </row>
    <row r="50" ht="15.75" customHeight="1">
      <c r="A50" s="342"/>
      <c r="B50" s="111"/>
      <c r="C50" s="343"/>
      <c r="D50" s="111"/>
      <c r="E50" s="111"/>
      <c r="F50" s="344"/>
      <c r="G50" s="345"/>
      <c r="H50" s="342"/>
      <c r="I50" s="111"/>
      <c r="J50" s="344"/>
      <c r="K50" s="344"/>
      <c r="L50" s="343"/>
      <c r="M50" s="343"/>
      <c r="N50" s="346"/>
    </row>
    <row r="51" ht="15.75" customHeight="1">
      <c r="A51" s="342"/>
      <c r="B51" s="111"/>
      <c r="C51" s="343"/>
      <c r="D51" s="111"/>
      <c r="E51" s="111"/>
      <c r="F51" s="344"/>
      <c r="G51" s="345"/>
      <c r="H51" s="342"/>
      <c r="I51" s="111"/>
      <c r="J51" s="344"/>
      <c r="K51" s="344"/>
      <c r="L51" s="343"/>
      <c r="M51" s="343"/>
      <c r="N51" s="346"/>
    </row>
    <row r="52" ht="15.75" customHeight="1">
      <c r="A52" s="342"/>
      <c r="B52" s="111"/>
      <c r="C52" s="343"/>
      <c r="D52" s="111"/>
      <c r="E52" s="111"/>
      <c r="F52" s="344"/>
      <c r="G52" s="345"/>
      <c r="H52" s="342"/>
      <c r="I52" s="111"/>
      <c r="J52" s="344"/>
      <c r="K52" s="344"/>
      <c r="L52" s="343"/>
      <c r="M52" s="343"/>
      <c r="N52" s="346"/>
    </row>
    <row r="53" ht="15.75" customHeight="1">
      <c r="A53" s="342"/>
      <c r="B53" s="111"/>
      <c r="C53" s="343"/>
      <c r="D53" s="111"/>
      <c r="E53" s="111"/>
      <c r="F53" s="344"/>
      <c r="G53" s="345"/>
      <c r="H53" s="342"/>
      <c r="I53" s="111"/>
      <c r="J53" s="344"/>
      <c r="K53" s="344"/>
      <c r="L53" s="343"/>
      <c r="M53" s="343"/>
      <c r="N53" s="346"/>
    </row>
    <row r="54" ht="15.75" customHeight="1">
      <c r="A54" s="342"/>
      <c r="B54" s="111"/>
      <c r="C54" s="343"/>
      <c r="D54" s="111"/>
      <c r="E54" s="111"/>
      <c r="F54" s="344"/>
      <c r="G54" s="345"/>
      <c r="H54" s="342"/>
      <c r="I54" s="111"/>
      <c r="J54" s="344"/>
      <c r="K54" s="344"/>
      <c r="L54" s="343"/>
      <c r="M54" s="343"/>
      <c r="N54" s="346"/>
    </row>
    <row r="55" ht="15.75" customHeight="1">
      <c r="A55" s="342"/>
      <c r="B55" s="111"/>
      <c r="C55" s="343"/>
      <c r="D55" s="111"/>
      <c r="E55" s="111"/>
      <c r="F55" s="344"/>
      <c r="G55" s="345"/>
      <c r="H55" s="342"/>
      <c r="I55" s="111"/>
      <c r="J55" s="344"/>
      <c r="K55" s="344"/>
      <c r="L55" s="343"/>
      <c r="M55" s="343"/>
      <c r="N55" s="346"/>
    </row>
    <row r="56" ht="15.75" customHeight="1">
      <c r="A56" s="342"/>
      <c r="B56" s="111"/>
      <c r="C56" s="343"/>
      <c r="D56" s="111"/>
      <c r="E56" s="111"/>
      <c r="F56" s="344"/>
      <c r="G56" s="345"/>
      <c r="H56" s="342"/>
      <c r="I56" s="111"/>
      <c r="J56" s="344"/>
      <c r="K56" s="344"/>
      <c r="L56" s="343"/>
      <c r="M56" s="343"/>
      <c r="N56" s="346"/>
    </row>
    <row r="57" ht="15.75" customHeight="1">
      <c r="A57" s="342"/>
      <c r="B57" s="111"/>
      <c r="C57" s="343"/>
      <c r="D57" s="111"/>
      <c r="E57" s="111"/>
      <c r="F57" s="344"/>
      <c r="G57" s="345"/>
      <c r="H57" s="342"/>
      <c r="I57" s="111"/>
      <c r="J57" s="344"/>
      <c r="K57" s="344"/>
      <c r="L57" s="343"/>
      <c r="M57" s="343"/>
      <c r="N57" s="346"/>
    </row>
    <row r="58" ht="15.75" customHeight="1">
      <c r="A58" s="342"/>
      <c r="B58" s="111"/>
      <c r="C58" s="343"/>
      <c r="D58" s="111"/>
      <c r="E58" s="111"/>
      <c r="F58" s="344"/>
      <c r="G58" s="345"/>
      <c r="H58" s="342"/>
      <c r="I58" s="111"/>
      <c r="J58" s="344"/>
      <c r="K58" s="344"/>
      <c r="L58" s="343"/>
      <c r="M58" s="343"/>
      <c r="N58" s="346"/>
    </row>
    <row r="59" ht="15.75" customHeight="1">
      <c r="A59" s="342"/>
      <c r="B59" s="111"/>
      <c r="C59" s="343"/>
      <c r="D59" s="111"/>
      <c r="E59" s="111"/>
      <c r="F59" s="344"/>
      <c r="G59" s="345"/>
      <c r="H59" s="342"/>
      <c r="I59" s="111"/>
      <c r="J59" s="344"/>
      <c r="K59" s="344"/>
      <c r="L59" s="343"/>
      <c r="M59" s="343"/>
      <c r="N59" s="346"/>
    </row>
    <row r="60" ht="15.75" customHeight="1">
      <c r="A60" s="342"/>
      <c r="B60" s="111"/>
      <c r="C60" s="343"/>
      <c r="D60" s="111"/>
      <c r="E60" s="111"/>
      <c r="F60" s="344"/>
      <c r="G60" s="345"/>
      <c r="H60" s="342"/>
      <c r="I60" s="111"/>
      <c r="J60" s="344"/>
      <c r="K60" s="344"/>
      <c r="L60" s="343"/>
      <c r="M60" s="343"/>
      <c r="N60" s="346"/>
    </row>
    <row r="61" ht="15.75" customHeight="1">
      <c r="A61" s="342"/>
      <c r="B61" s="111"/>
      <c r="C61" s="343"/>
      <c r="D61" s="111"/>
      <c r="E61" s="111"/>
      <c r="F61" s="344"/>
      <c r="G61" s="345"/>
      <c r="H61" s="342"/>
      <c r="I61" s="111"/>
      <c r="J61" s="344"/>
      <c r="K61" s="344"/>
      <c r="L61" s="343"/>
      <c r="M61" s="343"/>
      <c r="N61" s="346"/>
    </row>
    <row r="62" ht="15.75" customHeight="1">
      <c r="A62" s="342"/>
      <c r="B62" s="111"/>
      <c r="C62" s="343"/>
      <c r="D62" s="111"/>
      <c r="E62" s="111"/>
      <c r="F62" s="344"/>
      <c r="G62" s="345"/>
      <c r="H62" s="342"/>
      <c r="I62" s="111"/>
      <c r="J62" s="344"/>
      <c r="K62" s="344"/>
      <c r="L62" s="343"/>
      <c r="M62" s="343"/>
      <c r="N62" s="346"/>
    </row>
    <row r="63" ht="15.75" customHeight="1">
      <c r="A63" s="342"/>
      <c r="B63" s="111"/>
      <c r="C63" s="343"/>
      <c r="D63" s="111"/>
      <c r="E63" s="111"/>
      <c r="F63" s="344"/>
      <c r="G63" s="345"/>
      <c r="H63" s="342"/>
      <c r="I63" s="111"/>
      <c r="J63" s="344"/>
      <c r="K63" s="344"/>
      <c r="L63" s="343"/>
      <c r="M63" s="343"/>
      <c r="N63" s="346"/>
    </row>
    <row r="64" ht="15.75" customHeight="1">
      <c r="A64" s="342"/>
      <c r="B64" s="111"/>
      <c r="C64" s="343"/>
      <c r="D64" s="111"/>
      <c r="E64" s="111"/>
      <c r="F64" s="344"/>
      <c r="G64" s="345"/>
      <c r="H64" s="342"/>
      <c r="I64" s="111"/>
      <c r="J64" s="344"/>
      <c r="K64" s="344"/>
      <c r="L64" s="343"/>
      <c r="M64" s="343"/>
      <c r="N64" s="346"/>
    </row>
    <row r="65" ht="15.75" customHeight="1">
      <c r="A65" s="342"/>
      <c r="B65" s="111"/>
      <c r="C65" s="343"/>
      <c r="D65" s="111"/>
      <c r="E65" s="111"/>
      <c r="F65" s="344"/>
      <c r="G65" s="345"/>
      <c r="H65" s="342"/>
      <c r="I65" s="111"/>
      <c r="J65" s="344"/>
      <c r="K65" s="344"/>
      <c r="L65" s="343"/>
      <c r="M65" s="343"/>
      <c r="N65" s="346"/>
    </row>
    <row r="66" ht="15.75" customHeight="1">
      <c r="A66" s="342"/>
      <c r="B66" s="111"/>
      <c r="C66" s="343"/>
      <c r="D66" s="111"/>
      <c r="E66" s="111"/>
      <c r="F66" s="344"/>
      <c r="G66" s="345"/>
      <c r="H66" s="342"/>
      <c r="I66" s="111"/>
      <c r="J66" s="343"/>
      <c r="K66" s="111"/>
      <c r="L66" s="111"/>
      <c r="M66" s="344"/>
      <c r="N66" s="346"/>
    </row>
    <row r="67" ht="15.75" customHeight="1">
      <c r="A67" s="342"/>
      <c r="B67" s="111"/>
      <c r="C67" s="343"/>
      <c r="D67" s="111"/>
      <c r="E67" s="111"/>
      <c r="F67" s="344"/>
      <c r="G67" s="345"/>
      <c r="H67" s="342"/>
      <c r="I67" s="111"/>
      <c r="J67" s="344"/>
      <c r="K67" s="344"/>
      <c r="L67" s="343"/>
      <c r="M67" s="343"/>
      <c r="N67" s="346"/>
    </row>
    <row r="68" ht="15.75" customHeight="1">
      <c r="A68" s="342"/>
      <c r="B68" s="111"/>
      <c r="C68" s="343"/>
      <c r="D68" s="111"/>
      <c r="E68" s="111"/>
      <c r="F68" s="344"/>
      <c r="G68" s="345"/>
      <c r="H68" s="342"/>
      <c r="I68" s="111"/>
      <c r="J68" s="344"/>
      <c r="K68" s="344"/>
      <c r="L68" s="343"/>
      <c r="M68" s="343"/>
      <c r="N68" s="346"/>
    </row>
    <row r="69" ht="15.75" customHeight="1">
      <c r="A69" s="347"/>
      <c r="B69" s="141"/>
      <c r="C69" s="348"/>
      <c r="D69" s="141"/>
      <c r="E69" s="141"/>
      <c r="F69" s="349"/>
      <c r="G69" s="350"/>
      <c r="H69" s="347"/>
      <c r="I69" s="141"/>
      <c r="J69" s="349"/>
      <c r="K69" s="349"/>
      <c r="L69" s="348"/>
      <c r="M69" s="348"/>
      <c r="N69" s="351"/>
    </row>
    <row r="70" ht="15.75" customHeight="1">
      <c r="A70" s="352"/>
      <c r="B70" s="353"/>
      <c r="C70" s="354"/>
      <c r="D70" s="353"/>
      <c r="E70" s="353"/>
      <c r="F70" s="355"/>
      <c r="G70" s="355"/>
      <c r="H70" s="353"/>
      <c r="I70" s="353"/>
      <c r="J70" s="355"/>
      <c r="K70" s="355"/>
      <c r="L70" s="354"/>
      <c r="M70" s="354"/>
      <c r="N70" s="356"/>
    </row>
    <row r="71" ht="24.75" customHeight="1">
      <c r="A71" s="357" t="s">
        <v>3271</v>
      </c>
      <c r="B71" s="96"/>
      <c r="C71" s="358" t="str">
        <f>VLOOKUP(E3,'Tech. sheet (2)'!A:S,18,FALSE)</f>
        <v/>
      </c>
      <c r="G71" s="359" t="s">
        <v>3272</v>
      </c>
      <c r="H71" s="360" t="str">
        <f>VLOOKUP(C71,'Tech. sheet (2)'!$R:$S,2,0)</f>
        <v>#N/A</v>
      </c>
      <c r="I71" s="361"/>
      <c r="J71" s="361"/>
      <c r="K71" s="362"/>
      <c r="L71" s="363" t="s">
        <v>3</v>
      </c>
      <c r="M71" s="19"/>
      <c r="N71" s="37"/>
    </row>
    <row r="72" ht="28.5" customHeight="1">
      <c r="A72" s="11"/>
      <c r="B72" s="364"/>
      <c r="C72" s="365" t="s">
        <v>3273</v>
      </c>
      <c r="D72" s="282"/>
      <c r="E72" s="366" t="str">
        <f>VLOOKUP(E3,'Tech. sheet (2)'!A:S,17,FALSE)</f>
        <v/>
      </c>
      <c r="F72" s="367" t="str">
        <f>VLOOKUP(E3,'Tech. sheet (2)'!A:S,12,FALSE)</f>
        <v>BLANK</v>
      </c>
      <c r="G72" s="368" t="s">
        <v>3274</v>
      </c>
      <c r="H72" s="369"/>
      <c r="I72" s="131"/>
      <c r="J72" s="370" t="s">
        <v>3269</v>
      </c>
      <c r="K72" s="371"/>
      <c r="L72" s="372" t="str">
        <f>E3</f>
        <v>0,17x896x795 BAO BLANK</v>
      </c>
      <c r="N72" s="34"/>
    </row>
    <row r="73" ht="24.75" customHeight="1">
      <c r="A73" s="30"/>
      <c r="B73" s="291"/>
      <c r="C73" s="17"/>
      <c r="D73" s="98"/>
      <c r="E73" s="12"/>
      <c r="F73" s="13"/>
      <c r="G73" s="373" t="s">
        <v>3275</v>
      </c>
      <c r="H73" s="374"/>
      <c r="I73" s="375"/>
      <c r="J73" s="333"/>
      <c r="K73" s="376"/>
      <c r="L73" s="377" t="str">
        <f>VLOOKUP(L72,'Tech. sheet (2)'!$A:$D,4,0)</f>
        <v>UA0006943</v>
      </c>
      <c r="M73" s="115"/>
      <c r="N73" s="119"/>
    </row>
    <row r="74" ht="28.5" customHeight="1">
      <c r="A74" s="378" t="s">
        <v>3276</v>
      </c>
      <c r="B74" s="282"/>
      <c r="C74" s="316" t="s">
        <v>3277</v>
      </c>
      <c r="D74" s="327" t="str">
        <f>VLOOKUP(E3,'Tech. sheet (2)'!A:N,13,FALSE)</f>
        <v/>
      </c>
      <c r="E74" s="328"/>
      <c r="F74" s="316" t="s">
        <v>3277</v>
      </c>
      <c r="G74" s="379" t="str">
        <f>VLOOKUP(E3,'Tech. sheet (2)'!A:O,14,FALSE)</f>
        <v/>
      </c>
      <c r="H74" s="380" t="s">
        <v>3277</v>
      </c>
      <c r="I74" s="381" t="str">
        <f>VLOOKUP(E3,'Tech. sheet (2)'!A:O,15,FALSE)</f>
        <v/>
      </c>
      <c r="J74" s="322" t="s">
        <v>3277</v>
      </c>
      <c r="K74" s="34"/>
      <c r="L74" s="381" t="s">
        <v>3278</v>
      </c>
      <c r="M74" s="7"/>
      <c r="N74" s="9"/>
    </row>
    <row r="75" ht="29.25" customHeight="1">
      <c r="A75" s="11"/>
      <c r="B75" s="364"/>
      <c r="C75" s="316" t="s">
        <v>3277</v>
      </c>
      <c r="D75" s="126" t="str">
        <f>VLOOKUP(E3,'Tech. sheet (2)'!A:O,13,FALSE)</f>
        <v/>
      </c>
      <c r="E75" s="317"/>
      <c r="F75" s="316" t="s">
        <v>3277</v>
      </c>
      <c r="G75" s="382" t="str">
        <f>G74</f>
        <v/>
      </c>
      <c r="H75" s="316" t="s">
        <v>3277</v>
      </c>
      <c r="I75" s="323" t="str">
        <f>I74</f>
        <v/>
      </c>
      <c r="J75" s="322" t="s">
        <v>3277</v>
      </c>
      <c r="K75" s="34"/>
      <c r="L75" s="323" t="s">
        <v>3279</v>
      </c>
      <c r="N75" s="34"/>
    </row>
    <row r="76" ht="15.75" customHeight="1">
      <c r="A76" s="17"/>
      <c r="B76" s="98"/>
      <c r="C76" s="383" t="s">
        <v>3280</v>
      </c>
      <c r="D76" s="12"/>
      <c r="E76" s="13"/>
      <c r="F76" s="383" t="s">
        <v>3280</v>
      </c>
      <c r="G76" s="13"/>
      <c r="H76" s="383" t="s">
        <v>3280</v>
      </c>
      <c r="I76" s="12"/>
      <c r="J76" s="383" t="s">
        <v>3280</v>
      </c>
      <c r="K76" s="13"/>
      <c r="L76" s="384" t="s">
        <v>3281</v>
      </c>
      <c r="M76" s="12"/>
      <c r="N76" s="13"/>
    </row>
    <row r="77" ht="15.75" customHeight="1">
      <c r="A77" s="385" t="s">
        <v>3266</v>
      </c>
      <c r="B77" s="386"/>
      <c r="C77" s="385" t="s">
        <v>3282</v>
      </c>
      <c r="D77" s="387"/>
      <c r="E77" s="386"/>
      <c r="F77" s="385" t="s">
        <v>3283</v>
      </c>
      <c r="G77" s="388"/>
      <c r="H77" s="385" t="s">
        <v>3284</v>
      </c>
      <c r="I77" s="388"/>
      <c r="J77" s="385" t="s">
        <v>3285</v>
      </c>
      <c r="K77" s="388"/>
      <c r="L77" s="389" t="s">
        <v>3286</v>
      </c>
      <c r="M77" s="390" t="s">
        <v>3287</v>
      </c>
      <c r="N77" s="391" t="s">
        <v>3269</v>
      </c>
    </row>
    <row r="78" ht="15.75" customHeight="1">
      <c r="A78" s="392" t="s">
        <v>3288</v>
      </c>
      <c r="B78" s="110"/>
      <c r="C78" s="393" t="s">
        <v>3289</v>
      </c>
      <c r="D78" s="394" t="s">
        <v>3290</v>
      </c>
      <c r="E78" s="395" t="s">
        <v>3269</v>
      </c>
      <c r="F78" s="393" t="s">
        <v>3290</v>
      </c>
      <c r="G78" s="396" t="s">
        <v>3269</v>
      </c>
      <c r="H78" s="393" t="s">
        <v>3290</v>
      </c>
      <c r="I78" s="396" t="s">
        <v>3269</v>
      </c>
      <c r="J78" s="393" t="s">
        <v>3290</v>
      </c>
      <c r="K78" s="396" t="s">
        <v>3269</v>
      </c>
      <c r="L78" s="342"/>
      <c r="M78" s="111"/>
      <c r="N78" s="397"/>
      <c r="Q78" s="398"/>
    </row>
    <row r="79" ht="15.75" customHeight="1">
      <c r="A79" s="399" t="s">
        <v>3291</v>
      </c>
      <c r="B79" s="400"/>
      <c r="C79" s="342"/>
      <c r="D79" s="111"/>
      <c r="E79" s="131"/>
      <c r="F79" s="342"/>
      <c r="G79" s="397"/>
      <c r="H79" s="342"/>
      <c r="I79" s="397"/>
      <c r="J79" s="342"/>
      <c r="K79" s="397"/>
      <c r="L79" s="342" t="s">
        <v>3292</v>
      </c>
      <c r="M79" s="401"/>
      <c r="N79" s="110"/>
    </row>
    <row r="80" ht="15.75" customHeight="1">
      <c r="A80" s="402"/>
      <c r="B80" s="403"/>
      <c r="C80" s="404" t="s">
        <v>3293</v>
      </c>
      <c r="D80" s="405" t="s">
        <v>3254</v>
      </c>
      <c r="E80" s="406"/>
      <c r="F80" s="407" t="s">
        <v>3293</v>
      </c>
      <c r="G80" s="408" t="s">
        <v>3294</v>
      </c>
      <c r="H80" s="407" t="s">
        <v>3293</v>
      </c>
      <c r="I80" s="408" t="s">
        <v>3294</v>
      </c>
      <c r="J80" s="407" t="s">
        <v>3293</v>
      </c>
      <c r="K80" s="408" t="s">
        <v>3294</v>
      </c>
      <c r="L80" s="407" t="s">
        <v>3293</v>
      </c>
      <c r="M80" s="312"/>
      <c r="N80" s="408" t="s">
        <v>3294</v>
      </c>
    </row>
    <row r="81" ht="15.75" customHeight="1">
      <c r="A81" s="409" t="s">
        <v>3266</v>
      </c>
      <c r="B81" s="102"/>
      <c r="C81" s="409" t="s">
        <v>3282</v>
      </c>
      <c r="D81" s="75"/>
      <c r="E81" s="102"/>
      <c r="F81" s="409" t="s">
        <v>3283</v>
      </c>
      <c r="G81" s="102"/>
      <c r="H81" s="409" t="s">
        <v>3284</v>
      </c>
      <c r="I81" s="102"/>
      <c r="J81" s="409" t="s">
        <v>3285</v>
      </c>
      <c r="K81" s="102"/>
      <c r="L81" s="389" t="s">
        <v>3286</v>
      </c>
      <c r="M81" s="390" t="s">
        <v>3287</v>
      </c>
      <c r="N81" s="391" t="s">
        <v>3269</v>
      </c>
    </row>
    <row r="82" ht="15.75" customHeight="1">
      <c r="A82" s="392" t="s">
        <v>3288</v>
      </c>
      <c r="B82" s="110"/>
      <c r="C82" s="393" t="s">
        <v>3289</v>
      </c>
      <c r="D82" s="394" t="s">
        <v>3290</v>
      </c>
      <c r="E82" s="395" t="s">
        <v>3269</v>
      </c>
      <c r="F82" s="393" t="s">
        <v>3290</v>
      </c>
      <c r="G82" s="396" t="s">
        <v>3269</v>
      </c>
      <c r="H82" s="393" t="s">
        <v>3290</v>
      </c>
      <c r="I82" s="396" t="s">
        <v>3269</v>
      </c>
      <c r="J82" s="393" t="s">
        <v>3290</v>
      </c>
      <c r="K82" s="396" t="s">
        <v>3269</v>
      </c>
      <c r="L82" s="342"/>
      <c r="M82" s="111"/>
      <c r="N82" s="397"/>
    </row>
    <row r="83" ht="15.75" customHeight="1">
      <c r="A83" s="399" t="s">
        <v>3291</v>
      </c>
      <c r="B83" s="400"/>
      <c r="C83" s="342"/>
      <c r="D83" s="111"/>
      <c r="E83" s="131"/>
      <c r="F83" s="342"/>
      <c r="G83" s="397"/>
      <c r="H83" s="342"/>
      <c r="I83" s="397"/>
      <c r="J83" s="342"/>
      <c r="K83" s="397"/>
      <c r="L83" s="342" t="s">
        <v>3292</v>
      </c>
      <c r="M83" s="401"/>
      <c r="N83" s="110"/>
    </row>
    <row r="84" ht="15.75" customHeight="1">
      <c r="A84" s="402"/>
      <c r="B84" s="403"/>
      <c r="C84" s="404" t="s">
        <v>3293</v>
      </c>
      <c r="D84" s="405" t="s">
        <v>3254</v>
      </c>
      <c r="E84" s="406"/>
      <c r="F84" s="407" t="s">
        <v>3293</v>
      </c>
      <c r="G84" s="408" t="s">
        <v>3294</v>
      </c>
      <c r="H84" s="407" t="s">
        <v>3293</v>
      </c>
      <c r="I84" s="408" t="s">
        <v>3294</v>
      </c>
      <c r="J84" s="407" t="s">
        <v>3293</v>
      </c>
      <c r="K84" s="408" t="s">
        <v>3294</v>
      </c>
      <c r="L84" s="407" t="s">
        <v>3293</v>
      </c>
      <c r="M84" s="312"/>
      <c r="N84" s="408" t="s">
        <v>3294</v>
      </c>
    </row>
    <row r="85" ht="15.75" customHeight="1">
      <c r="A85" s="409" t="s">
        <v>3266</v>
      </c>
      <c r="B85" s="102"/>
      <c r="C85" s="409" t="s">
        <v>3282</v>
      </c>
      <c r="D85" s="75"/>
      <c r="E85" s="102"/>
      <c r="F85" s="409" t="s">
        <v>3283</v>
      </c>
      <c r="G85" s="102"/>
      <c r="H85" s="409" t="s">
        <v>3284</v>
      </c>
      <c r="I85" s="102"/>
      <c r="J85" s="409" t="s">
        <v>3285</v>
      </c>
      <c r="K85" s="102"/>
      <c r="L85" s="389" t="s">
        <v>3286</v>
      </c>
      <c r="M85" s="390" t="s">
        <v>3287</v>
      </c>
      <c r="N85" s="391" t="s">
        <v>3269</v>
      </c>
    </row>
    <row r="86" ht="15.75" customHeight="1">
      <c r="A86" s="392" t="s">
        <v>3288</v>
      </c>
      <c r="B86" s="110"/>
      <c r="C86" s="393" t="s">
        <v>3289</v>
      </c>
      <c r="D86" s="394" t="s">
        <v>3290</v>
      </c>
      <c r="E86" s="395" t="s">
        <v>3269</v>
      </c>
      <c r="F86" s="393" t="s">
        <v>3290</v>
      </c>
      <c r="G86" s="396" t="s">
        <v>3269</v>
      </c>
      <c r="H86" s="393" t="s">
        <v>3290</v>
      </c>
      <c r="I86" s="396" t="s">
        <v>3269</v>
      </c>
      <c r="J86" s="393" t="s">
        <v>3290</v>
      </c>
      <c r="K86" s="396" t="s">
        <v>3269</v>
      </c>
      <c r="L86" s="342"/>
      <c r="M86" s="111"/>
      <c r="N86" s="397"/>
    </row>
    <row r="87" ht="15.75" customHeight="1">
      <c r="A87" s="399" t="s">
        <v>3291</v>
      </c>
      <c r="B87" s="400"/>
      <c r="C87" s="342"/>
      <c r="D87" s="111"/>
      <c r="E87" s="131"/>
      <c r="F87" s="342"/>
      <c r="G87" s="397"/>
      <c r="H87" s="342"/>
      <c r="I87" s="397"/>
      <c r="J87" s="342"/>
      <c r="K87" s="397"/>
      <c r="L87" s="342" t="s">
        <v>3292</v>
      </c>
      <c r="M87" s="401"/>
      <c r="N87" s="110"/>
    </row>
    <row r="88" ht="15.75" customHeight="1">
      <c r="A88" s="402"/>
      <c r="B88" s="403"/>
      <c r="C88" s="404" t="s">
        <v>3293</v>
      </c>
      <c r="D88" s="405" t="s">
        <v>3254</v>
      </c>
      <c r="E88" s="406"/>
      <c r="F88" s="407" t="s">
        <v>3293</v>
      </c>
      <c r="G88" s="408" t="s">
        <v>3294</v>
      </c>
      <c r="H88" s="407" t="s">
        <v>3293</v>
      </c>
      <c r="I88" s="408" t="s">
        <v>3294</v>
      </c>
      <c r="J88" s="407" t="s">
        <v>3293</v>
      </c>
      <c r="K88" s="408" t="s">
        <v>3294</v>
      </c>
      <c r="L88" s="407" t="s">
        <v>3293</v>
      </c>
      <c r="M88" s="312"/>
      <c r="N88" s="408" t="s">
        <v>3294</v>
      </c>
    </row>
    <row r="89" ht="15.75" customHeight="1">
      <c r="A89" s="409" t="s">
        <v>3266</v>
      </c>
      <c r="B89" s="102"/>
      <c r="C89" s="409" t="s">
        <v>3282</v>
      </c>
      <c r="D89" s="75"/>
      <c r="E89" s="102"/>
      <c r="F89" s="409" t="s">
        <v>3283</v>
      </c>
      <c r="G89" s="102"/>
      <c r="H89" s="409" t="s">
        <v>3284</v>
      </c>
      <c r="I89" s="102"/>
      <c r="J89" s="409" t="s">
        <v>3285</v>
      </c>
      <c r="K89" s="102"/>
      <c r="L89" s="389" t="s">
        <v>3286</v>
      </c>
      <c r="M89" s="390" t="s">
        <v>3287</v>
      </c>
      <c r="N89" s="391" t="s">
        <v>3269</v>
      </c>
    </row>
    <row r="90" ht="15.75" customHeight="1">
      <c r="A90" s="392" t="s">
        <v>3288</v>
      </c>
      <c r="B90" s="110"/>
      <c r="C90" s="393" t="s">
        <v>3289</v>
      </c>
      <c r="D90" s="394" t="s">
        <v>3290</v>
      </c>
      <c r="E90" s="395" t="s">
        <v>3269</v>
      </c>
      <c r="F90" s="393" t="s">
        <v>3290</v>
      </c>
      <c r="G90" s="396" t="s">
        <v>3269</v>
      </c>
      <c r="H90" s="393" t="s">
        <v>3290</v>
      </c>
      <c r="I90" s="396" t="s">
        <v>3269</v>
      </c>
      <c r="J90" s="393" t="s">
        <v>3290</v>
      </c>
      <c r="K90" s="396" t="s">
        <v>3269</v>
      </c>
      <c r="L90" s="342"/>
      <c r="M90" s="111"/>
      <c r="N90" s="397"/>
    </row>
    <row r="91" ht="15.75" customHeight="1">
      <c r="A91" s="399" t="s">
        <v>3291</v>
      </c>
      <c r="B91" s="400"/>
      <c r="C91" s="342"/>
      <c r="D91" s="111"/>
      <c r="E91" s="131"/>
      <c r="F91" s="342"/>
      <c r="G91" s="397"/>
      <c r="H91" s="342"/>
      <c r="I91" s="397"/>
      <c r="J91" s="342"/>
      <c r="K91" s="397"/>
      <c r="L91" s="342" t="s">
        <v>3292</v>
      </c>
      <c r="M91" s="401"/>
      <c r="N91" s="110"/>
    </row>
    <row r="92" ht="15.75" customHeight="1">
      <c r="A92" s="402"/>
      <c r="B92" s="403"/>
      <c r="C92" s="404" t="s">
        <v>3293</v>
      </c>
      <c r="D92" s="405" t="s">
        <v>3254</v>
      </c>
      <c r="E92" s="406"/>
      <c r="F92" s="407" t="s">
        <v>3293</v>
      </c>
      <c r="G92" s="408" t="s">
        <v>3294</v>
      </c>
      <c r="H92" s="407" t="s">
        <v>3293</v>
      </c>
      <c r="I92" s="408" t="s">
        <v>3294</v>
      </c>
      <c r="J92" s="407" t="s">
        <v>3293</v>
      </c>
      <c r="K92" s="408" t="s">
        <v>3294</v>
      </c>
      <c r="L92" s="407" t="s">
        <v>3293</v>
      </c>
      <c r="M92" s="312"/>
      <c r="N92" s="408" t="s">
        <v>3294</v>
      </c>
    </row>
    <row r="93" ht="15.75" customHeight="1">
      <c r="A93" s="409" t="s">
        <v>3266</v>
      </c>
      <c r="B93" s="102"/>
      <c r="C93" s="409" t="s">
        <v>3282</v>
      </c>
      <c r="D93" s="75"/>
      <c r="E93" s="102"/>
      <c r="F93" s="409" t="s">
        <v>3283</v>
      </c>
      <c r="G93" s="102"/>
      <c r="H93" s="409" t="s">
        <v>3284</v>
      </c>
      <c r="I93" s="102"/>
      <c r="J93" s="409" t="s">
        <v>3285</v>
      </c>
      <c r="K93" s="102"/>
      <c r="L93" s="389" t="s">
        <v>3286</v>
      </c>
      <c r="M93" s="390" t="s">
        <v>3287</v>
      </c>
      <c r="N93" s="391" t="s">
        <v>3269</v>
      </c>
    </row>
    <row r="94" ht="15.75" customHeight="1">
      <c r="A94" s="392" t="s">
        <v>3288</v>
      </c>
      <c r="B94" s="110"/>
      <c r="C94" s="393" t="s">
        <v>3289</v>
      </c>
      <c r="D94" s="394" t="s">
        <v>3290</v>
      </c>
      <c r="E94" s="395" t="s">
        <v>3269</v>
      </c>
      <c r="F94" s="393" t="s">
        <v>3290</v>
      </c>
      <c r="G94" s="396" t="s">
        <v>3269</v>
      </c>
      <c r="H94" s="393" t="s">
        <v>3290</v>
      </c>
      <c r="I94" s="396" t="s">
        <v>3269</v>
      </c>
      <c r="J94" s="393" t="s">
        <v>3290</v>
      </c>
      <c r="K94" s="396" t="s">
        <v>3269</v>
      </c>
      <c r="L94" s="342"/>
      <c r="M94" s="111"/>
      <c r="N94" s="397"/>
    </row>
    <row r="95" ht="15.75" customHeight="1">
      <c r="A95" s="399" t="s">
        <v>3291</v>
      </c>
      <c r="B95" s="400"/>
      <c r="C95" s="342"/>
      <c r="D95" s="111"/>
      <c r="E95" s="131"/>
      <c r="F95" s="342"/>
      <c r="G95" s="397"/>
      <c r="H95" s="342"/>
      <c r="I95" s="397"/>
      <c r="J95" s="342"/>
      <c r="K95" s="397"/>
      <c r="L95" s="342" t="s">
        <v>3292</v>
      </c>
      <c r="M95" s="401"/>
      <c r="N95" s="110"/>
    </row>
    <row r="96" ht="15.75" customHeight="1">
      <c r="A96" s="402"/>
      <c r="B96" s="403"/>
      <c r="C96" s="404" t="s">
        <v>3293</v>
      </c>
      <c r="D96" s="405" t="s">
        <v>3254</v>
      </c>
      <c r="E96" s="406"/>
      <c r="F96" s="407" t="s">
        <v>3293</v>
      </c>
      <c r="G96" s="408" t="s">
        <v>3294</v>
      </c>
      <c r="H96" s="407" t="s">
        <v>3293</v>
      </c>
      <c r="I96" s="408" t="s">
        <v>3294</v>
      </c>
      <c r="J96" s="407" t="s">
        <v>3293</v>
      </c>
      <c r="K96" s="408" t="s">
        <v>3294</v>
      </c>
      <c r="L96" s="407" t="s">
        <v>3293</v>
      </c>
      <c r="M96" s="312"/>
      <c r="N96" s="408" t="s">
        <v>3294</v>
      </c>
    </row>
    <row r="97" ht="15.75" customHeight="1">
      <c r="A97" s="409" t="s">
        <v>3266</v>
      </c>
      <c r="B97" s="102"/>
      <c r="C97" s="409" t="s">
        <v>3282</v>
      </c>
      <c r="D97" s="75"/>
      <c r="E97" s="102"/>
      <c r="F97" s="409" t="s">
        <v>3283</v>
      </c>
      <c r="G97" s="102"/>
      <c r="H97" s="409" t="s">
        <v>3284</v>
      </c>
      <c r="I97" s="102"/>
      <c r="J97" s="409" t="s">
        <v>3285</v>
      </c>
      <c r="K97" s="102"/>
      <c r="L97" s="389" t="s">
        <v>3286</v>
      </c>
      <c r="M97" s="390" t="s">
        <v>3287</v>
      </c>
      <c r="N97" s="391" t="s">
        <v>3269</v>
      </c>
    </row>
    <row r="98" ht="15.75" customHeight="1">
      <c r="A98" s="392" t="s">
        <v>3288</v>
      </c>
      <c r="B98" s="110"/>
      <c r="C98" s="393" t="s">
        <v>3289</v>
      </c>
      <c r="D98" s="394" t="s">
        <v>3290</v>
      </c>
      <c r="E98" s="395" t="s">
        <v>3269</v>
      </c>
      <c r="F98" s="393" t="s">
        <v>3290</v>
      </c>
      <c r="G98" s="396" t="s">
        <v>3269</v>
      </c>
      <c r="H98" s="393" t="s">
        <v>3290</v>
      </c>
      <c r="I98" s="396" t="s">
        <v>3269</v>
      </c>
      <c r="J98" s="393" t="s">
        <v>3290</v>
      </c>
      <c r="K98" s="396" t="s">
        <v>3269</v>
      </c>
      <c r="L98" s="342"/>
      <c r="M98" s="111"/>
      <c r="N98" s="397"/>
    </row>
    <row r="99" ht="15.75" customHeight="1">
      <c r="A99" s="399" t="s">
        <v>3291</v>
      </c>
      <c r="B99" s="400"/>
      <c r="C99" s="342"/>
      <c r="D99" s="111"/>
      <c r="E99" s="131"/>
      <c r="F99" s="342"/>
      <c r="G99" s="397"/>
      <c r="H99" s="342"/>
      <c r="I99" s="397"/>
      <c r="J99" s="342"/>
      <c r="K99" s="397"/>
      <c r="L99" s="342" t="s">
        <v>3292</v>
      </c>
      <c r="M99" s="401"/>
      <c r="N99" s="110"/>
    </row>
    <row r="100" ht="15.75" customHeight="1">
      <c r="A100" s="402"/>
      <c r="B100" s="403"/>
      <c r="C100" s="404" t="s">
        <v>3293</v>
      </c>
      <c r="D100" s="405" t="s">
        <v>3254</v>
      </c>
      <c r="E100" s="406"/>
      <c r="F100" s="407" t="s">
        <v>3293</v>
      </c>
      <c r="G100" s="408" t="s">
        <v>3294</v>
      </c>
      <c r="H100" s="407" t="s">
        <v>3293</v>
      </c>
      <c r="I100" s="408" t="s">
        <v>3294</v>
      </c>
      <c r="J100" s="407" t="s">
        <v>3293</v>
      </c>
      <c r="K100" s="408" t="s">
        <v>3294</v>
      </c>
      <c r="L100" s="407" t="s">
        <v>3293</v>
      </c>
      <c r="M100" s="312"/>
      <c r="N100" s="408" t="s">
        <v>3294</v>
      </c>
    </row>
    <row r="101" ht="15.75" customHeight="1">
      <c r="A101" s="409" t="s">
        <v>3266</v>
      </c>
      <c r="B101" s="102"/>
      <c r="C101" s="409" t="s">
        <v>3282</v>
      </c>
      <c r="D101" s="75"/>
      <c r="E101" s="102"/>
      <c r="F101" s="409" t="s">
        <v>3283</v>
      </c>
      <c r="G101" s="102"/>
      <c r="H101" s="409" t="s">
        <v>3284</v>
      </c>
      <c r="I101" s="102"/>
      <c r="J101" s="409" t="s">
        <v>3285</v>
      </c>
      <c r="K101" s="102"/>
      <c r="L101" s="389" t="s">
        <v>3286</v>
      </c>
      <c r="M101" s="390" t="s">
        <v>3287</v>
      </c>
      <c r="N101" s="391" t="s">
        <v>3269</v>
      </c>
    </row>
    <row r="102" ht="15.75" customHeight="1">
      <c r="A102" s="392" t="s">
        <v>3288</v>
      </c>
      <c r="B102" s="110"/>
      <c r="C102" s="393" t="s">
        <v>3289</v>
      </c>
      <c r="D102" s="394" t="s">
        <v>3290</v>
      </c>
      <c r="E102" s="395" t="s">
        <v>3269</v>
      </c>
      <c r="F102" s="393" t="s">
        <v>3290</v>
      </c>
      <c r="G102" s="396" t="s">
        <v>3269</v>
      </c>
      <c r="H102" s="393" t="s">
        <v>3290</v>
      </c>
      <c r="I102" s="396" t="s">
        <v>3269</v>
      </c>
      <c r="J102" s="393" t="s">
        <v>3290</v>
      </c>
      <c r="K102" s="396" t="s">
        <v>3269</v>
      </c>
      <c r="L102" s="342"/>
      <c r="M102" s="111"/>
      <c r="N102" s="397"/>
    </row>
    <row r="103" ht="15.75" customHeight="1">
      <c r="A103" s="399" t="s">
        <v>3291</v>
      </c>
      <c r="B103" s="400"/>
      <c r="C103" s="342"/>
      <c r="D103" s="111"/>
      <c r="E103" s="131"/>
      <c r="F103" s="342"/>
      <c r="G103" s="397"/>
      <c r="H103" s="342"/>
      <c r="I103" s="397"/>
      <c r="J103" s="342"/>
      <c r="K103" s="397"/>
      <c r="L103" s="342" t="s">
        <v>3292</v>
      </c>
      <c r="M103" s="401"/>
      <c r="N103" s="110"/>
    </row>
    <row r="104" ht="15.75" customHeight="1">
      <c r="A104" s="402"/>
      <c r="B104" s="403"/>
      <c r="C104" s="404" t="s">
        <v>3293</v>
      </c>
      <c r="D104" s="405" t="s">
        <v>3254</v>
      </c>
      <c r="E104" s="406"/>
      <c r="F104" s="407" t="s">
        <v>3293</v>
      </c>
      <c r="G104" s="408" t="s">
        <v>3294</v>
      </c>
      <c r="H104" s="407" t="s">
        <v>3293</v>
      </c>
      <c r="I104" s="408" t="s">
        <v>3294</v>
      </c>
      <c r="J104" s="407" t="s">
        <v>3293</v>
      </c>
      <c r="K104" s="408" t="s">
        <v>3294</v>
      </c>
      <c r="L104" s="407" t="s">
        <v>3293</v>
      </c>
      <c r="M104" s="312"/>
      <c r="N104" s="408" t="s">
        <v>3294</v>
      </c>
    </row>
    <row r="105" ht="15.75" customHeight="1">
      <c r="A105" s="409" t="s">
        <v>3266</v>
      </c>
      <c r="B105" s="102"/>
      <c r="C105" s="409" t="s">
        <v>3282</v>
      </c>
      <c r="D105" s="75"/>
      <c r="E105" s="102"/>
      <c r="F105" s="409" t="s">
        <v>3283</v>
      </c>
      <c r="G105" s="102"/>
      <c r="H105" s="409" t="s">
        <v>3284</v>
      </c>
      <c r="I105" s="102"/>
      <c r="J105" s="409" t="s">
        <v>3285</v>
      </c>
      <c r="K105" s="102"/>
      <c r="L105" s="389" t="s">
        <v>3286</v>
      </c>
      <c r="M105" s="390" t="s">
        <v>3287</v>
      </c>
      <c r="N105" s="391" t="s">
        <v>3269</v>
      </c>
    </row>
    <row r="106" ht="15.75" customHeight="1">
      <c r="A106" s="392" t="s">
        <v>3288</v>
      </c>
      <c r="B106" s="110"/>
      <c r="C106" s="393" t="s">
        <v>3289</v>
      </c>
      <c r="D106" s="394" t="s">
        <v>3290</v>
      </c>
      <c r="E106" s="395" t="s">
        <v>3269</v>
      </c>
      <c r="F106" s="393" t="s">
        <v>3290</v>
      </c>
      <c r="G106" s="396" t="s">
        <v>3269</v>
      </c>
      <c r="H106" s="393" t="s">
        <v>3290</v>
      </c>
      <c r="I106" s="396" t="s">
        <v>3269</v>
      </c>
      <c r="J106" s="393" t="s">
        <v>3290</v>
      </c>
      <c r="K106" s="396" t="s">
        <v>3269</v>
      </c>
      <c r="L106" s="342"/>
      <c r="M106" s="111"/>
      <c r="N106" s="397"/>
    </row>
    <row r="107" ht="15.75" customHeight="1">
      <c r="A107" s="399" t="s">
        <v>3291</v>
      </c>
      <c r="B107" s="400"/>
      <c r="C107" s="342"/>
      <c r="D107" s="111"/>
      <c r="E107" s="131"/>
      <c r="F107" s="342"/>
      <c r="G107" s="397"/>
      <c r="H107" s="342"/>
      <c r="I107" s="397"/>
      <c r="J107" s="342"/>
      <c r="K107" s="397"/>
      <c r="L107" s="342" t="s">
        <v>3292</v>
      </c>
      <c r="M107" s="401"/>
      <c r="N107" s="110"/>
    </row>
    <row r="108" ht="15.75" customHeight="1">
      <c r="A108" s="402"/>
      <c r="B108" s="403"/>
      <c r="C108" s="404" t="s">
        <v>3293</v>
      </c>
      <c r="D108" s="405" t="s">
        <v>3254</v>
      </c>
      <c r="E108" s="406"/>
      <c r="F108" s="407" t="s">
        <v>3293</v>
      </c>
      <c r="G108" s="408" t="s">
        <v>3294</v>
      </c>
      <c r="H108" s="407" t="s">
        <v>3293</v>
      </c>
      <c r="I108" s="408" t="s">
        <v>3294</v>
      </c>
      <c r="J108" s="407" t="s">
        <v>3293</v>
      </c>
      <c r="K108" s="408" t="s">
        <v>3294</v>
      </c>
      <c r="L108" s="407" t="s">
        <v>3293</v>
      </c>
      <c r="M108" s="312"/>
      <c r="N108" s="408" t="s">
        <v>3294</v>
      </c>
    </row>
    <row r="109" ht="15.75" customHeight="1">
      <c r="A109" s="409" t="s">
        <v>3266</v>
      </c>
      <c r="B109" s="102"/>
      <c r="C109" s="409" t="s">
        <v>3282</v>
      </c>
      <c r="D109" s="75"/>
      <c r="E109" s="102"/>
      <c r="F109" s="409" t="s">
        <v>3283</v>
      </c>
      <c r="G109" s="102"/>
      <c r="H109" s="409" t="s">
        <v>3284</v>
      </c>
      <c r="I109" s="102"/>
      <c r="J109" s="409" t="s">
        <v>3285</v>
      </c>
      <c r="K109" s="102"/>
      <c r="L109" s="389" t="s">
        <v>3286</v>
      </c>
      <c r="M109" s="390" t="s">
        <v>3287</v>
      </c>
      <c r="N109" s="391" t="s">
        <v>3269</v>
      </c>
    </row>
    <row r="110" ht="15.75" customHeight="1">
      <c r="A110" s="392" t="s">
        <v>3288</v>
      </c>
      <c r="B110" s="110"/>
      <c r="C110" s="393" t="s">
        <v>3289</v>
      </c>
      <c r="D110" s="394" t="s">
        <v>3290</v>
      </c>
      <c r="E110" s="395" t="s">
        <v>3269</v>
      </c>
      <c r="F110" s="393" t="s">
        <v>3290</v>
      </c>
      <c r="G110" s="396" t="s">
        <v>3269</v>
      </c>
      <c r="H110" s="393" t="s">
        <v>3290</v>
      </c>
      <c r="I110" s="396" t="s">
        <v>3269</v>
      </c>
      <c r="J110" s="393" t="s">
        <v>3290</v>
      </c>
      <c r="K110" s="396" t="s">
        <v>3269</v>
      </c>
      <c r="L110" s="342"/>
      <c r="M110" s="111"/>
      <c r="N110" s="397"/>
    </row>
    <row r="111" ht="15.75" customHeight="1">
      <c r="A111" s="399" t="s">
        <v>3291</v>
      </c>
      <c r="B111" s="400"/>
      <c r="C111" s="342"/>
      <c r="D111" s="111"/>
      <c r="E111" s="131"/>
      <c r="F111" s="342"/>
      <c r="G111" s="397"/>
      <c r="H111" s="342"/>
      <c r="I111" s="397"/>
      <c r="J111" s="342"/>
      <c r="K111" s="397"/>
      <c r="L111" s="342" t="s">
        <v>3292</v>
      </c>
      <c r="M111" s="401"/>
      <c r="N111" s="110"/>
    </row>
    <row r="112" ht="15.75" customHeight="1">
      <c r="A112" s="402"/>
      <c r="B112" s="403"/>
      <c r="C112" s="404" t="s">
        <v>3293</v>
      </c>
      <c r="D112" s="405" t="s">
        <v>3254</v>
      </c>
      <c r="E112" s="406"/>
      <c r="F112" s="407" t="s">
        <v>3293</v>
      </c>
      <c r="G112" s="408" t="s">
        <v>3294</v>
      </c>
      <c r="H112" s="407" t="s">
        <v>3293</v>
      </c>
      <c r="I112" s="408" t="s">
        <v>3294</v>
      </c>
      <c r="J112" s="407" t="s">
        <v>3293</v>
      </c>
      <c r="K112" s="408" t="s">
        <v>3294</v>
      </c>
      <c r="L112" s="407" t="s">
        <v>3293</v>
      </c>
      <c r="M112" s="312"/>
      <c r="N112" s="408" t="s">
        <v>3294</v>
      </c>
    </row>
    <row r="113" ht="15.75" customHeight="1">
      <c r="A113" s="409" t="s">
        <v>3266</v>
      </c>
      <c r="B113" s="102"/>
      <c r="C113" s="409" t="s">
        <v>3282</v>
      </c>
      <c r="D113" s="75"/>
      <c r="E113" s="102"/>
      <c r="F113" s="409" t="s">
        <v>3283</v>
      </c>
      <c r="G113" s="102"/>
      <c r="H113" s="409" t="s">
        <v>3284</v>
      </c>
      <c r="I113" s="102"/>
      <c r="J113" s="409" t="s">
        <v>3285</v>
      </c>
      <c r="K113" s="102"/>
      <c r="L113" s="389" t="s">
        <v>3286</v>
      </c>
      <c r="M113" s="390" t="s">
        <v>3287</v>
      </c>
      <c r="N113" s="391" t="s">
        <v>3269</v>
      </c>
    </row>
    <row r="114" ht="15.75" customHeight="1">
      <c r="A114" s="392" t="s">
        <v>3288</v>
      </c>
      <c r="B114" s="110"/>
      <c r="C114" s="393" t="s">
        <v>3289</v>
      </c>
      <c r="D114" s="394" t="s">
        <v>3290</v>
      </c>
      <c r="E114" s="395" t="s">
        <v>3269</v>
      </c>
      <c r="F114" s="393" t="s">
        <v>3290</v>
      </c>
      <c r="G114" s="396" t="s">
        <v>3269</v>
      </c>
      <c r="H114" s="393" t="s">
        <v>3290</v>
      </c>
      <c r="I114" s="396" t="s">
        <v>3269</v>
      </c>
      <c r="J114" s="393" t="s">
        <v>3290</v>
      </c>
      <c r="K114" s="396" t="s">
        <v>3269</v>
      </c>
      <c r="L114" s="342"/>
      <c r="M114" s="111"/>
      <c r="N114" s="397"/>
    </row>
    <row r="115" ht="15.75" customHeight="1">
      <c r="A115" s="399" t="s">
        <v>3291</v>
      </c>
      <c r="B115" s="400"/>
      <c r="C115" s="342"/>
      <c r="D115" s="111"/>
      <c r="E115" s="131"/>
      <c r="F115" s="342"/>
      <c r="G115" s="397"/>
      <c r="H115" s="342"/>
      <c r="I115" s="397"/>
      <c r="J115" s="342"/>
      <c r="K115" s="397"/>
      <c r="L115" s="342" t="s">
        <v>3292</v>
      </c>
      <c r="M115" s="401"/>
      <c r="N115" s="110"/>
    </row>
    <row r="116" ht="15.75" customHeight="1">
      <c r="A116" s="402"/>
      <c r="B116" s="403"/>
      <c r="C116" s="404" t="s">
        <v>3293</v>
      </c>
      <c r="D116" s="405" t="s">
        <v>3254</v>
      </c>
      <c r="E116" s="406"/>
      <c r="F116" s="407" t="s">
        <v>3293</v>
      </c>
      <c r="G116" s="408" t="s">
        <v>3294</v>
      </c>
      <c r="H116" s="407" t="s">
        <v>3293</v>
      </c>
      <c r="I116" s="408" t="s">
        <v>3294</v>
      </c>
      <c r="J116" s="407" t="s">
        <v>3293</v>
      </c>
      <c r="K116" s="408" t="s">
        <v>3294</v>
      </c>
      <c r="L116" s="407" t="s">
        <v>3293</v>
      </c>
      <c r="M116" s="312"/>
      <c r="N116" s="408" t="s">
        <v>3294</v>
      </c>
    </row>
    <row r="117" ht="15.75" customHeight="1">
      <c r="A117" s="409" t="s">
        <v>3266</v>
      </c>
      <c r="B117" s="102"/>
      <c r="C117" s="409" t="s">
        <v>3282</v>
      </c>
      <c r="D117" s="75"/>
      <c r="E117" s="102"/>
      <c r="F117" s="409" t="s">
        <v>3283</v>
      </c>
      <c r="G117" s="102"/>
      <c r="H117" s="409" t="s">
        <v>3284</v>
      </c>
      <c r="I117" s="102"/>
      <c r="J117" s="409" t="s">
        <v>3285</v>
      </c>
      <c r="K117" s="102"/>
      <c r="L117" s="389" t="s">
        <v>3286</v>
      </c>
      <c r="M117" s="390" t="s">
        <v>3287</v>
      </c>
      <c r="N117" s="391" t="s">
        <v>3269</v>
      </c>
    </row>
    <row r="118" ht="15.75" customHeight="1">
      <c r="A118" s="392" t="s">
        <v>3288</v>
      </c>
      <c r="B118" s="110"/>
      <c r="C118" s="393" t="s">
        <v>3289</v>
      </c>
      <c r="D118" s="394" t="s">
        <v>3290</v>
      </c>
      <c r="E118" s="395" t="s">
        <v>3269</v>
      </c>
      <c r="F118" s="393" t="s">
        <v>3290</v>
      </c>
      <c r="G118" s="396" t="s">
        <v>3269</v>
      </c>
      <c r="H118" s="393" t="s">
        <v>3290</v>
      </c>
      <c r="I118" s="396" t="s">
        <v>3269</v>
      </c>
      <c r="J118" s="393" t="s">
        <v>3290</v>
      </c>
      <c r="K118" s="396" t="s">
        <v>3269</v>
      </c>
      <c r="L118" s="342"/>
      <c r="M118" s="111"/>
      <c r="N118" s="397"/>
    </row>
    <row r="119" ht="15.75" customHeight="1">
      <c r="A119" s="399" t="s">
        <v>3291</v>
      </c>
      <c r="B119" s="400"/>
      <c r="C119" s="342"/>
      <c r="D119" s="111"/>
      <c r="E119" s="131"/>
      <c r="F119" s="342"/>
      <c r="G119" s="397"/>
      <c r="H119" s="342"/>
      <c r="I119" s="397"/>
      <c r="J119" s="342"/>
      <c r="K119" s="397"/>
      <c r="L119" s="342" t="s">
        <v>3292</v>
      </c>
      <c r="M119" s="401"/>
      <c r="N119" s="110"/>
    </row>
    <row r="120" ht="15.75" customHeight="1">
      <c r="A120" s="402"/>
      <c r="B120" s="403"/>
      <c r="C120" s="404" t="s">
        <v>3293</v>
      </c>
      <c r="D120" s="405" t="s">
        <v>3254</v>
      </c>
      <c r="E120" s="406"/>
      <c r="F120" s="407" t="s">
        <v>3293</v>
      </c>
      <c r="G120" s="408" t="s">
        <v>3294</v>
      </c>
      <c r="H120" s="407" t="s">
        <v>3293</v>
      </c>
      <c r="I120" s="408" t="s">
        <v>3294</v>
      </c>
      <c r="J120" s="407" t="s">
        <v>3293</v>
      </c>
      <c r="K120" s="408" t="s">
        <v>3294</v>
      </c>
      <c r="L120" s="407" t="s">
        <v>3293</v>
      </c>
      <c r="M120" s="312"/>
      <c r="N120" s="408" t="s">
        <v>3294</v>
      </c>
    </row>
    <row r="121" ht="15.75" customHeight="1">
      <c r="A121" s="409" t="s">
        <v>3266</v>
      </c>
      <c r="B121" s="102"/>
      <c r="C121" s="409" t="s">
        <v>3282</v>
      </c>
      <c r="D121" s="75"/>
      <c r="E121" s="102"/>
      <c r="F121" s="409" t="s">
        <v>3283</v>
      </c>
      <c r="G121" s="102"/>
      <c r="H121" s="409" t="s">
        <v>3284</v>
      </c>
      <c r="I121" s="102"/>
      <c r="J121" s="409" t="s">
        <v>3285</v>
      </c>
      <c r="K121" s="102"/>
      <c r="L121" s="389" t="s">
        <v>3286</v>
      </c>
      <c r="M121" s="390" t="s">
        <v>3287</v>
      </c>
      <c r="N121" s="391" t="s">
        <v>3269</v>
      </c>
    </row>
    <row r="122" ht="15.75" customHeight="1">
      <c r="A122" s="392" t="s">
        <v>3288</v>
      </c>
      <c r="B122" s="110"/>
      <c r="C122" s="393" t="s">
        <v>3289</v>
      </c>
      <c r="D122" s="394" t="s">
        <v>3290</v>
      </c>
      <c r="E122" s="395" t="s">
        <v>3269</v>
      </c>
      <c r="F122" s="393" t="s">
        <v>3290</v>
      </c>
      <c r="G122" s="396" t="s">
        <v>3269</v>
      </c>
      <c r="H122" s="393" t="s">
        <v>3290</v>
      </c>
      <c r="I122" s="396" t="s">
        <v>3269</v>
      </c>
      <c r="J122" s="393" t="s">
        <v>3290</v>
      </c>
      <c r="K122" s="396" t="s">
        <v>3269</v>
      </c>
      <c r="L122" s="342"/>
      <c r="M122" s="111"/>
      <c r="N122" s="397"/>
    </row>
    <row r="123" ht="15.75" customHeight="1">
      <c r="A123" s="399" t="s">
        <v>3291</v>
      </c>
      <c r="B123" s="400"/>
      <c r="C123" s="342"/>
      <c r="D123" s="111"/>
      <c r="E123" s="131"/>
      <c r="F123" s="342"/>
      <c r="G123" s="397"/>
      <c r="H123" s="342"/>
      <c r="I123" s="397"/>
      <c r="J123" s="342"/>
      <c r="K123" s="397"/>
      <c r="L123" s="342" t="s">
        <v>3292</v>
      </c>
      <c r="M123" s="401"/>
      <c r="N123" s="110"/>
    </row>
    <row r="124" ht="15.75" customHeight="1">
      <c r="A124" s="402"/>
      <c r="B124" s="403"/>
      <c r="C124" s="404" t="s">
        <v>3293</v>
      </c>
      <c r="D124" s="405" t="s">
        <v>3254</v>
      </c>
      <c r="E124" s="406"/>
      <c r="F124" s="407" t="s">
        <v>3293</v>
      </c>
      <c r="G124" s="408" t="s">
        <v>3294</v>
      </c>
      <c r="H124" s="407" t="s">
        <v>3293</v>
      </c>
      <c r="I124" s="408" t="s">
        <v>3294</v>
      </c>
      <c r="J124" s="407" t="s">
        <v>3293</v>
      </c>
      <c r="K124" s="408" t="s">
        <v>3294</v>
      </c>
      <c r="L124" s="407" t="s">
        <v>3293</v>
      </c>
      <c r="M124" s="312"/>
      <c r="N124" s="408" t="s">
        <v>3294</v>
      </c>
    </row>
    <row r="125" ht="15.75" customHeight="1">
      <c r="A125" s="409" t="s">
        <v>3266</v>
      </c>
      <c r="B125" s="102"/>
      <c r="C125" s="409" t="s">
        <v>3282</v>
      </c>
      <c r="D125" s="75"/>
      <c r="E125" s="102"/>
      <c r="F125" s="409" t="s">
        <v>3283</v>
      </c>
      <c r="G125" s="102"/>
      <c r="H125" s="409" t="s">
        <v>3284</v>
      </c>
      <c r="I125" s="102"/>
      <c r="J125" s="409" t="s">
        <v>3285</v>
      </c>
      <c r="K125" s="102"/>
      <c r="L125" s="389" t="s">
        <v>3286</v>
      </c>
      <c r="M125" s="390" t="s">
        <v>3287</v>
      </c>
      <c r="N125" s="391" t="s">
        <v>3269</v>
      </c>
    </row>
    <row r="126" ht="15.75" customHeight="1">
      <c r="A126" s="392" t="s">
        <v>3288</v>
      </c>
      <c r="B126" s="110"/>
      <c r="C126" s="393" t="s">
        <v>3289</v>
      </c>
      <c r="D126" s="394" t="s">
        <v>3290</v>
      </c>
      <c r="E126" s="395" t="s">
        <v>3269</v>
      </c>
      <c r="F126" s="393" t="s">
        <v>3290</v>
      </c>
      <c r="G126" s="396" t="s">
        <v>3269</v>
      </c>
      <c r="H126" s="393" t="s">
        <v>3290</v>
      </c>
      <c r="I126" s="396" t="s">
        <v>3269</v>
      </c>
      <c r="J126" s="393" t="s">
        <v>3290</v>
      </c>
      <c r="K126" s="396" t="s">
        <v>3269</v>
      </c>
      <c r="L126" s="342"/>
      <c r="M126" s="111"/>
      <c r="N126" s="397"/>
    </row>
    <row r="127" ht="15.75" customHeight="1">
      <c r="A127" s="399" t="s">
        <v>3291</v>
      </c>
      <c r="B127" s="400"/>
      <c r="C127" s="342"/>
      <c r="D127" s="111"/>
      <c r="E127" s="131"/>
      <c r="F127" s="342"/>
      <c r="G127" s="397"/>
      <c r="H127" s="342"/>
      <c r="I127" s="397"/>
      <c r="J127" s="342"/>
      <c r="K127" s="397"/>
      <c r="L127" s="342" t="s">
        <v>3292</v>
      </c>
      <c r="M127" s="401"/>
      <c r="N127" s="110"/>
    </row>
    <row r="128" ht="15.75" customHeight="1">
      <c r="A128" s="402"/>
      <c r="B128" s="403"/>
      <c r="C128" s="404" t="s">
        <v>3293</v>
      </c>
      <c r="D128" s="405" t="s">
        <v>3254</v>
      </c>
      <c r="E128" s="406"/>
      <c r="F128" s="407" t="s">
        <v>3293</v>
      </c>
      <c r="G128" s="408" t="s">
        <v>3294</v>
      </c>
      <c r="H128" s="407" t="s">
        <v>3293</v>
      </c>
      <c r="I128" s="408" t="s">
        <v>3294</v>
      </c>
      <c r="J128" s="407" t="s">
        <v>3293</v>
      </c>
      <c r="K128" s="408" t="s">
        <v>3294</v>
      </c>
      <c r="L128" s="407" t="s">
        <v>3293</v>
      </c>
      <c r="M128" s="312"/>
      <c r="N128" s="408" t="s">
        <v>3294</v>
      </c>
    </row>
    <row r="129" ht="15.75" customHeight="1">
      <c r="A129" s="409" t="s">
        <v>3266</v>
      </c>
      <c r="B129" s="102"/>
      <c r="C129" s="409" t="s">
        <v>3282</v>
      </c>
      <c r="D129" s="75"/>
      <c r="E129" s="102"/>
      <c r="F129" s="409" t="s">
        <v>3283</v>
      </c>
      <c r="G129" s="102"/>
      <c r="H129" s="409" t="s">
        <v>3284</v>
      </c>
      <c r="I129" s="102"/>
      <c r="J129" s="409" t="s">
        <v>3285</v>
      </c>
      <c r="K129" s="102"/>
      <c r="L129" s="389" t="s">
        <v>3286</v>
      </c>
      <c r="M129" s="390" t="s">
        <v>3287</v>
      </c>
      <c r="N129" s="391" t="s">
        <v>3269</v>
      </c>
    </row>
    <row r="130" ht="15.75" customHeight="1">
      <c r="A130" s="392" t="s">
        <v>3288</v>
      </c>
      <c r="B130" s="110"/>
      <c r="C130" s="393" t="s">
        <v>3289</v>
      </c>
      <c r="D130" s="394" t="s">
        <v>3290</v>
      </c>
      <c r="E130" s="395" t="s">
        <v>3269</v>
      </c>
      <c r="F130" s="393" t="s">
        <v>3290</v>
      </c>
      <c r="G130" s="396" t="s">
        <v>3269</v>
      </c>
      <c r="H130" s="393" t="s">
        <v>3290</v>
      </c>
      <c r="I130" s="396" t="s">
        <v>3269</v>
      </c>
      <c r="J130" s="393" t="s">
        <v>3290</v>
      </c>
      <c r="K130" s="396" t="s">
        <v>3269</v>
      </c>
      <c r="L130" s="342"/>
      <c r="M130" s="111"/>
      <c r="N130" s="397"/>
    </row>
    <row r="131" ht="15.75" customHeight="1">
      <c r="A131" s="399" t="s">
        <v>3291</v>
      </c>
      <c r="B131" s="400"/>
      <c r="C131" s="342"/>
      <c r="D131" s="111"/>
      <c r="E131" s="131"/>
      <c r="F131" s="342"/>
      <c r="G131" s="397"/>
      <c r="H131" s="342"/>
      <c r="I131" s="397"/>
      <c r="J131" s="342"/>
      <c r="K131" s="397"/>
      <c r="L131" s="342" t="s">
        <v>3292</v>
      </c>
      <c r="M131" s="401"/>
      <c r="N131" s="110"/>
    </row>
    <row r="132" ht="15.75" customHeight="1">
      <c r="A132" s="402"/>
      <c r="B132" s="403"/>
      <c r="C132" s="404" t="s">
        <v>3293</v>
      </c>
      <c r="D132" s="405" t="s">
        <v>3254</v>
      </c>
      <c r="E132" s="406"/>
      <c r="F132" s="407" t="s">
        <v>3293</v>
      </c>
      <c r="G132" s="408" t="s">
        <v>3294</v>
      </c>
      <c r="H132" s="407" t="s">
        <v>3293</v>
      </c>
      <c r="I132" s="408" t="s">
        <v>3294</v>
      </c>
      <c r="J132" s="407" t="s">
        <v>3293</v>
      </c>
      <c r="K132" s="408" t="s">
        <v>3294</v>
      </c>
      <c r="L132" s="407" t="s">
        <v>3293</v>
      </c>
      <c r="M132" s="312"/>
      <c r="N132" s="408" t="s">
        <v>3294</v>
      </c>
    </row>
    <row r="133" ht="15.75" customHeight="1">
      <c r="A133" s="409" t="s">
        <v>3266</v>
      </c>
      <c r="B133" s="102"/>
      <c r="C133" s="409" t="s">
        <v>3282</v>
      </c>
      <c r="D133" s="75"/>
      <c r="E133" s="102"/>
      <c r="F133" s="409" t="s">
        <v>3283</v>
      </c>
      <c r="G133" s="102"/>
      <c r="H133" s="409" t="s">
        <v>3284</v>
      </c>
      <c r="I133" s="102"/>
      <c r="J133" s="409" t="s">
        <v>3285</v>
      </c>
      <c r="K133" s="102"/>
      <c r="L133" s="389" t="s">
        <v>3286</v>
      </c>
      <c r="M133" s="390" t="s">
        <v>3287</v>
      </c>
      <c r="N133" s="391" t="s">
        <v>3269</v>
      </c>
    </row>
    <row r="134" ht="15.75" customHeight="1">
      <c r="A134" s="392" t="s">
        <v>3288</v>
      </c>
      <c r="B134" s="110"/>
      <c r="C134" s="393" t="s">
        <v>3289</v>
      </c>
      <c r="D134" s="394" t="s">
        <v>3290</v>
      </c>
      <c r="E134" s="395" t="s">
        <v>3269</v>
      </c>
      <c r="F134" s="393" t="s">
        <v>3290</v>
      </c>
      <c r="G134" s="396" t="s">
        <v>3269</v>
      </c>
      <c r="H134" s="393" t="s">
        <v>3290</v>
      </c>
      <c r="I134" s="396" t="s">
        <v>3269</v>
      </c>
      <c r="J134" s="393" t="s">
        <v>3290</v>
      </c>
      <c r="K134" s="396" t="s">
        <v>3269</v>
      </c>
      <c r="L134" s="342"/>
      <c r="M134" s="111"/>
      <c r="N134" s="397"/>
    </row>
    <row r="135" ht="15.75" customHeight="1">
      <c r="A135" s="399" t="s">
        <v>3291</v>
      </c>
      <c r="B135" s="400"/>
      <c r="C135" s="342"/>
      <c r="D135" s="111"/>
      <c r="E135" s="131"/>
      <c r="F135" s="342"/>
      <c r="G135" s="397"/>
      <c r="H135" s="342"/>
      <c r="I135" s="397"/>
      <c r="J135" s="342"/>
      <c r="K135" s="397"/>
      <c r="L135" s="342" t="s">
        <v>3292</v>
      </c>
      <c r="M135" s="401"/>
      <c r="N135" s="110"/>
    </row>
    <row r="136" ht="15.75" customHeight="1">
      <c r="A136" s="402"/>
      <c r="B136" s="403"/>
      <c r="C136" s="404" t="s">
        <v>3293</v>
      </c>
      <c r="D136" s="405" t="s">
        <v>3254</v>
      </c>
      <c r="E136" s="406"/>
      <c r="F136" s="407" t="s">
        <v>3293</v>
      </c>
      <c r="G136" s="408" t="s">
        <v>3294</v>
      </c>
      <c r="H136" s="407" t="s">
        <v>3293</v>
      </c>
      <c r="I136" s="408" t="s">
        <v>3294</v>
      </c>
      <c r="J136" s="407" t="s">
        <v>3293</v>
      </c>
      <c r="K136" s="408" t="s">
        <v>3294</v>
      </c>
      <c r="L136" s="407" t="s">
        <v>3293</v>
      </c>
      <c r="M136" s="312"/>
      <c r="N136" s="408" t="s">
        <v>3294</v>
      </c>
    </row>
    <row r="137" ht="15.75" customHeight="1">
      <c r="A137" s="409" t="s">
        <v>3266</v>
      </c>
      <c r="B137" s="102"/>
      <c r="C137" s="409" t="s">
        <v>3282</v>
      </c>
      <c r="D137" s="75"/>
      <c r="E137" s="102"/>
      <c r="F137" s="409" t="s">
        <v>3283</v>
      </c>
      <c r="G137" s="102"/>
      <c r="H137" s="409" t="s">
        <v>3284</v>
      </c>
      <c r="I137" s="102"/>
      <c r="J137" s="409" t="s">
        <v>3285</v>
      </c>
      <c r="K137" s="102"/>
      <c r="L137" s="389" t="s">
        <v>3286</v>
      </c>
      <c r="M137" s="390" t="s">
        <v>3287</v>
      </c>
      <c r="N137" s="391" t="s">
        <v>3269</v>
      </c>
    </row>
    <row r="138" ht="15.75" customHeight="1">
      <c r="A138" s="392" t="s">
        <v>3288</v>
      </c>
      <c r="B138" s="110"/>
      <c r="C138" s="393" t="s">
        <v>3289</v>
      </c>
      <c r="D138" s="394" t="s">
        <v>3290</v>
      </c>
      <c r="E138" s="395" t="s">
        <v>3269</v>
      </c>
      <c r="F138" s="393" t="s">
        <v>3290</v>
      </c>
      <c r="G138" s="396" t="s">
        <v>3269</v>
      </c>
      <c r="H138" s="393" t="s">
        <v>3290</v>
      </c>
      <c r="I138" s="396" t="s">
        <v>3269</v>
      </c>
      <c r="J138" s="393" t="s">
        <v>3290</v>
      </c>
      <c r="K138" s="396" t="s">
        <v>3269</v>
      </c>
      <c r="L138" s="342"/>
      <c r="M138" s="111"/>
      <c r="N138" s="397"/>
    </row>
    <row r="139" ht="15.75" customHeight="1">
      <c r="A139" s="399" t="s">
        <v>3291</v>
      </c>
      <c r="B139" s="400"/>
      <c r="C139" s="342"/>
      <c r="D139" s="111"/>
      <c r="E139" s="131"/>
      <c r="F139" s="342"/>
      <c r="G139" s="397"/>
      <c r="H139" s="342"/>
      <c r="I139" s="397"/>
      <c r="J139" s="342"/>
      <c r="K139" s="397"/>
      <c r="L139" s="342" t="s">
        <v>3292</v>
      </c>
      <c r="M139" s="401"/>
      <c r="N139" s="110"/>
    </row>
    <row r="140" ht="15.75" customHeight="1">
      <c r="A140" s="402"/>
      <c r="B140" s="403"/>
      <c r="C140" s="404" t="s">
        <v>3293</v>
      </c>
      <c r="D140" s="405" t="s">
        <v>3254</v>
      </c>
      <c r="E140" s="406"/>
      <c r="F140" s="407" t="s">
        <v>3293</v>
      </c>
      <c r="G140" s="408" t="s">
        <v>3294</v>
      </c>
      <c r="H140" s="407" t="s">
        <v>3293</v>
      </c>
      <c r="I140" s="408" t="s">
        <v>3294</v>
      </c>
      <c r="J140" s="407" t="s">
        <v>3293</v>
      </c>
      <c r="K140" s="408" t="s">
        <v>3294</v>
      </c>
      <c r="L140" s="407" t="s">
        <v>3293</v>
      </c>
      <c r="M140" s="312"/>
      <c r="N140" s="408" t="s">
        <v>3294</v>
      </c>
    </row>
    <row r="141" ht="15.75" customHeight="1">
      <c r="A141" s="409" t="s">
        <v>3266</v>
      </c>
      <c r="B141" s="102"/>
      <c r="C141" s="409" t="s">
        <v>3282</v>
      </c>
      <c r="D141" s="75"/>
      <c r="E141" s="102"/>
      <c r="F141" s="409" t="s">
        <v>3283</v>
      </c>
      <c r="G141" s="102"/>
      <c r="H141" s="409" t="s">
        <v>3284</v>
      </c>
      <c r="I141" s="102"/>
      <c r="J141" s="409" t="s">
        <v>3285</v>
      </c>
      <c r="K141" s="102"/>
      <c r="L141" s="389" t="s">
        <v>3286</v>
      </c>
      <c r="M141" s="390" t="s">
        <v>3287</v>
      </c>
      <c r="N141" s="391" t="s">
        <v>3269</v>
      </c>
    </row>
    <row r="142" ht="15.75" customHeight="1">
      <c r="A142" s="392" t="s">
        <v>3288</v>
      </c>
      <c r="B142" s="110"/>
      <c r="C142" s="393" t="s">
        <v>3289</v>
      </c>
      <c r="D142" s="394" t="s">
        <v>3290</v>
      </c>
      <c r="E142" s="395" t="s">
        <v>3269</v>
      </c>
      <c r="F142" s="393" t="s">
        <v>3290</v>
      </c>
      <c r="G142" s="396" t="s">
        <v>3269</v>
      </c>
      <c r="H142" s="393" t="s">
        <v>3290</v>
      </c>
      <c r="I142" s="396" t="s">
        <v>3269</v>
      </c>
      <c r="J142" s="393" t="s">
        <v>3290</v>
      </c>
      <c r="K142" s="396" t="s">
        <v>3269</v>
      </c>
      <c r="L142" s="342"/>
      <c r="M142" s="111"/>
      <c r="N142" s="397"/>
    </row>
    <row r="143" ht="15.75" customHeight="1">
      <c r="A143" s="399" t="s">
        <v>3291</v>
      </c>
      <c r="B143" s="400"/>
      <c r="C143" s="342"/>
      <c r="D143" s="111"/>
      <c r="E143" s="131"/>
      <c r="F143" s="342"/>
      <c r="G143" s="397"/>
      <c r="H143" s="342"/>
      <c r="I143" s="397"/>
      <c r="J143" s="342"/>
      <c r="K143" s="397"/>
      <c r="L143" s="342" t="s">
        <v>3292</v>
      </c>
      <c r="M143" s="401"/>
      <c r="N143" s="110"/>
    </row>
    <row r="144" ht="15.75" customHeight="1">
      <c r="A144" s="402"/>
      <c r="B144" s="403"/>
      <c r="C144" s="404" t="s">
        <v>3293</v>
      </c>
      <c r="D144" s="405" t="s">
        <v>3254</v>
      </c>
      <c r="E144" s="406"/>
      <c r="F144" s="407" t="s">
        <v>3293</v>
      </c>
      <c r="G144" s="408" t="s">
        <v>3294</v>
      </c>
      <c r="H144" s="407" t="s">
        <v>3293</v>
      </c>
      <c r="I144" s="408" t="s">
        <v>3294</v>
      </c>
      <c r="J144" s="407" t="s">
        <v>3293</v>
      </c>
      <c r="K144" s="408" t="s">
        <v>3294</v>
      </c>
      <c r="L144" s="407" t="s">
        <v>3293</v>
      </c>
      <c r="M144" s="312"/>
      <c r="N144" s="408" t="s">
        <v>3294</v>
      </c>
    </row>
    <row r="145" ht="15.75" customHeight="1">
      <c r="A145" s="409" t="s">
        <v>3266</v>
      </c>
      <c r="B145" s="102"/>
      <c r="C145" s="409" t="s">
        <v>3282</v>
      </c>
      <c r="D145" s="75"/>
      <c r="E145" s="102"/>
      <c r="F145" s="409" t="s">
        <v>3283</v>
      </c>
      <c r="G145" s="102"/>
      <c r="H145" s="409" t="s">
        <v>3284</v>
      </c>
      <c r="I145" s="102"/>
      <c r="J145" s="409" t="s">
        <v>3285</v>
      </c>
      <c r="K145" s="102"/>
      <c r="L145" s="389" t="s">
        <v>3286</v>
      </c>
      <c r="M145" s="390" t="s">
        <v>3287</v>
      </c>
      <c r="N145" s="391" t="s">
        <v>3269</v>
      </c>
    </row>
    <row r="146" ht="15.75" customHeight="1">
      <c r="A146" s="392" t="s">
        <v>3288</v>
      </c>
      <c r="B146" s="110"/>
      <c r="C146" s="393" t="s">
        <v>3289</v>
      </c>
      <c r="D146" s="394" t="s">
        <v>3290</v>
      </c>
      <c r="E146" s="395" t="s">
        <v>3269</v>
      </c>
      <c r="F146" s="393" t="s">
        <v>3290</v>
      </c>
      <c r="G146" s="396" t="s">
        <v>3269</v>
      </c>
      <c r="H146" s="393" t="s">
        <v>3290</v>
      </c>
      <c r="I146" s="396" t="s">
        <v>3269</v>
      </c>
      <c r="J146" s="393" t="s">
        <v>3290</v>
      </c>
      <c r="K146" s="396" t="s">
        <v>3269</v>
      </c>
      <c r="L146" s="342"/>
      <c r="M146" s="111"/>
      <c r="N146" s="397"/>
    </row>
    <row r="147" ht="15.75" customHeight="1">
      <c r="A147" s="399" t="s">
        <v>3291</v>
      </c>
      <c r="B147" s="400"/>
      <c r="C147" s="342"/>
      <c r="D147" s="111"/>
      <c r="E147" s="131"/>
      <c r="F147" s="342"/>
      <c r="G147" s="397"/>
      <c r="H147" s="342"/>
      <c r="I147" s="397"/>
      <c r="J147" s="342"/>
      <c r="K147" s="397"/>
      <c r="L147" s="342" t="s">
        <v>3292</v>
      </c>
      <c r="M147" s="401"/>
      <c r="N147" s="110"/>
    </row>
    <row r="148" ht="15.75" customHeight="1">
      <c r="A148" s="402"/>
      <c r="B148" s="403"/>
      <c r="C148" s="404" t="s">
        <v>3293</v>
      </c>
      <c r="D148" s="405" t="s">
        <v>3254</v>
      </c>
      <c r="E148" s="406"/>
      <c r="F148" s="407" t="s">
        <v>3293</v>
      </c>
      <c r="G148" s="408" t="s">
        <v>3294</v>
      </c>
      <c r="H148" s="407" t="s">
        <v>3293</v>
      </c>
      <c r="I148" s="408" t="s">
        <v>3294</v>
      </c>
      <c r="J148" s="407" t="s">
        <v>3293</v>
      </c>
      <c r="K148" s="408" t="s">
        <v>3294</v>
      </c>
      <c r="L148" s="407" t="s">
        <v>3293</v>
      </c>
      <c r="M148" s="312"/>
      <c r="N148" s="408" t="s">
        <v>3294</v>
      </c>
    </row>
    <row r="149" ht="15.75" customHeight="1">
      <c r="A149" s="409" t="s">
        <v>3266</v>
      </c>
      <c r="B149" s="102"/>
      <c r="C149" s="409" t="s">
        <v>3282</v>
      </c>
      <c r="D149" s="75"/>
      <c r="E149" s="102"/>
      <c r="F149" s="409" t="s">
        <v>3283</v>
      </c>
      <c r="G149" s="102"/>
      <c r="H149" s="409" t="s">
        <v>3284</v>
      </c>
      <c r="I149" s="102"/>
      <c r="J149" s="409" t="s">
        <v>3285</v>
      </c>
      <c r="K149" s="102"/>
      <c r="L149" s="389" t="s">
        <v>3286</v>
      </c>
      <c r="M149" s="390" t="s">
        <v>3287</v>
      </c>
      <c r="N149" s="391" t="s">
        <v>3269</v>
      </c>
    </row>
    <row r="150" ht="15.75" customHeight="1">
      <c r="A150" s="392" t="s">
        <v>3288</v>
      </c>
      <c r="B150" s="110"/>
      <c r="C150" s="393" t="s">
        <v>3289</v>
      </c>
      <c r="D150" s="394" t="s">
        <v>3290</v>
      </c>
      <c r="E150" s="395" t="s">
        <v>3269</v>
      </c>
      <c r="F150" s="393" t="s">
        <v>3290</v>
      </c>
      <c r="G150" s="396" t="s">
        <v>3269</v>
      </c>
      <c r="H150" s="393" t="s">
        <v>3290</v>
      </c>
      <c r="I150" s="396" t="s">
        <v>3269</v>
      </c>
      <c r="J150" s="393" t="s">
        <v>3290</v>
      </c>
      <c r="K150" s="396" t="s">
        <v>3269</v>
      </c>
      <c r="L150" s="342"/>
      <c r="M150" s="111"/>
      <c r="N150" s="397"/>
    </row>
    <row r="151" ht="15.75" customHeight="1">
      <c r="A151" s="399" t="s">
        <v>3291</v>
      </c>
      <c r="B151" s="400"/>
      <c r="C151" s="342"/>
      <c r="D151" s="111"/>
      <c r="E151" s="131"/>
      <c r="F151" s="342"/>
      <c r="G151" s="397"/>
      <c r="H151" s="342"/>
      <c r="I151" s="397"/>
      <c r="J151" s="342"/>
      <c r="K151" s="397"/>
      <c r="L151" s="342" t="s">
        <v>3292</v>
      </c>
      <c r="M151" s="401"/>
      <c r="N151" s="110"/>
    </row>
    <row r="152" ht="15.75" customHeight="1">
      <c r="A152" s="402"/>
      <c r="B152" s="403"/>
      <c r="C152" s="404" t="s">
        <v>3293</v>
      </c>
      <c r="D152" s="405" t="s">
        <v>3254</v>
      </c>
      <c r="E152" s="406"/>
      <c r="F152" s="407" t="s">
        <v>3293</v>
      </c>
      <c r="G152" s="408" t="s">
        <v>3294</v>
      </c>
      <c r="H152" s="407" t="s">
        <v>3293</v>
      </c>
      <c r="I152" s="408" t="s">
        <v>3294</v>
      </c>
      <c r="J152" s="407" t="s">
        <v>3293</v>
      </c>
      <c r="K152" s="408" t="s">
        <v>3294</v>
      </c>
      <c r="L152" s="407" t="s">
        <v>3293</v>
      </c>
      <c r="M152" s="312"/>
      <c r="N152" s="408" t="s">
        <v>3294</v>
      </c>
    </row>
    <row r="153" ht="15.75" customHeight="1">
      <c r="A153" s="409" t="s">
        <v>3266</v>
      </c>
      <c r="B153" s="102"/>
      <c r="C153" s="409" t="s">
        <v>3282</v>
      </c>
      <c r="D153" s="75"/>
      <c r="E153" s="102"/>
      <c r="F153" s="409" t="s">
        <v>3283</v>
      </c>
      <c r="G153" s="102"/>
      <c r="H153" s="409" t="s">
        <v>3284</v>
      </c>
      <c r="I153" s="102"/>
      <c r="J153" s="409" t="s">
        <v>3285</v>
      </c>
      <c r="K153" s="102"/>
      <c r="L153" s="389" t="s">
        <v>3286</v>
      </c>
      <c r="M153" s="390" t="s">
        <v>3287</v>
      </c>
      <c r="N153" s="391" t="s">
        <v>3269</v>
      </c>
    </row>
    <row r="154" ht="15.75" customHeight="1">
      <c r="A154" s="392" t="s">
        <v>3288</v>
      </c>
      <c r="B154" s="110"/>
      <c r="C154" s="393" t="s">
        <v>3289</v>
      </c>
      <c r="D154" s="394" t="s">
        <v>3290</v>
      </c>
      <c r="E154" s="395" t="s">
        <v>3269</v>
      </c>
      <c r="F154" s="393" t="s">
        <v>3290</v>
      </c>
      <c r="G154" s="396" t="s">
        <v>3269</v>
      </c>
      <c r="H154" s="393" t="s">
        <v>3290</v>
      </c>
      <c r="I154" s="396" t="s">
        <v>3269</v>
      </c>
      <c r="J154" s="393" t="s">
        <v>3290</v>
      </c>
      <c r="K154" s="396" t="s">
        <v>3269</v>
      </c>
      <c r="L154" s="342"/>
      <c r="M154" s="111"/>
      <c r="N154" s="397"/>
    </row>
    <row r="155" ht="15.75" customHeight="1">
      <c r="A155" s="399" t="s">
        <v>3291</v>
      </c>
      <c r="B155" s="400"/>
      <c r="C155" s="342"/>
      <c r="D155" s="111"/>
      <c r="E155" s="131"/>
      <c r="F155" s="342"/>
      <c r="G155" s="397"/>
      <c r="H155" s="342"/>
      <c r="I155" s="397"/>
      <c r="J155" s="342"/>
      <c r="K155" s="397"/>
      <c r="L155" s="342" t="s">
        <v>3292</v>
      </c>
      <c r="M155" s="401"/>
      <c r="N155" s="110"/>
    </row>
    <row r="156" ht="15.75" customHeight="1">
      <c r="A156" s="402"/>
      <c r="B156" s="403"/>
      <c r="C156" s="404" t="s">
        <v>3293</v>
      </c>
      <c r="D156" s="405" t="s">
        <v>3254</v>
      </c>
      <c r="E156" s="406"/>
      <c r="F156" s="407" t="s">
        <v>3293</v>
      </c>
      <c r="G156" s="408" t="s">
        <v>3294</v>
      </c>
      <c r="H156" s="407" t="s">
        <v>3293</v>
      </c>
      <c r="I156" s="408" t="s">
        <v>3294</v>
      </c>
      <c r="J156" s="407" t="s">
        <v>3293</v>
      </c>
      <c r="K156" s="408" t="s">
        <v>3294</v>
      </c>
      <c r="L156" s="407" t="s">
        <v>3293</v>
      </c>
      <c r="M156" s="312"/>
      <c r="N156" s="408" t="s">
        <v>3294</v>
      </c>
    </row>
    <row r="157" ht="15.75" customHeight="1">
      <c r="A157" s="409" t="s">
        <v>3266</v>
      </c>
      <c r="B157" s="102"/>
      <c r="C157" s="409" t="s">
        <v>3282</v>
      </c>
      <c r="D157" s="75"/>
      <c r="E157" s="102"/>
      <c r="F157" s="409" t="s">
        <v>3283</v>
      </c>
      <c r="G157" s="102"/>
      <c r="H157" s="409" t="s">
        <v>3284</v>
      </c>
      <c r="I157" s="102"/>
      <c r="J157" s="409" t="s">
        <v>3285</v>
      </c>
      <c r="K157" s="102"/>
      <c r="L157" s="389" t="s">
        <v>3286</v>
      </c>
      <c r="M157" s="390" t="s">
        <v>3287</v>
      </c>
      <c r="N157" s="391" t="s">
        <v>3269</v>
      </c>
    </row>
    <row r="158" ht="15.75" customHeight="1">
      <c r="A158" s="392" t="s">
        <v>3288</v>
      </c>
      <c r="B158" s="110"/>
      <c r="C158" s="393" t="s">
        <v>3289</v>
      </c>
      <c r="D158" s="394" t="s">
        <v>3290</v>
      </c>
      <c r="E158" s="395" t="s">
        <v>3269</v>
      </c>
      <c r="F158" s="393" t="s">
        <v>3290</v>
      </c>
      <c r="G158" s="396" t="s">
        <v>3269</v>
      </c>
      <c r="H158" s="393" t="s">
        <v>3290</v>
      </c>
      <c r="I158" s="396" t="s">
        <v>3269</v>
      </c>
      <c r="J158" s="393" t="s">
        <v>3290</v>
      </c>
      <c r="K158" s="396" t="s">
        <v>3269</v>
      </c>
      <c r="L158" s="342"/>
      <c r="M158" s="111"/>
      <c r="N158" s="397"/>
    </row>
    <row r="159" ht="15.75" customHeight="1">
      <c r="A159" s="399" t="s">
        <v>3291</v>
      </c>
      <c r="B159" s="400"/>
      <c r="C159" s="342"/>
      <c r="D159" s="111"/>
      <c r="E159" s="131"/>
      <c r="F159" s="342"/>
      <c r="G159" s="397"/>
      <c r="H159" s="342"/>
      <c r="I159" s="397"/>
      <c r="J159" s="342"/>
      <c r="K159" s="397"/>
      <c r="L159" s="342" t="s">
        <v>3292</v>
      </c>
      <c r="M159" s="401"/>
      <c r="N159" s="110"/>
    </row>
    <row r="160" ht="15.75" customHeight="1">
      <c r="A160" s="402"/>
      <c r="B160" s="403"/>
      <c r="C160" s="404" t="s">
        <v>3293</v>
      </c>
      <c r="D160" s="405" t="s">
        <v>3254</v>
      </c>
      <c r="E160" s="406"/>
      <c r="F160" s="407" t="s">
        <v>3293</v>
      </c>
      <c r="G160" s="408" t="s">
        <v>3294</v>
      </c>
      <c r="H160" s="407" t="s">
        <v>3293</v>
      </c>
      <c r="I160" s="408" t="s">
        <v>3294</v>
      </c>
      <c r="J160" s="407" t="s">
        <v>3293</v>
      </c>
      <c r="K160" s="408" t="s">
        <v>3294</v>
      </c>
      <c r="L160" s="407" t="s">
        <v>3293</v>
      </c>
      <c r="M160" s="312"/>
      <c r="N160" s="408" t="s">
        <v>3294</v>
      </c>
    </row>
    <row r="161" ht="15.75" customHeight="1">
      <c r="A161" s="409" t="s">
        <v>3266</v>
      </c>
      <c r="B161" s="102"/>
      <c r="C161" s="409" t="s">
        <v>3282</v>
      </c>
      <c r="D161" s="75"/>
      <c r="E161" s="102"/>
      <c r="F161" s="409" t="s">
        <v>3283</v>
      </c>
      <c r="G161" s="102"/>
      <c r="H161" s="409" t="s">
        <v>3284</v>
      </c>
      <c r="I161" s="102"/>
      <c r="J161" s="409" t="s">
        <v>3285</v>
      </c>
      <c r="K161" s="102"/>
      <c r="L161" s="389" t="s">
        <v>3286</v>
      </c>
      <c r="M161" s="390" t="s">
        <v>3287</v>
      </c>
      <c r="N161" s="391" t="s">
        <v>3269</v>
      </c>
    </row>
    <row r="162" ht="15.75" customHeight="1">
      <c r="A162" s="392" t="s">
        <v>3288</v>
      </c>
      <c r="B162" s="110"/>
      <c r="C162" s="393" t="s">
        <v>3289</v>
      </c>
      <c r="D162" s="394" t="s">
        <v>3290</v>
      </c>
      <c r="E162" s="395" t="s">
        <v>3269</v>
      </c>
      <c r="F162" s="393" t="s">
        <v>3290</v>
      </c>
      <c r="G162" s="396" t="s">
        <v>3269</v>
      </c>
      <c r="H162" s="393" t="s">
        <v>3290</v>
      </c>
      <c r="I162" s="396" t="s">
        <v>3269</v>
      </c>
      <c r="J162" s="393" t="s">
        <v>3290</v>
      </c>
      <c r="K162" s="396" t="s">
        <v>3269</v>
      </c>
      <c r="L162" s="342"/>
      <c r="M162" s="111"/>
      <c r="N162" s="397"/>
    </row>
    <row r="163" ht="15.75" customHeight="1">
      <c r="A163" s="399" t="s">
        <v>3291</v>
      </c>
      <c r="B163" s="400"/>
      <c r="C163" s="342"/>
      <c r="D163" s="111"/>
      <c r="E163" s="131"/>
      <c r="F163" s="342"/>
      <c r="G163" s="397"/>
      <c r="H163" s="342"/>
      <c r="I163" s="397"/>
      <c r="J163" s="342"/>
      <c r="K163" s="397"/>
      <c r="L163" s="342" t="s">
        <v>3292</v>
      </c>
      <c r="M163" s="401"/>
      <c r="N163" s="110"/>
    </row>
    <row r="164" ht="15.75" customHeight="1">
      <c r="A164" s="402"/>
      <c r="B164" s="403"/>
      <c r="C164" s="404" t="s">
        <v>3293</v>
      </c>
      <c r="D164" s="405" t="s">
        <v>3254</v>
      </c>
      <c r="E164" s="406"/>
      <c r="F164" s="407" t="s">
        <v>3293</v>
      </c>
      <c r="G164" s="408" t="s">
        <v>3294</v>
      </c>
      <c r="H164" s="407" t="s">
        <v>3293</v>
      </c>
      <c r="I164" s="408" t="s">
        <v>3294</v>
      </c>
      <c r="J164" s="407" t="s">
        <v>3293</v>
      </c>
      <c r="K164" s="408" t="s">
        <v>3294</v>
      </c>
      <c r="L164" s="407" t="s">
        <v>3293</v>
      </c>
      <c r="M164" s="312"/>
      <c r="N164" s="408" t="s">
        <v>3294</v>
      </c>
    </row>
    <row r="165" ht="15.75" customHeight="1">
      <c r="A165" s="409" t="s">
        <v>3266</v>
      </c>
      <c r="B165" s="102"/>
      <c r="C165" s="409" t="s">
        <v>3282</v>
      </c>
      <c r="D165" s="75"/>
      <c r="E165" s="102"/>
      <c r="F165" s="409" t="s">
        <v>3283</v>
      </c>
      <c r="G165" s="102"/>
      <c r="H165" s="409" t="s">
        <v>3284</v>
      </c>
      <c r="I165" s="102"/>
      <c r="J165" s="409" t="s">
        <v>3285</v>
      </c>
      <c r="K165" s="102"/>
      <c r="L165" s="389" t="s">
        <v>3286</v>
      </c>
      <c r="M165" s="390" t="s">
        <v>3287</v>
      </c>
      <c r="N165" s="391" t="s">
        <v>3269</v>
      </c>
    </row>
    <row r="166" ht="15.75" customHeight="1">
      <c r="A166" s="392" t="s">
        <v>3288</v>
      </c>
      <c r="B166" s="110"/>
      <c r="C166" s="393" t="s">
        <v>3289</v>
      </c>
      <c r="D166" s="394" t="s">
        <v>3290</v>
      </c>
      <c r="E166" s="395" t="s">
        <v>3269</v>
      </c>
      <c r="F166" s="393" t="s">
        <v>3290</v>
      </c>
      <c r="G166" s="396" t="s">
        <v>3269</v>
      </c>
      <c r="H166" s="393" t="s">
        <v>3290</v>
      </c>
      <c r="I166" s="396" t="s">
        <v>3269</v>
      </c>
      <c r="J166" s="393" t="s">
        <v>3290</v>
      </c>
      <c r="K166" s="396" t="s">
        <v>3269</v>
      </c>
      <c r="L166" s="342"/>
      <c r="M166" s="111"/>
      <c r="N166" s="397"/>
    </row>
    <row r="167" ht="15.75" customHeight="1">
      <c r="A167" s="399" t="s">
        <v>3291</v>
      </c>
      <c r="B167" s="400"/>
      <c r="C167" s="342"/>
      <c r="D167" s="111"/>
      <c r="E167" s="131"/>
      <c r="F167" s="342"/>
      <c r="G167" s="397"/>
      <c r="H167" s="342"/>
      <c r="I167" s="397"/>
      <c r="J167" s="342"/>
      <c r="K167" s="397"/>
      <c r="L167" s="342" t="s">
        <v>3292</v>
      </c>
      <c r="M167" s="401"/>
      <c r="N167" s="110"/>
    </row>
    <row r="168" ht="15.75" customHeight="1">
      <c r="A168" s="402"/>
      <c r="B168" s="403"/>
      <c r="C168" s="404" t="s">
        <v>3293</v>
      </c>
      <c r="D168" s="405" t="s">
        <v>3254</v>
      </c>
      <c r="E168" s="406"/>
      <c r="F168" s="407" t="s">
        <v>3293</v>
      </c>
      <c r="G168" s="408" t="s">
        <v>3294</v>
      </c>
      <c r="H168" s="407" t="s">
        <v>3293</v>
      </c>
      <c r="I168" s="408" t="s">
        <v>3294</v>
      </c>
      <c r="J168" s="407" t="s">
        <v>3293</v>
      </c>
      <c r="K168" s="408" t="s">
        <v>3294</v>
      </c>
      <c r="L168" s="407" t="s">
        <v>3293</v>
      </c>
      <c r="M168" s="312"/>
      <c r="N168" s="408" t="s">
        <v>3294</v>
      </c>
    </row>
    <row r="169" ht="15.75" customHeight="1">
      <c r="A169" s="409" t="s">
        <v>3266</v>
      </c>
      <c r="B169" s="102"/>
      <c r="C169" s="409" t="s">
        <v>3282</v>
      </c>
      <c r="D169" s="75"/>
      <c r="E169" s="102"/>
      <c r="F169" s="409" t="s">
        <v>3283</v>
      </c>
      <c r="G169" s="102"/>
      <c r="H169" s="409" t="s">
        <v>3284</v>
      </c>
      <c r="I169" s="102"/>
      <c r="J169" s="409" t="s">
        <v>3285</v>
      </c>
      <c r="K169" s="102"/>
      <c r="L169" s="389" t="s">
        <v>3286</v>
      </c>
      <c r="M169" s="390" t="s">
        <v>3287</v>
      </c>
      <c r="N169" s="391" t="s">
        <v>3269</v>
      </c>
    </row>
    <row r="170" ht="15.75" customHeight="1">
      <c r="A170" s="392" t="s">
        <v>3288</v>
      </c>
      <c r="B170" s="110"/>
      <c r="C170" s="393" t="s">
        <v>3289</v>
      </c>
      <c r="D170" s="394" t="s">
        <v>3290</v>
      </c>
      <c r="E170" s="395" t="s">
        <v>3269</v>
      </c>
      <c r="F170" s="393" t="s">
        <v>3290</v>
      </c>
      <c r="G170" s="396" t="s">
        <v>3269</v>
      </c>
      <c r="H170" s="393" t="s">
        <v>3290</v>
      </c>
      <c r="I170" s="396" t="s">
        <v>3269</v>
      </c>
      <c r="J170" s="393" t="s">
        <v>3290</v>
      </c>
      <c r="K170" s="396" t="s">
        <v>3269</v>
      </c>
      <c r="L170" s="342"/>
      <c r="M170" s="111"/>
      <c r="N170" s="397"/>
    </row>
    <row r="171" ht="15.75" customHeight="1">
      <c r="A171" s="399" t="s">
        <v>3291</v>
      </c>
      <c r="B171" s="400"/>
      <c r="C171" s="342"/>
      <c r="D171" s="111"/>
      <c r="E171" s="131"/>
      <c r="F171" s="342"/>
      <c r="G171" s="397"/>
      <c r="H171" s="342"/>
      <c r="I171" s="397"/>
      <c r="J171" s="342"/>
      <c r="K171" s="397"/>
      <c r="L171" s="342" t="s">
        <v>3292</v>
      </c>
      <c r="M171" s="401"/>
      <c r="N171" s="110"/>
    </row>
    <row r="172" ht="15.75" customHeight="1">
      <c r="A172" s="402"/>
      <c r="B172" s="403"/>
      <c r="C172" s="404" t="s">
        <v>3293</v>
      </c>
      <c r="D172" s="405" t="s">
        <v>3254</v>
      </c>
      <c r="E172" s="406"/>
      <c r="F172" s="407" t="s">
        <v>3293</v>
      </c>
      <c r="G172" s="408" t="s">
        <v>3294</v>
      </c>
      <c r="H172" s="407" t="s">
        <v>3293</v>
      </c>
      <c r="I172" s="408" t="s">
        <v>3294</v>
      </c>
      <c r="J172" s="407" t="s">
        <v>3293</v>
      </c>
      <c r="K172" s="408" t="s">
        <v>3294</v>
      </c>
      <c r="L172" s="407" t="s">
        <v>3293</v>
      </c>
      <c r="M172" s="312"/>
      <c r="N172" s="408" t="s">
        <v>3294</v>
      </c>
    </row>
    <row r="173" ht="15.75" customHeight="1">
      <c r="A173" s="409" t="s">
        <v>3266</v>
      </c>
      <c r="B173" s="102"/>
      <c r="C173" s="409" t="s">
        <v>3282</v>
      </c>
      <c r="D173" s="75"/>
      <c r="E173" s="102"/>
      <c r="F173" s="409" t="s">
        <v>3283</v>
      </c>
      <c r="G173" s="102"/>
      <c r="H173" s="409" t="s">
        <v>3284</v>
      </c>
      <c r="I173" s="102"/>
      <c r="J173" s="409" t="s">
        <v>3285</v>
      </c>
      <c r="K173" s="102"/>
      <c r="L173" s="389" t="s">
        <v>3286</v>
      </c>
      <c r="M173" s="390" t="s">
        <v>3287</v>
      </c>
      <c r="N173" s="391" t="s">
        <v>3269</v>
      </c>
    </row>
    <row r="174" ht="15.75" customHeight="1">
      <c r="A174" s="392" t="s">
        <v>3288</v>
      </c>
      <c r="B174" s="110"/>
      <c r="C174" s="393" t="s">
        <v>3289</v>
      </c>
      <c r="D174" s="394" t="s">
        <v>3290</v>
      </c>
      <c r="E174" s="395" t="s">
        <v>3269</v>
      </c>
      <c r="F174" s="393" t="s">
        <v>3290</v>
      </c>
      <c r="G174" s="396" t="s">
        <v>3269</v>
      </c>
      <c r="H174" s="393" t="s">
        <v>3290</v>
      </c>
      <c r="I174" s="396" t="s">
        <v>3269</v>
      </c>
      <c r="J174" s="393" t="s">
        <v>3290</v>
      </c>
      <c r="K174" s="396" t="s">
        <v>3269</v>
      </c>
      <c r="L174" s="342"/>
      <c r="M174" s="111"/>
      <c r="N174" s="397"/>
    </row>
    <row r="175" ht="15.75" customHeight="1">
      <c r="A175" s="399" t="s">
        <v>3291</v>
      </c>
      <c r="B175" s="400"/>
      <c r="C175" s="342"/>
      <c r="D175" s="111"/>
      <c r="E175" s="131"/>
      <c r="F175" s="342"/>
      <c r="G175" s="397"/>
      <c r="H175" s="342"/>
      <c r="I175" s="397"/>
      <c r="J175" s="342"/>
      <c r="K175" s="397"/>
      <c r="L175" s="342" t="s">
        <v>3292</v>
      </c>
      <c r="M175" s="401"/>
      <c r="N175" s="110"/>
    </row>
    <row r="176" ht="15.75" customHeight="1">
      <c r="A176" s="402"/>
      <c r="B176" s="403"/>
      <c r="C176" s="404" t="s">
        <v>3293</v>
      </c>
      <c r="D176" s="405" t="s">
        <v>3254</v>
      </c>
      <c r="E176" s="406"/>
      <c r="F176" s="407" t="s">
        <v>3293</v>
      </c>
      <c r="G176" s="408" t="s">
        <v>3294</v>
      </c>
      <c r="H176" s="407" t="s">
        <v>3293</v>
      </c>
      <c r="I176" s="408" t="s">
        <v>3294</v>
      </c>
      <c r="J176" s="407" t="s">
        <v>3293</v>
      </c>
      <c r="K176" s="408" t="s">
        <v>3294</v>
      </c>
      <c r="L176" s="407" t="s">
        <v>3293</v>
      </c>
      <c r="M176" s="312"/>
      <c r="N176" s="408" t="s">
        <v>3294</v>
      </c>
    </row>
    <row r="177" ht="15.75" customHeight="1">
      <c r="A177" s="409" t="s">
        <v>3266</v>
      </c>
      <c r="B177" s="102"/>
      <c r="C177" s="409" t="s">
        <v>3282</v>
      </c>
      <c r="D177" s="75"/>
      <c r="E177" s="102"/>
      <c r="F177" s="409" t="s">
        <v>3283</v>
      </c>
      <c r="G177" s="102"/>
      <c r="H177" s="409" t="s">
        <v>3284</v>
      </c>
      <c r="I177" s="102"/>
      <c r="J177" s="409" t="s">
        <v>3285</v>
      </c>
      <c r="K177" s="102"/>
      <c r="L177" s="389" t="s">
        <v>3286</v>
      </c>
      <c r="M177" s="390" t="s">
        <v>3287</v>
      </c>
      <c r="N177" s="391" t="s">
        <v>3269</v>
      </c>
    </row>
    <row r="178" ht="15.75" customHeight="1">
      <c r="A178" s="392" t="s">
        <v>3288</v>
      </c>
      <c r="B178" s="110"/>
      <c r="C178" s="393" t="s">
        <v>3289</v>
      </c>
      <c r="D178" s="394" t="s">
        <v>3290</v>
      </c>
      <c r="E178" s="395" t="s">
        <v>3269</v>
      </c>
      <c r="F178" s="393" t="s">
        <v>3290</v>
      </c>
      <c r="G178" s="396" t="s">
        <v>3269</v>
      </c>
      <c r="H178" s="393" t="s">
        <v>3290</v>
      </c>
      <c r="I178" s="396" t="s">
        <v>3269</v>
      </c>
      <c r="J178" s="393" t="s">
        <v>3290</v>
      </c>
      <c r="K178" s="396" t="s">
        <v>3269</v>
      </c>
      <c r="L178" s="342"/>
      <c r="M178" s="111"/>
      <c r="N178" s="397"/>
    </row>
    <row r="179" ht="15.75" customHeight="1">
      <c r="A179" s="399" t="s">
        <v>3291</v>
      </c>
      <c r="B179" s="400"/>
      <c r="C179" s="342"/>
      <c r="D179" s="111"/>
      <c r="E179" s="131"/>
      <c r="F179" s="342"/>
      <c r="G179" s="397"/>
      <c r="H179" s="342"/>
      <c r="I179" s="397"/>
      <c r="J179" s="342"/>
      <c r="K179" s="397"/>
      <c r="L179" s="342" t="s">
        <v>3292</v>
      </c>
      <c r="M179" s="401"/>
      <c r="N179" s="110"/>
    </row>
    <row r="180" ht="15.75" customHeight="1">
      <c r="A180" s="402"/>
      <c r="B180" s="403"/>
      <c r="C180" s="404" t="s">
        <v>3293</v>
      </c>
      <c r="D180" s="405" t="s">
        <v>3254</v>
      </c>
      <c r="E180" s="406"/>
      <c r="F180" s="407" t="s">
        <v>3293</v>
      </c>
      <c r="G180" s="408" t="s">
        <v>3294</v>
      </c>
      <c r="H180" s="407" t="s">
        <v>3293</v>
      </c>
      <c r="I180" s="408" t="s">
        <v>3294</v>
      </c>
      <c r="J180" s="407" t="s">
        <v>3293</v>
      </c>
      <c r="K180" s="408" t="s">
        <v>3294</v>
      </c>
      <c r="L180" s="407" t="s">
        <v>3293</v>
      </c>
      <c r="M180" s="312"/>
      <c r="N180" s="408" t="s">
        <v>3294</v>
      </c>
    </row>
    <row r="181" ht="15.75" customHeight="1">
      <c r="A181" s="409" t="s">
        <v>3266</v>
      </c>
      <c r="B181" s="90"/>
      <c r="C181" s="409" t="s">
        <v>3282</v>
      </c>
      <c r="D181" s="75"/>
      <c r="E181" s="90"/>
      <c r="F181" s="409" t="s">
        <v>3283</v>
      </c>
      <c r="G181" s="102"/>
      <c r="H181" s="409" t="s">
        <v>3284</v>
      </c>
      <c r="I181" s="102"/>
      <c r="J181" s="409" t="s">
        <v>3285</v>
      </c>
      <c r="K181" s="102"/>
      <c r="L181" s="389" t="s">
        <v>3286</v>
      </c>
      <c r="M181" s="390" t="s">
        <v>3287</v>
      </c>
      <c r="N181" s="391" t="s">
        <v>3269</v>
      </c>
    </row>
    <row r="182" ht="15.75" customHeight="1">
      <c r="A182" s="392" t="s">
        <v>3288</v>
      </c>
      <c r="B182" s="110"/>
      <c r="C182" s="393" t="s">
        <v>3289</v>
      </c>
      <c r="D182" s="394" t="s">
        <v>3290</v>
      </c>
      <c r="E182" s="395" t="s">
        <v>3269</v>
      </c>
      <c r="F182" s="393" t="s">
        <v>3290</v>
      </c>
      <c r="G182" s="396" t="s">
        <v>3269</v>
      </c>
      <c r="H182" s="393" t="s">
        <v>3290</v>
      </c>
      <c r="I182" s="396" t="s">
        <v>3269</v>
      </c>
      <c r="J182" s="393" t="s">
        <v>3290</v>
      </c>
      <c r="K182" s="396" t="s">
        <v>3269</v>
      </c>
      <c r="L182" s="342"/>
      <c r="M182" s="111"/>
      <c r="N182" s="397"/>
    </row>
    <row r="183" ht="15.75" customHeight="1">
      <c r="A183" s="399" t="s">
        <v>3291</v>
      </c>
      <c r="B183" s="400"/>
      <c r="C183" s="342"/>
      <c r="D183" s="111"/>
      <c r="E183" s="131"/>
      <c r="F183" s="342"/>
      <c r="G183" s="397"/>
      <c r="H183" s="342"/>
      <c r="I183" s="397"/>
      <c r="J183" s="342"/>
      <c r="K183" s="397"/>
      <c r="L183" s="342" t="s">
        <v>3292</v>
      </c>
      <c r="M183" s="401"/>
      <c r="N183" s="110"/>
    </row>
    <row r="184" ht="15.75" customHeight="1">
      <c r="A184" s="402"/>
      <c r="B184" s="403"/>
      <c r="C184" s="404" t="s">
        <v>3293</v>
      </c>
      <c r="D184" s="405" t="s">
        <v>3254</v>
      </c>
      <c r="E184" s="406"/>
      <c r="F184" s="407" t="s">
        <v>3293</v>
      </c>
      <c r="G184" s="408" t="s">
        <v>3294</v>
      </c>
      <c r="H184" s="407" t="s">
        <v>3293</v>
      </c>
      <c r="I184" s="408" t="s">
        <v>3294</v>
      </c>
      <c r="J184" s="407" t="s">
        <v>3293</v>
      </c>
      <c r="K184" s="408" t="s">
        <v>3294</v>
      </c>
      <c r="L184" s="407" t="s">
        <v>3293</v>
      </c>
      <c r="M184" s="312"/>
      <c r="N184" s="408" t="s">
        <v>3294</v>
      </c>
    </row>
    <row r="185" ht="15.75" customHeight="1">
      <c r="A185" s="409" t="s">
        <v>3266</v>
      </c>
      <c r="B185" s="102"/>
      <c r="C185" s="409" t="s">
        <v>3282</v>
      </c>
      <c r="D185" s="75"/>
      <c r="E185" s="102"/>
      <c r="F185" s="409" t="s">
        <v>3283</v>
      </c>
      <c r="G185" s="102"/>
      <c r="H185" s="409" t="s">
        <v>3284</v>
      </c>
      <c r="I185" s="102"/>
      <c r="J185" s="409" t="s">
        <v>3285</v>
      </c>
      <c r="K185" s="102"/>
      <c r="L185" s="389" t="s">
        <v>3286</v>
      </c>
      <c r="M185" s="390" t="s">
        <v>3287</v>
      </c>
      <c r="N185" s="391" t="s">
        <v>3269</v>
      </c>
    </row>
    <row r="186" ht="15.75" customHeight="1">
      <c r="A186" s="392" t="s">
        <v>3288</v>
      </c>
      <c r="B186" s="110"/>
      <c r="C186" s="393" t="s">
        <v>3289</v>
      </c>
      <c r="D186" s="394" t="s">
        <v>3290</v>
      </c>
      <c r="E186" s="395" t="s">
        <v>3269</v>
      </c>
      <c r="F186" s="393" t="s">
        <v>3290</v>
      </c>
      <c r="G186" s="396" t="s">
        <v>3269</v>
      </c>
      <c r="H186" s="393" t="s">
        <v>3290</v>
      </c>
      <c r="I186" s="396" t="s">
        <v>3269</v>
      </c>
      <c r="J186" s="393" t="s">
        <v>3290</v>
      </c>
      <c r="K186" s="396" t="s">
        <v>3269</v>
      </c>
      <c r="L186" s="342"/>
      <c r="M186" s="111"/>
      <c r="N186" s="397"/>
    </row>
    <row r="187" ht="15.75" customHeight="1">
      <c r="A187" s="399" t="s">
        <v>3291</v>
      </c>
      <c r="B187" s="400"/>
      <c r="C187" s="342"/>
      <c r="D187" s="111"/>
      <c r="E187" s="131"/>
      <c r="F187" s="342"/>
      <c r="G187" s="397"/>
      <c r="H187" s="342"/>
      <c r="I187" s="397"/>
      <c r="J187" s="342"/>
      <c r="K187" s="397"/>
      <c r="L187" s="342" t="s">
        <v>3292</v>
      </c>
      <c r="M187" s="401"/>
      <c r="N187" s="110"/>
    </row>
    <row r="188" ht="15.75" customHeight="1">
      <c r="A188" s="402"/>
      <c r="B188" s="403"/>
      <c r="C188" s="404" t="s">
        <v>3293</v>
      </c>
      <c r="D188" s="405" t="s">
        <v>3254</v>
      </c>
      <c r="E188" s="406"/>
      <c r="F188" s="407" t="s">
        <v>3293</v>
      </c>
      <c r="G188" s="408" t="s">
        <v>3294</v>
      </c>
      <c r="H188" s="407" t="s">
        <v>3293</v>
      </c>
      <c r="I188" s="408" t="s">
        <v>3294</v>
      </c>
      <c r="J188" s="407" t="s">
        <v>3293</v>
      </c>
      <c r="K188" s="408" t="s">
        <v>3294</v>
      </c>
      <c r="L188" s="407" t="s">
        <v>3293</v>
      </c>
      <c r="M188" s="312"/>
      <c r="N188" s="408" t="s">
        <v>3294</v>
      </c>
    </row>
    <row r="189" ht="15.75" customHeight="1">
      <c r="A189" s="409" t="s">
        <v>3266</v>
      </c>
      <c r="B189" s="102"/>
      <c r="C189" s="409" t="s">
        <v>3282</v>
      </c>
      <c r="D189" s="75"/>
      <c r="E189" s="102"/>
      <c r="F189" s="410" t="s">
        <v>3283</v>
      </c>
      <c r="G189" s="410"/>
      <c r="H189" s="410" t="s">
        <v>3284</v>
      </c>
      <c r="I189" s="410"/>
      <c r="J189" s="410" t="s">
        <v>3285</v>
      </c>
      <c r="K189" s="410"/>
      <c r="L189" s="389" t="s">
        <v>3286</v>
      </c>
      <c r="M189" s="390" t="s">
        <v>3287</v>
      </c>
      <c r="N189" s="391" t="s">
        <v>3269</v>
      </c>
    </row>
    <row r="190" ht="15.75" customHeight="1">
      <c r="A190" s="392" t="s">
        <v>3288</v>
      </c>
      <c r="B190" s="110"/>
      <c r="C190" s="393" t="s">
        <v>3289</v>
      </c>
      <c r="D190" s="394" t="s">
        <v>3290</v>
      </c>
      <c r="E190" s="395" t="s">
        <v>3269</v>
      </c>
      <c r="F190" s="393" t="s">
        <v>3290</v>
      </c>
      <c r="G190" s="396" t="s">
        <v>3269</v>
      </c>
      <c r="H190" s="393" t="s">
        <v>3290</v>
      </c>
      <c r="I190" s="396" t="s">
        <v>3269</v>
      </c>
      <c r="J190" s="393" t="s">
        <v>3290</v>
      </c>
      <c r="K190" s="396" t="s">
        <v>3269</v>
      </c>
      <c r="L190" s="342"/>
      <c r="M190" s="111"/>
      <c r="N190" s="397"/>
    </row>
    <row r="191" ht="15.75" customHeight="1">
      <c r="A191" s="399" t="s">
        <v>3291</v>
      </c>
      <c r="B191" s="400"/>
      <c r="C191" s="342"/>
      <c r="D191" s="111"/>
      <c r="E191" s="131"/>
      <c r="F191" s="342"/>
      <c r="G191" s="397"/>
      <c r="H191" s="342"/>
      <c r="I191" s="397"/>
      <c r="J191" s="342"/>
      <c r="K191" s="397"/>
      <c r="L191" s="342" t="s">
        <v>3292</v>
      </c>
      <c r="M191" s="401"/>
      <c r="N191" s="110"/>
    </row>
    <row r="192" ht="15.75" customHeight="1">
      <c r="A192" s="402"/>
      <c r="B192" s="403"/>
      <c r="C192" s="404" t="s">
        <v>3293</v>
      </c>
      <c r="D192" s="405" t="s">
        <v>3254</v>
      </c>
      <c r="E192" s="406"/>
      <c r="F192" s="407" t="s">
        <v>3293</v>
      </c>
      <c r="G192" s="408" t="s">
        <v>3294</v>
      </c>
      <c r="H192" s="407" t="s">
        <v>3293</v>
      </c>
      <c r="I192" s="408" t="s">
        <v>3294</v>
      </c>
      <c r="J192" s="407" t="s">
        <v>3293</v>
      </c>
      <c r="K192" s="408" t="s">
        <v>3294</v>
      </c>
      <c r="L192" s="407" t="s">
        <v>3293</v>
      </c>
      <c r="M192" s="312"/>
      <c r="N192" s="408" t="s">
        <v>3294</v>
      </c>
    </row>
    <row r="193" ht="2.25" customHeight="1">
      <c r="A193" s="411"/>
      <c r="B193" s="412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82"/>
    </row>
    <row r="194" ht="15.75" customHeight="1">
      <c r="A194" s="325" t="s">
        <v>3260</v>
      </c>
      <c r="B194" s="7"/>
      <c r="C194" s="282"/>
      <c r="D194" s="326" t="s">
        <v>3261</v>
      </c>
      <c r="E194" s="327"/>
      <c r="F194" s="328"/>
      <c r="G194" s="413" t="s">
        <v>3262</v>
      </c>
      <c r="H194" s="414"/>
      <c r="I194" s="288"/>
      <c r="J194" s="415"/>
      <c r="K194" s="331" t="s">
        <v>3263</v>
      </c>
      <c r="L194" s="332"/>
      <c r="M194" s="7"/>
      <c r="N194" s="9"/>
    </row>
    <row r="195" ht="15.75" customHeight="1">
      <c r="A195" s="17"/>
      <c r="B195" s="12"/>
      <c r="C195" s="98"/>
      <c r="D195" s="333"/>
      <c r="E195" s="334"/>
      <c r="F195" s="335"/>
      <c r="G195" s="336" t="s">
        <v>3264</v>
      </c>
      <c r="H195" s="62"/>
      <c r="I195" s="337"/>
      <c r="J195" s="119"/>
      <c r="K195" s="338"/>
      <c r="L195" s="12"/>
      <c r="M195" s="12"/>
      <c r="N195" s="13"/>
    </row>
    <row r="196" ht="15.75" customHeight="1">
      <c r="A196" s="339" t="s">
        <v>3265</v>
      </c>
      <c r="B196" s="340" t="s">
        <v>3266</v>
      </c>
      <c r="C196" s="340" t="s">
        <v>3267</v>
      </c>
      <c r="D196" s="340" t="s">
        <v>3268</v>
      </c>
      <c r="E196" s="340" t="s">
        <v>3269</v>
      </c>
      <c r="F196" s="340" t="s">
        <v>3270</v>
      </c>
      <c r="G196" s="341" t="s">
        <v>3242</v>
      </c>
      <c r="H196" s="339" t="s">
        <v>3265</v>
      </c>
      <c r="I196" s="340" t="s">
        <v>3266</v>
      </c>
      <c r="J196" s="340" t="s">
        <v>3267</v>
      </c>
      <c r="K196" s="340" t="s">
        <v>3268</v>
      </c>
      <c r="L196" s="340" t="s">
        <v>3269</v>
      </c>
      <c r="M196" s="340" t="s">
        <v>3270</v>
      </c>
      <c r="N196" s="341" t="s">
        <v>3242</v>
      </c>
    </row>
    <row r="197" ht="15.75" customHeight="1">
      <c r="A197" s="342"/>
      <c r="B197" s="111"/>
      <c r="C197" s="343"/>
      <c r="D197" s="111"/>
      <c r="E197" s="111"/>
      <c r="F197" s="344"/>
      <c r="G197" s="345"/>
      <c r="H197" s="342"/>
      <c r="I197" s="111"/>
      <c r="J197" s="343"/>
      <c r="K197" s="111"/>
      <c r="L197" s="111"/>
      <c r="M197" s="344"/>
      <c r="N197" s="346"/>
    </row>
    <row r="198" ht="15.75" customHeight="1">
      <c r="A198" s="342"/>
      <c r="B198" s="111"/>
      <c r="C198" s="343"/>
      <c r="D198" s="111"/>
      <c r="E198" s="111"/>
      <c r="F198" s="344"/>
      <c r="G198" s="345"/>
      <c r="H198" s="342"/>
      <c r="I198" s="111"/>
      <c r="J198" s="344"/>
      <c r="K198" s="344"/>
      <c r="L198" s="343"/>
      <c r="M198" s="343"/>
      <c r="N198" s="346"/>
    </row>
    <row r="199" ht="15.75" customHeight="1">
      <c r="A199" s="342"/>
      <c r="B199" s="111"/>
      <c r="C199" s="343"/>
      <c r="D199" s="111"/>
      <c r="E199" s="111"/>
      <c r="F199" s="344"/>
      <c r="G199" s="345"/>
      <c r="H199" s="342"/>
      <c r="I199" s="111"/>
      <c r="J199" s="344"/>
      <c r="K199" s="344"/>
      <c r="L199" s="343"/>
      <c r="M199" s="343"/>
      <c r="N199" s="346"/>
    </row>
    <row r="200" ht="15.75" customHeight="1">
      <c r="A200" s="342"/>
      <c r="B200" s="111"/>
      <c r="C200" s="343"/>
      <c r="D200" s="111"/>
      <c r="E200" s="111"/>
      <c r="F200" s="344"/>
      <c r="G200" s="345"/>
      <c r="H200" s="342"/>
      <c r="I200" s="111"/>
      <c r="J200" s="344"/>
      <c r="K200" s="344"/>
      <c r="L200" s="343"/>
      <c r="M200" s="343"/>
      <c r="N200" s="346"/>
    </row>
    <row r="201" ht="15.75" customHeight="1">
      <c r="A201" s="342"/>
      <c r="B201" s="111"/>
      <c r="C201" s="343"/>
      <c r="D201" s="111"/>
      <c r="E201" s="111"/>
      <c r="F201" s="344"/>
      <c r="G201" s="345"/>
      <c r="H201" s="342"/>
      <c r="I201" s="111"/>
      <c r="J201" s="344"/>
      <c r="K201" s="344"/>
      <c r="L201" s="343"/>
      <c r="M201" s="343"/>
      <c r="N201" s="346"/>
    </row>
    <row r="202" ht="15.75" customHeight="1">
      <c r="A202" s="342"/>
      <c r="B202" s="111"/>
      <c r="C202" s="343"/>
      <c r="D202" s="111"/>
      <c r="E202" s="111"/>
      <c r="F202" s="344"/>
      <c r="G202" s="345"/>
      <c r="H202" s="342"/>
      <c r="I202" s="111"/>
      <c r="J202" s="344"/>
      <c r="K202" s="344"/>
      <c r="L202" s="343"/>
      <c r="M202" s="343"/>
      <c r="N202" s="346"/>
    </row>
    <row r="203" ht="15.75" customHeight="1">
      <c r="A203" s="342"/>
      <c r="B203" s="111"/>
      <c r="C203" s="343"/>
      <c r="D203" s="111"/>
      <c r="E203" s="111"/>
      <c r="F203" s="344"/>
      <c r="G203" s="345"/>
      <c r="H203" s="342"/>
      <c r="I203" s="111"/>
      <c r="J203" s="344"/>
      <c r="K203" s="344"/>
      <c r="L203" s="343"/>
      <c r="M203" s="343"/>
      <c r="N203" s="346"/>
    </row>
    <row r="204" ht="15.75" customHeight="1">
      <c r="A204" s="342"/>
      <c r="B204" s="111"/>
      <c r="C204" s="343"/>
      <c r="D204" s="111"/>
      <c r="E204" s="111"/>
      <c r="F204" s="344"/>
      <c r="G204" s="345"/>
      <c r="H204" s="342"/>
      <c r="I204" s="111"/>
      <c r="J204" s="344"/>
      <c r="K204" s="344"/>
      <c r="L204" s="343"/>
      <c r="M204" s="343"/>
      <c r="N204" s="346"/>
    </row>
    <row r="205" ht="15.75" customHeight="1">
      <c r="A205" s="342"/>
      <c r="B205" s="111"/>
      <c r="C205" s="343"/>
      <c r="D205" s="111"/>
      <c r="E205" s="111"/>
      <c r="F205" s="344"/>
      <c r="G205" s="345"/>
      <c r="H205" s="342"/>
      <c r="I205" s="111"/>
      <c r="J205" s="344"/>
      <c r="K205" s="344"/>
      <c r="L205" s="343"/>
      <c r="M205" s="343"/>
      <c r="N205" s="346"/>
    </row>
    <row r="206" ht="15.75" customHeight="1">
      <c r="A206" s="342"/>
      <c r="B206" s="111"/>
      <c r="C206" s="343"/>
      <c r="D206" s="111"/>
      <c r="E206" s="111"/>
      <c r="F206" s="344"/>
      <c r="G206" s="345"/>
      <c r="H206" s="342"/>
      <c r="I206" s="111"/>
      <c r="J206" s="344"/>
      <c r="K206" s="344"/>
      <c r="L206" s="343"/>
      <c r="M206" s="343"/>
      <c r="N206" s="346"/>
    </row>
    <row r="207" ht="15.75" customHeight="1">
      <c r="A207" s="342"/>
      <c r="B207" s="111"/>
      <c r="C207" s="343"/>
      <c r="D207" s="111"/>
      <c r="E207" s="111"/>
      <c r="F207" s="344"/>
      <c r="G207" s="345"/>
      <c r="H207" s="342"/>
      <c r="I207" s="111"/>
      <c r="J207" s="344"/>
      <c r="K207" s="344"/>
      <c r="L207" s="343"/>
      <c r="M207" s="343"/>
      <c r="N207" s="346"/>
    </row>
    <row r="208" ht="15.75" customHeight="1">
      <c r="A208" s="342"/>
      <c r="B208" s="111"/>
      <c r="C208" s="343"/>
      <c r="D208" s="111"/>
      <c r="E208" s="111"/>
      <c r="F208" s="344"/>
      <c r="G208" s="345"/>
      <c r="H208" s="342"/>
      <c r="I208" s="111"/>
      <c r="J208" s="344"/>
      <c r="K208" s="344"/>
      <c r="L208" s="343"/>
      <c r="M208" s="343"/>
      <c r="N208" s="346"/>
    </row>
    <row r="209" ht="15.75" customHeight="1">
      <c r="A209" s="342"/>
      <c r="B209" s="111"/>
      <c r="C209" s="343"/>
      <c r="D209" s="111"/>
      <c r="E209" s="111"/>
      <c r="F209" s="344"/>
      <c r="G209" s="345"/>
      <c r="H209" s="342"/>
      <c r="I209" s="111"/>
      <c r="J209" s="344"/>
      <c r="K209" s="344"/>
      <c r="L209" s="343"/>
      <c r="M209" s="343"/>
      <c r="N209" s="346"/>
    </row>
    <row r="210" ht="15.75" customHeight="1">
      <c r="A210" s="342"/>
      <c r="B210" s="111"/>
      <c r="C210" s="343"/>
      <c r="D210" s="111"/>
      <c r="E210" s="111"/>
      <c r="F210" s="344"/>
      <c r="G210" s="345"/>
      <c r="H210" s="342"/>
      <c r="I210" s="111"/>
      <c r="J210" s="344"/>
      <c r="K210" s="344"/>
      <c r="L210" s="343"/>
      <c r="M210" s="343"/>
      <c r="N210" s="346"/>
    </row>
    <row r="211" ht="15.75" customHeight="1">
      <c r="A211" s="342"/>
      <c r="B211" s="111"/>
      <c r="C211" s="343"/>
      <c r="D211" s="111"/>
      <c r="E211" s="111"/>
      <c r="F211" s="344"/>
      <c r="G211" s="345"/>
      <c r="H211" s="342"/>
      <c r="I211" s="111"/>
      <c r="J211" s="344"/>
      <c r="K211" s="344"/>
      <c r="L211" s="343"/>
      <c r="M211" s="343"/>
      <c r="N211" s="346"/>
    </row>
    <row r="212" ht="15.75" customHeight="1">
      <c r="A212" s="342"/>
      <c r="B212" s="111"/>
      <c r="C212" s="343"/>
      <c r="D212" s="111"/>
      <c r="E212" s="111"/>
      <c r="F212" s="344"/>
      <c r="G212" s="345"/>
      <c r="H212" s="342"/>
      <c r="I212" s="111"/>
      <c r="J212" s="344"/>
      <c r="K212" s="344"/>
      <c r="L212" s="343"/>
      <c r="M212" s="343"/>
      <c r="N212" s="346"/>
    </row>
    <row r="213" ht="15.75" customHeight="1">
      <c r="A213" s="342"/>
      <c r="B213" s="111"/>
      <c r="C213" s="343"/>
      <c r="D213" s="111"/>
      <c r="E213" s="111"/>
      <c r="F213" s="344"/>
      <c r="G213" s="345"/>
      <c r="H213" s="342"/>
      <c r="I213" s="111"/>
      <c r="J213" s="344"/>
      <c r="K213" s="344"/>
      <c r="L213" s="343"/>
      <c r="M213" s="343"/>
      <c r="N213" s="346"/>
    </row>
    <row r="214" ht="15.75" customHeight="1">
      <c r="A214" s="407"/>
      <c r="B214" s="312"/>
      <c r="C214" s="416"/>
      <c r="D214" s="312"/>
      <c r="E214" s="312"/>
      <c r="F214" s="417"/>
      <c r="G214" s="418"/>
      <c r="H214" s="407"/>
      <c r="I214" s="312"/>
      <c r="J214" s="417"/>
      <c r="K214" s="417"/>
      <c r="L214" s="416"/>
      <c r="M214" s="416"/>
      <c r="N214" s="419"/>
    </row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56">
    <mergeCell ref="J15:K15"/>
    <mergeCell ref="L15:M15"/>
    <mergeCell ref="H12:I12"/>
    <mergeCell ref="J12:K12"/>
    <mergeCell ref="H14:I14"/>
    <mergeCell ref="J14:K14"/>
    <mergeCell ref="L14:M14"/>
    <mergeCell ref="N14:N15"/>
    <mergeCell ref="H15:I15"/>
    <mergeCell ref="C5:F5"/>
    <mergeCell ref="G5:H5"/>
    <mergeCell ref="F1:H2"/>
    <mergeCell ref="I1:N2"/>
    <mergeCell ref="E3:G3"/>
    <mergeCell ref="I3:I4"/>
    <mergeCell ref="J3:K4"/>
    <mergeCell ref="L3:N4"/>
    <mergeCell ref="L5:N5"/>
    <mergeCell ref="L6:N6"/>
    <mergeCell ref="H8:I8"/>
    <mergeCell ref="J8:K8"/>
    <mergeCell ref="L8:M8"/>
    <mergeCell ref="N8:N9"/>
    <mergeCell ref="H9:I9"/>
    <mergeCell ref="J9:K9"/>
    <mergeCell ref="L9:M9"/>
    <mergeCell ref="F8:G8"/>
    <mergeCell ref="F9:G9"/>
    <mergeCell ref="A5:B6"/>
    <mergeCell ref="D6:E6"/>
    <mergeCell ref="F6:H6"/>
    <mergeCell ref="B7:E7"/>
    <mergeCell ref="A8:C8"/>
    <mergeCell ref="D8:E8"/>
    <mergeCell ref="A9:C9"/>
    <mergeCell ref="A11:C11"/>
    <mergeCell ref="D11:E11"/>
    <mergeCell ref="H11:I11"/>
    <mergeCell ref="J11:K11"/>
    <mergeCell ref="L11:M11"/>
    <mergeCell ref="N11:N12"/>
    <mergeCell ref="A12:C12"/>
    <mergeCell ref="L12:M12"/>
    <mergeCell ref="F11:G11"/>
    <mergeCell ref="F12:G12"/>
    <mergeCell ref="A14:C14"/>
    <mergeCell ref="D14:E14"/>
    <mergeCell ref="F14:G14"/>
    <mergeCell ref="A15:C15"/>
    <mergeCell ref="F15:G15"/>
    <mergeCell ref="H24:I24"/>
    <mergeCell ref="J24:K24"/>
    <mergeCell ref="H26:I26"/>
    <mergeCell ref="J26:K26"/>
    <mergeCell ref="L26:M26"/>
    <mergeCell ref="N26:N27"/>
    <mergeCell ref="H27:I27"/>
    <mergeCell ref="F23:G23"/>
    <mergeCell ref="F24:G24"/>
    <mergeCell ref="A26:C26"/>
    <mergeCell ref="D26:E26"/>
    <mergeCell ref="F26:G26"/>
    <mergeCell ref="A27:C27"/>
    <mergeCell ref="F27:G27"/>
    <mergeCell ref="H30:I30"/>
    <mergeCell ref="J30:K30"/>
    <mergeCell ref="A29:C29"/>
    <mergeCell ref="D29:E29"/>
    <mergeCell ref="H29:I29"/>
    <mergeCell ref="J29:K29"/>
    <mergeCell ref="L29:M29"/>
    <mergeCell ref="N29:N30"/>
    <mergeCell ref="A30:C30"/>
    <mergeCell ref="L30:M30"/>
    <mergeCell ref="A17:C17"/>
    <mergeCell ref="D17:E17"/>
    <mergeCell ref="H17:I17"/>
    <mergeCell ref="J17:K17"/>
    <mergeCell ref="L17:M17"/>
    <mergeCell ref="N17:N18"/>
    <mergeCell ref="A18:C18"/>
    <mergeCell ref="L18:M18"/>
    <mergeCell ref="J21:K21"/>
    <mergeCell ref="L21:M21"/>
    <mergeCell ref="H18:I18"/>
    <mergeCell ref="J18:K18"/>
    <mergeCell ref="H20:I20"/>
    <mergeCell ref="J20:K20"/>
    <mergeCell ref="L20:M20"/>
    <mergeCell ref="N20:N21"/>
    <mergeCell ref="H21:I21"/>
    <mergeCell ref="F17:G17"/>
    <mergeCell ref="F18:G18"/>
    <mergeCell ref="A20:C20"/>
    <mergeCell ref="D20:E20"/>
    <mergeCell ref="F20:G20"/>
    <mergeCell ref="A21:C21"/>
    <mergeCell ref="F21:G21"/>
    <mergeCell ref="A23:C23"/>
    <mergeCell ref="D23:E23"/>
    <mergeCell ref="H23:I23"/>
    <mergeCell ref="J23:K23"/>
    <mergeCell ref="L23:M23"/>
    <mergeCell ref="N23:N24"/>
    <mergeCell ref="A24:C24"/>
    <mergeCell ref="L24:M24"/>
    <mergeCell ref="J27:K27"/>
    <mergeCell ref="L27:M27"/>
    <mergeCell ref="L33:M33"/>
    <mergeCell ref="N33:N34"/>
    <mergeCell ref="L34:M34"/>
    <mergeCell ref="A71:B73"/>
    <mergeCell ref="C72:D73"/>
    <mergeCell ref="E72:E73"/>
    <mergeCell ref="F72:F73"/>
    <mergeCell ref="J72:J73"/>
    <mergeCell ref="K72:K73"/>
    <mergeCell ref="A74:B76"/>
    <mergeCell ref="C76:E76"/>
    <mergeCell ref="F76:G76"/>
    <mergeCell ref="A77:B77"/>
    <mergeCell ref="C77:E77"/>
    <mergeCell ref="F77:G77"/>
    <mergeCell ref="H77:I77"/>
    <mergeCell ref="J77:K77"/>
    <mergeCell ref="F29:G29"/>
    <mergeCell ref="F30:G30"/>
    <mergeCell ref="A33:C33"/>
    <mergeCell ref="D33:E33"/>
    <mergeCell ref="H33:I33"/>
    <mergeCell ref="J33:K33"/>
    <mergeCell ref="A34:C34"/>
    <mergeCell ref="F33:G33"/>
    <mergeCell ref="F34:G34"/>
    <mergeCell ref="A36:C37"/>
    <mergeCell ref="D36:D37"/>
    <mergeCell ref="G36:H36"/>
    <mergeCell ref="G37:H37"/>
    <mergeCell ref="C71:F71"/>
    <mergeCell ref="L73:N73"/>
    <mergeCell ref="L74:N74"/>
    <mergeCell ref="L75:N75"/>
    <mergeCell ref="M79:N79"/>
    <mergeCell ref="M83:N83"/>
    <mergeCell ref="M87:N87"/>
    <mergeCell ref="H34:I34"/>
    <mergeCell ref="J34:K34"/>
    <mergeCell ref="I36:J36"/>
    <mergeCell ref="L36:N37"/>
    <mergeCell ref="I37:J37"/>
    <mergeCell ref="L71:N71"/>
    <mergeCell ref="L72:N72"/>
    <mergeCell ref="J74:K74"/>
    <mergeCell ref="J75:K75"/>
    <mergeCell ref="H76:I76"/>
    <mergeCell ref="J76:K76"/>
    <mergeCell ref="L76:N76"/>
    <mergeCell ref="A78:B78"/>
    <mergeCell ref="A81:B81"/>
    <mergeCell ref="C81:E81"/>
    <mergeCell ref="F81:G81"/>
    <mergeCell ref="H81:I81"/>
    <mergeCell ref="J81:K81"/>
    <mergeCell ref="A82:B82"/>
    <mergeCell ref="A165:B165"/>
    <mergeCell ref="C165:E165"/>
    <mergeCell ref="F165:G165"/>
    <mergeCell ref="H165:I165"/>
    <mergeCell ref="J165:K165"/>
    <mergeCell ref="A166:B166"/>
    <mergeCell ref="M167:N167"/>
    <mergeCell ref="A169:B169"/>
    <mergeCell ref="C169:E169"/>
    <mergeCell ref="F169:G169"/>
    <mergeCell ref="H169:I169"/>
    <mergeCell ref="J169:K169"/>
    <mergeCell ref="A170:B170"/>
    <mergeCell ref="M171:N171"/>
    <mergeCell ref="A173:B173"/>
    <mergeCell ref="C173:E173"/>
    <mergeCell ref="F173:G173"/>
    <mergeCell ref="H173:I173"/>
    <mergeCell ref="J173:K173"/>
    <mergeCell ref="A174:B174"/>
    <mergeCell ref="M175:N175"/>
    <mergeCell ref="A177:B177"/>
    <mergeCell ref="C177:E177"/>
    <mergeCell ref="F177:G177"/>
    <mergeCell ref="H177:I177"/>
    <mergeCell ref="J177:K177"/>
    <mergeCell ref="A178:B178"/>
    <mergeCell ref="M179:N179"/>
    <mergeCell ref="A181:B181"/>
    <mergeCell ref="C181:E181"/>
    <mergeCell ref="F181:G181"/>
    <mergeCell ref="H181:I181"/>
    <mergeCell ref="J181:K181"/>
    <mergeCell ref="A182:B182"/>
    <mergeCell ref="M183:N183"/>
    <mergeCell ref="A185:B185"/>
    <mergeCell ref="C185:E185"/>
    <mergeCell ref="F185:G185"/>
    <mergeCell ref="H185:I185"/>
    <mergeCell ref="J185:K185"/>
    <mergeCell ref="A186:B186"/>
    <mergeCell ref="M187:N187"/>
    <mergeCell ref="H89:I89"/>
    <mergeCell ref="J89:K89"/>
    <mergeCell ref="M91:N91"/>
    <mergeCell ref="M95:N95"/>
    <mergeCell ref="M99:N99"/>
    <mergeCell ref="M103:N103"/>
    <mergeCell ref="A85:B85"/>
    <mergeCell ref="C85:E85"/>
    <mergeCell ref="F85:G85"/>
    <mergeCell ref="H85:I85"/>
    <mergeCell ref="J85:K85"/>
    <mergeCell ref="A86:B86"/>
    <mergeCell ref="A89:B89"/>
    <mergeCell ref="C89:E89"/>
    <mergeCell ref="F89:G89"/>
    <mergeCell ref="A90:B90"/>
    <mergeCell ref="C93:E93"/>
    <mergeCell ref="F93:G93"/>
    <mergeCell ref="H93:I93"/>
    <mergeCell ref="J93:K93"/>
    <mergeCell ref="A93:B93"/>
    <mergeCell ref="A94:B94"/>
    <mergeCell ref="A97:B97"/>
    <mergeCell ref="C97:E97"/>
    <mergeCell ref="F97:G97"/>
    <mergeCell ref="H97:I97"/>
    <mergeCell ref="J97:K97"/>
    <mergeCell ref="A98:B98"/>
    <mergeCell ref="A101:B101"/>
    <mergeCell ref="C101:E101"/>
    <mergeCell ref="F101:G101"/>
    <mergeCell ref="H101:I101"/>
    <mergeCell ref="J101:K101"/>
    <mergeCell ref="A102:B102"/>
    <mergeCell ref="A105:B105"/>
    <mergeCell ref="C105:E105"/>
    <mergeCell ref="F105:G105"/>
    <mergeCell ref="H105:I105"/>
    <mergeCell ref="J105:K105"/>
    <mergeCell ref="A106:B106"/>
    <mergeCell ref="M107:N107"/>
    <mergeCell ref="I194:J194"/>
    <mergeCell ref="L194:N195"/>
    <mergeCell ref="I195:J195"/>
    <mergeCell ref="A189:B189"/>
    <mergeCell ref="C189:E189"/>
    <mergeCell ref="A190:B190"/>
    <mergeCell ref="M191:N191"/>
    <mergeCell ref="A194:C195"/>
    <mergeCell ref="D194:D195"/>
    <mergeCell ref="G194:H194"/>
    <mergeCell ref="G195:H195"/>
    <mergeCell ref="A109:B109"/>
    <mergeCell ref="C109:E109"/>
    <mergeCell ref="F109:G109"/>
    <mergeCell ref="H109:I109"/>
    <mergeCell ref="J109:K109"/>
    <mergeCell ref="A110:B110"/>
    <mergeCell ref="M111:N111"/>
    <mergeCell ref="A113:B113"/>
    <mergeCell ref="C113:E113"/>
    <mergeCell ref="F113:G113"/>
    <mergeCell ref="H113:I113"/>
    <mergeCell ref="J113:K113"/>
    <mergeCell ref="A114:B114"/>
    <mergeCell ref="M115:N115"/>
    <mergeCell ref="A117:B117"/>
    <mergeCell ref="C117:E117"/>
    <mergeCell ref="F117:G117"/>
    <mergeCell ref="H117:I117"/>
    <mergeCell ref="J117:K117"/>
    <mergeCell ref="A118:B118"/>
    <mergeCell ref="M119:N119"/>
    <mergeCell ref="A121:B121"/>
    <mergeCell ref="C121:E121"/>
    <mergeCell ref="F121:G121"/>
    <mergeCell ref="H121:I121"/>
    <mergeCell ref="J121:K121"/>
    <mergeCell ref="A122:B122"/>
    <mergeCell ref="M123:N123"/>
    <mergeCell ref="A125:B125"/>
    <mergeCell ref="C125:E125"/>
    <mergeCell ref="F125:G125"/>
    <mergeCell ref="H125:I125"/>
    <mergeCell ref="J125:K125"/>
    <mergeCell ref="A126:B126"/>
    <mergeCell ref="M127:N127"/>
    <mergeCell ref="A129:B129"/>
    <mergeCell ref="C129:E129"/>
    <mergeCell ref="F129:G129"/>
    <mergeCell ref="H129:I129"/>
    <mergeCell ref="J129:K129"/>
    <mergeCell ref="A130:B130"/>
    <mergeCell ref="M131:N131"/>
    <mergeCell ref="A133:B133"/>
    <mergeCell ref="C133:E133"/>
    <mergeCell ref="F133:G133"/>
    <mergeCell ref="H133:I133"/>
    <mergeCell ref="J133:K133"/>
    <mergeCell ref="A134:B134"/>
    <mergeCell ref="M135:N135"/>
    <mergeCell ref="A137:B137"/>
    <mergeCell ref="C137:E137"/>
    <mergeCell ref="F137:G137"/>
    <mergeCell ref="H137:I137"/>
    <mergeCell ref="J137:K137"/>
    <mergeCell ref="A138:B138"/>
    <mergeCell ref="M139:N139"/>
    <mergeCell ref="A141:B141"/>
    <mergeCell ref="C141:E141"/>
    <mergeCell ref="F141:G141"/>
    <mergeCell ref="H141:I141"/>
    <mergeCell ref="J141:K141"/>
    <mergeCell ref="A142:B142"/>
    <mergeCell ref="M143:N143"/>
    <mergeCell ref="A145:B145"/>
    <mergeCell ref="C145:E145"/>
    <mergeCell ref="F145:G145"/>
    <mergeCell ref="H145:I145"/>
    <mergeCell ref="J145:K145"/>
    <mergeCell ref="A146:B146"/>
    <mergeCell ref="M147:N147"/>
    <mergeCell ref="A149:B149"/>
    <mergeCell ref="C149:E149"/>
    <mergeCell ref="F149:G149"/>
    <mergeCell ref="H149:I149"/>
    <mergeCell ref="J149:K149"/>
    <mergeCell ref="A150:B150"/>
    <mergeCell ref="M151:N151"/>
    <mergeCell ref="A153:B153"/>
    <mergeCell ref="C153:E153"/>
    <mergeCell ref="F153:G153"/>
    <mergeCell ref="H153:I153"/>
    <mergeCell ref="J153:K153"/>
    <mergeCell ref="A154:B154"/>
    <mergeCell ref="M155:N155"/>
    <mergeCell ref="A157:B157"/>
    <mergeCell ref="C157:E157"/>
    <mergeCell ref="F157:G157"/>
    <mergeCell ref="H157:I157"/>
    <mergeCell ref="J157:K157"/>
    <mergeCell ref="A158:B158"/>
    <mergeCell ref="M159:N159"/>
    <mergeCell ref="A161:B161"/>
    <mergeCell ref="C161:E161"/>
    <mergeCell ref="F161:G161"/>
    <mergeCell ref="H161:I161"/>
    <mergeCell ref="J161:K161"/>
    <mergeCell ref="A162:B162"/>
    <mergeCell ref="M163:N163"/>
  </mergeCells>
  <printOptions/>
  <pageMargins bottom="0.75" footer="0.0" header="0.0" left="0.25" right="0.25" top="0.75"/>
  <pageSetup fitToHeight="0"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05496"/>
    <pageSetUpPr fitToPage="1"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38.86"/>
    <col customWidth="1" min="3" max="3" width="24.14"/>
    <col customWidth="1" min="4" max="4" width="8.57"/>
    <col customWidth="1" min="5" max="5" width="11.57"/>
    <col customWidth="1" min="6" max="6" width="7.0"/>
    <col customWidth="1" min="7" max="7" width="14.57"/>
    <col customWidth="1" min="8" max="8" width="7.14"/>
    <col customWidth="1" hidden="1" min="9" max="9" width="10.57"/>
    <col customWidth="1" hidden="1" min="10" max="10" width="14.43"/>
    <col customWidth="1" min="11" max="11" width="8.29"/>
    <col customWidth="1" hidden="1" min="12" max="12" width="9.14"/>
    <col customWidth="1" hidden="1" min="13" max="13" width="1.0"/>
    <col customWidth="1" min="14" max="14" width="15.29"/>
    <col customWidth="1" min="15" max="15" width="42.57"/>
    <col customWidth="1" min="16" max="16" width="26.14"/>
    <col customWidth="1" min="17" max="17" width="10.57"/>
    <col customWidth="1" min="18" max="18" width="12.43"/>
    <col customWidth="1" min="19" max="19" width="7.71"/>
    <col customWidth="1" min="20" max="20" width="16.14"/>
    <col customWidth="1" min="21" max="21" width="7.71"/>
    <col customWidth="1" hidden="1" min="22" max="22" width="10.57"/>
    <col customWidth="1" min="23" max="29" width="9.14"/>
  </cols>
  <sheetData>
    <row r="1">
      <c r="A1" s="420"/>
      <c r="B1" s="421" t="s">
        <v>3295</v>
      </c>
      <c r="C1" s="276"/>
      <c r="D1" s="276"/>
      <c r="E1" s="276"/>
      <c r="F1" s="276"/>
      <c r="G1" s="276"/>
      <c r="H1" s="276"/>
      <c r="I1" s="5"/>
      <c r="J1" s="422"/>
      <c r="K1" s="423"/>
      <c r="L1" s="424"/>
      <c r="M1" s="425"/>
      <c r="N1" s="426"/>
      <c r="O1" s="427" t="s">
        <v>3296</v>
      </c>
      <c r="P1" s="276"/>
      <c r="Q1" s="276"/>
      <c r="R1" s="276"/>
      <c r="S1" s="276"/>
      <c r="T1" s="276"/>
      <c r="U1" s="276"/>
      <c r="V1" s="5"/>
      <c r="W1" s="270"/>
      <c r="X1" s="270"/>
      <c r="Y1" s="270"/>
      <c r="Z1" s="270"/>
      <c r="AA1" s="270"/>
      <c r="AB1" s="270"/>
      <c r="AC1" s="270"/>
    </row>
    <row r="2">
      <c r="A2" s="428" t="s">
        <v>3297</v>
      </c>
      <c r="B2" s="428" t="s">
        <v>3298</v>
      </c>
      <c r="C2" s="429" t="s">
        <v>3299</v>
      </c>
      <c r="D2" s="340" t="s">
        <v>3300</v>
      </c>
      <c r="E2" s="340" t="s">
        <v>3301</v>
      </c>
      <c r="F2" s="339" t="s">
        <v>3302</v>
      </c>
      <c r="G2" s="339" t="s">
        <v>3303</v>
      </c>
      <c r="H2" s="340" t="s">
        <v>3304</v>
      </c>
      <c r="I2" s="430" t="s">
        <v>3305</v>
      </c>
      <c r="J2" s="431">
        <f>NOW()-TODAY()</f>
        <v>0.3226691782</v>
      </c>
      <c r="K2" s="412"/>
      <c r="L2" s="432"/>
      <c r="M2" s="433">
        <f>NOW()-TODAY()</f>
        <v>0.3226691782</v>
      </c>
      <c r="N2" s="434" t="s">
        <v>3297</v>
      </c>
      <c r="O2" s="344" t="s">
        <v>3298</v>
      </c>
      <c r="P2" s="429" t="s">
        <v>3299</v>
      </c>
      <c r="Q2" s="340" t="s">
        <v>3300</v>
      </c>
      <c r="R2" s="340" t="s">
        <v>3301</v>
      </c>
      <c r="S2" s="340" t="s">
        <v>3302</v>
      </c>
      <c r="T2" s="340" t="s">
        <v>3303</v>
      </c>
      <c r="U2" s="340" t="s">
        <v>3304</v>
      </c>
      <c r="V2" s="430" t="s">
        <v>3305</v>
      </c>
      <c r="W2" s="270"/>
      <c r="X2" s="270"/>
      <c r="Y2" s="270"/>
      <c r="Z2" s="270"/>
      <c r="AA2" s="270"/>
      <c r="AB2" s="270"/>
      <c r="AC2" s="270"/>
    </row>
    <row r="3">
      <c r="A3" s="435" t="s">
        <v>894</v>
      </c>
      <c r="B3" s="436" t="str">
        <f>VLOOKUP(C3,'Tech. sheet (2)'!$A:$S,18,FALSE)</f>
        <v>L-922-868-170TH550F2828-HBI-W14K05</v>
      </c>
      <c r="C3" s="437" t="str">
        <f>VLOOKUP(A3,Register!$B:$F,3,FALSE)</f>
        <v>OT070-ELQ7022A6A  TH550</v>
      </c>
      <c r="D3" s="437" t="str">
        <f>VLOOKUP(C3,'Tech. sheet (2)'!$A:$S,17,FALSE)</f>
        <v>70-5</v>
      </c>
      <c r="E3" s="437" t="str">
        <f>VLOOKUP(C3,'Tech. sheet (2)'!$A:$S,12,FALSE)</f>
        <v>2W/C</v>
      </c>
      <c r="F3" s="438">
        <v>1.0</v>
      </c>
      <c r="G3" s="438" t="s">
        <v>3306</v>
      </c>
      <c r="H3" s="438">
        <f>VLOOKUP(A3,Register!B:F,4,FALSE)</f>
        <v>20000</v>
      </c>
      <c r="I3" s="439" t="str">
        <f>#REF!/(5000*0.55)+2</f>
        <v>#REF!</v>
      </c>
      <c r="J3" s="431" t="str">
        <f t="shared" ref="J3:J9" si="1">TIME(HOUR(J2)+ABS(I3),MINUTE(J2)+MOD(I3,1)*60,SECOND(J2))</f>
        <v>#REF!</v>
      </c>
      <c r="K3" s="440"/>
      <c r="L3" s="441"/>
      <c r="M3" s="431">
        <f t="shared" ref="M3:M4" si="2">TIME(HOUR(M2)+ABS(L3),MINUTE(M2)+MOD(L3,1)*60,SECOND(M2))</f>
        <v>0.3226736111</v>
      </c>
      <c r="N3" s="209" t="s">
        <v>913</v>
      </c>
      <c r="O3" s="344" t="str">
        <f>VLOOKUP(P3,'Tech. sheet (2)'!$A:$R,18,FALSE)</f>
        <v>L-950-876-270TH435S2828-HBI-W18B55</v>
      </c>
      <c r="P3" s="442" t="str">
        <f>VLOOKUP(N3,Register!$B:$F,3,FALSE)</f>
        <v>OT153-ELQ0561A4A-14400 HBI</v>
      </c>
      <c r="Q3" s="437" t="str">
        <f>VLOOKUP(P3,'Tech. sheet (2)'!$A:$S,17,FALSE)</f>
        <v>153-2
</v>
      </c>
      <c r="R3" s="442" t="str">
        <f>VLOOKUP(P3,'Tech. sheet (2)'!$A:$S,12,FALSE)</f>
        <v>2 W/G</v>
      </c>
      <c r="S3" s="443">
        <v>1.0</v>
      </c>
      <c r="T3" s="443" t="s">
        <v>3307</v>
      </c>
      <c r="U3" s="443">
        <f>VLOOKUP(N3,Register!$B:$E,4,FALSE)</f>
        <v>6000</v>
      </c>
      <c r="V3" s="444" t="str">
        <f t="shared" ref="V3:V28" si="3">#REF!/(5000*0.55)+2</f>
        <v>#REF!</v>
      </c>
      <c r="W3" s="270"/>
      <c r="X3" s="270"/>
      <c r="Y3" s="270"/>
      <c r="Z3" s="270"/>
      <c r="AA3" s="270"/>
      <c r="AB3" s="270"/>
      <c r="AC3" s="270"/>
    </row>
    <row r="4">
      <c r="A4" s="435" t="s">
        <v>894</v>
      </c>
      <c r="B4" s="436" t="str">
        <f>VLOOKUP(C4,'Tech. sheet (2)'!$A:$S,18,FALSE)</f>
        <v>L-922-868-170TH550F2828-HBI-W14K05</v>
      </c>
      <c r="C4" s="437" t="str">
        <f>VLOOKUP(A4,Register!$B:$F,3,FALSE)</f>
        <v>OT070-ELQ7022A6A  TH550</v>
      </c>
      <c r="D4" s="437" t="str">
        <f>VLOOKUP(C4,'Tech. sheet (2)'!$A:$S,17,FALSE)</f>
        <v>70-5</v>
      </c>
      <c r="E4" s="437" t="str">
        <f>VLOOKUP(C4,'Tech. sheet (2)'!$A:$S,12,FALSE)</f>
        <v>2W/C</v>
      </c>
      <c r="F4" s="438">
        <v>2.0</v>
      </c>
      <c r="G4" s="438">
        <v>818062.0</v>
      </c>
      <c r="H4" s="438">
        <f>VLOOKUP(A4,Register!B:F,4,FALSE)</f>
        <v>20000</v>
      </c>
      <c r="I4" s="439" t="str">
        <f t="shared" ref="I4:I28" si="4">#REF!/(5000*0.55)</f>
        <v>#REF!</v>
      </c>
      <c r="J4" s="431" t="str">
        <f t="shared" si="1"/>
        <v>#REF!</v>
      </c>
      <c r="K4" s="440"/>
      <c r="L4" s="441"/>
      <c r="M4" s="431">
        <f t="shared" si="2"/>
        <v>0.3226736111</v>
      </c>
      <c r="N4" s="209" t="s">
        <v>912</v>
      </c>
      <c r="O4" s="344" t="str">
        <f>VLOOKUP(P4,'Tech. sheet (2)'!$A:$R,18,FALSE)</f>
        <v>L-950-876-270TH435S2828-HBI-W18B55</v>
      </c>
      <c r="P4" s="442" t="str">
        <f>VLOOKUP(N4,Register!$B:$F,3,FALSE)</f>
        <v>OT153-ELQ0561A2A HBI</v>
      </c>
      <c r="Q4" s="437" t="str">
        <f>VLOOKUP(P4,'Tech. sheet (2)'!$A:$S,17,FALSE)</f>
        <v>153-2
</v>
      </c>
      <c r="R4" s="442" t="str">
        <f>VLOOKUP(P4,'Tech. sheet (2)'!$A:$S,12,FALSE)</f>
        <v>2 W/G</v>
      </c>
      <c r="S4" s="443">
        <v>1.0</v>
      </c>
      <c r="T4" s="443" t="s">
        <v>3307</v>
      </c>
      <c r="U4" s="443">
        <f>VLOOKUP(N4,Register!$B:$E,4,FALSE)</f>
        <v>4000</v>
      </c>
      <c r="V4" s="444" t="str">
        <f t="shared" si="3"/>
        <v>#REF!</v>
      </c>
      <c r="W4" s="270"/>
      <c r="X4" s="270"/>
      <c r="Y4" s="270"/>
      <c r="Z4" s="270"/>
      <c r="AA4" s="270"/>
      <c r="AB4" s="270"/>
      <c r="AC4" s="270"/>
    </row>
    <row r="5">
      <c r="A5" s="435" t="s">
        <v>894</v>
      </c>
      <c r="B5" s="436" t="str">
        <f>VLOOKUP(C5,'Tech. sheet (2)'!$A:$S,18,FALSE)</f>
        <v>L-922-868-170TH550F2828-HBI-W14K05</v>
      </c>
      <c r="C5" s="437" t="str">
        <f>VLOOKUP(A5,Register!$B:$F,3,FALSE)</f>
        <v>OT070-ELQ7022A6A  TH550</v>
      </c>
      <c r="D5" s="437" t="str">
        <f>VLOOKUP(C5,'Tech. sheet (2)'!$A:$S,17,FALSE)</f>
        <v>70-5</v>
      </c>
      <c r="E5" s="437" t="str">
        <f>VLOOKUP(C5,'Tech. sheet (2)'!$A:$S,12,FALSE)</f>
        <v>2W/C</v>
      </c>
      <c r="F5" s="438">
        <v>3.0</v>
      </c>
      <c r="G5" s="438">
        <v>818062.0</v>
      </c>
      <c r="H5" s="438">
        <f>VLOOKUP(A5,Register!B:F,4,FALSE)</f>
        <v>20000</v>
      </c>
      <c r="I5" s="439" t="str">
        <f t="shared" si="4"/>
        <v>#REF!</v>
      </c>
      <c r="J5" s="431" t="str">
        <f t="shared" si="1"/>
        <v>#REF!</v>
      </c>
      <c r="K5" s="440"/>
      <c r="L5" s="441"/>
      <c r="M5" s="433">
        <f t="shared" ref="M5:M6" si="5">NOW()-TODAY()</f>
        <v>0.3226691898</v>
      </c>
      <c r="N5" s="209" t="s">
        <v>911</v>
      </c>
      <c r="O5" s="344" t="str">
        <f>VLOOKUP(P5,'Tech. sheet (2)'!$A:$R,18,FALSE)</f>
        <v>L-950-876-270TH435F5628-USK-20EB05</v>
      </c>
      <c r="P5" s="445" t="str">
        <f>VLOOKUP(N5,Register!$B:$E,3,FALSE)</f>
        <v>OT153-ELQ1554A0A USK</v>
      </c>
      <c r="Q5" s="437" t="str">
        <f>VLOOKUP(P5,'Tech. sheet (2)'!$A:$S,17,FALSE)</f>
        <v>153-1 A</v>
      </c>
      <c r="R5" s="442" t="str">
        <f>VLOOKUP(P5,'Tech. sheet (2)'!$A:$S,12,FALSE)</f>
        <v>W/G</v>
      </c>
      <c r="S5" s="443">
        <v>1.0</v>
      </c>
      <c r="T5" s="443" t="s">
        <v>3307</v>
      </c>
      <c r="U5" s="443">
        <f>VLOOKUP(N5,Register!$B:$E,4,FALSE)</f>
        <v>10000</v>
      </c>
      <c r="V5" s="444" t="str">
        <f t="shared" si="3"/>
        <v>#REF!</v>
      </c>
      <c r="W5" s="270"/>
      <c r="X5" s="270"/>
      <c r="Y5" s="270"/>
      <c r="Z5" s="270"/>
      <c r="AA5" s="270"/>
      <c r="AB5" s="270"/>
      <c r="AC5" s="270"/>
    </row>
    <row r="6">
      <c r="A6" s="435" t="s">
        <v>894</v>
      </c>
      <c r="B6" s="436" t="str">
        <f>VLOOKUP(C6,'Tech. sheet (2)'!$A:$S,18,FALSE)</f>
        <v>L-922-868-170TH550F2828-HBI-W14K05</v>
      </c>
      <c r="C6" s="437" t="str">
        <f>VLOOKUP(A6,Register!$B:$F,3,FALSE)</f>
        <v>OT070-ELQ7022A6A  TH550</v>
      </c>
      <c r="D6" s="437" t="str">
        <f>VLOOKUP(C6,'Tech. sheet (2)'!$A:$S,17,FALSE)</f>
        <v>70-5</v>
      </c>
      <c r="E6" s="437" t="str">
        <f>VLOOKUP(C6,'Tech. sheet (2)'!$A:$S,12,FALSE)</f>
        <v>2W/C</v>
      </c>
      <c r="F6" s="438"/>
      <c r="G6" s="438" t="s">
        <v>3306</v>
      </c>
      <c r="H6" s="438">
        <v>4500.0</v>
      </c>
      <c r="I6" s="439" t="str">
        <f t="shared" si="4"/>
        <v>#REF!</v>
      </c>
      <c r="J6" s="431" t="str">
        <f t="shared" si="1"/>
        <v>#REF!</v>
      </c>
      <c r="K6" s="440"/>
      <c r="L6" s="441"/>
      <c r="M6" s="433">
        <f t="shared" si="5"/>
        <v>0.3226691898</v>
      </c>
      <c r="N6" s="209" t="s">
        <v>906</v>
      </c>
      <c r="O6" s="344" t="str">
        <f>VLOOKUP(P6,'Tech. sheet (2)'!$A:$R,18,FALSE)</f>
        <v>L-838-941,7-200TH550S2828-HBI-A55B05</v>
      </c>
      <c r="P6" s="445" t="str">
        <f>VLOOKUP(N6,Register!$B:$E,3,FALSE)</f>
        <v>OT99-921XQ 0,20 A55B05 </v>
      </c>
      <c r="Q6" s="437" t="str">
        <f>VLOOKUP(P6,'Tech. sheet (2)'!$A:$S,17,FALSE)</f>
        <v>99-C-1</v>
      </c>
      <c r="R6" s="442" t="str">
        <f>VLOOKUP(P6,'Tech. sheet (2)'!$A:$S,12,FALSE)</f>
        <v>ALU/G</v>
      </c>
      <c r="S6" s="443">
        <v>1.0</v>
      </c>
      <c r="T6" s="443" t="s">
        <v>3307</v>
      </c>
      <c r="U6" s="443">
        <v>20000.0</v>
      </c>
      <c r="V6" s="444" t="str">
        <f t="shared" si="3"/>
        <v>#REF!</v>
      </c>
      <c r="W6" s="270"/>
      <c r="X6" s="270"/>
      <c r="Y6" s="270"/>
      <c r="Z6" s="270"/>
      <c r="AA6" s="270"/>
      <c r="AB6" s="270"/>
      <c r="AC6" s="270"/>
    </row>
    <row r="7">
      <c r="A7" s="435" t="s">
        <v>893</v>
      </c>
      <c r="B7" s="436" t="str">
        <f>VLOOKUP(C7,'Tech. sheet (2)'!$A:$S,18,FALSE)</f>
        <v>L-838-942-170TH550F2820-HBI-A55K05</v>
      </c>
      <c r="C7" s="437" t="str">
        <f>VLOOKUP(A7,Register!$B:$F,3,FALSE)</f>
        <v>0,17x838x942 ALU/С</v>
      </c>
      <c r="D7" s="437" t="str">
        <f>VLOOKUP(C7,'Tech. sheet (2)'!$A:$S,17,FALSE)</f>
        <v>BUF-8 A</v>
      </c>
      <c r="E7" s="437" t="str">
        <f>VLOOKUP(C7,'Tech. sheet (2)'!$A:$S,12,FALSE)</f>
        <v>ALU/С</v>
      </c>
      <c r="F7" s="438">
        <v>1.0</v>
      </c>
      <c r="G7" s="438" t="s">
        <v>3306</v>
      </c>
      <c r="H7" s="438">
        <v>15000.0</v>
      </c>
      <c r="I7" s="439" t="str">
        <f t="shared" si="4"/>
        <v>#REF!</v>
      </c>
      <c r="J7" s="431" t="str">
        <f t="shared" si="1"/>
        <v>#REF!</v>
      </c>
      <c r="K7" s="440"/>
      <c r="L7" s="441"/>
      <c r="M7" s="433" t="str">
        <f t="shared" ref="M7:M10" si="6">TIME(HOUR(M6)+ABS(V7),MINUTE(M6)+MOD(V7,1)*60,SECOND(M6))</f>
        <v>#REF!</v>
      </c>
      <c r="N7" s="209" t="s">
        <v>913</v>
      </c>
      <c r="O7" s="344" t="str">
        <f>VLOOKUP(P7,'Tech. sheet (2)'!$A:$R,18,FALSE)</f>
        <v>L-950-876-270TH435S2828-HBI-W18B55</v>
      </c>
      <c r="P7" s="445" t="str">
        <f>VLOOKUP(N7,Register!$B:$E,3,FALSE)</f>
        <v>OT153-ELQ0561A4A-14400 HBI</v>
      </c>
      <c r="Q7" s="437" t="str">
        <f>VLOOKUP(P7,'Tech. sheet (2)'!$A:$S,17,FALSE)</f>
        <v>153-2
</v>
      </c>
      <c r="R7" s="442" t="str">
        <f>VLOOKUP(P7,'Tech. sheet (2)'!$A:$S,12,FALSE)</f>
        <v>2 W/G</v>
      </c>
      <c r="S7" s="443">
        <v>2.0</v>
      </c>
      <c r="T7" s="443">
        <v>818062.0</v>
      </c>
      <c r="U7" s="443">
        <f>VLOOKUP(N7,Register!$B:$E,4,FALSE)</f>
        <v>6000</v>
      </c>
      <c r="V7" s="444" t="str">
        <f t="shared" si="3"/>
        <v>#REF!</v>
      </c>
      <c r="W7" s="270"/>
      <c r="X7" s="270"/>
      <c r="Y7" s="270"/>
      <c r="Z7" s="270"/>
      <c r="AA7" s="270"/>
      <c r="AB7" s="270"/>
      <c r="AC7" s="270"/>
    </row>
    <row r="8">
      <c r="A8" s="435" t="s">
        <v>893</v>
      </c>
      <c r="B8" s="436" t="str">
        <f>VLOOKUP(C8,'Tech. sheet (2)'!$A:$S,18,FALSE)</f>
        <v>L-838-942-170TH550F2820-HBI-A55K05</v>
      </c>
      <c r="C8" s="437" t="str">
        <f>VLOOKUP(A8,Register!$B:$F,3,FALSE)</f>
        <v>0,17x838x942 ALU/С</v>
      </c>
      <c r="D8" s="437" t="str">
        <f>VLOOKUP(C8,'Tech. sheet (2)'!$A:$S,17,FALSE)</f>
        <v>BUF-8 A</v>
      </c>
      <c r="E8" s="437" t="str">
        <f>VLOOKUP(C8,'Tech. sheet (2)'!$A:$S,12,FALSE)</f>
        <v>ALU/С</v>
      </c>
      <c r="F8" s="438">
        <v>2.0</v>
      </c>
      <c r="G8" s="438" t="s">
        <v>3308</v>
      </c>
      <c r="H8" s="438">
        <v>15000.0</v>
      </c>
      <c r="I8" s="439" t="str">
        <f t="shared" si="4"/>
        <v>#REF!</v>
      </c>
      <c r="J8" s="431" t="str">
        <f t="shared" si="1"/>
        <v>#REF!</v>
      </c>
      <c r="K8" s="440"/>
      <c r="L8" s="446"/>
      <c r="M8" s="433" t="str">
        <f t="shared" si="6"/>
        <v>#REF!</v>
      </c>
      <c r="N8" s="209" t="s">
        <v>913</v>
      </c>
      <c r="O8" s="344" t="str">
        <f>VLOOKUP(P8,'Tech. sheet (2)'!$A:$R,18,FALSE)</f>
        <v>L-950-876-270TH435S2828-HBI-W18B55</v>
      </c>
      <c r="P8" s="445" t="str">
        <f>VLOOKUP(N8,Register!$B:$E,3,FALSE)</f>
        <v>OT153-ELQ0561A4A-14400 HBI</v>
      </c>
      <c r="Q8" s="437" t="str">
        <f>VLOOKUP(P8,'Tech. sheet (2)'!$A:$S,17,FALSE)</f>
        <v>153-2
</v>
      </c>
      <c r="R8" s="442" t="str">
        <f>VLOOKUP(P8,'Tech. sheet (2)'!$A:$S,12,FALSE)</f>
        <v>2 W/G</v>
      </c>
      <c r="S8" s="443">
        <v>3.0</v>
      </c>
      <c r="T8" s="443">
        <v>818062.0</v>
      </c>
      <c r="U8" s="443">
        <f>VLOOKUP(N8,Register!$B:$E,4,FALSE)</f>
        <v>6000</v>
      </c>
      <c r="V8" s="444" t="str">
        <f t="shared" si="3"/>
        <v>#REF!</v>
      </c>
      <c r="W8" s="270"/>
      <c r="X8" s="270"/>
      <c r="Y8" s="270"/>
      <c r="Z8" s="270"/>
      <c r="AA8" s="270"/>
      <c r="AB8" s="270"/>
      <c r="AC8" s="270"/>
    </row>
    <row r="9">
      <c r="A9" s="435" t="s">
        <v>901</v>
      </c>
      <c r="B9" s="436" t="str">
        <f>VLOOKUP(C9,'Tech. sheet (2)'!$A:$S,18,FALSE)</f>
        <v>L-950-876-270TH435F5628-HBI-W18B35</v>
      </c>
      <c r="C9" s="437" t="str">
        <f>VLOOKUP(A9,Register!$B:$F,3,FALSE)</f>
        <v>OT153-W18B35</v>
      </c>
      <c r="D9" s="437" t="str">
        <f>VLOOKUP(C9,'Tech. sheet (2)'!$A:$S,17,FALSE)</f>
        <v>№121</v>
      </c>
      <c r="E9" s="447" t="str">
        <f>VLOOKUP(C9,'Tech. sheet (2)'!$A:$S,12,FALSE)</f>
        <v>W18B35</v>
      </c>
      <c r="F9" s="438"/>
      <c r="G9" s="438" t="s">
        <v>2240</v>
      </c>
      <c r="H9" s="438">
        <f>VLOOKUP(A9,Register!$B:$E,4,FALSE)</f>
        <v>125</v>
      </c>
      <c r="I9" s="439" t="str">
        <f t="shared" si="4"/>
        <v>#REF!</v>
      </c>
      <c r="J9" s="431" t="str">
        <f t="shared" si="1"/>
        <v>#REF!</v>
      </c>
      <c r="K9" s="440"/>
      <c r="L9" s="446"/>
      <c r="M9" s="433" t="str">
        <f t="shared" si="6"/>
        <v>#REF!</v>
      </c>
      <c r="N9" s="209" t="s">
        <v>912</v>
      </c>
      <c r="O9" s="344" t="str">
        <f>VLOOKUP(P9,'Tech. sheet (2)'!$A:$R,18,FALSE)</f>
        <v>L-950-876-270TH435S2828-HBI-W18B55</v>
      </c>
      <c r="P9" s="445" t="str">
        <f>VLOOKUP(N9,Register!$B:$E,3,FALSE)</f>
        <v>OT153-ELQ0561A2A HBI</v>
      </c>
      <c r="Q9" s="437" t="str">
        <f>VLOOKUP(P9,'Tech. sheet (2)'!$A:$S,17,FALSE)</f>
        <v>153-2
</v>
      </c>
      <c r="R9" s="442" t="str">
        <f>VLOOKUP(P9,'Tech. sheet (2)'!$A:$S,12,FALSE)</f>
        <v>2 W/G</v>
      </c>
      <c r="S9" s="443">
        <v>2.0</v>
      </c>
      <c r="T9" s="443">
        <v>818062.0</v>
      </c>
      <c r="U9" s="443">
        <f>VLOOKUP(N9,Register!$B:$E,4,FALSE)</f>
        <v>4000</v>
      </c>
      <c r="V9" s="444" t="str">
        <f t="shared" si="3"/>
        <v>#REF!</v>
      </c>
      <c r="W9" s="270"/>
      <c r="X9" s="270"/>
      <c r="Y9" s="270"/>
      <c r="Z9" s="270"/>
      <c r="AA9" s="270"/>
      <c r="AB9" s="270"/>
      <c r="AC9" s="270"/>
    </row>
    <row r="10">
      <c r="A10" s="435" t="s">
        <v>899</v>
      </c>
      <c r="B10" s="436" t="str">
        <f>VLOOKUP(C10,'Tech. sheet (2)'!$A:$S,18,FALSE)</f>
        <v>L-918-925-140TS550S2828-RAS-C06K05</v>
      </c>
      <c r="C10" s="437" t="str">
        <f>VLOOKUP(A10,Register!$B:$F,3,FALSE)</f>
        <v>0,14x918x925 G/C</v>
      </c>
      <c r="D10" s="437" t="str">
        <f>VLOOKUP(C10,'Tech. sheet (2)'!$A:$S,17,FALSE)</f>
        <v>BUF-9 A</v>
      </c>
      <c r="E10" s="437" t="str">
        <f>VLOOKUP(C10,'Tech. sheet (2)'!$A:$S,12,FALSE)</f>
        <v>G/C</v>
      </c>
      <c r="F10" s="438">
        <v>1.0</v>
      </c>
      <c r="G10" s="438" t="s">
        <v>3306</v>
      </c>
      <c r="H10" s="438">
        <f>VLOOKUP(A10,Register!B:F,4,FALSE)</f>
        <v>9000</v>
      </c>
      <c r="I10" s="439" t="str">
        <f t="shared" si="4"/>
        <v>#REF!</v>
      </c>
      <c r="J10" s="431" t="str">
        <f>TIME(HOUR(J5)+ABS(I10),MINUTE(J5)+MOD(I10,1)*60,SECOND(J5))</f>
        <v>#REF!</v>
      </c>
      <c r="K10" s="440"/>
      <c r="L10" s="446"/>
      <c r="M10" s="448" t="str">
        <f t="shared" si="6"/>
        <v>#REF!</v>
      </c>
      <c r="N10" s="209" t="s">
        <v>912</v>
      </c>
      <c r="O10" s="344" t="str">
        <f>VLOOKUP(P10,'Tech. sheet (2)'!$A:$R,18,FALSE)</f>
        <v>L-950-876-270TH435S2828-HBI-W18B55</v>
      </c>
      <c r="P10" s="445" t="str">
        <f>VLOOKUP(N10,Register!$B:$E,3,FALSE)</f>
        <v>OT153-ELQ0561A2A HBI</v>
      </c>
      <c r="Q10" s="437" t="str">
        <f>VLOOKUP(P10,'Tech. sheet (2)'!$A:$S,17,FALSE)</f>
        <v>153-2
</v>
      </c>
      <c r="R10" s="442" t="str">
        <f>VLOOKUP(P10,'Tech. sheet (2)'!$A:$S,12,FALSE)</f>
        <v>2 W/G</v>
      </c>
      <c r="S10" s="443">
        <v>3.0</v>
      </c>
      <c r="T10" s="443">
        <v>818062.0</v>
      </c>
      <c r="U10" s="443">
        <f>VLOOKUP(N10,Register!$B:$E,4,FALSE)</f>
        <v>4000</v>
      </c>
      <c r="V10" s="444" t="str">
        <f t="shared" si="3"/>
        <v>#REF!</v>
      </c>
      <c r="W10" s="270"/>
      <c r="X10" s="270"/>
      <c r="Y10" s="270"/>
      <c r="Z10" s="270"/>
      <c r="AA10" s="270"/>
      <c r="AB10" s="270"/>
      <c r="AC10" s="270"/>
    </row>
    <row r="11">
      <c r="A11" s="435" t="s">
        <v>900</v>
      </c>
      <c r="B11" s="436" t="str">
        <f>VLOOKUP(C11,'Tech. sheet (2)'!$A:$S,18,FALSE)</f>
        <v>L-954-848-170TH435S2828-HBI-15VK05</v>
      </c>
      <c r="C11" s="437" t="str">
        <f>VLOOKUP(A11,Register!$B:$F,3,FALSE)</f>
        <v>OT62-ELQ6216A2A ver2</v>
      </c>
      <c r="D11" s="437" t="str">
        <f>VLOOKUP(C11,'Tech. sheet (2)'!$A:$S,17,FALSE)</f>
        <v>62-3 A</v>
      </c>
      <c r="E11" s="437" t="str">
        <f>VLOOKUP(C11,'Tech. sheet (2)'!$A:$S,12,FALSE)</f>
        <v>W/C 15V</v>
      </c>
      <c r="F11" s="438">
        <v>1.0</v>
      </c>
      <c r="G11" s="438" t="s">
        <v>3306</v>
      </c>
      <c r="H11" s="438">
        <f>VLOOKUP(A11,Register!B:F,4,FALSE)</f>
        <v>24000</v>
      </c>
      <c r="I11" s="439" t="str">
        <f t="shared" si="4"/>
        <v>#REF!</v>
      </c>
      <c r="J11" s="431" t="str">
        <f t="shared" ref="J11:J12" si="7">TIME(HOUR(J10)+ABS(I11),MINUTE(J10)+MOD(I11,1)*60,SECOND(J10))</f>
        <v>#REF!</v>
      </c>
      <c r="K11" s="440"/>
      <c r="L11" s="446"/>
      <c r="M11" s="448" t="str">
        <f t="shared" ref="M11:M13" si="8">TIME(HOUR(M9)+ABS(V11),MINUTE(M9)+MOD(V11,1)*60,SECOND(M9))</f>
        <v>#REF!</v>
      </c>
      <c r="N11" s="209" t="s">
        <v>873</v>
      </c>
      <c r="O11" s="344" t="str">
        <f>VLOOKUP(P11,'Tech. sheet (2)'!$A:$R,18,FALSE)</f>
        <v>L-950-876-270TH435S2828-HBI-W18B55</v>
      </c>
      <c r="P11" s="445" t="str">
        <f>VLOOKUP(N11,Register!$B:$E,3,FALSE)</f>
        <v>OT153-ELQ0561A2A HBI</v>
      </c>
      <c r="Q11" s="437" t="str">
        <f>VLOOKUP(P11,'Tech. sheet (2)'!$A:$S,17,FALSE)</f>
        <v>153-2
</v>
      </c>
      <c r="R11" s="442" t="str">
        <f>VLOOKUP(P11,'Tech. sheet (2)'!$A:$S,12,FALSE)</f>
        <v>2 W/G</v>
      </c>
      <c r="S11" s="443">
        <v>2.0</v>
      </c>
      <c r="T11" s="443">
        <v>818062.0</v>
      </c>
      <c r="U11" s="443">
        <f>VLOOKUP(N11,Register!$B:$E,4,FALSE)</f>
        <v>2300</v>
      </c>
      <c r="V11" s="444" t="str">
        <f t="shared" si="3"/>
        <v>#REF!</v>
      </c>
      <c r="W11" s="270"/>
      <c r="X11" s="270"/>
      <c r="Y11" s="270"/>
      <c r="Z11" s="270"/>
      <c r="AA11" s="270"/>
      <c r="AB11" s="270"/>
      <c r="AC11" s="270"/>
    </row>
    <row r="12">
      <c r="A12" s="435" t="s">
        <v>902</v>
      </c>
      <c r="B12" s="449" t="str">
        <f>VLOOKUP(C12,'Tech. sheet (2)'!$A:$S,18,FALSE)</f>
        <v>L-950-876-270TH435F5628-HBI- W18U23</v>
      </c>
      <c r="C12" s="437" t="str">
        <f>VLOOKUP(A12,Register!$B:$F,3,FALSE)</f>
        <v>OT153-W18U23</v>
      </c>
      <c r="D12" s="437" t="str">
        <f>VLOOKUP(C12,'Tech. sheet (2)'!$A:$S,17,FALSE)</f>
        <v>№121-1</v>
      </c>
      <c r="E12" s="437" t="str">
        <f>VLOOKUP(C12,'Tech. sheet (2)'!$A:$S,12,FALSE)</f>
        <v>W18U23</v>
      </c>
      <c r="F12" s="438"/>
      <c r="G12" s="438" t="s">
        <v>2240</v>
      </c>
      <c r="H12" s="438">
        <v>125.0</v>
      </c>
      <c r="I12" s="439" t="str">
        <f t="shared" si="4"/>
        <v>#REF!</v>
      </c>
      <c r="J12" s="431" t="str">
        <f t="shared" si="7"/>
        <v>#REF!</v>
      </c>
      <c r="K12" s="440"/>
      <c r="L12" s="446"/>
      <c r="M12" s="448" t="str">
        <f t="shared" si="8"/>
        <v>#REF!</v>
      </c>
      <c r="N12" s="209" t="s">
        <v>873</v>
      </c>
      <c r="O12" s="344" t="str">
        <f>VLOOKUP(P12,'Tech. sheet (2)'!$A:$R,18,FALSE)</f>
        <v>L-950-876-270TH435S2828-HBI-W18B55</v>
      </c>
      <c r="P12" s="445" t="str">
        <f>VLOOKUP(N12,Register!$B:$E,3,FALSE)</f>
        <v>OT153-ELQ0561A2A HBI</v>
      </c>
      <c r="Q12" s="437" t="str">
        <f>VLOOKUP(P12,'Tech. sheet (2)'!$A:$S,17,FALSE)</f>
        <v>153-2
</v>
      </c>
      <c r="R12" s="442" t="str">
        <f>VLOOKUP(P12,'Tech. sheet (2)'!$A:$S,12,FALSE)</f>
        <v>2 W/G</v>
      </c>
      <c r="S12" s="443">
        <v>3.0</v>
      </c>
      <c r="T12" s="443">
        <v>818062.0</v>
      </c>
      <c r="U12" s="443">
        <f>VLOOKUP(N12,Register!$B:$E,4,FALSE)</f>
        <v>2300</v>
      </c>
      <c r="V12" s="444" t="str">
        <f t="shared" si="3"/>
        <v>#REF!</v>
      </c>
      <c r="W12" s="270"/>
      <c r="X12" s="270"/>
      <c r="Y12" s="270"/>
      <c r="Z12" s="270"/>
      <c r="AA12" s="270"/>
      <c r="AB12" s="270"/>
      <c r="AC12" s="270"/>
    </row>
    <row r="13">
      <c r="A13" s="435" t="s">
        <v>900</v>
      </c>
      <c r="B13" s="436" t="str">
        <f>VLOOKUP(C13,'Tech. sheet (2)'!$A:$S,18,FALSE)</f>
        <v>L-954-848-170TH435S2828-HBI-15VK05</v>
      </c>
      <c r="C13" s="437" t="str">
        <f>VLOOKUP(A13,Register!$B:$F,3,FALSE)</f>
        <v>OT62-ELQ6216A2A ver2</v>
      </c>
      <c r="D13" s="437" t="str">
        <f>VLOOKUP(C13,'Tech. sheet (2)'!$A:$S,17,FALSE)</f>
        <v>62-3 A</v>
      </c>
      <c r="E13" s="437" t="str">
        <f>VLOOKUP(C13,'Tech. sheet (2)'!$A:$S,12,FALSE)</f>
        <v>W/C 15V</v>
      </c>
      <c r="F13" s="438">
        <v>2.0</v>
      </c>
      <c r="G13" s="438" t="s">
        <v>3309</v>
      </c>
      <c r="H13" s="438">
        <f>VLOOKUP(A13,Register!B:F,4,FALSE)</f>
        <v>24000</v>
      </c>
      <c r="I13" s="439" t="str">
        <f t="shared" si="4"/>
        <v>#REF!</v>
      </c>
      <c r="J13" s="431" t="str">
        <f>TIME(HOUR(J11)+ABS(I13),MINUTE(J11)+MOD(I13,1)*60,SECOND(J11))</f>
        <v>#REF!</v>
      </c>
      <c r="K13" s="440"/>
      <c r="L13" s="446"/>
      <c r="M13" s="448" t="str">
        <f t="shared" si="8"/>
        <v>#REF!</v>
      </c>
      <c r="N13" s="209" t="s">
        <v>911</v>
      </c>
      <c r="O13" s="344" t="str">
        <f>VLOOKUP(P13,'Tech. sheet (2)'!$A:$R,18,FALSE)</f>
        <v>L-950-876-270TH435F5628-USK-20EB05</v>
      </c>
      <c r="P13" s="445" t="str">
        <f>VLOOKUP(N13,Register!$B:$E,3,FALSE)</f>
        <v>OT153-ELQ1554A0A USK</v>
      </c>
      <c r="Q13" s="437" t="str">
        <f>VLOOKUP(P13,'Tech. sheet (2)'!$A:$S,17,FALSE)</f>
        <v>153-1 A</v>
      </c>
      <c r="R13" s="442" t="str">
        <f>VLOOKUP(P13,'Tech. sheet (2)'!$A:$S,12,FALSE)</f>
        <v>W/G</v>
      </c>
      <c r="S13" s="443">
        <v>2.0</v>
      </c>
      <c r="T13" s="443">
        <v>819059.0</v>
      </c>
      <c r="U13" s="443">
        <f>VLOOKUP(N13,Register!$B:$E,4,FALSE)</f>
        <v>10000</v>
      </c>
      <c r="V13" s="444" t="str">
        <f t="shared" si="3"/>
        <v>#REF!</v>
      </c>
      <c r="W13" s="270"/>
      <c r="X13" s="270"/>
      <c r="Y13" s="270"/>
      <c r="Z13" s="270"/>
      <c r="AA13" s="270"/>
      <c r="AB13" s="270"/>
      <c r="AC13" s="270"/>
    </row>
    <row r="14">
      <c r="A14" s="435" t="s">
        <v>905</v>
      </c>
      <c r="B14" s="449" t="str">
        <f>VLOOKUP(C14,'Tech. sheet (2)'!$A:$S,18,FALSE)</f>
        <v>L-954-848-170TH435S2828-USK-15VK05</v>
      </c>
      <c r="C14" s="437" t="str">
        <f>VLOOKUP(A14,Register!$B:$F,3,FALSE)</f>
        <v>OT62-ELQ6216A2A  USK ver3</v>
      </c>
      <c r="D14" s="437" t="str">
        <f>VLOOKUP(C14,'Tech. sheet (2)'!$A:$S,17,FALSE)</f>
        <v>62-3 A</v>
      </c>
      <c r="E14" s="447" t="str">
        <f>VLOOKUP(C14,'Tech. sheet (2)'!$A:$S,12,FALSE)</f>
        <v>W/C 15V</v>
      </c>
      <c r="F14" s="438">
        <v>1.0</v>
      </c>
      <c r="G14" s="438" t="s">
        <v>3306</v>
      </c>
      <c r="H14" s="438">
        <f>VLOOKUP(A14,Register!B:F,4,FALSE)</f>
        <v>20000</v>
      </c>
      <c r="I14" s="439" t="str">
        <f t="shared" si="4"/>
        <v>#REF!</v>
      </c>
      <c r="J14" s="431" t="str">
        <f t="shared" ref="J14:J28" si="9">TIME(HOUR(J8)+ABS(I14),MINUTE(J8)+MOD(I14,1)*60,SECOND(J8))</f>
        <v>#REF!</v>
      </c>
      <c r="K14" s="440"/>
      <c r="L14" s="446"/>
      <c r="M14" s="448" t="str">
        <f t="shared" ref="M14:M28" si="10">TIME(HOUR(M13)+ABS(V14),MINUTE(M13)+MOD(V14,1)*60,SECOND(M13))</f>
        <v>#REF!</v>
      </c>
      <c r="N14" s="209" t="s">
        <v>925</v>
      </c>
      <c r="O14" s="344" t="str">
        <f>VLOOKUP(P14,'Tech. sheet (2)'!$A:$R,18,FALSE)</f>
        <v>L-950-876-270TH435F5628-USK-20EB05</v>
      </c>
      <c r="P14" s="445" t="str">
        <f>VLOOKUP(N14,Register!$B:$E,3,FALSE)</f>
        <v>OT153-ELQ1542A3A USK</v>
      </c>
      <c r="Q14" s="447" t="str">
        <f>VLOOKUP(P14,'Tech. sheet (2)'!$A:$S,17,FALSE)</f>
        <v>153-1 A</v>
      </c>
      <c r="R14" s="442" t="str">
        <f>VLOOKUP(P14,'Tech. sheet (2)'!$A:$S,12,FALSE)</f>
        <v>W/G</v>
      </c>
      <c r="S14" s="443">
        <v>1.0</v>
      </c>
      <c r="T14" s="443" t="s">
        <v>3307</v>
      </c>
      <c r="U14" s="443">
        <f>VLOOKUP(N14,Register!$B:$E,4,FALSE)</f>
        <v>10000</v>
      </c>
      <c r="V14" s="444" t="str">
        <f t="shared" si="3"/>
        <v>#REF!</v>
      </c>
      <c r="W14" s="270"/>
      <c r="X14" s="270"/>
      <c r="Y14" s="270"/>
      <c r="Z14" s="270"/>
      <c r="AA14" s="270"/>
      <c r="AB14" s="270"/>
      <c r="AC14" s="270"/>
    </row>
    <row r="15">
      <c r="A15" s="435" t="s">
        <v>904</v>
      </c>
      <c r="B15" s="436" t="str">
        <f>VLOOKUP(C15,'Tech. sheet (2)'!$A:$S,18,FALSE)</f>
        <v>L-954-848-170TH435S2828-USK-21EK05   </v>
      </c>
      <c r="C15" s="437" t="str">
        <f>VLOOKUP(A15,Register!$B:$F,3,FALSE)</f>
        <v>OT62-ELQ6215A5A USK 21E</v>
      </c>
      <c r="D15" s="437" t="str">
        <f>VLOOKUP(C15,'Tech. sheet (2)'!$A:$S,17,FALSE)</f>
        <v>62-1</v>
      </c>
      <c r="E15" s="437" t="str">
        <f>VLOOKUP(C15,'Tech. sheet (2)'!$A:$S,12,FALSE)</f>
        <v>21E</v>
      </c>
      <c r="F15" s="438">
        <v>1.0</v>
      </c>
      <c r="G15" s="438" t="s">
        <v>3306</v>
      </c>
      <c r="H15" s="438">
        <f>VLOOKUP(A15,Register!B:F,4,FALSE)</f>
        <v>20000</v>
      </c>
      <c r="I15" s="439" t="str">
        <f t="shared" si="4"/>
        <v>#REF!</v>
      </c>
      <c r="J15" s="431" t="str">
        <f t="shared" si="9"/>
        <v>#REF!</v>
      </c>
      <c r="K15" s="440"/>
      <c r="L15" s="446"/>
      <c r="M15" s="448" t="str">
        <f t="shared" si="10"/>
        <v>#REF!</v>
      </c>
      <c r="N15" s="209" t="s">
        <v>926</v>
      </c>
      <c r="O15" s="344" t="str">
        <f>VLOOKUP(P15,'Tech. sheet (2)'!$A:$R,18,FALSE)</f>
        <v>L-950-876-270TH435S2828-USK-W18B55</v>
      </c>
      <c r="P15" s="445" t="str">
        <f>VLOOKUP(N15,Register!$B:$E,3,FALSE)</f>
        <v>OT153-ELQ0561A2A USK</v>
      </c>
      <c r="Q15" s="437" t="str">
        <f>VLOOKUP(P15,'Tech. sheet (2)'!$A:$S,17,FALSE)</f>
        <v>153-2
</v>
      </c>
      <c r="R15" s="442" t="str">
        <f>VLOOKUP(P15,'Tech. sheet (2)'!$A:$S,12,FALSE)</f>
        <v>2 W/G</v>
      </c>
      <c r="S15" s="443">
        <v>1.0</v>
      </c>
      <c r="T15" s="443" t="s">
        <v>3307</v>
      </c>
      <c r="U15" s="443">
        <f>VLOOKUP(N15,Register!$B:$E,4,FALSE)</f>
        <v>12000</v>
      </c>
      <c r="V15" s="444" t="str">
        <f t="shared" si="3"/>
        <v>#REF!</v>
      </c>
      <c r="W15" s="270"/>
      <c r="X15" s="270"/>
      <c r="Y15" s="270"/>
      <c r="Z15" s="270"/>
      <c r="AA15" s="270"/>
      <c r="AB15" s="270"/>
      <c r="AC15" s="270"/>
    </row>
    <row r="16">
      <c r="A16" s="435" t="s">
        <v>899</v>
      </c>
      <c r="B16" s="436" t="str">
        <f>VLOOKUP(C16,'Tech. sheet (2)'!$A:$S,18,FALSE)</f>
        <v>L-918-925-140TS550S2828-RAS-C06K05</v>
      </c>
      <c r="C16" s="437" t="str">
        <f>VLOOKUP(A16,Register!$B:$F,3,FALSE)</f>
        <v>0,14x918x925 G/C</v>
      </c>
      <c r="D16" s="437" t="str">
        <f>VLOOKUP(C16,'Tech. sheet (2)'!$A:$S,17,FALSE)</f>
        <v>BUF-9 A</v>
      </c>
      <c r="E16" s="437" t="str">
        <f>VLOOKUP(C16,'Tech. sheet (2)'!$A:$S,12,FALSE)</f>
        <v>G/C</v>
      </c>
      <c r="F16" s="438">
        <v>2.0</v>
      </c>
      <c r="G16" s="438">
        <v>101597.0</v>
      </c>
      <c r="H16" s="438">
        <f>VLOOKUP(A16,Register!B:F,4,FALSE)</f>
        <v>9000</v>
      </c>
      <c r="I16" s="439" t="str">
        <f t="shared" si="4"/>
        <v>#REF!</v>
      </c>
      <c r="J16" s="431" t="str">
        <f t="shared" si="9"/>
        <v>#REF!</v>
      </c>
      <c r="K16" s="440"/>
      <c r="L16" s="446"/>
      <c r="M16" s="448" t="str">
        <f t="shared" si="10"/>
        <v>#REF!</v>
      </c>
      <c r="N16" s="209" t="s">
        <v>922</v>
      </c>
      <c r="O16" s="450" t="str">
        <f>VLOOKUP(P16,'Tech. sheet (2)'!$A:$R,18,FALSE)</f>
        <v>L-954-848-170TH435S2828-USK-15VK05</v>
      </c>
      <c r="P16" s="445" t="str">
        <f>VLOOKUP(N16,Register!$B:$E,3,FALSE)</f>
        <v>OT62-ELQ6216A2A  USK ver3</v>
      </c>
      <c r="Q16" s="437" t="str">
        <f>VLOOKUP(P16,'Tech. sheet (2)'!$A:$S,17,FALSE)</f>
        <v>62-3 A</v>
      </c>
      <c r="R16" s="451" t="str">
        <f>VLOOKUP(P16,'Tech. sheet (2)'!$A:$S,12,FALSE)</f>
        <v>W/C 15V</v>
      </c>
      <c r="S16" s="443">
        <v>1.0</v>
      </c>
      <c r="T16" s="443" t="s">
        <v>3306</v>
      </c>
      <c r="U16" s="443">
        <f>VLOOKUP(N16,Register!$B:$E,4,FALSE)</f>
        <v>20000</v>
      </c>
      <c r="V16" s="444" t="str">
        <f t="shared" si="3"/>
        <v>#REF!</v>
      </c>
      <c r="W16" s="270"/>
      <c r="X16" s="270"/>
      <c r="Y16" s="270"/>
      <c r="Z16" s="270"/>
      <c r="AA16" s="270"/>
      <c r="AB16" s="270"/>
      <c r="AC16" s="270"/>
    </row>
    <row r="17">
      <c r="A17" s="435" t="s">
        <v>883</v>
      </c>
      <c r="B17" s="436" t="str">
        <f>VLOOKUP(C17,'Tech. sheet (2)'!$A:$S,18,FALSE)</f>
        <v>L-975-925-140TS550S2828-RAS-C06K05</v>
      </c>
      <c r="C17" s="437" t="str">
        <f>VLOOKUP(A17,Register!$B:$F,3,FALSE)</f>
        <v>0,14x975x925 G/C</v>
      </c>
      <c r="D17" s="437" t="str">
        <f>VLOOKUP(C17,'Tech. sheet (2)'!$A:$S,17,FALSE)</f>
        <v>BUF-11 A</v>
      </c>
      <c r="E17" s="437" t="str">
        <f>VLOOKUP(C17,'Tech. sheet (2)'!$A:$S,12,FALSE)</f>
        <v>G/C</v>
      </c>
      <c r="F17" s="438">
        <v>2.0</v>
      </c>
      <c r="G17" s="438">
        <v>101597.0</v>
      </c>
      <c r="H17" s="438">
        <v>4500.0</v>
      </c>
      <c r="I17" s="439" t="str">
        <f t="shared" si="4"/>
        <v>#REF!</v>
      </c>
      <c r="J17" s="431" t="str">
        <f t="shared" si="9"/>
        <v>#REF!</v>
      </c>
      <c r="K17" s="440"/>
      <c r="L17" s="446"/>
      <c r="M17" s="448" t="str">
        <f t="shared" si="10"/>
        <v>#REF!</v>
      </c>
      <c r="N17" s="209" t="s">
        <v>924</v>
      </c>
      <c r="O17" s="450" t="str">
        <f>VLOOKUP(P17,'Tech. sheet (2)'!$A:$R,18,FALSE)</f>
        <v>L-954-848-170TH435S2828-USK-15VK05</v>
      </c>
      <c r="P17" s="445" t="str">
        <f>VLOOKUP(N17,Register!$B:$E,3,FALSE)</f>
        <v>OT62-ELQ6216A2A  USK ver3</v>
      </c>
      <c r="Q17" s="437" t="str">
        <f>VLOOKUP(P17,'Tech. sheet (2)'!$A:$S,17,FALSE)</f>
        <v>62-3 A</v>
      </c>
      <c r="R17" s="451" t="str">
        <f>VLOOKUP(P17,'Tech. sheet (2)'!$A:$S,12,FALSE)</f>
        <v>W/C 15V</v>
      </c>
      <c r="S17" s="443">
        <v>1.0</v>
      </c>
      <c r="T17" s="443" t="s">
        <v>3306</v>
      </c>
      <c r="U17" s="443">
        <f>VLOOKUP(N17,Register!$B:$E,4,FALSE)</f>
        <v>20000</v>
      </c>
      <c r="V17" s="444" t="str">
        <f t="shared" si="3"/>
        <v>#REF!</v>
      </c>
      <c r="W17" s="270"/>
      <c r="X17" s="270"/>
      <c r="Y17" s="270"/>
      <c r="Z17" s="270"/>
      <c r="AA17" s="270"/>
      <c r="AB17" s="270"/>
      <c r="AC17" s="270"/>
    </row>
    <row r="18">
      <c r="A18" s="435" t="s">
        <v>904</v>
      </c>
      <c r="B18" s="436" t="str">
        <f>VLOOKUP(C18,'Tech. sheet (2)'!$A:$S,18,FALSE)</f>
        <v>L-954-848-170TH435S2828-USK-21EK05   </v>
      </c>
      <c r="C18" s="437" t="str">
        <f>VLOOKUP(A18,Register!$B:$F,3,FALSE)</f>
        <v>OT62-ELQ6215A5A USK 21E</v>
      </c>
      <c r="D18" s="437" t="str">
        <f>VLOOKUP(C18,'Tech. sheet (2)'!$A:$S,17,FALSE)</f>
        <v>62-1</v>
      </c>
      <c r="E18" s="437" t="str">
        <f>VLOOKUP(C18,'Tech. sheet (2)'!$A:$S,12,FALSE)</f>
        <v>21E</v>
      </c>
      <c r="F18" s="438">
        <v>2.0</v>
      </c>
      <c r="G18" s="438" t="s">
        <v>3309</v>
      </c>
      <c r="H18" s="438">
        <f>VLOOKUP(A18,Register!B:F,4,FALSE)</f>
        <v>20000</v>
      </c>
      <c r="I18" s="439" t="str">
        <f t="shared" si="4"/>
        <v>#REF!</v>
      </c>
      <c r="J18" s="431" t="str">
        <f t="shared" si="9"/>
        <v>#REF!</v>
      </c>
      <c r="K18" s="440"/>
      <c r="L18" s="446"/>
      <c r="M18" s="448" t="str">
        <f t="shared" si="10"/>
        <v>#REF!</v>
      </c>
      <c r="N18" s="209" t="s">
        <v>923</v>
      </c>
      <c r="O18" s="344" t="str">
        <f>VLOOKUP(P18,'Tech. sheet (2)'!$A:$R,18,FALSE)</f>
        <v>L-954-848-170TH435S2828-HBI-15VK05</v>
      </c>
      <c r="P18" s="445" t="str">
        <f>VLOOKUP(N18,Register!$B:$E,3,FALSE)</f>
        <v>OT62-ELQ6216A2A ver2</v>
      </c>
      <c r="Q18" s="437" t="str">
        <f>VLOOKUP(P18,'Tech. sheet (2)'!$A:$S,17,FALSE)</f>
        <v>62-3 A</v>
      </c>
      <c r="R18" s="442" t="str">
        <f>VLOOKUP(P18,'Tech. sheet (2)'!$A:$S,12,FALSE)</f>
        <v>W/C 15V</v>
      </c>
      <c r="S18" s="443">
        <v>1.0</v>
      </c>
      <c r="T18" s="443" t="s">
        <v>3306</v>
      </c>
      <c r="U18" s="443">
        <f>VLOOKUP(N18,Register!$B:$E,4,FALSE)</f>
        <v>10000</v>
      </c>
      <c r="V18" s="444" t="str">
        <f t="shared" si="3"/>
        <v>#REF!</v>
      </c>
      <c r="W18" s="270"/>
      <c r="X18" s="270"/>
      <c r="Y18" s="270"/>
      <c r="Z18" s="270"/>
      <c r="AA18" s="270"/>
      <c r="AB18" s="270"/>
      <c r="AC18" s="270"/>
    </row>
    <row r="19">
      <c r="A19" s="435" t="s">
        <v>905</v>
      </c>
      <c r="B19" s="449" t="str">
        <f>VLOOKUP(C19,'Tech. sheet (2)'!$A:$S,18,FALSE)</f>
        <v>L-954-848-170TH435S2828-USK-15VK05</v>
      </c>
      <c r="C19" s="437" t="str">
        <f>VLOOKUP(A19,Register!$B:$F,3,FALSE)</f>
        <v>OT62-ELQ6216A2A  USK ver3</v>
      </c>
      <c r="D19" s="437" t="str">
        <f>VLOOKUP(C19,'Tech. sheet (2)'!$A:$S,17,FALSE)</f>
        <v>62-3 A</v>
      </c>
      <c r="E19" s="447" t="str">
        <f>VLOOKUP(C19,'Tech. sheet (2)'!$A:$S,12,FALSE)</f>
        <v>W/C 15V</v>
      </c>
      <c r="F19" s="438">
        <v>2.0</v>
      </c>
      <c r="G19" s="438" t="s">
        <v>3309</v>
      </c>
      <c r="H19" s="438">
        <f>VLOOKUP(A19,Register!B:F,4,FALSE)</f>
        <v>20000</v>
      </c>
      <c r="I19" s="439" t="str">
        <f t="shared" si="4"/>
        <v>#REF!</v>
      </c>
      <c r="J19" s="431" t="str">
        <f t="shared" si="9"/>
        <v>#REF!</v>
      </c>
      <c r="K19" s="440"/>
      <c r="L19" s="446"/>
      <c r="M19" s="448" t="str">
        <f t="shared" si="10"/>
        <v>#REF!</v>
      </c>
      <c r="N19" s="209" t="s">
        <v>928</v>
      </c>
      <c r="O19" s="344" t="str">
        <f>VLOOKUP(P19,'Tech. sheet (2)'!$A:$R,18,FALSE)</f>
        <v>L-922-868-170TH580S2828-HBI-08CB05</v>
      </c>
      <c r="P19" s="445" t="str">
        <f>VLOOKUP(N19,Register!$B:$E,3,FALSE)</f>
        <v>OT070-ELQ7033A2A  TH580</v>
      </c>
      <c r="Q19" s="437" t="str">
        <f>VLOOKUP(P19,'Tech. sheet (2)'!$A:$S,17,FALSE)</f>
        <v>70-2 A</v>
      </c>
      <c r="R19" s="442" t="str">
        <f>VLOOKUP(P19,'Tech. sheet (2)'!$A:$S,12,FALSE)</f>
        <v>G/G</v>
      </c>
      <c r="S19" s="443">
        <v>1.0</v>
      </c>
      <c r="T19" s="443">
        <v>816314.0</v>
      </c>
      <c r="U19" s="443">
        <f>VLOOKUP(N19,Register!$B:$E,4,FALSE)</f>
        <v>25000</v>
      </c>
      <c r="V19" s="444" t="str">
        <f t="shared" si="3"/>
        <v>#REF!</v>
      </c>
      <c r="W19" s="270"/>
      <c r="X19" s="270"/>
      <c r="Y19" s="270"/>
      <c r="Z19" s="270"/>
      <c r="AA19" s="270"/>
      <c r="AB19" s="270"/>
      <c r="AC19" s="270"/>
    </row>
    <row r="20">
      <c r="A20" s="435" t="s">
        <v>904</v>
      </c>
      <c r="B20" s="436" t="str">
        <f>VLOOKUP(C20,'Tech. sheet (2)'!$A:$S,18,FALSE)</f>
        <v>L-954-848-170TH435S2828-USK-21EK05   </v>
      </c>
      <c r="C20" s="437" t="str">
        <f>VLOOKUP(A20,Register!$B:$F,3,FALSE)</f>
        <v>OT62-ELQ6215A5A USK 21E</v>
      </c>
      <c r="D20" s="437" t="str">
        <f>VLOOKUP(C20,'Tech. sheet (2)'!$A:$S,17,FALSE)</f>
        <v>62-1</v>
      </c>
      <c r="E20" s="437" t="str">
        <f>VLOOKUP(C20,'Tech. sheet (2)'!$A:$S,12,FALSE)</f>
        <v>21E</v>
      </c>
      <c r="F20" s="438">
        <v>3.0</v>
      </c>
      <c r="G20" s="438" t="s">
        <v>3310</v>
      </c>
      <c r="H20" s="438">
        <f>VLOOKUP(A20,Register!B:F,4,FALSE)</f>
        <v>20000</v>
      </c>
      <c r="I20" s="439" t="str">
        <f t="shared" si="4"/>
        <v>#REF!</v>
      </c>
      <c r="J20" s="431" t="str">
        <f t="shared" si="9"/>
        <v>#REF!</v>
      </c>
      <c r="K20" s="440"/>
      <c r="L20" s="446"/>
      <c r="M20" s="448" t="str">
        <f t="shared" si="10"/>
        <v>#REF!</v>
      </c>
      <c r="N20" s="209" t="s">
        <v>929</v>
      </c>
      <c r="O20" s="344" t="str">
        <f>VLOOKUP(P20,'Tech. sheet (2)'!$A:$R,18,FALSE)</f>
        <v>L-922-868-170TH580S2828-HBI-08CB05</v>
      </c>
      <c r="P20" s="445" t="str">
        <f>VLOOKUP(N20,Register!$B:$E,3,FALSE)</f>
        <v>OT070-ELQ7033A2A  TH580</v>
      </c>
      <c r="Q20" s="437" t="str">
        <f>VLOOKUP(P20,'Tech. sheet (2)'!$A:$S,17,FALSE)</f>
        <v>70-2 A</v>
      </c>
      <c r="R20" s="442" t="str">
        <f>VLOOKUP(P20,'Tech. sheet (2)'!$A:$S,12,FALSE)</f>
        <v>G/G</v>
      </c>
      <c r="S20" s="443">
        <v>1.0</v>
      </c>
      <c r="T20" s="443">
        <v>816314.0</v>
      </c>
      <c r="U20" s="443">
        <f>VLOOKUP(N20,Register!$B:$E,4,FALSE)</f>
        <v>19500</v>
      </c>
      <c r="V20" s="444" t="str">
        <f t="shared" si="3"/>
        <v>#REF!</v>
      </c>
      <c r="W20" s="270"/>
      <c r="X20" s="270"/>
      <c r="Y20" s="270"/>
      <c r="Z20" s="270"/>
      <c r="AA20" s="270"/>
      <c r="AB20" s="270"/>
      <c r="AC20" s="270"/>
    </row>
    <row r="21" ht="15.75" customHeight="1">
      <c r="A21" s="435" t="s">
        <v>893</v>
      </c>
      <c r="B21" s="436" t="str">
        <f>VLOOKUP(C21,'Tech. sheet (2)'!$A:$S,18,FALSE)</f>
        <v>L-838-942-170TH550F2820-HBI-A55K05</v>
      </c>
      <c r="C21" s="437" t="str">
        <f>VLOOKUP(A21,Register!$B:$F,3,FALSE)</f>
        <v>0,17x838x942 ALU/С</v>
      </c>
      <c r="D21" s="437" t="str">
        <f>VLOOKUP(C21,'Tech. sheet (2)'!$A:$S,17,FALSE)</f>
        <v>BUF-8 A</v>
      </c>
      <c r="E21" s="437" t="str">
        <f>VLOOKUP(C21,'Tech. sheet (2)'!$A:$S,12,FALSE)</f>
        <v>ALU/С</v>
      </c>
      <c r="F21" s="438">
        <v>1.0</v>
      </c>
      <c r="G21" s="438" t="s">
        <v>3306</v>
      </c>
      <c r="H21" s="438">
        <v>20000.0</v>
      </c>
      <c r="I21" s="439" t="str">
        <f t="shared" si="4"/>
        <v>#REF!</v>
      </c>
      <c r="J21" s="431" t="str">
        <f t="shared" si="9"/>
        <v>#REF!</v>
      </c>
      <c r="K21" s="412"/>
      <c r="L21" s="452"/>
      <c r="M21" s="448" t="str">
        <f t="shared" si="10"/>
        <v>#REF!</v>
      </c>
      <c r="N21" s="209" t="s">
        <v>925</v>
      </c>
      <c r="O21" s="344" t="str">
        <f>VLOOKUP(P21,'Tech. sheet (2)'!$A:$R,18,FALSE)</f>
        <v>L-950-876-270TH435F5628-USK-20EB05</v>
      </c>
      <c r="P21" s="445" t="str">
        <f>VLOOKUP(N21,Register!$B:$E,3,FALSE)</f>
        <v>OT153-ELQ1542A3A USK</v>
      </c>
      <c r="Q21" s="447" t="str">
        <f>VLOOKUP(P21,'Tech. sheet (2)'!$A:$S,17,FALSE)</f>
        <v>153-1 A</v>
      </c>
      <c r="R21" s="442" t="str">
        <f>VLOOKUP(P21,'Tech. sheet (2)'!$A:$S,12,FALSE)</f>
        <v>W/G</v>
      </c>
      <c r="S21" s="443">
        <v>2.0</v>
      </c>
      <c r="T21" s="443">
        <v>819059.0</v>
      </c>
      <c r="U21" s="443">
        <f>VLOOKUP(N21,Register!$B:$E,4,FALSE)</f>
        <v>10000</v>
      </c>
      <c r="V21" s="444" t="str">
        <f t="shared" si="3"/>
        <v>#REF!</v>
      </c>
      <c r="W21" s="270"/>
      <c r="X21" s="270"/>
      <c r="Y21" s="270"/>
      <c r="Z21" s="270"/>
      <c r="AA21" s="270"/>
      <c r="AB21" s="270"/>
      <c r="AC21" s="270"/>
    </row>
    <row r="22" ht="15.75" customHeight="1">
      <c r="A22" s="435" t="s">
        <v>907</v>
      </c>
      <c r="B22" s="436" t="str">
        <f>VLOOKUP(C22,'Tech. sheet (2)'!$A:$S,18,FALSE)</f>
        <v>L-942-790-160TS340S2020-RAS-А08К05</v>
      </c>
      <c r="C22" s="437" t="str">
        <f>VLOOKUP(A22,Register!$B:$F,3,FALSE)</f>
        <v>0,16x942x790 ALU/С</v>
      </c>
      <c r="D22" s="437" t="str">
        <f>VLOOKUP(C22,'Tech. sheet (2)'!$A:$S,17,FALSE)</f>
        <v>BUF-3 A</v>
      </c>
      <c r="E22" s="437" t="str">
        <f>VLOOKUP(C22,'Tech. sheet (2)'!$A:$S,12,FALSE)</f>
        <v>ALU/С</v>
      </c>
      <c r="F22" s="438">
        <v>1.0</v>
      </c>
      <c r="G22" s="438" t="s">
        <v>3306</v>
      </c>
      <c r="H22" s="438">
        <f>VLOOKUP(A22,Register!B:F,4,FALSE)</f>
        <v>30000</v>
      </c>
      <c r="I22" s="439" t="str">
        <f t="shared" si="4"/>
        <v>#REF!</v>
      </c>
      <c r="J22" s="431" t="str">
        <f t="shared" si="9"/>
        <v>#REF!</v>
      </c>
      <c r="K22" s="412"/>
      <c r="L22" s="452"/>
      <c r="M22" s="448" t="str">
        <f t="shared" si="10"/>
        <v>#REF!</v>
      </c>
      <c r="N22" s="209" t="s">
        <v>925</v>
      </c>
      <c r="O22" s="344" t="str">
        <f>VLOOKUP(P22,'Tech. sheet (2)'!$A:$R,18,FALSE)</f>
        <v>L-950-876-270TH435F5628-USK-20EB05</v>
      </c>
      <c r="P22" s="445" t="str">
        <f>VLOOKUP(N22,Register!$B:$E,3,FALSE)</f>
        <v>OT153-ELQ1542A3A USK</v>
      </c>
      <c r="Q22" s="447" t="str">
        <f>VLOOKUP(P22,'Tech. sheet (2)'!$A:$S,17,FALSE)</f>
        <v>153-1 A</v>
      </c>
      <c r="R22" s="442" t="str">
        <f>VLOOKUP(P22,'Tech. sheet (2)'!$A:$S,12,FALSE)</f>
        <v>W/G</v>
      </c>
      <c r="S22" s="443">
        <v>3.0</v>
      </c>
      <c r="T22" s="443">
        <v>816733.0</v>
      </c>
      <c r="U22" s="443">
        <f>VLOOKUP(N22,Register!$B:$E,4,FALSE)</f>
        <v>10000</v>
      </c>
      <c r="V22" s="444" t="str">
        <f t="shared" si="3"/>
        <v>#REF!</v>
      </c>
      <c r="W22" s="270"/>
      <c r="X22" s="270"/>
      <c r="Y22" s="270"/>
      <c r="Z22" s="270"/>
      <c r="AA22" s="270"/>
      <c r="AB22" s="270"/>
      <c r="AC22" s="270"/>
    </row>
    <row r="23" ht="15.75" customHeight="1">
      <c r="A23" s="435" t="s">
        <v>906</v>
      </c>
      <c r="B23" s="436" t="str">
        <f>VLOOKUP(C23,'Tech. sheet (2)'!$A:$S,18,FALSE)</f>
        <v>L-838-941,7-200TH550S2828-HBI-A55B05</v>
      </c>
      <c r="C23" s="437" t="str">
        <f>VLOOKUP(A23,Register!$B:$F,3,FALSE)</f>
        <v>OT99-921XQ 0,20 A55B05 </v>
      </c>
      <c r="D23" s="437" t="str">
        <f>VLOOKUP(C23,'Tech. sheet (2)'!$A:$S,17,FALSE)</f>
        <v>99-C-1</v>
      </c>
      <c r="E23" s="437" t="str">
        <f>VLOOKUP(C23,'Tech. sheet (2)'!$A:$S,12,FALSE)</f>
        <v>ALU/G</v>
      </c>
      <c r="F23" s="438">
        <v>1.0</v>
      </c>
      <c r="G23" s="438" t="s">
        <v>3307</v>
      </c>
      <c r="H23" s="438">
        <v>20000.0</v>
      </c>
      <c r="I23" s="439" t="str">
        <f t="shared" si="4"/>
        <v>#REF!</v>
      </c>
      <c r="J23" s="431" t="str">
        <f t="shared" si="9"/>
        <v>#REF!</v>
      </c>
      <c r="K23" s="412"/>
      <c r="L23" s="452"/>
      <c r="M23" s="448" t="str">
        <f t="shared" si="10"/>
        <v>#REF!</v>
      </c>
      <c r="N23" s="209" t="s">
        <v>926</v>
      </c>
      <c r="O23" s="344" t="str">
        <f>VLOOKUP(P23,'Tech. sheet (2)'!$A:$R,18,FALSE)</f>
        <v>L-950-876-270TH435S2828-USK-W18B55</v>
      </c>
      <c r="P23" s="445" t="str">
        <f>VLOOKUP(N23,Register!$B:$E,3,FALSE)</f>
        <v>OT153-ELQ0561A2A USK</v>
      </c>
      <c r="Q23" s="437" t="str">
        <f>VLOOKUP(P23,'Tech. sheet (2)'!$A:$S,17,FALSE)</f>
        <v>153-2
</v>
      </c>
      <c r="R23" s="442" t="str">
        <f>VLOOKUP(P23,'Tech. sheet (2)'!$A:$S,12,FALSE)</f>
        <v>2 W/G</v>
      </c>
      <c r="S23" s="443">
        <v>2.0</v>
      </c>
      <c r="T23" s="443">
        <v>818062.0</v>
      </c>
      <c r="U23" s="443">
        <f>VLOOKUP(N23,Register!$B:$E,4,FALSE)</f>
        <v>12000</v>
      </c>
      <c r="V23" s="444" t="str">
        <f t="shared" si="3"/>
        <v>#REF!</v>
      </c>
      <c r="W23" s="270"/>
      <c r="X23" s="270"/>
      <c r="Y23" s="270"/>
      <c r="Z23" s="270"/>
      <c r="AA23" s="270"/>
      <c r="AB23" s="270"/>
      <c r="AC23" s="270"/>
    </row>
    <row r="24" ht="15.75" customHeight="1">
      <c r="A24" s="435" t="s">
        <v>906</v>
      </c>
      <c r="B24" s="436" t="str">
        <f>VLOOKUP(C24,'Tech. sheet (2)'!$A:$S,18,FALSE)</f>
        <v>L-838-941,7-200TH550S2828-HBI-A55B05</v>
      </c>
      <c r="C24" s="437" t="str">
        <f>VLOOKUP(A24,Register!$B:$F,3,FALSE)</f>
        <v>OT99-921XQ 0,20 A55B05 </v>
      </c>
      <c r="D24" s="437" t="str">
        <f>VLOOKUP(C24,'Tech. sheet (2)'!$A:$S,17,FALSE)</f>
        <v>99-C-1</v>
      </c>
      <c r="E24" s="437" t="str">
        <f>VLOOKUP(C24,'Tech. sheet (2)'!$A:$S,12,FALSE)</f>
        <v>ALU/G</v>
      </c>
      <c r="F24" s="438">
        <v>2.0</v>
      </c>
      <c r="G24" s="438" t="s">
        <v>3308</v>
      </c>
      <c r="H24" s="438">
        <v>20000.0</v>
      </c>
      <c r="I24" s="439" t="str">
        <f t="shared" si="4"/>
        <v>#REF!</v>
      </c>
      <c r="J24" s="431" t="str">
        <f t="shared" si="9"/>
        <v>#REF!</v>
      </c>
      <c r="K24" s="412"/>
      <c r="L24" s="452"/>
      <c r="M24" s="448" t="str">
        <f t="shared" si="10"/>
        <v>#REF!</v>
      </c>
      <c r="N24" s="209" t="s">
        <v>926</v>
      </c>
      <c r="O24" s="344" t="str">
        <f>VLOOKUP(P24,'Tech. sheet (2)'!$A:$R,18,FALSE)</f>
        <v>L-950-876-270TH435S2828-USK-W18B55</v>
      </c>
      <c r="P24" s="445" t="str">
        <f>VLOOKUP(N24,Register!$B:$E,3,FALSE)</f>
        <v>OT153-ELQ0561A2A USK</v>
      </c>
      <c r="Q24" s="437" t="str">
        <f>VLOOKUP(P24,'Tech. sheet (2)'!$A:$S,17,FALSE)</f>
        <v>153-2
</v>
      </c>
      <c r="R24" s="442" t="str">
        <f>VLOOKUP(P24,'Tech. sheet (2)'!$A:$S,12,FALSE)</f>
        <v>2 W/G</v>
      </c>
      <c r="S24" s="443">
        <v>3.0</v>
      </c>
      <c r="T24" s="443">
        <v>818062.0</v>
      </c>
      <c r="U24" s="443">
        <f>VLOOKUP(N24,Register!$B:$E,4,FALSE)</f>
        <v>12000</v>
      </c>
      <c r="V24" s="444" t="str">
        <f t="shared" si="3"/>
        <v>#REF!</v>
      </c>
      <c r="W24" s="270"/>
      <c r="X24" s="270"/>
      <c r="Y24" s="270"/>
      <c r="Z24" s="270"/>
      <c r="AA24" s="270"/>
      <c r="AB24" s="270"/>
      <c r="AC24" s="270"/>
    </row>
    <row r="25" ht="15.75" customHeight="1">
      <c r="A25" s="435" t="s">
        <v>907</v>
      </c>
      <c r="B25" s="436" t="str">
        <f>VLOOKUP(C25,'Tech. sheet (2)'!$A:$S,18,FALSE)</f>
        <v>L-942-790-160TS340S2020-RAS-А08К05</v>
      </c>
      <c r="C25" s="437" t="str">
        <f>VLOOKUP(A25,Register!$B:$F,3,FALSE)</f>
        <v>0,16x942x790 ALU/С</v>
      </c>
      <c r="D25" s="437" t="str">
        <f>VLOOKUP(C25,'Tech. sheet (2)'!$A:$S,17,FALSE)</f>
        <v>BUF-3 A</v>
      </c>
      <c r="E25" s="437" t="str">
        <f>VLOOKUP(C25,'Tech. sheet (2)'!$A:$S,12,FALSE)</f>
        <v>ALU/С</v>
      </c>
      <c r="F25" s="438">
        <v>2.0</v>
      </c>
      <c r="G25" s="438" t="s">
        <v>3308</v>
      </c>
      <c r="H25" s="438">
        <f>VLOOKUP(A25,Register!B:F,4,FALSE)</f>
        <v>30000</v>
      </c>
      <c r="I25" s="439" t="str">
        <f t="shared" si="4"/>
        <v>#REF!</v>
      </c>
      <c r="J25" s="431" t="str">
        <f t="shared" si="9"/>
        <v>#REF!</v>
      </c>
      <c r="K25" s="412"/>
      <c r="L25" s="452"/>
      <c r="M25" s="448" t="str">
        <f t="shared" si="10"/>
        <v>#REF!</v>
      </c>
      <c r="N25" s="209" t="s">
        <v>893</v>
      </c>
      <c r="O25" s="344" t="str">
        <f>VLOOKUP(P25,'Tech. sheet (2)'!$A:$R,18,FALSE)</f>
        <v>L-838-942-170TH550F2820-HBI-A55K05</v>
      </c>
      <c r="P25" s="445" t="str">
        <f>VLOOKUP(N25,Register!$B:$E,3,FALSE)</f>
        <v>0,17x838x942 ALU/С</v>
      </c>
      <c r="Q25" s="437" t="str">
        <f>VLOOKUP(P25,'Tech. sheet (2)'!$A:$S,17,FALSE)</f>
        <v>BUF-8 A</v>
      </c>
      <c r="R25" s="442" t="str">
        <f>VLOOKUP(P25,'Tech. sheet (2)'!$A:$S,12,FALSE)</f>
        <v>ALU/С</v>
      </c>
      <c r="S25" s="443">
        <v>2.0</v>
      </c>
      <c r="T25" s="443" t="s">
        <v>3308</v>
      </c>
      <c r="U25" s="443">
        <v>15000.0</v>
      </c>
      <c r="V25" s="444" t="str">
        <f t="shared" si="3"/>
        <v>#REF!</v>
      </c>
      <c r="W25" s="270"/>
      <c r="X25" s="270"/>
      <c r="Y25" s="270"/>
      <c r="Z25" s="270"/>
      <c r="AA25" s="270"/>
      <c r="AB25" s="270"/>
      <c r="AC25" s="270"/>
    </row>
    <row r="26" ht="15.75" customHeight="1">
      <c r="A26" s="435" t="s">
        <v>908</v>
      </c>
      <c r="B26" s="436" t="str">
        <f>VLOOKUP(C26,'Tech. sheet (2)'!$A:$S,18,FALSE)</f>
        <v>L-918-925-140TS550S2828-RAS-C06K05</v>
      </c>
      <c r="C26" s="437" t="str">
        <f>VLOOKUP(A26,Register!$B:$F,3,FALSE)</f>
        <v>0,14x918x925 G/C</v>
      </c>
      <c r="D26" s="437" t="str">
        <f>VLOOKUP(C26,'Tech. sheet (2)'!$A:$S,17,FALSE)</f>
        <v>BUF-9 A</v>
      </c>
      <c r="E26" s="437" t="str">
        <f>VLOOKUP(C26,'Tech. sheet (2)'!$A:$S,12,FALSE)</f>
        <v>G/C</v>
      </c>
      <c r="F26" s="438">
        <v>1.0</v>
      </c>
      <c r="G26" s="438" t="s">
        <v>3306</v>
      </c>
      <c r="H26" s="438">
        <f>VLOOKUP(A26,Register!B:F,4,FALSE)</f>
        <v>20000</v>
      </c>
      <c r="I26" s="439" t="str">
        <f t="shared" si="4"/>
        <v>#REF!</v>
      </c>
      <c r="J26" s="431" t="str">
        <f t="shared" si="9"/>
        <v>#REF!</v>
      </c>
      <c r="K26" s="412"/>
      <c r="L26" s="453"/>
      <c r="M26" s="448" t="str">
        <f t="shared" si="10"/>
        <v>#REF!</v>
      </c>
      <c r="N26" s="209" t="s">
        <v>933</v>
      </c>
      <c r="O26" s="344" t="str">
        <f>VLOOKUP(P26,'Tech. sheet (2)'!$A:$R,18,FALSE)</f>
        <v>L-838-941,7-200TH550S2828-HBI-A55B05</v>
      </c>
      <c r="P26" s="445" t="str">
        <f>VLOOKUP(N26,Register!$B:$E,3,FALSE)</f>
        <v>OT99-921XQ 0,20 A55B05 </v>
      </c>
      <c r="Q26" s="437" t="str">
        <f>VLOOKUP(P26,'Tech. sheet (2)'!$A:$S,17,FALSE)</f>
        <v>99-C-1</v>
      </c>
      <c r="R26" s="442" t="str">
        <f>VLOOKUP(P26,'Tech. sheet (2)'!$A:$S,12,FALSE)</f>
        <v>ALU/G</v>
      </c>
      <c r="S26" s="443">
        <v>2.0</v>
      </c>
      <c r="T26" s="443" t="s">
        <v>3308</v>
      </c>
      <c r="U26" s="443">
        <f>VLOOKUP(N26,Register!$B:$E,4,FALSE)</f>
        <v>8000</v>
      </c>
      <c r="V26" s="444" t="str">
        <f t="shared" si="3"/>
        <v>#REF!</v>
      </c>
      <c r="W26" s="270"/>
      <c r="X26" s="270"/>
      <c r="Y26" s="270"/>
      <c r="Z26" s="270"/>
      <c r="AA26" s="270"/>
      <c r="AB26" s="270"/>
      <c r="AC26" s="270"/>
    </row>
    <row r="27" ht="15.75" customHeight="1">
      <c r="A27" s="435" t="s">
        <v>908</v>
      </c>
      <c r="B27" s="436" t="str">
        <f>VLOOKUP(C27,'Tech. sheet (2)'!$A:$S,18,FALSE)</f>
        <v>L-918-925-140TS550S2828-RAS-C06K05</v>
      </c>
      <c r="C27" s="437" t="str">
        <f>VLOOKUP(A27,Register!$B:$F,3,FALSE)</f>
        <v>0,14x918x925 G/C</v>
      </c>
      <c r="D27" s="437" t="str">
        <f>VLOOKUP(C27,'Tech. sheet (2)'!$A:$S,17,FALSE)</f>
        <v>BUF-9 A</v>
      </c>
      <c r="E27" s="437" t="str">
        <f>VLOOKUP(C27,'Tech. sheet (2)'!$A:$S,12,FALSE)</f>
        <v>G/C</v>
      </c>
      <c r="F27" s="438">
        <v>2.0</v>
      </c>
      <c r="G27" s="454">
        <v>101597.0</v>
      </c>
      <c r="H27" s="438">
        <f>VLOOKUP(A27,Register!B:F,4,FALSE)</f>
        <v>20000</v>
      </c>
      <c r="I27" s="439" t="str">
        <f t="shared" si="4"/>
        <v>#REF!</v>
      </c>
      <c r="J27" s="431" t="str">
        <f t="shared" si="9"/>
        <v>#REF!</v>
      </c>
      <c r="K27" s="412"/>
      <c r="L27" s="453"/>
      <c r="M27" s="448" t="str">
        <f t="shared" si="10"/>
        <v>#REF!</v>
      </c>
      <c r="N27" s="209" t="s">
        <v>939</v>
      </c>
      <c r="O27" s="344" t="str">
        <f>VLOOKUP(P27,'Tech. sheet (2)'!$A:$R,18,FALSE)</f>
        <v>L-975-925-140TS550S2828-USK-C06K05</v>
      </c>
      <c r="P27" s="445" t="str">
        <f>VLOOKUP(N27,Register!$B:$E,3,FALSE)</f>
        <v>0,14x975x925 G/C USK</v>
      </c>
      <c r="Q27" s="437" t="str">
        <f>VLOOKUP(P27,'Tech. sheet (2)'!$A:$S,17,FALSE)</f>
        <v>BUF-11 A</v>
      </c>
      <c r="R27" s="442" t="str">
        <f>VLOOKUP(P27,'Tech. sheet (2)'!$A:$S,12,FALSE)</f>
        <v>G/C</v>
      </c>
      <c r="S27" s="443">
        <v>1.0</v>
      </c>
      <c r="T27" s="455" t="s">
        <v>3306</v>
      </c>
      <c r="U27" s="443">
        <f>VLOOKUP(N27,Register!$B:$E,4,FALSE)</f>
        <v>8000</v>
      </c>
      <c r="V27" s="444" t="str">
        <f t="shared" si="3"/>
        <v>#REF!</v>
      </c>
      <c r="W27" s="270"/>
      <c r="X27" s="270"/>
      <c r="Y27" s="270"/>
      <c r="Z27" s="270"/>
      <c r="AA27" s="270"/>
      <c r="AB27" s="270"/>
      <c r="AC27" s="270"/>
    </row>
    <row r="28" ht="15.75" customHeight="1">
      <c r="A28" s="435" t="s">
        <v>909</v>
      </c>
      <c r="B28" s="436" t="str">
        <f>VLOOKUP(C28,'Tech. sheet (2)'!$A:$S,18,FALSE)</f>
        <v>L-922-868-170TH580S2828-HBI-08CB05</v>
      </c>
      <c r="C28" s="437" t="str">
        <f>VLOOKUP(A28,Register!$B:$F,3,FALSE)</f>
        <v>OT070-ELQ7033A2A  TH580</v>
      </c>
      <c r="D28" s="437" t="str">
        <f>VLOOKUP(C28,'Tech. sheet (2)'!$A:$S,17,FALSE)</f>
        <v>70-2 A</v>
      </c>
      <c r="E28" s="437" t="str">
        <f>VLOOKUP(C28,'Tech. sheet (2)'!$A:$S,12,FALSE)</f>
        <v>G/G</v>
      </c>
      <c r="F28" s="438">
        <v>1.0</v>
      </c>
      <c r="G28" s="438">
        <v>816314.0</v>
      </c>
      <c r="H28" s="438">
        <f>VLOOKUP(A28,Register!B:F,4,FALSE)</f>
        <v>26000</v>
      </c>
      <c r="I28" s="456" t="str">
        <f t="shared" si="4"/>
        <v>#REF!</v>
      </c>
      <c r="J28" s="457" t="str">
        <f t="shared" si="9"/>
        <v>#REF!</v>
      </c>
      <c r="K28" s="412"/>
      <c r="L28" s="458"/>
      <c r="M28" s="459" t="str">
        <f t="shared" si="10"/>
        <v>#REF!</v>
      </c>
      <c r="N28" s="243" t="s">
        <v>940</v>
      </c>
      <c r="O28" s="344" t="str">
        <f>VLOOKUP(P28,'Tech. sheet (2)'!$A:$R,18,FALSE)</f>
        <v>L-950-876-270TH435S2828-USK-W18B55</v>
      </c>
      <c r="P28" s="460" t="str">
        <f>VLOOKUP(N28,Register!$B:$E,3,FALSE)</f>
        <v>OT153-ELQ0561A2A USK</v>
      </c>
      <c r="Q28" s="437" t="str">
        <f>VLOOKUP(P28,'Tech. sheet (2)'!$A:$S,17,FALSE)</f>
        <v>153-2
</v>
      </c>
      <c r="R28" s="442" t="str">
        <f>VLOOKUP(P28,'Tech. sheet (2)'!$A:$S,12,FALSE)</f>
        <v>2 W/G</v>
      </c>
      <c r="S28" s="461">
        <v>1.0</v>
      </c>
      <c r="T28" s="462" t="s">
        <v>3307</v>
      </c>
      <c r="U28" s="463">
        <f>VLOOKUP(N28,Register!$B:$E,4,FALSE)</f>
        <v>10000</v>
      </c>
      <c r="V28" s="444" t="str">
        <f t="shared" si="3"/>
        <v>#REF!</v>
      </c>
      <c r="W28" s="270"/>
      <c r="X28" s="270"/>
      <c r="Y28" s="270"/>
      <c r="Z28" s="270"/>
      <c r="AA28" s="270"/>
      <c r="AB28" s="270"/>
      <c r="AC28" s="270"/>
    </row>
    <row r="29" ht="15.75" customHeight="1">
      <c r="A29" s="435" t="s">
        <v>909</v>
      </c>
      <c r="B29" s="436" t="str">
        <f>VLOOKUP(C29,'Tech. sheet (2)'!$A:$S,18,FALSE)</f>
        <v>L-922-868-170TH580S2828-HBI-08CB05</v>
      </c>
      <c r="C29" s="437" t="str">
        <f>VLOOKUP(A29,Register!$B:$F,3,FALSE)</f>
        <v>OT070-ELQ7033A2A  TH580</v>
      </c>
      <c r="D29" s="437" t="str">
        <f>VLOOKUP(C29,'Tech. sheet (2)'!$A:$S,17,FALSE)</f>
        <v>70-2 A</v>
      </c>
      <c r="E29" s="437" t="str">
        <f>VLOOKUP(C29,'Tech. sheet (2)'!$A:$S,12,FALSE)</f>
        <v>G/G</v>
      </c>
      <c r="F29" s="438">
        <v>2.0</v>
      </c>
      <c r="G29" s="438">
        <v>816361.0</v>
      </c>
      <c r="H29" s="438">
        <f>VLOOKUP(A29,Register!B:F,4,FALSE)</f>
        <v>26000</v>
      </c>
      <c r="I29" s="412"/>
      <c r="J29" s="412"/>
      <c r="K29" s="412"/>
      <c r="L29" s="412"/>
      <c r="M29" s="412"/>
      <c r="N29" s="243" t="s">
        <v>917</v>
      </c>
      <c r="O29" s="344" t="str">
        <f>VLOOKUP(P29,'Tech. sheet (2)'!$A:$R,18,FALSE)</f>
        <v>L-838-942-170TH550F2820-HBI-A55K05</v>
      </c>
      <c r="P29" s="460" t="str">
        <f>VLOOKUP(N29,Register!$B:$E,3,FALSE)</f>
        <v>0,17x838x942 ALU/С</v>
      </c>
      <c r="Q29" s="437" t="str">
        <f>VLOOKUP(P29,'Tech. sheet (2)'!$A:$S,17,FALSE)</f>
        <v>BUF-8 A</v>
      </c>
      <c r="R29" s="442" t="str">
        <f>VLOOKUP(P29,'Tech. sheet (2)'!$A:$S,12,FALSE)</f>
        <v>ALU/С</v>
      </c>
      <c r="S29" s="461">
        <v>2.0</v>
      </c>
      <c r="T29" s="462" t="s">
        <v>3308</v>
      </c>
      <c r="U29" s="463">
        <v>25000.0</v>
      </c>
      <c r="V29" s="412"/>
      <c r="W29" s="270"/>
      <c r="X29" s="270"/>
      <c r="Y29" s="270"/>
      <c r="Z29" s="270"/>
      <c r="AA29" s="270"/>
      <c r="AB29" s="270"/>
      <c r="AC29" s="270"/>
    </row>
    <row r="30" ht="15.75" customHeight="1">
      <c r="A30" s="435" t="s">
        <v>911</v>
      </c>
      <c r="B30" s="436" t="str">
        <f>VLOOKUP(C30,'Tech. sheet (2)'!$A:$S,18,FALSE)</f>
        <v>L-950-876-270TH435F5628-USK-20EB05</v>
      </c>
      <c r="C30" s="437" t="str">
        <f>VLOOKUP(A30,Register!$B:$F,3,FALSE)</f>
        <v>OT153-ELQ1554A0A USK</v>
      </c>
      <c r="D30" s="437" t="str">
        <f>VLOOKUP(C30,'Tech. sheet (2)'!$A:$S,17,FALSE)</f>
        <v>153-1 A</v>
      </c>
      <c r="E30" s="437" t="str">
        <f>VLOOKUP(C30,'Tech. sheet (2)'!$A:$S,12,FALSE)</f>
        <v>W/G</v>
      </c>
      <c r="F30" s="438">
        <v>3.0</v>
      </c>
      <c r="G30" s="438">
        <v>816733.0</v>
      </c>
      <c r="H30" s="438">
        <f>VLOOKUP(A30,Register!B:F,4,FALSE)</f>
        <v>10000</v>
      </c>
      <c r="I30" s="412"/>
      <c r="J30" s="412"/>
      <c r="K30" s="412"/>
      <c r="L30" s="412"/>
      <c r="M30" s="412"/>
      <c r="N30" s="243" t="s">
        <v>946</v>
      </c>
      <c r="O30" s="344" t="str">
        <f>VLOOKUP(P30,'Tech. sheet (2)'!$A:$R,18,FALSE)</f>
        <v>L-942-790-160TS340S2020-RAS-А08К05</v>
      </c>
      <c r="P30" s="460" t="str">
        <f>VLOOKUP(N30,Register!$B:$E,3,FALSE)</f>
        <v>0,16x942x790 ALU/С</v>
      </c>
      <c r="Q30" s="437" t="str">
        <f>VLOOKUP(P30,'Tech. sheet (2)'!$A:$S,17,FALSE)</f>
        <v>BUF-3 A</v>
      </c>
      <c r="R30" s="442" t="str">
        <f>VLOOKUP(P30,'Tech. sheet (2)'!$A:$S,12,FALSE)</f>
        <v>ALU/С</v>
      </c>
      <c r="S30" s="461">
        <v>2.0</v>
      </c>
      <c r="T30" s="462" t="s">
        <v>3308</v>
      </c>
      <c r="U30" s="462">
        <v>25000.0</v>
      </c>
      <c r="V30" s="412"/>
      <c r="W30" s="270"/>
      <c r="X30" s="270"/>
      <c r="Y30" s="270"/>
      <c r="Z30" s="270"/>
      <c r="AA30" s="270"/>
      <c r="AB30" s="270"/>
      <c r="AC30" s="270"/>
    </row>
    <row r="31" ht="15.75" customHeight="1">
      <c r="A31" s="435" t="s">
        <v>906</v>
      </c>
      <c r="B31" s="436" t="str">
        <f>VLOOKUP(C31,'Tech. sheet (2)'!$A:$S,18,FALSE)</f>
        <v>L-838-941,7-200TH550S2828-HBI-A55B05</v>
      </c>
      <c r="C31" s="437" t="str">
        <f>VLOOKUP(A31,Register!$B:$F,3,FALSE)</f>
        <v>OT99-921XQ 0,20 A55B05 </v>
      </c>
      <c r="D31" s="437" t="str">
        <f>VLOOKUP(C31,'Tech. sheet (2)'!$A:$S,17,FALSE)</f>
        <v>99-C-1</v>
      </c>
      <c r="E31" s="437" t="str">
        <f>VLOOKUP(C31,'Tech. sheet (2)'!$A:$S,12,FALSE)</f>
        <v>ALU/G</v>
      </c>
      <c r="F31" s="438">
        <v>2.0</v>
      </c>
      <c r="G31" s="438" t="s">
        <v>3308</v>
      </c>
      <c r="H31" s="438">
        <v>20000.0</v>
      </c>
      <c r="I31" s="412"/>
      <c r="J31" s="412"/>
      <c r="K31" s="412"/>
      <c r="L31" s="412"/>
      <c r="M31" s="412"/>
      <c r="N31" s="243" t="s">
        <v>917</v>
      </c>
      <c r="O31" s="344" t="str">
        <f>VLOOKUP(P31,'Tech. sheet (2)'!$A:$R,18,FALSE)</f>
        <v>L-838-942-170TH550F2820-HBI-A55K05</v>
      </c>
      <c r="P31" s="460" t="str">
        <f>VLOOKUP(N31,Register!$B:$E,3,FALSE)</f>
        <v>0,17x838x942 ALU/С</v>
      </c>
      <c r="Q31" s="437" t="str">
        <f>VLOOKUP(P31,'Tech. sheet (2)'!$A:$S,17,FALSE)</f>
        <v>BUF-8 A</v>
      </c>
      <c r="R31" s="442" t="str">
        <f>VLOOKUP(P31,'Tech. sheet (2)'!$A:$S,12,FALSE)</f>
        <v>ALU/С</v>
      </c>
      <c r="S31" s="461">
        <v>2.0</v>
      </c>
      <c r="T31" s="462" t="s">
        <v>3308</v>
      </c>
      <c r="U31" s="462">
        <v>6000.0</v>
      </c>
      <c r="V31" s="412"/>
      <c r="W31" s="270"/>
      <c r="X31" s="270"/>
      <c r="Y31" s="270"/>
      <c r="Z31" s="270"/>
      <c r="AA31" s="270"/>
      <c r="AB31" s="270"/>
      <c r="AC31" s="270"/>
    </row>
    <row r="32" ht="15.75" customHeight="1">
      <c r="A32" s="435" t="s">
        <v>893</v>
      </c>
      <c r="B32" s="436" t="str">
        <f>VLOOKUP(C32,'Tech. sheet (2)'!$A:$S,18,FALSE)</f>
        <v>L-838-942-170TH550F2820-HBI-A55K05</v>
      </c>
      <c r="C32" s="437" t="str">
        <f>VLOOKUP(A32,Register!$B:$F,3,FALSE)</f>
        <v>0,17x838x942 ALU/С</v>
      </c>
      <c r="D32" s="437" t="str">
        <f>VLOOKUP(C32,'Tech. sheet (2)'!$A:$S,17,FALSE)</f>
        <v>BUF-8 A</v>
      </c>
      <c r="E32" s="437" t="str">
        <f>VLOOKUP(C32,'Tech. sheet (2)'!$A:$S,12,FALSE)</f>
        <v>ALU/С</v>
      </c>
      <c r="F32" s="438">
        <v>2.0</v>
      </c>
      <c r="G32" s="438" t="s">
        <v>3308</v>
      </c>
      <c r="H32" s="438">
        <f>VLOOKUP(A32,Register!B:F,4,FALSE)</f>
        <v>30000</v>
      </c>
      <c r="I32" s="412"/>
      <c r="J32" s="412"/>
      <c r="K32" s="412"/>
      <c r="L32" s="412"/>
      <c r="M32" s="412"/>
      <c r="N32" s="243" t="s">
        <v>951</v>
      </c>
      <c r="O32" s="344" t="str">
        <f>VLOOKUP(P32,'Tech. sheet (2)'!$A:$R,18,FALSE)</f>
        <v>L-950-876-270TH435S2828-USK-W18B55</v>
      </c>
      <c r="P32" s="460" t="str">
        <f>VLOOKUP(N32,Register!$B:$E,3,FALSE)</f>
        <v>OT153-ELQ0561A2A USK</v>
      </c>
      <c r="Q32" s="437" t="str">
        <f>VLOOKUP(P32,'Tech. sheet (2)'!$A:$S,17,FALSE)</f>
        <v>153-2
</v>
      </c>
      <c r="R32" s="442" t="str">
        <f>VLOOKUP(P32,'Tech. sheet (2)'!$A:$S,12,FALSE)</f>
        <v>2 W/G</v>
      </c>
      <c r="S32" s="462">
        <v>1.0</v>
      </c>
      <c r="T32" s="462" t="s">
        <v>3307</v>
      </c>
      <c r="U32" s="462">
        <f>VLOOKUP(N32,Register!$B:$E,4,FALSE)</f>
        <v>20000</v>
      </c>
      <c r="V32" s="412"/>
      <c r="W32" s="270"/>
      <c r="X32" s="270"/>
      <c r="Y32" s="270"/>
      <c r="Z32" s="270"/>
      <c r="AA32" s="270"/>
      <c r="AB32" s="270"/>
      <c r="AC32" s="270"/>
    </row>
    <row r="33" ht="15.75" customHeight="1">
      <c r="A33" s="435" t="s">
        <v>915</v>
      </c>
      <c r="B33" s="436" t="str">
        <f>VLOOKUP(C33,'Tech. sheet (2)'!$A:$S,18,FALSE)</f>
        <v>L-913-766-140TS480F2020-RAS-21EK05</v>
      </c>
      <c r="C33" s="437" t="str">
        <f>VLOOKUP(A33,Register!$B:$F,3,FALSE)</f>
        <v>0,14x913x766 21E</v>
      </c>
      <c r="D33" s="464" t="str">
        <f>VLOOKUP(C33,'Tech. sheet (2)'!$A:$S,17,FALSE)</f>
        <v>BUF-2 A</v>
      </c>
      <c r="E33" s="437" t="str">
        <f>VLOOKUP(C33,'Tech. sheet (2)'!$A:$S,12,FALSE)</f>
        <v>21E</v>
      </c>
      <c r="F33" s="438">
        <v>1.0</v>
      </c>
      <c r="G33" s="438" t="s">
        <v>3306</v>
      </c>
      <c r="H33" s="438">
        <f>VLOOKUP(A33,Register!B:F,4,FALSE)</f>
        <v>30000</v>
      </c>
      <c r="I33" s="412"/>
      <c r="J33" s="412"/>
      <c r="K33" s="412"/>
      <c r="L33" s="412"/>
      <c r="M33" s="412"/>
      <c r="N33" s="243" t="s">
        <v>957</v>
      </c>
      <c r="O33" s="450" t="str">
        <f>VLOOKUP(P33,'Tech. sheet (2)'!$A:$R,18,FALSE)</f>
        <v>L-838-826-200TH415F2828-USK-08CB05</v>
      </c>
      <c r="P33" s="460" t="str">
        <f>VLOOKUP(N33,Register!$B:$E,3,FALSE)</f>
        <v>OT99-ELQ9991A0A ARP</v>
      </c>
      <c r="Q33" s="437" t="str">
        <f>VLOOKUP(P33,'Tech. sheet (2)'!$A:$S,17,FALSE)</f>
        <v>99-S-3</v>
      </c>
      <c r="R33" s="442" t="str">
        <f>VLOOKUP(P33,'Tech. sheet (2)'!$A:$S,12,FALSE)</f>
        <v>G/G </v>
      </c>
      <c r="S33" s="462">
        <v>1.0</v>
      </c>
      <c r="T33" s="462" t="s">
        <v>3307</v>
      </c>
      <c r="U33" s="462">
        <v>11000.0</v>
      </c>
      <c r="V33" s="412"/>
      <c r="W33" s="270"/>
      <c r="X33" s="270"/>
      <c r="Y33" s="270"/>
      <c r="Z33" s="270"/>
      <c r="AA33" s="270"/>
      <c r="AB33" s="270"/>
      <c r="AC33" s="270"/>
    </row>
    <row r="34" ht="15.75" customHeight="1">
      <c r="A34" s="435" t="s">
        <v>921</v>
      </c>
      <c r="B34" s="449" t="str">
        <f>VLOOKUP(C34,'Tech. sheet (2)'!$A:$S,18,FALSE)</f>
        <v>L-954-848-170TH435S2828-USK-15VK05</v>
      </c>
      <c r="C34" s="437" t="str">
        <f>VLOOKUP(A34,Register!$B:$F,3,FALSE)</f>
        <v>OT62-ELQ6216A2A  USK ver3</v>
      </c>
      <c r="D34" s="437" t="str">
        <f>VLOOKUP(C34,'Tech. sheet (2)'!$A:$S,17,FALSE)</f>
        <v>62-3 A</v>
      </c>
      <c r="E34" s="447" t="str">
        <f>VLOOKUP(C34,'Tech. sheet (2)'!$A:$S,12,FALSE)</f>
        <v>W/C 15V</v>
      </c>
      <c r="F34" s="438">
        <v>1.0</v>
      </c>
      <c r="G34" s="438" t="s">
        <v>3306</v>
      </c>
      <c r="H34" s="438">
        <f>VLOOKUP(A34,Register!B:F,4,FALSE)</f>
        <v>20000</v>
      </c>
      <c r="I34" s="412"/>
      <c r="J34" s="412"/>
      <c r="K34" s="412"/>
      <c r="L34" s="412"/>
      <c r="M34" s="412"/>
      <c r="N34" s="243" t="s">
        <v>949</v>
      </c>
      <c r="O34" s="344" t="str">
        <f>VLOOKUP(P34,'Tech. sheet (2)'!$A:$R,18,FALSE)</f>
        <v>L-950-876-270TH435F5628-USK-20EB05</v>
      </c>
      <c r="P34" s="460" t="str">
        <f>VLOOKUP(N34,Register!$B:$E,3,FALSE)</f>
        <v>OT153-ELQ1554A0A USK</v>
      </c>
      <c r="Q34" s="437" t="str">
        <f>VLOOKUP(P34,'Tech. sheet (2)'!$A:$S,17,FALSE)</f>
        <v>153-1 A</v>
      </c>
      <c r="R34" s="442" t="str">
        <f>VLOOKUP(P34,'Tech. sheet (2)'!$A:$S,12,FALSE)</f>
        <v>W/G</v>
      </c>
      <c r="S34" s="462">
        <v>1.0</v>
      </c>
      <c r="T34" s="462" t="s">
        <v>3307</v>
      </c>
      <c r="U34" s="462">
        <f>VLOOKUP(N34,Register!$B:$E,4,FALSE)</f>
        <v>12000</v>
      </c>
      <c r="V34" s="412"/>
      <c r="W34" s="270"/>
      <c r="X34" s="270"/>
      <c r="Y34" s="270"/>
      <c r="Z34" s="270"/>
      <c r="AA34" s="270"/>
      <c r="AB34" s="270"/>
      <c r="AC34" s="270"/>
    </row>
    <row r="35" ht="15.75" customHeight="1">
      <c r="A35" s="435" t="s">
        <v>921</v>
      </c>
      <c r="B35" s="449" t="str">
        <f>VLOOKUP(C35,'Tech. sheet (2)'!$A:$S,18,FALSE)</f>
        <v>L-954-848-170TH435S2828-USK-15VK05</v>
      </c>
      <c r="C35" s="437" t="str">
        <f>VLOOKUP(A35,Register!$B:$F,3,FALSE)</f>
        <v>OT62-ELQ6216A2A  USK ver3</v>
      </c>
      <c r="D35" s="437" t="str">
        <f>VLOOKUP(C35,'Tech. sheet (2)'!$A:$S,17,FALSE)</f>
        <v>62-3 A</v>
      </c>
      <c r="E35" s="447" t="str">
        <f>VLOOKUP(C35,'Tech. sheet (2)'!$A:$S,12,FALSE)</f>
        <v>W/C 15V</v>
      </c>
      <c r="F35" s="438">
        <v>2.0</v>
      </c>
      <c r="G35" s="438" t="s">
        <v>3309</v>
      </c>
      <c r="H35" s="438">
        <f>VLOOKUP(A35,Register!B:F,4,FALSE)</f>
        <v>20000</v>
      </c>
      <c r="I35" s="412"/>
      <c r="J35" s="412"/>
      <c r="K35" s="412"/>
      <c r="L35" s="412"/>
      <c r="M35" s="412"/>
      <c r="N35" s="243" t="s">
        <v>942</v>
      </c>
      <c r="O35" s="450" t="str">
        <f>VLOOKUP(P35,'Tech. sheet (2)'!$A:$R,18,FALSE)</f>
        <v>L-954-848-170TH435S2828-USK-15VK05</v>
      </c>
      <c r="P35" s="460" t="str">
        <f>VLOOKUP(N35,Register!$B:$E,3,FALSE)</f>
        <v>OT62-ELQ6216A2A  USK ver3</v>
      </c>
      <c r="Q35" s="437" t="str">
        <f>VLOOKUP(P35,'Tech. sheet (2)'!$A:$S,17,FALSE)</f>
        <v>62-3 A</v>
      </c>
      <c r="R35" s="451" t="str">
        <f>VLOOKUP(P35,'Tech. sheet (2)'!$A:$S,12,FALSE)</f>
        <v>W/C 15V</v>
      </c>
      <c r="S35" s="462">
        <v>1.0</v>
      </c>
      <c r="T35" s="462" t="s">
        <v>3306</v>
      </c>
      <c r="U35" s="462">
        <v>15000.0</v>
      </c>
      <c r="V35" s="412"/>
      <c r="W35" s="270"/>
      <c r="X35" s="270"/>
      <c r="Y35" s="270"/>
      <c r="Z35" s="270"/>
      <c r="AA35" s="270"/>
      <c r="AB35" s="270"/>
      <c r="AC35" s="270"/>
    </row>
    <row r="36" ht="15.75" customHeight="1">
      <c r="A36" s="435" t="s">
        <v>915</v>
      </c>
      <c r="B36" s="436" t="str">
        <f>VLOOKUP(C36,'Tech. sheet (2)'!$A:$S,18,FALSE)</f>
        <v>L-913-766-140TS480F2020-RAS-21EK05</v>
      </c>
      <c r="C36" s="437" t="str">
        <f>VLOOKUP(A36,Register!$B:$F,3,FALSE)</f>
        <v>0,14x913x766 21E</v>
      </c>
      <c r="D36" s="464" t="str">
        <f>VLOOKUP(C36,'Tech. sheet (2)'!$A:$S,17,FALSE)</f>
        <v>BUF-2 A</v>
      </c>
      <c r="E36" s="437" t="str">
        <f>VLOOKUP(C36,'Tech. sheet (2)'!$A:$S,12,FALSE)</f>
        <v>21E</v>
      </c>
      <c r="F36" s="438">
        <v>2.0</v>
      </c>
      <c r="G36" s="438" t="s">
        <v>3309</v>
      </c>
      <c r="H36" s="438">
        <f>VLOOKUP(A36,Register!B:F,4,FALSE)</f>
        <v>30000</v>
      </c>
      <c r="I36" s="412"/>
      <c r="J36" s="412"/>
      <c r="K36" s="412"/>
      <c r="L36" s="412"/>
      <c r="M36" s="412"/>
      <c r="N36" s="243" t="s">
        <v>957</v>
      </c>
      <c r="O36" s="450" t="str">
        <f>VLOOKUP(P36,'Tech. sheet (2)'!$A:$R,18,FALSE)</f>
        <v>L-838-826-200TH415F2828-USK-08CB05</v>
      </c>
      <c r="P36" s="460" t="str">
        <f>VLOOKUP(N36,Register!$B:$E,3,FALSE)</f>
        <v>OT99-ELQ9991A0A ARP</v>
      </c>
      <c r="Q36" s="437" t="str">
        <f>VLOOKUP(P36,'Tech. sheet (2)'!$A:$S,17,FALSE)</f>
        <v>99-S-3</v>
      </c>
      <c r="R36" s="442" t="str">
        <f>VLOOKUP(P36,'Tech. sheet (2)'!$A:$S,12,FALSE)</f>
        <v>G/G </v>
      </c>
      <c r="S36" s="462">
        <v>2.0</v>
      </c>
      <c r="T36" s="462">
        <v>816361.0</v>
      </c>
      <c r="U36" s="462">
        <v>11000.0</v>
      </c>
      <c r="V36" s="412"/>
      <c r="W36" s="270"/>
      <c r="X36" s="270"/>
      <c r="Y36" s="270"/>
      <c r="Z36" s="270"/>
      <c r="AA36" s="270"/>
      <c r="AB36" s="270"/>
      <c r="AC36" s="270"/>
    </row>
    <row r="37" ht="15.75" customHeight="1">
      <c r="A37" s="435" t="s">
        <v>915</v>
      </c>
      <c r="B37" s="436" t="str">
        <f>VLOOKUP(C37,'Tech. sheet (2)'!$A:$S,18,FALSE)</f>
        <v>L-913-766-140TS480F2020-RAS-21EK05</v>
      </c>
      <c r="C37" s="437" t="str">
        <f>VLOOKUP(A37,Register!$B:$F,3,FALSE)</f>
        <v>0,14x913x766 21E</v>
      </c>
      <c r="D37" s="464" t="str">
        <f>VLOOKUP(C37,'Tech. sheet (2)'!$A:$S,17,FALSE)</f>
        <v>BUF-2 A</v>
      </c>
      <c r="E37" s="437" t="str">
        <f>VLOOKUP(C37,'Tech. sheet (2)'!$A:$S,12,FALSE)</f>
        <v>21E</v>
      </c>
      <c r="F37" s="438">
        <v>3.0</v>
      </c>
      <c r="G37" s="438" t="s">
        <v>3310</v>
      </c>
      <c r="H37" s="438">
        <f>VLOOKUP(A37,Register!B:F,4,FALSE)</f>
        <v>30000</v>
      </c>
      <c r="I37" s="412"/>
      <c r="J37" s="412"/>
      <c r="K37" s="412"/>
      <c r="L37" s="412"/>
      <c r="M37" s="412"/>
      <c r="N37" s="435" t="s">
        <v>931</v>
      </c>
      <c r="O37" s="344" t="str">
        <f>VLOOKUP(P37,'Tech. sheet (2)'!$A:$R,18,FALSE)</f>
        <v>L-808-908-200TH550S2828-USK-A07K05</v>
      </c>
      <c r="P37" s="465" t="str">
        <f>VLOOKUP(N37,Register!$B:$E,3,FALSE)</f>
        <v>OT96 Alu/C USK auto</v>
      </c>
      <c r="Q37" s="437" t="str">
        <f>VLOOKUP(P37,'Tech. sheet (2)'!$A:$S,17,FALSE)</f>
        <v>96-1 A</v>
      </c>
      <c r="R37" s="442" t="str">
        <f>VLOOKUP(P37,'Tech. sheet (2)'!$A:$S,12,FALSE)</f>
        <v>ALU/C</v>
      </c>
      <c r="S37" s="438">
        <v>2.0</v>
      </c>
      <c r="T37" s="438" t="s">
        <v>3308</v>
      </c>
      <c r="U37" s="438">
        <v>10000.0</v>
      </c>
      <c r="V37" s="412"/>
      <c r="W37" s="270"/>
      <c r="X37" s="270"/>
      <c r="Y37" s="270"/>
      <c r="Z37" s="270"/>
      <c r="AA37" s="270"/>
      <c r="AB37" s="270"/>
      <c r="AC37" s="270"/>
    </row>
    <row r="38" ht="15.75" customHeight="1">
      <c r="A38" s="435" t="s">
        <v>922</v>
      </c>
      <c r="B38" s="449" t="str">
        <f>VLOOKUP(C38,'Tech. sheet (2)'!$A:$S,18,FALSE)</f>
        <v>L-954-848-170TH435S2828-USK-15VK05</v>
      </c>
      <c r="C38" s="437" t="str">
        <f>VLOOKUP(A38,Register!$B:$F,3,FALSE)</f>
        <v>OT62-ELQ6216A2A  USK ver3</v>
      </c>
      <c r="D38" s="437" t="str">
        <f>VLOOKUP(C38,'Tech. sheet (2)'!$A:$S,17,FALSE)</f>
        <v>62-3 A</v>
      </c>
      <c r="E38" s="447" t="str">
        <f>VLOOKUP(C38,'Tech. sheet (2)'!$A:$S,12,FALSE)</f>
        <v>W/C 15V</v>
      </c>
      <c r="F38" s="438">
        <v>2.0</v>
      </c>
      <c r="G38" s="438" t="s">
        <v>3309</v>
      </c>
      <c r="H38" s="438">
        <f>VLOOKUP(A38,Register!B:F,4,FALSE)</f>
        <v>20000</v>
      </c>
      <c r="I38" s="412"/>
      <c r="J38" s="412"/>
      <c r="K38" s="412"/>
      <c r="L38" s="412"/>
      <c r="M38" s="412"/>
      <c r="N38" s="435" t="s">
        <v>967</v>
      </c>
      <c r="O38" s="344" t="str">
        <f>VLOOKUP(P38,'Tech. sheet (2)'!$A:$R,18,FALSE)</f>
        <v>L-942-790-160TS340S2020-RAS-А08К05</v>
      </c>
      <c r="P38" s="465" t="str">
        <f>VLOOKUP(N38,Register!$B:$E,3,FALSE)</f>
        <v>0,16x942x790 ALU/С</v>
      </c>
      <c r="Q38" s="437" t="str">
        <f>VLOOKUP(P38,'Tech. sheet (2)'!$A:$S,17,FALSE)</f>
        <v>BUF-3 A</v>
      </c>
      <c r="R38" s="442" t="str">
        <f>VLOOKUP(P38,'Tech. sheet (2)'!$A:$S,12,FALSE)</f>
        <v>ALU/С</v>
      </c>
      <c r="S38" s="438">
        <v>2.0</v>
      </c>
      <c r="T38" s="438" t="s">
        <v>3308</v>
      </c>
      <c r="U38" s="438">
        <f>VLOOKUP(N38,Register!$B:$E,4,FALSE)</f>
        <v>20000</v>
      </c>
      <c r="V38" s="412"/>
      <c r="W38" s="270"/>
      <c r="X38" s="270"/>
      <c r="Y38" s="270"/>
      <c r="Z38" s="270"/>
      <c r="AA38" s="270"/>
      <c r="AB38" s="270"/>
      <c r="AC38" s="270"/>
    </row>
    <row r="39" ht="15.75" customHeight="1">
      <c r="A39" s="435" t="s">
        <v>924</v>
      </c>
      <c r="B39" s="449" t="str">
        <f>VLOOKUP(C39,'Tech. sheet (2)'!$A:$S,18,FALSE)</f>
        <v>L-954-848-170TH435S2828-USK-15VK05</v>
      </c>
      <c r="C39" s="437" t="str">
        <f>VLOOKUP(A39,Register!$B:$F,3,FALSE)</f>
        <v>OT62-ELQ6216A2A  USK ver3</v>
      </c>
      <c r="D39" s="437" t="str">
        <f>VLOOKUP(C39,'Tech. sheet (2)'!$A:$S,17,FALSE)</f>
        <v>62-3 A</v>
      </c>
      <c r="E39" s="447" t="str">
        <f>VLOOKUP(C39,'Tech. sheet (2)'!$A:$S,12,FALSE)</f>
        <v>W/C 15V</v>
      </c>
      <c r="F39" s="438">
        <v>2.0</v>
      </c>
      <c r="G39" s="438" t="s">
        <v>3309</v>
      </c>
      <c r="H39" s="438">
        <f>VLOOKUP(A39,Register!B:F,4,FALSE)</f>
        <v>20000</v>
      </c>
      <c r="I39" s="412"/>
      <c r="J39" s="412"/>
      <c r="K39" s="412"/>
      <c r="L39" s="412"/>
      <c r="M39" s="412"/>
      <c r="N39" s="435" t="s">
        <v>931</v>
      </c>
      <c r="O39" s="344" t="str">
        <f>VLOOKUP(P39,'Tech. sheet (2)'!$A:$R,18,FALSE)</f>
        <v>L-808-908-200TH550S2828-USK-A07K05</v>
      </c>
      <c r="P39" s="465" t="str">
        <f>VLOOKUP(N39,Register!$B:$E,3,FALSE)</f>
        <v>OT96 Alu/C USK auto</v>
      </c>
      <c r="Q39" s="437" t="str">
        <f>VLOOKUP(P39,'Tech. sheet (2)'!$A:$S,17,FALSE)</f>
        <v>96-1 A</v>
      </c>
      <c r="R39" s="442" t="str">
        <f>VLOOKUP(P39,'Tech. sheet (2)'!$A:$S,12,FALSE)</f>
        <v>ALU/C</v>
      </c>
      <c r="S39" s="438">
        <v>2.0</v>
      </c>
      <c r="T39" s="438" t="s">
        <v>3308</v>
      </c>
      <c r="U39" s="438">
        <v>6000.0</v>
      </c>
      <c r="V39" s="412"/>
      <c r="W39" s="270"/>
      <c r="X39" s="270"/>
      <c r="Y39" s="270"/>
      <c r="Z39" s="270"/>
      <c r="AA39" s="270"/>
      <c r="AB39" s="270"/>
      <c r="AC39" s="270"/>
    </row>
    <row r="40" ht="15.75" customHeight="1">
      <c r="A40" s="435" t="s">
        <v>923</v>
      </c>
      <c r="B40" s="436" t="str">
        <f>VLOOKUP(C40,'Tech. sheet (2)'!$A:$S,18,FALSE)</f>
        <v>L-954-848-170TH435S2828-HBI-15VK05</v>
      </c>
      <c r="C40" s="437" t="str">
        <f>VLOOKUP(A40,Register!$B:$F,3,FALSE)</f>
        <v>OT62-ELQ6216A2A ver2</v>
      </c>
      <c r="D40" s="437" t="str">
        <f>VLOOKUP(C40,'Tech. sheet (2)'!$A:$S,17,FALSE)</f>
        <v>62-3 A</v>
      </c>
      <c r="E40" s="437" t="str">
        <f>VLOOKUP(C40,'Tech. sheet (2)'!$A:$S,12,FALSE)</f>
        <v>W/C 15V</v>
      </c>
      <c r="F40" s="438">
        <v>2.0</v>
      </c>
      <c r="G40" s="438" t="s">
        <v>3309</v>
      </c>
      <c r="H40" s="438">
        <f>VLOOKUP(A40,Register!B:F,4,FALSE)</f>
        <v>10000</v>
      </c>
      <c r="I40" s="412"/>
      <c r="J40" s="412"/>
      <c r="K40" s="412"/>
      <c r="L40" s="412"/>
      <c r="M40" s="412"/>
      <c r="N40" s="435" t="s">
        <v>942</v>
      </c>
      <c r="O40" s="450" t="str">
        <f>VLOOKUP(P40,'Tech. sheet (2)'!$A:$R,18,FALSE)</f>
        <v>L-954-848-170TH435S2828-USK-15VK05</v>
      </c>
      <c r="P40" s="465" t="str">
        <f>VLOOKUP(N40,Register!$B:$E,3,FALSE)</f>
        <v>OT62-ELQ6216A2A  USK ver3</v>
      </c>
      <c r="Q40" s="437" t="str">
        <f>VLOOKUP(P40,'Tech. sheet (2)'!$A:$S,17,FALSE)</f>
        <v>62-3 A</v>
      </c>
      <c r="R40" s="451" t="str">
        <f>VLOOKUP(P40,'Tech. sheet (2)'!$A:$S,12,FALSE)</f>
        <v>W/C 15V</v>
      </c>
      <c r="S40" s="438">
        <v>2.0</v>
      </c>
      <c r="T40" s="438" t="s">
        <v>3309</v>
      </c>
      <c r="U40" s="438">
        <v>22000.0</v>
      </c>
      <c r="V40" s="412"/>
      <c r="W40" s="270"/>
      <c r="X40" s="270"/>
      <c r="Y40" s="270"/>
      <c r="Z40" s="270"/>
      <c r="AA40" s="270"/>
      <c r="AB40" s="270"/>
      <c r="AC40" s="270"/>
    </row>
    <row r="41" ht="15.75" customHeight="1">
      <c r="A41" s="435" t="s">
        <v>937</v>
      </c>
      <c r="B41" s="449" t="str">
        <f>VLOOKUP(C41,'Tech. sheet (2)'!$A:$S,18,FALSE)</f>
        <v>L-896-795-180TH550F5028-HBI-V14K05 EXP</v>
      </c>
      <c r="C41" s="437" t="str">
        <f>VLOOKUP(A41,Register!$B:$F,3,FALSE)</f>
        <v>0,18x896x795 W/С</v>
      </c>
      <c r="D41" s="447" t="str">
        <f>VLOOKUP(C41,'Tech. sheet (2)'!$A:$S,17,FALSE)</f>
        <v>BIL-7 B</v>
      </c>
      <c r="E41" s="437" t="str">
        <f>VLOOKUP(C41,'Tech. sheet (2)'!$A:$S,12,FALSE)</f>
        <v>W/С</v>
      </c>
      <c r="F41" s="438">
        <v>1.0</v>
      </c>
      <c r="G41" s="438" t="s">
        <v>3306</v>
      </c>
      <c r="H41" s="438">
        <f>VLOOKUP(A41,Register!B:F,4,FALSE)</f>
        <v>10000</v>
      </c>
      <c r="I41" s="412"/>
      <c r="J41" s="412"/>
      <c r="K41" s="412"/>
      <c r="L41" s="412"/>
      <c r="M41" s="412"/>
      <c r="N41" s="435" t="s">
        <v>971</v>
      </c>
      <c r="O41" s="344" t="str">
        <f>VLOOKUP(P41,'Tech. sheet (2)'!$A:$R,18,FALSE)</f>
        <v>L-922-868-170TH550F2828-HBI-W14K05</v>
      </c>
      <c r="P41" s="465" t="s">
        <v>895</v>
      </c>
      <c r="Q41" s="437" t="str">
        <f>VLOOKUP(P41,'Tech. sheet (2)'!$A:$S,17,FALSE)</f>
        <v>70-5</v>
      </c>
      <c r="R41" s="442" t="str">
        <f>VLOOKUP(P41,'Tech. sheet (2)'!$A:$S,12,FALSE)</f>
        <v>2W/C</v>
      </c>
      <c r="S41" s="438">
        <v>2.0</v>
      </c>
      <c r="T41" s="438">
        <v>818062.0</v>
      </c>
      <c r="U41" s="438">
        <v>14000.0</v>
      </c>
      <c r="V41" s="412"/>
      <c r="W41" s="270"/>
      <c r="X41" s="270"/>
      <c r="Y41" s="270"/>
      <c r="Z41" s="270"/>
      <c r="AA41" s="270"/>
      <c r="AB41" s="270"/>
      <c r="AC41" s="270"/>
    </row>
    <row r="42" ht="15.75" customHeight="1">
      <c r="A42" s="435" t="s">
        <v>928</v>
      </c>
      <c r="B42" s="436" t="str">
        <f>VLOOKUP(C42,'Tech. sheet (2)'!$A:$S,18,FALSE)</f>
        <v>L-922-868-170TH580S2828-HBI-08CB05</v>
      </c>
      <c r="C42" s="437" t="str">
        <f>VLOOKUP(A42,Register!$B:$F,3,FALSE)</f>
        <v>OT070-ELQ7033A2A  TH580</v>
      </c>
      <c r="D42" s="437" t="str">
        <f>VLOOKUP(C42,'Tech. sheet (2)'!$A:$S,17,FALSE)</f>
        <v>70-2 A</v>
      </c>
      <c r="E42" s="437" t="str">
        <f>VLOOKUP(C42,'Tech. sheet (2)'!$A:$S,12,FALSE)</f>
        <v>G/G</v>
      </c>
      <c r="F42" s="438">
        <v>2.0</v>
      </c>
      <c r="G42" s="438">
        <v>816361.0</v>
      </c>
      <c r="H42" s="438">
        <f>VLOOKUP(A42,Register!B:F,4,FALSE)</f>
        <v>25000</v>
      </c>
      <c r="I42" s="412"/>
      <c r="J42" s="412"/>
      <c r="K42" s="412"/>
      <c r="L42" s="412"/>
      <c r="M42" s="412"/>
      <c r="N42" s="435" t="s">
        <v>971</v>
      </c>
      <c r="O42" s="344" t="str">
        <f>VLOOKUP(P42,'Tech. sheet (2)'!$A:$R,18,FALSE)</f>
        <v>L-922-868-170TH550F2828-HBI-W14K05</v>
      </c>
      <c r="P42" s="465" t="s">
        <v>895</v>
      </c>
      <c r="Q42" s="437" t="str">
        <f>VLOOKUP(P42,'Tech. sheet (2)'!$A:$S,17,FALSE)</f>
        <v>70-5</v>
      </c>
      <c r="R42" s="442" t="str">
        <f>VLOOKUP(P42,'Tech. sheet (2)'!$A:$S,12,FALSE)</f>
        <v>2W/C</v>
      </c>
      <c r="S42" s="438">
        <v>3.0</v>
      </c>
      <c r="T42" s="438">
        <v>818062.0</v>
      </c>
      <c r="U42" s="438">
        <v>14000.0</v>
      </c>
      <c r="V42" s="412"/>
      <c r="W42" s="270"/>
      <c r="X42" s="270"/>
      <c r="Y42" s="270"/>
      <c r="Z42" s="270"/>
      <c r="AA42" s="270"/>
      <c r="AB42" s="270"/>
      <c r="AC42" s="270"/>
    </row>
    <row r="43" ht="15.75" customHeight="1">
      <c r="A43" s="435" t="s">
        <v>929</v>
      </c>
      <c r="B43" s="436" t="str">
        <f>VLOOKUP(C43,'Tech. sheet (2)'!$A:$S,18,FALSE)</f>
        <v>L-922-868-170TH580S2828-HBI-08CB05</v>
      </c>
      <c r="C43" s="437" t="str">
        <f>VLOOKUP(A43,Register!$B:$F,3,FALSE)</f>
        <v>OT070-ELQ7033A2A  TH580</v>
      </c>
      <c r="D43" s="437" t="str">
        <f>VLOOKUP(C43,'Tech. sheet (2)'!$A:$S,17,FALSE)</f>
        <v>70-2 A</v>
      </c>
      <c r="E43" s="437" t="str">
        <f>VLOOKUP(C43,'Tech. sheet (2)'!$A:$S,12,FALSE)</f>
        <v>G/G</v>
      </c>
      <c r="F43" s="438">
        <v>2.0</v>
      </c>
      <c r="G43" s="438">
        <v>816361.0</v>
      </c>
      <c r="H43" s="438">
        <f>VLOOKUP(A43,Register!B:F,4,FALSE)</f>
        <v>19500</v>
      </c>
      <c r="I43" s="412"/>
      <c r="J43" s="412"/>
      <c r="K43" s="412"/>
      <c r="L43" s="412"/>
      <c r="M43" s="412"/>
      <c r="N43" s="435" t="s">
        <v>949</v>
      </c>
      <c r="O43" s="344" t="str">
        <f>VLOOKUP(P43,'Tech. sheet (2)'!$A:$R,18,FALSE)</f>
        <v>L-950-876-270TH435F5628-USK-20EB05</v>
      </c>
      <c r="P43" s="465" t="str">
        <f>VLOOKUP(N43,Register!$B:$E,3,FALSE)</f>
        <v>OT153-ELQ1554A0A USK</v>
      </c>
      <c r="Q43" s="437" t="str">
        <f>VLOOKUP(P43,'Tech. sheet (2)'!$A:$S,17,FALSE)</f>
        <v>153-1 A</v>
      </c>
      <c r="R43" s="442" t="str">
        <f>VLOOKUP(P43,'Tech. sheet (2)'!$A:$S,12,FALSE)</f>
        <v>W/G</v>
      </c>
      <c r="S43" s="438">
        <v>2.0</v>
      </c>
      <c r="T43" s="438">
        <v>819059.0</v>
      </c>
      <c r="U43" s="438">
        <f>VLOOKUP(N43,Register!$B:$E,4,FALSE)</f>
        <v>12000</v>
      </c>
      <c r="V43" s="412"/>
      <c r="W43" s="270"/>
      <c r="X43" s="270"/>
      <c r="Y43" s="270"/>
      <c r="Z43" s="270"/>
      <c r="AA43" s="270"/>
      <c r="AB43" s="270"/>
      <c r="AC43" s="270"/>
    </row>
    <row r="44" ht="15.75" customHeight="1">
      <c r="A44" s="435" t="s">
        <v>933</v>
      </c>
      <c r="B44" s="436" t="str">
        <f>VLOOKUP(C44,'Tech. sheet (2)'!$A:$S,18,FALSE)</f>
        <v>L-838-941,7-200TH550S2828-HBI-A55B05</v>
      </c>
      <c r="C44" s="437" t="str">
        <f>VLOOKUP(A44,Register!$B:$F,3,FALSE)</f>
        <v>OT99-921XQ 0,20 A55B05 </v>
      </c>
      <c r="D44" s="437" t="str">
        <f>VLOOKUP(C44,'Tech. sheet (2)'!$A:$S,17,FALSE)</f>
        <v>99-C-1</v>
      </c>
      <c r="E44" s="437" t="str">
        <f>VLOOKUP(C44,'Tech. sheet (2)'!$A:$S,12,FALSE)</f>
        <v>ALU/G</v>
      </c>
      <c r="F44" s="438">
        <v>1.0</v>
      </c>
      <c r="G44" s="438" t="s">
        <v>3307</v>
      </c>
      <c r="H44" s="438">
        <f>VLOOKUP(A44,Register!B:F,4,FALSE)</f>
        <v>8000</v>
      </c>
      <c r="I44" s="412"/>
      <c r="J44" s="412"/>
      <c r="K44" s="412"/>
      <c r="L44" s="412"/>
      <c r="M44" s="412"/>
      <c r="N44" s="435" t="s">
        <v>960</v>
      </c>
      <c r="O44" s="344" t="str">
        <f>VLOOKUP(P44,'Tech. sheet (2)'!$A:$R,18,FALSE)</f>
        <v>L-0,19*809*910GZ62SO56028-21EK05-TEST152D</v>
      </c>
      <c r="P44" s="465" t="str">
        <f>VLOOKUP(N44,Register!$B:$E,3,FALSE)</f>
        <v>TEST152D</v>
      </c>
      <c r="Q44" s="437" t="str">
        <f>VLOOKUP(P44,'Tech. sheet (2)'!$A:$S,17,FALSE)</f>
        <v>152-D</v>
      </c>
      <c r="R44" s="442" t="str">
        <f>VLOOKUP(P44,'Tech. sheet (2)'!$A:$S,12,FALSE)</f>
        <v>21EK05</v>
      </c>
      <c r="S44" s="438">
        <v>2.0</v>
      </c>
      <c r="T44" s="438">
        <v>819059.0</v>
      </c>
      <c r="U44" s="438">
        <f>VLOOKUP(N44,Register!$B:$E,4,FALSE)</f>
        <v>150</v>
      </c>
      <c r="V44" s="412"/>
      <c r="W44" s="270"/>
      <c r="X44" s="270"/>
      <c r="Y44" s="270"/>
      <c r="Z44" s="270"/>
      <c r="AA44" s="270"/>
      <c r="AB44" s="270"/>
      <c r="AC44" s="270"/>
    </row>
    <row r="45" ht="15.75" customHeight="1">
      <c r="A45" s="209" t="s">
        <v>917</v>
      </c>
      <c r="B45" s="436" t="str">
        <f>VLOOKUP(C45,'Tech. sheet (2)'!$A:$S,18,FALSE)</f>
        <v>L-838-942-170TH550F2820-HBI-A55K05</v>
      </c>
      <c r="C45" s="437" t="str">
        <f>VLOOKUP(A45,Register!$B:$F,3,FALSE)</f>
        <v>0,17x838x942 ALU/С</v>
      </c>
      <c r="D45" s="437" t="str">
        <f>VLOOKUP(C45,'Tech. sheet (2)'!$A:$S,17,FALSE)</f>
        <v>BUF-8 A</v>
      </c>
      <c r="E45" s="437" t="str">
        <f>VLOOKUP(C45,'Tech. sheet (2)'!$A:$S,12,FALSE)</f>
        <v>ALU/С</v>
      </c>
      <c r="F45" s="443">
        <v>1.0</v>
      </c>
      <c r="G45" s="443" t="s">
        <v>3306</v>
      </c>
      <c r="H45" s="443">
        <v>25000.0</v>
      </c>
      <c r="I45" s="412"/>
      <c r="J45" s="412"/>
      <c r="K45" s="412"/>
      <c r="L45" s="412"/>
      <c r="M45" s="412"/>
      <c r="N45" s="435" t="s">
        <v>949</v>
      </c>
      <c r="O45" s="344" t="str">
        <f>VLOOKUP(P45,'Tech. sheet (2)'!$A:$R,18,FALSE)</f>
        <v>L-950-876-270TH435F5628-USK-20EB05</v>
      </c>
      <c r="P45" s="465" t="str">
        <f>VLOOKUP(N45,Register!$B:$E,3,FALSE)</f>
        <v>OT153-ELQ1554A0A USK</v>
      </c>
      <c r="Q45" s="437" t="str">
        <f>VLOOKUP(P45,'Tech. sheet (2)'!$A:$S,17,FALSE)</f>
        <v>153-1 A</v>
      </c>
      <c r="R45" s="442" t="str">
        <f>VLOOKUP(P45,'Tech. sheet (2)'!$A:$S,12,FALSE)</f>
        <v>W/G</v>
      </c>
      <c r="S45" s="438">
        <v>3.0</v>
      </c>
      <c r="T45" s="438">
        <v>816733.0</v>
      </c>
      <c r="U45" s="438">
        <f>VLOOKUP(N45,Register!$B:$E,4,FALSE)</f>
        <v>12000</v>
      </c>
      <c r="V45" s="412"/>
      <c r="W45" s="270"/>
      <c r="X45" s="270"/>
      <c r="Y45" s="270"/>
      <c r="Z45" s="270"/>
      <c r="AA45" s="270"/>
      <c r="AB45" s="270"/>
      <c r="AC45" s="270"/>
    </row>
    <row r="46" ht="15.75" customHeight="1">
      <c r="A46" s="209" t="s">
        <v>931</v>
      </c>
      <c r="B46" s="436" t="str">
        <f>VLOOKUP(C46,'Tech. sheet (2)'!$A:$S,18,FALSE)</f>
        <v>L-808-908-200TH550S2828-USK-A07K05</v>
      </c>
      <c r="C46" s="437" t="str">
        <f>VLOOKUP(A46,Register!$B:$F,3,FALSE)</f>
        <v>OT96 Alu/C USK auto</v>
      </c>
      <c r="D46" s="437" t="str">
        <f>VLOOKUP(C46,'Tech. sheet (2)'!$A:$S,17,FALSE)</f>
        <v>96-1 A</v>
      </c>
      <c r="E46" s="437" t="str">
        <f>VLOOKUP(C46,'Tech. sheet (2)'!$A:$S,12,FALSE)</f>
        <v>ALU/C</v>
      </c>
      <c r="F46" s="443">
        <v>1.0</v>
      </c>
      <c r="G46" s="443" t="s">
        <v>3306</v>
      </c>
      <c r="H46" s="443">
        <f>VLOOKUP(A46,Register!B:F,4,FALSE)</f>
        <v>20000</v>
      </c>
      <c r="I46" s="412"/>
      <c r="J46" s="412"/>
      <c r="K46" s="412"/>
      <c r="L46" s="412"/>
      <c r="M46" s="412"/>
      <c r="N46" s="435" t="s">
        <v>960</v>
      </c>
      <c r="O46" s="344" t="str">
        <f>VLOOKUP(P46,'Tech. sheet (2)'!$A:$R,18,FALSE)</f>
        <v>L-0,19*809*910GZ62SO56028-21EK05-TEST152D</v>
      </c>
      <c r="P46" s="465" t="str">
        <f>VLOOKUP(N46,Register!$B:$E,3,FALSE)</f>
        <v>TEST152D</v>
      </c>
      <c r="Q46" s="437" t="str">
        <f>VLOOKUP(P46,'Tech. sheet (2)'!$A:$S,17,FALSE)</f>
        <v>152-D</v>
      </c>
      <c r="R46" s="442" t="str">
        <f>VLOOKUP(P46,'Tech. sheet (2)'!$A:$S,12,FALSE)</f>
        <v>21EK05</v>
      </c>
      <c r="S46" s="438">
        <v>3.0</v>
      </c>
      <c r="T46" s="438">
        <v>816733.0</v>
      </c>
      <c r="U46" s="438">
        <f>VLOOKUP(N46,Register!$B:$E,4,FALSE)</f>
        <v>150</v>
      </c>
      <c r="V46" s="412"/>
      <c r="W46" s="270"/>
      <c r="X46" s="270"/>
      <c r="Y46" s="270"/>
      <c r="Z46" s="270"/>
      <c r="AA46" s="270"/>
      <c r="AB46" s="270"/>
      <c r="AC46" s="270"/>
    </row>
    <row r="47" ht="15.75" customHeight="1">
      <c r="A47" s="209" t="s">
        <v>939</v>
      </c>
      <c r="B47" s="436" t="str">
        <f>VLOOKUP(C47,'Tech. sheet (2)'!$A:$S,18,FALSE)</f>
        <v>L-975-925-140TS550S2828-USK-C06K05</v>
      </c>
      <c r="C47" s="437" t="str">
        <f>VLOOKUP(A47,Register!$B:$F,3,FALSE)</f>
        <v>0,14x975x925 G/C USK</v>
      </c>
      <c r="D47" s="437" t="str">
        <f>VLOOKUP(C47,'Tech. sheet (2)'!$A:$S,17,FALSE)</f>
        <v>BUF-11 A</v>
      </c>
      <c r="E47" s="437" t="str">
        <f>VLOOKUP(C47,'Tech. sheet (2)'!$A:$S,12,FALSE)</f>
        <v>G/C</v>
      </c>
      <c r="F47" s="443">
        <v>2.0</v>
      </c>
      <c r="G47" s="443">
        <v>101597.0</v>
      </c>
      <c r="H47" s="443">
        <f>VLOOKUP(A47,Register!B:F,4,FALSE)</f>
        <v>8000</v>
      </c>
      <c r="I47" s="412"/>
      <c r="J47" s="412"/>
      <c r="K47" s="412"/>
      <c r="L47" s="412"/>
      <c r="M47" s="412"/>
      <c r="N47" s="435" t="s">
        <v>972</v>
      </c>
      <c r="O47" s="344" t="str">
        <f>VLOOKUP(P47,'Tech. sheet (2)'!$A:$R,18,FALSE)</f>
        <v>L-975-925-140TS550S2828-USK-C06K05</v>
      </c>
      <c r="P47" s="466" t="str">
        <f>VLOOKUP(N47,Register!$B:$F,3,FALSE)</f>
        <v>0,14x975x925 G/C USK</v>
      </c>
      <c r="Q47" s="437" t="str">
        <f>VLOOKUP(P47,'Tech. sheet (2)'!$A:$S,17,FALSE)</f>
        <v>BUF-11 A</v>
      </c>
      <c r="R47" s="442" t="str">
        <f>VLOOKUP(P47,'Tech. sheet (2)'!$A:$S,12,FALSE)</f>
        <v>G/C</v>
      </c>
      <c r="S47" s="438">
        <v>2.0</v>
      </c>
      <c r="T47" s="438">
        <v>101597.0</v>
      </c>
      <c r="U47" s="438">
        <f>VLOOKUP(N47,Register!$B:$E,4,FALSE)</f>
        <v>25000</v>
      </c>
      <c r="V47" s="412"/>
      <c r="W47" s="270"/>
      <c r="X47" s="270"/>
      <c r="Y47" s="270"/>
      <c r="Z47" s="270"/>
      <c r="AA47" s="270"/>
      <c r="AB47" s="270"/>
      <c r="AC47" s="270"/>
    </row>
    <row r="48" ht="15.75" customHeight="1">
      <c r="A48" s="209" t="s">
        <v>943</v>
      </c>
      <c r="B48" s="436" t="str">
        <f>VLOOKUP(C48,'Tech. sheet (2)'!$A:$S,18,FALSE)</f>
        <v>L-838-826-180TH415S2020-USK-D10K04</v>
      </c>
      <c r="C48" s="437" t="str">
        <f>VLOOKUP(A48,Register!$B:$F,3,FALSE)</f>
        <v>OT99-ELQ0730A0A</v>
      </c>
      <c r="D48" s="437" t="str">
        <f>VLOOKUP(C48,'Tech. sheet (2)'!$A:$S,17,FALSE)</f>
        <v>№107</v>
      </c>
      <c r="E48" s="437" t="str">
        <f>VLOOKUP(C48,'Tech. sheet (2)'!$A:$S,12,FALSE)</f>
        <v>2G/C</v>
      </c>
      <c r="F48" s="443">
        <v>1.0</v>
      </c>
      <c r="G48" s="443" t="s">
        <v>3306</v>
      </c>
      <c r="H48" s="443">
        <f>VLOOKUP(A48,Register!B:F,4,FALSE)</f>
        <v>8000</v>
      </c>
      <c r="I48" s="412"/>
      <c r="J48" s="412"/>
      <c r="K48" s="412"/>
      <c r="L48" s="412"/>
      <c r="M48" s="412"/>
      <c r="N48" s="435" t="s">
        <v>974</v>
      </c>
      <c r="O48" s="344" t="str">
        <f>VLOOKUP(P48,'Tech. sheet (2)'!$A:$R,18,FALSE)</f>
        <v>L-918-925-140TS550S2828-RAS-C06K05</v>
      </c>
      <c r="P48" s="466" t="str">
        <f>VLOOKUP(N48,Register!$B:$F,3,FALSE)</f>
        <v>0,14x918x925 G/C</v>
      </c>
      <c r="Q48" s="437" t="str">
        <f>VLOOKUP(P48,'Tech. sheet (2)'!$A:$S,17,FALSE)</f>
        <v>BUF-9 A</v>
      </c>
      <c r="R48" s="442" t="str">
        <f>VLOOKUP(P48,'Tech. sheet (2)'!$A:$S,12,FALSE)</f>
        <v>G/C</v>
      </c>
      <c r="S48" s="438">
        <v>2.0</v>
      </c>
      <c r="T48" s="438">
        <v>101597.0</v>
      </c>
      <c r="U48" s="438">
        <f>VLOOKUP(N48,Register!$B:$E,4,FALSE)</f>
        <v>20000</v>
      </c>
      <c r="V48" s="412"/>
      <c r="W48" s="270"/>
      <c r="X48" s="270"/>
      <c r="Y48" s="270"/>
      <c r="Z48" s="270"/>
      <c r="AA48" s="270"/>
      <c r="AB48" s="270"/>
      <c r="AC48" s="270"/>
    </row>
    <row r="49" ht="15.75" customHeight="1">
      <c r="A49" s="209" t="s">
        <v>941</v>
      </c>
      <c r="B49" s="449" t="str">
        <f>VLOOKUP(C49,'Tech. sheet (2)'!$A:$S,18,FALSE)</f>
        <v>L-954-848-170TH435S2828-USK-15VK05</v>
      </c>
      <c r="C49" s="437" t="str">
        <f>VLOOKUP(A49,Register!$B:$F,3,FALSE)</f>
        <v>OT62-ELQ6216A2A  USK ver3</v>
      </c>
      <c r="D49" s="437" t="str">
        <f>VLOOKUP(C49,'Tech. sheet (2)'!$A:$S,17,FALSE)</f>
        <v>62-3 A</v>
      </c>
      <c r="E49" s="447" t="str">
        <f>VLOOKUP(C49,'Tech. sheet (2)'!$A:$S,12,FALSE)</f>
        <v>W/C 15V</v>
      </c>
      <c r="F49" s="443">
        <v>1.0</v>
      </c>
      <c r="G49" s="443" t="s">
        <v>3306</v>
      </c>
      <c r="H49" s="443">
        <f>VLOOKUP(A49,Register!B:F,4,FALSE)</f>
        <v>30000</v>
      </c>
      <c r="I49" s="412"/>
      <c r="J49" s="412"/>
      <c r="K49" s="412"/>
      <c r="L49" s="412"/>
      <c r="M49" s="412"/>
      <c r="N49" s="435" t="s">
        <v>955</v>
      </c>
      <c r="O49" s="344" t="str">
        <f>VLOOKUP(P49,'Tech. sheet (2)'!$A:$R,18,FALSE)</f>
        <v>L-808-908-200TH550S2828-USK-A07K05</v>
      </c>
      <c r="P49" s="465" t="str">
        <f>VLOOKUP(N49,Register!$B:$E,3,FALSE)</f>
        <v>OT96 Alu/C USK auto</v>
      </c>
      <c r="Q49" s="437" t="str">
        <f>VLOOKUP(P49,'Tech. sheet (2)'!$A:$S,17,FALSE)</f>
        <v>96-1 A</v>
      </c>
      <c r="R49" s="442" t="str">
        <f>VLOOKUP(P49,'Tech. sheet (2)'!$A:$S,12,FALSE)</f>
        <v>ALU/C</v>
      </c>
      <c r="S49" s="438">
        <v>2.0</v>
      </c>
      <c r="T49" s="438" t="s">
        <v>3308</v>
      </c>
      <c r="U49" s="438">
        <f>VLOOKUP(N49,Register!$B:$E,4,FALSE)</f>
        <v>27000</v>
      </c>
      <c r="V49" s="412"/>
      <c r="W49" s="270"/>
      <c r="X49" s="270"/>
      <c r="Y49" s="270"/>
      <c r="Z49" s="270"/>
      <c r="AA49" s="270"/>
      <c r="AB49" s="270"/>
      <c r="AC49" s="270"/>
    </row>
    <row r="50" ht="15.75" customHeight="1">
      <c r="A50" s="209" t="s">
        <v>943</v>
      </c>
      <c r="B50" s="436" t="str">
        <f>VLOOKUP(C50,'Tech. sheet (2)'!$A:$S,18,FALSE)</f>
        <v>L-838-826-180TH415S2020-USK-D10K04</v>
      </c>
      <c r="C50" s="437" t="str">
        <f>VLOOKUP(A50,Register!$B:$F,3,FALSE)</f>
        <v>OT99-ELQ0730A0A</v>
      </c>
      <c r="D50" s="437" t="str">
        <f>VLOOKUP(C50,'Tech. sheet (2)'!$A:$S,17,FALSE)</f>
        <v>№107</v>
      </c>
      <c r="E50" s="437" t="str">
        <f>VLOOKUP(C50,'Tech. sheet (2)'!$A:$S,12,FALSE)</f>
        <v>2G/C</v>
      </c>
      <c r="F50" s="443">
        <v>2.0</v>
      </c>
      <c r="G50" s="443" t="s">
        <v>3311</v>
      </c>
      <c r="H50" s="443">
        <f>VLOOKUP(A50,Register!$B:$E,4,FALSE)</f>
        <v>8000</v>
      </c>
      <c r="I50" s="412"/>
      <c r="J50" s="412"/>
      <c r="K50" s="412"/>
      <c r="L50" s="412"/>
      <c r="M50" s="412"/>
      <c r="N50" s="435" t="s">
        <v>967</v>
      </c>
      <c r="O50" s="344" t="str">
        <f>VLOOKUP(P50,'Tech. sheet (2)'!$A:$R,18,FALSE)</f>
        <v>L-942-790-160TS340S2020-RAS-А08К05</v>
      </c>
      <c r="P50" s="465" t="str">
        <f>VLOOKUP(N50,Register!$B:$E,3,FALSE)</f>
        <v>0,16x942x790 ALU/С</v>
      </c>
      <c r="Q50" s="437" t="str">
        <f>VLOOKUP(P50,'Tech. sheet (2)'!$A:$S,17,FALSE)</f>
        <v>BUF-3 A</v>
      </c>
      <c r="R50" s="442" t="str">
        <f>VLOOKUP(P50,'Tech. sheet (2)'!$A:$S,12,FALSE)</f>
        <v>ALU/С</v>
      </c>
      <c r="S50" s="438">
        <v>2.0</v>
      </c>
      <c r="T50" s="438" t="s">
        <v>3308</v>
      </c>
      <c r="U50" s="438">
        <v>12000.0</v>
      </c>
      <c r="V50" s="412"/>
      <c r="W50" s="270"/>
      <c r="X50" s="270"/>
      <c r="Y50" s="270"/>
      <c r="Z50" s="270"/>
      <c r="AA50" s="270"/>
      <c r="AB50" s="270"/>
      <c r="AC50" s="270"/>
    </row>
    <row r="51" ht="15.75" customHeight="1">
      <c r="A51" s="209" t="s">
        <v>943</v>
      </c>
      <c r="B51" s="436" t="str">
        <f>VLOOKUP(C51,'Tech. sheet (2)'!$A:$S,18,FALSE)</f>
        <v>L-838-826-180TH415S2020-USK-D10K04</v>
      </c>
      <c r="C51" s="437" t="str">
        <f>VLOOKUP(A51,Register!$B:$F,3,FALSE)</f>
        <v>OT99-ELQ0730A0A</v>
      </c>
      <c r="D51" s="437" t="str">
        <f>VLOOKUP(C51,'Tech. sheet (2)'!$A:$S,17,FALSE)</f>
        <v>№107</v>
      </c>
      <c r="E51" s="437" t="str">
        <f>VLOOKUP(C51,'Tech. sheet (2)'!$A:$S,12,FALSE)</f>
        <v>2G/C</v>
      </c>
      <c r="F51" s="443">
        <v>3.0</v>
      </c>
      <c r="G51" s="443" t="s">
        <v>3311</v>
      </c>
      <c r="H51" s="443">
        <f>VLOOKUP(A51,Register!$B:$E,4,FALSE)</f>
        <v>8000</v>
      </c>
      <c r="I51" s="412"/>
      <c r="J51" s="412"/>
      <c r="K51" s="412"/>
      <c r="L51" s="412"/>
      <c r="M51" s="412"/>
      <c r="N51" s="435" t="s">
        <v>968</v>
      </c>
      <c r="O51" s="344" t="str">
        <f>VLOOKUP(P51,'Tech. sheet (2)'!$A:$R,18,FALSE)</f>
        <v>L-942-790-160TS340S2020-RAS-А08К05</v>
      </c>
      <c r="P51" s="465" t="str">
        <f>VLOOKUP(N51,Register!$B:$E,3,FALSE)</f>
        <v>0,16x942x790 ALU/С</v>
      </c>
      <c r="Q51" s="437" t="str">
        <f>VLOOKUP(P51,'Tech. sheet (2)'!$A:$S,17,FALSE)</f>
        <v>BUF-3 A</v>
      </c>
      <c r="R51" s="442" t="str">
        <f>VLOOKUP(P51,'Tech. sheet (2)'!$A:$S,12,FALSE)</f>
        <v>ALU/С</v>
      </c>
      <c r="S51" s="438">
        <v>2.0</v>
      </c>
      <c r="T51" s="438" t="s">
        <v>3308</v>
      </c>
      <c r="U51" s="438">
        <f>VLOOKUP(N51,Register!$B:$E,4,FALSE)</f>
        <v>20000</v>
      </c>
      <c r="V51" s="412"/>
      <c r="W51" s="270"/>
      <c r="X51" s="270"/>
      <c r="Y51" s="270"/>
      <c r="Z51" s="270"/>
      <c r="AA51" s="270"/>
      <c r="AB51" s="270"/>
      <c r="AC51" s="270"/>
    </row>
    <row r="52" ht="15.75" customHeight="1">
      <c r="A52" s="209" t="s">
        <v>941</v>
      </c>
      <c r="B52" s="449" t="str">
        <f>VLOOKUP(C52,'Tech. sheet (2)'!$A:$S,18,FALSE)</f>
        <v>L-954-848-170TH435S2828-USK-15VK05</v>
      </c>
      <c r="C52" s="437" t="str">
        <f>VLOOKUP(A52,Register!$B:$F,3,FALSE)</f>
        <v>OT62-ELQ6216A2A  USK ver3</v>
      </c>
      <c r="D52" s="437" t="str">
        <f>VLOOKUP(C52,'Tech. sheet (2)'!$A:$S,17,FALSE)</f>
        <v>62-3 A</v>
      </c>
      <c r="E52" s="447" t="str">
        <f>VLOOKUP(C52,'Tech. sheet (2)'!$A:$S,12,FALSE)</f>
        <v>W/C 15V</v>
      </c>
      <c r="F52" s="443">
        <v>2.0</v>
      </c>
      <c r="G52" s="443" t="s">
        <v>3309</v>
      </c>
      <c r="H52" s="443">
        <f>VLOOKUP(A52,Register!B:F,4,FALSE)</f>
        <v>30000</v>
      </c>
      <c r="I52" s="412"/>
      <c r="J52" s="412"/>
      <c r="K52" s="412"/>
      <c r="L52" s="412"/>
      <c r="M52" s="412"/>
      <c r="N52" s="435" t="s">
        <v>917</v>
      </c>
      <c r="O52" s="344" t="str">
        <f>VLOOKUP(P52,'Tech. sheet (2)'!$A:$R,18,FALSE)</f>
        <v>L-838-942-170TH550F2820-HBI-A55K05</v>
      </c>
      <c r="P52" s="465" t="str">
        <f>VLOOKUP(N52,Register!$B:$E,3,FALSE)</f>
        <v>0,17x838x942 ALU/С</v>
      </c>
      <c r="Q52" s="437" t="str">
        <f>VLOOKUP(P52,'Tech. sheet (2)'!$A:$S,17,FALSE)</f>
        <v>BUF-8 A</v>
      </c>
      <c r="R52" s="442" t="str">
        <f>VLOOKUP(P52,'Tech. sheet (2)'!$A:$S,12,FALSE)</f>
        <v>ALU/С</v>
      </c>
      <c r="S52" s="438">
        <v>2.0</v>
      </c>
      <c r="T52" s="438" t="s">
        <v>3308</v>
      </c>
      <c r="U52" s="438">
        <v>25500.0</v>
      </c>
      <c r="V52" s="412"/>
      <c r="W52" s="270"/>
      <c r="X52" s="270"/>
      <c r="Y52" s="270"/>
      <c r="Z52" s="270"/>
      <c r="AA52" s="270"/>
      <c r="AB52" s="270"/>
      <c r="AC52" s="270"/>
    </row>
    <row r="53" ht="15.75" customHeight="1">
      <c r="A53" s="209" t="s">
        <v>946</v>
      </c>
      <c r="B53" s="436" t="str">
        <f>VLOOKUP(C53,'Tech. sheet (2)'!$A:$S,18,FALSE)</f>
        <v>L-942-790-160TS340S2020-RAS-А08К05</v>
      </c>
      <c r="C53" s="437" t="str">
        <f>VLOOKUP(A53,Register!$B:$F,3,FALSE)</f>
        <v>0,16x942x790 ALU/С</v>
      </c>
      <c r="D53" s="437" t="str">
        <f>VLOOKUP(C53,'Tech. sheet (2)'!$A:$S,17,FALSE)</f>
        <v>BUF-3 A</v>
      </c>
      <c r="E53" s="437" t="str">
        <f>VLOOKUP(C53,'Tech. sheet (2)'!$A:$S,12,FALSE)</f>
        <v>ALU/С</v>
      </c>
      <c r="F53" s="443">
        <v>1.0</v>
      </c>
      <c r="G53" s="443" t="s">
        <v>3306</v>
      </c>
      <c r="H53" s="443">
        <v>25000.0</v>
      </c>
      <c r="I53" s="412"/>
      <c r="J53" s="412"/>
      <c r="K53" s="412"/>
      <c r="L53" s="412"/>
      <c r="M53" s="412"/>
      <c r="N53" s="435" t="s">
        <v>917</v>
      </c>
      <c r="O53" s="344" t="str">
        <f>VLOOKUP(P53,'Tech. sheet (2)'!$A:$R,18,FALSE)</f>
        <v>L-838-942-170TH550F2820-HBI-A55K05</v>
      </c>
      <c r="P53" s="465" t="str">
        <f>VLOOKUP(N53,Register!$B:$E,3,FALSE)</f>
        <v>0,17x838x942 ALU/С</v>
      </c>
      <c r="Q53" s="437" t="str">
        <f>VLOOKUP(P53,'Tech. sheet (2)'!$A:$S,17,FALSE)</f>
        <v>BUF-8 A</v>
      </c>
      <c r="R53" s="442" t="str">
        <f>VLOOKUP(P53,'Tech. sheet (2)'!$A:$S,12,FALSE)</f>
        <v>ALU/С</v>
      </c>
      <c r="S53" s="438">
        <v>2.0</v>
      </c>
      <c r="T53" s="438" t="s">
        <v>3308</v>
      </c>
      <c r="U53" s="438">
        <v>20500.0</v>
      </c>
      <c r="V53" s="412"/>
      <c r="W53" s="270"/>
      <c r="X53" s="270"/>
      <c r="Y53" s="270"/>
      <c r="Z53" s="270"/>
      <c r="AA53" s="270"/>
      <c r="AB53" s="270"/>
      <c r="AC53" s="270"/>
    </row>
    <row r="54" ht="15.75" customHeight="1">
      <c r="A54" s="209" t="s">
        <v>944</v>
      </c>
      <c r="B54" s="436" t="str">
        <f>VLOOKUP(C54,'Tech. sheet (2)'!$A:$S,18,FALSE)</f>
        <v>L-922-868-170TH580S2828-HBI-07CK05</v>
      </c>
      <c r="C54" s="437" t="str">
        <f>VLOOKUP(A54,Register!$B:$F,3,FALSE)</f>
        <v>OT070-ELQ7013A9A </v>
      </c>
      <c r="D54" s="437" t="str">
        <f>VLOOKUP(C54,'Tech. sheet (2)'!$A:$S,17,FALSE)</f>
        <v>70-3 A</v>
      </c>
      <c r="E54" s="437" t="str">
        <f>VLOOKUP(C54,'Tech. sheet (2)'!$A:$S,12,FALSE)</f>
        <v>G/C</v>
      </c>
      <c r="F54" s="443">
        <v>1.0</v>
      </c>
      <c r="G54" s="443" t="s">
        <v>3306</v>
      </c>
      <c r="H54" s="443">
        <f>VLOOKUP(A54,Register!B:F,4,FALSE)</f>
        <v>27000</v>
      </c>
      <c r="I54" s="412"/>
      <c r="J54" s="412"/>
      <c r="K54" s="412"/>
      <c r="L54" s="412"/>
      <c r="M54" s="412"/>
      <c r="N54" s="467" t="s">
        <v>966</v>
      </c>
      <c r="O54" s="450" t="str">
        <f>VLOOKUP(P54,'Tech. sheet (2)'!$A:$R,18,FALSE)</f>
        <v>L-954-848-170TH435S2828-USK-15VK05</v>
      </c>
      <c r="P54" s="468" t="str">
        <f>VLOOKUP(N54,Register!$B:$E,3,FALSE)</f>
        <v>OT62-ELQ6216A2A  USK ver3</v>
      </c>
      <c r="Q54" s="437" t="str">
        <f>VLOOKUP(P54,'Tech. sheet (2)'!$A:$S,17,FALSE)</f>
        <v>62-3 A</v>
      </c>
      <c r="R54" s="451" t="str">
        <f>VLOOKUP(P54,'Tech. sheet (2)'!$A:$S,12,FALSE)</f>
        <v>W/C 15V</v>
      </c>
      <c r="S54" s="469">
        <v>2.0</v>
      </c>
      <c r="T54" s="469" t="s">
        <v>3309</v>
      </c>
      <c r="U54" s="469">
        <v>10000.0</v>
      </c>
      <c r="V54" s="412"/>
      <c r="W54" s="270"/>
      <c r="X54" s="270"/>
      <c r="Y54" s="270"/>
      <c r="Z54" s="270"/>
      <c r="AA54" s="270"/>
      <c r="AB54" s="270"/>
      <c r="AC54" s="270"/>
    </row>
    <row r="55" ht="15.75" customHeight="1">
      <c r="A55" s="209" t="s">
        <v>945</v>
      </c>
      <c r="B55" s="436" t="str">
        <f>VLOOKUP(C55,'Tech. sheet (2)'!$A:$S,18,FALSE)</f>
        <v>L-922-868-170TH580S2828-HBI-15VK05</v>
      </c>
      <c r="C55" s="437" t="str">
        <f>VLOOKUP(A55,Register!$B:$F,3,FALSE)</f>
        <v>OT070-ELQ7013A11A</v>
      </c>
      <c r="D55" s="437" t="str">
        <f>VLOOKUP(C55,'Tech. sheet (2)'!$A:$S,17,FALSE)</f>
        <v>70-1 A</v>
      </c>
      <c r="E55" s="437" t="str">
        <f>VLOOKUP(C55,'Tech. sheet (2)'!$A:$S,12,FALSE)</f>
        <v>BPANI W/C 15V</v>
      </c>
      <c r="F55" s="443">
        <v>1.0</v>
      </c>
      <c r="G55" s="443" t="s">
        <v>3306</v>
      </c>
      <c r="H55" s="443">
        <f>VLOOKUP(A55,Register!B:F,4,FALSE)</f>
        <v>5000</v>
      </c>
      <c r="I55" s="412"/>
      <c r="J55" s="412"/>
      <c r="K55" s="412"/>
      <c r="L55" s="412"/>
      <c r="M55" s="412"/>
      <c r="N55" s="467" t="s">
        <v>973</v>
      </c>
      <c r="O55" s="450" t="str">
        <f>VLOOKUP(P55,'Tech. sheet (2)'!$A:$R,18,FALSE)</f>
        <v>L-954-848-170TH435S2828-USK-15VK05</v>
      </c>
      <c r="P55" s="468" t="str">
        <f>VLOOKUP(N55,Register!$B:$E,3,FALSE)</f>
        <v>OT62-ELQ6216A2A  USK ver3</v>
      </c>
      <c r="Q55" s="437" t="str">
        <f>VLOOKUP(P55,'Tech. sheet (2)'!$A:$S,17,FALSE)</f>
        <v>62-3 A</v>
      </c>
      <c r="R55" s="451" t="str">
        <f>VLOOKUP(P55,'Tech. sheet (2)'!$A:$S,12,FALSE)</f>
        <v>W/C 15V</v>
      </c>
      <c r="S55" s="469">
        <v>2.0</v>
      </c>
      <c r="T55" s="469" t="s">
        <v>3309</v>
      </c>
      <c r="U55" s="469">
        <f>VLOOKUP(N55,Register!$B:$E,4,FALSE)</f>
        <v>30000</v>
      </c>
      <c r="V55" s="412"/>
      <c r="W55" s="270"/>
      <c r="X55" s="270"/>
      <c r="Y55" s="270"/>
      <c r="Z55" s="270"/>
      <c r="AA55" s="270"/>
      <c r="AB55" s="270"/>
      <c r="AC55" s="270"/>
    </row>
    <row r="56" ht="15.75" customHeight="1">
      <c r="A56" s="209" t="s">
        <v>960</v>
      </c>
      <c r="B56" s="436" t="str">
        <f>VLOOKUP(C56,'Tech. sheet (2)'!$A:$S,18,FALSE)</f>
        <v>L-0,19*809*910GZ62SO56028-21EK05-TEST152D</v>
      </c>
      <c r="C56" s="437" t="str">
        <f>VLOOKUP(A56,Register!$B:$F,3,FALSE)</f>
        <v>TEST152D</v>
      </c>
      <c r="D56" s="437" t="str">
        <f>VLOOKUP(C56,'Tech. sheet (2)'!$A:$S,17,FALSE)</f>
        <v>152-D</v>
      </c>
      <c r="E56" s="437" t="str">
        <f>VLOOKUP(C56,'Tech. sheet (2)'!$A:$S,12,FALSE)</f>
        <v>21EK05</v>
      </c>
      <c r="F56" s="443">
        <v>1.0</v>
      </c>
      <c r="G56" s="443" t="s">
        <v>3306</v>
      </c>
      <c r="H56" s="443">
        <f>VLOOKUP(A56,Register!B:F,4,FALSE)</f>
        <v>150</v>
      </c>
      <c r="I56" s="412"/>
      <c r="J56" s="412"/>
      <c r="K56" s="412"/>
      <c r="L56" s="412"/>
      <c r="M56" s="412"/>
      <c r="N56" s="467" t="s">
        <v>982</v>
      </c>
      <c r="O56" s="344" t="str">
        <f>VLOOKUP(P56,'Tech. sheet (2)'!$A:$R,18,FALSE)</f>
        <v>L-877-1066-180TS275S2828-USK-21EB05</v>
      </c>
      <c r="P56" s="468" t="str">
        <f>VLOOKUP(N56,Register!$B:$E,3,FALSE)</f>
        <v>0,18x877x1066 W/G</v>
      </c>
      <c r="Q56" s="437" t="str">
        <f>VLOOKUP(P56,'Tech. sheet (2)'!$A:$S,17,FALSE)</f>
        <v>BUF-13 A</v>
      </c>
      <c r="R56" s="442" t="str">
        <f>VLOOKUP(P56,'Tech. sheet (2)'!$A:$S,12,FALSE)</f>
        <v>W/G</v>
      </c>
      <c r="S56" s="469">
        <v>2.0</v>
      </c>
      <c r="T56" s="469" t="s">
        <v>3309</v>
      </c>
      <c r="U56" s="469">
        <f>VLOOKUP(N56,Register!$B:$E,4,FALSE)</f>
        <v>10500</v>
      </c>
      <c r="V56" s="412"/>
      <c r="W56" s="270"/>
      <c r="X56" s="270"/>
      <c r="Y56" s="270"/>
      <c r="Z56" s="270"/>
      <c r="AA56" s="270"/>
      <c r="AB56" s="270"/>
      <c r="AC56" s="270"/>
    </row>
    <row r="57" ht="15.75" customHeight="1">
      <c r="A57" s="209" t="s">
        <v>962</v>
      </c>
      <c r="B57" s="436" t="str">
        <f>VLOOKUP(C57,'Tech. sheet (2)'!$A:$S,18,FALSE)</f>
        <v>L-0,19*809*910GZ62SO56028-15VK05-TEST152H</v>
      </c>
      <c r="C57" s="437" t="str">
        <f>VLOOKUP(A57,Register!$B:$F,3,FALSE)</f>
        <v>TEST152H</v>
      </c>
      <c r="D57" s="437" t="str">
        <f>VLOOKUP(C57,'Tech. sheet (2)'!$A:$S,17,FALSE)</f>
        <v>152-H</v>
      </c>
      <c r="E57" s="437" t="str">
        <f>VLOOKUP(C57,'Tech. sheet (2)'!$A:$S,12,FALSE)</f>
        <v>15VK05</v>
      </c>
      <c r="F57" s="443">
        <v>1.0</v>
      </c>
      <c r="G57" s="443" t="s">
        <v>3306</v>
      </c>
      <c r="H57" s="443">
        <f>VLOOKUP(A57,Register!B:F,4,FALSE)</f>
        <v>150</v>
      </c>
      <c r="I57" s="412"/>
      <c r="J57" s="412"/>
      <c r="K57" s="412"/>
      <c r="L57" s="412"/>
      <c r="M57" s="412"/>
      <c r="N57" s="467" t="s">
        <v>982</v>
      </c>
      <c r="O57" s="344" t="str">
        <f>VLOOKUP(P57,'Tech. sheet (2)'!$A:$R,18,FALSE)</f>
        <v>L-877-1066-180TS275S2828-USK-21EB05</v>
      </c>
      <c r="P57" s="468" t="str">
        <f>VLOOKUP(N57,Register!$B:$E,3,FALSE)</f>
        <v>0,18x877x1066 W/G</v>
      </c>
      <c r="Q57" s="437" t="str">
        <f>VLOOKUP(P57,'Tech. sheet (2)'!$A:$S,17,FALSE)</f>
        <v>BUF-13 A</v>
      </c>
      <c r="R57" s="442" t="str">
        <f>VLOOKUP(P57,'Tech. sheet (2)'!$A:$S,12,FALSE)</f>
        <v>W/G</v>
      </c>
      <c r="S57" s="469">
        <v>3.0</v>
      </c>
      <c r="T57" s="469" t="s">
        <v>3312</v>
      </c>
      <c r="U57" s="469">
        <f>VLOOKUP(N57,Register!$B:$E,4,FALSE)</f>
        <v>10500</v>
      </c>
      <c r="V57" s="412"/>
      <c r="W57" s="270"/>
      <c r="X57" s="270"/>
      <c r="Y57" s="270"/>
      <c r="Z57" s="270"/>
      <c r="AA57" s="270"/>
      <c r="AB57" s="270"/>
      <c r="AC57" s="270"/>
    </row>
    <row r="58" ht="15.75" customHeight="1">
      <c r="A58" s="209" t="s">
        <v>964</v>
      </c>
      <c r="B58" s="449" t="str">
        <f>VLOOKUP(C58,'Tech. sheet (2)'!$A:$S,18,FALSE)</f>
        <v>L-0,19*809*910GZ62SO56028-21EK05-TEST152E</v>
      </c>
      <c r="C58" s="437" t="str">
        <f>VLOOKUP(A58,Register!$B:$F,3,FALSE)</f>
        <v>TEST152E</v>
      </c>
      <c r="D58" s="437" t="str">
        <f>VLOOKUP(C58,'Tech. sheet (2)'!$A:$S,17,FALSE)</f>
        <v>152-E</v>
      </c>
      <c r="E58" s="437" t="str">
        <f>VLOOKUP(C58,'Tech. sheet (2)'!$A:$S,12,FALSE)</f>
        <v>21EK05</v>
      </c>
      <c r="F58" s="443">
        <v>1.0</v>
      </c>
      <c r="G58" s="443" t="s">
        <v>3306</v>
      </c>
      <c r="H58" s="443">
        <f>VLOOKUP(A58,Register!B:F,4,FALSE)</f>
        <v>150</v>
      </c>
      <c r="I58" s="412"/>
      <c r="J58" s="412"/>
      <c r="K58" s="412"/>
      <c r="L58" s="412"/>
      <c r="M58" s="412"/>
      <c r="N58" s="467" t="s">
        <v>964</v>
      </c>
      <c r="O58" s="450" t="str">
        <f>VLOOKUP(P58,'Tech. sheet (2)'!$A:$R,18,FALSE)</f>
        <v>L-0,19*809*910GZ62SO56028-21EK05-TEST152E</v>
      </c>
      <c r="P58" s="468" t="str">
        <f>VLOOKUP(N58,Register!$B:$E,3,FALSE)</f>
        <v>TEST152E</v>
      </c>
      <c r="Q58" s="437" t="str">
        <f>VLOOKUP(P58,'Tech. sheet (2)'!$A:$S,17,FALSE)</f>
        <v>152-E</v>
      </c>
      <c r="R58" s="442" t="str">
        <f>VLOOKUP(P58,'Tech. sheet (2)'!$A:$S,12,FALSE)</f>
        <v>21EK05</v>
      </c>
      <c r="S58" s="469">
        <v>3.0</v>
      </c>
      <c r="T58" s="469" t="s">
        <v>3312</v>
      </c>
      <c r="U58" s="469">
        <f>VLOOKUP(N58,Register!$B:$E,4,FALSE)</f>
        <v>150</v>
      </c>
      <c r="V58" s="412"/>
      <c r="W58" s="270"/>
      <c r="X58" s="270"/>
      <c r="Y58" s="270"/>
      <c r="Z58" s="270"/>
      <c r="AA58" s="270"/>
      <c r="AB58" s="270"/>
      <c r="AC58" s="270"/>
    </row>
    <row r="59" ht="15.75" customHeight="1">
      <c r="A59" s="209" t="s">
        <v>944</v>
      </c>
      <c r="B59" s="436" t="str">
        <f>VLOOKUP(C59,'Tech. sheet (2)'!$A:$S,18,FALSE)</f>
        <v>L-922-868-170TH580S2828-HBI-07CK05</v>
      </c>
      <c r="C59" s="437" t="str">
        <f>VLOOKUP(A59,Register!$B:$F,3,FALSE)</f>
        <v>OT070-ELQ7013A9A </v>
      </c>
      <c r="D59" s="437" t="str">
        <f>VLOOKUP(C59,'Tech. sheet (2)'!$A:$S,17,FALSE)</f>
        <v>70-3 A</v>
      </c>
      <c r="E59" s="437" t="str">
        <f>VLOOKUP(C59,'Tech. sheet (2)'!$A:$S,12,FALSE)</f>
        <v>G/C</v>
      </c>
      <c r="F59" s="443">
        <v>2.0</v>
      </c>
      <c r="G59" s="443">
        <v>816361.0</v>
      </c>
      <c r="H59" s="443">
        <f>VLOOKUP(A59,Register!B:F,4,FALSE)</f>
        <v>27000</v>
      </c>
      <c r="I59" s="412"/>
      <c r="J59" s="412"/>
      <c r="K59" s="412"/>
      <c r="L59" s="412"/>
      <c r="M59" s="412"/>
      <c r="N59" s="467" t="s">
        <v>991</v>
      </c>
      <c r="O59" s="344" t="str">
        <f>VLOOKUP(P59,'Tech. sheet (2)'!$A:$R,18,FALSE)</f>
        <v>L-838-826-250TH415F7575-USK---K05 Hollande</v>
      </c>
      <c r="P59" s="468" t="str">
        <f>VLOOKUP(N59,Register!$B:$E,3,FALSE)</f>
        <v>OT99-ELQ9999A0A ARP</v>
      </c>
      <c r="Q59" s="447" t="str">
        <f>VLOOKUP(P59,'Tech. sheet (2)'!$A:$S,17,FALSE)</f>
        <v>99-S-2</v>
      </c>
      <c r="R59" s="442" t="str">
        <f>VLOOKUP(P59,'Tech. sheet (2)'!$A:$S,12,FALSE)</f>
        <v>P/C Hollande</v>
      </c>
      <c r="S59" s="469">
        <v>1.0</v>
      </c>
      <c r="T59" s="469" t="s">
        <v>3306</v>
      </c>
      <c r="U59" s="469">
        <f>VLOOKUP(N59,Register!$B:$E,4,FALSE)</f>
        <v>30000</v>
      </c>
      <c r="V59" s="412"/>
      <c r="W59" s="270"/>
      <c r="X59" s="270"/>
      <c r="Y59" s="270"/>
      <c r="Z59" s="270"/>
      <c r="AA59" s="270"/>
      <c r="AB59" s="270"/>
      <c r="AC59" s="270"/>
    </row>
    <row r="60" ht="15.75" customHeight="1">
      <c r="A60" s="209" t="s">
        <v>940</v>
      </c>
      <c r="B60" s="436" t="str">
        <f>VLOOKUP(C60,'Tech. sheet (2)'!$A:$S,18,FALSE)</f>
        <v>L-950-876-270TH435S2828-USK-W18B55</v>
      </c>
      <c r="C60" s="437" t="str">
        <f>VLOOKUP(A60,Register!$B:$F,3,FALSE)</f>
        <v>OT153-ELQ0561A2A USK</v>
      </c>
      <c r="D60" s="437" t="str">
        <f>VLOOKUP(C60,'Tech. sheet (2)'!$A:$S,17,FALSE)</f>
        <v>153-2
</v>
      </c>
      <c r="E60" s="437" t="str">
        <f>VLOOKUP(C60,'Tech. sheet (2)'!$A:$S,12,FALSE)</f>
        <v>2 W/G</v>
      </c>
      <c r="F60" s="443">
        <v>2.0</v>
      </c>
      <c r="G60" s="443">
        <v>818062.0</v>
      </c>
      <c r="H60" s="443">
        <f>VLOOKUP(A60,Register!$B:$E,4,FALSE)</f>
        <v>10000</v>
      </c>
      <c r="I60" s="412"/>
      <c r="J60" s="412"/>
      <c r="K60" s="412"/>
      <c r="L60" s="412"/>
      <c r="M60" s="412"/>
      <c r="N60" s="467" t="s">
        <v>990</v>
      </c>
      <c r="O60" s="344" t="str">
        <f>VLOOKUP(P60,'Tech. sheet (2)'!$A:$R,18,FALSE)</f>
        <v>L-838-826-250TH415F7575-USK---K05 Hollande</v>
      </c>
      <c r="P60" s="468" t="str">
        <f>VLOOKUP(N60,Register!$B:$E,3,FALSE)</f>
        <v>OT99-ELQ9999A0A_N/A</v>
      </c>
      <c r="Q60" s="437" t="str">
        <f>VLOOKUP(P60,'Tech. sheet (2)'!$A:$S,17,FALSE)</f>
        <v>№ 52</v>
      </c>
      <c r="R60" s="442" t="str">
        <f>VLOOKUP(P60,'Tech. sheet (2)'!$A:$S,12,FALSE)</f>
        <v>P/C Hollande</v>
      </c>
      <c r="S60" s="469">
        <v>1.0</v>
      </c>
      <c r="T60" s="469" t="s">
        <v>3306</v>
      </c>
      <c r="U60" s="469">
        <f>VLOOKUP(N60,Register!$B:$E,4,FALSE)</f>
        <v>1327</v>
      </c>
      <c r="V60" s="412"/>
      <c r="W60" s="270"/>
      <c r="X60" s="270"/>
      <c r="Y60" s="270"/>
      <c r="Z60" s="270"/>
      <c r="AA60" s="270"/>
      <c r="AB60" s="270"/>
      <c r="AC60" s="270"/>
    </row>
    <row r="61" ht="15.75" customHeight="1">
      <c r="A61" s="209" t="s">
        <v>940</v>
      </c>
      <c r="B61" s="436" t="str">
        <f>VLOOKUP(C61,'Tech. sheet (2)'!$A:$S,18,FALSE)</f>
        <v>L-950-876-270TH435S2828-USK-W18B55</v>
      </c>
      <c r="C61" s="437" t="str">
        <f>VLOOKUP(A61,Register!$B:$F,3,FALSE)</f>
        <v>OT153-ELQ0561A2A USK</v>
      </c>
      <c r="D61" s="437" t="str">
        <f>VLOOKUP(C61,'Tech. sheet (2)'!$A:$S,17,FALSE)</f>
        <v>153-2
</v>
      </c>
      <c r="E61" s="437" t="str">
        <f>VLOOKUP(C61,'Tech. sheet (2)'!$A:$S,12,FALSE)</f>
        <v>2 W/G</v>
      </c>
      <c r="F61" s="443">
        <v>3.0</v>
      </c>
      <c r="G61" s="443">
        <v>818062.0</v>
      </c>
      <c r="H61" s="443">
        <f>VLOOKUP(A61,Register!B:F,4,FALSE)</f>
        <v>10000</v>
      </c>
      <c r="I61" s="412"/>
      <c r="J61" s="412"/>
      <c r="K61" s="412"/>
      <c r="L61" s="412"/>
      <c r="M61" s="412"/>
      <c r="N61" s="467" t="s">
        <v>978</v>
      </c>
      <c r="O61" s="344" t="str">
        <f>VLOOKUP(P61,'Tech. sheet (2)'!$A:$R,18,FALSE)</f>
        <v>L-922-868-170TH580S2828-HBI-07CK05</v>
      </c>
      <c r="P61" s="468" t="str">
        <f>VLOOKUP(N61,Register!$B:$E,3,FALSE)</f>
        <v>OT070-ELQ7013A9A </v>
      </c>
      <c r="Q61" s="437" t="str">
        <f>VLOOKUP(P61,'Tech. sheet (2)'!$A:$S,17,FALSE)</f>
        <v>70-3 A</v>
      </c>
      <c r="R61" s="442" t="str">
        <f>VLOOKUP(P61,'Tech. sheet (2)'!$A:$S,12,FALSE)</f>
        <v>G/C</v>
      </c>
      <c r="S61" s="469">
        <v>1.0</v>
      </c>
      <c r="T61" s="469" t="s">
        <v>3306</v>
      </c>
      <c r="U61" s="469">
        <f>VLOOKUP(N61,Register!$B:$E,4,FALSE)</f>
        <v>23000</v>
      </c>
      <c r="V61" s="412"/>
      <c r="W61" s="270"/>
      <c r="X61" s="270"/>
      <c r="Y61" s="270"/>
      <c r="Z61" s="270"/>
      <c r="AA61" s="270"/>
      <c r="AB61" s="270"/>
      <c r="AC61" s="270"/>
    </row>
    <row r="62" ht="15.75" customHeight="1">
      <c r="A62" s="209" t="s">
        <v>937</v>
      </c>
      <c r="B62" s="449" t="str">
        <f>VLOOKUP(C62,'Tech. sheet (2)'!$A:$S,18,FALSE)</f>
        <v>L-896-795-180TH550F5028-HBI-V14K05 EXP</v>
      </c>
      <c r="C62" s="437" t="str">
        <f>VLOOKUP(A62,Register!$B:$F,3,FALSE)</f>
        <v>0,18x896x795 W/С</v>
      </c>
      <c r="D62" s="447" t="str">
        <f>VLOOKUP(C62,'Tech. sheet (2)'!$A:$S,17,FALSE)</f>
        <v>BIL-7 B</v>
      </c>
      <c r="E62" s="437" t="str">
        <f>VLOOKUP(C62,'Tech. sheet (2)'!$A:$S,12,FALSE)</f>
        <v>W/С</v>
      </c>
      <c r="F62" s="443">
        <v>2.0</v>
      </c>
      <c r="G62" s="443">
        <v>818062.0</v>
      </c>
      <c r="H62" s="443">
        <f>VLOOKUP(A62,Register!B:F,4,FALSE)</f>
        <v>10000</v>
      </c>
      <c r="I62" s="412"/>
      <c r="J62" s="412"/>
      <c r="K62" s="412"/>
      <c r="L62" s="412"/>
      <c r="M62" s="412"/>
      <c r="N62" s="467" t="s">
        <v>983</v>
      </c>
      <c r="O62" s="344" t="str">
        <f>VLOOKUP(P62,'Tech. sheet (2)'!$A:$R,18,FALSE)</f>
        <v>L-918-925-140TS550S2828-RAS-21EK05</v>
      </c>
      <c r="P62" s="468" t="str">
        <f>VLOOKUP(N62,Register!$B:$E,3,FALSE)</f>
        <v>0,14x918x925 W/C</v>
      </c>
      <c r="Q62" s="447" t="str">
        <f>VLOOKUP(P62,'Tech. sheet (2)'!$A:$S,17,FALSE)</f>
        <v>BUF-10 A</v>
      </c>
      <c r="R62" s="451" t="str">
        <f>VLOOKUP(P62,'Tech. sheet (2)'!$A:$S,12,FALSE)</f>
        <v>W/C 21Е</v>
      </c>
      <c r="S62" s="469">
        <v>1.0</v>
      </c>
      <c r="T62" s="469" t="s">
        <v>3306</v>
      </c>
      <c r="U62" s="469">
        <f>VLOOKUP(N62,Register!$B:$E,4,FALSE)</f>
        <v>10000</v>
      </c>
      <c r="V62" s="412"/>
      <c r="W62" s="270"/>
      <c r="X62" s="270"/>
      <c r="Y62" s="270"/>
      <c r="Z62" s="270"/>
      <c r="AA62" s="270"/>
      <c r="AB62" s="270"/>
      <c r="AC62" s="270"/>
    </row>
    <row r="63" ht="15.75" customHeight="1">
      <c r="A63" s="209" t="s">
        <v>951</v>
      </c>
      <c r="B63" s="436" t="str">
        <f>VLOOKUP(C63,'Tech. sheet (2)'!$A:$S,18,FALSE)</f>
        <v>L-950-876-270TH435S2828-USK-W18B55</v>
      </c>
      <c r="C63" s="437" t="str">
        <f>VLOOKUP(A63,Register!$B:$F,3,FALSE)</f>
        <v>OT153-ELQ0561A2A USK</v>
      </c>
      <c r="D63" s="437" t="str">
        <f>VLOOKUP(C63,'Tech. sheet (2)'!$A:$S,17,FALSE)</f>
        <v>153-2
</v>
      </c>
      <c r="E63" s="437" t="str">
        <f>VLOOKUP(C63,'Tech. sheet (2)'!$A:$S,12,FALSE)</f>
        <v>2 W/G</v>
      </c>
      <c r="F63" s="443">
        <v>2.0</v>
      </c>
      <c r="G63" s="443">
        <v>818062.0</v>
      </c>
      <c r="H63" s="443">
        <v>20000.0</v>
      </c>
      <c r="I63" s="412"/>
      <c r="J63" s="412"/>
      <c r="K63" s="412"/>
      <c r="L63" s="412"/>
      <c r="M63" s="412"/>
      <c r="N63" s="467" t="s">
        <v>985</v>
      </c>
      <c r="O63" s="344" t="str">
        <f>VLOOKUP(P63,'Tech. sheet (2)'!$A:$R,18,FALSE)</f>
        <v>L-918-925-140TS550S2828-RAS-C06K05</v>
      </c>
      <c r="P63" s="468" t="str">
        <f>VLOOKUP(N63,Register!$B:$E,3,FALSE)</f>
        <v>0,14x918x925 G/C</v>
      </c>
      <c r="Q63" s="437" t="str">
        <f>VLOOKUP(P63,'Tech. sheet (2)'!$A:$S,17,FALSE)</f>
        <v>BUF-9 A</v>
      </c>
      <c r="R63" s="442" t="str">
        <f>VLOOKUP(P63,'Tech. sheet (2)'!$A:$S,12,FALSE)</f>
        <v>G/C</v>
      </c>
      <c r="S63" s="469">
        <v>1.0</v>
      </c>
      <c r="T63" s="469" t="s">
        <v>3306</v>
      </c>
      <c r="U63" s="469">
        <f>VLOOKUP(N63,Register!$B:$E,4,FALSE)</f>
        <v>10000</v>
      </c>
      <c r="V63" s="412"/>
      <c r="W63" s="270"/>
      <c r="X63" s="270"/>
      <c r="Y63" s="270"/>
      <c r="Z63" s="270"/>
      <c r="AA63" s="270"/>
      <c r="AB63" s="270"/>
      <c r="AC63" s="270"/>
    </row>
    <row r="64" ht="15.75" customHeight="1">
      <c r="A64" s="209" t="s">
        <v>951</v>
      </c>
      <c r="B64" s="436" t="str">
        <f>VLOOKUP(C64,'Tech. sheet (2)'!$A:$S,18,FALSE)</f>
        <v>L-950-876-270TH435S2828-USK-W18B55</v>
      </c>
      <c r="C64" s="437" t="str">
        <f>VLOOKUP(A64,Register!$B:$F,3,FALSE)</f>
        <v>OT153-ELQ0561A2A USK</v>
      </c>
      <c r="D64" s="437" t="str">
        <f>VLOOKUP(C64,'Tech. sheet (2)'!$A:$S,17,FALSE)</f>
        <v>153-2
</v>
      </c>
      <c r="E64" s="437" t="str">
        <f>VLOOKUP(C64,'Tech. sheet (2)'!$A:$S,12,FALSE)</f>
        <v>2 W/G</v>
      </c>
      <c r="F64" s="443">
        <v>3.0</v>
      </c>
      <c r="G64" s="443">
        <v>818062.0</v>
      </c>
      <c r="H64" s="443">
        <v>20000.0</v>
      </c>
      <c r="I64" s="412"/>
      <c r="J64" s="412"/>
      <c r="K64" s="412"/>
      <c r="L64" s="412"/>
      <c r="M64" s="412"/>
      <c r="N64" s="467" t="s">
        <v>996</v>
      </c>
      <c r="O64" s="344" t="str">
        <f>VLOOKUP(P64,'Tech. sheet (2)'!$A:$R,18,FALSE)</f>
        <v>L-975-925-140TS550S2828-USK-C06K05</v>
      </c>
      <c r="P64" s="468" t="str">
        <f>VLOOKUP(N64,Register!$B:$E,3,FALSE)</f>
        <v>0,14x975x925 G/C USK</v>
      </c>
      <c r="Q64" s="437" t="str">
        <f>VLOOKUP(P64,'Tech. sheet (2)'!$A:$S,17,FALSE)</f>
        <v>BUF-11 A</v>
      </c>
      <c r="R64" s="442" t="str">
        <f>VLOOKUP(P64,'Tech. sheet (2)'!$A:$S,12,FALSE)</f>
        <v>G/C</v>
      </c>
      <c r="S64" s="469">
        <v>1.0</v>
      </c>
      <c r="T64" s="469" t="s">
        <v>3306</v>
      </c>
      <c r="U64" s="469">
        <f>VLOOKUP(N64,Register!$B:$E,4,FALSE)</f>
        <v>20500</v>
      </c>
      <c r="V64" s="412"/>
      <c r="W64" s="270"/>
      <c r="X64" s="270"/>
      <c r="Y64" s="270"/>
      <c r="Z64" s="270"/>
      <c r="AA64" s="270"/>
      <c r="AB64" s="270"/>
      <c r="AC64" s="270"/>
    </row>
    <row r="65" ht="15.75" customHeight="1">
      <c r="A65" s="209" t="s">
        <v>942</v>
      </c>
      <c r="B65" s="449" t="str">
        <f>VLOOKUP(C65,'Tech. sheet (2)'!$A:$S,18,FALSE)</f>
        <v>L-954-848-170TH435S2828-USK-15VK05</v>
      </c>
      <c r="C65" s="437" t="str">
        <f>VLOOKUP(A65,Register!$B:$F,3,FALSE)</f>
        <v>OT62-ELQ6216A2A  USK ver3</v>
      </c>
      <c r="D65" s="437" t="str">
        <f>VLOOKUP(C65,'Tech. sheet (2)'!$A:$S,17,FALSE)</f>
        <v>62-3 A</v>
      </c>
      <c r="E65" s="447" t="str">
        <f>VLOOKUP(C65,'Tech. sheet (2)'!$A:$S,12,FALSE)</f>
        <v>W/C 15V</v>
      </c>
      <c r="F65" s="443">
        <v>2.0</v>
      </c>
      <c r="G65" s="443" t="s">
        <v>3309</v>
      </c>
      <c r="H65" s="443">
        <v>20000.0</v>
      </c>
      <c r="I65" s="412"/>
      <c r="J65" s="412"/>
      <c r="K65" s="412"/>
      <c r="L65" s="412"/>
      <c r="M65" s="412"/>
      <c r="N65" s="467" t="s">
        <v>997</v>
      </c>
      <c r="O65" s="450" t="str">
        <f>VLOOKUP(P65,'Tech. sheet (2)'!$A:$R,18,FALSE)</f>
        <v>L-975-925-140TS550S2828-USK-21EK05</v>
      </c>
      <c r="P65" s="468" t="str">
        <f>VLOOKUP(N65,Register!$B:$E,3,FALSE)</f>
        <v>0,14x975x925 W/K USK</v>
      </c>
      <c r="Q65" s="437" t="str">
        <f>VLOOKUP(P65,'Tech. sheet (2)'!$A:$S,17,FALSE)</f>
        <v>BUF-12 A</v>
      </c>
      <c r="R65" s="442" t="str">
        <f>VLOOKUP(P65,'Tech. sheet (2)'!$A:$S,12,FALSE)</f>
        <v>21EK05</v>
      </c>
      <c r="S65" s="469">
        <v>1.0</v>
      </c>
      <c r="T65" s="469" t="s">
        <v>3306</v>
      </c>
      <c r="U65" s="469">
        <f>VLOOKUP(N65,Register!$B:$E,4,FALSE)</f>
        <v>18000</v>
      </c>
      <c r="V65" s="412"/>
      <c r="W65" s="270"/>
      <c r="X65" s="270"/>
      <c r="Y65" s="270"/>
      <c r="Z65" s="270"/>
      <c r="AA65" s="270"/>
      <c r="AB65" s="270"/>
      <c r="AC65" s="270"/>
    </row>
    <row r="66" ht="15.75" customHeight="1">
      <c r="A66" s="209" t="s">
        <v>945</v>
      </c>
      <c r="B66" s="436" t="str">
        <f>VLOOKUP(C66,'Tech. sheet (2)'!$A:$S,18,FALSE)</f>
        <v>L-922-868-170TH580S2828-HBI-15VK05</v>
      </c>
      <c r="C66" s="437" t="str">
        <f>VLOOKUP(A66,Register!$B:$F,3,FALSE)</f>
        <v>OT070-ELQ7013A11A</v>
      </c>
      <c r="D66" s="437" t="str">
        <f>VLOOKUP(C66,'Tech. sheet (2)'!$A:$S,17,FALSE)</f>
        <v>70-1 A</v>
      </c>
      <c r="E66" s="437" t="str">
        <f>VLOOKUP(C66,'Tech. sheet (2)'!$A:$S,12,FALSE)</f>
        <v>BPANI W/C 15V</v>
      </c>
      <c r="F66" s="443">
        <v>2.0</v>
      </c>
      <c r="G66" s="443" t="s">
        <v>3309</v>
      </c>
      <c r="H66" s="443">
        <f>VLOOKUP(A66,Register!B:F,4,FALSE)</f>
        <v>5000</v>
      </c>
      <c r="I66" s="412"/>
      <c r="J66" s="412"/>
      <c r="K66" s="412"/>
      <c r="L66" s="412"/>
      <c r="M66" s="412"/>
      <c r="N66" s="467" t="s">
        <v>1001</v>
      </c>
      <c r="O66" s="450" t="str">
        <f>VLOOKUP(P66,'Tech. sheet (2)'!$A:$R,18,FALSE)</f>
        <v>L-954-848-170TH435S2828-USK-15VK05</v>
      </c>
      <c r="P66" s="468" t="str">
        <f>VLOOKUP(N66,Register!$B:$E,3,FALSE)</f>
        <v>OT62-ELQ6216A2A  USK ver3</v>
      </c>
      <c r="Q66" s="437" t="str">
        <f>VLOOKUP(P66,'Tech. sheet (2)'!$A:$S,17,FALSE)</f>
        <v>62-3 A</v>
      </c>
      <c r="R66" s="451" t="str">
        <f>VLOOKUP(P66,'Tech. sheet (2)'!$A:$S,12,FALSE)</f>
        <v>W/C 15V</v>
      </c>
      <c r="S66" s="469">
        <v>1.0</v>
      </c>
      <c r="T66" s="469" t="s">
        <v>3306</v>
      </c>
      <c r="U66" s="469">
        <f>VLOOKUP(N66,Register!$B:$E,4,FALSE)</f>
        <v>20000</v>
      </c>
      <c r="V66" s="412"/>
      <c r="W66" s="270"/>
      <c r="X66" s="270"/>
      <c r="Y66" s="270"/>
      <c r="Z66" s="270"/>
      <c r="AA66" s="270"/>
      <c r="AB66" s="270"/>
      <c r="AC66" s="270"/>
    </row>
    <row r="67" ht="15.75" customHeight="1">
      <c r="A67" s="209" t="s">
        <v>964</v>
      </c>
      <c r="B67" s="449" t="str">
        <f>VLOOKUP(C67,'Tech. sheet (2)'!$A:$S,18,FALSE)</f>
        <v>L-0,19*809*910GZ62SO56028-21EK05-TEST152E</v>
      </c>
      <c r="C67" s="437" t="str">
        <f>VLOOKUP(A67,Register!$B:$F,3,FALSE)</f>
        <v>TEST152E</v>
      </c>
      <c r="D67" s="437" t="str">
        <f>VLOOKUP(C67,'Tech. sheet (2)'!$A:$S,17,FALSE)</f>
        <v>152-E</v>
      </c>
      <c r="E67" s="437" t="str">
        <f>VLOOKUP(C67,'Tech. sheet (2)'!$A:$S,12,FALSE)</f>
        <v>21EK05</v>
      </c>
      <c r="F67" s="443">
        <v>2.0</v>
      </c>
      <c r="G67" s="443" t="s">
        <v>3309</v>
      </c>
      <c r="H67" s="443">
        <f>VLOOKUP(A67,Register!B:F,4,FALSE)</f>
        <v>150</v>
      </c>
      <c r="I67" s="412"/>
      <c r="J67" s="412"/>
      <c r="K67" s="412"/>
      <c r="L67" s="412"/>
      <c r="M67" s="412"/>
      <c r="N67" s="467" t="s">
        <v>1002</v>
      </c>
      <c r="O67" s="450" t="str">
        <f>VLOOKUP(P67,'Tech. sheet (2)'!$A:$R,18,FALSE)</f>
        <v>L-954-848-170TH435S2828-USK-15VK05</v>
      </c>
      <c r="P67" s="468" t="str">
        <f>VLOOKUP(N67,Register!$B:$E,3,FALSE)</f>
        <v>OT62-ELQ6216A2A  USK ver3</v>
      </c>
      <c r="Q67" s="437" t="str">
        <f>VLOOKUP(P67,'Tech. sheet (2)'!$A:$S,17,FALSE)</f>
        <v>62-3 A</v>
      </c>
      <c r="R67" s="451" t="str">
        <f>VLOOKUP(P67,'Tech. sheet (2)'!$A:$S,12,FALSE)</f>
        <v>W/C 15V</v>
      </c>
      <c r="S67" s="469">
        <v>1.0</v>
      </c>
      <c r="T67" s="469" t="s">
        <v>3306</v>
      </c>
      <c r="U67" s="469">
        <f>VLOOKUP(N67,Register!$B:$E,4,FALSE)</f>
        <v>30000</v>
      </c>
      <c r="V67" s="412"/>
      <c r="W67" s="270"/>
      <c r="X67" s="270"/>
      <c r="Y67" s="270"/>
      <c r="Z67" s="270"/>
      <c r="AA67" s="270"/>
      <c r="AB67" s="270"/>
      <c r="AC67" s="270"/>
    </row>
    <row r="68" ht="15.75" customHeight="1">
      <c r="A68" s="209" t="s">
        <v>962</v>
      </c>
      <c r="B68" s="436" t="str">
        <f>VLOOKUP(C68,'Tech. sheet (2)'!$A:$S,18,FALSE)</f>
        <v>L-0,19*809*910GZ62SO56028-15VK05-TEST152H</v>
      </c>
      <c r="C68" s="437" t="str">
        <f>VLOOKUP(A68,Register!$B:$F,3,FALSE)</f>
        <v>TEST152H</v>
      </c>
      <c r="D68" s="437" t="str">
        <f>VLOOKUP(C68,'Tech. sheet (2)'!$A:$S,17,FALSE)</f>
        <v>152-H</v>
      </c>
      <c r="E68" s="437" t="str">
        <f>VLOOKUP(C68,'Tech. sheet (2)'!$A:$S,12,FALSE)</f>
        <v>15VK05</v>
      </c>
      <c r="F68" s="443">
        <v>2.0</v>
      </c>
      <c r="G68" s="443" t="s">
        <v>3309</v>
      </c>
      <c r="H68" s="443">
        <f>VLOOKUP(A68,Register!B:F,4,FALSE)</f>
        <v>150</v>
      </c>
      <c r="I68" s="412"/>
      <c r="J68" s="412"/>
      <c r="K68" s="412"/>
      <c r="L68" s="412"/>
      <c r="M68" s="412"/>
      <c r="N68" s="467" t="s">
        <v>1000</v>
      </c>
      <c r="O68" s="344" t="str">
        <f>VLOOKUP(P68,'Tech. sheet (2)'!$A:$R,18,FALSE)</f>
        <v>L-922-868-170TH580S2828-HBI-07CK05</v>
      </c>
      <c r="P68" s="468" t="str">
        <f>VLOOKUP(N68,Register!$B:$E,3,FALSE)</f>
        <v>OT070-ELQ7013A9A </v>
      </c>
      <c r="Q68" s="437" t="str">
        <f>VLOOKUP(P68,'Tech. sheet (2)'!$A:$S,17,FALSE)</f>
        <v>70-3 A</v>
      </c>
      <c r="R68" s="442" t="str">
        <f>VLOOKUP(P68,'Tech. sheet (2)'!$A:$S,12,FALSE)</f>
        <v>G/C</v>
      </c>
      <c r="S68" s="469">
        <v>1.0</v>
      </c>
      <c r="T68" s="469" t="s">
        <v>3306</v>
      </c>
      <c r="U68" s="469">
        <f>VLOOKUP(N68,Register!$B:$E,4,FALSE)</f>
        <v>25000</v>
      </c>
      <c r="V68" s="412"/>
      <c r="W68" s="270"/>
      <c r="X68" s="270"/>
      <c r="Y68" s="270"/>
      <c r="Z68" s="270"/>
      <c r="AA68" s="270"/>
      <c r="AB68" s="270"/>
      <c r="AC68" s="270"/>
    </row>
    <row r="69" ht="15.75" customHeight="1">
      <c r="A69" s="470" t="s">
        <v>967</v>
      </c>
      <c r="B69" s="436" t="str">
        <f>VLOOKUP(C69,'Tech. sheet (2)'!$A:$S,18,FALSE)</f>
        <v>L-942-790-160TS340S2020-RAS-А08К05</v>
      </c>
      <c r="C69" s="437" t="str">
        <f>VLOOKUP(A69,Register!$B:$F,3,FALSE)</f>
        <v>0,16x942x790 ALU/С</v>
      </c>
      <c r="D69" s="437" t="str">
        <f>VLOOKUP(C69,'Tech. sheet (2)'!$A:$S,17,FALSE)</f>
        <v>BUF-3 A</v>
      </c>
      <c r="E69" s="437" t="str">
        <f>VLOOKUP(C69,'Tech. sheet (2)'!$A:$S,12,FALSE)</f>
        <v>ALU/С</v>
      </c>
      <c r="F69" s="471">
        <v>1.0</v>
      </c>
      <c r="G69" s="471" t="s">
        <v>3306</v>
      </c>
      <c r="H69" s="471">
        <f>VLOOKUP(A69,Register!B:F,4,FALSE)</f>
        <v>20000</v>
      </c>
      <c r="I69" s="412"/>
      <c r="J69" s="412"/>
      <c r="K69" s="412"/>
      <c r="L69" s="412"/>
      <c r="M69" s="412"/>
      <c r="N69" s="467" t="s">
        <v>988</v>
      </c>
      <c r="O69" s="344" t="str">
        <f>VLOOKUP(P69,'Tech. sheet (2)'!$A:$R,18,FALSE)</f>
        <v>L-808-908-200TH550S2828-USK-A07K05</v>
      </c>
      <c r="P69" s="468" t="str">
        <f>VLOOKUP(N69,Register!$B:$E,3,FALSE)</f>
        <v>OT96 Alu/C USK auto</v>
      </c>
      <c r="Q69" s="437" t="str">
        <f>VLOOKUP(P69,'Tech. sheet (2)'!$A:$S,17,FALSE)</f>
        <v>96-1 A</v>
      </c>
      <c r="R69" s="442" t="str">
        <f>VLOOKUP(P69,'Tech. sheet (2)'!$A:$S,12,FALSE)</f>
        <v>ALU/C</v>
      </c>
      <c r="S69" s="469">
        <v>1.0</v>
      </c>
      <c r="T69" s="469" t="s">
        <v>3306</v>
      </c>
      <c r="U69" s="469">
        <f>VLOOKUP(N69,Register!$B:$E,4,FALSE)</f>
        <v>21000</v>
      </c>
      <c r="V69" s="412"/>
      <c r="W69" s="270"/>
      <c r="X69" s="270"/>
      <c r="Y69" s="270"/>
      <c r="Z69" s="270"/>
      <c r="AA69" s="270"/>
      <c r="AB69" s="270"/>
      <c r="AC69" s="270"/>
    </row>
    <row r="70" ht="15.75" customHeight="1">
      <c r="A70" s="470" t="s">
        <v>942</v>
      </c>
      <c r="B70" s="449" t="str">
        <f>VLOOKUP(C70,'Tech. sheet (2)'!$A:$S,18,FALSE)</f>
        <v>L-954-848-170TH435S2828-USK-15VK05</v>
      </c>
      <c r="C70" s="437" t="str">
        <f>VLOOKUP(A70,Register!$B:$F,3,FALSE)</f>
        <v>OT62-ELQ6216A2A  USK ver3</v>
      </c>
      <c r="D70" s="437" t="str">
        <f>VLOOKUP(C70,'Tech. sheet (2)'!$A:$S,17,FALSE)</f>
        <v>62-3 A</v>
      </c>
      <c r="E70" s="447" t="str">
        <f>VLOOKUP(C70,'Tech. sheet (2)'!$A:$S,12,FALSE)</f>
        <v>W/C 15V</v>
      </c>
      <c r="F70" s="471">
        <v>1.0</v>
      </c>
      <c r="G70" s="471" t="s">
        <v>3306</v>
      </c>
      <c r="H70" s="471">
        <v>22000.0</v>
      </c>
      <c r="I70" s="412"/>
      <c r="J70" s="412"/>
      <c r="K70" s="412"/>
      <c r="L70" s="412"/>
      <c r="M70" s="412"/>
      <c r="N70" s="467" t="s">
        <v>992</v>
      </c>
      <c r="O70" s="344" t="str">
        <f>VLOOKUP(P70,'Tech. sheet (2)'!$A:$R,18,FALSE)</f>
        <v>L-950-876-270TH435F5628-USK-20EB05</v>
      </c>
      <c r="P70" s="468" t="str">
        <f>VLOOKUP(N70,Register!$B:$E,3,FALSE)</f>
        <v>OT153-ELQ1542A3A USK</v>
      </c>
      <c r="Q70" s="447" t="str">
        <f>VLOOKUP(P70,'Tech. sheet (2)'!$A:$S,17,FALSE)</f>
        <v>153-1 A</v>
      </c>
      <c r="R70" s="442" t="str">
        <f>VLOOKUP(P70,'Tech. sheet (2)'!$A:$S,12,FALSE)</f>
        <v>W/G</v>
      </c>
      <c r="S70" s="469">
        <v>1.0</v>
      </c>
      <c r="T70" s="469" t="s">
        <v>3307</v>
      </c>
      <c r="U70" s="469">
        <f>VLOOKUP(N70,Register!$B:$E,4,FALSE)</f>
        <v>14000</v>
      </c>
      <c r="V70" s="412"/>
      <c r="W70" s="270"/>
      <c r="X70" s="270"/>
      <c r="Y70" s="270"/>
      <c r="Z70" s="270"/>
      <c r="AA70" s="270"/>
      <c r="AB70" s="270"/>
      <c r="AC70" s="270"/>
    </row>
    <row r="71" ht="15.75" customHeight="1">
      <c r="A71" s="470" t="s">
        <v>949</v>
      </c>
      <c r="B71" s="436" t="str">
        <f>VLOOKUP(C71,'Tech. sheet (2)'!$A:$S,18,FALSE)</f>
        <v>L-950-876-270TH435F5628-USK-20EB05</v>
      </c>
      <c r="C71" s="437" t="str">
        <f>VLOOKUP(A71,Register!$B:$F,3,FALSE)</f>
        <v>OT153-ELQ1554A0A USK</v>
      </c>
      <c r="D71" s="437" t="str">
        <f>VLOOKUP(C71,'Tech. sheet (2)'!$A:$S,17,FALSE)</f>
        <v>153-1 A</v>
      </c>
      <c r="E71" s="437" t="str">
        <f>VLOOKUP(C71,'Tech. sheet (2)'!$A:$S,12,FALSE)</f>
        <v>W/G</v>
      </c>
      <c r="F71" s="471">
        <v>1.0</v>
      </c>
      <c r="G71" s="471" t="s">
        <v>3307</v>
      </c>
      <c r="H71" s="471">
        <f>VLOOKUP(A71,Register!B:F,4,FALSE)</f>
        <v>12000</v>
      </c>
      <c r="I71" s="412"/>
      <c r="J71" s="412"/>
      <c r="K71" s="412"/>
      <c r="L71" s="412"/>
      <c r="M71" s="412"/>
      <c r="N71" s="467" t="s">
        <v>1003</v>
      </c>
      <c r="O71" s="344" t="str">
        <f>VLOOKUP(P71,'Tech. sheet (2)'!$A:$R,18,FALSE)</f>
        <v>L-950-876-270TH435F5628-USK-20EB05</v>
      </c>
      <c r="P71" s="468" t="str">
        <f>VLOOKUP(N71,Register!$B:$E,3,FALSE)</f>
        <v>OT153-ELQ1542A3A USK</v>
      </c>
      <c r="Q71" s="447" t="str">
        <f>VLOOKUP(P71,'Tech. sheet (2)'!$A:$S,17,FALSE)</f>
        <v>153-1 A</v>
      </c>
      <c r="R71" s="442" t="str">
        <f>VLOOKUP(P71,'Tech. sheet (2)'!$A:$S,12,FALSE)</f>
        <v>W/G</v>
      </c>
      <c r="S71" s="469">
        <v>1.0</v>
      </c>
      <c r="T71" s="469" t="s">
        <v>3307</v>
      </c>
      <c r="U71" s="469">
        <f>VLOOKUP(N71,Register!$B:$E,4,FALSE)</f>
        <v>4200</v>
      </c>
      <c r="V71" s="412"/>
      <c r="W71" s="270"/>
      <c r="X71" s="270"/>
      <c r="Y71" s="270"/>
      <c r="Z71" s="270"/>
      <c r="AA71" s="270"/>
      <c r="AB71" s="270"/>
      <c r="AC71" s="270"/>
    </row>
    <row r="72" ht="15.75" customHeight="1">
      <c r="A72" s="470" t="s">
        <v>971</v>
      </c>
      <c r="B72" s="436" t="str">
        <f>VLOOKUP(C72,'Tech. sheet (2)'!$A:$S,18,FALSE)</f>
        <v>L-922-868-170TH550F2828-HBI-W14K05</v>
      </c>
      <c r="C72" s="437" t="str">
        <f>VLOOKUP(A72,Register!$B:$F,3,FALSE)</f>
        <v>OT070-ELQ7022A6A  TH550</v>
      </c>
      <c r="D72" s="437" t="str">
        <f>VLOOKUP(C72,'Tech. sheet (2)'!$A:$S,17,FALSE)</f>
        <v>70-5</v>
      </c>
      <c r="E72" s="437" t="str">
        <f>VLOOKUP(C72,'Tech. sheet (2)'!$A:$S,12,FALSE)</f>
        <v>2W/C</v>
      </c>
      <c r="F72" s="471">
        <v>1.0</v>
      </c>
      <c r="G72" s="471" t="s">
        <v>3306</v>
      </c>
      <c r="H72" s="471">
        <v>14000.0</v>
      </c>
      <c r="I72" s="412"/>
      <c r="J72" s="412"/>
      <c r="K72" s="412"/>
      <c r="L72" s="412"/>
      <c r="M72" s="412"/>
      <c r="N72" s="467" t="s">
        <v>992</v>
      </c>
      <c r="O72" s="344" t="str">
        <f>VLOOKUP(P72,'Tech. sheet (2)'!$A:$R,18,FALSE)</f>
        <v>L-950-876-270TH435F5628-USK-20EB05</v>
      </c>
      <c r="P72" s="468" t="str">
        <f>VLOOKUP(N72,Register!$B:$E,3,FALSE)</f>
        <v>OT153-ELQ1542A3A USK</v>
      </c>
      <c r="Q72" s="447" t="str">
        <f>VLOOKUP(P72,'Tech. sheet (2)'!$A:$S,17,FALSE)</f>
        <v>153-1 A</v>
      </c>
      <c r="R72" s="442" t="str">
        <f>VLOOKUP(P72,'Tech. sheet (2)'!$A:$S,12,FALSE)</f>
        <v>W/G</v>
      </c>
      <c r="S72" s="469">
        <v>2.0</v>
      </c>
      <c r="T72" s="469">
        <v>819059.0</v>
      </c>
      <c r="U72" s="469">
        <f>VLOOKUP(N72,Register!$B:$E,4,FALSE)</f>
        <v>14000</v>
      </c>
      <c r="V72" s="412"/>
      <c r="W72" s="270"/>
      <c r="X72" s="270"/>
      <c r="Y72" s="270"/>
      <c r="Z72" s="270"/>
      <c r="AA72" s="270"/>
      <c r="AB72" s="270"/>
      <c r="AC72" s="270"/>
    </row>
    <row r="73" ht="15.75" customHeight="1">
      <c r="A73" s="470" t="s">
        <v>956</v>
      </c>
      <c r="B73" s="436" t="str">
        <f>VLOOKUP(C73,'Tech. sheet (2)'!$A:$S,18,FALSE)</f>
        <v>L-838-826-250TH415F7575-USK---K05 Hollande</v>
      </c>
      <c r="C73" s="437" t="str">
        <f>VLOOKUP(A73,Register!$B:$F,3,FALSE)</f>
        <v>OT99-ELQ9999A0A ARP</v>
      </c>
      <c r="D73" s="447" t="str">
        <f>VLOOKUP(C73,'Tech. sheet (2)'!$A:$S,17,FALSE)</f>
        <v>99-S-2</v>
      </c>
      <c r="E73" s="437" t="str">
        <f>VLOOKUP(C73,'Tech. sheet (2)'!$A:$S,12,FALSE)</f>
        <v>P/C Hollande</v>
      </c>
      <c r="F73" s="471">
        <v>1.0</v>
      </c>
      <c r="G73" s="471" t="s">
        <v>3306</v>
      </c>
      <c r="H73" s="471">
        <v>12000.0</v>
      </c>
      <c r="I73" s="412"/>
      <c r="J73" s="412"/>
      <c r="K73" s="412"/>
      <c r="L73" s="412"/>
      <c r="M73" s="412"/>
      <c r="N73" s="467" t="s">
        <v>1003</v>
      </c>
      <c r="O73" s="344" t="str">
        <f>VLOOKUP(P73,'Tech. sheet (2)'!$A:$R,18,FALSE)</f>
        <v>L-950-876-270TH435F5628-USK-20EB05</v>
      </c>
      <c r="P73" s="468" t="str">
        <f>VLOOKUP(N73,Register!$B:$E,3,FALSE)</f>
        <v>OT153-ELQ1542A3A USK</v>
      </c>
      <c r="Q73" s="447" t="str">
        <f>VLOOKUP(P73,'Tech. sheet (2)'!$A:$S,17,FALSE)</f>
        <v>153-1 A</v>
      </c>
      <c r="R73" s="442" t="str">
        <f>VLOOKUP(P73,'Tech. sheet (2)'!$A:$S,12,FALSE)</f>
        <v>W/G</v>
      </c>
      <c r="S73" s="469">
        <v>2.0</v>
      </c>
      <c r="T73" s="469">
        <v>819059.0</v>
      </c>
      <c r="U73" s="469">
        <f>VLOOKUP(N73,Register!$B:$E,4,FALSE)</f>
        <v>4200</v>
      </c>
      <c r="V73" s="412"/>
      <c r="W73" s="270"/>
      <c r="X73" s="270"/>
      <c r="Y73" s="270"/>
      <c r="Z73" s="270"/>
      <c r="AA73" s="270"/>
      <c r="AB73" s="270"/>
      <c r="AC73" s="270"/>
    </row>
    <row r="74" ht="15.75" customHeight="1">
      <c r="A74" s="470" t="s">
        <v>972</v>
      </c>
      <c r="B74" s="436" t="str">
        <f>VLOOKUP(C74,'Tech. sheet (2)'!$A:$S,18,FALSE)</f>
        <v>L-975-925-140TS550S2828-USK-C06K05</v>
      </c>
      <c r="C74" s="437" t="str">
        <f>VLOOKUP(A74,Register!$B:$F,3,FALSE)</f>
        <v>0,14x975x925 G/C USK</v>
      </c>
      <c r="D74" s="437" t="str">
        <f>VLOOKUP(C74,'Tech. sheet (2)'!$A:$S,17,FALSE)</f>
        <v>BUF-11 A</v>
      </c>
      <c r="E74" s="437" t="str">
        <f>VLOOKUP(C74,'Tech. sheet (2)'!$A:$S,12,FALSE)</f>
        <v>G/C</v>
      </c>
      <c r="F74" s="471">
        <v>1.0</v>
      </c>
      <c r="G74" s="471" t="s">
        <v>3306</v>
      </c>
      <c r="H74" s="471">
        <f>VLOOKUP(A74,Register!B:F,4,FALSE)</f>
        <v>25000</v>
      </c>
      <c r="I74" s="412"/>
      <c r="J74" s="412"/>
      <c r="K74" s="412"/>
      <c r="L74" s="412"/>
      <c r="M74" s="412"/>
      <c r="N74" s="467" t="s">
        <v>992</v>
      </c>
      <c r="O74" s="344" t="str">
        <f>VLOOKUP(P74,'Tech. sheet (2)'!$A:$R,18,FALSE)</f>
        <v>L-950-876-270TH435F5628-USK-20EB05</v>
      </c>
      <c r="P74" s="468" t="str">
        <f>VLOOKUP(N74,Register!$B:$E,3,FALSE)</f>
        <v>OT153-ELQ1542A3A USK</v>
      </c>
      <c r="Q74" s="447" t="str">
        <f>VLOOKUP(P74,'Tech. sheet (2)'!$A:$S,17,FALSE)</f>
        <v>153-1 A</v>
      </c>
      <c r="R74" s="442" t="str">
        <f>VLOOKUP(P74,'Tech. sheet (2)'!$A:$S,12,FALSE)</f>
        <v>W/G</v>
      </c>
      <c r="S74" s="469">
        <v>3.0</v>
      </c>
      <c r="T74" s="469">
        <v>816733.0</v>
      </c>
      <c r="U74" s="469">
        <f>VLOOKUP(N74,Register!$B:$E,4,FALSE)</f>
        <v>14000</v>
      </c>
      <c r="V74" s="412"/>
      <c r="W74" s="270"/>
      <c r="X74" s="270"/>
      <c r="Y74" s="270"/>
      <c r="Z74" s="270"/>
      <c r="AA74" s="270"/>
      <c r="AB74" s="270"/>
      <c r="AC74" s="270"/>
    </row>
    <row r="75" ht="15.75" customHeight="1">
      <c r="A75" s="470" t="s">
        <v>974</v>
      </c>
      <c r="B75" s="436" t="str">
        <f>VLOOKUP(C75,'Tech. sheet (2)'!$A:$S,18,FALSE)</f>
        <v>L-918-925-140TS550S2828-RAS-C06K05</v>
      </c>
      <c r="C75" s="437" t="str">
        <f>VLOOKUP(A75,Register!$B:$F,3,FALSE)</f>
        <v>0,14x918x925 G/C</v>
      </c>
      <c r="D75" s="437" t="str">
        <f>VLOOKUP(C75,'Tech. sheet (2)'!$A:$S,17,FALSE)</f>
        <v>BUF-9 A</v>
      </c>
      <c r="E75" s="437" t="str">
        <f>VLOOKUP(C75,'Tech. sheet (2)'!$A:$S,12,FALSE)</f>
        <v>G/C</v>
      </c>
      <c r="F75" s="471">
        <v>1.0</v>
      </c>
      <c r="G75" s="471" t="s">
        <v>3306</v>
      </c>
      <c r="H75" s="471">
        <f>VLOOKUP(A75,Register!B:F,4,FALSE)</f>
        <v>20000</v>
      </c>
      <c r="I75" s="412"/>
      <c r="J75" s="412"/>
      <c r="K75" s="412"/>
      <c r="L75" s="412"/>
      <c r="M75" s="412"/>
      <c r="N75" s="467" t="s">
        <v>1003</v>
      </c>
      <c r="O75" s="344" t="str">
        <f>VLOOKUP(P75,'Tech. sheet (2)'!$A:$R,18,FALSE)</f>
        <v>L-950-876-270TH435F5628-USK-20EB05</v>
      </c>
      <c r="P75" s="468" t="str">
        <f>VLOOKUP(N75,Register!$B:$E,3,FALSE)</f>
        <v>OT153-ELQ1542A3A USK</v>
      </c>
      <c r="Q75" s="447" t="str">
        <f>VLOOKUP(P75,'Tech. sheet (2)'!$A:$S,17,FALSE)</f>
        <v>153-1 A</v>
      </c>
      <c r="R75" s="442" t="str">
        <f>VLOOKUP(P75,'Tech. sheet (2)'!$A:$S,12,FALSE)</f>
        <v>W/G</v>
      </c>
      <c r="S75" s="469">
        <v>3.0</v>
      </c>
      <c r="T75" s="469">
        <v>816733.0</v>
      </c>
      <c r="U75" s="469">
        <f>VLOOKUP(N75,Register!$B:$E,4,FALSE)</f>
        <v>4200</v>
      </c>
      <c r="V75" s="412"/>
      <c r="W75" s="270"/>
      <c r="X75" s="270"/>
      <c r="Y75" s="270"/>
      <c r="Z75" s="270"/>
      <c r="AA75" s="270"/>
      <c r="AB75" s="270"/>
      <c r="AC75" s="270"/>
    </row>
    <row r="76" ht="15.75" customHeight="1">
      <c r="A76" s="470" t="s">
        <v>955</v>
      </c>
      <c r="B76" s="436" t="str">
        <f>VLOOKUP(C76,'Tech. sheet (2)'!$A:$S,18,FALSE)</f>
        <v>L-808-908-200TH550S2828-USK-A07K05</v>
      </c>
      <c r="C76" s="437" t="str">
        <f>VLOOKUP(A76,Register!$B:$F,3,FALSE)</f>
        <v>OT96 Alu/C USK auto</v>
      </c>
      <c r="D76" s="437" t="str">
        <f>VLOOKUP(C76,'Tech. sheet (2)'!$A:$S,17,FALSE)</f>
        <v>96-1 A</v>
      </c>
      <c r="E76" s="437" t="str">
        <f>VLOOKUP(C76,'Tech. sheet (2)'!$A:$S,12,FALSE)</f>
        <v>ALU/C</v>
      </c>
      <c r="F76" s="471">
        <v>1.0</v>
      </c>
      <c r="G76" s="471" t="s">
        <v>3306</v>
      </c>
      <c r="H76" s="471">
        <f>VLOOKUP(A76,Register!B:F,4,FALSE)</f>
        <v>27000</v>
      </c>
      <c r="I76" s="412"/>
      <c r="J76" s="412"/>
      <c r="K76" s="412"/>
      <c r="L76" s="412"/>
      <c r="M76" s="412"/>
      <c r="N76" s="467" t="s">
        <v>1001</v>
      </c>
      <c r="O76" s="450" t="str">
        <f>VLOOKUP(P76,'Tech. sheet (2)'!$A:$R,18,FALSE)</f>
        <v>L-954-848-170TH435S2828-USK-15VK05</v>
      </c>
      <c r="P76" s="468" t="str">
        <f>VLOOKUP(N76,Register!$B:$E,3,FALSE)</f>
        <v>OT62-ELQ6216A2A  USK ver3</v>
      </c>
      <c r="Q76" s="437" t="str">
        <f>VLOOKUP(P76,'Tech. sheet (2)'!$A:$S,17,FALSE)</f>
        <v>62-3 A</v>
      </c>
      <c r="R76" s="451" t="str">
        <f>VLOOKUP(P76,'Tech. sheet (2)'!$A:$S,12,FALSE)</f>
        <v>W/C 15V</v>
      </c>
      <c r="S76" s="469">
        <v>2.0</v>
      </c>
      <c r="T76" s="469" t="s">
        <v>3309</v>
      </c>
      <c r="U76" s="469">
        <f>VLOOKUP(N76,Register!$B:$E,4,FALSE)</f>
        <v>20000</v>
      </c>
      <c r="V76" s="412"/>
      <c r="W76" s="270"/>
      <c r="X76" s="270"/>
      <c r="Y76" s="270"/>
      <c r="Z76" s="270"/>
      <c r="AA76" s="270"/>
      <c r="AB76" s="270"/>
      <c r="AC76" s="270"/>
    </row>
    <row r="77" ht="15.75" customHeight="1">
      <c r="A77" s="470" t="s">
        <v>967</v>
      </c>
      <c r="B77" s="436" t="str">
        <f>VLOOKUP(C77,'Tech. sheet (2)'!$A:$S,18,FALSE)</f>
        <v>L-942-790-160TS340S2020-RAS-А08К05</v>
      </c>
      <c r="C77" s="437" t="str">
        <f>VLOOKUP(A77,Register!$B:$F,3,FALSE)</f>
        <v>0,16x942x790 ALU/С</v>
      </c>
      <c r="D77" s="437" t="str">
        <f>VLOOKUP(C77,'Tech. sheet (2)'!$A:$S,17,FALSE)</f>
        <v>BUF-3 A</v>
      </c>
      <c r="E77" s="437" t="str">
        <f>VLOOKUP(C77,'Tech. sheet (2)'!$A:$S,12,FALSE)</f>
        <v>ALU/С</v>
      </c>
      <c r="F77" s="471">
        <v>1.0</v>
      </c>
      <c r="G77" s="471" t="s">
        <v>3306</v>
      </c>
      <c r="H77" s="471">
        <v>12000.0</v>
      </c>
      <c r="I77" s="412"/>
      <c r="J77" s="412"/>
      <c r="K77" s="412"/>
      <c r="L77" s="412"/>
      <c r="M77" s="412"/>
      <c r="N77" s="238" t="s">
        <v>1006</v>
      </c>
      <c r="O77" s="344" t="str">
        <f>VLOOKUP(P77,'Tech. sheet (2)'!$A:$R,18,FALSE)</f>
        <v>L-922-868-170TH580S2828-HBI-15VK05</v>
      </c>
      <c r="P77" s="472" t="str">
        <f>VLOOKUP(N77,Register!$B:$E,3,FALSE)</f>
        <v>OT070-ELQ7013A11A</v>
      </c>
      <c r="Q77" s="437" t="str">
        <f>VLOOKUP(P77,'Tech. sheet (2)'!$A:$S,17,FALSE)</f>
        <v>70-1 A</v>
      </c>
      <c r="R77" s="442" t="str">
        <f>VLOOKUP(P77,'Tech. sheet (2)'!$A:$S,12,FALSE)</f>
        <v>BPANI W/C 15V</v>
      </c>
      <c r="S77" s="473">
        <v>1.0</v>
      </c>
      <c r="T77" s="473" t="s">
        <v>3306</v>
      </c>
      <c r="U77" s="473">
        <f>VLOOKUP(N77,Register!$B:$E,4,FALSE)</f>
        <v>7000</v>
      </c>
      <c r="V77" s="412"/>
      <c r="W77" s="270"/>
      <c r="X77" s="270"/>
      <c r="Y77" s="270"/>
      <c r="Z77" s="270"/>
      <c r="AA77" s="270"/>
      <c r="AB77" s="270"/>
      <c r="AC77" s="270"/>
    </row>
    <row r="78" ht="15.75" customHeight="1">
      <c r="A78" s="470" t="s">
        <v>968</v>
      </c>
      <c r="B78" s="436" t="str">
        <f>VLOOKUP(C78,'Tech. sheet (2)'!$A:$S,18,FALSE)</f>
        <v>L-942-790-160TS340S2020-RAS-А08К05</v>
      </c>
      <c r="C78" s="437" t="str">
        <f>VLOOKUP(A78,Register!$B:$F,3,FALSE)</f>
        <v>0,16x942x790 ALU/С</v>
      </c>
      <c r="D78" s="437" t="str">
        <f>VLOOKUP(C78,'Tech. sheet (2)'!$A:$S,17,FALSE)</f>
        <v>BUF-3 A</v>
      </c>
      <c r="E78" s="437" t="str">
        <f>VLOOKUP(C78,'Tech. sheet (2)'!$A:$S,12,FALSE)</f>
        <v>ALU/С</v>
      </c>
      <c r="F78" s="471">
        <v>1.0</v>
      </c>
      <c r="G78" s="471" t="s">
        <v>3306</v>
      </c>
      <c r="H78" s="471">
        <f>VLOOKUP(A78,Register!B:F,4,FALSE)</f>
        <v>20000</v>
      </c>
      <c r="I78" s="412"/>
      <c r="J78" s="412"/>
      <c r="K78" s="412"/>
      <c r="L78" s="412"/>
      <c r="M78" s="412"/>
      <c r="N78" s="238" t="s">
        <v>1007</v>
      </c>
      <c r="O78" s="344" t="str">
        <f>VLOOKUP(P78,'Tech. sheet (2)'!$A:$R,18,FALSE)</f>
        <v>L-922-868-170TH580S2828-HBI-08CB05</v>
      </c>
      <c r="P78" s="472" t="str">
        <f>VLOOKUP(N78,Register!$B:$E,3,FALSE)</f>
        <v>OT070-ELQ7033A2A  TH580</v>
      </c>
      <c r="Q78" s="437" t="str">
        <f>VLOOKUP(P78,'Tech. sheet (2)'!$A:$S,17,FALSE)</f>
        <v>70-2 A</v>
      </c>
      <c r="R78" s="442" t="str">
        <f>VLOOKUP(P78,'Tech. sheet (2)'!$A:$S,12,FALSE)</f>
        <v>G/G</v>
      </c>
      <c r="S78" s="473">
        <v>1.0</v>
      </c>
      <c r="T78" s="473">
        <v>816314.0</v>
      </c>
      <c r="U78" s="473">
        <f>VLOOKUP(N78,Register!$B:$E,4,FALSE)</f>
        <v>30000</v>
      </c>
      <c r="V78" s="412"/>
      <c r="W78" s="270"/>
      <c r="X78" s="270"/>
      <c r="Y78" s="270"/>
      <c r="Z78" s="270"/>
      <c r="AA78" s="270"/>
      <c r="AB78" s="270"/>
      <c r="AC78" s="270"/>
    </row>
    <row r="79" ht="15.75" customHeight="1">
      <c r="A79" s="470" t="s">
        <v>917</v>
      </c>
      <c r="B79" s="436" t="str">
        <f>VLOOKUP(C79,'Tech. sheet (2)'!$A:$S,18,FALSE)</f>
        <v>L-838-942-170TH550F2820-HBI-A55K05</v>
      </c>
      <c r="C79" s="437" t="str">
        <f>VLOOKUP(A79,Register!$B:$F,3,FALSE)</f>
        <v>0,17x838x942 ALU/С</v>
      </c>
      <c r="D79" s="437" t="str">
        <f>VLOOKUP(C79,'Tech. sheet (2)'!$A:$S,17,FALSE)</f>
        <v>BUF-8 A</v>
      </c>
      <c r="E79" s="437" t="str">
        <f>VLOOKUP(C79,'Tech. sheet (2)'!$A:$S,12,FALSE)</f>
        <v>ALU/С</v>
      </c>
      <c r="F79" s="471">
        <v>1.0</v>
      </c>
      <c r="G79" s="471" t="s">
        <v>3306</v>
      </c>
      <c r="H79" s="471">
        <v>10500.0</v>
      </c>
      <c r="I79" s="412"/>
      <c r="J79" s="412"/>
      <c r="K79" s="412"/>
      <c r="L79" s="412"/>
      <c r="M79" s="412"/>
      <c r="N79" s="238" t="s">
        <v>1007</v>
      </c>
      <c r="O79" s="344" t="str">
        <f>VLOOKUP(P79,'Tech. sheet (2)'!$A:$R,18,FALSE)</f>
        <v>L-922-868-170TH580S2828-HBI-08CB05</v>
      </c>
      <c r="P79" s="472" t="str">
        <f>VLOOKUP(N79,Register!$B:$E,3,FALSE)</f>
        <v>OT070-ELQ7033A2A  TH580</v>
      </c>
      <c r="Q79" s="437" t="str">
        <f>VLOOKUP(P79,'Tech. sheet (2)'!$A:$S,17,FALSE)</f>
        <v>70-2 A</v>
      </c>
      <c r="R79" s="442" t="str">
        <f>VLOOKUP(P79,'Tech. sheet (2)'!$A:$S,12,FALSE)</f>
        <v>G/G</v>
      </c>
      <c r="S79" s="473">
        <v>2.0</v>
      </c>
      <c r="T79" s="473">
        <v>816361.0</v>
      </c>
      <c r="U79" s="473">
        <f>VLOOKUP(N79,Register!$B:$E,4,FALSE)</f>
        <v>30000</v>
      </c>
      <c r="V79" s="412"/>
      <c r="W79" s="270"/>
      <c r="X79" s="270"/>
      <c r="Y79" s="270"/>
      <c r="Z79" s="270"/>
      <c r="AA79" s="270"/>
      <c r="AB79" s="270"/>
      <c r="AC79" s="270"/>
    </row>
    <row r="80" ht="15.75" customHeight="1">
      <c r="A80" s="470" t="s">
        <v>966</v>
      </c>
      <c r="B80" s="449" t="str">
        <f>VLOOKUP(C80,'Tech. sheet (2)'!$A:$S,18,FALSE)</f>
        <v>L-954-848-170TH435S2828-USK-15VK05</v>
      </c>
      <c r="C80" s="437" t="str">
        <f>VLOOKUP(A80,Register!$B:$F,3,FALSE)</f>
        <v>OT62-ELQ6216A2A  USK ver3</v>
      </c>
      <c r="D80" s="437" t="str">
        <f>VLOOKUP(C80,'Tech. sheet (2)'!$A:$S,17,FALSE)</f>
        <v>62-3 A</v>
      </c>
      <c r="E80" s="447" t="str">
        <f>VLOOKUP(C80,'Tech. sheet (2)'!$A:$S,12,FALSE)</f>
        <v>W/C 15V</v>
      </c>
      <c r="F80" s="471">
        <v>1.0</v>
      </c>
      <c r="G80" s="471" t="s">
        <v>3306</v>
      </c>
      <c r="H80" s="471">
        <f>VLOOKUP(A80,Register!B:F,4,FALSE)</f>
        <v>20000</v>
      </c>
      <c r="I80" s="412"/>
      <c r="J80" s="412"/>
      <c r="K80" s="412"/>
      <c r="L80" s="412"/>
      <c r="M80" s="412"/>
      <c r="N80" s="238" t="s">
        <v>1011</v>
      </c>
      <c r="O80" s="344" t="str">
        <f>VLOOKUP(P80,'Tech. sheet (2)'!$A:$R,18,FALSE)</f>
        <v>L-942-790-160TS340S2020-RAS-А08К05</v>
      </c>
      <c r="P80" s="472" t="str">
        <f>VLOOKUP(N80,Register!$B:$E,3,FALSE)</f>
        <v>0,16x942x790 ALU/С</v>
      </c>
      <c r="Q80" s="437" t="str">
        <f>VLOOKUP(P80,'Tech. sheet (2)'!$A:$S,17,FALSE)</f>
        <v>BUF-3 A</v>
      </c>
      <c r="R80" s="442" t="str">
        <f>VLOOKUP(P80,'Tech. sheet (2)'!$A:$S,12,FALSE)</f>
        <v>ALU/С</v>
      </c>
      <c r="S80" s="473">
        <v>1.0</v>
      </c>
      <c r="T80" s="473" t="s">
        <v>3306</v>
      </c>
      <c r="U80" s="473">
        <v>23000.0</v>
      </c>
      <c r="V80" s="412"/>
      <c r="W80" s="270"/>
      <c r="X80" s="270"/>
      <c r="Y80" s="270"/>
      <c r="Z80" s="270"/>
      <c r="AA80" s="270"/>
      <c r="AB80" s="270"/>
      <c r="AC80" s="270"/>
    </row>
    <row r="81" ht="15.75" customHeight="1">
      <c r="A81" s="470" t="s">
        <v>973</v>
      </c>
      <c r="B81" s="449" t="str">
        <f>VLOOKUP(C81,'Tech. sheet (2)'!$A:$S,18,FALSE)</f>
        <v>L-954-848-170TH435S2828-USK-15VK05</v>
      </c>
      <c r="C81" s="437" t="str">
        <f>VLOOKUP(A81,Register!$B:$F,3,FALSE)</f>
        <v>OT62-ELQ6216A2A  USK ver3</v>
      </c>
      <c r="D81" s="437" t="str">
        <f>VLOOKUP(C81,'Tech. sheet (2)'!$A:$S,17,FALSE)</f>
        <v>62-3 A</v>
      </c>
      <c r="E81" s="447" t="str">
        <f>VLOOKUP(C81,'Tech. sheet (2)'!$A:$S,12,FALSE)</f>
        <v>W/C 15V</v>
      </c>
      <c r="F81" s="471">
        <v>1.0</v>
      </c>
      <c r="G81" s="471" t="s">
        <v>3306</v>
      </c>
      <c r="H81" s="471">
        <f>VLOOKUP(A81,Register!B:F,4,FALSE)</f>
        <v>30000</v>
      </c>
      <c r="I81" s="412"/>
      <c r="J81" s="412"/>
      <c r="K81" s="412"/>
      <c r="L81" s="412"/>
      <c r="M81" s="412"/>
      <c r="N81" s="238" t="s">
        <v>999</v>
      </c>
      <c r="O81" s="344" t="str">
        <f>VLOOKUP(P81,'Tech. sheet (2)'!$A:$R,18,FALSE)</f>
        <v>L-918-925-140TS550S2828-RAS-C06K05</v>
      </c>
      <c r="P81" s="472" t="str">
        <f>VLOOKUP(N81,Register!$B:$E,3,FALSE)</f>
        <v>0,14x918x925 G/C</v>
      </c>
      <c r="Q81" s="437" t="str">
        <f>VLOOKUP(P81,'Tech. sheet (2)'!$A:$S,17,FALSE)</f>
        <v>BUF-9 A</v>
      </c>
      <c r="R81" s="442" t="str">
        <f>VLOOKUP(P81,'Tech. sheet (2)'!$A:$S,12,FALSE)</f>
        <v>G/C</v>
      </c>
      <c r="S81" s="473">
        <v>1.0</v>
      </c>
      <c r="T81" s="473" t="s">
        <v>3306</v>
      </c>
      <c r="U81" s="473">
        <f>VLOOKUP(N81,Register!$B:$E,4,FALSE)</f>
        <v>10000</v>
      </c>
      <c r="V81" s="412"/>
      <c r="W81" s="270"/>
      <c r="X81" s="270"/>
      <c r="Y81" s="270"/>
      <c r="Z81" s="270"/>
      <c r="AA81" s="270"/>
      <c r="AB81" s="270"/>
      <c r="AC81" s="270"/>
    </row>
    <row r="82" ht="15.75" customHeight="1">
      <c r="A82" s="470" t="s">
        <v>917</v>
      </c>
      <c r="B82" s="436" t="str">
        <f>VLOOKUP(C82,'Tech. sheet (2)'!$A:$S,18,FALSE)</f>
        <v>L-838-942-170TH550F2820-HBI-A55K05</v>
      </c>
      <c r="C82" s="437" t="str">
        <f>VLOOKUP(A82,Register!$B:$F,3,FALSE)</f>
        <v>0,17x838x942 ALU/С</v>
      </c>
      <c r="D82" s="437" t="str">
        <f>VLOOKUP(C82,'Tech. sheet (2)'!$A:$S,17,FALSE)</f>
        <v>BUF-8 A</v>
      </c>
      <c r="E82" s="437" t="str">
        <f>VLOOKUP(C82,'Tech. sheet (2)'!$A:$S,12,FALSE)</f>
        <v>ALU/С</v>
      </c>
      <c r="F82" s="471">
        <v>1.0</v>
      </c>
      <c r="G82" s="471" t="s">
        <v>3306</v>
      </c>
      <c r="H82" s="471">
        <v>20500.0</v>
      </c>
      <c r="I82" s="412"/>
      <c r="J82" s="412"/>
      <c r="K82" s="412"/>
      <c r="L82" s="412"/>
      <c r="M82" s="412"/>
      <c r="N82" s="238" t="s">
        <v>1011</v>
      </c>
      <c r="O82" s="344" t="str">
        <f>VLOOKUP(P82,'Tech. sheet (2)'!$A:$R,18,FALSE)</f>
        <v>L-942-790-160TS340S2020-RAS-А08К05</v>
      </c>
      <c r="P82" s="472" t="str">
        <f>VLOOKUP(N82,Register!$B:$E,3,FALSE)</f>
        <v>0,16x942x790 ALU/С</v>
      </c>
      <c r="Q82" s="437" t="str">
        <f>VLOOKUP(P82,'Tech. sheet (2)'!$A:$S,17,FALSE)</f>
        <v>BUF-3 A</v>
      </c>
      <c r="R82" s="442" t="str">
        <f>VLOOKUP(P82,'Tech. sheet (2)'!$A:$S,12,FALSE)</f>
        <v>ALU/С</v>
      </c>
      <c r="S82" s="473">
        <v>2.0</v>
      </c>
      <c r="T82" s="473" t="s">
        <v>3308</v>
      </c>
      <c r="U82" s="473">
        <v>23000.0</v>
      </c>
      <c r="V82" s="412"/>
      <c r="W82" s="270"/>
      <c r="X82" s="270"/>
      <c r="Y82" s="270"/>
      <c r="Z82" s="270"/>
      <c r="AA82" s="270"/>
      <c r="AB82" s="270"/>
      <c r="AC82" s="270"/>
    </row>
    <row r="83" ht="15.75" customHeight="1">
      <c r="A83" s="243" t="s">
        <v>971</v>
      </c>
      <c r="B83" s="436" t="str">
        <f>VLOOKUP(C83,'Tech. sheet (2)'!$A:$S,18,FALSE)</f>
        <v>L-922-868-170TH550F2828-HBI-W14K05</v>
      </c>
      <c r="C83" s="437" t="str">
        <f>VLOOKUP(A83,Register!$B:$F,3,FALSE)</f>
        <v>OT070-ELQ7022A6A  TH550</v>
      </c>
      <c r="D83" s="437" t="str">
        <f>VLOOKUP(C83,'Tech. sheet (2)'!$A:$S,17,FALSE)</f>
        <v>70-5</v>
      </c>
      <c r="E83" s="437" t="str">
        <f>VLOOKUP(C83,'Tech. sheet (2)'!$A:$S,12,FALSE)</f>
        <v>2W/C</v>
      </c>
      <c r="F83" s="462">
        <v>1.0</v>
      </c>
      <c r="G83" s="462" t="s">
        <v>3306</v>
      </c>
      <c r="H83" s="462">
        <v>16000.0</v>
      </c>
      <c r="I83" s="412"/>
      <c r="J83" s="412"/>
      <c r="K83" s="412"/>
      <c r="L83" s="412"/>
      <c r="M83" s="412"/>
      <c r="N83" s="238" t="s">
        <v>1014</v>
      </c>
      <c r="O83" s="344" t="str">
        <f>VLOOKUP(P83,'Tech. sheet (2)'!$A:$R,18,FALSE)</f>
        <v>L-838-941,7-200TH550S2828-HBI-A55B05</v>
      </c>
      <c r="P83" s="472" t="str">
        <f>VLOOKUP(N83,Register!$B:$E,3,FALSE)</f>
        <v>OT99-921XQ 0,20 A55B05 </v>
      </c>
      <c r="Q83" s="437" t="str">
        <f>VLOOKUP(P83,'Tech. sheet (2)'!$A:$S,17,FALSE)</f>
        <v>99-C-1</v>
      </c>
      <c r="R83" s="442" t="str">
        <f>VLOOKUP(P83,'Tech. sheet (2)'!$A:$S,12,FALSE)</f>
        <v>ALU/G</v>
      </c>
      <c r="S83" s="473">
        <v>1.0</v>
      </c>
      <c r="T83" s="473" t="s">
        <v>3307</v>
      </c>
      <c r="U83" s="473">
        <f>VLOOKUP(N83,Register!$B:$E,4,FALSE)</f>
        <v>11000</v>
      </c>
      <c r="V83" s="412"/>
      <c r="W83" s="270"/>
      <c r="X83" s="270"/>
      <c r="Y83" s="270"/>
      <c r="Z83" s="270"/>
      <c r="AA83" s="270"/>
      <c r="AB83" s="270"/>
      <c r="AC83" s="270"/>
    </row>
    <row r="84" ht="15.75" customHeight="1">
      <c r="A84" s="243" t="s">
        <v>982</v>
      </c>
      <c r="B84" s="436" t="str">
        <f>VLOOKUP(C84,'Tech. sheet (2)'!$A:$S,18,FALSE)</f>
        <v>L-877-1066-180TS275S2828-USK-21EB05</v>
      </c>
      <c r="C84" s="437" t="str">
        <f>VLOOKUP(A84,Register!$B:$F,3,FALSE)</f>
        <v>0,18x877x1066 W/G</v>
      </c>
      <c r="D84" s="437" t="str">
        <f>VLOOKUP(C84,'Tech. sheet (2)'!$A:$S,17,FALSE)</f>
        <v>BUF-13 A</v>
      </c>
      <c r="E84" s="437" t="str">
        <f>VLOOKUP(C84,'Tech. sheet (2)'!$A:$S,12,FALSE)</f>
        <v>W/G</v>
      </c>
      <c r="F84" s="462">
        <v>1.0</v>
      </c>
      <c r="G84" s="462" t="s">
        <v>3307</v>
      </c>
      <c r="H84" s="462">
        <f>VLOOKUP(A84,Register!B:F,4,FALSE)</f>
        <v>10500</v>
      </c>
      <c r="I84" s="412"/>
      <c r="J84" s="412"/>
      <c r="K84" s="412"/>
      <c r="L84" s="412"/>
      <c r="M84" s="412"/>
      <c r="N84" s="238" t="s">
        <v>1013</v>
      </c>
      <c r="O84" s="344" t="str">
        <f>VLOOKUP(P84,'Tech. sheet (2)'!$A:$R,18,FALSE)</f>
        <v>L-922-868-170TH580S2828-HBI-07CK05</v>
      </c>
      <c r="P84" s="472" t="str">
        <f>VLOOKUP(N84,Register!$B:$E,3,FALSE)</f>
        <v>OT070-ELQ7013A9A </v>
      </c>
      <c r="Q84" s="437" t="str">
        <f>VLOOKUP(P84,'Tech. sheet (2)'!$A:$S,17,FALSE)</f>
        <v>70-3 A</v>
      </c>
      <c r="R84" s="442" t="str">
        <f>VLOOKUP(P84,'Tech. sheet (2)'!$A:$S,12,FALSE)</f>
        <v>G/C</v>
      </c>
      <c r="S84" s="473">
        <v>1.0</v>
      </c>
      <c r="T84" s="473" t="s">
        <v>3306</v>
      </c>
      <c r="U84" s="473">
        <f>VLOOKUP(N84,Register!$B:$E,4,FALSE)</f>
        <v>25000</v>
      </c>
      <c r="V84" s="412"/>
      <c r="W84" s="270"/>
      <c r="X84" s="270"/>
      <c r="Y84" s="270"/>
      <c r="Z84" s="270"/>
      <c r="AA84" s="270"/>
      <c r="AB84" s="270"/>
      <c r="AC84" s="270"/>
    </row>
    <row r="85" ht="15.75" customHeight="1">
      <c r="A85" s="243" t="s">
        <v>957</v>
      </c>
      <c r="B85" s="449" t="str">
        <f>VLOOKUP(C85,'Tech. sheet (2)'!$A:$S,18,FALSE)</f>
        <v>L-838-826-200TH415F2828-USK-08CB05</v>
      </c>
      <c r="C85" s="437" t="str">
        <f>VLOOKUP(A85,Register!$B:$F,3,FALSE)</f>
        <v>OT99-ELQ9991A0A ARP</v>
      </c>
      <c r="D85" s="437" t="str">
        <f>VLOOKUP(C85,'Tech. sheet (2)'!$A:$S,17,FALSE)</f>
        <v>99-S-3</v>
      </c>
      <c r="E85" s="437" t="str">
        <f>VLOOKUP(C85,'Tech. sheet (2)'!$A:$S,12,FALSE)</f>
        <v>G/G </v>
      </c>
      <c r="F85" s="462">
        <v>1.0</v>
      </c>
      <c r="G85" s="462" t="s">
        <v>3307</v>
      </c>
      <c r="H85" s="462">
        <v>8000.0</v>
      </c>
      <c r="I85" s="412"/>
      <c r="J85" s="412"/>
      <c r="K85" s="412"/>
      <c r="L85" s="412"/>
      <c r="M85" s="412"/>
      <c r="N85" s="238" t="s">
        <v>1015</v>
      </c>
      <c r="O85" s="344" t="str">
        <f>VLOOKUP(P85,'Tech. sheet (2)'!$A:$R,18,FALSE)</f>
        <v>L-922-868-170TH580S2828-HBI-W14K05</v>
      </c>
      <c r="P85" s="472" t="str">
        <f>VLOOKUP(N85,Register!$B:$E,3,FALSE)</f>
        <v>OT070-ELQ7022A6A </v>
      </c>
      <c r="Q85" s="437" t="str">
        <f>VLOOKUP(P85,'Tech. sheet (2)'!$A:$S,17,FALSE)</f>
        <v>70-5 A</v>
      </c>
      <c r="R85" s="442" t="str">
        <f>VLOOKUP(P85,'Tech. sheet (2)'!$A:$S,12,FALSE)</f>
        <v>2W/C</v>
      </c>
      <c r="S85" s="473">
        <v>1.0</v>
      </c>
      <c r="T85" s="473" t="s">
        <v>3306</v>
      </c>
      <c r="U85" s="473">
        <f>VLOOKUP(N85,Register!$B:$E,4,FALSE)</f>
        <v>25000</v>
      </c>
      <c r="V85" s="412"/>
      <c r="W85" s="270"/>
      <c r="X85" s="270"/>
      <c r="Y85" s="270"/>
      <c r="Z85" s="270"/>
      <c r="AA85" s="270"/>
      <c r="AB85" s="270"/>
      <c r="AC85" s="270"/>
    </row>
    <row r="86" ht="15.75" customHeight="1">
      <c r="A86" s="243" t="s">
        <v>980</v>
      </c>
      <c r="B86" s="436" t="str">
        <f>VLOOKUP(C86,'Tech. sheet (2)'!$A:$S,18,FALSE)</f>
        <v>L-913-766-140TS480F2020-RAS-А08К05</v>
      </c>
      <c r="C86" s="437" t="str">
        <f>VLOOKUP(A86,Register!$B:$F,3,FALSE)</f>
        <v>0,14x913x766 ALU/C</v>
      </c>
      <c r="D86" s="464" t="str">
        <f>VLOOKUP(C86,'Tech. sheet (2)'!$A:$S,17,FALSE)</f>
        <v>BUF-1 A</v>
      </c>
      <c r="E86" s="437" t="str">
        <f>VLOOKUP(C86,'Tech. sheet (2)'!$A:$S,12,FALSE)</f>
        <v>ALU/C</v>
      </c>
      <c r="F86" s="462">
        <v>1.0</v>
      </c>
      <c r="G86" s="462" t="s">
        <v>3306</v>
      </c>
      <c r="H86" s="462">
        <v>19500.0</v>
      </c>
      <c r="I86" s="412"/>
      <c r="J86" s="412"/>
      <c r="K86" s="412"/>
      <c r="L86" s="412"/>
      <c r="M86" s="412"/>
      <c r="N86" s="238" t="s">
        <v>1016</v>
      </c>
      <c r="O86" s="344" t="str">
        <f>VLOOKUP(P86,'Tech. sheet (2)'!$A:$R,18,FALSE)</f>
        <v>L-922-868-170TH580S2828-HBI-08CB05</v>
      </c>
      <c r="P86" s="472" t="str">
        <f>VLOOKUP(N86,Register!$B:$E,3,FALSE)</f>
        <v>OT070-ELQ7033A2A  TH580</v>
      </c>
      <c r="Q86" s="437" t="str">
        <f>VLOOKUP(P86,'Tech. sheet (2)'!$A:$S,17,FALSE)</f>
        <v>70-2 A</v>
      </c>
      <c r="R86" s="442" t="str">
        <f>VLOOKUP(P86,'Tech. sheet (2)'!$A:$S,12,FALSE)</f>
        <v>G/G</v>
      </c>
      <c r="S86" s="473">
        <v>1.0</v>
      </c>
      <c r="T86" s="473">
        <v>816314.0</v>
      </c>
      <c r="U86" s="473">
        <f>VLOOKUP(N86,Register!$B:$E,4,FALSE)</f>
        <v>10000</v>
      </c>
      <c r="V86" s="412"/>
      <c r="W86" s="270"/>
      <c r="X86" s="270"/>
      <c r="Y86" s="270"/>
      <c r="Z86" s="270"/>
      <c r="AA86" s="270"/>
      <c r="AB86" s="270"/>
      <c r="AC86" s="270"/>
    </row>
    <row r="87" ht="15.75" customHeight="1">
      <c r="A87" s="243" t="s">
        <v>971</v>
      </c>
      <c r="B87" s="436" t="str">
        <f>VLOOKUP(C87,'Tech. sheet (2)'!$A:$S,18,FALSE)</f>
        <v>L-922-868-170TH550F2828-HBI-W14K05</v>
      </c>
      <c r="C87" s="437" t="str">
        <f>VLOOKUP(A87,Register!$B:$F,3,FALSE)</f>
        <v>OT070-ELQ7022A6A  TH550</v>
      </c>
      <c r="D87" s="437" t="str">
        <f>VLOOKUP(C87,'Tech. sheet (2)'!$A:$S,17,FALSE)</f>
        <v>70-5</v>
      </c>
      <c r="E87" s="437" t="str">
        <f>VLOOKUP(C87,'Tech. sheet (2)'!$A:$S,12,FALSE)</f>
        <v>2W/C</v>
      </c>
      <c r="F87" s="462">
        <v>2.0</v>
      </c>
      <c r="G87" s="462">
        <v>818062.0</v>
      </c>
      <c r="H87" s="462">
        <v>13600.0</v>
      </c>
      <c r="I87" s="412"/>
      <c r="J87" s="412"/>
      <c r="K87" s="412"/>
      <c r="L87" s="412"/>
      <c r="M87" s="412"/>
      <c r="N87" s="238" t="s">
        <v>1016</v>
      </c>
      <c r="O87" s="344" t="str">
        <f>VLOOKUP(P87,'Tech. sheet (2)'!$A:$R,18,FALSE)</f>
        <v>L-922-868-170TH580S2828-HBI-08CB05</v>
      </c>
      <c r="P87" s="472" t="str">
        <f>VLOOKUP(N87,Register!$B:$E,3,FALSE)</f>
        <v>OT070-ELQ7033A2A  TH580</v>
      </c>
      <c r="Q87" s="437" t="str">
        <f>VLOOKUP(P87,'Tech. sheet (2)'!$A:$S,17,FALSE)</f>
        <v>70-2 A</v>
      </c>
      <c r="R87" s="442" t="str">
        <f>VLOOKUP(P87,'Tech. sheet (2)'!$A:$S,12,FALSE)</f>
        <v>G/G</v>
      </c>
      <c r="S87" s="473">
        <v>2.0</v>
      </c>
      <c r="T87" s="473">
        <v>816361.0</v>
      </c>
      <c r="U87" s="473">
        <f>VLOOKUP(N87,Register!$B:$E,4,FALSE)</f>
        <v>10000</v>
      </c>
      <c r="V87" s="412"/>
      <c r="W87" s="270"/>
      <c r="X87" s="270"/>
      <c r="Y87" s="270"/>
      <c r="Z87" s="270"/>
      <c r="AA87" s="270"/>
      <c r="AB87" s="270"/>
      <c r="AC87" s="270"/>
    </row>
    <row r="88" ht="15.75" customHeight="1">
      <c r="A88" s="243" t="s">
        <v>971</v>
      </c>
      <c r="B88" s="436" t="str">
        <f>VLOOKUP(C88,'Tech. sheet (2)'!$A:$S,18,FALSE)</f>
        <v>L-922-868-170TH550F2828-HBI-W14K05</v>
      </c>
      <c r="C88" s="437" t="str">
        <f>VLOOKUP(A88,Register!$B:$F,3,FALSE)</f>
        <v>OT070-ELQ7022A6A  TH550</v>
      </c>
      <c r="D88" s="437" t="str">
        <f>VLOOKUP(C88,'Tech. sheet (2)'!$A:$S,17,FALSE)</f>
        <v>70-5</v>
      </c>
      <c r="E88" s="437" t="str">
        <f>VLOOKUP(C88,'Tech. sheet (2)'!$A:$S,12,FALSE)</f>
        <v>2W/C</v>
      </c>
      <c r="F88" s="462">
        <v>3.0</v>
      </c>
      <c r="G88" s="462">
        <v>818062.0</v>
      </c>
      <c r="H88" s="462">
        <v>13600.0</v>
      </c>
      <c r="I88" s="412"/>
      <c r="J88" s="412"/>
      <c r="K88" s="412"/>
      <c r="L88" s="412"/>
      <c r="M88" s="412"/>
      <c r="N88" s="238" t="s">
        <v>1013</v>
      </c>
      <c r="O88" s="344" t="str">
        <f>VLOOKUP(P88,'Tech. sheet (2)'!$A:$R,18,FALSE)</f>
        <v>L-922-868-170TH580S2828-HBI-07CK05</v>
      </c>
      <c r="P88" s="472" t="str">
        <f>VLOOKUP(N88,Register!$B:$E,3,FALSE)</f>
        <v>OT070-ELQ7013A9A </v>
      </c>
      <c r="Q88" s="437" t="str">
        <f>VLOOKUP(P88,'Tech. sheet (2)'!$A:$S,17,FALSE)</f>
        <v>70-3 A</v>
      </c>
      <c r="R88" s="442" t="str">
        <f>VLOOKUP(P88,'Tech. sheet (2)'!$A:$S,12,FALSE)</f>
        <v>G/C</v>
      </c>
      <c r="S88" s="473">
        <v>2.0</v>
      </c>
      <c r="T88" s="473">
        <v>816361.0</v>
      </c>
      <c r="U88" s="473">
        <f>VLOOKUP(N88,Register!$B:$E,4,FALSE)</f>
        <v>25000</v>
      </c>
      <c r="V88" s="412"/>
      <c r="W88" s="270"/>
      <c r="X88" s="270"/>
      <c r="Y88" s="270"/>
      <c r="Z88" s="270"/>
      <c r="AA88" s="270"/>
      <c r="AB88" s="270"/>
      <c r="AC88" s="270"/>
    </row>
    <row r="89" ht="15.75" customHeight="1">
      <c r="A89" s="243" t="s">
        <v>987</v>
      </c>
      <c r="B89" s="436" t="str">
        <f>VLOOKUP(C89,'Tech. sheet (2)'!$A:$S,18,FALSE)</f>
        <v>L-838-942-170TH550F2820-HBI-A55K05</v>
      </c>
      <c r="C89" s="437" t="str">
        <f>VLOOKUP(A89,Register!$B:$F,3,FALSE)</f>
        <v>0,17x838x942 ALU/С</v>
      </c>
      <c r="D89" s="437" t="str">
        <f>VLOOKUP(C89,'Tech. sheet (2)'!$A:$S,17,FALSE)</f>
        <v>BUF-8 A</v>
      </c>
      <c r="E89" s="437" t="str">
        <f>VLOOKUP(C89,'Tech. sheet (2)'!$A:$S,12,FALSE)</f>
        <v>ALU/С</v>
      </c>
      <c r="F89" s="462">
        <v>2.0</v>
      </c>
      <c r="G89" s="462" t="s">
        <v>3308</v>
      </c>
      <c r="H89" s="462">
        <f>VLOOKUP(A89,Register!B:F,4,FALSE)</f>
        <v>20000</v>
      </c>
      <c r="I89" s="412"/>
      <c r="J89" s="412"/>
      <c r="K89" s="412"/>
      <c r="L89" s="412"/>
      <c r="M89" s="412"/>
      <c r="N89" s="238" t="s">
        <v>1022</v>
      </c>
      <c r="O89" s="344" t="str">
        <f>VLOOKUP(P89,'Tech. sheet (2)'!$A:$R,18,FALSE)</f>
        <v>L-950-876-270TH435F5628-USK-20EB05</v>
      </c>
      <c r="P89" s="472" t="str">
        <f>VLOOKUP(N89,Register!$B:$E,3,FALSE)</f>
        <v>OT153-ELQ1554A0A USK</v>
      </c>
      <c r="Q89" s="437" t="str">
        <f>VLOOKUP(P89,'Tech. sheet (2)'!$A:$S,17,FALSE)</f>
        <v>153-1 A</v>
      </c>
      <c r="R89" s="442" t="str">
        <f>VLOOKUP(P89,'Tech. sheet (2)'!$A:$S,12,FALSE)</f>
        <v>W/G</v>
      </c>
      <c r="S89" s="473">
        <v>1.0</v>
      </c>
      <c r="T89" s="473" t="s">
        <v>3307</v>
      </c>
      <c r="U89" s="473">
        <f>VLOOKUP(N89,Register!$B:$E,4,FALSE)</f>
        <v>8000</v>
      </c>
      <c r="V89" s="412"/>
      <c r="W89" s="270"/>
      <c r="X89" s="270"/>
      <c r="Y89" s="270"/>
      <c r="Z89" s="270"/>
      <c r="AA89" s="270"/>
      <c r="AB89" s="270"/>
      <c r="AC89" s="270"/>
    </row>
    <row r="90" ht="15.75" customHeight="1">
      <c r="A90" s="243" t="s">
        <v>980</v>
      </c>
      <c r="B90" s="436" t="str">
        <f>VLOOKUP(C90,'Tech. sheet (2)'!$A:$S,18,FALSE)</f>
        <v>L-913-766-140TS480F2020-RAS-А08К05</v>
      </c>
      <c r="C90" s="437" t="str">
        <f>VLOOKUP(A90,Register!$B:$F,3,FALSE)</f>
        <v>0,14x913x766 ALU/C</v>
      </c>
      <c r="D90" s="464" t="str">
        <f>VLOOKUP(C90,'Tech. sheet (2)'!$A:$S,17,FALSE)</f>
        <v>BUF-1 A</v>
      </c>
      <c r="E90" s="437" t="str">
        <f>VLOOKUP(C90,'Tech. sheet (2)'!$A:$S,12,FALSE)</f>
        <v>ALU/C</v>
      </c>
      <c r="F90" s="462">
        <v>2.0</v>
      </c>
      <c r="G90" s="462" t="s">
        <v>3308</v>
      </c>
      <c r="H90" s="462">
        <v>27000.0</v>
      </c>
      <c r="I90" s="412"/>
      <c r="J90" s="412"/>
      <c r="K90" s="412"/>
      <c r="L90" s="412"/>
      <c r="M90" s="412"/>
      <c r="N90" s="238" t="s">
        <v>1026</v>
      </c>
      <c r="O90" s="344" t="str">
        <f>VLOOKUP(P90,'Tech. sheet (2)'!$A:$R,18,FALSE)</f>
        <v>L-950-876-270TH435F5628-ERD-20EB05</v>
      </c>
      <c r="P90" s="472" t="str">
        <f>VLOOKUP(N90,Register!$B:$E,3,FALSE)</f>
        <v>OT153-ELQ1554A0A ERD</v>
      </c>
      <c r="Q90" s="437" t="str">
        <f>VLOOKUP(P90,'Tech. sheet (2)'!$A:$S,17,FALSE)</f>
        <v>153-1</v>
      </c>
      <c r="R90" s="442" t="str">
        <f>VLOOKUP(P90,'Tech. sheet (2)'!$A:$S,12,FALSE)</f>
        <v>W/G</v>
      </c>
      <c r="S90" s="473">
        <v>1.0</v>
      </c>
      <c r="T90" s="473" t="s">
        <v>3307</v>
      </c>
      <c r="U90" s="473">
        <f>VLOOKUP(N90,Register!$B:$E,4,FALSE)</f>
        <v>858</v>
      </c>
      <c r="V90" s="412"/>
      <c r="W90" s="270"/>
      <c r="X90" s="270"/>
      <c r="Y90" s="270"/>
      <c r="Z90" s="270"/>
      <c r="AA90" s="270"/>
      <c r="AB90" s="270"/>
      <c r="AC90" s="270"/>
    </row>
    <row r="91" ht="15.75" customHeight="1">
      <c r="A91" s="243" t="s">
        <v>975</v>
      </c>
      <c r="B91" s="436" t="str">
        <f>VLOOKUP(C91,'Tech. sheet (2)'!$A:$S,18,FALSE)</f>
        <v>L-922-868-170TH580S2828-HBI-08CB05</v>
      </c>
      <c r="C91" s="437" t="str">
        <f>VLOOKUP(A91,Register!$B:$F,3,FALSE)</f>
        <v>OT070-ELQ7033A2A  TH580</v>
      </c>
      <c r="D91" s="437" t="str">
        <f>VLOOKUP(C91,'Tech. sheet (2)'!$A:$S,17,FALSE)</f>
        <v>70-2 A</v>
      </c>
      <c r="E91" s="437" t="str">
        <f>VLOOKUP(C91,'Tech. sheet (2)'!$A:$S,12,FALSE)</f>
        <v>G/G</v>
      </c>
      <c r="F91" s="462">
        <v>1.0</v>
      </c>
      <c r="G91" s="462">
        <v>816314.0</v>
      </c>
      <c r="H91" s="462">
        <f>VLOOKUP(A91,Register!B:F,4,FALSE)</f>
        <v>25000</v>
      </c>
      <c r="I91" s="412"/>
      <c r="J91" s="412"/>
      <c r="K91" s="412"/>
      <c r="L91" s="412"/>
      <c r="M91" s="412"/>
      <c r="N91" s="238" t="s">
        <v>1024</v>
      </c>
      <c r="O91" s="450" t="str">
        <f>VLOOKUP(P91,'Tech. sheet (2)'!$A:$R,18,FALSE)</f>
        <v>L-954-848-170TH435S2828-USK-15VK05</v>
      </c>
      <c r="P91" s="472" t="str">
        <f>VLOOKUP(N91,Register!$B:$E,3,FALSE)</f>
        <v>OT62-ELQ6216A2A  USK ver3</v>
      </c>
      <c r="Q91" s="437" t="str">
        <f>VLOOKUP(P91,'Tech. sheet (2)'!$A:$S,17,FALSE)</f>
        <v>62-3 A</v>
      </c>
      <c r="R91" s="451" t="str">
        <f>VLOOKUP(P91,'Tech. sheet (2)'!$A:$S,12,FALSE)</f>
        <v>W/C 15V</v>
      </c>
      <c r="S91" s="473">
        <v>1.0</v>
      </c>
      <c r="T91" s="473" t="s">
        <v>3306</v>
      </c>
      <c r="U91" s="473">
        <f>VLOOKUP(N91,Register!$B:$E,4,FALSE)</f>
        <v>25000</v>
      </c>
      <c r="V91" s="412"/>
      <c r="W91" s="270"/>
      <c r="X91" s="270"/>
      <c r="Y91" s="270"/>
      <c r="Z91" s="270"/>
      <c r="AA91" s="270"/>
      <c r="AB91" s="270"/>
      <c r="AC91" s="270"/>
    </row>
    <row r="92" ht="15.75" customHeight="1">
      <c r="A92" s="243" t="s">
        <v>979</v>
      </c>
      <c r="B92" s="436" t="str">
        <f>VLOOKUP(C92,'Tech. sheet (2)'!$A:$S,18,FALSE)</f>
        <v>L-922-868-170TH580S2828-HBI-08CB05</v>
      </c>
      <c r="C92" s="437" t="str">
        <f>VLOOKUP(A92,Register!$B:$F,3,FALSE)</f>
        <v>OT070-ELQ7033A2A  TH580</v>
      </c>
      <c r="D92" s="437" t="str">
        <f>VLOOKUP(C92,'Tech. sheet (2)'!$A:$S,17,FALSE)</f>
        <v>70-2 A</v>
      </c>
      <c r="E92" s="437" t="str">
        <f>VLOOKUP(C92,'Tech. sheet (2)'!$A:$S,12,FALSE)</f>
        <v>G/G</v>
      </c>
      <c r="F92" s="462">
        <v>1.0</v>
      </c>
      <c r="G92" s="462">
        <v>816314.0</v>
      </c>
      <c r="H92" s="462">
        <f>VLOOKUP(A92,Register!B:F,4,FALSE)</f>
        <v>10000</v>
      </c>
      <c r="I92" s="412"/>
      <c r="J92" s="412"/>
      <c r="K92" s="412"/>
      <c r="L92" s="412"/>
      <c r="M92" s="412"/>
      <c r="N92" s="238" t="s">
        <v>1024</v>
      </c>
      <c r="O92" s="450" t="str">
        <f>VLOOKUP(P92,'Tech. sheet (2)'!$A:$R,18,FALSE)</f>
        <v>L-954-848-170TH435S2828-USK-15VK05</v>
      </c>
      <c r="P92" s="472" t="str">
        <f>VLOOKUP(N92,Register!$B:$E,3,FALSE)</f>
        <v>OT62-ELQ6216A2A  USK ver3</v>
      </c>
      <c r="Q92" s="437" t="str">
        <f>VLOOKUP(P92,'Tech. sheet (2)'!$A:$S,17,FALSE)</f>
        <v>62-3 A</v>
      </c>
      <c r="R92" s="451" t="str">
        <f>VLOOKUP(P92,'Tech. sheet (2)'!$A:$S,12,FALSE)</f>
        <v>W/C 15V</v>
      </c>
      <c r="S92" s="473">
        <v>2.0</v>
      </c>
      <c r="T92" s="473" t="s">
        <v>3309</v>
      </c>
      <c r="U92" s="473">
        <f>VLOOKUP(N92,Register!$B:$E,4,FALSE)</f>
        <v>25000</v>
      </c>
      <c r="V92" s="412"/>
      <c r="W92" s="270"/>
      <c r="X92" s="270"/>
      <c r="Y92" s="270"/>
      <c r="Z92" s="270"/>
      <c r="AA92" s="270"/>
      <c r="AB92" s="270"/>
      <c r="AC92" s="270"/>
    </row>
    <row r="93" ht="15.75" customHeight="1">
      <c r="A93" s="243" t="s">
        <v>979</v>
      </c>
      <c r="B93" s="436" t="str">
        <f>VLOOKUP(C93,'Tech. sheet (2)'!$A:$S,18,FALSE)</f>
        <v>L-922-868-170TH580S2828-HBI-08CB05</v>
      </c>
      <c r="C93" s="437" t="str">
        <f>VLOOKUP(A93,Register!$B:$F,3,FALSE)</f>
        <v>OT070-ELQ7033A2A  TH580</v>
      </c>
      <c r="D93" s="437" t="str">
        <f>VLOOKUP(C93,'Tech. sheet (2)'!$A:$S,17,FALSE)</f>
        <v>70-2 A</v>
      </c>
      <c r="E93" s="437" t="str">
        <f>VLOOKUP(C93,'Tech. sheet (2)'!$A:$S,12,FALSE)</f>
        <v>G/G</v>
      </c>
      <c r="F93" s="462">
        <v>2.0</v>
      </c>
      <c r="G93" s="462">
        <v>816361.0</v>
      </c>
      <c r="H93" s="462">
        <f>VLOOKUP(A93,Register!B:F,4,FALSE)</f>
        <v>10000</v>
      </c>
      <c r="I93" s="412"/>
      <c r="J93" s="412"/>
      <c r="K93" s="412"/>
      <c r="L93" s="412"/>
      <c r="M93" s="412"/>
      <c r="N93" s="238" t="s">
        <v>1022</v>
      </c>
      <c r="O93" s="344" t="str">
        <f>VLOOKUP(P93,'Tech. sheet (2)'!$A:$R,18,FALSE)</f>
        <v>L-950-876-270TH435F5628-USK-20EB05</v>
      </c>
      <c r="P93" s="472" t="str">
        <f>VLOOKUP(N93,Register!$B:$E,3,FALSE)</f>
        <v>OT153-ELQ1554A0A USK</v>
      </c>
      <c r="Q93" s="437" t="str">
        <f>VLOOKUP(P93,'Tech. sheet (2)'!$A:$S,17,FALSE)</f>
        <v>153-1 A</v>
      </c>
      <c r="R93" s="442" t="str">
        <f>VLOOKUP(P93,'Tech. sheet (2)'!$A:$S,12,FALSE)</f>
        <v>W/G</v>
      </c>
      <c r="S93" s="473">
        <v>2.0</v>
      </c>
      <c r="T93" s="473">
        <v>819059.0</v>
      </c>
      <c r="U93" s="473">
        <f>VLOOKUP(N93,Register!$B:$E,4,FALSE)</f>
        <v>8000</v>
      </c>
      <c r="V93" s="412"/>
      <c r="W93" s="270"/>
      <c r="X93" s="270"/>
      <c r="Y93" s="270"/>
      <c r="Z93" s="270"/>
      <c r="AA93" s="270"/>
      <c r="AB93" s="270"/>
      <c r="AC93" s="270"/>
    </row>
    <row r="94" ht="15.75" customHeight="1">
      <c r="A94" s="243" t="s">
        <v>978</v>
      </c>
      <c r="B94" s="436" t="str">
        <f>VLOOKUP(C94,'Tech. sheet (2)'!$A:$S,18,FALSE)</f>
        <v>L-922-868-170TH580S2828-HBI-07CK05</v>
      </c>
      <c r="C94" s="437" t="str">
        <f>VLOOKUP(A94,Register!$B:$F,3,FALSE)</f>
        <v>OT070-ELQ7013A9A </v>
      </c>
      <c r="D94" s="437" t="str">
        <f>VLOOKUP(C94,'Tech. sheet (2)'!$A:$S,17,FALSE)</f>
        <v>70-3 A</v>
      </c>
      <c r="E94" s="437" t="str">
        <f>VLOOKUP(C94,'Tech. sheet (2)'!$A:$S,12,FALSE)</f>
        <v>G/C</v>
      </c>
      <c r="F94" s="462">
        <v>2.0</v>
      </c>
      <c r="G94" s="462">
        <v>816361.0</v>
      </c>
      <c r="H94" s="462">
        <f>VLOOKUP(A94,Register!B:F,4,FALSE)</f>
        <v>23000</v>
      </c>
      <c r="I94" s="412"/>
      <c r="J94" s="412"/>
      <c r="K94" s="412"/>
      <c r="L94" s="412"/>
      <c r="M94" s="412"/>
      <c r="N94" s="238" t="s">
        <v>1026</v>
      </c>
      <c r="O94" s="344" t="str">
        <f>VLOOKUP(P94,'Tech. sheet (2)'!$A:$R,18,FALSE)</f>
        <v>L-950-876-270TH435F5628-ERD-20EB05</v>
      </c>
      <c r="P94" s="472" t="str">
        <f>VLOOKUP(N94,Register!$B:$E,3,FALSE)</f>
        <v>OT153-ELQ1554A0A ERD</v>
      </c>
      <c r="Q94" s="437" t="str">
        <f>VLOOKUP(P94,'Tech. sheet (2)'!$A:$S,17,FALSE)</f>
        <v>153-1</v>
      </c>
      <c r="R94" s="442" t="str">
        <f>VLOOKUP(P94,'Tech. sheet (2)'!$A:$S,12,FALSE)</f>
        <v>W/G</v>
      </c>
      <c r="S94" s="473">
        <v>2.0</v>
      </c>
      <c r="T94" s="473">
        <v>819059.0</v>
      </c>
      <c r="U94" s="473">
        <f>VLOOKUP(N94,Register!$B:$E,4,FALSE)</f>
        <v>858</v>
      </c>
      <c r="V94" s="412"/>
      <c r="W94" s="270"/>
      <c r="X94" s="270"/>
      <c r="Y94" s="270"/>
      <c r="Z94" s="270"/>
      <c r="AA94" s="270"/>
      <c r="AB94" s="270"/>
      <c r="AC94" s="270"/>
    </row>
    <row r="95" ht="15.75" customHeight="1">
      <c r="A95" s="243" t="s">
        <v>975</v>
      </c>
      <c r="B95" s="436" t="str">
        <f>VLOOKUP(C95,'Tech. sheet (2)'!$A:$S,18,FALSE)</f>
        <v>L-922-868-170TH580S2828-HBI-08CB05</v>
      </c>
      <c r="C95" s="437" t="str">
        <f>VLOOKUP(A95,Register!$B:$F,3,FALSE)</f>
        <v>OT070-ELQ7033A2A  TH580</v>
      </c>
      <c r="D95" s="437" t="str">
        <f>VLOOKUP(C95,'Tech. sheet (2)'!$A:$S,17,FALSE)</f>
        <v>70-2 A</v>
      </c>
      <c r="E95" s="437" t="str">
        <f>VLOOKUP(C95,'Tech. sheet (2)'!$A:$S,12,FALSE)</f>
        <v>G/G</v>
      </c>
      <c r="F95" s="462">
        <v>2.0</v>
      </c>
      <c r="G95" s="462">
        <v>816361.0</v>
      </c>
      <c r="H95" s="462">
        <f>VLOOKUP(A95,Register!B:F,4,FALSE)</f>
        <v>25000</v>
      </c>
      <c r="I95" s="412"/>
      <c r="J95" s="412"/>
      <c r="K95" s="412"/>
      <c r="L95" s="412"/>
      <c r="M95" s="412"/>
      <c r="N95" s="209" t="s">
        <v>1022</v>
      </c>
      <c r="O95" s="344" t="str">
        <f>VLOOKUP(P95,'Tech. sheet (2)'!$A:$R,18,FALSE)</f>
        <v>L-950-876-270TH435F5628-USK-20EB05</v>
      </c>
      <c r="P95" s="445" t="str">
        <f>VLOOKUP(N95,Register!$B:$E,3,FALSE)</f>
        <v>OT153-ELQ1554A0A USK</v>
      </c>
      <c r="Q95" s="437" t="str">
        <f>VLOOKUP(P95,'Tech. sheet (2)'!$A:$S,17,FALSE)</f>
        <v>153-1 A</v>
      </c>
      <c r="R95" s="442" t="str">
        <f>VLOOKUP(P95,'Tech. sheet (2)'!$A:$S,12,FALSE)</f>
        <v>W/G</v>
      </c>
      <c r="S95" s="443">
        <v>3.0</v>
      </c>
      <c r="T95" s="443">
        <v>816733.0</v>
      </c>
      <c r="U95" s="443">
        <f>VLOOKUP(N95,Register!$B:$E,4,FALSE)</f>
        <v>8000</v>
      </c>
      <c r="V95" s="412"/>
      <c r="W95" s="270"/>
      <c r="X95" s="270"/>
      <c r="Y95" s="270"/>
      <c r="Z95" s="270"/>
      <c r="AA95" s="270"/>
      <c r="AB95" s="270"/>
      <c r="AC95" s="270"/>
    </row>
    <row r="96" ht="15.75" customHeight="1">
      <c r="A96" s="243" t="s">
        <v>957</v>
      </c>
      <c r="B96" s="449" t="str">
        <f>VLOOKUP(C96,'Tech. sheet (2)'!$A:$S,18,FALSE)</f>
        <v>L-838-826-200TH415F2828-USK-08CB05</v>
      </c>
      <c r="C96" s="437" t="str">
        <f>VLOOKUP(A96,Register!$B:$F,3,FALSE)</f>
        <v>OT99-ELQ9991A0A ARP</v>
      </c>
      <c r="D96" s="437" t="str">
        <f>VLOOKUP(C96,'Tech. sheet (2)'!$A:$S,17,FALSE)</f>
        <v>99-S-3</v>
      </c>
      <c r="E96" s="437" t="str">
        <f>VLOOKUP(C96,'Tech. sheet (2)'!$A:$S,12,FALSE)</f>
        <v>G/G </v>
      </c>
      <c r="F96" s="462">
        <v>2.0</v>
      </c>
      <c r="G96" s="462">
        <v>816361.0</v>
      </c>
      <c r="H96" s="462">
        <f>VLOOKUP(A96,Register!B:F,4,FALSE)</f>
        <v>20000</v>
      </c>
      <c r="I96" s="412"/>
      <c r="J96" s="412"/>
      <c r="K96" s="412"/>
      <c r="L96" s="412"/>
      <c r="M96" s="412"/>
      <c r="N96" s="209" t="s">
        <v>1026</v>
      </c>
      <c r="O96" s="344" t="str">
        <f>VLOOKUP(P96,'Tech. sheet (2)'!$A:$R,18,FALSE)</f>
        <v>L-950-876-270TH435F5628-ERD-20EB05</v>
      </c>
      <c r="P96" s="445" t="str">
        <f>VLOOKUP(N96,Register!$B:$E,3,FALSE)</f>
        <v>OT153-ELQ1554A0A ERD</v>
      </c>
      <c r="Q96" s="437" t="str">
        <f>VLOOKUP(P96,'Tech. sheet (2)'!$A:$S,17,FALSE)</f>
        <v>153-1</v>
      </c>
      <c r="R96" s="442" t="str">
        <f>VLOOKUP(P96,'Tech. sheet (2)'!$A:$S,12,FALSE)</f>
        <v>W/G</v>
      </c>
      <c r="S96" s="443">
        <v>3.0</v>
      </c>
      <c r="T96" s="443">
        <v>816733.0</v>
      </c>
      <c r="U96" s="443">
        <f>VLOOKUP(N96,Register!$B:$E,4,FALSE)</f>
        <v>858</v>
      </c>
      <c r="V96" s="412"/>
      <c r="W96" s="270"/>
      <c r="X96" s="270"/>
      <c r="Y96" s="270"/>
      <c r="Z96" s="270"/>
      <c r="AA96" s="270"/>
      <c r="AB96" s="270"/>
      <c r="AC96" s="270"/>
    </row>
    <row r="97" ht="15.75" customHeight="1">
      <c r="A97" s="243" t="s">
        <v>996</v>
      </c>
      <c r="B97" s="436" t="str">
        <f>VLOOKUP(C97,'Tech. sheet (2)'!$A:$S,18,FALSE)</f>
        <v>L-975-925-140TS550S2828-USK-C06K05</v>
      </c>
      <c r="C97" s="437" t="str">
        <f>VLOOKUP(A97,Register!$B:$F,3,FALSE)</f>
        <v>0,14x975x925 G/C USK</v>
      </c>
      <c r="D97" s="437" t="str">
        <f>VLOOKUP(C97,'Tech. sheet (2)'!$A:$S,17,FALSE)</f>
        <v>BUF-11 A</v>
      </c>
      <c r="E97" s="437" t="str">
        <f>VLOOKUP(C97,'Tech. sheet (2)'!$A:$S,12,FALSE)</f>
        <v>G/C</v>
      </c>
      <c r="F97" s="462">
        <v>2.0</v>
      </c>
      <c r="G97" s="462">
        <v>101597.0</v>
      </c>
      <c r="H97" s="462">
        <f>VLOOKUP(A97,Register!B:F,4,FALSE)</f>
        <v>20500</v>
      </c>
      <c r="I97" s="412"/>
      <c r="J97" s="412"/>
      <c r="K97" s="412"/>
      <c r="L97" s="412"/>
      <c r="M97" s="412"/>
      <c r="N97" s="209" t="s">
        <v>1015</v>
      </c>
      <c r="O97" s="344" t="str">
        <f>VLOOKUP(P97,'Tech. sheet (2)'!$A:$R,18,FALSE)</f>
        <v>L-922-868-170TH580S2828-HBI-W14K05</v>
      </c>
      <c r="P97" s="445" t="str">
        <f>VLOOKUP(N97,Register!$B:$E,3,FALSE)</f>
        <v>OT070-ELQ7022A6A </v>
      </c>
      <c r="Q97" s="437" t="str">
        <f>VLOOKUP(P97,'Tech. sheet (2)'!$A:$S,17,FALSE)</f>
        <v>70-5 A</v>
      </c>
      <c r="R97" s="442" t="str">
        <f>VLOOKUP(P97,'Tech. sheet (2)'!$A:$S,12,FALSE)</f>
        <v>2W/C</v>
      </c>
      <c r="S97" s="443">
        <v>2.0</v>
      </c>
      <c r="T97" s="443">
        <v>818062.0</v>
      </c>
      <c r="U97" s="443">
        <v>9000.0</v>
      </c>
      <c r="V97" s="412"/>
      <c r="W97" s="270"/>
      <c r="X97" s="270"/>
      <c r="Y97" s="270"/>
      <c r="Z97" s="270"/>
      <c r="AA97" s="270"/>
      <c r="AB97" s="270"/>
      <c r="AC97" s="270"/>
    </row>
    <row r="98" ht="15.75" customHeight="1">
      <c r="A98" s="243" t="s">
        <v>985</v>
      </c>
      <c r="B98" s="436" t="str">
        <f>VLOOKUP(C98,'Tech. sheet (2)'!$A:$S,18,FALSE)</f>
        <v>L-918-925-140TS550S2828-RAS-C06K05</v>
      </c>
      <c r="C98" s="437" t="str">
        <f>VLOOKUP(A98,Register!$B:$F,3,FALSE)</f>
        <v>0,14x918x925 G/C</v>
      </c>
      <c r="D98" s="437" t="str">
        <f>VLOOKUP(C98,'Tech. sheet (2)'!$A:$S,17,FALSE)</f>
        <v>BUF-9 A</v>
      </c>
      <c r="E98" s="437" t="str">
        <f>VLOOKUP(C98,'Tech. sheet (2)'!$A:$S,12,FALSE)</f>
        <v>G/C</v>
      </c>
      <c r="F98" s="462">
        <v>2.0</v>
      </c>
      <c r="G98" s="462">
        <v>101597.0</v>
      </c>
      <c r="H98" s="462">
        <f>VLOOKUP(A98,Register!B:F,4,FALSE)</f>
        <v>10000</v>
      </c>
      <c r="I98" s="412"/>
      <c r="J98" s="412"/>
      <c r="K98" s="412"/>
      <c r="L98" s="412"/>
      <c r="M98" s="412"/>
      <c r="N98" s="209" t="s">
        <v>1015</v>
      </c>
      <c r="O98" s="344" t="str">
        <f>VLOOKUP(P98,'Tech. sheet (2)'!$A:$R,18,FALSE)</f>
        <v>L-922-868-170TH580S2828-HBI-W14K05</v>
      </c>
      <c r="P98" s="445" t="str">
        <f>VLOOKUP(N98,Register!$B:$E,3,FALSE)</f>
        <v>OT070-ELQ7022A6A </v>
      </c>
      <c r="Q98" s="437" t="str">
        <f>VLOOKUP(P98,'Tech. sheet (2)'!$A:$S,17,FALSE)</f>
        <v>70-5 A</v>
      </c>
      <c r="R98" s="442" t="str">
        <f>VLOOKUP(P98,'Tech. sheet (2)'!$A:$S,12,FALSE)</f>
        <v>2W/C</v>
      </c>
      <c r="S98" s="443">
        <v>3.0</v>
      </c>
      <c r="T98" s="443">
        <v>818062.0</v>
      </c>
      <c r="U98" s="443">
        <v>9000.0</v>
      </c>
      <c r="V98" s="412"/>
      <c r="W98" s="270"/>
      <c r="X98" s="270"/>
      <c r="Y98" s="270"/>
      <c r="Z98" s="270"/>
      <c r="AA98" s="270"/>
      <c r="AB98" s="270"/>
      <c r="AC98" s="270"/>
    </row>
    <row r="99" ht="15.75" customHeight="1">
      <c r="A99" s="243" t="s">
        <v>1000</v>
      </c>
      <c r="B99" s="436" t="str">
        <f>VLOOKUP(C99,'Tech. sheet (2)'!$A:$S,18,FALSE)</f>
        <v>L-922-868-170TH580S2828-HBI-07CK05</v>
      </c>
      <c r="C99" s="437" t="str">
        <f>VLOOKUP(A99,Register!$B:$F,3,FALSE)</f>
        <v>OT070-ELQ7013A9A </v>
      </c>
      <c r="D99" s="437" t="str">
        <f>VLOOKUP(C99,'Tech. sheet (2)'!$A:$S,17,FALSE)</f>
        <v>70-3 A</v>
      </c>
      <c r="E99" s="437" t="str">
        <f>VLOOKUP(C99,'Tech. sheet (2)'!$A:$S,12,FALSE)</f>
        <v>G/C</v>
      </c>
      <c r="F99" s="462">
        <v>2.0</v>
      </c>
      <c r="G99" s="462">
        <v>816361.0</v>
      </c>
      <c r="H99" s="462">
        <f>VLOOKUP(A99,Register!B:F,4,FALSE)</f>
        <v>25000</v>
      </c>
      <c r="I99" s="412"/>
      <c r="J99" s="412"/>
      <c r="K99" s="412"/>
      <c r="L99" s="412"/>
      <c r="M99" s="412"/>
      <c r="N99" s="209" t="s">
        <v>994</v>
      </c>
      <c r="O99" s="344" t="str">
        <f>VLOOKUP(P99,'Tech. sheet (2)'!$A:$R,18,FALSE)</f>
        <v>L-950-876-270TH435S2828-HBI-W18B55</v>
      </c>
      <c r="P99" s="445" t="str">
        <f>VLOOKUP(N99,Register!$B:$E,3,FALSE)</f>
        <v>OT153-ELQ0561A4A-14400 HBI</v>
      </c>
      <c r="Q99" s="437" t="str">
        <f>VLOOKUP(P99,'Tech. sheet (2)'!$A:$S,17,FALSE)</f>
        <v>153-2
</v>
      </c>
      <c r="R99" s="442" t="str">
        <f>VLOOKUP(P99,'Tech. sheet (2)'!$A:$S,12,FALSE)</f>
        <v>2 W/G</v>
      </c>
      <c r="S99" s="443">
        <v>2.0</v>
      </c>
      <c r="T99" s="443">
        <v>818062.0</v>
      </c>
      <c r="U99" s="443">
        <f>VLOOKUP(N99,Register!$B:$E,4,FALSE)</f>
        <v>138</v>
      </c>
      <c r="V99" s="412"/>
      <c r="W99" s="270"/>
      <c r="X99" s="270"/>
      <c r="Y99" s="270"/>
      <c r="Z99" s="270"/>
      <c r="AA99" s="270"/>
      <c r="AB99" s="270"/>
      <c r="AC99" s="270"/>
    </row>
    <row r="100" ht="15.75" customHeight="1">
      <c r="A100" s="243" t="s">
        <v>987</v>
      </c>
      <c r="B100" s="436" t="str">
        <f>VLOOKUP(C100,'Tech. sheet (2)'!$A:$S,18,FALSE)</f>
        <v>L-838-942-170TH550F2820-HBI-A55K05</v>
      </c>
      <c r="C100" s="437" t="str">
        <f>VLOOKUP(A100,Register!$B:$F,3,FALSE)</f>
        <v>0,17x838x942 ALU/С</v>
      </c>
      <c r="D100" s="437" t="str">
        <f>VLOOKUP(C100,'Tech. sheet (2)'!$A:$S,17,FALSE)</f>
        <v>BUF-8 A</v>
      </c>
      <c r="E100" s="437" t="str">
        <f>VLOOKUP(C100,'Tech. sheet (2)'!$A:$S,12,FALSE)</f>
        <v>ALU/С</v>
      </c>
      <c r="F100" s="462">
        <v>1.0</v>
      </c>
      <c r="G100" s="462" t="s">
        <v>3306</v>
      </c>
      <c r="H100" s="462">
        <f>VLOOKUP(A100,Register!B:F,4,FALSE)</f>
        <v>20000</v>
      </c>
      <c r="I100" s="412"/>
      <c r="J100" s="412"/>
      <c r="K100" s="412"/>
      <c r="L100" s="412"/>
      <c r="M100" s="412"/>
      <c r="N100" s="209" t="s">
        <v>994</v>
      </c>
      <c r="O100" s="344" t="str">
        <f>VLOOKUP(P100,'Tech. sheet (2)'!$A:$R,18,FALSE)</f>
        <v>L-950-876-270TH435S2828-HBI-W18B55</v>
      </c>
      <c r="P100" s="445" t="str">
        <f>VLOOKUP(N100,Register!$B:$E,3,FALSE)</f>
        <v>OT153-ELQ0561A4A-14400 HBI</v>
      </c>
      <c r="Q100" s="437" t="str">
        <f>VLOOKUP(P100,'Tech. sheet (2)'!$A:$S,17,FALSE)</f>
        <v>153-2
</v>
      </c>
      <c r="R100" s="442" t="str">
        <f>VLOOKUP(P100,'Tech. sheet (2)'!$A:$S,12,FALSE)</f>
        <v>2 W/G</v>
      </c>
      <c r="S100" s="443">
        <v>3.0</v>
      </c>
      <c r="T100" s="443">
        <v>818062.0</v>
      </c>
      <c r="U100" s="443">
        <f>VLOOKUP(N100,Register!$B:$E,4,FALSE)</f>
        <v>138</v>
      </c>
      <c r="V100" s="412"/>
      <c r="W100" s="270"/>
      <c r="X100" s="270"/>
      <c r="Y100" s="270"/>
      <c r="Z100" s="270"/>
      <c r="AA100" s="270"/>
      <c r="AB100" s="270"/>
      <c r="AC100" s="270"/>
    </row>
    <row r="101" ht="15.75" customHeight="1">
      <c r="A101" s="243" t="s">
        <v>987</v>
      </c>
      <c r="B101" s="436" t="str">
        <f>VLOOKUP(C101,'Tech. sheet (2)'!$A:$S,18,FALSE)</f>
        <v>L-838-942-170TH550F2820-HBI-A55K05</v>
      </c>
      <c r="C101" s="437" t="str">
        <f>VLOOKUP(A101,Register!$B:$F,3,FALSE)</f>
        <v>0,17x838x942 ALU/С</v>
      </c>
      <c r="D101" s="437" t="str">
        <f>VLOOKUP(C101,'Tech. sheet (2)'!$A:$S,17,FALSE)</f>
        <v>BUF-8 A</v>
      </c>
      <c r="E101" s="437" t="str">
        <f>VLOOKUP(C101,'Tech. sheet (2)'!$A:$S,12,FALSE)</f>
        <v>ALU/С</v>
      </c>
      <c r="F101" s="462">
        <v>2.0</v>
      </c>
      <c r="G101" s="462" t="s">
        <v>3308</v>
      </c>
      <c r="H101" s="462">
        <f>VLOOKUP(A101,Register!B:F,4,FALSE)</f>
        <v>20000</v>
      </c>
      <c r="I101" s="412"/>
      <c r="J101" s="412"/>
      <c r="K101" s="412"/>
      <c r="L101" s="412"/>
      <c r="M101" s="412"/>
      <c r="N101" s="209" t="s">
        <v>1028</v>
      </c>
      <c r="O101" s="450" t="str">
        <f>VLOOKUP(P101,'Tech. sheet (2)'!$A:$R,18,FALSE)</f>
        <v>L-954-848-170TH435S2828-USK-15VK05</v>
      </c>
      <c r="P101" s="445" t="str">
        <f>VLOOKUP(N101,Register!$B:$E,3,FALSE)</f>
        <v>OT62-ELQ6216A2A  USK ver3</v>
      </c>
      <c r="Q101" s="437" t="str">
        <f>VLOOKUP(P101,'Tech. sheet (2)'!$A:$S,17,FALSE)</f>
        <v>62-3 A</v>
      </c>
      <c r="R101" s="451" t="str">
        <f>VLOOKUP(P101,'Tech. sheet (2)'!$A:$S,12,FALSE)</f>
        <v>W/C 15V</v>
      </c>
      <c r="S101" s="443">
        <v>2.0</v>
      </c>
      <c r="T101" s="443" t="s">
        <v>3309</v>
      </c>
      <c r="U101" s="443">
        <f>VLOOKUP(N101,Register!$B:$E,4,FALSE)</f>
        <v>35000</v>
      </c>
      <c r="V101" s="412"/>
      <c r="W101" s="270"/>
      <c r="X101" s="270"/>
      <c r="Y101" s="270"/>
      <c r="Z101" s="270"/>
      <c r="AA101" s="270"/>
      <c r="AB101" s="270"/>
      <c r="AC101" s="270"/>
    </row>
    <row r="102" ht="15.75" customHeight="1">
      <c r="A102" s="243" t="s">
        <v>988</v>
      </c>
      <c r="B102" s="436" t="str">
        <f>VLOOKUP(C102,'Tech. sheet (2)'!$A:$S,18,FALSE)</f>
        <v>L-808-908-200TH550S2828-USK-A07K05</v>
      </c>
      <c r="C102" s="437" t="str">
        <f>VLOOKUP(A102,Register!$B:$F,3,FALSE)</f>
        <v>OT96 Alu/C USK auto</v>
      </c>
      <c r="D102" s="437" t="str">
        <f>VLOOKUP(C102,'Tech. sheet (2)'!$A:$S,17,FALSE)</f>
        <v>96-1 A</v>
      </c>
      <c r="E102" s="437" t="str">
        <f>VLOOKUP(C102,'Tech. sheet (2)'!$A:$S,12,FALSE)</f>
        <v>ALU/C</v>
      </c>
      <c r="F102" s="462">
        <v>2.0</v>
      </c>
      <c r="G102" s="462" t="s">
        <v>3308</v>
      </c>
      <c r="H102" s="462">
        <f>VLOOKUP(A102,Register!B:F,4,FALSE)</f>
        <v>21000</v>
      </c>
      <c r="I102" s="412"/>
      <c r="J102" s="412"/>
      <c r="K102" s="412"/>
      <c r="L102" s="412"/>
      <c r="M102" s="412"/>
      <c r="N102" s="209" t="s">
        <v>1029</v>
      </c>
      <c r="O102" s="344" t="str">
        <f>VLOOKUP(P102,'Tech. sheet (2)'!$A:$R,18,FALSE)</f>
        <v>L-808-908-200TH550S2828-HBI-A07K05</v>
      </c>
      <c r="P102" s="445" t="str">
        <f>VLOOKUP(N102,Register!$B:$E,3,FALSE)</f>
        <v>OT96 Alu/C HBI auto</v>
      </c>
      <c r="Q102" s="437" t="str">
        <f>VLOOKUP(P102,'Tech. sheet (2)'!$A:$S,17,FALSE)</f>
        <v>96-1 A</v>
      </c>
      <c r="R102" s="451" t="str">
        <f>VLOOKUP(P102,'Tech. sheet (2)'!$A:$S,12,FALSE)</f>
        <v>ALU/C</v>
      </c>
      <c r="S102" s="443">
        <v>2.0</v>
      </c>
      <c r="T102" s="443" t="s">
        <v>3308</v>
      </c>
      <c r="U102" s="443">
        <f>VLOOKUP(N102,Register!$B:$E,4,FALSE)</f>
        <v>20000</v>
      </c>
      <c r="V102" s="412"/>
      <c r="W102" s="270"/>
      <c r="X102" s="270"/>
      <c r="Y102" s="270"/>
      <c r="Z102" s="270"/>
      <c r="AA102" s="270"/>
      <c r="AB102" s="270"/>
      <c r="AC102" s="270"/>
    </row>
    <row r="103" ht="15.75" customHeight="1">
      <c r="A103" s="243" t="s">
        <v>980</v>
      </c>
      <c r="B103" s="436" t="str">
        <f>VLOOKUP(C103,'Tech. sheet (2)'!$A:$S,18,FALSE)</f>
        <v>L-913-766-140TS480F2020-RAS-А08К05</v>
      </c>
      <c r="C103" s="437" t="str">
        <f>VLOOKUP(A103,Register!$B:$F,3,FALSE)</f>
        <v>0,14x913x766 ALU/C</v>
      </c>
      <c r="D103" s="464" t="str">
        <f>VLOOKUP(C103,'Tech. sheet (2)'!$A:$S,17,FALSE)</f>
        <v>BUF-1 A</v>
      </c>
      <c r="E103" s="437" t="str">
        <f>VLOOKUP(C103,'Tech. sheet (2)'!$A:$S,12,FALSE)</f>
        <v>ALU/C</v>
      </c>
      <c r="F103" s="462">
        <v>2.0</v>
      </c>
      <c r="G103" s="462" t="s">
        <v>3308</v>
      </c>
      <c r="H103" s="462">
        <v>19000.0</v>
      </c>
      <c r="I103" s="412"/>
      <c r="J103" s="412"/>
      <c r="K103" s="412"/>
      <c r="L103" s="412"/>
      <c r="M103" s="412"/>
      <c r="N103" s="209" t="s">
        <v>1031</v>
      </c>
      <c r="O103" s="344" t="str">
        <f>VLOOKUP(P103,'Tech. sheet (2)'!$A:$R,18,FALSE)</f>
        <v>L-950-876-270TH435S2828-HBI-W18B55</v>
      </c>
      <c r="P103" s="445" t="str">
        <f>VLOOKUP(N103,Register!$B:$E,3,FALSE)</f>
        <v>OT153-ELQ0561A2A HBI</v>
      </c>
      <c r="Q103" s="437" t="str">
        <f>VLOOKUP(P103,'Tech. sheet (2)'!$A:$S,17,FALSE)</f>
        <v>153-2
</v>
      </c>
      <c r="R103" s="442" t="str">
        <f>VLOOKUP(P103,'Tech. sheet (2)'!$A:$S,12,FALSE)</f>
        <v>2 W/G</v>
      </c>
      <c r="S103" s="443">
        <v>1.0</v>
      </c>
      <c r="T103" s="443" t="s">
        <v>3307</v>
      </c>
      <c r="U103" s="443">
        <f>VLOOKUP(N103,Register!$B:$E,4,FALSE)</f>
        <v>5000</v>
      </c>
      <c r="V103" s="412"/>
      <c r="W103" s="270"/>
      <c r="X103" s="270"/>
      <c r="Y103" s="270"/>
      <c r="Z103" s="270"/>
      <c r="AA103" s="270"/>
      <c r="AB103" s="270"/>
      <c r="AC103" s="270"/>
    </row>
    <row r="104" ht="15.75" customHeight="1">
      <c r="A104" s="238" t="s">
        <v>1002</v>
      </c>
      <c r="B104" s="449" t="str">
        <f>VLOOKUP(C104,'Tech. sheet (2)'!$A:$S,18,FALSE)</f>
        <v>L-954-848-170TH435S2828-USK-15VK05</v>
      </c>
      <c r="C104" s="437" t="str">
        <f>VLOOKUP(A104,Register!$B:$F,3,FALSE)</f>
        <v>OT62-ELQ6216A2A  USK ver3</v>
      </c>
      <c r="D104" s="437" t="str">
        <f>VLOOKUP(C104,'Tech. sheet (2)'!$A:$S,17,FALSE)</f>
        <v>62-3 A</v>
      </c>
      <c r="E104" s="447" t="str">
        <f>VLOOKUP(C104,'Tech. sheet (2)'!$A:$S,12,FALSE)</f>
        <v>W/C 15V</v>
      </c>
      <c r="F104" s="473">
        <v>2.0</v>
      </c>
      <c r="G104" s="473" t="s">
        <v>3309</v>
      </c>
      <c r="H104" s="473">
        <f>VLOOKUP(A104,Register!B:F,4,FALSE)</f>
        <v>30000</v>
      </c>
      <c r="I104" s="412"/>
      <c r="J104" s="412"/>
      <c r="K104" s="412"/>
      <c r="L104" s="412"/>
      <c r="M104" s="412"/>
      <c r="N104" s="474" t="s">
        <v>1031</v>
      </c>
      <c r="O104" s="344" t="str">
        <f>VLOOKUP(P104,'Tech. sheet (2)'!$A:$R,18,FALSE)</f>
        <v>L-950-876-270TH435S2828-HBI-W18B55</v>
      </c>
      <c r="P104" s="445" t="str">
        <f>VLOOKUP(N104,Register!$B:$E,3,FALSE)</f>
        <v>OT153-ELQ0561A2A HBI</v>
      </c>
      <c r="Q104" s="437" t="str">
        <f>VLOOKUP(P104,'Tech. sheet (2)'!$A:$S,17,FALSE)</f>
        <v>153-2
</v>
      </c>
      <c r="R104" s="442" t="str">
        <f>VLOOKUP(P104,'Tech. sheet (2)'!$A:$S,12,FALSE)</f>
        <v>2 W/G</v>
      </c>
      <c r="S104" s="443">
        <v>2.0</v>
      </c>
      <c r="T104" s="443">
        <v>818062.0</v>
      </c>
      <c r="U104" s="443">
        <f>VLOOKUP(N104,Register!$B:$E,4,FALSE)</f>
        <v>5000</v>
      </c>
      <c r="V104" s="412"/>
      <c r="W104" s="270"/>
      <c r="X104" s="270"/>
      <c r="Y104" s="270"/>
      <c r="Z104" s="270"/>
      <c r="AA104" s="270"/>
      <c r="AB104" s="270"/>
      <c r="AC104" s="270"/>
    </row>
    <row r="105" ht="15.75" customHeight="1">
      <c r="A105" s="238" t="s">
        <v>997</v>
      </c>
      <c r="B105" s="449" t="str">
        <f>VLOOKUP(C105,'Tech. sheet (2)'!$A:$S,18,FALSE)</f>
        <v>L-975-925-140TS550S2828-USK-21EK05</v>
      </c>
      <c r="C105" s="437" t="str">
        <f>VLOOKUP(A105,Register!$B:$F,3,FALSE)</f>
        <v>0,14x975x925 W/K USK</v>
      </c>
      <c r="D105" s="437" t="str">
        <f>VLOOKUP(C105,'Tech. sheet (2)'!$A:$S,17,FALSE)</f>
        <v>BUF-12 A</v>
      </c>
      <c r="E105" s="437" t="str">
        <f>VLOOKUP(C105,'Tech. sheet (2)'!$A:$S,12,FALSE)</f>
        <v>21EK05</v>
      </c>
      <c r="F105" s="473">
        <v>2.0</v>
      </c>
      <c r="G105" s="473" t="s">
        <v>3309</v>
      </c>
      <c r="H105" s="473">
        <f>VLOOKUP(A105,Register!B:F,4,FALSE)</f>
        <v>18000</v>
      </c>
      <c r="I105" s="412"/>
      <c r="J105" s="412"/>
      <c r="K105" s="412"/>
      <c r="L105" s="412"/>
      <c r="M105" s="412"/>
      <c r="N105" s="443" t="s">
        <v>1031</v>
      </c>
      <c r="O105" s="344" t="str">
        <f>VLOOKUP(P105,'Tech. sheet (2)'!$A:$R,18,FALSE)</f>
        <v>L-950-876-270TH435S2828-HBI-W18B55</v>
      </c>
      <c r="P105" s="445" t="str">
        <f>VLOOKUP(N105,Register!$B:$E,3,FALSE)</f>
        <v>OT153-ELQ0561A2A HBI</v>
      </c>
      <c r="Q105" s="437" t="str">
        <f>VLOOKUP(P105,'Tech. sheet (2)'!$A:$S,17,FALSE)</f>
        <v>153-2
</v>
      </c>
      <c r="R105" s="442" t="str">
        <f>VLOOKUP(P105,'Tech. sheet (2)'!$A:$S,12,FALSE)</f>
        <v>2 W/G</v>
      </c>
      <c r="S105" s="443">
        <v>3.0</v>
      </c>
      <c r="T105" s="443">
        <v>818062.0</v>
      </c>
      <c r="U105" s="443">
        <f>VLOOKUP(N105,Register!$B:$E,4,FALSE)</f>
        <v>5000</v>
      </c>
      <c r="V105" s="412"/>
      <c r="W105" s="270"/>
      <c r="X105" s="270"/>
      <c r="Y105" s="270"/>
      <c r="Z105" s="270"/>
      <c r="AA105" s="270"/>
      <c r="AB105" s="270"/>
      <c r="AC105" s="270"/>
    </row>
    <row r="106" ht="15.75" customHeight="1">
      <c r="A106" s="238" t="s">
        <v>983</v>
      </c>
      <c r="B106" s="436" t="str">
        <f>VLOOKUP(C106,'Tech. sheet (2)'!$A:$S,18,FALSE)</f>
        <v>L-918-925-140TS550S2828-RAS-21EK05</v>
      </c>
      <c r="C106" s="437" t="str">
        <f>VLOOKUP(A106,Register!$B:$F,3,FALSE)</f>
        <v>0,14x918x925 W/C</v>
      </c>
      <c r="D106" s="447" t="str">
        <f>VLOOKUP(C106,'Tech. sheet (2)'!$A:$S,17,FALSE)</f>
        <v>BUF-10 A</v>
      </c>
      <c r="E106" s="447" t="str">
        <f>VLOOKUP(C106,'Tech. sheet (2)'!$A:$S,12,FALSE)</f>
        <v>W/C 21Е</v>
      </c>
      <c r="F106" s="473">
        <v>2.0</v>
      </c>
      <c r="G106" s="473" t="s">
        <v>3309</v>
      </c>
      <c r="H106" s="473">
        <f>VLOOKUP(A106,Register!B:F,4,FALSE)</f>
        <v>10000</v>
      </c>
      <c r="I106" s="412"/>
      <c r="J106" s="412"/>
      <c r="K106" s="412"/>
      <c r="L106" s="412"/>
      <c r="M106" s="412"/>
      <c r="N106" s="157" t="s">
        <v>1019</v>
      </c>
      <c r="O106" s="450" t="str">
        <f>VLOOKUP(P106,'Tech. sheet (2)'!$A:$R,18,FALSE)</f>
        <v>L-950-876-270TH435F2856-USK- W18U23</v>
      </c>
      <c r="P106" s="343" t="str">
        <f>VLOOKUP(N106,Register!$B:$E,3,FALSE)</f>
        <v>OT153-W18U23 USK</v>
      </c>
      <c r="Q106" s="437" t="str">
        <f>VLOOKUP(P106,'Tech. sheet (2)'!$A:$S,17,FALSE)</f>
        <v>153-3 А</v>
      </c>
      <c r="R106" s="442" t="str">
        <f>VLOOKUP(P106,'Tech. sheet (2)'!$A:$S,12,FALSE)</f>
        <v>W18U23</v>
      </c>
      <c r="S106" s="436"/>
      <c r="T106" s="436"/>
      <c r="U106" s="436">
        <f>VLOOKUP(N106,Register!$B:$E,4,FALSE)</f>
        <v>3400</v>
      </c>
      <c r="V106" s="412"/>
      <c r="W106" s="270"/>
      <c r="X106" s="270"/>
      <c r="Y106" s="270"/>
      <c r="Z106" s="270"/>
      <c r="AA106" s="270"/>
      <c r="AB106" s="270"/>
      <c r="AC106" s="270"/>
    </row>
    <row r="107" ht="15.75" customHeight="1">
      <c r="A107" s="238" t="s">
        <v>1006</v>
      </c>
      <c r="B107" s="436" t="str">
        <f>VLOOKUP(C107,'Tech. sheet (2)'!$A:$S,18,FALSE)</f>
        <v>L-922-868-170TH580S2828-HBI-15VK05</v>
      </c>
      <c r="C107" s="437" t="str">
        <f>VLOOKUP(A107,Register!$B:$F,3,FALSE)</f>
        <v>OT070-ELQ7013A11A</v>
      </c>
      <c r="D107" s="437" t="str">
        <f>VLOOKUP(C107,'Tech. sheet (2)'!$A:$S,17,FALSE)</f>
        <v>70-1 A</v>
      </c>
      <c r="E107" s="437" t="str">
        <f>VLOOKUP(C107,'Tech. sheet (2)'!$A:$S,12,FALSE)</f>
        <v>BPANI W/C 15V</v>
      </c>
      <c r="F107" s="473">
        <v>2.0</v>
      </c>
      <c r="G107" s="473" t="s">
        <v>3309</v>
      </c>
      <c r="H107" s="473">
        <f>VLOOKUP(A107,Register!B:F,4,FALSE)</f>
        <v>7000</v>
      </c>
      <c r="I107" s="412"/>
      <c r="J107" s="412"/>
      <c r="K107" s="412"/>
      <c r="L107" s="412"/>
      <c r="M107" s="412"/>
      <c r="N107" s="209" t="s">
        <v>1033</v>
      </c>
      <c r="O107" s="344" t="str">
        <f>VLOOKUP(P107,'Tech. sheet (2)'!$A:$R,18,FALSE)</f>
        <v>L-808-908-200TH550S5028-HBI-A07B05  </v>
      </c>
      <c r="P107" s="445" t="str">
        <f>VLOOKUP(N107,Register!$B:$E,3,FALSE)</f>
        <v>OT96 0,20  ALU/G 50/28</v>
      </c>
      <c r="Q107" s="437" t="str">
        <f>VLOOKUP(P107,'Tech. sheet (2)'!$A:$S,17,FALSE)</f>
        <v>№89-1</v>
      </c>
      <c r="R107" s="442" t="str">
        <f>VLOOKUP(P107,'Tech. sheet (2)'!$A:$S,12,FALSE)</f>
        <v>ALU/G</v>
      </c>
      <c r="S107" s="443">
        <v>1.0</v>
      </c>
      <c r="T107" s="443" t="s">
        <v>3307</v>
      </c>
      <c r="U107" s="443">
        <f>VLOOKUP(N107,Register!$B:$E,4,FALSE)</f>
        <v>25000</v>
      </c>
      <c r="V107" s="412"/>
      <c r="W107" s="270"/>
      <c r="X107" s="270"/>
      <c r="Y107" s="270"/>
      <c r="Z107" s="270"/>
      <c r="AA107" s="270"/>
      <c r="AB107" s="270"/>
      <c r="AC107" s="270"/>
    </row>
    <row r="108" ht="15.75" customHeight="1">
      <c r="A108" s="238" t="s">
        <v>997</v>
      </c>
      <c r="B108" s="449" t="str">
        <f>VLOOKUP(C108,'Tech. sheet (2)'!$A:$S,18,FALSE)</f>
        <v>L-975-925-140TS550S2828-USK-21EK05</v>
      </c>
      <c r="C108" s="437" t="str">
        <f>VLOOKUP(A108,Register!$B:$F,3,FALSE)</f>
        <v>0,14x975x925 W/K USK</v>
      </c>
      <c r="D108" s="437" t="str">
        <f>VLOOKUP(C108,'Tech. sheet (2)'!$A:$S,17,FALSE)</f>
        <v>BUF-12 A</v>
      </c>
      <c r="E108" s="437" t="str">
        <f>VLOOKUP(C108,'Tech. sheet (2)'!$A:$S,12,FALSE)</f>
        <v>21EK05</v>
      </c>
      <c r="F108" s="473">
        <v>3.0</v>
      </c>
      <c r="G108" s="473" t="s">
        <v>3310</v>
      </c>
      <c r="H108" s="473">
        <f>VLOOKUP(A108,Register!B:F,4,FALSE)</f>
        <v>18000</v>
      </c>
      <c r="I108" s="412"/>
      <c r="J108" s="412"/>
      <c r="K108" s="412"/>
      <c r="L108" s="412"/>
      <c r="M108" s="412"/>
      <c r="N108" s="209" t="s">
        <v>1033</v>
      </c>
      <c r="O108" s="344" t="str">
        <f>VLOOKUP(P108,'Tech. sheet (2)'!$A:$R,18,FALSE)</f>
        <v>L-808-908-200TH550S5028-HBI-A07B05  </v>
      </c>
      <c r="P108" s="445" t="str">
        <f>VLOOKUP(N108,Register!$B:$E,3,FALSE)</f>
        <v>OT96 0,20  ALU/G 50/28</v>
      </c>
      <c r="Q108" s="437" t="str">
        <f>VLOOKUP(P108,'Tech. sheet (2)'!$A:$S,17,FALSE)</f>
        <v>№89-1</v>
      </c>
      <c r="R108" s="442" t="str">
        <f>VLOOKUP(P108,'Tech. sheet (2)'!$A:$S,12,FALSE)</f>
        <v>ALU/G</v>
      </c>
      <c r="S108" s="443">
        <v>2.0</v>
      </c>
      <c r="T108" s="443" t="s">
        <v>3308</v>
      </c>
      <c r="U108" s="443">
        <f>VLOOKUP(N108,Register!$B:$E,4,FALSE)</f>
        <v>25000</v>
      </c>
      <c r="V108" s="412"/>
      <c r="W108" s="270"/>
      <c r="X108" s="270"/>
      <c r="Y108" s="270"/>
      <c r="Z108" s="270"/>
      <c r="AA108" s="270"/>
      <c r="AB108" s="270"/>
      <c r="AC108" s="270"/>
    </row>
    <row r="109" ht="15.75" customHeight="1">
      <c r="A109" s="238" t="s">
        <v>983</v>
      </c>
      <c r="B109" s="436" t="str">
        <f>VLOOKUP(C109,'Tech. sheet (2)'!$A:$S,18,FALSE)</f>
        <v>L-918-925-140TS550S2828-RAS-21EK05</v>
      </c>
      <c r="C109" s="437" t="str">
        <f>VLOOKUP(A109,Register!$B:$F,3,FALSE)</f>
        <v>0,14x918x925 W/C</v>
      </c>
      <c r="D109" s="447" t="str">
        <f>VLOOKUP(C109,'Tech. sheet (2)'!$A:$S,17,FALSE)</f>
        <v>BUF-10 A</v>
      </c>
      <c r="E109" s="447" t="str">
        <f>VLOOKUP(C109,'Tech. sheet (2)'!$A:$S,12,FALSE)</f>
        <v>W/C 21Е</v>
      </c>
      <c r="F109" s="473">
        <v>3.0</v>
      </c>
      <c r="G109" s="473" t="s">
        <v>3310</v>
      </c>
      <c r="H109" s="473">
        <f>VLOOKUP(A109,Register!B:F,4,FALSE)</f>
        <v>10000</v>
      </c>
      <c r="I109" s="412"/>
      <c r="J109" s="412"/>
      <c r="K109" s="412"/>
      <c r="L109" s="412"/>
      <c r="M109" s="412"/>
      <c r="N109" s="435" t="s">
        <v>1037</v>
      </c>
      <c r="O109" s="344" t="str">
        <f>VLOOKUP(P109,'Tech. sheet (2)'!$A:$R,18,FALSE)</f>
        <v>L-950-876-270TH435S2828-HBI-W18B55</v>
      </c>
      <c r="P109" s="465" t="str">
        <f>VLOOKUP(N109,Register!$B:$E,3,FALSE)</f>
        <v>OT153-ELQ0561A2A HBI</v>
      </c>
      <c r="Q109" s="437" t="str">
        <f>VLOOKUP(P109,'Tech. sheet (2)'!$A:$S,17,FALSE)</f>
        <v>153-2
</v>
      </c>
      <c r="R109" s="442" t="str">
        <f>VLOOKUP(P109,'Tech. sheet (2)'!$A:$S,12,FALSE)</f>
        <v>2 W/G</v>
      </c>
      <c r="S109" s="438">
        <v>1.0</v>
      </c>
      <c r="T109" s="438" t="s">
        <v>3307</v>
      </c>
      <c r="U109" s="438">
        <f>VLOOKUP(N109,Register!$B:$E,4,FALSE)</f>
        <v>16000</v>
      </c>
      <c r="V109" s="412"/>
      <c r="W109" s="270"/>
      <c r="X109" s="270"/>
      <c r="Y109" s="270"/>
      <c r="Z109" s="270"/>
      <c r="AA109" s="270"/>
      <c r="AB109" s="270"/>
      <c r="AC109" s="270"/>
    </row>
    <row r="110" ht="15.75" customHeight="1">
      <c r="A110" s="238" t="s">
        <v>1009</v>
      </c>
      <c r="B110" s="436" t="str">
        <f>VLOOKUP(C110,'Tech. sheet (2)'!$A:$S,18,FALSE)</f>
        <v>L-913-766-140TS480F2020-RAS-А08К05</v>
      </c>
      <c r="C110" s="437" t="str">
        <f>VLOOKUP(A110,Register!$B:$F,3,FALSE)</f>
        <v>0,14x913x766 ALU/C</v>
      </c>
      <c r="D110" s="464" t="str">
        <f>VLOOKUP(C110,'Tech. sheet (2)'!$A:$S,17,FALSE)</f>
        <v>BUF-1 A</v>
      </c>
      <c r="E110" s="437" t="str">
        <f>VLOOKUP(C110,'Tech. sheet (2)'!$A:$S,12,FALSE)</f>
        <v>ALU/C</v>
      </c>
      <c r="F110" s="473">
        <v>1.0</v>
      </c>
      <c r="G110" s="473" t="s">
        <v>3306</v>
      </c>
      <c r="H110" s="473">
        <f>VLOOKUP(A110,Register!B:F,4,FALSE)</f>
        <v>40000</v>
      </c>
      <c r="I110" s="412"/>
      <c r="J110" s="412"/>
      <c r="K110" s="412"/>
      <c r="L110" s="412"/>
      <c r="M110" s="412"/>
      <c r="N110" s="435" t="s">
        <v>1038</v>
      </c>
      <c r="O110" s="344" t="str">
        <f>VLOOKUP(P110,'Tech. sheet (2)'!$A:$R,18,FALSE)</f>
        <v>L-954-848-170TH435S2828-HBI-15VK05</v>
      </c>
      <c r="P110" s="465" t="str">
        <f>VLOOKUP(N110,Register!$B:$E,3,FALSE)</f>
        <v>OT62-ELQ6216A2A ver2</v>
      </c>
      <c r="Q110" s="437" t="str">
        <f>VLOOKUP(P110,'Tech. sheet (2)'!$A:$S,17,FALSE)</f>
        <v>62-3 A</v>
      </c>
      <c r="R110" s="442" t="str">
        <f>VLOOKUP(P110,'Tech. sheet (2)'!$A:$S,12,FALSE)</f>
        <v>W/C 15V</v>
      </c>
      <c r="S110" s="438">
        <v>1.0</v>
      </c>
      <c r="T110" s="438" t="s">
        <v>3306</v>
      </c>
      <c r="U110" s="438">
        <f>VLOOKUP(N110,Register!$B:$E,4,FALSE)</f>
        <v>14000</v>
      </c>
      <c r="V110" s="412"/>
      <c r="W110" s="270"/>
      <c r="X110" s="270"/>
      <c r="Y110" s="270"/>
      <c r="Z110" s="270"/>
      <c r="AA110" s="270"/>
      <c r="AB110" s="270"/>
      <c r="AC110" s="270"/>
    </row>
    <row r="111" ht="15.75" customHeight="1">
      <c r="A111" s="238" t="s">
        <v>1009</v>
      </c>
      <c r="B111" s="436" t="str">
        <f>VLOOKUP(C111,'Tech. sheet (2)'!$A:$S,18,FALSE)</f>
        <v>L-913-766-140TS480F2020-RAS-А08К05</v>
      </c>
      <c r="C111" s="437" t="str">
        <f>VLOOKUP(A111,Register!$B:$F,3,FALSE)</f>
        <v>0,14x913x766 ALU/C</v>
      </c>
      <c r="D111" s="464" t="str">
        <f>VLOOKUP(C111,'Tech. sheet (2)'!$A:$S,17,FALSE)</f>
        <v>BUF-1 A</v>
      </c>
      <c r="E111" s="437" t="str">
        <f>VLOOKUP(C111,'Tech. sheet (2)'!$A:$S,12,FALSE)</f>
        <v>ALU/C</v>
      </c>
      <c r="F111" s="473">
        <v>2.0</v>
      </c>
      <c r="G111" s="473" t="s">
        <v>3308</v>
      </c>
      <c r="H111" s="473">
        <f>VLOOKUP(A111,Register!B:F,4,FALSE)</f>
        <v>40000</v>
      </c>
      <c r="I111" s="412"/>
      <c r="J111" s="412"/>
      <c r="K111" s="412"/>
      <c r="L111" s="412"/>
      <c r="M111" s="412"/>
      <c r="N111" s="435" t="s">
        <v>1042</v>
      </c>
      <c r="O111" s="450" t="str">
        <f>VLOOKUP(P111,'Tech. sheet (2)'!$A:$R,18,FALSE)</f>
        <v>L-954-848-170TH435S2828-USK-15VK05</v>
      </c>
      <c r="P111" s="465" t="str">
        <f>VLOOKUP(N111,Register!$B:$E,3,FALSE)</f>
        <v>OT62-ELQ6216A2A  USK ver3</v>
      </c>
      <c r="Q111" s="437" t="str">
        <f>VLOOKUP(P111,'Tech. sheet (2)'!$A:$S,17,FALSE)</f>
        <v>62-3 A</v>
      </c>
      <c r="R111" s="451" t="str">
        <f>VLOOKUP(P111,'Tech. sheet (2)'!$A:$S,12,FALSE)</f>
        <v>W/C 15V</v>
      </c>
      <c r="S111" s="438">
        <v>1.0</v>
      </c>
      <c r="T111" s="438" t="s">
        <v>3306</v>
      </c>
      <c r="U111" s="438">
        <f>VLOOKUP(N111,Register!$B:$E,4,FALSE)</f>
        <v>600</v>
      </c>
      <c r="V111" s="412"/>
      <c r="W111" s="270"/>
      <c r="X111" s="270"/>
      <c r="Y111" s="270"/>
      <c r="Z111" s="270"/>
      <c r="AA111" s="270"/>
      <c r="AB111" s="270"/>
      <c r="AC111" s="270"/>
    </row>
    <row r="112" ht="15.75" customHeight="1">
      <c r="A112" s="238" t="s">
        <v>1014</v>
      </c>
      <c r="B112" s="436" t="str">
        <f>VLOOKUP(C112,'Tech. sheet (2)'!$A:$S,18,FALSE)</f>
        <v>L-838-941,7-200TH550S2828-HBI-A55B05</v>
      </c>
      <c r="C112" s="437" t="str">
        <f>VLOOKUP(A112,Register!$B:$F,3,FALSE)</f>
        <v>OT99-921XQ 0,20 A55B05 </v>
      </c>
      <c r="D112" s="437" t="str">
        <f>VLOOKUP(C112,'Tech. sheet (2)'!$A:$S,17,FALSE)</f>
        <v>99-C-1</v>
      </c>
      <c r="E112" s="437" t="str">
        <f>VLOOKUP(C112,'Tech. sheet (2)'!$A:$S,12,FALSE)</f>
        <v>ALU/G</v>
      </c>
      <c r="F112" s="473">
        <v>2.0</v>
      </c>
      <c r="G112" s="473" t="s">
        <v>3308</v>
      </c>
      <c r="H112" s="473">
        <f>VLOOKUP(A112,Register!B:F,4,FALSE)</f>
        <v>11000</v>
      </c>
      <c r="I112" s="412"/>
      <c r="J112" s="412"/>
      <c r="K112" s="412"/>
      <c r="L112" s="412"/>
      <c r="M112" s="412"/>
      <c r="N112" s="435" t="s">
        <v>1038</v>
      </c>
      <c r="O112" s="344" t="str">
        <f>VLOOKUP(P112,'Tech. sheet (2)'!$A:$R,18,FALSE)</f>
        <v>L-954-848-170TH435S2828-HBI-15VK05</v>
      </c>
      <c r="P112" s="465" t="str">
        <f>VLOOKUP(N112,Register!$B:$E,3,FALSE)</f>
        <v>OT62-ELQ6216A2A ver2</v>
      </c>
      <c r="Q112" s="437" t="str">
        <f>VLOOKUP(P112,'Tech. sheet (2)'!$A:$S,17,FALSE)</f>
        <v>62-3 A</v>
      </c>
      <c r="R112" s="442" t="str">
        <f>VLOOKUP(P112,'Tech. sheet (2)'!$A:$S,12,FALSE)</f>
        <v>W/C 15V</v>
      </c>
      <c r="S112" s="438">
        <v>2.0</v>
      </c>
      <c r="T112" s="438" t="s">
        <v>3309</v>
      </c>
      <c r="U112" s="438">
        <f>VLOOKUP(N112,Register!$B:$E,4,FALSE)</f>
        <v>14000</v>
      </c>
      <c r="V112" s="412"/>
      <c r="W112" s="270"/>
      <c r="X112" s="270"/>
      <c r="Y112" s="270"/>
      <c r="Z112" s="270"/>
      <c r="AA112" s="270"/>
      <c r="AB112" s="270"/>
      <c r="AC112" s="270"/>
    </row>
    <row r="113" ht="15.75" customHeight="1">
      <c r="A113" s="238" t="s">
        <v>999</v>
      </c>
      <c r="B113" s="436" t="str">
        <f>VLOOKUP(C113,'Tech. sheet (2)'!$A:$S,18,FALSE)</f>
        <v>L-918-925-140TS550S2828-RAS-C06K05</v>
      </c>
      <c r="C113" s="437" t="str">
        <f>VLOOKUP(A113,Register!$B:$F,3,FALSE)</f>
        <v>0,14x918x925 G/C</v>
      </c>
      <c r="D113" s="437" t="str">
        <f>VLOOKUP(C113,'Tech. sheet (2)'!$A:$S,17,FALSE)</f>
        <v>BUF-9 A</v>
      </c>
      <c r="E113" s="437" t="str">
        <f>VLOOKUP(C113,'Tech. sheet (2)'!$A:$S,12,FALSE)</f>
        <v>G/C</v>
      </c>
      <c r="F113" s="473">
        <v>2.0</v>
      </c>
      <c r="G113" s="473">
        <v>101597.0</v>
      </c>
      <c r="H113" s="473">
        <f>VLOOKUP(A113,Register!B:F,4,FALSE)</f>
        <v>10000</v>
      </c>
      <c r="I113" s="412"/>
      <c r="J113" s="412"/>
      <c r="K113" s="412"/>
      <c r="L113" s="412"/>
      <c r="M113" s="412"/>
      <c r="N113" s="435" t="s">
        <v>1042</v>
      </c>
      <c r="O113" s="450" t="str">
        <f>VLOOKUP(P113,'Tech. sheet (2)'!$A:$R,18,FALSE)</f>
        <v>L-954-848-170TH435S2828-USK-15VK05</v>
      </c>
      <c r="P113" s="465" t="str">
        <f>VLOOKUP(N113,Register!$B:$E,3,FALSE)</f>
        <v>OT62-ELQ6216A2A  USK ver3</v>
      </c>
      <c r="Q113" s="437" t="str">
        <f>VLOOKUP(P113,'Tech. sheet (2)'!$A:$S,17,FALSE)</f>
        <v>62-3 A</v>
      </c>
      <c r="R113" s="451" t="str">
        <f>VLOOKUP(P113,'Tech. sheet (2)'!$A:$S,12,FALSE)</f>
        <v>W/C 15V</v>
      </c>
      <c r="S113" s="438">
        <v>2.0</v>
      </c>
      <c r="T113" s="438" t="s">
        <v>3309</v>
      </c>
      <c r="U113" s="438">
        <f>VLOOKUP(N113,Register!$B:$E,4,FALSE)</f>
        <v>600</v>
      </c>
      <c r="V113" s="412"/>
      <c r="W113" s="270"/>
      <c r="X113" s="270"/>
      <c r="Y113" s="270"/>
      <c r="Z113" s="270"/>
      <c r="AA113" s="270"/>
      <c r="AB113" s="270"/>
      <c r="AC113" s="270"/>
    </row>
    <row r="114" ht="15.75" customHeight="1">
      <c r="A114" s="238" t="s">
        <v>1015</v>
      </c>
      <c r="B114" s="436" t="str">
        <f>VLOOKUP(C114,'Tech. sheet (2)'!$A:$S,18,FALSE)</f>
        <v>L-922-868-170TH580S2828-HBI-W14K05</v>
      </c>
      <c r="C114" s="437" t="str">
        <f>VLOOKUP(A114,Register!$B:$F,3,FALSE)</f>
        <v>OT070-ELQ7022A6A </v>
      </c>
      <c r="D114" s="437" t="str">
        <f>VLOOKUP(C114,'Tech. sheet (2)'!$A:$S,17,FALSE)</f>
        <v>70-5 A</v>
      </c>
      <c r="E114" s="437" t="str">
        <f>VLOOKUP(C114,'Tech. sheet (2)'!$A:$S,12,FALSE)</f>
        <v>2W/C</v>
      </c>
      <c r="F114" s="473">
        <v>2.0</v>
      </c>
      <c r="G114" s="473">
        <v>818062.0</v>
      </c>
      <c r="H114" s="473">
        <f>VLOOKUP(A114,Register!B:F,4,FALSE)</f>
        <v>25000</v>
      </c>
      <c r="I114" s="412"/>
      <c r="J114" s="412"/>
      <c r="K114" s="412"/>
      <c r="L114" s="412"/>
      <c r="M114" s="412"/>
      <c r="N114" s="435" t="s">
        <v>1039</v>
      </c>
      <c r="O114" s="344" t="str">
        <f>VLOOKUP(P114,'Tech. sheet (2)'!$A:$R,18,FALSE)</f>
        <v>L-838-941,7-200TH550S2828-HBI-A75B05</v>
      </c>
      <c r="P114" s="465" t="str">
        <f>VLOOKUP(N114,Register!$B:$E,3,FALSE)</f>
        <v>OT99-921XQ 0,20 ALU/G</v>
      </c>
      <c r="Q114" s="437" t="str">
        <f>VLOOKUP(P114,'Tech. sheet (2)'!$A:$S,17,FALSE)</f>
        <v>99-С-2 A</v>
      </c>
      <c r="R114" s="442" t="str">
        <f>VLOOKUP(P114,'Tech. sheet (2)'!$A:$S,12,FALSE)</f>
        <v>ALU/G</v>
      </c>
      <c r="S114" s="438">
        <v>1.0</v>
      </c>
      <c r="T114" s="438" t="s">
        <v>3307</v>
      </c>
      <c r="U114" s="438">
        <f>VLOOKUP(N114,Register!$B:$E,4,FALSE)</f>
        <v>30000</v>
      </c>
      <c r="V114" s="412"/>
      <c r="W114" s="270"/>
      <c r="X114" s="270"/>
      <c r="Y114" s="270"/>
      <c r="Z114" s="270"/>
      <c r="AA114" s="270"/>
      <c r="AB114" s="270"/>
      <c r="AC114" s="270"/>
    </row>
    <row r="115" ht="15.75" customHeight="1">
      <c r="A115" s="238" t="s">
        <v>1015</v>
      </c>
      <c r="B115" s="436" t="str">
        <f>VLOOKUP(C115,'Tech. sheet (2)'!$A:$S,18,FALSE)</f>
        <v>L-922-868-170TH580S2828-HBI-W14K05</v>
      </c>
      <c r="C115" s="437" t="str">
        <f>VLOOKUP(A115,Register!$B:$F,3,FALSE)</f>
        <v>OT070-ELQ7022A6A </v>
      </c>
      <c r="D115" s="437" t="str">
        <f>VLOOKUP(C115,'Tech. sheet (2)'!$A:$S,17,FALSE)</f>
        <v>70-5 A</v>
      </c>
      <c r="E115" s="437" t="str">
        <f>VLOOKUP(C115,'Tech. sheet (2)'!$A:$S,12,FALSE)</f>
        <v>2W/C</v>
      </c>
      <c r="F115" s="473">
        <v>3.0</v>
      </c>
      <c r="G115" s="473">
        <v>818062.0</v>
      </c>
      <c r="H115" s="473">
        <f>VLOOKUP(A115,Register!B:F,4,FALSE)</f>
        <v>25000</v>
      </c>
      <c r="I115" s="412"/>
      <c r="J115" s="412"/>
      <c r="K115" s="412"/>
      <c r="L115" s="412"/>
      <c r="M115" s="412"/>
      <c r="N115" s="435" t="s">
        <v>1040</v>
      </c>
      <c r="O115" s="344" t="str">
        <f>VLOOKUP(P115,'Tech. sheet (2)'!$A:$R,18,FALSE)</f>
        <v>L-922-868-170TH580S2828-HBI-07CK05</v>
      </c>
      <c r="P115" s="465" t="str">
        <f>VLOOKUP(N115,Register!$B:$E,3,FALSE)</f>
        <v>OT070-ELQ7013A9A </v>
      </c>
      <c r="Q115" s="437" t="str">
        <f>VLOOKUP(P115,'Tech. sheet (2)'!$A:$S,17,FALSE)</f>
        <v>70-3 A</v>
      </c>
      <c r="R115" s="442" t="str">
        <f>VLOOKUP(P115,'Tech. sheet (2)'!$A:$S,12,FALSE)</f>
        <v>G/C</v>
      </c>
      <c r="S115" s="438">
        <v>1.0</v>
      </c>
      <c r="T115" s="438" t="s">
        <v>3306</v>
      </c>
      <c r="U115" s="438">
        <f>VLOOKUP(N115,Register!$B:$E,4,FALSE)</f>
        <v>20000</v>
      </c>
      <c r="V115" s="412"/>
      <c r="W115" s="270"/>
      <c r="X115" s="270"/>
      <c r="Y115" s="270"/>
      <c r="Z115" s="270"/>
      <c r="AA115" s="270"/>
      <c r="AB115" s="270"/>
      <c r="AC115" s="270"/>
    </row>
    <row r="116" ht="15.75" customHeight="1">
      <c r="A116" s="238" t="s">
        <v>994</v>
      </c>
      <c r="B116" s="436" t="str">
        <f>VLOOKUP(C116,'Tech. sheet (2)'!$A:$S,18,FALSE)</f>
        <v>L-950-876-270TH435S2828-HBI-W18B55</v>
      </c>
      <c r="C116" s="437" t="str">
        <f>VLOOKUP(A116,Register!$B:$F,3,FALSE)</f>
        <v>OT153-ELQ0561A4A-14400 HBI</v>
      </c>
      <c r="D116" s="437" t="str">
        <f>VLOOKUP(C116,'Tech. sheet (2)'!$A:$S,17,FALSE)</f>
        <v>153-2
</v>
      </c>
      <c r="E116" s="437" t="str">
        <f>VLOOKUP(C116,'Tech. sheet (2)'!$A:$S,12,FALSE)</f>
        <v>2 W/G</v>
      </c>
      <c r="F116" s="473">
        <v>2.0</v>
      </c>
      <c r="G116" s="473">
        <v>818062.0</v>
      </c>
      <c r="H116" s="473">
        <f>VLOOKUP(A116,Register!B:F,4,FALSE)</f>
        <v>138</v>
      </c>
      <c r="I116" s="412"/>
      <c r="J116" s="412"/>
      <c r="K116" s="412"/>
      <c r="L116" s="412"/>
      <c r="M116" s="412"/>
      <c r="N116" s="435" t="s">
        <v>1040</v>
      </c>
      <c r="O116" s="344" t="str">
        <f>VLOOKUP(P116,'Tech. sheet (2)'!$A:$R,18,FALSE)</f>
        <v>L-922-868-170TH580S2828-HBI-07CK05</v>
      </c>
      <c r="P116" s="465" t="str">
        <f>VLOOKUP(N116,Register!$B:$E,3,FALSE)</f>
        <v>OT070-ELQ7013A9A </v>
      </c>
      <c r="Q116" s="437" t="str">
        <f>VLOOKUP(P116,'Tech. sheet (2)'!$A:$S,17,FALSE)</f>
        <v>70-3 A</v>
      </c>
      <c r="R116" s="442" t="str">
        <f>VLOOKUP(P116,'Tech. sheet (2)'!$A:$S,12,FALSE)</f>
        <v>G/C</v>
      </c>
      <c r="S116" s="438">
        <v>2.0</v>
      </c>
      <c r="T116" s="438">
        <v>816361.0</v>
      </c>
      <c r="U116" s="438">
        <f>VLOOKUP(N116,Register!$B:$E,4,FALSE)</f>
        <v>20000</v>
      </c>
      <c r="V116" s="412"/>
      <c r="W116" s="270"/>
      <c r="X116" s="270"/>
      <c r="Y116" s="270"/>
      <c r="Z116" s="270"/>
      <c r="AA116" s="270"/>
      <c r="AB116" s="270"/>
      <c r="AC116" s="270"/>
    </row>
    <row r="117" ht="15.75" customHeight="1">
      <c r="A117" s="238" t="s">
        <v>994</v>
      </c>
      <c r="B117" s="436" t="str">
        <f>VLOOKUP(C117,'Tech. sheet (2)'!$A:$S,18,FALSE)</f>
        <v>L-950-876-270TH435S2828-HBI-W18B55</v>
      </c>
      <c r="C117" s="437" t="str">
        <f>VLOOKUP(A117,Register!$B:$F,3,FALSE)</f>
        <v>OT153-ELQ0561A4A-14400 HBI</v>
      </c>
      <c r="D117" s="437" t="str">
        <f>VLOOKUP(C117,'Tech. sheet (2)'!$A:$S,17,FALSE)</f>
        <v>153-2
</v>
      </c>
      <c r="E117" s="437" t="str">
        <f>VLOOKUP(C117,'Tech. sheet (2)'!$A:$S,12,FALSE)</f>
        <v>2 W/G</v>
      </c>
      <c r="F117" s="473">
        <v>3.0</v>
      </c>
      <c r="G117" s="473">
        <v>818062.0</v>
      </c>
      <c r="H117" s="473">
        <f>VLOOKUP(A117,Register!B:F,4,FALSE)</f>
        <v>138</v>
      </c>
      <c r="I117" s="412"/>
      <c r="J117" s="412"/>
      <c r="K117" s="412"/>
      <c r="L117" s="412"/>
      <c r="M117" s="412"/>
      <c r="N117" s="475" t="s">
        <v>1041</v>
      </c>
      <c r="O117" s="344" t="str">
        <f>VLOOKUP(P117,'Tech. sheet (2)'!$A:$R,18,FALSE)</f>
        <v>L-922-868-170TH580S2828-HBI-08CB05</v>
      </c>
      <c r="P117" s="476" t="str">
        <f>VLOOKUP(N117,Register!$B:$E,3,FALSE)</f>
        <v>OT070-ELQ7033A2A  TH580</v>
      </c>
      <c r="Q117" s="437" t="str">
        <f>VLOOKUP(P117,'Tech. sheet (2)'!$A:$S,17,FALSE)</f>
        <v>70-2 A</v>
      </c>
      <c r="R117" s="442" t="str">
        <f>VLOOKUP(P117,'Tech. sheet (2)'!$A:$S,12,FALSE)</f>
        <v>G/G</v>
      </c>
      <c r="S117" s="477">
        <v>1.0</v>
      </c>
      <c r="T117" s="477">
        <v>816314.0</v>
      </c>
      <c r="U117" s="477">
        <f>VLOOKUP(N117,Register!$B:$E,4,FALSE)</f>
        <v>20000</v>
      </c>
      <c r="V117" s="412"/>
      <c r="W117" s="270"/>
      <c r="X117" s="270"/>
      <c r="Y117" s="270"/>
      <c r="Z117" s="270"/>
      <c r="AA117" s="270"/>
      <c r="AB117" s="270"/>
      <c r="AC117" s="270"/>
    </row>
    <row r="118" ht="15.75" customHeight="1">
      <c r="A118" s="209" t="s">
        <v>1010</v>
      </c>
      <c r="B118" s="436" t="str">
        <f>VLOOKUP(C118,'Tech. sheet (2)'!$A:$S,18,FALSE)</f>
        <v>L-913-766-140TS480F2020-RAS-21EK05</v>
      </c>
      <c r="C118" s="437" t="str">
        <f>VLOOKUP(A118,Register!$B:$F,3,FALSE)</f>
        <v>0,14x913x766 21E</v>
      </c>
      <c r="D118" s="464" t="str">
        <f>VLOOKUP(C118,'Tech. sheet (2)'!$A:$S,17,FALSE)</f>
        <v>BUF-2 A</v>
      </c>
      <c r="E118" s="437" t="str">
        <f>VLOOKUP(C118,'Tech. sheet (2)'!$A:$S,12,FALSE)</f>
        <v>21E</v>
      </c>
      <c r="F118" s="443">
        <v>1.0</v>
      </c>
      <c r="G118" s="443" t="s">
        <v>3306</v>
      </c>
      <c r="H118" s="443">
        <f>VLOOKUP(A118,Register!B:F,4,FALSE)</f>
        <v>20000</v>
      </c>
      <c r="I118" s="412"/>
      <c r="J118" s="412"/>
      <c r="K118" s="412"/>
      <c r="L118" s="412"/>
      <c r="M118" s="412"/>
      <c r="N118" s="475" t="s">
        <v>1041</v>
      </c>
      <c r="O118" s="344" t="str">
        <f>VLOOKUP(P118,'Tech. sheet (2)'!$A:$R,18,FALSE)</f>
        <v>L-922-868-170TH580S2828-HBI-08CB05</v>
      </c>
      <c r="P118" s="476" t="str">
        <f>VLOOKUP(N118,Register!$B:$E,3,FALSE)</f>
        <v>OT070-ELQ7033A2A  TH580</v>
      </c>
      <c r="Q118" s="437" t="str">
        <f>VLOOKUP(P118,'Tech. sheet (2)'!$A:$S,17,FALSE)</f>
        <v>70-2 A</v>
      </c>
      <c r="R118" s="442" t="str">
        <f>VLOOKUP(P118,'Tech. sheet (2)'!$A:$S,12,FALSE)</f>
        <v>G/G</v>
      </c>
      <c r="S118" s="477">
        <v>2.0</v>
      </c>
      <c r="T118" s="477">
        <v>816361.0</v>
      </c>
      <c r="U118" s="477">
        <f>VLOOKUP(N118,Register!$B:$E,4,FALSE)</f>
        <v>20000</v>
      </c>
      <c r="V118" s="412"/>
      <c r="W118" s="270"/>
      <c r="X118" s="270"/>
      <c r="Y118" s="270"/>
      <c r="Z118" s="270"/>
      <c r="AA118" s="270"/>
      <c r="AB118" s="270"/>
      <c r="AC118" s="270"/>
    </row>
    <row r="119" ht="15.75" customHeight="1">
      <c r="A119" s="209" t="s">
        <v>1028</v>
      </c>
      <c r="B119" s="449" t="str">
        <f>VLOOKUP(C119,'Tech. sheet (2)'!$A:$S,18,FALSE)</f>
        <v>L-954-848-170TH435S2828-USK-15VK05</v>
      </c>
      <c r="C119" s="437" t="str">
        <f>VLOOKUP(A119,Register!$B:$F,3,FALSE)</f>
        <v>OT62-ELQ6216A2A  USK ver3</v>
      </c>
      <c r="D119" s="437" t="str">
        <f>VLOOKUP(C119,'Tech. sheet (2)'!$A:$S,17,FALSE)</f>
        <v>62-3 A</v>
      </c>
      <c r="E119" s="447" t="str">
        <f>VLOOKUP(C119,'Tech. sheet (2)'!$A:$S,12,FALSE)</f>
        <v>W/C 15V</v>
      </c>
      <c r="F119" s="443">
        <v>1.0</v>
      </c>
      <c r="G119" s="443" t="s">
        <v>3306</v>
      </c>
      <c r="H119" s="443">
        <f>VLOOKUP(A119,Register!B:F,4,FALSE)</f>
        <v>35000</v>
      </c>
      <c r="I119" s="412"/>
      <c r="J119" s="412"/>
      <c r="K119" s="412"/>
      <c r="L119" s="412"/>
      <c r="M119" s="412"/>
      <c r="N119" s="238" t="s">
        <v>1052</v>
      </c>
      <c r="O119" s="450" t="str">
        <f>VLOOKUP(P119,'Tech. sheet (2)'!$A:$R,18,FALSE)</f>
        <v>L-896-795-170TH550F2828-HBI-A07B05 </v>
      </c>
      <c r="P119" s="472" t="str">
        <f>VLOOKUP(N119,Register!$B:$E,3,FALSE)</f>
        <v>0,17x896x795 Alu/G</v>
      </c>
      <c r="Q119" s="437" t="str">
        <f>VLOOKUP(P119,'Tech. sheet (2)'!$A:$S,17,FALSE)</f>
        <v>№129</v>
      </c>
      <c r="R119" s="442" t="str">
        <f>VLOOKUP(P119,'Tech. sheet (2)'!$A:$S,12,FALSE)</f>
        <v>ALU/G</v>
      </c>
      <c r="S119" s="473">
        <v>1.0</v>
      </c>
      <c r="T119" s="473">
        <v>11064.0</v>
      </c>
      <c r="U119" s="473">
        <f>VLOOKUP(N119,Register!$B:$E,4,FALSE)</f>
        <v>62000</v>
      </c>
      <c r="V119" s="412"/>
      <c r="W119" s="270"/>
      <c r="X119" s="270"/>
      <c r="Y119" s="270"/>
      <c r="Z119" s="270"/>
      <c r="AA119" s="270"/>
      <c r="AB119" s="270"/>
      <c r="AC119" s="270"/>
    </row>
    <row r="120" ht="15.75" customHeight="1">
      <c r="A120" s="209" t="s">
        <v>1027</v>
      </c>
      <c r="B120" s="436" t="str">
        <f>VLOOKUP(C120,'Tech. sheet (2)'!$A:$S,18,FALSE)</f>
        <v>L-913-766-140TS480F2020-RAS-А08К05</v>
      </c>
      <c r="C120" s="437" t="str">
        <f>VLOOKUP(A120,Register!$B:$F,3,FALSE)</f>
        <v>0,14x913x766 ALU/C</v>
      </c>
      <c r="D120" s="464" t="str">
        <f>VLOOKUP(C120,'Tech. sheet (2)'!$A:$S,17,FALSE)</f>
        <v>BUF-1 A</v>
      </c>
      <c r="E120" s="437" t="str">
        <f>VLOOKUP(C120,'Tech. sheet (2)'!$A:$S,12,FALSE)</f>
        <v>ALU/C</v>
      </c>
      <c r="F120" s="443">
        <v>1.0</v>
      </c>
      <c r="G120" s="443" t="s">
        <v>3306</v>
      </c>
      <c r="H120" s="443">
        <f>VLOOKUP(A120,Register!B:F,4,FALSE)</f>
        <v>20000</v>
      </c>
      <c r="I120" s="412"/>
      <c r="J120" s="412"/>
      <c r="K120" s="412"/>
      <c r="L120" s="412"/>
      <c r="M120" s="412"/>
      <c r="N120" s="238" t="s">
        <v>1063</v>
      </c>
      <c r="O120" s="450" t="str">
        <f>VLOOKUP(P120,'Tech. sheet (2)'!$A:$R,18,FALSE)</f>
        <v>L-896-795-170TH550F2828-HBI-A07B05 </v>
      </c>
      <c r="P120" s="472" t="str">
        <f>VLOOKUP(N120,Register!$B:$E,3,FALSE)</f>
        <v>0,17x896x795 Alu/G</v>
      </c>
      <c r="Q120" s="437" t="str">
        <f>VLOOKUP(P120,'Tech. sheet (2)'!$A:$S,17,FALSE)</f>
        <v>№129</v>
      </c>
      <c r="R120" s="442" t="str">
        <f>VLOOKUP(P120,'Tech. sheet (2)'!$A:$S,12,FALSE)</f>
        <v>ALU/G</v>
      </c>
      <c r="S120" s="473">
        <v>1.0</v>
      </c>
      <c r="T120" s="473">
        <v>11064.0</v>
      </c>
      <c r="U120" s="473">
        <f>VLOOKUP(N120,Register!$B:$E,4,FALSE)</f>
        <v>43000</v>
      </c>
      <c r="V120" s="412"/>
      <c r="W120" s="270"/>
      <c r="X120" s="270"/>
      <c r="Y120" s="270"/>
      <c r="Z120" s="270"/>
      <c r="AA120" s="270"/>
      <c r="AB120" s="270"/>
      <c r="AC120" s="270"/>
    </row>
    <row r="121" ht="15.75" customHeight="1">
      <c r="A121" s="209" t="s">
        <v>1029</v>
      </c>
      <c r="B121" s="436" t="str">
        <f>VLOOKUP(C121,'Tech. sheet (2)'!$A:$S,18,FALSE)</f>
        <v>L-808-908-200TH550S2828-HBI-A07K05</v>
      </c>
      <c r="C121" s="437" t="str">
        <f>VLOOKUP(A121,Register!$B:$F,3,FALSE)</f>
        <v>OT96 Alu/C HBI auto</v>
      </c>
      <c r="D121" s="437" t="str">
        <f>VLOOKUP(C121,'Tech. sheet (2)'!$A:$S,17,FALSE)</f>
        <v>96-1 A</v>
      </c>
      <c r="E121" s="447" t="str">
        <f>VLOOKUP(C121,'Tech. sheet (2)'!$A:$S,12,FALSE)</f>
        <v>ALU/C</v>
      </c>
      <c r="F121" s="443">
        <v>1.0</v>
      </c>
      <c r="G121" s="443" t="s">
        <v>3306</v>
      </c>
      <c r="H121" s="443">
        <f>VLOOKUP(A121,Register!B:F,4,FALSE)</f>
        <v>20000</v>
      </c>
      <c r="I121" s="412"/>
      <c r="J121" s="412"/>
      <c r="K121" s="412"/>
      <c r="L121" s="412"/>
      <c r="M121" s="412"/>
      <c r="N121" s="238" t="s">
        <v>1059</v>
      </c>
      <c r="O121" s="344" t="str">
        <f>VLOOKUP(P121,'Tech. sheet (2)'!$A:$R,18,FALSE)</f>
        <v>L-808-908-210TS275F2828-ARK-A07B05 </v>
      </c>
      <c r="P121" s="472" t="str">
        <f>VLOOKUP(N121,Register!$B:$E,3,FALSE)</f>
        <v>OT96 0,21  alu/g 28/28 </v>
      </c>
      <c r="Q121" s="437" t="str">
        <f>VLOOKUP(P121,'Tech. sheet (2)'!$A:$S,17,FALSE)</f>
        <v>№125</v>
      </c>
      <c r="R121" s="442" t="str">
        <f>VLOOKUP(P121,'Tech. sheet (2)'!$A:$S,12,FALSE)</f>
        <v>ALU/G</v>
      </c>
      <c r="S121" s="473">
        <v>1.0</v>
      </c>
      <c r="T121" s="473">
        <v>11064.0</v>
      </c>
      <c r="U121" s="473">
        <f>VLOOKUP(N121,Register!$B:$E,4,FALSE)</f>
        <v>30000</v>
      </c>
      <c r="V121" s="412"/>
      <c r="W121" s="270"/>
      <c r="X121" s="270"/>
      <c r="Y121" s="270"/>
      <c r="Z121" s="270"/>
      <c r="AA121" s="270"/>
      <c r="AB121" s="270"/>
      <c r="AC121" s="270"/>
    </row>
    <row r="122" ht="15.75" customHeight="1">
      <c r="A122" s="209" t="s">
        <v>1027</v>
      </c>
      <c r="B122" s="436" t="str">
        <f>VLOOKUP(C122,'Tech. sheet (2)'!$A:$S,18,FALSE)</f>
        <v>L-913-766-140TS480F2020-RAS-А08К05</v>
      </c>
      <c r="C122" s="437" t="str">
        <f>VLOOKUP(A122,Register!$B:$F,3,FALSE)</f>
        <v>0,14x913x766 ALU/C</v>
      </c>
      <c r="D122" s="464" t="str">
        <f>VLOOKUP(C122,'Tech. sheet (2)'!$A:$S,17,FALSE)</f>
        <v>BUF-1 A</v>
      </c>
      <c r="E122" s="437" t="str">
        <f>VLOOKUP(C122,'Tech. sheet (2)'!$A:$S,12,FALSE)</f>
        <v>ALU/C</v>
      </c>
      <c r="F122" s="443">
        <v>2.0</v>
      </c>
      <c r="G122" s="443" t="s">
        <v>3308</v>
      </c>
      <c r="H122" s="443">
        <f>VLOOKUP(A122,Register!B:F,4,FALSE)</f>
        <v>20000</v>
      </c>
      <c r="I122" s="412"/>
      <c r="J122" s="412"/>
      <c r="K122" s="412"/>
      <c r="L122" s="412"/>
      <c r="M122" s="412"/>
      <c r="N122" s="238" t="s">
        <v>1064</v>
      </c>
      <c r="O122" s="450" t="str">
        <f>VLOOKUP(P122,'Tech. sheet (2)'!$A:$R,18,FALSE)</f>
        <v>L-838-941,7-200TS275F2828-ARK-A75B05 </v>
      </c>
      <c r="P122" s="472" t="str">
        <f>VLOOKUP(N122,Register!$B:$E,3,FALSE)</f>
        <v>OT99 0,20  alu/g TS275</v>
      </c>
      <c r="Q122" s="437" t="str">
        <f>VLOOKUP(P122,'Tech. sheet (2)'!$A:$S,17,FALSE)</f>
        <v>№126</v>
      </c>
      <c r="R122" s="442" t="str">
        <f>VLOOKUP(P122,'Tech. sheet (2)'!$A:$S,12,FALSE)</f>
        <v>ALU/G</v>
      </c>
      <c r="S122" s="473">
        <v>1.0</v>
      </c>
      <c r="T122" s="473">
        <v>11064.0</v>
      </c>
      <c r="U122" s="473">
        <f>VLOOKUP(N122,Register!$B:$E,4,FALSE)</f>
        <v>8000</v>
      </c>
      <c r="V122" s="412"/>
      <c r="W122" s="270"/>
      <c r="X122" s="270"/>
      <c r="Y122" s="270"/>
      <c r="Z122" s="270"/>
      <c r="AA122" s="270"/>
      <c r="AB122" s="270"/>
      <c r="AC122" s="270"/>
    </row>
    <row r="123" ht="15.75" customHeight="1">
      <c r="A123" s="209" t="s">
        <v>1010</v>
      </c>
      <c r="B123" s="436" t="str">
        <f>VLOOKUP(C123,'Tech. sheet (2)'!$A:$S,18,FALSE)</f>
        <v>L-913-766-140TS480F2020-RAS-21EK05</v>
      </c>
      <c r="C123" s="437" t="str">
        <f>VLOOKUP(A123,Register!$B:$F,3,FALSE)</f>
        <v>0,14x913x766 21E</v>
      </c>
      <c r="D123" s="464" t="str">
        <f>VLOOKUP(C123,'Tech. sheet (2)'!$A:$S,17,FALSE)</f>
        <v>BUF-2 A</v>
      </c>
      <c r="E123" s="437" t="str">
        <f>VLOOKUP(C123,'Tech. sheet (2)'!$A:$S,12,FALSE)</f>
        <v>21E</v>
      </c>
      <c r="F123" s="443">
        <v>2.0</v>
      </c>
      <c r="G123" s="443" t="s">
        <v>3309</v>
      </c>
      <c r="H123" s="443">
        <f>VLOOKUP(A123,Register!B:F,4,FALSE)</f>
        <v>20000</v>
      </c>
      <c r="I123" s="412"/>
      <c r="J123" s="412"/>
      <c r="K123" s="412"/>
      <c r="L123" s="412"/>
      <c r="M123" s="412"/>
      <c r="N123" s="238" t="s">
        <v>1066</v>
      </c>
      <c r="O123" s="344" t="str">
        <f>VLOOKUP(P123,'Tech. sheet (2)'!$A:$R,18,FALSE)</f>
        <v>L-942-790-160TS340S2020-RAS-А08К05</v>
      </c>
      <c r="P123" s="472" t="str">
        <f>VLOOKUP(N123,Register!$B:$E,3,FALSE)</f>
        <v>0,16x942x790 ALU/С</v>
      </c>
      <c r="Q123" s="437" t="str">
        <f>VLOOKUP(P123,'Tech. sheet (2)'!$A:$S,17,FALSE)</f>
        <v>BUF-3 A</v>
      </c>
      <c r="R123" s="442" t="str">
        <f>VLOOKUP(P123,'Tech. sheet (2)'!$A:$S,12,FALSE)</f>
        <v>ALU/С</v>
      </c>
      <c r="S123" s="473">
        <v>1.0</v>
      </c>
      <c r="T123" s="473" t="s">
        <v>3306</v>
      </c>
      <c r="U123" s="473">
        <f>VLOOKUP(N123,Register!$B:$E,4,FALSE)</f>
        <v>20000</v>
      </c>
      <c r="V123" s="412"/>
      <c r="W123" s="270"/>
      <c r="X123" s="270"/>
      <c r="Y123" s="270"/>
      <c r="Z123" s="270"/>
      <c r="AA123" s="270"/>
      <c r="AB123" s="270"/>
      <c r="AC123" s="270"/>
    </row>
    <row r="124" ht="15.75" customHeight="1">
      <c r="A124" s="209" t="s">
        <v>1010</v>
      </c>
      <c r="B124" s="436" t="str">
        <f>VLOOKUP(C124,'Tech. sheet (2)'!$A:$S,18,FALSE)</f>
        <v>L-913-766-140TS480F2020-RAS-21EK05</v>
      </c>
      <c r="C124" s="437" t="str">
        <f>VLOOKUP(A124,Register!$B:$F,3,FALSE)</f>
        <v>0,14x913x766 21E</v>
      </c>
      <c r="D124" s="464" t="str">
        <f>VLOOKUP(C124,'Tech. sheet (2)'!$A:$S,17,FALSE)</f>
        <v>BUF-2 A</v>
      </c>
      <c r="E124" s="437" t="str">
        <f>VLOOKUP(C124,'Tech. sheet (2)'!$A:$S,12,FALSE)</f>
        <v>21E</v>
      </c>
      <c r="F124" s="443">
        <v>3.0</v>
      </c>
      <c r="G124" s="443" t="s">
        <v>3310</v>
      </c>
      <c r="H124" s="443">
        <v>12000.0</v>
      </c>
      <c r="I124" s="412"/>
      <c r="J124" s="412"/>
      <c r="K124" s="412"/>
      <c r="L124" s="412"/>
      <c r="M124" s="412"/>
      <c r="N124" s="238" t="s">
        <v>1066</v>
      </c>
      <c r="O124" s="344" t="str">
        <f>VLOOKUP(P124,'Tech. sheet (2)'!$A:$R,18,FALSE)</f>
        <v>L-942-790-160TS340S2020-RAS-А08К05</v>
      </c>
      <c r="P124" s="472" t="str">
        <f>VLOOKUP(N124,Register!$B:$E,3,FALSE)</f>
        <v>0,16x942x790 ALU/С</v>
      </c>
      <c r="Q124" s="437" t="str">
        <f>VLOOKUP(P124,'Tech. sheet (2)'!$A:$S,17,FALSE)</f>
        <v>BUF-3 A</v>
      </c>
      <c r="R124" s="442" t="str">
        <f>VLOOKUP(P124,'Tech. sheet (2)'!$A:$S,12,FALSE)</f>
        <v>ALU/С</v>
      </c>
      <c r="S124" s="473">
        <v>2.0</v>
      </c>
      <c r="T124" s="473" t="s">
        <v>3308</v>
      </c>
      <c r="U124" s="473">
        <f>VLOOKUP(N124,Register!$B:$E,4,FALSE)</f>
        <v>20000</v>
      </c>
      <c r="V124" s="412"/>
      <c r="W124" s="270"/>
      <c r="X124" s="270"/>
      <c r="Y124" s="270"/>
      <c r="Z124" s="270"/>
      <c r="AA124" s="270"/>
      <c r="AB124" s="270"/>
      <c r="AC124" s="270"/>
    </row>
    <row r="125" ht="15.75" customHeight="1">
      <c r="A125" s="435" t="s">
        <v>1010</v>
      </c>
      <c r="B125" s="436" t="str">
        <f>VLOOKUP(C125,'Tech. sheet (2)'!$A:$S,18,FALSE)</f>
        <v>L-913-766-140TS480F2020-RAS-21EK05</v>
      </c>
      <c r="C125" s="437" t="str">
        <f>VLOOKUP(A125,Register!$B:$F,3,FALSE)</f>
        <v>0,14x913x766 21E</v>
      </c>
      <c r="D125" s="464" t="str">
        <f>VLOOKUP(C125,'Tech. sheet (2)'!$A:$S,17,FALSE)</f>
        <v>BUF-2 A</v>
      </c>
      <c r="E125" s="437" t="str">
        <f>VLOOKUP(C125,'Tech. sheet (2)'!$A:$S,12,FALSE)</f>
        <v>21E</v>
      </c>
      <c r="F125" s="438">
        <v>3.0</v>
      </c>
      <c r="G125" s="438" t="s">
        <v>3310</v>
      </c>
      <c r="H125" s="438">
        <v>8000.0</v>
      </c>
      <c r="I125" s="412"/>
      <c r="J125" s="412"/>
      <c r="K125" s="412"/>
      <c r="L125" s="412"/>
      <c r="M125" s="412"/>
      <c r="N125" s="209" t="s">
        <v>1059</v>
      </c>
      <c r="O125" s="344" t="str">
        <f>VLOOKUP(P125,'Tech. sheet (2)'!$A:$R,18,FALSE)</f>
        <v>L-808-908-210TS275F2828-ARK-A07B05 </v>
      </c>
      <c r="P125" s="445" t="str">
        <f>VLOOKUP(N125,Register!$B:$E,3,FALSE)</f>
        <v>OT96 0,21  alu/g 28/28 </v>
      </c>
      <c r="Q125" s="437" t="str">
        <f>VLOOKUP(P125,'Tech. sheet (2)'!$A:$S,17,FALSE)</f>
        <v>№125</v>
      </c>
      <c r="R125" s="442" t="str">
        <f>VLOOKUP(P125,'Tech. sheet (2)'!$A:$S,12,FALSE)</f>
        <v>ALU/G</v>
      </c>
      <c r="S125" s="443">
        <v>1.0</v>
      </c>
      <c r="T125" s="443">
        <v>11064.0</v>
      </c>
      <c r="U125" s="443">
        <v>3800.0</v>
      </c>
      <c r="V125" s="412"/>
      <c r="W125" s="270"/>
      <c r="X125" s="270"/>
      <c r="Y125" s="270"/>
      <c r="Z125" s="270"/>
      <c r="AA125" s="270"/>
      <c r="AB125" s="270"/>
      <c r="AC125" s="270"/>
    </row>
    <row r="126" ht="15.75" customHeight="1">
      <c r="A126" s="435" t="s">
        <v>1035</v>
      </c>
      <c r="B126" s="436" t="str">
        <f>VLOOKUP(C126,'Tech. sheet (2)'!$A:$S,18,FALSE)</f>
        <v>L-920-778-160TS340S2828-RAS-А08К05</v>
      </c>
      <c r="C126" s="437" t="str">
        <f>VLOOKUP(A126,Register!$B:$F,3,FALSE)</f>
        <v>0,16x920x778 Alu/C</v>
      </c>
      <c r="D126" s="437" t="str">
        <f>VLOOKUP(C126,'Tech. sheet (2)'!$A:$S,17,FALSE)</f>
        <v>BUF-7 A</v>
      </c>
      <c r="E126" s="437" t="str">
        <f>VLOOKUP(C126,'Tech. sheet (2)'!$A:$S,12,FALSE)</f>
        <v>ALU/C</v>
      </c>
      <c r="F126" s="438">
        <v>1.0</v>
      </c>
      <c r="G126" s="438" t="s">
        <v>3306</v>
      </c>
      <c r="H126" s="438">
        <f>VLOOKUP(A126,Register!B:F,4,FALSE)</f>
        <v>35000</v>
      </c>
      <c r="I126" s="412"/>
      <c r="J126" s="412"/>
      <c r="K126" s="412"/>
      <c r="L126" s="412"/>
      <c r="M126" s="412"/>
      <c r="N126" s="209" t="s">
        <v>1064</v>
      </c>
      <c r="O126" s="450" t="str">
        <f>VLOOKUP(P126,'Tech. sheet (2)'!$A:$R,18,FALSE)</f>
        <v>L-838-941,7-200TS275F2828-ARK-A75B05 </v>
      </c>
      <c r="P126" s="445" t="str">
        <f>VLOOKUP(N126,Register!$B:$E,3,FALSE)</f>
        <v>OT99 0,20  alu/g TS275</v>
      </c>
      <c r="Q126" s="437" t="str">
        <f>VLOOKUP(P126,'Tech. sheet (2)'!$A:$S,17,FALSE)</f>
        <v>№126</v>
      </c>
      <c r="R126" s="442" t="str">
        <f>VLOOKUP(P126,'Tech. sheet (2)'!$A:$S,12,FALSE)</f>
        <v>ALU/G</v>
      </c>
      <c r="S126" s="443">
        <v>1.0</v>
      </c>
      <c r="T126" s="443">
        <v>11064.0</v>
      </c>
      <c r="U126" s="443">
        <f>VLOOKUP(N126,Register!$B:$E,4,FALSE)</f>
        <v>8000</v>
      </c>
      <c r="V126" s="412"/>
      <c r="W126" s="270"/>
      <c r="X126" s="270"/>
      <c r="Y126" s="270"/>
      <c r="Z126" s="270"/>
      <c r="AA126" s="270"/>
      <c r="AB126" s="270"/>
      <c r="AC126" s="270"/>
    </row>
    <row r="127" ht="15.75" customHeight="1">
      <c r="A127" s="435" t="s">
        <v>1035</v>
      </c>
      <c r="B127" s="436" t="str">
        <f>VLOOKUP(C127,'Tech. sheet (2)'!$A:$S,18,FALSE)</f>
        <v>L-920-778-160TS340S2828-RAS-А08К05</v>
      </c>
      <c r="C127" s="437" t="str">
        <f>VLOOKUP(A127,Register!$B:$F,3,FALSE)</f>
        <v>0,16x920x778 Alu/C</v>
      </c>
      <c r="D127" s="437" t="str">
        <f>VLOOKUP(C127,'Tech. sheet (2)'!$A:$S,17,FALSE)</f>
        <v>BUF-7 A</v>
      </c>
      <c r="E127" s="437" t="str">
        <f>VLOOKUP(C127,'Tech. sheet (2)'!$A:$S,12,FALSE)</f>
        <v>ALU/C</v>
      </c>
      <c r="F127" s="438">
        <v>2.0</v>
      </c>
      <c r="G127" s="438" t="s">
        <v>3308</v>
      </c>
      <c r="H127" s="438">
        <f>VLOOKUP(A127,Register!B:F,4,FALSE)</f>
        <v>35000</v>
      </c>
      <c r="I127" s="412"/>
      <c r="J127" s="412"/>
      <c r="K127" s="412"/>
      <c r="L127" s="412"/>
      <c r="M127" s="412"/>
      <c r="N127" s="209" t="s">
        <v>1069</v>
      </c>
      <c r="O127" s="344" t="str">
        <f>VLOOKUP(P127,'Tech. sheet (2)'!$A:$R,18,FALSE)</f>
        <v>L-942-790-160TS340S2020-RAS-А08К05</v>
      </c>
      <c r="P127" s="445" t="str">
        <f>VLOOKUP(N127,Register!$B:$E,3,FALSE)</f>
        <v>0,16x942x790 ALU/С</v>
      </c>
      <c r="Q127" s="437" t="str">
        <f>VLOOKUP(P127,'Tech. sheet (2)'!$A:$S,17,FALSE)</f>
        <v>BUF-3 A</v>
      </c>
      <c r="R127" s="442" t="str">
        <f>VLOOKUP(P127,'Tech. sheet (2)'!$A:$S,12,FALSE)</f>
        <v>ALU/С</v>
      </c>
      <c r="S127" s="443">
        <v>2.0</v>
      </c>
      <c r="T127" s="443" t="s">
        <v>3308</v>
      </c>
      <c r="U127" s="443">
        <f>VLOOKUP(N127,Register!$B:$E,4,FALSE)</f>
        <v>20000</v>
      </c>
      <c r="V127" s="412"/>
      <c r="W127" s="270"/>
      <c r="X127" s="270"/>
      <c r="Y127" s="270"/>
      <c r="Z127" s="270"/>
      <c r="AA127" s="270"/>
      <c r="AB127" s="270"/>
      <c r="AC127" s="270"/>
    </row>
    <row r="128" ht="15.75" customHeight="1">
      <c r="A128" s="435" t="s">
        <v>1037</v>
      </c>
      <c r="B128" s="436" t="str">
        <f>VLOOKUP(C128,'Tech. sheet (2)'!$A:$S,18,FALSE)</f>
        <v>L-950-876-270TH435S2828-HBI-W18B55</v>
      </c>
      <c r="C128" s="437" t="str">
        <f>VLOOKUP(A128,Register!$B:$F,3,FALSE)</f>
        <v>OT153-ELQ0561A2A HBI</v>
      </c>
      <c r="D128" s="437" t="str">
        <f>VLOOKUP(C128,'Tech. sheet (2)'!$A:$S,17,FALSE)</f>
        <v>153-2
</v>
      </c>
      <c r="E128" s="437" t="str">
        <f>VLOOKUP(C128,'Tech. sheet (2)'!$A:$S,12,FALSE)</f>
        <v>2 W/G</v>
      </c>
      <c r="F128" s="438">
        <v>2.0</v>
      </c>
      <c r="G128" s="438">
        <v>818062.0</v>
      </c>
      <c r="H128" s="438">
        <f>VLOOKUP(A128,Register!B:F,4,FALSE)</f>
        <v>16000</v>
      </c>
      <c r="I128" s="412"/>
      <c r="J128" s="412"/>
      <c r="K128" s="412"/>
      <c r="L128" s="412"/>
      <c r="M128" s="412"/>
      <c r="N128" s="209" t="s">
        <v>1059</v>
      </c>
      <c r="O128" s="344" t="str">
        <f>VLOOKUP(P128,'Tech. sheet (2)'!$A:$R,18,FALSE)</f>
        <v>L-808-908-210TS275F2828-ARK-A07B05 </v>
      </c>
      <c r="P128" s="445" t="str">
        <f>VLOOKUP(N128,Register!$B:$E,3,FALSE)</f>
        <v>OT96 0,21  alu/g 28/28 </v>
      </c>
      <c r="Q128" s="437" t="str">
        <f>VLOOKUP(P128,'Tech. sheet (2)'!$A:$S,17,FALSE)</f>
        <v>№125</v>
      </c>
      <c r="R128" s="442" t="str">
        <f>VLOOKUP(P128,'Tech. sheet (2)'!$A:$S,12,FALSE)</f>
        <v>ALU/G</v>
      </c>
      <c r="S128" s="443">
        <v>2.0</v>
      </c>
      <c r="T128" s="443" t="s">
        <v>3313</v>
      </c>
      <c r="U128" s="443">
        <v>3800.0</v>
      </c>
      <c r="V128" s="412"/>
      <c r="W128" s="270"/>
      <c r="X128" s="270"/>
      <c r="Y128" s="270"/>
      <c r="Z128" s="270"/>
      <c r="AA128" s="270"/>
      <c r="AB128" s="270"/>
      <c r="AC128" s="270"/>
    </row>
    <row r="129" ht="15.75" customHeight="1">
      <c r="A129" s="435" t="s">
        <v>1037</v>
      </c>
      <c r="B129" s="436" t="str">
        <f>VLOOKUP(C129,'Tech. sheet (2)'!$A:$S,18,FALSE)</f>
        <v>L-950-876-270TH435S2828-HBI-W18B55</v>
      </c>
      <c r="C129" s="437" t="str">
        <f>VLOOKUP(A129,Register!$B:$F,3,FALSE)</f>
        <v>OT153-ELQ0561A2A HBI</v>
      </c>
      <c r="D129" s="437" t="str">
        <f>VLOOKUP(C129,'Tech. sheet (2)'!$A:$S,17,FALSE)</f>
        <v>153-2
</v>
      </c>
      <c r="E129" s="437" t="str">
        <f>VLOOKUP(C129,'Tech. sheet (2)'!$A:$S,12,FALSE)</f>
        <v>2 W/G</v>
      </c>
      <c r="F129" s="438">
        <v>3.0</v>
      </c>
      <c r="G129" s="438">
        <v>818062.0</v>
      </c>
      <c r="H129" s="438">
        <f>VLOOKUP(A129,Register!B:F,4,FALSE)</f>
        <v>16000</v>
      </c>
      <c r="I129" s="412"/>
      <c r="J129" s="412"/>
      <c r="K129" s="412"/>
      <c r="L129" s="412"/>
      <c r="M129" s="412"/>
      <c r="N129" s="209" t="s">
        <v>1064</v>
      </c>
      <c r="O129" s="450" t="str">
        <f>VLOOKUP(P129,'Tech. sheet (2)'!$A:$R,18,FALSE)</f>
        <v>L-838-941,7-200TS275F2828-ARK-A75B05 </v>
      </c>
      <c r="P129" s="445" t="str">
        <f>VLOOKUP(N129,Register!$B:$E,3,FALSE)</f>
        <v>OT99 0,20  alu/g TS275</v>
      </c>
      <c r="Q129" s="437" t="str">
        <f>VLOOKUP(P129,'Tech. sheet (2)'!$A:$S,17,FALSE)</f>
        <v>№126</v>
      </c>
      <c r="R129" s="442" t="str">
        <f>VLOOKUP(P129,'Tech. sheet (2)'!$A:$S,12,FALSE)</f>
        <v>ALU/G</v>
      </c>
      <c r="S129" s="443">
        <v>2.0</v>
      </c>
      <c r="T129" s="443" t="s">
        <v>3313</v>
      </c>
      <c r="U129" s="443">
        <f>VLOOKUP(N129,Register!$B:$E,4,FALSE)</f>
        <v>8000</v>
      </c>
      <c r="V129" s="412"/>
      <c r="W129" s="270"/>
      <c r="X129" s="270"/>
      <c r="Y129" s="270"/>
      <c r="Z129" s="270"/>
      <c r="AA129" s="270"/>
      <c r="AB129" s="270"/>
      <c r="AC129" s="270"/>
    </row>
    <row r="130" ht="15.75" customHeight="1">
      <c r="A130" s="435" t="s">
        <v>1039</v>
      </c>
      <c r="B130" s="436" t="str">
        <f>VLOOKUP(C130,'Tech. sheet (2)'!$A:$S,18,FALSE)</f>
        <v>L-838-941,7-200TH550S2828-HBI-A75B05</v>
      </c>
      <c r="C130" s="437" t="str">
        <f>VLOOKUP(A130,Register!$B:$F,3,FALSE)</f>
        <v>OT99-921XQ 0,20 ALU/G</v>
      </c>
      <c r="D130" s="437" t="str">
        <f>VLOOKUP(C130,'Tech. sheet (2)'!$A:$S,17,FALSE)</f>
        <v>99-С-2 A</v>
      </c>
      <c r="E130" s="437" t="str">
        <f>VLOOKUP(C130,'Tech. sheet (2)'!$A:$S,12,FALSE)</f>
        <v>ALU/G</v>
      </c>
      <c r="F130" s="438">
        <v>2.0</v>
      </c>
      <c r="G130" s="438" t="s">
        <v>3308</v>
      </c>
      <c r="H130" s="438">
        <v>20000.0</v>
      </c>
      <c r="I130" s="412"/>
      <c r="J130" s="412"/>
      <c r="K130" s="412"/>
      <c r="L130" s="412"/>
      <c r="M130" s="412"/>
      <c r="N130" s="209" t="s">
        <v>1067</v>
      </c>
      <c r="O130" s="344" t="str">
        <f>VLOOKUP(P130,'Tech. sheet (2)'!$A:$R,18,FALSE)</f>
        <v>L-950-876-270TH435F5628-ERD-20EB05</v>
      </c>
      <c r="P130" s="445" t="str">
        <f>VLOOKUP(N130,Register!$B:$E,3,FALSE)</f>
        <v>OT153-ELQ1554A0A ERD</v>
      </c>
      <c r="Q130" s="437" t="str">
        <f>VLOOKUP(P130,'Tech. sheet (2)'!$A:$S,17,FALSE)</f>
        <v>153-1</v>
      </c>
      <c r="R130" s="442" t="str">
        <f>VLOOKUP(P130,'Tech. sheet (2)'!$A:$S,12,FALSE)</f>
        <v>W/G</v>
      </c>
      <c r="S130" s="443">
        <v>1.0</v>
      </c>
      <c r="T130" s="443" t="s">
        <v>3307</v>
      </c>
      <c r="U130" s="443">
        <f>VLOOKUP(N130,Register!$B:$E,4,FALSE)</f>
        <v>7000</v>
      </c>
      <c r="V130" s="412"/>
      <c r="W130" s="270"/>
      <c r="X130" s="270"/>
      <c r="Y130" s="270"/>
      <c r="Z130" s="270"/>
      <c r="AA130" s="270"/>
      <c r="AB130" s="270"/>
      <c r="AC130" s="270"/>
    </row>
    <row r="131" ht="15.75" customHeight="1">
      <c r="A131" s="111" t="s">
        <v>1039</v>
      </c>
      <c r="B131" s="436" t="str">
        <f>VLOOKUP(C131,'Tech. sheet (2)'!$A:$S,18,FALSE)</f>
        <v>L-838-941,7-200TH550S2828-HBI-A75B05</v>
      </c>
      <c r="C131" s="437" t="str">
        <f>VLOOKUP(A131,Register!$B:$F,3,FALSE)</f>
        <v>OT99-921XQ 0,20 ALU/G</v>
      </c>
      <c r="D131" s="437" t="str">
        <f>VLOOKUP(C131,'Tech. sheet (2)'!$A:$S,17,FALSE)</f>
        <v>99-С-2 A</v>
      </c>
      <c r="E131" s="437" t="str">
        <f>VLOOKUP(C131,'Tech. sheet (2)'!$A:$S,12,FALSE)</f>
        <v>ALU/G</v>
      </c>
      <c r="F131" s="436">
        <v>2.0</v>
      </c>
      <c r="G131" s="436" t="s">
        <v>3308</v>
      </c>
      <c r="H131" s="436">
        <v>10000.0</v>
      </c>
      <c r="I131" s="412"/>
      <c r="J131" s="412"/>
      <c r="K131" s="412"/>
      <c r="L131" s="412"/>
      <c r="M131" s="412"/>
      <c r="N131" s="209" t="s">
        <v>1068</v>
      </c>
      <c r="O131" s="344" t="str">
        <f>VLOOKUP(P131,'Tech. sheet (2)'!$A:$R,18,FALSE)</f>
        <v>L-950-876-270TH435S2828-HBI-W18B55</v>
      </c>
      <c r="P131" s="445" t="str">
        <f>VLOOKUP(N131,Register!$B:$E,3,FALSE)</f>
        <v>OT153-ELQ0561A2A HBI</v>
      </c>
      <c r="Q131" s="437" t="str">
        <f>VLOOKUP(P131,'Tech. sheet (2)'!$A:$S,17,FALSE)</f>
        <v>153-2
</v>
      </c>
      <c r="R131" s="442" t="str">
        <f>VLOOKUP(P131,'Tech. sheet (2)'!$A:$S,12,FALSE)</f>
        <v>2 W/G</v>
      </c>
      <c r="S131" s="443">
        <v>1.0</v>
      </c>
      <c r="T131" s="443" t="s">
        <v>3307</v>
      </c>
      <c r="U131" s="443">
        <f>VLOOKUP(N131,Register!$B:$E,4,FALSE)</f>
        <v>7000</v>
      </c>
      <c r="V131" s="412"/>
      <c r="W131" s="270"/>
      <c r="X131" s="270"/>
      <c r="Y131" s="270"/>
      <c r="Z131" s="270"/>
      <c r="AA131" s="270"/>
      <c r="AB131" s="270"/>
      <c r="AC131" s="270"/>
    </row>
    <row r="132" ht="15.75" customHeight="1">
      <c r="A132" s="475" t="s">
        <v>1044</v>
      </c>
      <c r="B132" s="436" t="str">
        <f>VLOOKUP(C132,'Tech. sheet (2)'!$A:$S,18,FALSE)</f>
        <v>L-908-1112-200TS260S2828-USK-21EK05</v>
      </c>
      <c r="C132" s="437" t="str">
        <f>VLOOKUP(A132,Register!$B:$F,3,FALSE)</f>
        <v>0,20x908x1112 21EK05</v>
      </c>
      <c r="D132" s="437" t="str">
        <f>VLOOKUP(C132,'Tech. sheet (2)'!$A:$S,17,FALSE)</f>
        <v>BUF14 A</v>
      </c>
      <c r="E132" s="447" t="str">
        <f>VLOOKUP(C132,'Tech. sheet (2)'!$A:$S,12,FALSE)</f>
        <v>21E</v>
      </c>
      <c r="F132" s="477">
        <v>1.0</v>
      </c>
      <c r="G132" s="477" t="s">
        <v>3306</v>
      </c>
      <c r="H132" s="477">
        <f>VLOOKUP(A132,Register!B:F,4,FALSE)</f>
        <v>8000</v>
      </c>
      <c r="I132" s="412"/>
      <c r="J132" s="412"/>
      <c r="K132" s="412"/>
      <c r="L132" s="412"/>
      <c r="M132" s="412"/>
      <c r="N132" s="209" t="s">
        <v>1067</v>
      </c>
      <c r="O132" s="344" t="str">
        <f>VLOOKUP(P132,'Tech. sheet (2)'!$A:$R,18,FALSE)</f>
        <v>L-950-876-270TH435F5628-ERD-20EB05</v>
      </c>
      <c r="P132" s="445" t="str">
        <f>VLOOKUP(N132,Register!$B:$E,3,FALSE)</f>
        <v>OT153-ELQ1554A0A ERD</v>
      </c>
      <c r="Q132" s="437" t="str">
        <f>VLOOKUP(P132,'Tech. sheet (2)'!$A:$S,17,FALSE)</f>
        <v>153-1</v>
      </c>
      <c r="R132" s="442" t="str">
        <f>VLOOKUP(P132,'Tech. sheet (2)'!$A:$S,12,FALSE)</f>
        <v>W/G</v>
      </c>
      <c r="S132" s="443">
        <v>2.0</v>
      </c>
      <c r="T132" s="443">
        <v>819059.0</v>
      </c>
      <c r="U132" s="443">
        <f>VLOOKUP(N132,Register!$B:$E,4,FALSE)</f>
        <v>7000</v>
      </c>
      <c r="V132" s="412"/>
      <c r="W132" s="270"/>
      <c r="X132" s="270"/>
      <c r="Y132" s="270"/>
      <c r="Z132" s="270"/>
      <c r="AA132" s="270"/>
      <c r="AB132" s="270"/>
      <c r="AC132" s="270"/>
    </row>
    <row r="133" ht="15.75" customHeight="1">
      <c r="A133" s="475" t="s">
        <v>1048</v>
      </c>
      <c r="B133" s="436" t="str">
        <f>VLOOKUP(C133,'Tech. sheet (2)'!$A:$S,18,FALSE)</f>
        <v>L-922-868-170TH580S2828-HBI-07CK05</v>
      </c>
      <c r="C133" s="437" t="str">
        <f>VLOOKUP(A133,Register!$B:$F,3,FALSE)</f>
        <v>OT070-ELQ7013A9A </v>
      </c>
      <c r="D133" s="437" t="str">
        <f>VLOOKUP(C133,'Tech. sheet (2)'!$A:$S,17,FALSE)</f>
        <v>70-3 A</v>
      </c>
      <c r="E133" s="437" t="str">
        <f>VLOOKUP(C133,'Tech. sheet (2)'!$A:$S,12,FALSE)</f>
        <v>G/C</v>
      </c>
      <c r="F133" s="477">
        <v>1.0</v>
      </c>
      <c r="G133" s="477" t="s">
        <v>3306</v>
      </c>
      <c r="H133" s="477">
        <f>VLOOKUP(A133,Register!B:F,4,FALSE)</f>
        <v>30000</v>
      </c>
      <c r="I133" s="412"/>
      <c r="J133" s="412"/>
      <c r="K133" s="412"/>
      <c r="L133" s="412"/>
      <c r="M133" s="412"/>
      <c r="N133" s="209" t="s">
        <v>1067</v>
      </c>
      <c r="O133" s="344" t="str">
        <f>VLOOKUP(P133,'Tech. sheet (2)'!$A:$R,18,FALSE)</f>
        <v>L-950-876-270TH435F5628-ERD-20EB05</v>
      </c>
      <c r="P133" s="445" t="str">
        <f>VLOOKUP(N133,Register!$B:$E,3,FALSE)</f>
        <v>OT153-ELQ1554A0A ERD</v>
      </c>
      <c r="Q133" s="437" t="str">
        <f>VLOOKUP(P133,'Tech. sheet (2)'!$A:$S,17,FALSE)</f>
        <v>153-1</v>
      </c>
      <c r="R133" s="442" t="str">
        <f>VLOOKUP(P133,'Tech. sheet (2)'!$A:$S,12,FALSE)</f>
        <v>W/G</v>
      </c>
      <c r="S133" s="443">
        <v>3.0</v>
      </c>
      <c r="T133" s="443">
        <v>816733.0</v>
      </c>
      <c r="U133" s="443">
        <f>VLOOKUP(N133,Register!$B:$E,4,FALSE)</f>
        <v>7000</v>
      </c>
      <c r="V133" s="412"/>
      <c r="W133" s="270"/>
      <c r="X133" s="270"/>
      <c r="Y133" s="270"/>
      <c r="Z133" s="270"/>
      <c r="AA133" s="270"/>
      <c r="AB133" s="270"/>
      <c r="AC133" s="270"/>
    </row>
    <row r="134" ht="15.75" customHeight="1">
      <c r="A134" s="475" t="s">
        <v>1045</v>
      </c>
      <c r="B134" s="436" t="str">
        <f>VLOOKUP(C134,'Tech. sheet (2)'!$A:$S,18,FALSE)</f>
        <v>L-877-1066-180TS275S2828-USK-21EB05</v>
      </c>
      <c r="C134" s="437" t="str">
        <f>VLOOKUP(A134,Register!$B:$F,3,FALSE)</f>
        <v>0,18x877x1066 W/G</v>
      </c>
      <c r="D134" s="437" t="str">
        <f>VLOOKUP(C134,'Tech. sheet (2)'!$A:$S,17,FALSE)</f>
        <v>BUF-13 A</v>
      </c>
      <c r="E134" s="437" t="str">
        <f>VLOOKUP(C134,'Tech. sheet (2)'!$A:$S,12,FALSE)</f>
        <v>W/G</v>
      </c>
      <c r="F134" s="477">
        <v>1.0</v>
      </c>
      <c r="G134" s="477" t="s">
        <v>3307</v>
      </c>
      <c r="H134" s="477">
        <f>VLOOKUP(A134,Register!B:F,4,FALSE)</f>
        <v>15000</v>
      </c>
      <c r="I134" s="412"/>
      <c r="J134" s="412"/>
      <c r="K134" s="412"/>
      <c r="L134" s="412"/>
      <c r="M134" s="412"/>
      <c r="N134" s="209" t="s">
        <v>1068</v>
      </c>
      <c r="O134" s="344" t="str">
        <f>VLOOKUP(P134,'Tech. sheet (2)'!$A:$R,18,FALSE)</f>
        <v>L-950-876-270TH435S2828-HBI-W18B55</v>
      </c>
      <c r="P134" s="445" t="str">
        <f>VLOOKUP(N134,Register!$B:$E,3,FALSE)</f>
        <v>OT153-ELQ0561A2A HBI</v>
      </c>
      <c r="Q134" s="437" t="str">
        <f>VLOOKUP(P134,'Tech. sheet (2)'!$A:$S,17,FALSE)</f>
        <v>153-2
</v>
      </c>
      <c r="R134" s="442" t="str">
        <f>VLOOKUP(P134,'Tech. sheet (2)'!$A:$S,12,FALSE)</f>
        <v>2 W/G</v>
      </c>
      <c r="S134" s="443">
        <v>2.0</v>
      </c>
      <c r="T134" s="443">
        <v>818062.0</v>
      </c>
      <c r="U134" s="443">
        <f>VLOOKUP(N134,Register!$B:$E,4,FALSE)</f>
        <v>7000</v>
      </c>
      <c r="V134" s="412"/>
      <c r="W134" s="270"/>
      <c r="X134" s="270"/>
      <c r="Y134" s="270"/>
      <c r="Z134" s="270"/>
      <c r="AA134" s="270"/>
      <c r="AB134" s="270"/>
      <c r="AC134" s="270"/>
    </row>
    <row r="135" ht="15.75" customHeight="1">
      <c r="A135" s="475" t="s">
        <v>1045</v>
      </c>
      <c r="B135" s="436" t="str">
        <f>VLOOKUP(C135,'Tech. sheet (2)'!$A:$S,18,FALSE)</f>
        <v>L-877-1066-180TS275S2828-USK-21EB05</v>
      </c>
      <c r="C135" s="437" t="str">
        <f>VLOOKUP(A135,Register!$B:$F,3,FALSE)</f>
        <v>0,18x877x1066 W/G</v>
      </c>
      <c r="D135" s="437" t="str">
        <f>VLOOKUP(C135,'Tech. sheet (2)'!$A:$S,17,FALSE)</f>
        <v>BUF-13 A</v>
      </c>
      <c r="E135" s="437" t="str">
        <f>VLOOKUP(C135,'Tech. sheet (2)'!$A:$S,12,FALSE)</f>
        <v>W/G</v>
      </c>
      <c r="F135" s="477">
        <v>2.0</v>
      </c>
      <c r="G135" s="477" t="s">
        <v>3309</v>
      </c>
      <c r="H135" s="477">
        <f>VLOOKUP(A135,Register!B:F,4,FALSE)</f>
        <v>15000</v>
      </c>
      <c r="I135" s="412"/>
      <c r="J135" s="412"/>
      <c r="K135" s="412"/>
      <c r="L135" s="412"/>
      <c r="M135" s="412"/>
      <c r="N135" s="209" t="s">
        <v>1068</v>
      </c>
      <c r="O135" s="344" t="str">
        <f>VLOOKUP(P135,'Tech. sheet (2)'!$A:$R,18,FALSE)</f>
        <v>L-950-876-270TH435S2828-HBI-W18B55</v>
      </c>
      <c r="P135" s="445" t="str">
        <f>VLOOKUP(N135,Register!$B:$E,3,FALSE)</f>
        <v>OT153-ELQ0561A2A HBI</v>
      </c>
      <c r="Q135" s="437" t="str">
        <f>VLOOKUP(P135,'Tech. sheet (2)'!$A:$S,17,FALSE)</f>
        <v>153-2
</v>
      </c>
      <c r="R135" s="442" t="str">
        <f>VLOOKUP(P135,'Tech. sheet (2)'!$A:$S,12,FALSE)</f>
        <v>2 W/G</v>
      </c>
      <c r="S135" s="443">
        <v>3.0</v>
      </c>
      <c r="T135" s="443">
        <v>818062.0</v>
      </c>
      <c r="U135" s="443">
        <f>VLOOKUP(N135,Register!$B:$E,4,FALSE)</f>
        <v>7000</v>
      </c>
      <c r="V135" s="412"/>
      <c r="W135" s="270"/>
      <c r="X135" s="270"/>
      <c r="Y135" s="270"/>
      <c r="Z135" s="270"/>
      <c r="AA135" s="270"/>
      <c r="AB135" s="270"/>
      <c r="AC135" s="270"/>
    </row>
    <row r="136" ht="15.75" customHeight="1">
      <c r="A136" s="475" t="s">
        <v>1044</v>
      </c>
      <c r="B136" s="436" t="str">
        <f>VLOOKUP(C136,'Tech. sheet (2)'!$A:$S,18,FALSE)</f>
        <v>L-908-1112-200TS260S2828-USK-21EK05</v>
      </c>
      <c r="C136" s="437" t="str">
        <f>VLOOKUP(A136,Register!$B:$F,3,FALSE)</f>
        <v>0,20x908x1112 21EK05</v>
      </c>
      <c r="D136" s="437" t="str">
        <f>VLOOKUP(C136,'Tech. sheet (2)'!$A:$S,17,FALSE)</f>
        <v>BUF14 A</v>
      </c>
      <c r="E136" s="447" t="str">
        <f>VLOOKUP(C136,'Tech. sheet (2)'!$A:$S,12,FALSE)</f>
        <v>21E</v>
      </c>
      <c r="F136" s="477">
        <v>2.0</v>
      </c>
      <c r="G136" s="477" t="s">
        <v>3309</v>
      </c>
      <c r="H136" s="477">
        <f>VLOOKUP(A136,Register!B:F,4,FALSE)</f>
        <v>8000</v>
      </c>
      <c r="I136" s="412"/>
      <c r="J136" s="412"/>
      <c r="K136" s="412"/>
      <c r="L136" s="412"/>
      <c r="M136" s="412"/>
      <c r="N136" s="209" t="s">
        <v>1073</v>
      </c>
      <c r="O136" s="344" t="str">
        <f>VLOOKUP(P136,'Tech. sheet (2)'!$A:$R,18,FALSE)</f>
        <v>L-959-848-170TH550F2828-HBI-15VK05</v>
      </c>
      <c r="P136" s="445" t="str">
        <f>VLOOKUP(N136,Register!$B:$E,3,FALSE)</f>
        <v>OT62-ELQ6216A2A тест 0,17*959</v>
      </c>
      <c r="Q136" s="437" t="str">
        <f>VLOOKUP(P136,'Tech. sheet (2)'!$A:$S,17,FALSE)</f>
        <v>№124</v>
      </c>
      <c r="R136" s="442" t="str">
        <f>VLOOKUP(P136,'Tech. sheet (2)'!$A:$S,12,FALSE)</f>
        <v>W/C 15V</v>
      </c>
      <c r="S136" s="443">
        <v>2.0</v>
      </c>
      <c r="T136" s="443" t="s">
        <v>3309</v>
      </c>
      <c r="U136" s="443">
        <f>VLOOKUP(N136,Register!$B:$E,4,FALSE)</f>
        <v>40000</v>
      </c>
      <c r="V136" s="412"/>
      <c r="W136" s="270"/>
      <c r="X136" s="270"/>
      <c r="Y136" s="270"/>
      <c r="Z136" s="270"/>
      <c r="AA136" s="270"/>
      <c r="AB136" s="270"/>
      <c r="AC136" s="270"/>
    </row>
    <row r="137" ht="15.75" customHeight="1">
      <c r="A137" s="475" t="s">
        <v>1044</v>
      </c>
      <c r="B137" s="436" t="str">
        <f>VLOOKUP(C137,'Tech. sheet (2)'!$A:$S,18,FALSE)</f>
        <v>L-908-1112-200TS260S2828-USK-21EK05</v>
      </c>
      <c r="C137" s="437" t="str">
        <f>VLOOKUP(A137,Register!$B:$F,3,FALSE)</f>
        <v>0,20x908x1112 21EK05</v>
      </c>
      <c r="D137" s="437" t="str">
        <f>VLOOKUP(C137,'Tech. sheet (2)'!$A:$S,17,FALSE)</f>
        <v>BUF14 A</v>
      </c>
      <c r="E137" s="447" t="str">
        <f>VLOOKUP(C137,'Tech. sheet (2)'!$A:$S,12,FALSE)</f>
        <v>21E</v>
      </c>
      <c r="F137" s="477">
        <v>3.0</v>
      </c>
      <c r="G137" s="477" t="s">
        <v>3310</v>
      </c>
      <c r="H137" s="477">
        <f>VLOOKUP(A137,Register!B:F,4,FALSE)</f>
        <v>8000</v>
      </c>
      <c r="I137" s="412"/>
      <c r="J137" s="412"/>
      <c r="K137" s="412"/>
      <c r="L137" s="412"/>
      <c r="M137" s="412"/>
      <c r="N137" s="243" t="s">
        <v>1070</v>
      </c>
      <c r="O137" s="344" t="str">
        <f>VLOOKUP(P137,'Tech. sheet (2)'!$A:$R,18,FALSE)</f>
        <v>L-895-907-190TH550F2820-HBI-A07B05</v>
      </c>
      <c r="P137" s="460" t="str">
        <f>VLOOKUP(N137,Register!$B:$E,3,FALSE)</f>
        <v>0,19x895x907 Alu/G</v>
      </c>
      <c r="Q137" s="437" t="str">
        <f>VLOOKUP(P137,'Tech. sheet (2)'!$A:$S,17,FALSE)</f>
        <v>№127</v>
      </c>
      <c r="R137" s="442" t="str">
        <f>VLOOKUP(P137,'Tech. sheet (2)'!$A:$S,12,FALSE)</f>
        <v>ALU/G</v>
      </c>
      <c r="S137" s="462">
        <v>1.0</v>
      </c>
      <c r="T137" s="462">
        <v>11064.0</v>
      </c>
      <c r="U137" s="462">
        <f>VLOOKUP(N137,Register!$B:$E,4,FALSE)</f>
        <v>30000</v>
      </c>
      <c r="V137" s="412"/>
      <c r="W137" s="270"/>
      <c r="X137" s="270"/>
      <c r="Y137" s="270"/>
      <c r="Z137" s="270"/>
      <c r="AA137" s="270"/>
      <c r="AB137" s="270"/>
      <c r="AC137" s="270"/>
    </row>
    <row r="138" ht="15.75" customHeight="1">
      <c r="A138" s="475" t="s">
        <v>1045</v>
      </c>
      <c r="B138" s="436" t="str">
        <f>VLOOKUP(C138,'Tech. sheet (2)'!$A:$S,18,FALSE)</f>
        <v>L-877-1066-180TS275S2828-USK-21EB05</v>
      </c>
      <c r="C138" s="437" t="str">
        <f>VLOOKUP(A138,Register!$B:$F,3,FALSE)</f>
        <v>0,18x877x1066 W/G</v>
      </c>
      <c r="D138" s="437" t="str">
        <f>VLOOKUP(C138,'Tech. sheet (2)'!$A:$S,17,FALSE)</f>
        <v>BUF-13 A</v>
      </c>
      <c r="E138" s="437" t="str">
        <f>VLOOKUP(C138,'Tech. sheet (2)'!$A:$S,12,FALSE)</f>
        <v>W/G</v>
      </c>
      <c r="F138" s="477">
        <v>3.0</v>
      </c>
      <c r="G138" s="477" t="s">
        <v>3310</v>
      </c>
      <c r="H138" s="477">
        <f>VLOOKUP(A138,Register!B:F,4,FALSE)</f>
        <v>15000</v>
      </c>
      <c r="I138" s="412"/>
      <c r="J138" s="412"/>
      <c r="K138" s="412"/>
      <c r="L138" s="412"/>
      <c r="M138" s="412"/>
      <c r="N138" s="243" t="s">
        <v>1079</v>
      </c>
      <c r="O138" s="344" t="str">
        <f>VLOOKUP(P138,'Tech. sheet (2)'!$A:$R,18,FALSE)</f>
        <v>L-838-941,7-200TH550S2828-HBI-A55B05</v>
      </c>
      <c r="P138" s="460" t="str">
        <f>VLOOKUP(N138,Register!$B:$E,3,FALSE)</f>
        <v>OT99-921XQ 0,20 A55B05 </v>
      </c>
      <c r="Q138" s="437" t="str">
        <f>VLOOKUP(P138,'Tech. sheet (2)'!$A:$S,17,FALSE)</f>
        <v>99-C-1</v>
      </c>
      <c r="R138" s="442" t="str">
        <f>VLOOKUP(P138,'Tech. sheet (2)'!$A:$S,12,FALSE)</f>
        <v>ALU/G</v>
      </c>
      <c r="S138" s="462">
        <v>1.0</v>
      </c>
      <c r="T138" s="462" t="s">
        <v>3307</v>
      </c>
      <c r="U138" s="462">
        <f>VLOOKUP(N138,Register!$B:$E,4,FALSE)</f>
        <v>12000</v>
      </c>
      <c r="V138" s="412"/>
      <c r="W138" s="270"/>
      <c r="X138" s="270"/>
      <c r="Y138" s="270"/>
      <c r="Z138" s="270"/>
      <c r="AA138" s="270"/>
      <c r="AB138" s="270"/>
      <c r="AC138" s="270"/>
    </row>
    <row r="139" ht="15.75" customHeight="1">
      <c r="A139" s="475" t="s">
        <v>1048</v>
      </c>
      <c r="B139" s="436" t="str">
        <f>VLOOKUP(C139,'Tech. sheet (2)'!$A:$S,18,FALSE)</f>
        <v>L-922-868-170TH580S2828-HBI-07CK05</v>
      </c>
      <c r="C139" s="437" t="str">
        <f>VLOOKUP(A139,Register!$B:$F,3,FALSE)</f>
        <v>OT070-ELQ7013A9A </v>
      </c>
      <c r="D139" s="437" t="str">
        <f>VLOOKUP(C139,'Tech. sheet (2)'!$A:$S,17,FALSE)</f>
        <v>70-3 A</v>
      </c>
      <c r="E139" s="437" t="str">
        <f>VLOOKUP(C139,'Tech. sheet (2)'!$A:$S,12,FALSE)</f>
        <v>G/C</v>
      </c>
      <c r="F139" s="478">
        <v>2.0</v>
      </c>
      <c r="G139" s="478">
        <v>816361.0</v>
      </c>
      <c r="H139" s="477">
        <f>VLOOKUP(A139,Register!B:F,4,FALSE)</f>
        <v>30000</v>
      </c>
      <c r="I139" s="412"/>
      <c r="J139" s="412"/>
      <c r="K139" s="412"/>
      <c r="L139" s="412"/>
      <c r="M139" s="412"/>
      <c r="N139" s="243" t="s">
        <v>1079</v>
      </c>
      <c r="O139" s="344" t="str">
        <f>VLOOKUP(P139,'Tech. sheet (2)'!$A:$R,18,FALSE)</f>
        <v>L-838-941,7-200TH550S2828-HBI-A55B05</v>
      </c>
      <c r="P139" s="460" t="str">
        <f>VLOOKUP(N139,Register!$B:$E,3,FALSE)</f>
        <v>OT99-921XQ 0,20 A55B05 </v>
      </c>
      <c r="Q139" s="437" t="str">
        <f>VLOOKUP(P139,'Tech. sheet (2)'!$A:$S,17,FALSE)</f>
        <v>99-C-1</v>
      </c>
      <c r="R139" s="442" t="str">
        <f>VLOOKUP(P139,'Tech. sheet (2)'!$A:$S,12,FALSE)</f>
        <v>ALU/G</v>
      </c>
      <c r="S139" s="462">
        <v>2.0</v>
      </c>
      <c r="T139" s="462" t="s">
        <v>3308</v>
      </c>
      <c r="U139" s="462">
        <f>VLOOKUP(N139,Register!$B:$E,4,FALSE)</f>
        <v>12000</v>
      </c>
      <c r="V139" s="412"/>
      <c r="W139" s="270"/>
      <c r="X139" s="270"/>
      <c r="Y139" s="270"/>
      <c r="Z139" s="270"/>
      <c r="AA139" s="270"/>
      <c r="AB139" s="270"/>
      <c r="AC139" s="270"/>
    </row>
    <row r="140" ht="15.75" customHeight="1">
      <c r="A140" s="475" t="s">
        <v>1046</v>
      </c>
      <c r="B140" s="436" t="str">
        <f>VLOOKUP(C140,'Tech. sheet (2)'!$A:$S,18,FALSE)</f>
        <v>L-808-908-200TH550S2828-HBI-A07B05</v>
      </c>
      <c r="C140" s="437" t="str">
        <f>VLOOKUP(A140,Register!$B:$F,3,FALSE)</f>
        <v>OT96 0,20  ALU/G 28/28</v>
      </c>
      <c r="D140" s="437" t="str">
        <f>VLOOKUP(C140,'Tech. sheet (2)'!$A:$S,17,FALSE)</f>
        <v>№123</v>
      </c>
      <c r="E140" s="437" t="str">
        <f>VLOOKUP(C140,'Tech. sheet (2)'!$A:$S,12,FALSE)</f>
        <v>ALU/G</v>
      </c>
      <c r="F140" s="477">
        <v>1.0</v>
      </c>
      <c r="G140" s="477" t="s">
        <v>3307</v>
      </c>
      <c r="H140" s="479">
        <f>VLOOKUP(A140,Register!B:F,4,FALSE)</f>
        <v>20000</v>
      </c>
      <c r="I140" s="412"/>
      <c r="J140" s="412"/>
      <c r="K140" s="412"/>
      <c r="L140" s="412"/>
      <c r="M140" s="412"/>
      <c r="N140" s="243" t="s">
        <v>1070</v>
      </c>
      <c r="O140" s="344" t="str">
        <f>VLOOKUP(P140,'Tech. sheet (2)'!$A:$R,18,FALSE)</f>
        <v>L-895-907-190TH550F2820-HBI-A07B05</v>
      </c>
      <c r="P140" s="460" t="str">
        <f>VLOOKUP(N140,Register!$B:$E,3,FALSE)</f>
        <v>0,19x895x907 Alu/G</v>
      </c>
      <c r="Q140" s="437" t="str">
        <f>VLOOKUP(P140,'Tech. sheet (2)'!$A:$S,17,FALSE)</f>
        <v>№127</v>
      </c>
      <c r="R140" s="442" t="str">
        <f>VLOOKUP(P140,'Tech. sheet (2)'!$A:$S,12,FALSE)</f>
        <v>ALU/G</v>
      </c>
      <c r="S140" s="462">
        <v>2.0</v>
      </c>
      <c r="T140" s="462" t="s">
        <v>3313</v>
      </c>
      <c r="U140" s="462">
        <v>15000.0</v>
      </c>
      <c r="V140" s="412"/>
      <c r="W140" s="270"/>
      <c r="X140" s="270"/>
      <c r="Y140" s="270"/>
      <c r="Z140" s="270"/>
      <c r="AA140" s="270"/>
      <c r="AB140" s="270"/>
      <c r="AC140" s="270"/>
    </row>
    <row r="141" ht="15.75" customHeight="1">
      <c r="A141" s="475" t="s">
        <v>1054</v>
      </c>
      <c r="B141" s="436" t="str">
        <f>VLOOKUP(C141,'Tech. sheet (2)'!$A:$S,18,FALSE)</f>
        <v>L-808-908-200TH550S2828-HBI-A07B05</v>
      </c>
      <c r="C141" s="437" t="str">
        <f>VLOOKUP(A141,Register!$B:$F,3,FALSE)</f>
        <v>OT96 0,20  ALU/G 28/28</v>
      </c>
      <c r="D141" s="437" t="str">
        <f>VLOOKUP(C141,'Tech. sheet (2)'!$A:$S,17,FALSE)</f>
        <v>№123</v>
      </c>
      <c r="E141" s="437" t="str">
        <f>VLOOKUP(C141,'Tech. sheet (2)'!$A:$S,12,FALSE)</f>
        <v>ALU/G</v>
      </c>
      <c r="F141" s="480">
        <v>1.0</v>
      </c>
      <c r="G141" s="480" t="s">
        <v>3307</v>
      </c>
      <c r="H141" s="477">
        <f>VLOOKUP(A141,Register!B:F,4,FALSE)</f>
        <v>20000</v>
      </c>
      <c r="I141" s="412"/>
      <c r="J141" s="412"/>
      <c r="K141" s="412"/>
      <c r="L141" s="412"/>
      <c r="M141" s="412"/>
      <c r="N141" s="243" t="s">
        <v>1082</v>
      </c>
      <c r="O141" s="344" t="str">
        <f>VLOOKUP(P141,'Tech. sheet (2)'!$A:$R,18,FALSE)</f>
        <v>L-954-848-170TH435S2828-HAN-15VK05</v>
      </c>
      <c r="P141" s="460" t="str">
        <f>VLOOKUP(N141,Register!$B:$E,3,FALSE)</f>
        <v>OT62-ELQ6216A2A  HAN</v>
      </c>
      <c r="Q141" s="437" t="str">
        <f>VLOOKUP(P141,'Tech. sheet (2)'!$A:$S,17,FALSE)</f>
        <v>62-3</v>
      </c>
      <c r="R141" s="442" t="str">
        <f>VLOOKUP(P141,'Tech. sheet (2)'!$A:$S,12,FALSE)</f>
        <v>W/C 15V</v>
      </c>
      <c r="S141" s="462">
        <v>1.0</v>
      </c>
      <c r="T141" s="462" t="s">
        <v>3306</v>
      </c>
      <c r="U141" s="462">
        <f>VLOOKUP(N141,Register!$B:$E,4,FALSE)</f>
        <v>22000</v>
      </c>
      <c r="V141" s="412"/>
      <c r="W141" s="270"/>
      <c r="X141" s="270"/>
      <c r="Y141" s="270"/>
      <c r="Z141" s="270"/>
      <c r="AA141" s="270"/>
      <c r="AB141" s="270"/>
      <c r="AC141" s="270"/>
    </row>
    <row r="142" ht="15.75" customHeight="1">
      <c r="A142" s="475" t="s">
        <v>1039</v>
      </c>
      <c r="B142" s="436" t="str">
        <f>VLOOKUP(C142,'Tech. sheet (2)'!$A:$S,18,FALSE)</f>
        <v>L-838-941,7-200TH550S2828-HBI-A75B05</v>
      </c>
      <c r="C142" s="437" t="str">
        <f>VLOOKUP(A142,Register!$B:$F,3,FALSE)</f>
        <v>OT99-921XQ 0,20 ALU/G</v>
      </c>
      <c r="D142" s="437" t="str">
        <f>VLOOKUP(C142,'Tech. sheet (2)'!$A:$S,17,FALSE)</f>
        <v>99-С-2 A</v>
      </c>
      <c r="E142" s="437" t="str">
        <f>VLOOKUP(C142,'Tech. sheet (2)'!$A:$S,12,FALSE)</f>
        <v>ALU/G</v>
      </c>
      <c r="F142" s="477">
        <v>2.0</v>
      </c>
      <c r="G142" s="477" t="s">
        <v>3308</v>
      </c>
      <c r="H142" s="477">
        <v>10000.0</v>
      </c>
      <c r="I142" s="412"/>
      <c r="J142" s="412"/>
      <c r="K142" s="412"/>
      <c r="L142" s="412"/>
      <c r="M142" s="412"/>
      <c r="N142" s="243" t="s">
        <v>1083</v>
      </c>
      <c r="O142" s="344" t="str">
        <f>VLOOKUP(P142,'Tech. sheet (2)'!$A:$R,18,FALSE)</f>
        <v>L-950-876-270TH435F5628-USK-20EB05</v>
      </c>
      <c r="P142" s="460" t="str">
        <f>VLOOKUP(N142,Register!$B:$E,3,FALSE)</f>
        <v>OT153-ELQ1542A3A USK</v>
      </c>
      <c r="Q142" s="447" t="str">
        <f>VLOOKUP(P142,'Tech. sheet (2)'!$A:$S,17,FALSE)</f>
        <v>153-1 A</v>
      </c>
      <c r="R142" s="442" t="str">
        <f>VLOOKUP(P142,'Tech. sheet (2)'!$A:$S,12,FALSE)</f>
        <v>W/G</v>
      </c>
      <c r="S142" s="462">
        <v>1.0</v>
      </c>
      <c r="T142" s="462" t="s">
        <v>3307</v>
      </c>
      <c r="U142" s="462">
        <f>VLOOKUP(N142,Register!$B:$E,4,FALSE)</f>
        <v>20000</v>
      </c>
      <c r="V142" s="412"/>
      <c r="W142" s="270"/>
      <c r="X142" s="270"/>
      <c r="Y142" s="270"/>
      <c r="Z142" s="270"/>
      <c r="AA142" s="270"/>
      <c r="AB142" s="270"/>
      <c r="AC142" s="270"/>
    </row>
    <row r="143" ht="15.75" customHeight="1">
      <c r="A143" s="475" t="s">
        <v>1046</v>
      </c>
      <c r="B143" s="436" t="str">
        <f>VLOOKUP(C143,'Tech. sheet (2)'!$A:$S,18,FALSE)</f>
        <v>L-808-908-200TH550S2828-HBI-A07B05</v>
      </c>
      <c r="C143" s="437" t="str">
        <f>VLOOKUP(A143,Register!$B:$F,3,FALSE)</f>
        <v>OT96 0,20  ALU/G 28/28</v>
      </c>
      <c r="D143" s="437" t="str">
        <f>VLOOKUP(C143,'Tech. sheet (2)'!$A:$S,17,FALSE)</f>
        <v>№123</v>
      </c>
      <c r="E143" s="437" t="str">
        <f>VLOOKUP(C143,'Tech. sheet (2)'!$A:$S,12,FALSE)</f>
        <v>ALU/G</v>
      </c>
      <c r="F143" s="477">
        <v>2.0</v>
      </c>
      <c r="G143" s="477" t="s">
        <v>3308</v>
      </c>
      <c r="H143" s="477">
        <f>VLOOKUP(A143,Register!B:F,4,FALSE)</f>
        <v>20000</v>
      </c>
      <c r="I143" s="412"/>
      <c r="J143" s="412"/>
      <c r="K143" s="412"/>
      <c r="L143" s="412"/>
      <c r="M143" s="412"/>
      <c r="N143" s="243" t="s">
        <v>1083</v>
      </c>
      <c r="O143" s="344" t="str">
        <f>VLOOKUP(P143,'Tech. sheet (2)'!$A:$R,18,FALSE)</f>
        <v>L-950-876-270TH435F5628-USK-20EB05</v>
      </c>
      <c r="P143" s="460" t="str">
        <f>VLOOKUP(N143,Register!$B:$E,3,FALSE)</f>
        <v>OT153-ELQ1542A3A USK</v>
      </c>
      <c r="Q143" s="447" t="str">
        <f>VLOOKUP(P143,'Tech. sheet (2)'!$A:$S,17,FALSE)</f>
        <v>153-1 A</v>
      </c>
      <c r="R143" s="442" t="str">
        <f>VLOOKUP(P143,'Tech. sheet (2)'!$A:$S,12,FALSE)</f>
        <v>W/G</v>
      </c>
      <c r="S143" s="462">
        <v>2.0</v>
      </c>
      <c r="T143" s="462">
        <v>819059.0</v>
      </c>
      <c r="U143" s="462">
        <f>VLOOKUP(N143,Register!$B:$E,4,FALSE)</f>
        <v>20000</v>
      </c>
      <c r="V143" s="412"/>
      <c r="W143" s="270"/>
      <c r="X143" s="270"/>
      <c r="Y143" s="270"/>
      <c r="Z143" s="270"/>
      <c r="AA143" s="270"/>
      <c r="AB143" s="270"/>
      <c r="AC143" s="270"/>
    </row>
    <row r="144" ht="15.75" customHeight="1">
      <c r="A144" s="475" t="s">
        <v>1054</v>
      </c>
      <c r="B144" s="436" t="str">
        <f>VLOOKUP(C144,'Tech. sheet (2)'!$A:$S,18,FALSE)</f>
        <v>L-808-908-200TH550S2828-HBI-A07B05</v>
      </c>
      <c r="C144" s="437" t="str">
        <f>VLOOKUP(A144,Register!$B:$F,3,FALSE)</f>
        <v>OT96 0,20  ALU/G 28/28</v>
      </c>
      <c r="D144" s="437" t="str">
        <f>VLOOKUP(C144,'Tech. sheet (2)'!$A:$S,17,FALSE)</f>
        <v>№123</v>
      </c>
      <c r="E144" s="437" t="str">
        <f>VLOOKUP(C144,'Tech. sheet (2)'!$A:$S,12,FALSE)</f>
        <v>ALU/G</v>
      </c>
      <c r="F144" s="477">
        <v>2.0</v>
      </c>
      <c r="G144" s="477" t="s">
        <v>3308</v>
      </c>
      <c r="H144" s="477">
        <f>VLOOKUP(A144,Register!B:F,4,FALSE)</f>
        <v>20000</v>
      </c>
      <c r="I144" s="412"/>
      <c r="J144" s="412"/>
      <c r="K144" s="412"/>
      <c r="L144" s="412"/>
      <c r="M144" s="412"/>
      <c r="N144" s="243" t="s">
        <v>1083</v>
      </c>
      <c r="O144" s="344" t="str">
        <f>VLOOKUP(P144,'Tech. sheet (2)'!$A:$R,18,FALSE)</f>
        <v>L-950-876-270TH435F5628-USK-20EB05</v>
      </c>
      <c r="P144" s="460" t="str">
        <f>VLOOKUP(N144,Register!$B:$E,3,FALSE)</f>
        <v>OT153-ELQ1542A3A USK</v>
      </c>
      <c r="Q144" s="447" t="str">
        <f>VLOOKUP(P144,'Tech. sheet (2)'!$A:$S,17,FALSE)</f>
        <v>153-1 A</v>
      </c>
      <c r="R144" s="442" t="str">
        <f>VLOOKUP(P144,'Tech. sheet (2)'!$A:$S,12,FALSE)</f>
        <v>W/G</v>
      </c>
      <c r="S144" s="462">
        <v>3.0</v>
      </c>
      <c r="T144" s="462">
        <v>816733.0</v>
      </c>
      <c r="U144" s="462">
        <f>VLOOKUP(N144,Register!$B:$E,4,FALSE)</f>
        <v>20000</v>
      </c>
      <c r="V144" s="412"/>
      <c r="W144" s="270"/>
      <c r="X144" s="270"/>
      <c r="Y144" s="270"/>
      <c r="Z144" s="270"/>
      <c r="AA144" s="270"/>
      <c r="AB144" s="270"/>
      <c r="AC144" s="270"/>
    </row>
    <row r="145" ht="15.75" customHeight="1">
      <c r="A145" s="475" t="s">
        <v>1049</v>
      </c>
      <c r="B145" s="436" t="str">
        <f>VLOOKUP(C145,'Tech. sheet (2)'!$A:$S,18,FALSE)</f>
        <v>L-922-868-170TH580S2828-HBI-07CK05</v>
      </c>
      <c r="C145" s="437" t="str">
        <f>VLOOKUP(A145,Register!$B:$F,3,FALSE)</f>
        <v>OT070-ELQ7013A9A </v>
      </c>
      <c r="D145" s="437" t="str">
        <f>VLOOKUP(C145,'Tech. sheet (2)'!$A:$S,17,FALSE)</f>
        <v>70-3 A</v>
      </c>
      <c r="E145" s="437" t="str">
        <f>VLOOKUP(C145,'Tech. sheet (2)'!$A:$S,12,FALSE)</f>
        <v>G/C</v>
      </c>
      <c r="F145" s="477">
        <v>1.0</v>
      </c>
      <c r="G145" s="477" t="s">
        <v>3306</v>
      </c>
      <c r="H145" s="477">
        <f>VLOOKUP(A145,Register!B:F,4,FALSE)</f>
        <v>20000</v>
      </c>
      <c r="I145" s="412"/>
      <c r="J145" s="412"/>
      <c r="K145" s="412"/>
      <c r="L145" s="412"/>
      <c r="M145" s="412"/>
      <c r="N145" s="243" t="s">
        <v>1084</v>
      </c>
      <c r="O145" s="344" t="str">
        <f>VLOOKUP(P145,'Tech. sheet (2)'!$A:$R,18,FALSE)</f>
        <v>L-942-790-160TS340S2020-RAS-А08К05</v>
      </c>
      <c r="P145" s="460" t="str">
        <f>VLOOKUP(N145,Register!$B:$E,3,FALSE)</f>
        <v>0,16x942x790 ALU/С</v>
      </c>
      <c r="Q145" s="437" t="str">
        <f>VLOOKUP(P145,'Tech. sheet (2)'!$A:$S,17,FALSE)</f>
        <v>BUF-3 A</v>
      </c>
      <c r="R145" s="442" t="str">
        <f>VLOOKUP(P145,'Tech. sheet (2)'!$A:$S,12,FALSE)</f>
        <v>ALU/С</v>
      </c>
      <c r="S145" s="462">
        <v>2.0</v>
      </c>
      <c r="T145" s="462" t="s">
        <v>3308</v>
      </c>
      <c r="U145" s="462">
        <f>VLOOKUP(N145,Register!$B:$E,4,FALSE)</f>
        <v>20000</v>
      </c>
      <c r="V145" s="412"/>
      <c r="W145" s="270"/>
      <c r="X145" s="270"/>
      <c r="Y145" s="270"/>
      <c r="Z145" s="270"/>
      <c r="AA145" s="270"/>
      <c r="AB145" s="270"/>
      <c r="AC145" s="270"/>
    </row>
    <row r="146" ht="15.75" customHeight="1">
      <c r="A146" s="475" t="s">
        <v>1043</v>
      </c>
      <c r="B146" s="436" t="str">
        <f>VLOOKUP(C146,'Tech. sheet (2)'!$A:$S,18,FALSE)</f>
        <v>L-975-925-140TS550S2828-RAS-C06K05</v>
      </c>
      <c r="C146" s="437" t="str">
        <f>VLOOKUP(A146,Register!$B:$F,3,FALSE)</f>
        <v>0,14x975x925 G/C</v>
      </c>
      <c r="D146" s="437" t="str">
        <f>VLOOKUP(C146,'Tech. sheet (2)'!$A:$S,17,FALSE)</f>
        <v>BUF-11 A</v>
      </c>
      <c r="E146" s="437" t="str">
        <f>VLOOKUP(C146,'Tech. sheet (2)'!$A:$S,12,FALSE)</f>
        <v>G/C</v>
      </c>
      <c r="F146" s="477">
        <v>1.0</v>
      </c>
      <c r="G146" s="477" t="s">
        <v>3306</v>
      </c>
      <c r="H146" s="477">
        <f>VLOOKUP(A146,Register!B:F,4,FALSE)</f>
        <v>4000</v>
      </c>
      <c r="I146" s="412"/>
      <c r="J146" s="412"/>
      <c r="K146" s="412"/>
      <c r="L146" s="412"/>
      <c r="M146" s="412"/>
      <c r="N146" s="243" t="s">
        <v>1087</v>
      </c>
      <c r="O146" s="450" t="str">
        <f>VLOOKUP(P146,'Tech. sheet (2)'!$A:$R,18,FALSE)</f>
        <v>L-860-873-180TH550F2820-HBI-A07B05 </v>
      </c>
      <c r="P146" s="460" t="str">
        <f>VLOOKUP(N146,Register!$B:$E,3,FALSE)</f>
        <v>0,18x860x873 Alu/G</v>
      </c>
      <c r="Q146" s="437" t="str">
        <f>VLOOKUP(P146,'Tech. sheet (2)'!$A:$S,17,FALSE)</f>
        <v>№128</v>
      </c>
      <c r="R146" s="442" t="str">
        <f>VLOOKUP(P146,'Tech. sheet (2)'!$A:$S,12,FALSE)</f>
        <v>ALU/G</v>
      </c>
      <c r="S146" s="462">
        <v>2.0</v>
      </c>
      <c r="T146" s="462" t="s">
        <v>3308</v>
      </c>
      <c r="U146" s="462">
        <f>VLOOKUP(N146,Register!$B:$E,4,FALSE)</f>
        <v>30000</v>
      </c>
      <c r="V146" s="412"/>
      <c r="W146" s="270"/>
      <c r="X146" s="270"/>
      <c r="Y146" s="270"/>
      <c r="Z146" s="270"/>
      <c r="AA146" s="270"/>
      <c r="AB146" s="270"/>
      <c r="AC146" s="270"/>
    </row>
    <row r="147" ht="15.75" customHeight="1">
      <c r="A147" s="475" t="s">
        <v>1043</v>
      </c>
      <c r="B147" s="436" t="str">
        <f>VLOOKUP(C147,'Tech. sheet (2)'!$A:$S,18,FALSE)</f>
        <v>L-975-925-140TS550S2828-RAS-C06K05</v>
      </c>
      <c r="C147" s="437" t="str">
        <f>VLOOKUP(A147,Register!$B:$F,3,FALSE)</f>
        <v>0,14x975x925 G/C</v>
      </c>
      <c r="D147" s="437" t="str">
        <f>VLOOKUP(C147,'Tech. sheet (2)'!$A:$S,17,FALSE)</f>
        <v>BUF-11 A</v>
      </c>
      <c r="E147" s="437" t="str">
        <f>VLOOKUP(C147,'Tech. sheet (2)'!$A:$S,12,FALSE)</f>
        <v>G/C</v>
      </c>
      <c r="F147" s="477">
        <v>2.0</v>
      </c>
      <c r="G147" s="477">
        <v>101597.0</v>
      </c>
      <c r="H147" s="477">
        <f>VLOOKUP(A147,Register!B:F,4,FALSE)</f>
        <v>4000</v>
      </c>
      <c r="I147" s="412"/>
      <c r="J147" s="412"/>
      <c r="K147" s="412"/>
      <c r="L147" s="412"/>
      <c r="M147" s="412"/>
      <c r="N147" s="243" t="s">
        <v>1090</v>
      </c>
      <c r="O147" s="344" t="str">
        <f>VLOOKUP(P147,'Tech. sheet (2)'!$A:$R,18,FALSE)</f>
        <v>L-808-908-200TS275F2828-ARK-A07B05  </v>
      </c>
      <c r="P147" s="460" t="str">
        <f>VLOOKUP(N147,Register!$B:$E,3,FALSE)</f>
        <v>OT96 0,20  alu/g ARK</v>
      </c>
      <c r="Q147" s="437" t="str">
        <f>VLOOKUP(P147,'Tech. sheet (2)'!$A:$S,17,FALSE)</f>
        <v>№125-2</v>
      </c>
      <c r="R147" s="442" t="str">
        <f>VLOOKUP(P147,'Tech. sheet (2)'!$A:$S,12,FALSE)</f>
        <v>ALU/G</v>
      </c>
      <c r="S147" s="462">
        <v>2.0</v>
      </c>
      <c r="T147" s="462" t="s">
        <v>3308</v>
      </c>
      <c r="U147" s="462">
        <v>15000.0</v>
      </c>
      <c r="V147" s="412"/>
      <c r="W147" s="270"/>
      <c r="X147" s="270"/>
      <c r="Y147" s="270"/>
      <c r="Z147" s="270"/>
      <c r="AA147" s="270"/>
      <c r="AB147" s="270"/>
      <c r="AC147" s="270"/>
    </row>
    <row r="148" ht="15.75" customHeight="1">
      <c r="A148" s="475" t="s">
        <v>1049</v>
      </c>
      <c r="B148" s="436" t="str">
        <f>VLOOKUP(C148,'Tech. sheet (2)'!$A:$S,18,FALSE)</f>
        <v>L-922-868-170TH580S2828-HBI-07CK05</v>
      </c>
      <c r="C148" s="437" t="str">
        <f>VLOOKUP(A148,Register!$B:$F,3,FALSE)</f>
        <v>OT070-ELQ7013A9A </v>
      </c>
      <c r="D148" s="437" t="str">
        <f>VLOOKUP(C148,'Tech. sheet (2)'!$A:$S,17,FALSE)</f>
        <v>70-3 A</v>
      </c>
      <c r="E148" s="437" t="str">
        <f>VLOOKUP(C148,'Tech. sheet (2)'!$A:$S,12,FALSE)</f>
        <v>G/C</v>
      </c>
      <c r="F148" s="478">
        <v>2.0</v>
      </c>
      <c r="G148" s="478">
        <v>816361.0</v>
      </c>
      <c r="H148" s="477">
        <f>VLOOKUP(A148,Register!B:F,4,FALSE)</f>
        <v>20000</v>
      </c>
      <c r="I148" s="412"/>
      <c r="J148" s="412"/>
      <c r="K148" s="412"/>
      <c r="L148" s="412"/>
      <c r="M148" s="412"/>
      <c r="N148" s="243" t="s">
        <v>1093</v>
      </c>
      <c r="O148" s="344" t="str">
        <f>VLOOKUP(P148,'Tech. sheet (2)'!$A:$R,18,FALSE)</f>
        <v>L-942-790-160TS340S2020-RAS-А08К05</v>
      </c>
      <c r="P148" s="460" t="str">
        <f>VLOOKUP(N148,Register!$B:$E,3,FALSE)</f>
        <v>0,16x942x790 ALU/С</v>
      </c>
      <c r="Q148" s="437" t="str">
        <f>VLOOKUP(P148,'Tech. sheet (2)'!$A:$S,17,FALSE)</f>
        <v>BUF-3 A</v>
      </c>
      <c r="R148" s="442" t="str">
        <f>VLOOKUP(P148,'Tech. sheet (2)'!$A:$S,12,FALSE)</f>
        <v>ALU/С</v>
      </c>
      <c r="S148" s="462">
        <v>2.0</v>
      </c>
      <c r="T148" s="462" t="s">
        <v>3308</v>
      </c>
      <c r="U148" s="462">
        <f>VLOOKUP(N148,Register!$B:$E,4,FALSE)</f>
        <v>100</v>
      </c>
      <c r="V148" s="412"/>
      <c r="W148" s="270"/>
      <c r="X148" s="270"/>
      <c r="Y148" s="270"/>
      <c r="Z148" s="270"/>
      <c r="AA148" s="270"/>
      <c r="AB148" s="270"/>
      <c r="AC148" s="270"/>
    </row>
    <row r="149" ht="15.75" customHeight="1">
      <c r="A149" s="238" t="s">
        <v>1057</v>
      </c>
      <c r="B149" s="436" t="str">
        <f>VLOOKUP(C149,'Tech. sheet (2)'!$A:$S,18,FALSE)</f>
        <v>L-959-848-170TH550F2828-HBI-15VK05</v>
      </c>
      <c r="C149" s="437" t="str">
        <f>VLOOKUP(A149,Register!$B:$F,3,FALSE)</f>
        <v>OT62-ELQ6216A2A тест 0,17*959</v>
      </c>
      <c r="D149" s="437" t="str">
        <f>VLOOKUP(C149,'Tech. sheet (2)'!$A:$S,17,FALSE)</f>
        <v>№124</v>
      </c>
      <c r="E149" s="437" t="str">
        <f>VLOOKUP(C149,'Tech. sheet (2)'!$A:$S,12,FALSE)</f>
        <v>W/C 15V</v>
      </c>
      <c r="F149" s="473">
        <v>1.0</v>
      </c>
      <c r="G149" s="473" t="s">
        <v>3306</v>
      </c>
      <c r="H149" s="473">
        <f>VLOOKUP(A149,Register!B:F,4,FALSE)</f>
        <v>20000</v>
      </c>
      <c r="I149" s="412"/>
      <c r="J149" s="412"/>
      <c r="K149" s="412"/>
      <c r="L149" s="412"/>
      <c r="M149" s="412"/>
      <c r="N149" s="243" t="s">
        <v>1070</v>
      </c>
      <c r="O149" s="344" t="str">
        <f>VLOOKUP(P149,'Tech. sheet (2)'!$A:$R,18,FALSE)</f>
        <v>L-895-907-190TH550F2820-HBI-A07B05</v>
      </c>
      <c r="P149" s="460" t="str">
        <f>VLOOKUP(N149,Register!$B:$E,3,FALSE)</f>
        <v>0,19x895x907 Alu/G</v>
      </c>
      <c r="Q149" s="437" t="str">
        <f>VLOOKUP(P149,'Tech. sheet (2)'!$A:$S,17,FALSE)</f>
        <v>№127</v>
      </c>
      <c r="R149" s="442" t="str">
        <f>VLOOKUP(P149,'Tech. sheet (2)'!$A:$S,12,FALSE)</f>
        <v>ALU/G</v>
      </c>
      <c r="S149" s="462">
        <v>2.0</v>
      </c>
      <c r="T149" s="462" t="s">
        <v>3308</v>
      </c>
      <c r="U149" s="462">
        <f>VLOOKUP(N149,Register!$B:$E,4,FALSE)</f>
        <v>30000</v>
      </c>
      <c r="V149" s="412"/>
      <c r="W149" s="270"/>
      <c r="X149" s="270"/>
      <c r="Y149" s="270"/>
      <c r="Z149" s="270"/>
      <c r="AA149" s="270"/>
      <c r="AB149" s="270"/>
      <c r="AC149" s="270"/>
    </row>
    <row r="150" ht="15.75" customHeight="1">
      <c r="A150" s="238" t="s">
        <v>1057</v>
      </c>
      <c r="B150" s="436" t="str">
        <f>VLOOKUP(C150,'Tech. sheet (2)'!$A:$S,18,FALSE)</f>
        <v>L-959-848-170TH550F2828-HBI-15VK05</v>
      </c>
      <c r="C150" s="437" t="str">
        <f>VLOOKUP(A150,Register!$B:$F,3,FALSE)</f>
        <v>OT62-ELQ6216A2A тест 0,17*959</v>
      </c>
      <c r="D150" s="437" t="str">
        <f>VLOOKUP(C150,'Tech. sheet (2)'!$A:$S,17,FALSE)</f>
        <v>№124</v>
      </c>
      <c r="E150" s="437" t="str">
        <f>VLOOKUP(C150,'Tech. sheet (2)'!$A:$S,12,FALSE)</f>
        <v>W/C 15V</v>
      </c>
      <c r="F150" s="473">
        <v>2.0</v>
      </c>
      <c r="G150" s="473" t="s">
        <v>3309</v>
      </c>
      <c r="H150" s="473">
        <f>VLOOKUP(A150,Register!B:F,4,FALSE)</f>
        <v>20000</v>
      </c>
      <c r="I150" s="412"/>
      <c r="J150" s="412"/>
      <c r="K150" s="412"/>
      <c r="L150" s="412"/>
      <c r="M150" s="412"/>
      <c r="N150" s="243" t="s">
        <v>1089</v>
      </c>
      <c r="O150" s="344" t="str">
        <f>VLOOKUP(P150,'Tech. sheet (2)'!$A:$R,18,FALSE)</f>
        <v>L-808-908-210TS275F2828-ARK-A07B05 </v>
      </c>
      <c r="P150" s="460" t="str">
        <f>VLOOKUP(N150,Register!$B:$E,3,FALSE)</f>
        <v>OT96 0,21  alu/g 28/28 </v>
      </c>
      <c r="Q150" s="437" t="str">
        <f>VLOOKUP(P150,'Tech. sheet (2)'!$A:$S,17,FALSE)</f>
        <v>№125</v>
      </c>
      <c r="R150" s="442" t="str">
        <f>VLOOKUP(P150,'Tech. sheet (2)'!$A:$S,12,FALSE)</f>
        <v>ALU/G</v>
      </c>
      <c r="S150" s="462">
        <v>2.0</v>
      </c>
      <c r="T150" s="462" t="s">
        <v>3313</v>
      </c>
      <c r="U150" s="462">
        <f>VLOOKUP(N150,Register!$B:$E,4,FALSE)</f>
        <v>10000</v>
      </c>
      <c r="V150" s="412"/>
      <c r="W150" s="270"/>
      <c r="X150" s="270"/>
      <c r="Y150" s="270"/>
      <c r="Z150" s="270"/>
      <c r="AA150" s="270"/>
      <c r="AB150" s="270"/>
      <c r="AC150" s="270"/>
    </row>
    <row r="151" ht="15.75" customHeight="1">
      <c r="A151" s="238" t="s">
        <v>1052</v>
      </c>
      <c r="B151" s="449" t="str">
        <f>VLOOKUP(C151,'Tech. sheet (2)'!$A:$S,18,FALSE)</f>
        <v>L-896-795-170TH550F2828-HBI-A07B05 </v>
      </c>
      <c r="C151" s="437" t="str">
        <f>VLOOKUP(A151,Register!$B:$F,3,FALSE)</f>
        <v>0,17x896x795 Alu/G</v>
      </c>
      <c r="D151" s="437" t="str">
        <f>VLOOKUP(C151,'Tech. sheet (2)'!$A:$S,17,FALSE)</f>
        <v>№129</v>
      </c>
      <c r="E151" s="437" t="str">
        <f>VLOOKUP(C151,'Tech. sheet (2)'!$A:$S,12,FALSE)</f>
        <v>ALU/G</v>
      </c>
      <c r="F151" s="473">
        <v>2.0</v>
      </c>
      <c r="G151" s="473" t="s">
        <v>3313</v>
      </c>
      <c r="H151" s="473">
        <f>VLOOKUP(A151,Register!B:F,4,FALSE)</f>
        <v>62000</v>
      </c>
      <c r="I151" s="412"/>
      <c r="J151" s="412"/>
      <c r="K151" s="412"/>
      <c r="L151" s="412"/>
      <c r="M151" s="412"/>
      <c r="N151" s="435" t="s">
        <v>1094</v>
      </c>
      <c r="O151" s="344" t="str">
        <f>VLOOKUP(P151,'Tech. sheet (2)'!$A:$R,18,FALSE)</f>
        <v>L-942-790-160TS340S2020-RAS-А08К05</v>
      </c>
      <c r="P151" s="465" t="str">
        <f>VLOOKUP(N151,Register!$B:$E,3,FALSE)</f>
        <v>0,16x942x790 ALU/С</v>
      </c>
      <c r="Q151" s="437" t="str">
        <f>VLOOKUP(P151,'Tech. sheet (2)'!$A:$S,17,FALSE)</f>
        <v>BUF-3 A</v>
      </c>
      <c r="R151" s="442" t="str">
        <f>VLOOKUP(P151,'Tech. sheet (2)'!$A:$S,12,FALSE)</f>
        <v>ALU/С</v>
      </c>
      <c r="S151" s="438">
        <v>1.0</v>
      </c>
      <c r="T151" s="438" t="s">
        <v>3306</v>
      </c>
      <c r="U151" s="438">
        <f>VLOOKUP(N151,Register!$B:$E,4,FALSE)</f>
        <v>45000</v>
      </c>
      <c r="V151" s="412"/>
      <c r="W151" s="270"/>
      <c r="X151" s="270"/>
      <c r="Y151" s="270"/>
      <c r="Z151" s="270"/>
      <c r="AA151" s="270"/>
      <c r="AB151" s="270"/>
      <c r="AC151" s="270"/>
    </row>
    <row r="152" ht="15.75" customHeight="1">
      <c r="A152" s="238" t="s">
        <v>1063</v>
      </c>
      <c r="B152" s="449" t="str">
        <f>VLOOKUP(C152,'Tech. sheet (2)'!$A:$S,18,FALSE)</f>
        <v>L-896-795-170TH550F2828-HBI-A07B05 </v>
      </c>
      <c r="C152" s="437" t="str">
        <f>VLOOKUP(A152,Register!$B:$F,3,FALSE)</f>
        <v>0,17x896x795 Alu/G</v>
      </c>
      <c r="D152" s="437" t="str">
        <f>VLOOKUP(C152,'Tech. sheet (2)'!$A:$S,17,FALSE)</f>
        <v>№129</v>
      </c>
      <c r="E152" s="437" t="str">
        <f>VLOOKUP(C152,'Tech. sheet (2)'!$A:$S,12,FALSE)</f>
        <v>ALU/G</v>
      </c>
      <c r="F152" s="473">
        <v>2.0</v>
      </c>
      <c r="G152" s="473" t="s">
        <v>3313</v>
      </c>
      <c r="H152" s="473">
        <f>VLOOKUP(A152,Register!B:F,4,FALSE)</f>
        <v>43000</v>
      </c>
      <c r="I152" s="412"/>
      <c r="J152" s="412"/>
      <c r="K152" s="412"/>
      <c r="L152" s="412"/>
      <c r="M152" s="412"/>
      <c r="N152" s="435" t="s">
        <v>1097</v>
      </c>
      <c r="O152" s="450" t="str">
        <f>VLOOKUP(P152,'Tech. sheet (2)'!$A:$R,18,FALSE)</f>
        <v>L-954-848-170TH435S2828-USK-15VK05</v>
      </c>
      <c r="P152" s="465" t="str">
        <f>VLOOKUP(N152,Register!$B:$E,3,FALSE)</f>
        <v>OT62-ELQ6216A2A  USK ver3</v>
      </c>
      <c r="Q152" s="437" t="str">
        <f>VLOOKUP(P152,'Tech. sheet (2)'!$A:$S,17,FALSE)</f>
        <v>62-3 A</v>
      </c>
      <c r="R152" s="451" t="str">
        <f>VLOOKUP(P152,'Tech. sheet (2)'!$A:$S,12,FALSE)</f>
        <v>W/C 15V</v>
      </c>
      <c r="S152" s="438">
        <v>1.0</v>
      </c>
      <c r="T152" s="438" t="s">
        <v>3306</v>
      </c>
      <c r="U152" s="438">
        <f>VLOOKUP(N152,Register!$B:$E,4,FALSE)</f>
        <v>40000</v>
      </c>
      <c r="V152" s="412"/>
      <c r="W152" s="270"/>
      <c r="X152" s="270"/>
      <c r="Y152" s="270"/>
      <c r="Z152" s="270"/>
      <c r="AA152" s="270"/>
      <c r="AB152" s="270"/>
      <c r="AC152" s="270"/>
    </row>
    <row r="153" ht="15.75" customHeight="1">
      <c r="A153" s="238" t="s">
        <v>1059</v>
      </c>
      <c r="B153" s="436" t="str">
        <f>VLOOKUP(C153,'Tech. sheet (2)'!$A:$S,18,FALSE)</f>
        <v>L-808-908-210TS275F2828-ARK-A07B05 </v>
      </c>
      <c r="C153" s="437" t="str">
        <f>VLOOKUP(A153,Register!$B:$F,3,FALSE)</f>
        <v>OT96 0,21  alu/g 28/28 </v>
      </c>
      <c r="D153" s="437" t="str">
        <f>VLOOKUP(C153,'Tech. sheet (2)'!$A:$S,17,FALSE)</f>
        <v>№125</v>
      </c>
      <c r="E153" s="437" t="str">
        <f>VLOOKUP(C153,'Tech. sheet (2)'!$A:$S,12,FALSE)</f>
        <v>ALU/G</v>
      </c>
      <c r="F153" s="473">
        <v>2.0</v>
      </c>
      <c r="G153" s="473" t="s">
        <v>3313</v>
      </c>
      <c r="H153" s="473">
        <f>VLOOKUP(A153,Register!B:F,4,FALSE)</f>
        <v>30000</v>
      </c>
      <c r="I153" s="412"/>
      <c r="J153" s="412"/>
      <c r="K153" s="412"/>
      <c r="L153" s="412"/>
      <c r="M153" s="412"/>
      <c r="N153" s="435" t="s">
        <v>1097</v>
      </c>
      <c r="O153" s="450" t="str">
        <f>VLOOKUP(P153,'Tech. sheet (2)'!$A:$R,18,FALSE)</f>
        <v>L-954-848-170TH435S2828-USK-15VK05</v>
      </c>
      <c r="P153" s="465" t="str">
        <f>VLOOKUP(N153,Register!$B:$E,3,FALSE)</f>
        <v>OT62-ELQ6216A2A  USK ver3</v>
      </c>
      <c r="Q153" s="437" t="str">
        <f>VLOOKUP(P153,'Tech. sheet (2)'!$A:$S,17,FALSE)</f>
        <v>62-3 A</v>
      </c>
      <c r="R153" s="451" t="str">
        <f>VLOOKUP(P153,'Tech. sheet (2)'!$A:$S,12,FALSE)</f>
        <v>W/C 15V</v>
      </c>
      <c r="S153" s="438">
        <v>2.0</v>
      </c>
      <c r="T153" s="438" t="s">
        <v>3309</v>
      </c>
      <c r="U153" s="438">
        <f>VLOOKUP(N153,Register!$B:$E,4,FALSE)</f>
        <v>40000</v>
      </c>
      <c r="V153" s="412"/>
      <c r="W153" s="270"/>
      <c r="X153" s="270"/>
      <c r="Y153" s="270"/>
      <c r="Z153" s="270"/>
      <c r="AA153" s="270"/>
      <c r="AB153" s="270"/>
      <c r="AC153" s="270"/>
    </row>
    <row r="154" ht="15.75" customHeight="1">
      <c r="A154" s="209" t="s">
        <v>1069</v>
      </c>
      <c r="B154" s="436" t="str">
        <f>VLOOKUP(C154,'Tech. sheet (2)'!$A:$S,18,FALSE)</f>
        <v>L-942-790-160TS340S2020-RAS-А08К05</v>
      </c>
      <c r="C154" s="437" t="str">
        <f>VLOOKUP(A154,Register!$B:$F,3,FALSE)</f>
        <v>0,16x942x790 ALU/С</v>
      </c>
      <c r="D154" s="437" t="str">
        <f>VLOOKUP(C154,'Tech. sheet (2)'!$A:$S,17,FALSE)</f>
        <v>BUF-3 A</v>
      </c>
      <c r="E154" s="437" t="str">
        <f>VLOOKUP(C154,'Tech. sheet (2)'!$A:$S,12,FALSE)</f>
        <v>ALU/С</v>
      </c>
      <c r="F154" s="443">
        <v>1.0</v>
      </c>
      <c r="G154" s="443" t="s">
        <v>3306</v>
      </c>
      <c r="H154" s="443">
        <f>VLOOKUP(A154,Register!B:F,4,FALSE)</f>
        <v>20000</v>
      </c>
      <c r="I154" s="412"/>
      <c r="J154" s="412"/>
      <c r="K154" s="412"/>
      <c r="L154" s="412"/>
      <c r="M154" s="412"/>
      <c r="N154" s="435" t="s">
        <v>1102</v>
      </c>
      <c r="O154" s="344" t="str">
        <f>VLOOKUP(P154,'Tech. sheet (2)'!$A:$R,18,FALSE)</f>
        <v>L-975-925-140TS550S2828-USK-C06K05</v>
      </c>
      <c r="P154" s="465" t="str">
        <f>VLOOKUP(N154,Register!$B:$E,3,FALSE)</f>
        <v>0,14x975x925 G/C USK</v>
      </c>
      <c r="Q154" s="437" t="str">
        <f>VLOOKUP(P154,'Tech. sheet (2)'!$A:$S,17,FALSE)</f>
        <v>BUF-11 A</v>
      </c>
      <c r="R154" s="442" t="str">
        <f>VLOOKUP(P154,'Tech. sheet (2)'!$A:$S,12,FALSE)</f>
        <v>G/C</v>
      </c>
      <c r="S154" s="438">
        <v>1.0</v>
      </c>
      <c r="T154" s="438" t="s">
        <v>3306</v>
      </c>
      <c r="U154" s="438">
        <f>VLOOKUP(N154,Register!$B:$E,4,FALSE)</f>
        <v>8000</v>
      </c>
      <c r="V154" s="412"/>
      <c r="W154" s="270"/>
      <c r="X154" s="270"/>
      <c r="Y154" s="270"/>
      <c r="Z154" s="270"/>
      <c r="AA154" s="270"/>
      <c r="AB154" s="270"/>
      <c r="AC154" s="270"/>
    </row>
    <row r="155" ht="15.75" customHeight="1">
      <c r="A155" s="209" t="s">
        <v>1072</v>
      </c>
      <c r="B155" s="436" t="str">
        <f>VLOOKUP(C155,'Tech. sheet (2)'!$A:$S,18,FALSE)</f>
        <v>L-959-848-170TH550F2828-HBI-15VK05</v>
      </c>
      <c r="C155" s="437" t="str">
        <f>VLOOKUP(A155,Register!$B:$F,3,FALSE)</f>
        <v>OT62-ELQ6216A2A тест 0,17*959</v>
      </c>
      <c r="D155" s="437" t="str">
        <f>VLOOKUP(C155,'Tech. sheet (2)'!$A:$S,17,FALSE)</f>
        <v>№124</v>
      </c>
      <c r="E155" s="437" t="str">
        <f>VLOOKUP(C155,'Tech. sheet (2)'!$A:$S,12,FALSE)</f>
        <v>W/C 15V</v>
      </c>
      <c r="F155" s="443">
        <v>1.0</v>
      </c>
      <c r="G155" s="443" t="s">
        <v>3306</v>
      </c>
      <c r="H155" s="443">
        <v>20000.0</v>
      </c>
      <c r="I155" s="412"/>
      <c r="J155" s="412"/>
      <c r="K155" s="412"/>
      <c r="L155" s="412"/>
      <c r="M155" s="412"/>
      <c r="N155" s="435" t="s">
        <v>1102</v>
      </c>
      <c r="O155" s="344" t="str">
        <f>VLOOKUP(P155,'Tech. sheet (2)'!$A:$R,18,FALSE)</f>
        <v>L-975-925-140TS550S2828-USK-C06K05</v>
      </c>
      <c r="P155" s="465" t="str">
        <f>VLOOKUP(N155,Register!$B:$E,3,FALSE)</f>
        <v>0,14x975x925 G/C USK</v>
      </c>
      <c r="Q155" s="437" t="str">
        <f>VLOOKUP(P155,'Tech. sheet (2)'!$A:$S,17,FALSE)</f>
        <v>BUF-11 A</v>
      </c>
      <c r="R155" s="442" t="str">
        <f>VLOOKUP(P155,'Tech. sheet (2)'!$A:$S,12,FALSE)</f>
        <v>G/C</v>
      </c>
      <c r="S155" s="438">
        <v>2.0</v>
      </c>
      <c r="T155" s="438">
        <v>101597.0</v>
      </c>
      <c r="U155" s="438">
        <f>VLOOKUP(N155,Register!$B:$E,4,FALSE)</f>
        <v>8000</v>
      </c>
      <c r="V155" s="412"/>
      <c r="W155" s="270"/>
      <c r="X155" s="270"/>
      <c r="Y155" s="270"/>
      <c r="Z155" s="270"/>
      <c r="AA155" s="270"/>
      <c r="AB155" s="270"/>
      <c r="AC155" s="270"/>
    </row>
    <row r="156" ht="15.75" customHeight="1">
      <c r="A156" s="209" t="s">
        <v>1072</v>
      </c>
      <c r="B156" s="436" t="str">
        <f>VLOOKUP(C156,'Tech. sheet (2)'!$A:$S,18,FALSE)</f>
        <v>L-959-848-170TH550F2828-HBI-15VK05</v>
      </c>
      <c r="C156" s="437" t="str">
        <f>VLOOKUP(A156,Register!$B:$F,3,FALSE)</f>
        <v>OT62-ELQ6216A2A тест 0,17*959</v>
      </c>
      <c r="D156" s="437" t="str">
        <f>VLOOKUP(C156,'Tech. sheet (2)'!$A:$S,17,FALSE)</f>
        <v>№124</v>
      </c>
      <c r="E156" s="437" t="str">
        <f>VLOOKUP(C156,'Tech. sheet (2)'!$A:$S,12,FALSE)</f>
        <v>W/C 15V</v>
      </c>
      <c r="F156" s="443">
        <v>2.0</v>
      </c>
      <c r="G156" s="443" t="s">
        <v>3309</v>
      </c>
      <c r="H156" s="443">
        <v>20000.0</v>
      </c>
      <c r="I156" s="412"/>
      <c r="J156" s="412"/>
      <c r="K156" s="412"/>
      <c r="L156" s="412"/>
      <c r="M156" s="412"/>
      <c r="N156" s="435" t="s">
        <v>1103</v>
      </c>
      <c r="O156" s="450" t="str">
        <f>VLOOKUP(P156,'Tech. sheet (2)'!$A:$R,18,FALSE)</f>
        <v>L-908-1112-200TS260S2828-USK-A08B05</v>
      </c>
      <c r="P156" s="465" t="str">
        <f>VLOOKUP(N156,Register!$B:$E,3,FALSE)</f>
        <v>0,20x908x1112 Alu/G</v>
      </c>
      <c r="Q156" s="437" t="str">
        <f>VLOOKUP(P156,'Tech. sheet (2)'!$A:$S,17,FALSE)</f>
        <v>№120-1</v>
      </c>
      <c r="R156" s="442" t="str">
        <f>VLOOKUP(P156,'Tech. sheet (2)'!$A:$S,12,FALSE)</f>
        <v>ALU/G</v>
      </c>
      <c r="S156" s="438">
        <v>1.0</v>
      </c>
      <c r="T156" s="438" t="s">
        <v>3307</v>
      </c>
      <c r="U156" s="438">
        <f>VLOOKUP(N156,Register!$B:$E,4,FALSE)</f>
        <v>15000</v>
      </c>
      <c r="V156" s="412"/>
      <c r="W156" s="270"/>
      <c r="X156" s="270"/>
      <c r="Y156" s="270"/>
      <c r="Z156" s="270"/>
      <c r="AA156" s="270"/>
      <c r="AB156" s="270"/>
      <c r="AC156" s="270"/>
    </row>
    <row r="157" ht="15.75" customHeight="1">
      <c r="A157" s="209" t="s">
        <v>1019</v>
      </c>
      <c r="B157" s="449" t="str">
        <f>VLOOKUP(C157,'Tech. sheet (2)'!$A:$S,18,FALSE)</f>
        <v>L-950-876-270TH435F2856-USK- W18U23</v>
      </c>
      <c r="C157" s="437" t="str">
        <f>VLOOKUP(A157,Register!$B:$F,3,FALSE)</f>
        <v>OT153-W18U23 USK</v>
      </c>
      <c r="D157" s="437" t="str">
        <f>VLOOKUP(C157,'Tech. sheet (2)'!$A:$S,17,FALSE)</f>
        <v>153-3 А</v>
      </c>
      <c r="E157" s="437" t="str">
        <f>VLOOKUP(C157,'Tech. sheet (2)'!$A:$S,12,FALSE)</f>
        <v>W18U23</v>
      </c>
      <c r="F157" s="443">
        <v>4.0</v>
      </c>
      <c r="G157" s="443" t="s">
        <v>3314</v>
      </c>
      <c r="H157" s="443">
        <f>VLOOKUP(A157,Register!B:F,4,FALSE)</f>
        <v>3400</v>
      </c>
      <c r="I157" s="412"/>
      <c r="J157" s="412"/>
      <c r="K157" s="412"/>
      <c r="L157" s="412"/>
      <c r="M157" s="412"/>
      <c r="N157" s="435" t="s">
        <v>1105</v>
      </c>
      <c r="O157" s="450" t="str">
        <f>VLOOKUP(P157,'Tech. sheet (2)'!$A:$R,18,FALSE)</f>
        <v>L-840-942-170TH550F2828-HBI-A55K05</v>
      </c>
      <c r="P157" s="465" t="str">
        <f>VLOOKUP(N157,Register!$B:$E,3,FALSE)</f>
        <v>0,17x840x942 Alu/C</v>
      </c>
      <c r="Q157" s="437" t="str">
        <f>VLOOKUP(P157,'Tech. sheet (2)'!$A:$S,17,FALSE)</f>
        <v>BUF-8 B</v>
      </c>
      <c r="R157" s="442" t="str">
        <f>VLOOKUP(P157,'Tech. sheet (2)'!$A:$S,12,FALSE)</f>
        <v>ALU/С</v>
      </c>
      <c r="S157" s="438">
        <v>1.0</v>
      </c>
      <c r="T157" s="438" t="s">
        <v>3306</v>
      </c>
      <c r="U157" s="438">
        <f>VLOOKUP(N157,Register!$B:$E,4,FALSE)</f>
        <v>26000</v>
      </c>
      <c r="V157" s="412"/>
      <c r="W157" s="270"/>
      <c r="X157" s="270"/>
      <c r="Y157" s="270"/>
      <c r="Z157" s="270"/>
      <c r="AA157" s="270"/>
      <c r="AB157" s="270"/>
      <c r="AC157" s="270"/>
    </row>
    <row r="158" ht="15.75" customHeight="1">
      <c r="A158" s="209" t="s">
        <v>1019</v>
      </c>
      <c r="B158" s="449" t="str">
        <f>VLOOKUP(C158,'Tech. sheet (2)'!$A:$S,18,FALSE)</f>
        <v>L-950-876-270TH435F2856-USK- W18U23</v>
      </c>
      <c r="C158" s="437" t="str">
        <f>VLOOKUP(A158,Register!$B:$F,3,FALSE)</f>
        <v>OT153-W18U23 USK</v>
      </c>
      <c r="D158" s="437" t="str">
        <f>VLOOKUP(C158,'Tech. sheet (2)'!$A:$S,17,FALSE)</f>
        <v>153-3 А</v>
      </c>
      <c r="E158" s="437" t="str">
        <f>VLOOKUP(C158,'Tech. sheet (2)'!$A:$S,12,FALSE)</f>
        <v>W18U23</v>
      </c>
      <c r="F158" s="443">
        <v>5.0</v>
      </c>
      <c r="G158" s="443" t="s">
        <v>3314</v>
      </c>
      <c r="H158" s="443">
        <f>VLOOKUP(A158,Register!B:F,4,FALSE)</f>
        <v>3400</v>
      </c>
      <c r="I158" s="412"/>
      <c r="J158" s="412"/>
      <c r="K158" s="412"/>
      <c r="L158" s="412"/>
      <c r="M158" s="412"/>
      <c r="N158" s="435" t="s">
        <v>1107</v>
      </c>
      <c r="O158" s="344" t="str">
        <f>VLOOKUP(P158,'Tech. sheet (2)'!$A:$R,18,FALSE)</f>
        <v>L-838-942-170TH550F2820-HBI-A55K05</v>
      </c>
      <c r="P158" s="465" t="str">
        <f>VLOOKUP(N158,Register!$B:$E,3,FALSE)</f>
        <v>0,17x838x942 ALU/С</v>
      </c>
      <c r="Q158" s="437" t="str">
        <f>VLOOKUP(P158,'Tech. sheet (2)'!$A:$S,17,FALSE)</f>
        <v>BUF-8 A</v>
      </c>
      <c r="R158" s="442" t="str">
        <f>VLOOKUP(P158,'Tech. sheet (2)'!$A:$S,12,FALSE)</f>
        <v>ALU/С</v>
      </c>
      <c r="S158" s="438">
        <v>1.0</v>
      </c>
      <c r="T158" s="438" t="s">
        <v>3306</v>
      </c>
      <c r="U158" s="438">
        <f>VLOOKUP(N158,Register!$B:$E,4,FALSE)</f>
        <v>9000</v>
      </c>
      <c r="V158" s="412"/>
      <c r="W158" s="270"/>
      <c r="X158" s="270"/>
      <c r="Y158" s="270"/>
      <c r="Z158" s="270"/>
      <c r="AA158" s="270"/>
      <c r="AB158" s="270"/>
      <c r="AC158" s="270"/>
    </row>
    <row r="159" ht="15.75" customHeight="1">
      <c r="A159" s="209" t="s">
        <v>1073</v>
      </c>
      <c r="B159" s="436" t="str">
        <f>VLOOKUP(C159,'Tech. sheet (2)'!$A:$S,18,FALSE)</f>
        <v>L-959-848-170TH550F2828-HBI-15VK05</v>
      </c>
      <c r="C159" s="437" t="str">
        <f>VLOOKUP(A159,Register!$B:$F,3,FALSE)</f>
        <v>OT62-ELQ6216A2A тест 0,17*959</v>
      </c>
      <c r="D159" s="437" t="str">
        <f>VLOOKUP(C159,'Tech. sheet (2)'!$A:$S,17,FALSE)</f>
        <v>№124</v>
      </c>
      <c r="E159" s="437" t="str">
        <f>VLOOKUP(C159,'Tech. sheet (2)'!$A:$S,12,FALSE)</f>
        <v>W/C 15V</v>
      </c>
      <c r="F159" s="443">
        <v>1.0</v>
      </c>
      <c r="G159" s="443" t="s">
        <v>3306</v>
      </c>
      <c r="H159" s="443">
        <f>VLOOKUP(A159,Register!B:F,4,FALSE)</f>
        <v>40000</v>
      </c>
      <c r="I159" s="412"/>
      <c r="J159" s="412"/>
      <c r="K159" s="412"/>
      <c r="L159" s="412"/>
      <c r="M159" s="412"/>
      <c r="N159" s="435" t="s">
        <v>1109</v>
      </c>
      <c r="O159" s="344" t="str">
        <f>VLOOKUP(P159,'Tech. sheet (2)'!$A:$R,18,FALSE)</f>
        <v>L-975-925-140TS550S2828-USK-C06K05</v>
      </c>
      <c r="P159" s="465" t="str">
        <f>VLOOKUP(N159,Register!$B:$E,3,FALSE)</f>
        <v>0,14x975x925 G/C USK</v>
      </c>
      <c r="Q159" s="437" t="str">
        <f>VLOOKUP(P159,'Tech. sheet (2)'!$A:$S,17,FALSE)</f>
        <v>BUF-11 A</v>
      </c>
      <c r="R159" s="442" t="str">
        <f>VLOOKUP(P159,'Tech. sheet (2)'!$A:$S,12,FALSE)</f>
        <v>G/C</v>
      </c>
      <c r="S159" s="438">
        <v>1.0</v>
      </c>
      <c r="T159" s="438" t="s">
        <v>3306</v>
      </c>
      <c r="U159" s="438">
        <f>VLOOKUP(N159,Register!$B:$E,4,FALSE)</f>
        <v>20000</v>
      </c>
      <c r="V159" s="412"/>
      <c r="W159" s="270"/>
      <c r="X159" s="270"/>
      <c r="Y159" s="270"/>
      <c r="Z159" s="270"/>
      <c r="AA159" s="270"/>
      <c r="AB159" s="270"/>
      <c r="AC159" s="270"/>
    </row>
    <row r="160" ht="15.75" customHeight="1">
      <c r="A160" s="209" t="s">
        <v>1074</v>
      </c>
      <c r="B160" s="436" t="str">
        <f>VLOOKUP(C160,'Tech. sheet (2)'!$A:$S,18,FALSE)</f>
        <v>L-942-790-160TS340S2020-RAS-А08К05</v>
      </c>
      <c r="C160" s="437" t="str">
        <f>VLOOKUP(A160,Register!$B:$F,3,FALSE)</f>
        <v>0,16x942x790 ALU/С</v>
      </c>
      <c r="D160" s="437" t="str">
        <f>VLOOKUP(C160,'Tech. sheet (2)'!$A:$S,17,FALSE)</f>
        <v>BUF-3 A</v>
      </c>
      <c r="E160" s="437" t="str">
        <f>VLOOKUP(C160,'Tech. sheet (2)'!$A:$S,12,FALSE)</f>
        <v>ALU/С</v>
      </c>
      <c r="F160" s="443">
        <v>1.0</v>
      </c>
      <c r="G160" s="443" t="s">
        <v>3306</v>
      </c>
      <c r="H160" s="443">
        <f>VLOOKUP(A160,Register!B:F,4,FALSE)</f>
        <v>20000</v>
      </c>
      <c r="I160" s="412"/>
      <c r="J160" s="412"/>
      <c r="K160" s="412"/>
      <c r="L160" s="412"/>
      <c r="M160" s="412"/>
      <c r="N160" s="435" t="s">
        <v>1109</v>
      </c>
      <c r="O160" s="344" t="str">
        <f>VLOOKUP(P160,'Tech. sheet (2)'!$A:$R,18,FALSE)</f>
        <v>L-975-925-140TS550S2828-USK-C06K05</v>
      </c>
      <c r="P160" s="465" t="str">
        <f>VLOOKUP(N160,Register!$B:$E,3,FALSE)</f>
        <v>0,14x975x925 G/C USK</v>
      </c>
      <c r="Q160" s="437" t="str">
        <f>VLOOKUP(P160,'Tech. sheet (2)'!$A:$S,17,FALSE)</f>
        <v>BUF-11 A</v>
      </c>
      <c r="R160" s="442" t="str">
        <f>VLOOKUP(P160,'Tech. sheet (2)'!$A:$S,12,FALSE)</f>
        <v>G/C</v>
      </c>
      <c r="S160" s="438">
        <v>2.0</v>
      </c>
      <c r="T160" s="438">
        <v>101597.0</v>
      </c>
      <c r="U160" s="438">
        <f>VLOOKUP(N160,Register!$B:$E,4,FALSE)</f>
        <v>20000</v>
      </c>
      <c r="V160" s="412"/>
      <c r="W160" s="270"/>
      <c r="X160" s="270"/>
      <c r="Y160" s="270"/>
      <c r="Z160" s="270"/>
      <c r="AA160" s="270"/>
      <c r="AB160" s="270"/>
      <c r="AC160" s="270"/>
    </row>
    <row r="161" ht="15.75" customHeight="1">
      <c r="A161" s="209" t="s">
        <v>1074</v>
      </c>
      <c r="B161" s="436" t="str">
        <f>VLOOKUP(C161,'Tech. sheet (2)'!$A:$S,18,FALSE)</f>
        <v>L-942-790-160TS340S2020-RAS-А08К05</v>
      </c>
      <c r="C161" s="437" t="str">
        <f>VLOOKUP(A161,Register!$B:$F,3,FALSE)</f>
        <v>0,16x942x790 ALU/С</v>
      </c>
      <c r="D161" s="437" t="str">
        <f>VLOOKUP(C161,'Tech. sheet (2)'!$A:$S,17,FALSE)</f>
        <v>BUF-3 A</v>
      </c>
      <c r="E161" s="437" t="str">
        <f>VLOOKUP(C161,'Tech. sheet (2)'!$A:$S,12,FALSE)</f>
        <v>ALU/С</v>
      </c>
      <c r="F161" s="443">
        <v>2.0</v>
      </c>
      <c r="G161" s="443" t="s">
        <v>3308</v>
      </c>
      <c r="H161" s="443">
        <f>VLOOKUP(A161,Register!B:F,4,FALSE)</f>
        <v>20000</v>
      </c>
      <c r="I161" s="412"/>
      <c r="J161" s="412"/>
      <c r="K161" s="412"/>
      <c r="L161" s="412"/>
      <c r="M161" s="412"/>
      <c r="N161" s="435" t="s">
        <v>1118</v>
      </c>
      <c r="O161" s="450" t="str">
        <f>VLOOKUP(P161,'Tech. sheet (2)'!$A:$R,18,FALSE)</f>
        <v>L-950-876-280TH460S2828-ARI-W18B55  </v>
      </c>
      <c r="P161" s="465" t="str">
        <f>VLOOKUP(N161,Register!$B:$E,3,FALSE)</f>
        <v>OT153-ELQ0561A2A-W18B55 ARI</v>
      </c>
      <c r="Q161" s="437" t="str">
        <f>VLOOKUP(P161,'Tech. sheet (2)'!$A:$S,17,FALSE)</f>
        <v> №132</v>
      </c>
      <c r="R161" s="442" t="str">
        <f>VLOOKUP(P161,'Tech. sheet (2)'!$A:$S,12,FALSE)</f>
        <v>2W/G</v>
      </c>
      <c r="S161" s="438">
        <v>2.0</v>
      </c>
      <c r="T161" s="438">
        <v>818062.0</v>
      </c>
      <c r="U161" s="438">
        <f>VLOOKUP(N161,Register!$B:$E,4,FALSE)</f>
        <v>17000</v>
      </c>
      <c r="V161" s="412"/>
      <c r="W161" s="270"/>
      <c r="X161" s="270"/>
      <c r="Y161" s="270"/>
      <c r="Z161" s="270"/>
      <c r="AA161" s="270"/>
      <c r="AB161" s="270"/>
      <c r="AC161" s="270"/>
    </row>
    <row r="162" ht="15.75" customHeight="1">
      <c r="A162" s="209" t="s">
        <v>1073</v>
      </c>
      <c r="B162" s="436" t="str">
        <f>VLOOKUP(C162,'Tech. sheet (2)'!$A:$S,18,FALSE)</f>
        <v>L-959-848-170TH550F2828-HBI-15VK05</v>
      </c>
      <c r="C162" s="437" t="str">
        <f>VLOOKUP(A162,Register!$B:$F,3,FALSE)</f>
        <v>OT62-ELQ6216A2A тест 0,17*959</v>
      </c>
      <c r="D162" s="437" t="str">
        <f>VLOOKUP(C162,'Tech. sheet (2)'!$A:$S,17,FALSE)</f>
        <v>№124</v>
      </c>
      <c r="E162" s="437" t="str">
        <f>VLOOKUP(C162,'Tech. sheet (2)'!$A:$S,12,FALSE)</f>
        <v>W/C 15V</v>
      </c>
      <c r="F162" s="443">
        <v>1.0</v>
      </c>
      <c r="G162" s="443" t="s">
        <v>3306</v>
      </c>
      <c r="H162" s="443">
        <v>8000.0</v>
      </c>
      <c r="I162" s="412"/>
      <c r="J162" s="412"/>
      <c r="K162" s="412"/>
      <c r="L162" s="412"/>
      <c r="M162" s="412"/>
      <c r="N162" s="435" t="s">
        <v>1118</v>
      </c>
      <c r="O162" s="450" t="str">
        <f>VLOOKUP(P162,'Tech. sheet (2)'!$A:$R,18,FALSE)</f>
        <v>L-950-876-280TH460S2828-ARI-W18B55  </v>
      </c>
      <c r="P162" s="465" t="str">
        <f>VLOOKUP(N162,Register!$B:$E,3,FALSE)</f>
        <v>OT153-ELQ0561A2A-W18B55 ARI</v>
      </c>
      <c r="Q162" s="437" t="str">
        <f>VLOOKUP(P162,'Tech. sheet (2)'!$A:$S,17,FALSE)</f>
        <v> №132</v>
      </c>
      <c r="R162" s="442" t="str">
        <f>VLOOKUP(P162,'Tech. sheet (2)'!$A:$S,12,FALSE)</f>
        <v>2W/G</v>
      </c>
      <c r="S162" s="438">
        <v>3.0</v>
      </c>
      <c r="T162" s="438">
        <v>818062.0</v>
      </c>
      <c r="U162" s="438">
        <f>VLOOKUP(N162,Register!$B:$E,4,FALSE)</f>
        <v>17000</v>
      </c>
      <c r="V162" s="412"/>
      <c r="W162" s="270"/>
      <c r="X162" s="270"/>
      <c r="Y162" s="270"/>
      <c r="Z162" s="270"/>
      <c r="AA162" s="270"/>
      <c r="AB162" s="270"/>
      <c r="AC162" s="270"/>
    </row>
    <row r="163" ht="15.75" customHeight="1">
      <c r="A163" s="209" t="s">
        <v>1073</v>
      </c>
      <c r="B163" s="436" t="str">
        <f>VLOOKUP(C163,'Tech. sheet (2)'!$A:$S,18,FALSE)</f>
        <v>L-959-848-170TH550F2828-HBI-15VK05</v>
      </c>
      <c r="C163" s="437" t="str">
        <f>VLOOKUP(A163,Register!$B:$F,3,FALSE)</f>
        <v>OT62-ELQ6216A2A тест 0,17*959</v>
      </c>
      <c r="D163" s="437" t="str">
        <f>VLOOKUP(C163,'Tech. sheet (2)'!$A:$S,17,FALSE)</f>
        <v>№124</v>
      </c>
      <c r="E163" s="437" t="str">
        <f>VLOOKUP(C163,'Tech. sheet (2)'!$A:$S,12,FALSE)</f>
        <v>W/C 15V</v>
      </c>
      <c r="F163" s="443">
        <v>2.0</v>
      </c>
      <c r="G163" s="443" t="s">
        <v>3309</v>
      </c>
      <c r="H163" s="443">
        <v>8000.0</v>
      </c>
      <c r="I163" s="412"/>
      <c r="J163" s="412"/>
      <c r="K163" s="412"/>
      <c r="L163" s="412"/>
      <c r="M163" s="412"/>
      <c r="N163" s="435" t="s">
        <v>1123</v>
      </c>
      <c r="O163" s="344" t="str">
        <f>VLOOKUP(P163,'Tech. sheet (2)'!$A:$R,18,FALSE)</f>
        <v>L-942-790-160TS340S2020-RAS-А08К05</v>
      </c>
      <c r="P163" s="465" t="str">
        <f>VLOOKUP(N163,Register!$B:$E,3,FALSE)</f>
        <v>0,16x942x790 ALU/С</v>
      </c>
      <c r="Q163" s="437" t="str">
        <f>VLOOKUP(P163,'Tech. sheet (2)'!$A:$S,17,FALSE)</f>
        <v>BUF-3 A</v>
      </c>
      <c r="R163" s="442" t="str">
        <f>VLOOKUP(P163,'Tech. sheet (2)'!$A:$S,12,FALSE)</f>
        <v>ALU/С</v>
      </c>
      <c r="S163" s="438">
        <v>1.0</v>
      </c>
      <c r="T163" s="438" t="s">
        <v>3306</v>
      </c>
      <c r="U163" s="438">
        <v>20000.0</v>
      </c>
      <c r="V163" s="412"/>
      <c r="W163" s="270"/>
      <c r="X163" s="270"/>
      <c r="Y163" s="270"/>
      <c r="Z163" s="270"/>
      <c r="AA163" s="270"/>
      <c r="AB163" s="270"/>
      <c r="AC163" s="270"/>
    </row>
    <row r="164" ht="15.75" customHeight="1">
      <c r="A164" s="209" t="s">
        <v>1073</v>
      </c>
      <c r="B164" s="436" t="str">
        <f>VLOOKUP(C164,'Tech. sheet (2)'!$A:$S,18,FALSE)</f>
        <v>L-959-848-170TH550F2828-HBI-15VK05</v>
      </c>
      <c r="C164" s="437" t="str">
        <f>VLOOKUP(A164,Register!$B:$F,3,FALSE)</f>
        <v>OT62-ELQ6216A2A тест 0,17*959</v>
      </c>
      <c r="D164" s="437" t="str">
        <f>VLOOKUP(C164,'Tech. sheet (2)'!$A:$S,17,FALSE)</f>
        <v>№124</v>
      </c>
      <c r="E164" s="437" t="str">
        <f>VLOOKUP(C164,'Tech. sheet (2)'!$A:$S,12,FALSE)</f>
        <v>W/C 15V</v>
      </c>
      <c r="F164" s="443">
        <v>1.0</v>
      </c>
      <c r="G164" s="443" t="s">
        <v>3306</v>
      </c>
      <c r="H164" s="443">
        <v>22000.0</v>
      </c>
      <c r="I164" s="412"/>
      <c r="J164" s="412"/>
      <c r="K164" s="412"/>
      <c r="L164" s="412"/>
      <c r="M164" s="412"/>
      <c r="N164" s="435" t="s">
        <v>1123</v>
      </c>
      <c r="O164" s="344" t="str">
        <f>VLOOKUP(P164,'Tech. sheet (2)'!$A:$R,18,FALSE)</f>
        <v>L-942-790-160TS340S2020-RAS-А08К05</v>
      </c>
      <c r="P164" s="465" t="str">
        <f>VLOOKUP(N164,Register!$B:$E,3,FALSE)</f>
        <v>0,16x942x790 ALU/С</v>
      </c>
      <c r="Q164" s="437" t="str">
        <f>VLOOKUP(P164,'Tech. sheet (2)'!$A:$S,17,FALSE)</f>
        <v>BUF-3 A</v>
      </c>
      <c r="R164" s="442" t="str">
        <f>VLOOKUP(P164,'Tech. sheet (2)'!$A:$S,12,FALSE)</f>
        <v>ALU/С</v>
      </c>
      <c r="S164" s="438">
        <v>2.0</v>
      </c>
      <c r="T164" s="438" t="s">
        <v>3308</v>
      </c>
      <c r="U164" s="438">
        <v>20000.0</v>
      </c>
      <c r="V164" s="412"/>
      <c r="W164" s="270"/>
      <c r="X164" s="270"/>
      <c r="Y164" s="270"/>
      <c r="Z164" s="270"/>
      <c r="AA164" s="270"/>
      <c r="AB164" s="270"/>
      <c r="AC164" s="270"/>
    </row>
    <row r="165" ht="15.75" customHeight="1">
      <c r="A165" s="209" t="s">
        <v>1073</v>
      </c>
      <c r="B165" s="436" t="str">
        <f>VLOOKUP(C165,'Tech. sheet (2)'!$A:$S,18,FALSE)</f>
        <v>L-959-848-170TH550F2828-HBI-15VK05</v>
      </c>
      <c r="C165" s="437" t="str">
        <f>VLOOKUP(A165,Register!$B:$F,3,FALSE)</f>
        <v>OT62-ELQ6216A2A тест 0,17*959</v>
      </c>
      <c r="D165" s="437" t="str">
        <f>VLOOKUP(C165,'Tech. sheet (2)'!$A:$S,17,FALSE)</f>
        <v>№124</v>
      </c>
      <c r="E165" s="437" t="str">
        <f>VLOOKUP(C165,'Tech. sheet (2)'!$A:$S,12,FALSE)</f>
        <v>W/C 15V</v>
      </c>
      <c r="F165" s="443">
        <v>2.0</v>
      </c>
      <c r="G165" s="443" t="s">
        <v>3309</v>
      </c>
      <c r="H165" s="443">
        <v>22000.0</v>
      </c>
      <c r="I165" s="412"/>
      <c r="J165" s="412"/>
      <c r="K165" s="412"/>
      <c r="L165" s="412"/>
      <c r="M165" s="412"/>
      <c r="N165" s="435" t="s">
        <v>1123</v>
      </c>
      <c r="O165" s="344" t="str">
        <f>VLOOKUP(P165,'Tech. sheet (2)'!$A:$R,18,FALSE)</f>
        <v>L-942-790-160TS340S2020-RAS-А08К05</v>
      </c>
      <c r="P165" s="465" t="str">
        <f>VLOOKUP(N165,Register!$B:$E,3,FALSE)</f>
        <v>0,16x942x790 ALU/С</v>
      </c>
      <c r="Q165" s="437" t="str">
        <f>VLOOKUP(P165,'Tech. sheet (2)'!$A:$S,17,FALSE)</f>
        <v>BUF-3 A</v>
      </c>
      <c r="R165" s="442" t="str">
        <f>VLOOKUP(P165,'Tech. sheet (2)'!$A:$S,12,FALSE)</f>
        <v>ALU/С</v>
      </c>
      <c r="S165" s="438">
        <v>1.0</v>
      </c>
      <c r="T165" s="438" t="s">
        <v>3306</v>
      </c>
      <c r="U165" s="438">
        <v>22000.0</v>
      </c>
      <c r="V165" s="412"/>
      <c r="W165" s="270"/>
      <c r="X165" s="270"/>
      <c r="Y165" s="270"/>
      <c r="Z165" s="270"/>
      <c r="AA165" s="270"/>
      <c r="AB165" s="270"/>
      <c r="AC165" s="270"/>
    </row>
    <row r="166" ht="15.75" customHeight="1">
      <c r="A166" s="209" t="s">
        <v>1076</v>
      </c>
      <c r="B166" s="436" t="str">
        <f>VLOOKUP(C166,'Tech. sheet (2)'!$A:$S,18,FALSE)</f>
        <v>L-975-925-140TS550S2828-USK-C06K05</v>
      </c>
      <c r="C166" s="437" t="str">
        <f>VLOOKUP(A166,Register!$B:$F,3,FALSE)</f>
        <v>0,14x975x925 G/C USK</v>
      </c>
      <c r="D166" s="437" t="str">
        <f>VLOOKUP(C166,'Tech. sheet (2)'!$A:$S,17,FALSE)</f>
        <v>BUF-11 A</v>
      </c>
      <c r="E166" s="437" t="str">
        <f>VLOOKUP(C166,'Tech. sheet (2)'!$A:$S,12,FALSE)</f>
        <v>G/C</v>
      </c>
      <c r="F166" s="443">
        <v>1.0</v>
      </c>
      <c r="G166" s="443" t="s">
        <v>3306</v>
      </c>
      <c r="H166" s="443">
        <v>18000.0</v>
      </c>
      <c r="I166" s="412"/>
      <c r="J166" s="412"/>
      <c r="K166" s="412"/>
      <c r="L166" s="412"/>
      <c r="M166" s="412"/>
      <c r="N166" s="435" t="s">
        <v>1123</v>
      </c>
      <c r="O166" s="344" t="str">
        <f>VLOOKUP(P166,'Tech. sheet (2)'!$A:$R,18,FALSE)</f>
        <v>L-942-790-160TS340S2020-RAS-А08К05</v>
      </c>
      <c r="P166" s="465" t="str">
        <f>VLOOKUP(N166,Register!$B:$E,3,FALSE)</f>
        <v>0,16x942x790 ALU/С</v>
      </c>
      <c r="Q166" s="437" t="str">
        <f>VLOOKUP(P166,'Tech. sheet (2)'!$A:$S,17,FALSE)</f>
        <v>BUF-3 A</v>
      </c>
      <c r="R166" s="442" t="str">
        <f>VLOOKUP(P166,'Tech. sheet (2)'!$A:$S,12,FALSE)</f>
        <v>ALU/С</v>
      </c>
      <c r="S166" s="438">
        <v>2.0</v>
      </c>
      <c r="T166" s="438" t="s">
        <v>3308</v>
      </c>
      <c r="U166" s="438">
        <v>22000.0</v>
      </c>
      <c r="V166" s="412"/>
      <c r="W166" s="270"/>
      <c r="X166" s="270"/>
      <c r="Y166" s="270"/>
      <c r="Z166" s="270"/>
      <c r="AA166" s="270"/>
      <c r="AB166" s="270"/>
      <c r="AC166" s="270"/>
    </row>
    <row r="167" ht="15.75" customHeight="1">
      <c r="A167" s="209" t="s">
        <v>1076</v>
      </c>
      <c r="B167" s="436" t="str">
        <f>VLOOKUP(C167,'Tech. sheet (2)'!$A:$S,18,FALSE)</f>
        <v>L-975-925-140TS550S2828-USK-C06K05</v>
      </c>
      <c r="C167" s="437" t="str">
        <f>VLOOKUP(A167,Register!$B:$F,3,FALSE)</f>
        <v>0,14x975x925 G/C USK</v>
      </c>
      <c r="D167" s="437" t="str">
        <f>VLOOKUP(C167,'Tech. sheet (2)'!$A:$S,17,FALSE)</f>
        <v>BUF-11 A</v>
      </c>
      <c r="E167" s="437" t="str">
        <f>VLOOKUP(C167,'Tech. sheet (2)'!$A:$S,12,FALSE)</f>
        <v>G/C</v>
      </c>
      <c r="F167" s="443">
        <v>2.0</v>
      </c>
      <c r="G167" s="443">
        <v>101597.0</v>
      </c>
      <c r="H167" s="443">
        <v>18000.0</v>
      </c>
      <c r="I167" s="412"/>
      <c r="J167" s="412"/>
      <c r="K167" s="412"/>
      <c r="L167" s="412"/>
      <c r="M167" s="412"/>
      <c r="N167" s="435" t="s">
        <v>1117</v>
      </c>
      <c r="O167" s="344" t="str">
        <f>VLOOKUP(P167,'Tech. sheet (2)'!$A:$R,18,FALSE)</f>
        <v>L-950-876-270TH435F5628-USK-20EB05</v>
      </c>
      <c r="P167" s="465" t="str">
        <f>VLOOKUP(N167,Register!$B:$E,3,FALSE)</f>
        <v>OT153-ELQ1554A0A USK</v>
      </c>
      <c r="Q167" s="437" t="str">
        <f>VLOOKUP(P167,'Tech. sheet (2)'!$A:$S,17,FALSE)</f>
        <v>153-1 A</v>
      </c>
      <c r="R167" s="442" t="str">
        <f>VLOOKUP(P167,'Tech. sheet (2)'!$A:$S,12,FALSE)</f>
        <v>W/G</v>
      </c>
      <c r="S167" s="438">
        <v>2.0</v>
      </c>
      <c r="T167" s="438">
        <v>819059.0</v>
      </c>
      <c r="U167" s="438">
        <f>VLOOKUP(N167,Register!$B:$E,4,FALSE)</f>
        <v>7000</v>
      </c>
      <c r="V167" s="412"/>
      <c r="W167" s="270"/>
      <c r="X167" s="270"/>
      <c r="Y167" s="270"/>
      <c r="Z167" s="270"/>
      <c r="AA167" s="270"/>
      <c r="AB167" s="270"/>
      <c r="AC167" s="270"/>
    </row>
    <row r="168" ht="15.75" customHeight="1">
      <c r="A168" s="243" t="s">
        <v>1078</v>
      </c>
      <c r="B168" s="436" t="str">
        <f>VLOOKUP(C168,'Tech. sheet (2)'!$A:$S,18,FALSE)</f>
        <v>L-913-766-140TS480F2020-RAS-21EK05</v>
      </c>
      <c r="C168" s="437" t="str">
        <f>VLOOKUP(A168,Register!$B:$F,3,FALSE)</f>
        <v>0,14x913x766 21E</v>
      </c>
      <c r="D168" s="464" t="str">
        <f>VLOOKUP(C168,'Tech. sheet (2)'!$A:$S,17,FALSE)</f>
        <v>BUF-2 A</v>
      </c>
      <c r="E168" s="437" t="str">
        <f>VLOOKUP(C168,'Tech. sheet (2)'!$A:$S,12,FALSE)</f>
        <v>21E</v>
      </c>
      <c r="F168" s="462">
        <v>1.0</v>
      </c>
      <c r="G168" s="462" t="s">
        <v>3306</v>
      </c>
      <c r="H168" s="462">
        <f>VLOOKUP(A168,Register!B:F,4,FALSE)</f>
        <v>20000</v>
      </c>
      <c r="I168" s="412"/>
      <c r="J168" s="412"/>
      <c r="K168" s="412"/>
      <c r="L168" s="412"/>
      <c r="M168" s="412"/>
      <c r="N168" s="435" t="s">
        <v>1121</v>
      </c>
      <c r="O168" s="450" t="str">
        <f>VLOOKUP(P168,'Tech. sheet (2)'!$A:$R,18,FALSE)</f>
        <v>L-950-876-280TH460F8428-ARI-20EB05  </v>
      </c>
      <c r="P168" s="465" t="str">
        <f>VLOOKUP(N168,Register!$B:$E,3,FALSE)</f>
        <v>OT153-ELQ1554A0A-20EB05 ARI</v>
      </c>
      <c r="Q168" s="437" t="str">
        <f>VLOOKUP(P168,'Tech. sheet (2)'!$A:$S,17,FALSE)</f>
        <v> №133</v>
      </c>
      <c r="R168" s="442" t="str">
        <f>VLOOKUP(P168,'Tech. sheet (2)'!$A:$S,12,FALSE)</f>
        <v>W/G</v>
      </c>
      <c r="S168" s="438">
        <v>2.0</v>
      </c>
      <c r="T168" s="438">
        <v>819059.0</v>
      </c>
      <c r="U168" s="438">
        <f>VLOOKUP(N168,Register!$B:$E,4,FALSE)</f>
        <v>8000</v>
      </c>
      <c r="V168" s="412"/>
      <c r="W168" s="270"/>
      <c r="X168" s="270"/>
      <c r="Y168" s="270"/>
      <c r="Z168" s="270"/>
      <c r="AA168" s="270"/>
      <c r="AB168" s="270"/>
      <c r="AC168" s="270"/>
    </row>
    <row r="169" ht="15.75" customHeight="1">
      <c r="A169" s="243" t="s">
        <v>1080</v>
      </c>
      <c r="B169" s="449" t="str">
        <f>VLOOKUP(C169,'Tech. sheet (2)'!$A:$S,18,FALSE)</f>
        <v>L-922-868-170TH580S5628-USK-21ЕК05</v>
      </c>
      <c r="C169" s="437" t="str">
        <f>VLOOKUP(A169,Register!$B:$F,3,FALSE)</f>
        <v>OT070-ELQ7022A5A 21Е</v>
      </c>
      <c r="D169" s="447" t="str">
        <f>VLOOKUP(C169,'Tech. sheet (2)'!$A:$S,17,FALSE)</f>
        <v>70-6 B</v>
      </c>
      <c r="E169" s="447" t="str">
        <f>VLOOKUP(C169,'Tech. sheet (2)'!$A:$S,12,FALSE)</f>
        <v>W/C 21Е</v>
      </c>
      <c r="F169" s="462">
        <v>1.0</v>
      </c>
      <c r="G169" s="462" t="s">
        <v>3306</v>
      </c>
      <c r="H169" s="462">
        <f>VLOOKUP(A169,Register!B:F,4,FALSE)</f>
        <v>19000</v>
      </c>
      <c r="I169" s="412"/>
      <c r="J169" s="412"/>
      <c r="K169" s="412"/>
      <c r="L169" s="412"/>
      <c r="M169" s="412"/>
      <c r="N169" s="435" t="s">
        <v>1121</v>
      </c>
      <c r="O169" s="450" t="str">
        <f>VLOOKUP(P169,'Tech. sheet (2)'!$A:$R,18,FALSE)</f>
        <v>L-950-876-280TH460F8428-ARI-20EB05  </v>
      </c>
      <c r="P169" s="465" t="str">
        <f>VLOOKUP(N169,Register!$B:$E,3,FALSE)</f>
        <v>OT153-ELQ1554A0A-20EB05 ARI</v>
      </c>
      <c r="Q169" s="437" t="str">
        <f>VLOOKUP(P169,'Tech. sheet (2)'!$A:$S,17,FALSE)</f>
        <v> №133</v>
      </c>
      <c r="R169" s="442" t="str">
        <f>VLOOKUP(P169,'Tech. sheet (2)'!$A:$S,12,FALSE)</f>
        <v>W/G</v>
      </c>
      <c r="S169" s="438">
        <v>3.0</v>
      </c>
      <c r="T169" s="438">
        <v>816733.0</v>
      </c>
      <c r="U169" s="438">
        <f>VLOOKUP(N169,Register!$B:$E,4,FALSE)</f>
        <v>8000</v>
      </c>
      <c r="V169" s="412"/>
      <c r="W169" s="270"/>
      <c r="X169" s="270"/>
      <c r="Y169" s="270"/>
      <c r="Z169" s="270"/>
      <c r="AA169" s="270"/>
      <c r="AB169" s="270"/>
      <c r="AC169" s="270"/>
    </row>
    <row r="170" ht="15.75" customHeight="1">
      <c r="A170" s="243" t="s">
        <v>1080</v>
      </c>
      <c r="B170" s="449" t="str">
        <f>VLOOKUP(C170,'Tech. sheet (2)'!$A:$S,18,FALSE)</f>
        <v>L-922-868-170TH580S5628-USK-21ЕК05</v>
      </c>
      <c r="C170" s="437" t="str">
        <f>VLOOKUP(A170,Register!$B:$F,3,FALSE)</f>
        <v>OT070-ELQ7022A5A 21Е</v>
      </c>
      <c r="D170" s="447" t="str">
        <f>VLOOKUP(C170,'Tech. sheet (2)'!$A:$S,17,FALSE)</f>
        <v>70-6 B</v>
      </c>
      <c r="E170" s="447" t="str">
        <f>VLOOKUP(C170,'Tech. sheet (2)'!$A:$S,12,FALSE)</f>
        <v>W/C 21Е</v>
      </c>
      <c r="F170" s="462">
        <v>2.0</v>
      </c>
      <c r="G170" s="462" t="s">
        <v>3309</v>
      </c>
      <c r="H170" s="462">
        <f>VLOOKUP(A170,Register!B:F,4,FALSE)</f>
        <v>19000</v>
      </c>
      <c r="I170" s="412"/>
      <c r="J170" s="412"/>
      <c r="K170" s="412"/>
      <c r="L170" s="412"/>
      <c r="M170" s="412"/>
      <c r="N170" s="435" t="s">
        <v>1117</v>
      </c>
      <c r="O170" s="344" t="str">
        <f>VLOOKUP(P170,'Tech. sheet (2)'!$A:$R,18,FALSE)</f>
        <v>L-950-876-270TH435F5628-USK-20EB05</v>
      </c>
      <c r="P170" s="465" t="str">
        <f>VLOOKUP(N170,Register!$B:$E,3,FALSE)</f>
        <v>OT153-ELQ1554A0A USK</v>
      </c>
      <c r="Q170" s="437" t="str">
        <f>VLOOKUP(P170,'Tech. sheet (2)'!$A:$S,17,FALSE)</f>
        <v>153-1 A</v>
      </c>
      <c r="R170" s="442" t="str">
        <f>VLOOKUP(P170,'Tech. sheet (2)'!$A:$S,12,FALSE)</f>
        <v>W/G</v>
      </c>
      <c r="S170" s="438">
        <v>3.0</v>
      </c>
      <c r="T170" s="438">
        <v>816733.0</v>
      </c>
      <c r="U170" s="438">
        <f>VLOOKUP(N170,Register!$B:$E,4,FALSE)</f>
        <v>7000</v>
      </c>
      <c r="V170" s="412"/>
      <c r="W170" s="270"/>
      <c r="X170" s="270"/>
      <c r="Y170" s="270"/>
      <c r="Z170" s="270"/>
      <c r="AA170" s="270"/>
      <c r="AB170" s="270"/>
      <c r="AC170" s="270"/>
    </row>
    <row r="171" ht="15.75" customHeight="1">
      <c r="A171" s="243" t="s">
        <v>1078</v>
      </c>
      <c r="B171" s="436" t="str">
        <f>VLOOKUP(C171,'Tech. sheet (2)'!$A:$S,18,FALSE)</f>
        <v>L-913-766-140TS480F2020-RAS-21EK05</v>
      </c>
      <c r="C171" s="437" t="str">
        <f>VLOOKUP(A171,Register!$B:$F,3,FALSE)</f>
        <v>0,14x913x766 21E</v>
      </c>
      <c r="D171" s="464" t="str">
        <f>VLOOKUP(C171,'Tech. sheet (2)'!$A:$S,17,FALSE)</f>
        <v>BUF-2 A</v>
      </c>
      <c r="E171" s="437" t="str">
        <f>VLOOKUP(C171,'Tech. sheet (2)'!$A:$S,12,FALSE)</f>
        <v>21E</v>
      </c>
      <c r="F171" s="462">
        <v>2.0</v>
      </c>
      <c r="G171" s="462" t="s">
        <v>3309</v>
      </c>
      <c r="H171" s="462">
        <f>VLOOKUP(A171,Register!B:F,4,FALSE)</f>
        <v>20000</v>
      </c>
      <c r="I171" s="412"/>
      <c r="J171" s="412"/>
      <c r="K171" s="412"/>
      <c r="L171" s="412"/>
      <c r="M171" s="412"/>
      <c r="N171" s="435" t="s">
        <v>1114</v>
      </c>
      <c r="O171" s="344" t="str">
        <f>VLOOKUP(P171,'Tech. sheet (2)'!$A:$R,18,FALSE)</f>
        <v>L-838-941,7-200TH550S2828-HBI-A55B05</v>
      </c>
      <c r="P171" s="465" t="str">
        <f>VLOOKUP(N171,Register!$B:$E,3,FALSE)</f>
        <v>OT99-921XQ 0,20 A55B05 </v>
      </c>
      <c r="Q171" s="437" t="str">
        <f>VLOOKUP(P171,'Tech. sheet (2)'!$A:$S,17,FALSE)</f>
        <v>99-C-1</v>
      </c>
      <c r="R171" s="442" t="str">
        <f>VLOOKUP(P171,'Tech. sheet (2)'!$A:$S,12,FALSE)</f>
        <v>ALU/G</v>
      </c>
      <c r="S171" s="438">
        <v>1.0</v>
      </c>
      <c r="T171" s="438" t="s">
        <v>3307</v>
      </c>
      <c r="U171" s="438">
        <f>VLOOKUP(N171,Register!$B:$E,4,FALSE)</f>
        <v>30000</v>
      </c>
      <c r="V171" s="412"/>
      <c r="W171" s="270"/>
      <c r="X171" s="270"/>
      <c r="Y171" s="270"/>
      <c r="Z171" s="270"/>
      <c r="AA171" s="270"/>
      <c r="AB171" s="270"/>
      <c r="AC171" s="270"/>
    </row>
    <row r="172" ht="15.75" customHeight="1">
      <c r="A172" s="243" t="s">
        <v>1082</v>
      </c>
      <c r="B172" s="436" t="str">
        <f>VLOOKUP(C172,'Tech. sheet (2)'!$A:$S,18,FALSE)</f>
        <v>L-954-848-170TH435S2828-HAN-15VK05</v>
      </c>
      <c r="C172" s="437" t="str">
        <f>VLOOKUP(A172,Register!$B:$F,3,FALSE)</f>
        <v>OT62-ELQ6216A2A  HAN</v>
      </c>
      <c r="D172" s="437" t="str">
        <f>VLOOKUP(C172,'Tech. sheet (2)'!$A:$S,17,FALSE)</f>
        <v>62-3</v>
      </c>
      <c r="E172" s="437" t="str">
        <f>VLOOKUP(C172,'Tech. sheet (2)'!$A:$S,12,FALSE)</f>
        <v>W/C 15V</v>
      </c>
      <c r="F172" s="462">
        <v>2.0</v>
      </c>
      <c r="G172" s="462" t="s">
        <v>3309</v>
      </c>
      <c r="H172" s="462">
        <f>VLOOKUP(A172,Register!B:F,4,FALSE)</f>
        <v>22000</v>
      </c>
      <c r="I172" s="412"/>
      <c r="J172" s="412"/>
      <c r="K172" s="412"/>
      <c r="L172" s="412"/>
      <c r="M172" s="412"/>
      <c r="N172" s="435" t="s">
        <v>1132</v>
      </c>
      <c r="O172" s="344" t="str">
        <f>VLOOKUP(P172,'Tech. sheet (2)'!$A:$R,18,FALSE)</f>
        <v>L-975-925-140TS550S2828-USK-C06K05</v>
      </c>
      <c r="P172" s="465" t="str">
        <f>VLOOKUP(N172,Register!$B:$E,3,FALSE)</f>
        <v>0,14x975x925 G/C USK</v>
      </c>
      <c r="Q172" s="437" t="str">
        <f>VLOOKUP(P172,'Tech. sheet (2)'!$A:$S,17,FALSE)</f>
        <v>BUF-11 A</v>
      </c>
      <c r="R172" s="442" t="str">
        <f>VLOOKUP(P172,'Tech. sheet (2)'!$A:$S,12,FALSE)</f>
        <v>G/C</v>
      </c>
      <c r="S172" s="438">
        <v>1.0</v>
      </c>
      <c r="T172" s="438" t="s">
        <v>3306</v>
      </c>
      <c r="U172" s="438">
        <f>VLOOKUP(N172,Register!$B:$E,4,FALSE)</f>
        <v>17000</v>
      </c>
      <c r="V172" s="412"/>
      <c r="W172" s="270"/>
      <c r="X172" s="270"/>
      <c r="Y172" s="270"/>
      <c r="Z172" s="270"/>
      <c r="AA172" s="270"/>
      <c r="AB172" s="270"/>
      <c r="AC172" s="270"/>
    </row>
    <row r="173" ht="15.75" customHeight="1">
      <c r="A173" s="243" t="s">
        <v>1080</v>
      </c>
      <c r="B173" s="449" t="str">
        <f>VLOOKUP(C173,'Tech. sheet (2)'!$A:$S,18,FALSE)</f>
        <v>L-922-868-170TH580S5628-USK-21ЕК05</v>
      </c>
      <c r="C173" s="437" t="str">
        <f>VLOOKUP(A173,Register!$B:$F,3,FALSE)</f>
        <v>OT070-ELQ7022A5A 21Е</v>
      </c>
      <c r="D173" s="447" t="str">
        <f>VLOOKUP(C173,'Tech. sheet (2)'!$A:$S,17,FALSE)</f>
        <v>70-6 B</v>
      </c>
      <c r="E173" s="447" t="str">
        <f>VLOOKUP(C173,'Tech. sheet (2)'!$A:$S,12,FALSE)</f>
        <v>W/C 21Е</v>
      </c>
      <c r="F173" s="462">
        <v>3.0</v>
      </c>
      <c r="G173" s="462" t="s">
        <v>3310</v>
      </c>
      <c r="H173" s="462">
        <f>VLOOKUP(A173,Register!B:F,4,FALSE)</f>
        <v>19000</v>
      </c>
      <c r="I173" s="412"/>
      <c r="J173" s="412"/>
      <c r="K173" s="412"/>
      <c r="L173" s="412"/>
      <c r="M173" s="412"/>
      <c r="N173" s="435" t="s">
        <v>1133</v>
      </c>
      <c r="O173" s="344" t="str">
        <f>VLOOKUP(P173,'Tech. sheet (2)'!$A:$R,18,FALSE)</f>
        <v>L-838-942-170TH550F2820-HBI-A55K05</v>
      </c>
      <c r="P173" s="465" t="str">
        <f>VLOOKUP(N173,Register!$B:$E,3,FALSE)</f>
        <v>0,17x838x942 ALU/С</v>
      </c>
      <c r="Q173" s="437" t="str">
        <f>VLOOKUP(P173,'Tech. sheet (2)'!$A:$S,17,FALSE)</f>
        <v>BUF-8 A</v>
      </c>
      <c r="R173" s="442" t="str">
        <f>VLOOKUP(P173,'Tech. sheet (2)'!$A:$S,12,FALSE)</f>
        <v>ALU/С</v>
      </c>
      <c r="S173" s="438">
        <v>1.0</v>
      </c>
      <c r="T173" s="438" t="s">
        <v>3306</v>
      </c>
      <c r="U173" s="438">
        <f>VLOOKUP(N173,Register!$B:$E,4,FALSE)</f>
        <v>13000</v>
      </c>
      <c r="V173" s="412"/>
      <c r="W173" s="270"/>
      <c r="X173" s="270"/>
      <c r="Y173" s="270"/>
      <c r="Z173" s="270"/>
      <c r="AA173" s="270"/>
      <c r="AB173" s="270"/>
      <c r="AC173" s="270"/>
    </row>
    <row r="174" ht="15.75" customHeight="1">
      <c r="A174" s="243" t="s">
        <v>1078</v>
      </c>
      <c r="B174" s="436" t="str">
        <f>VLOOKUP(C174,'Tech. sheet (2)'!$A:$S,18,FALSE)</f>
        <v>L-913-766-140TS480F2020-RAS-21EK05</v>
      </c>
      <c r="C174" s="437" t="str">
        <f>VLOOKUP(A174,Register!$B:$F,3,FALSE)</f>
        <v>0,14x913x766 21E</v>
      </c>
      <c r="D174" s="464" t="str">
        <f>VLOOKUP(C174,'Tech. sheet (2)'!$A:$S,17,FALSE)</f>
        <v>BUF-2 A</v>
      </c>
      <c r="E174" s="437" t="str">
        <f>VLOOKUP(C174,'Tech. sheet (2)'!$A:$S,12,FALSE)</f>
        <v>21E</v>
      </c>
      <c r="F174" s="462">
        <v>3.0</v>
      </c>
      <c r="G174" s="462" t="s">
        <v>3310</v>
      </c>
      <c r="H174" s="462">
        <f>VLOOKUP(A174,Register!B:F,4,FALSE)</f>
        <v>20000</v>
      </c>
      <c r="I174" s="412"/>
      <c r="J174" s="412"/>
      <c r="K174" s="412"/>
      <c r="L174" s="412"/>
      <c r="M174" s="412"/>
      <c r="N174" s="435" t="s">
        <v>1134</v>
      </c>
      <c r="O174" s="344" t="str">
        <f>VLOOKUP(P174,'Tech. sheet (2)'!$A:$R,18,FALSE)</f>
        <v>L-942-790-160TS340S2020-RAS-А08К05</v>
      </c>
      <c r="P174" s="465" t="str">
        <f>VLOOKUP(N174,Register!$B:$E,3,FALSE)</f>
        <v>0,16x942x790 ALU/С</v>
      </c>
      <c r="Q174" s="437" t="str">
        <f>VLOOKUP(P174,'Tech. sheet (2)'!$A:$S,17,FALSE)</f>
        <v>BUF-3 A</v>
      </c>
      <c r="R174" s="442" t="str">
        <f>VLOOKUP(P174,'Tech. sheet (2)'!$A:$S,12,FALSE)</f>
        <v>ALU/С</v>
      </c>
      <c r="S174" s="438">
        <v>1.0</v>
      </c>
      <c r="T174" s="438" t="s">
        <v>3306</v>
      </c>
      <c r="U174" s="438">
        <v>15000.0</v>
      </c>
      <c r="V174" s="412"/>
      <c r="W174" s="270"/>
      <c r="X174" s="270"/>
      <c r="Y174" s="270"/>
      <c r="Z174" s="270"/>
      <c r="AA174" s="270"/>
      <c r="AB174" s="270"/>
      <c r="AC174" s="270"/>
    </row>
    <row r="175" ht="15.75" customHeight="1">
      <c r="A175" s="243" t="s">
        <v>1084</v>
      </c>
      <c r="B175" s="436" t="str">
        <f>VLOOKUP(C175,'Tech. sheet (2)'!$A:$S,18,FALSE)</f>
        <v>L-942-790-160TS340S2020-RAS-А08К05</v>
      </c>
      <c r="C175" s="437" t="str">
        <f>VLOOKUP(A175,Register!$B:$F,3,FALSE)</f>
        <v>0,16x942x790 ALU/С</v>
      </c>
      <c r="D175" s="437" t="str">
        <f>VLOOKUP(C175,'Tech. sheet (2)'!$A:$S,17,FALSE)</f>
        <v>BUF-3 A</v>
      </c>
      <c r="E175" s="437" t="str">
        <f>VLOOKUP(C175,'Tech. sheet (2)'!$A:$S,12,FALSE)</f>
        <v>ALU/С</v>
      </c>
      <c r="F175" s="462">
        <v>1.0</v>
      </c>
      <c r="G175" s="462" t="s">
        <v>3306</v>
      </c>
      <c r="H175" s="462">
        <f>VLOOKUP(A175,Register!B:F,4,FALSE)</f>
        <v>20000</v>
      </c>
      <c r="I175" s="412"/>
      <c r="J175" s="412"/>
      <c r="K175" s="412"/>
      <c r="L175" s="412"/>
      <c r="M175" s="412"/>
      <c r="N175" s="435" t="s">
        <v>1132</v>
      </c>
      <c r="O175" s="344" t="str">
        <f>VLOOKUP(P175,'Tech. sheet (2)'!$A:$R,18,FALSE)</f>
        <v>L-975-925-140TS550S2828-USK-C06K05</v>
      </c>
      <c r="P175" s="465" t="str">
        <f>VLOOKUP(N175,Register!$B:$E,3,FALSE)</f>
        <v>0,14x975x925 G/C USK</v>
      </c>
      <c r="Q175" s="437" t="str">
        <f>VLOOKUP(P175,'Tech. sheet (2)'!$A:$S,17,FALSE)</f>
        <v>BUF-11 A</v>
      </c>
      <c r="R175" s="442" t="str">
        <f>VLOOKUP(P175,'Tech. sheet (2)'!$A:$S,12,FALSE)</f>
        <v>G/C</v>
      </c>
      <c r="S175" s="438">
        <v>2.0</v>
      </c>
      <c r="T175" s="438">
        <v>101597.0</v>
      </c>
      <c r="U175" s="438">
        <f>VLOOKUP(N175,Register!$B:$E,4,FALSE)</f>
        <v>17000</v>
      </c>
      <c r="V175" s="412"/>
      <c r="W175" s="270"/>
      <c r="X175" s="270"/>
      <c r="Y175" s="270"/>
      <c r="Z175" s="270"/>
      <c r="AA175" s="270"/>
      <c r="AB175" s="270"/>
      <c r="AC175" s="270"/>
    </row>
    <row r="176" ht="15.75" customHeight="1">
      <c r="A176" s="243" t="s">
        <v>1087</v>
      </c>
      <c r="B176" s="449" t="str">
        <f>VLOOKUP(C176,'Tech. sheet (2)'!$A:$S,18,FALSE)</f>
        <v>L-860-873-180TH550F2820-HBI-A07B05 </v>
      </c>
      <c r="C176" s="437" t="str">
        <f>VLOOKUP(A176,Register!$B:$F,3,FALSE)</f>
        <v>0,18x860x873 Alu/G</v>
      </c>
      <c r="D176" s="437" t="str">
        <f>VLOOKUP(C176,'Tech. sheet (2)'!$A:$S,17,FALSE)</f>
        <v>№128</v>
      </c>
      <c r="E176" s="437" t="str">
        <f>VLOOKUP(C176,'Tech. sheet (2)'!$A:$S,12,FALSE)</f>
        <v>ALU/G</v>
      </c>
      <c r="F176" s="462">
        <v>1.0</v>
      </c>
      <c r="G176" s="462">
        <v>11064.0</v>
      </c>
      <c r="H176" s="462">
        <f>VLOOKUP(A176,Register!B:F,4,FALSE)</f>
        <v>30000</v>
      </c>
      <c r="I176" s="412"/>
      <c r="J176" s="412"/>
      <c r="K176" s="412"/>
      <c r="L176" s="412"/>
      <c r="M176" s="412"/>
      <c r="N176" s="475" t="s">
        <v>1134</v>
      </c>
      <c r="O176" s="344" t="str">
        <f>VLOOKUP(P176,'Tech. sheet (2)'!$A:$R,18,FALSE)</f>
        <v>L-942-790-160TS340S2020-RAS-А08К05</v>
      </c>
      <c r="P176" s="476" t="str">
        <f>VLOOKUP(N176,Register!$B:$E,3,FALSE)</f>
        <v>0,16x942x790 ALU/С</v>
      </c>
      <c r="Q176" s="437" t="str">
        <f>VLOOKUP(P176,'Tech. sheet (2)'!$A:$S,17,FALSE)</f>
        <v>BUF-3 A</v>
      </c>
      <c r="R176" s="442" t="str">
        <f>VLOOKUP(P176,'Tech. sheet (2)'!$A:$S,12,FALSE)</f>
        <v>ALU/С</v>
      </c>
      <c r="S176" s="477">
        <v>1.0</v>
      </c>
      <c r="T176" s="477" t="s">
        <v>3306</v>
      </c>
      <c r="U176" s="477">
        <v>25000.0</v>
      </c>
      <c r="V176" s="412"/>
      <c r="W176" s="270"/>
      <c r="X176" s="270"/>
      <c r="Y176" s="270"/>
      <c r="Z176" s="270"/>
      <c r="AA176" s="270"/>
      <c r="AB176" s="270"/>
      <c r="AC176" s="270"/>
    </row>
    <row r="177" ht="15.75" customHeight="1">
      <c r="A177" s="243" t="s">
        <v>1090</v>
      </c>
      <c r="B177" s="436" t="str">
        <f>VLOOKUP(C177,'Tech. sheet (2)'!$A:$S,18,FALSE)</f>
        <v>L-808-908-200TS275F2828-ARK-A07B05  </v>
      </c>
      <c r="C177" s="437" t="str">
        <f>VLOOKUP(A177,Register!$B:$F,3,FALSE)</f>
        <v>OT96 0,20  alu/g ARK</v>
      </c>
      <c r="D177" s="437" t="str">
        <f>VLOOKUP(C177,'Tech. sheet (2)'!$A:$S,17,FALSE)</f>
        <v>№125-2</v>
      </c>
      <c r="E177" s="437" t="str">
        <f>VLOOKUP(C177,'Tech. sheet (2)'!$A:$S,12,FALSE)</f>
        <v>ALU/G</v>
      </c>
      <c r="F177" s="462">
        <v>1.0</v>
      </c>
      <c r="G177" s="462">
        <v>11064.0</v>
      </c>
      <c r="H177" s="462">
        <f>VLOOKUP(A177,Register!B:F,4,FALSE)</f>
        <v>20000</v>
      </c>
      <c r="I177" s="412"/>
      <c r="J177" s="412"/>
      <c r="K177" s="412"/>
      <c r="L177" s="412"/>
      <c r="M177" s="412"/>
      <c r="N177" s="475" t="s">
        <v>1140</v>
      </c>
      <c r="O177" s="450" t="str">
        <f>VLOOKUP(P177,'Tech. sheet (2)'!$A:$R,18,FALSE)</f>
        <v>L-954-848-170TH435S2828-USK-15VK05</v>
      </c>
      <c r="P177" s="476" t="str">
        <f>VLOOKUP(N177,Register!$B:$E,3,FALSE)</f>
        <v>OT62-ELQ6216A2A  USK ver3</v>
      </c>
      <c r="Q177" s="437" t="str">
        <f>VLOOKUP(P177,'Tech. sheet (2)'!$A:$S,17,FALSE)</f>
        <v>62-3 A</v>
      </c>
      <c r="R177" s="451" t="str">
        <f>VLOOKUP(P177,'Tech. sheet (2)'!$A:$S,12,FALSE)</f>
        <v>W/C 15V</v>
      </c>
      <c r="S177" s="477">
        <v>1.0</v>
      </c>
      <c r="T177" s="477" t="s">
        <v>3306</v>
      </c>
      <c r="U177" s="477">
        <f>VLOOKUP(N177,Register!$B:$E,4,FALSE)</f>
        <v>40000</v>
      </c>
      <c r="V177" s="412"/>
      <c r="W177" s="270"/>
      <c r="X177" s="270"/>
      <c r="Y177" s="270"/>
      <c r="Z177" s="270"/>
      <c r="AA177" s="270"/>
      <c r="AB177" s="270"/>
      <c r="AC177" s="270"/>
    </row>
    <row r="178" ht="15.75" customHeight="1">
      <c r="A178" s="243" t="s">
        <v>1089</v>
      </c>
      <c r="B178" s="436" t="str">
        <f>VLOOKUP(C178,'Tech. sheet (2)'!$A:$S,18,FALSE)</f>
        <v>L-808-908-210TS275F2828-ARK-A07B05 </v>
      </c>
      <c r="C178" s="437" t="str">
        <f>VLOOKUP(A178,Register!$B:$F,3,FALSE)</f>
        <v>OT96 0,21  alu/g 28/28 </v>
      </c>
      <c r="D178" s="437" t="str">
        <f>VLOOKUP(C178,'Tech. sheet (2)'!$A:$S,17,FALSE)</f>
        <v>№125</v>
      </c>
      <c r="E178" s="437" t="str">
        <f>VLOOKUP(C178,'Tech. sheet (2)'!$A:$S,12,FALSE)</f>
        <v>ALU/G</v>
      </c>
      <c r="F178" s="462">
        <v>1.0</v>
      </c>
      <c r="G178" s="462">
        <v>11064.0</v>
      </c>
      <c r="H178" s="462">
        <f>VLOOKUP(A178,Register!B:F,4,FALSE)</f>
        <v>10000</v>
      </c>
      <c r="I178" s="412"/>
      <c r="J178" s="412"/>
      <c r="K178" s="412"/>
      <c r="L178" s="412"/>
      <c r="M178" s="412"/>
      <c r="N178" s="475" t="s">
        <v>1141</v>
      </c>
      <c r="O178" s="450" t="str">
        <f>VLOOKUP(P178,'Tech. sheet (2)'!$A:$R,18,FALSE)</f>
        <v>L-922-868-170TH580S5628-USK-21ЕК05</v>
      </c>
      <c r="P178" s="476" t="str">
        <f>VLOOKUP(N178,Register!$B:$E,3,FALSE)</f>
        <v>OT070-ELQ7022A5A 21Е</v>
      </c>
      <c r="Q178" s="447" t="str">
        <f>VLOOKUP(P178,'Tech. sheet (2)'!$A:$S,17,FALSE)</f>
        <v>70-6 B</v>
      </c>
      <c r="R178" s="451" t="str">
        <f>VLOOKUP(P178,'Tech. sheet (2)'!$A:$S,12,FALSE)</f>
        <v>W/C 21Е</v>
      </c>
      <c r="S178" s="477">
        <v>1.0</v>
      </c>
      <c r="T178" s="477" t="s">
        <v>3306</v>
      </c>
      <c r="U178" s="477">
        <f>VLOOKUP(N178,Register!$B:$E,4,FALSE)</f>
        <v>10000</v>
      </c>
      <c r="V178" s="412"/>
      <c r="W178" s="270"/>
      <c r="X178" s="270"/>
      <c r="Y178" s="270"/>
      <c r="Z178" s="270"/>
      <c r="AA178" s="270"/>
      <c r="AB178" s="270"/>
      <c r="AC178" s="270"/>
    </row>
    <row r="179" ht="15.75" customHeight="1">
      <c r="A179" s="435" t="s">
        <v>1094</v>
      </c>
      <c r="B179" s="436" t="str">
        <f>VLOOKUP(C179,'Tech. sheet (2)'!$A:$S,18,FALSE)</f>
        <v>L-942-790-160TS340S2020-RAS-А08К05</v>
      </c>
      <c r="C179" s="437" t="str">
        <f>VLOOKUP(A179,Register!$B:$F,3,FALSE)</f>
        <v>0,16x942x790 ALU/С</v>
      </c>
      <c r="D179" s="437" t="str">
        <f>VLOOKUP(C179,'Tech. sheet (2)'!$A:$S,17,FALSE)</f>
        <v>BUF-3 A</v>
      </c>
      <c r="E179" s="437" t="str">
        <f>VLOOKUP(C179,'Tech. sheet (2)'!$A:$S,12,FALSE)</f>
        <v>ALU/С</v>
      </c>
      <c r="F179" s="438">
        <v>2.0</v>
      </c>
      <c r="G179" s="438" t="s">
        <v>3308</v>
      </c>
      <c r="H179" s="438">
        <f>VLOOKUP(A179,Register!B:F,4,FALSE)</f>
        <v>45000</v>
      </c>
      <c r="I179" s="412"/>
      <c r="J179" s="412"/>
      <c r="K179" s="412"/>
      <c r="L179" s="412"/>
      <c r="M179" s="412"/>
      <c r="N179" s="475" t="s">
        <v>1148</v>
      </c>
      <c r="O179" s="450" t="str">
        <f>VLOOKUP(P179,'Tech. sheet (2)'!$A:$R,18,FALSE)</f>
        <v>L-942-790-160TS340S2020-RAS-21EB05</v>
      </c>
      <c r="P179" s="476" t="str">
        <f>VLOOKUP(N179,Register!$B:$E,3,FALSE)</f>
        <v>0,16x942x790 W/G</v>
      </c>
      <c r="Q179" s="437" t="str">
        <f>VLOOKUP(P179,'Tech. sheet (2)'!$A:$S,17,FALSE)</f>
        <v>BUF-4 A</v>
      </c>
      <c r="R179" s="442" t="str">
        <f>VLOOKUP(P179,'Tech. sheet (2)'!$A:$S,12,FALSE)</f>
        <v>W/G 21E</v>
      </c>
      <c r="S179" s="477">
        <v>1.0</v>
      </c>
      <c r="T179" s="477" t="s">
        <v>3307</v>
      </c>
      <c r="U179" s="477">
        <f>VLOOKUP(N179,Register!$B:$E,4,FALSE)</f>
        <v>11900</v>
      </c>
      <c r="V179" s="412"/>
      <c r="W179" s="270"/>
      <c r="X179" s="270"/>
      <c r="Y179" s="270"/>
      <c r="Z179" s="270"/>
      <c r="AA179" s="270"/>
      <c r="AB179" s="270"/>
      <c r="AC179" s="270"/>
    </row>
    <row r="180" ht="15.75" customHeight="1">
      <c r="A180" s="435" t="s">
        <v>1092</v>
      </c>
      <c r="B180" s="436" t="str">
        <f>VLOOKUP(C180,'Tech. sheet (2)'!$A:$S,18,FALSE)</f>
        <v>L-838-941,7-220TS275F2828-ARK-A75B05   </v>
      </c>
      <c r="C180" s="437" t="str">
        <f>VLOOKUP(A180,Register!$B:$F,3,FALSE)</f>
        <v>OT99-921XQ 0,22 ALU/G TS275 ARK</v>
      </c>
      <c r="D180" s="437" t="str">
        <f>VLOOKUP(C180,'Tech. sheet (2)'!$A:$S,17,FALSE)</f>
        <v>№104-1U</v>
      </c>
      <c r="E180" s="447" t="str">
        <f>VLOOKUP(C180,'Tech. sheet (2)'!$A:$S,12,FALSE)</f>
        <v>АLU /G</v>
      </c>
      <c r="F180" s="438">
        <v>1.0</v>
      </c>
      <c r="G180" s="438">
        <v>11064.0</v>
      </c>
      <c r="H180" s="438">
        <f>VLOOKUP(A180,Register!B:F,4,FALSE)</f>
        <v>10000</v>
      </c>
      <c r="I180" s="412"/>
      <c r="J180" s="412"/>
      <c r="K180" s="412"/>
      <c r="L180" s="412"/>
      <c r="M180" s="412"/>
      <c r="N180" s="475" t="s">
        <v>1135</v>
      </c>
      <c r="O180" s="344" t="str">
        <f>VLOOKUP(P180,'Tech. sheet (2)'!$A:$R,18,FALSE)</f>
        <v>L-808-908-200TH550S2828-HBI-A07K05</v>
      </c>
      <c r="P180" s="476" t="str">
        <f>VLOOKUP(N180,Register!$B:$E,3,FALSE)</f>
        <v>OT96 Alu/C HBI auto</v>
      </c>
      <c r="Q180" s="437" t="str">
        <f>VLOOKUP(P180,'Tech. sheet (2)'!$A:$S,17,FALSE)</f>
        <v>96-1 A</v>
      </c>
      <c r="R180" s="451" t="str">
        <f>VLOOKUP(P180,'Tech. sheet (2)'!$A:$S,12,FALSE)</f>
        <v>ALU/C</v>
      </c>
      <c r="S180" s="477">
        <v>1.0</v>
      </c>
      <c r="T180" s="477" t="s">
        <v>3306</v>
      </c>
      <c r="U180" s="477">
        <f>VLOOKUP(N180,Register!$B:$E,4,FALSE)</f>
        <v>20000</v>
      </c>
      <c r="V180" s="412"/>
      <c r="W180" s="270"/>
      <c r="X180" s="270"/>
      <c r="Y180" s="270"/>
      <c r="Z180" s="270"/>
      <c r="AA180" s="270"/>
      <c r="AB180" s="270"/>
      <c r="AC180" s="270"/>
    </row>
    <row r="181" ht="15.75" customHeight="1">
      <c r="A181" s="435" t="s">
        <v>1095</v>
      </c>
      <c r="B181" s="449" t="str">
        <f>VLOOKUP(C181,'Tech. sheet (2)'!$A:$S,18,FALSE)</f>
        <v>L-838-941,7-190TH550S2820-ERD-A75B05 </v>
      </c>
      <c r="C181" s="437" t="str">
        <f>VLOOKUP(A181,Register!$B:$F,3,FALSE)</f>
        <v>OT99 0,19 alu/g ERD</v>
      </c>
      <c r="D181" s="437" t="str">
        <f>VLOOKUP(C181,'Tech. sheet (2)'!$A:$S,17,FALSE)</f>
        <v>№130</v>
      </c>
      <c r="E181" s="437" t="str">
        <f>VLOOKUP(C181,'Tech. sheet (2)'!$A:$S,12,FALSE)</f>
        <v>ALU/G</v>
      </c>
      <c r="F181" s="438">
        <v>1.0</v>
      </c>
      <c r="G181" s="438">
        <v>11064.0</v>
      </c>
      <c r="H181" s="438">
        <f>VLOOKUP(A181,Register!B:F,4,FALSE)</f>
        <v>10000</v>
      </c>
      <c r="I181" s="412"/>
      <c r="J181" s="412"/>
      <c r="K181" s="412"/>
      <c r="L181" s="412"/>
      <c r="M181" s="412"/>
      <c r="N181" s="475" t="s">
        <v>1150</v>
      </c>
      <c r="O181" s="344" t="str">
        <f>VLOOKUP(P181,'Tech. sheet (2)'!$A:$R,18,FALSE)</f>
        <v>L-950-876-270TH435S2828-USK-W18B55</v>
      </c>
      <c r="P181" s="476" t="str">
        <f>VLOOKUP(N181,Register!$B:$E,3,FALSE)</f>
        <v>OT153-ELQ0561A2A USK</v>
      </c>
      <c r="Q181" s="437" t="str">
        <f>VLOOKUP(P181,'Tech. sheet (2)'!$A:$S,17,FALSE)</f>
        <v>153-2
</v>
      </c>
      <c r="R181" s="442" t="str">
        <f>VLOOKUP(P181,'Tech. sheet (2)'!$A:$S,12,FALSE)</f>
        <v>2 W/G</v>
      </c>
      <c r="S181" s="478">
        <v>1.0</v>
      </c>
      <c r="T181" s="478" t="s">
        <v>3307</v>
      </c>
      <c r="U181" s="477">
        <f>VLOOKUP(N181,Register!$B:$E,4,FALSE)</f>
        <v>20000</v>
      </c>
      <c r="V181" s="412"/>
      <c r="W181" s="270"/>
      <c r="X181" s="270"/>
      <c r="Y181" s="270"/>
      <c r="Z181" s="270"/>
      <c r="AA181" s="270"/>
      <c r="AB181" s="270"/>
      <c r="AC181" s="270"/>
    </row>
    <row r="182" ht="15.75" customHeight="1">
      <c r="A182" s="435" t="s">
        <v>1092</v>
      </c>
      <c r="B182" s="436" t="str">
        <f>VLOOKUP(C182,'Tech. sheet (2)'!$A:$S,18,FALSE)</f>
        <v>L-838-941,7-220TS275F2828-ARK-A75B05   </v>
      </c>
      <c r="C182" s="437" t="str">
        <f>VLOOKUP(A182,Register!$B:$F,3,FALSE)</f>
        <v>OT99-921XQ 0,22 ALU/G TS275 ARK</v>
      </c>
      <c r="D182" s="437" t="str">
        <f>VLOOKUP(C182,'Tech. sheet (2)'!$A:$S,17,FALSE)</f>
        <v>№104-1U</v>
      </c>
      <c r="E182" s="447" t="str">
        <f>VLOOKUP(C182,'Tech. sheet (2)'!$A:$S,12,FALSE)</f>
        <v>АLU /G</v>
      </c>
      <c r="F182" s="438">
        <v>2.0</v>
      </c>
      <c r="G182" s="438" t="s">
        <v>3313</v>
      </c>
      <c r="H182" s="438">
        <f>VLOOKUP(A182,Register!B:F,4,FALSE)</f>
        <v>10000</v>
      </c>
      <c r="I182" s="412"/>
      <c r="J182" s="412"/>
      <c r="K182" s="412"/>
      <c r="L182" s="412"/>
      <c r="M182" s="412"/>
      <c r="N182" s="475" t="s">
        <v>1118</v>
      </c>
      <c r="O182" s="450" t="str">
        <f>VLOOKUP(P182,'Tech. sheet (2)'!$A:$R,18,FALSE)</f>
        <v>L-950-876-280TH460S2828-ARI-W18B55  </v>
      </c>
      <c r="P182" s="476" t="str">
        <f>VLOOKUP(N182,Register!$B:$E,3,FALSE)</f>
        <v>OT153-ELQ0561A2A-W18B55 ARI</v>
      </c>
      <c r="Q182" s="437" t="str">
        <f>VLOOKUP(P182,'Tech. sheet (2)'!$A:$S,17,FALSE)</f>
        <v> №132</v>
      </c>
      <c r="R182" s="442" t="str">
        <f>VLOOKUP(P182,'Tech. sheet (2)'!$A:$S,12,FALSE)</f>
        <v>2W/G</v>
      </c>
      <c r="S182" s="477" t="s">
        <v>3315</v>
      </c>
      <c r="T182" s="477">
        <v>818062.0</v>
      </c>
      <c r="U182" s="479">
        <v>100.0</v>
      </c>
      <c r="V182" s="412"/>
      <c r="W182" s="270"/>
      <c r="X182" s="270"/>
      <c r="Y182" s="270"/>
      <c r="Z182" s="270"/>
      <c r="AA182" s="270"/>
      <c r="AB182" s="270"/>
      <c r="AC182" s="270"/>
    </row>
    <row r="183" ht="15.75" customHeight="1">
      <c r="A183" s="435" t="s">
        <v>1095</v>
      </c>
      <c r="B183" s="449" t="str">
        <f>VLOOKUP(C183,'Tech. sheet (2)'!$A:$S,18,FALSE)</f>
        <v>L-838-941,7-190TH550S2820-ERD-A75B05 </v>
      </c>
      <c r="C183" s="437" t="str">
        <f>VLOOKUP(A183,Register!$B:$F,3,FALSE)</f>
        <v>OT99 0,19 alu/g ERD</v>
      </c>
      <c r="D183" s="437" t="str">
        <f>VLOOKUP(C183,'Tech. sheet (2)'!$A:$S,17,FALSE)</f>
        <v>№130</v>
      </c>
      <c r="E183" s="437" t="str">
        <f>VLOOKUP(C183,'Tech. sheet (2)'!$A:$S,12,FALSE)</f>
        <v>ALU/G</v>
      </c>
      <c r="F183" s="438">
        <v>2.0</v>
      </c>
      <c r="G183" s="438" t="s">
        <v>3313</v>
      </c>
      <c r="H183" s="438">
        <f>VLOOKUP(A183,Register!B:F,4,FALSE)</f>
        <v>10000</v>
      </c>
      <c r="I183" s="412"/>
      <c r="J183" s="412"/>
      <c r="K183" s="412"/>
      <c r="L183" s="412"/>
      <c r="M183" s="412"/>
      <c r="N183" s="475" t="s">
        <v>1150</v>
      </c>
      <c r="O183" s="344" t="str">
        <f>VLOOKUP(P183,'Tech. sheet (2)'!$A:$R,18,FALSE)</f>
        <v>L-950-876-270TH435S2828-USK-W18B55</v>
      </c>
      <c r="P183" s="476" t="str">
        <f>VLOOKUP(N183,Register!$B:$E,3,FALSE)</f>
        <v>OT153-ELQ0561A2A USK</v>
      </c>
      <c r="Q183" s="437" t="str">
        <f>VLOOKUP(P183,'Tech. sheet (2)'!$A:$S,17,FALSE)</f>
        <v>153-2
</v>
      </c>
      <c r="R183" s="442" t="str">
        <f>VLOOKUP(P183,'Tech. sheet (2)'!$A:$S,12,FALSE)</f>
        <v>2 W/G</v>
      </c>
      <c r="S183" s="480">
        <v>2.0</v>
      </c>
      <c r="T183" s="477">
        <v>818062.0</v>
      </c>
      <c r="U183" s="477">
        <f>VLOOKUP(N183,Register!$B:$E,4,FALSE)</f>
        <v>20000</v>
      </c>
      <c r="V183" s="412"/>
      <c r="W183" s="270"/>
      <c r="X183" s="270"/>
      <c r="Y183" s="270"/>
      <c r="Z183" s="270"/>
      <c r="AA183" s="270"/>
      <c r="AB183" s="270"/>
      <c r="AC183" s="270"/>
    </row>
    <row r="184" ht="15.75" customHeight="1">
      <c r="A184" s="435" t="s">
        <v>1098</v>
      </c>
      <c r="B184" s="449" t="str">
        <f>VLOOKUP(C184,'Tech. sheet (2)'!$A:$S,18,FALSE)</f>
        <v>L-913-766-140TS480F2020-USK-21EK05</v>
      </c>
      <c r="C184" s="437" t="str">
        <f>VLOOKUP(A184,Register!$B:$F,3,FALSE)</f>
        <v>0,14x913x766 USK 21E</v>
      </c>
      <c r="D184" s="437" t="str">
        <f>VLOOKUP(C184,'Tech. sheet (2)'!$A:$S,17,FALSE)</f>
        <v>BUF-2 A</v>
      </c>
      <c r="E184" s="437" t="str">
        <f>VLOOKUP(C184,'Tech. sheet (2)'!$A:$S,12,FALSE)</f>
        <v>W/C </v>
      </c>
      <c r="F184" s="438">
        <v>1.0</v>
      </c>
      <c r="G184" s="438" t="s">
        <v>3306</v>
      </c>
      <c r="H184" s="438">
        <f>VLOOKUP(A184,Register!B:F,4,FALSE)</f>
        <v>22000</v>
      </c>
      <c r="I184" s="412"/>
      <c r="J184" s="412"/>
      <c r="K184" s="412"/>
      <c r="L184" s="412"/>
      <c r="M184" s="412"/>
      <c r="N184" s="475" t="s">
        <v>1150</v>
      </c>
      <c r="O184" s="344" t="str">
        <f>VLOOKUP(P184,'Tech. sheet (2)'!$A:$R,18,FALSE)</f>
        <v>L-950-876-270TH435S2828-USK-W18B55</v>
      </c>
      <c r="P184" s="476" t="str">
        <f>VLOOKUP(N184,Register!$B:$E,3,FALSE)</f>
        <v>OT153-ELQ0561A2A USK</v>
      </c>
      <c r="Q184" s="437" t="str">
        <f>VLOOKUP(P184,'Tech. sheet (2)'!$A:$S,17,FALSE)</f>
        <v>153-2
</v>
      </c>
      <c r="R184" s="442" t="str">
        <f>VLOOKUP(P184,'Tech. sheet (2)'!$A:$S,12,FALSE)</f>
        <v>2 W/G</v>
      </c>
      <c r="S184" s="477">
        <v>3.0</v>
      </c>
      <c r="T184" s="477">
        <v>818062.0</v>
      </c>
      <c r="U184" s="477">
        <f>VLOOKUP(N184,Register!$B:$E,4,FALSE)</f>
        <v>20000</v>
      </c>
      <c r="V184" s="412"/>
      <c r="W184" s="270"/>
      <c r="X184" s="270"/>
      <c r="Y184" s="270"/>
      <c r="Z184" s="270"/>
      <c r="AA184" s="270"/>
      <c r="AB184" s="270"/>
      <c r="AC184" s="270"/>
    </row>
    <row r="185" ht="15.75" customHeight="1">
      <c r="A185" s="435" t="s">
        <v>1100</v>
      </c>
      <c r="B185" s="436" t="str">
        <f>VLOOKUP(C185,'Tech. sheet (2)'!$A:$S,18,FALSE)</f>
        <v>L-913-766-140TS480F2020-USK-А08К05</v>
      </c>
      <c r="C185" s="437" t="str">
        <f>VLOOKUP(A185,Register!$B:$F,3,FALSE)</f>
        <v>0,14x913x766 USK A08</v>
      </c>
      <c r="D185" s="437" t="str">
        <f>VLOOKUP(C185,'Tech. sheet (2)'!$A:$S,17,FALSE)</f>
        <v>BUF-1 A</v>
      </c>
      <c r="E185" s="437" t="str">
        <f>VLOOKUP(C185,'Tech. sheet (2)'!$A:$S,12,FALSE)</f>
        <v>ALU/C</v>
      </c>
      <c r="F185" s="438">
        <v>1.0</v>
      </c>
      <c r="G185" s="438" t="s">
        <v>3306</v>
      </c>
      <c r="H185" s="438">
        <f>VLOOKUP(A185,Register!B:F,4,FALSE)</f>
        <v>20000</v>
      </c>
      <c r="I185" s="412"/>
      <c r="J185" s="412"/>
      <c r="K185" s="412"/>
      <c r="L185" s="412"/>
      <c r="M185" s="412"/>
      <c r="N185" s="475" t="s">
        <v>1142</v>
      </c>
      <c r="O185" s="450" t="str">
        <f>VLOOKUP(P185,'Tech. sheet (2)'!$A:$R,18,FALSE)</f>
        <v>L-922-868-170TH580S2828-ERD-08CB05</v>
      </c>
      <c r="P185" s="476" t="str">
        <f>VLOOKUP(N185,Register!$B:$E,3,FALSE)</f>
        <v>OT070-ELQ7033A2A ERD test</v>
      </c>
      <c r="Q185" s="437" t="str">
        <f>VLOOKUP(P185,'Tech. sheet (2)'!$A:$S,17,FALSE)</f>
        <v>№36</v>
      </c>
      <c r="R185" s="451" t="str">
        <f>VLOOKUP(P185,'Tech. sheet (2)'!$A:$S,12,FALSE)</f>
        <v>G/G</v>
      </c>
      <c r="S185" s="477">
        <v>1.0</v>
      </c>
      <c r="T185" s="477">
        <v>816314.0</v>
      </c>
      <c r="U185" s="477">
        <f>VLOOKUP(N185,Register!$B:$E,4,FALSE)</f>
        <v>8000</v>
      </c>
      <c r="V185" s="412"/>
      <c r="W185" s="270"/>
      <c r="X185" s="270"/>
      <c r="Y185" s="270"/>
      <c r="Z185" s="270"/>
      <c r="AA185" s="270"/>
      <c r="AB185" s="270"/>
      <c r="AC185" s="270"/>
    </row>
    <row r="186" ht="15.75" customHeight="1">
      <c r="A186" s="435" t="s">
        <v>1098</v>
      </c>
      <c r="B186" s="449" t="str">
        <f>VLOOKUP(C186,'Tech. sheet (2)'!$A:$S,18,FALSE)</f>
        <v>L-913-766-140TS480F2020-USK-21EK05</v>
      </c>
      <c r="C186" s="437" t="str">
        <f>VLOOKUP(A186,Register!$B:$F,3,FALSE)</f>
        <v>0,14x913x766 USK 21E</v>
      </c>
      <c r="D186" s="437" t="str">
        <f>VLOOKUP(C186,'Tech. sheet (2)'!$A:$S,17,FALSE)</f>
        <v>BUF-2 A</v>
      </c>
      <c r="E186" s="437" t="str">
        <f>VLOOKUP(C186,'Tech. sheet (2)'!$A:$S,12,FALSE)</f>
        <v>W/C </v>
      </c>
      <c r="F186" s="438">
        <v>2.0</v>
      </c>
      <c r="G186" s="438" t="s">
        <v>3309</v>
      </c>
      <c r="H186" s="438">
        <f>VLOOKUP(A186,Register!B:F,4,FALSE)</f>
        <v>22000</v>
      </c>
      <c r="I186" s="412"/>
      <c r="J186" s="412"/>
      <c r="K186" s="412"/>
      <c r="L186" s="412"/>
      <c r="M186" s="412"/>
      <c r="N186" s="475" t="s">
        <v>1143</v>
      </c>
      <c r="O186" s="344" t="str">
        <f>VLOOKUP(P186,'Tech. sheet (2)'!$A:$R,18,FALSE)</f>
        <v>L-922-868-170TH580S2828-HAN-08CB05</v>
      </c>
      <c r="P186" s="476" t="str">
        <f>VLOOKUP(N186,Register!$B:$E,3,FALSE)</f>
        <v>OT070-ELQ7033A2A HAN test</v>
      </c>
      <c r="Q186" s="437" t="str">
        <f>VLOOKUP(P186,'Tech. sheet (2)'!$A:$S,17,FALSE)</f>
        <v>№36</v>
      </c>
      <c r="R186" s="442" t="str">
        <f>VLOOKUP(P186,'Tech. sheet (2)'!$A:$S,12,FALSE)</f>
        <v>G/G</v>
      </c>
      <c r="S186" s="477">
        <v>1.0</v>
      </c>
      <c r="T186" s="477">
        <v>816314.0</v>
      </c>
      <c r="U186" s="477">
        <f>VLOOKUP(N186,Register!$B:$E,4,FALSE)</f>
        <v>8000</v>
      </c>
      <c r="V186" s="412"/>
      <c r="W186" s="270"/>
      <c r="X186" s="270"/>
      <c r="Y186" s="270"/>
      <c r="Z186" s="270"/>
      <c r="AA186" s="270"/>
      <c r="AB186" s="270"/>
      <c r="AC186" s="270"/>
    </row>
    <row r="187" ht="15.75" customHeight="1">
      <c r="A187" s="435" t="s">
        <v>1098</v>
      </c>
      <c r="B187" s="449" t="str">
        <f>VLOOKUP(C187,'Tech. sheet (2)'!$A:$S,18,FALSE)</f>
        <v>L-913-766-140TS480F2020-USK-21EK05</v>
      </c>
      <c r="C187" s="437" t="str">
        <f>VLOOKUP(A187,Register!$B:$F,3,FALSE)</f>
        <v>0,14x913x766 USK 21E</v>
      </c>
      <c r="D187" s="437" t="str">
        <f>VLOOKUP(C187,'Tech. sheet (2)'!$A:$S,17,FALSE)</f>
        <v>BUF-2 A</v>
      </c>
      <c r="E187" s="437" t="str">
        <f>VLOOKUP(C187,'Tech. sheet (2)'!$A:$S,12,FALSE)</f>
        <v>W/C </v>
      </c>
      <c r="F187" s="438">
        <v>3.0</v>
      </c>
      <c r="G187" s="438" t="s">
        <v>3310</v>
      </c>
      <c r="H187" s="438">
        <f>VLOOKUP(A187,Register!B:F,4,FALSE)</f>
        <v>22000</v>
      </c>
      <c r="I187" s="412"/>
      <c r="J187" s="412"/>
      <c r="K187" s="412"/>
      <c r="L187" s="412"/>
      <c r="M187" s="412"/>
      <c r="N187" s="475" t="s">
        <v>1143</v>
      </c>
      <c r="O187" s="344" t="str">
        <f>VLOOKUP(P187,'Tech. sheet (2)'!$A:$R,18,FALSE)</f>
        <v>L-922-868-170TH580S2828-HAN-08CB05</v>
      </c>
      <c r="P187" s="476" t="str">
        <f>VLOOKUP(N187,Register!$B:$E,3,FALSE)</f>
        <v>OT070-ELQ7033A2A HAN test</v>
      </c>
      <c r="Q187" s="437" t="str">
        <f>VLOOKUP(P187,'Tech. sheet (2)'!$A:$S,17,FALSE)</f>
        <v>№36</v>
      </c>
      <c r="R187" s="442" t="str">
        <f>VLOOKUP(P187,'Tech. sheet (2)'!$A:$S,12,FALSE)</f>
        <v>G/G</v>
      </c>
      <c r="S187" s="477">
        <v>2.0</v>
      </c>
      <c r="T187" s="477">
        <v>816361.0</v>
      </c>
      <c r="U187" s="477">
        <f>VLOOKUP(N187,Register!$B:$E,4,FALSE)</f>
        <v>8000</v>
      </c>
      <c r="V187" s="412"/>
      <c r="W187" s="270"/>
      <c r="X187" s="270"/>
      <c r="Y187" s="270"/>
      <c r="Z187" s="270"/>
      <c r="AA187" s="270"/>
      <c r="AB187" s="270"/>
      <c r="AC187" s="270"/>
    </row>
    <row r="188" ht="15.75" customHeight="1">
      <c r="A188" s="435" t="s">
        <v>1100</v>
      </c>
      <c r="B188" s="436" t="str">
        <f>VLOOKUP(C188,'Tech. sheet (2)'!$A:$S,18,FALSE)</f>
        <v>L-913-766-140TS480F2020-USK-А08К05</v>
      </c>
      <c r="C188" s="437" t="str">
        <f>VLOOKUP(A188,Register!$B:$F,3,FALSE)</f>
        <v>0,14x913x766 USK A08</v>
      </c>
      <c r="D188" s="437" t="str">
        <f>VLOOKUP(C188,'Tech. sheet (2)'!$A:$S,17,FALSE)</f>
        <v>BUF-1 A</v>
      </c>
      <c r="E188" s="437" t="str">
        <f>VLOOKUP(C188,'Tech. sheet (2)'!$A:$S,12,FALSE)</f>
        <v>ALU/C</v>
      </c>
      <c r="F188" s="438">
        <v>2.0</v>
      </c>
      <c r="G188" s="438" t="s">
        <v>3308</v>
      </c>
      <c r="H188" s="438">
        <f>VLOOKUP(A188,Register!B:F,4,FALSE)</f>
        <v>20000</v>
      </c>
      <c r="I188" s="412"/>
      <c r="J188" s="412"/>
      <c r="K188" s="412"/>
      <c r="L188" s="412"/>
      <c r="M188" s="412"/>
      <c r="N188" s="475" t="s">
        <v>1142</v>
      </c>
      <c r="O188" s="450" t="str">
        <f>VLOOKUP(P188,'Tech. sheet (2)'!$A:$R,18,FALSE)</f>
        <v>L-922-868-170TH580S2828-ERD-08CB05</v>
      </c>
      <c r="P188" s="476" t="str">
        <f>VLOOKUP(N188,Register!$B:$E,3,FALSE)</f>
        <v>OT070-ELQ7033A2A ERD test</v>
      </c>
      <c r="Q188" s="437" t="str">
        <f>VLOOKUP(P188,'Tech. sheet (2)'!$A:$S,17,FALSE)</f>
        <v>№36</v>
      </c>
      <c r="R188" s="451" t="str">
        <f>VLOOKUP(P188,'Tech. sheet (2)'!$A:$S,12,FALSE)</f>
        <v>G/G</v>
      </c>
      <c r="S188" s="477">
        <v>2.0</v>
      </c>
      <c r="T188" s="477">
        <v>816361.0</v>
      </c>
      <c r="U188" s="477">
        <f>VLOOKUP(N188,Register!$B:$E,4,FALSE)</f>
        <v>8000</v>
      </c>
      <c r="V188" s="412"/>
      <c r="W188" s="270"/>
      <c r="X188" s="270"/>
      <c r="Y188" s="270"/>
      <c r="Z188" s="270"/>
      <c r="AA188" s="270"/>
      <c r="AB188" s="270"/>
      <c r="AC188" s="270"/>
    </row>
    <row r="189" ht="15.75" customHeight="1">
      <c r="A189" s="435" t="s">
        <v>1103</v>
      </c>
      <c r="B189" s="449" t="str">
        <f>VLOOKUP(C189,'Tech. sheet (2)'!$A:$S,18,FALSE)</f>
        <v>L-908-1112-200TS260S2828-USK-A08B05</v>
      </c>
      <c r="C189" s="437" t="str">
        <f>VLOOKUP(A189,Register!$B:$F,3,FALSE)</f>
        <v>0,20x908x1112 Alu/G</v>
      </c>
      <c r="D189" s="437" t="str">
        <f>VLOOKUP(C189,'Tech. sheet (2)'!$A:$S,17,FALSE)</f>
        <v>№120-1</v>
      </c>
      <c r="E189" s="437" t="str">
        <f>VLOOKUP(C189,'Tech. sheet (2)'!$A:$S,12,FALSE)</f>
        <v>ALU/G</v>
      </c>
      <c r="F189" s="438">
        <v>2.0</v>
      </c>
      <c r="G189" s="438" t="s">
        <v>3308</v>
      </c>
      <c r="H189" s="438">
        <f>VLOOKUP(A189,Register!B:F,4,FALSE)</f>
        <v>15000</v>
      </c>
      <c r="I189" s="412"/>
      <c r="J189" s="412"/>
      <c r="K189" s="412"/>
      <c r="L189" s="412"/>
      <c r="M189" s="412"/>
      <c r="N189" s="475" t="s">
        <v>1136</v>
      </c>
      <c r="O189" s="344" t="str">
        <f>VLOOKUP(P189,'Tech. sheet (2)'!$A:$R,18,FALSE)</f>
        <v>L-808-908-200TH550S2828-HBI-A07K05</v>
      </c>
      <c r="P189" s="476" t="str">
        <f>VLOOKUP(N189,Register!$B:$E,3,FALSE)</f>
        <v>OT96 Alu/C HBI auto</v>
      </c>
      <c r="Q189" s="437" t="str">
        <f>VLOOKUP(P189,'Tech. sheet (2)'!$A:$S,17,FALSE)</f>
        <v>96-1 A</v>
      </c>
      <c r="R189" s="451" t="str">
        <f>VLOOKUP(P189,'Tech. sheet (2)'!$A:$S,12,FALSE)</f>
        <v>ALU/C</v>
      </c>
      <c r="S189" s="477">
        <v>1.0</v>
      </c>
      <c r="T189" s="477" t="s">
        <v>3306</v>
      </c>
      <c r="U189" s="477">
        <f>VLOOKUP(N189,Register!$B:$E,4,FALSE)</f>
        <v>20000</v>
      </c>
      <c r="V189" s="412"/>
      <c r="W189" s="270"/>
      <c r="X189" s="270"/>
      <c r="Y189" s="270"/>
      <c r="Z189" s="270"/>
      <c r="AA189" s="270"/>
      <c r="AB189" s="270"/>
      <c r="AC189" s="270"/>
    </row>
    <row r="190" ht="15.75" customHeight="1">
      <c r="A190" s="435" t="s">
        <v>1105</v>
      </c>
      <c r="B190" s="449" t="str">
        <f>VLOOKUP(C190,'Tech. sheet (2)'!$A:$S,18,FALSE)</f>
        <v>L-840-942-170TH550F2828-HBI-A55K05</v>
      </c>
      <c r="C190" s="437" t="str">
        <f>VLOOKUP(A190,Register!$B:$F,3,FALSE)</f>
        <v>0,17x840x942 Alu/C</v>
      </c>
      <c r="D190" s="437" t="str">
        <f>VLOOKUP(C190,'Tech. sheet (2)'!$A:$S,17,FALSE)</f>
        <v>BUF-8 B</v>
      </c>
      <c r="E190" s="437" t="str">
        <f>VLOOKUP(C190,'Tech. sheet (2)'!$A:$S,12,FALSE)</f>
        <v>ALU/С</v>
      </c>
      <c r="F190" s="438">
        <v>2.0</v>
      </c>
      <c r="G190" s="438" t="s">
        <v>3308</v>
      </c>
      <c r="H190" s="438">
        <f>VLOOKUP(A190,Register!B:F,4,FALSE)</f>
        <v>26000</v>
      </c>
      <c r="I190" s="412"/>
      <c r="J190" s="412"/>
      <c r="K190" s="412"/>
      <c r="L190" s="412"/>
      <c r="M190" s="412"/>
      <c r="N190" s="475" t="s">
        <v>1136</v>
      </c>
      <c r="O190" s="344" t="str">
        <f>VLOOKUP(P190,'Tech. sheet (2)'!$A:$R,18,FALSE)</f>
        <v>L-808-908-200TH550S2828-HBI-A07K05</v>
      </c>
      <c r="P190" s="476" t="str">
        <f>VLOOKUP(N190,Register!$B:$E,3,FALSE)</f>
        <v>OT96 Alu/C HBI auto</v>
      </c>
      <c r="Q190" s="437" t="str">
        <f>VLOOKUP(P190,'Tech. sheet (2)'!$A:$S,17,FALSE)</f>
        <v>96-1 A</v>
      </c>
      <c r="R190" s="451" t="str">
        <f>VLOOKUP(P190,'Tech. sheet (2)'!$A:$S,12,FALSE)</f>
        <v>ALU/C</v>
      </c>
      <c r="S190" s="477">
        <v>2.0</v>
      </c>
      <c r="T190" s="477" t="s">
        <v>3308</v>
      </c>
      <c r="U190" s="477">
        <f>VLOOKUP(N190,Register!$B:$E,4,FALSE)</f>
        <v>20000</v>
      </c>
      <c r="V190" s="412"/>
      <c r="W190" s="270"/>
      <c r="X190" s="270"/>
      <c r="Y190" s="270"/>
      <c r="Z190" s="270"/>
      <c r="AA190" s="270"/>
      <c r="AB190" s="270"/>
      <c r="AC190" s="270"/>
    </row>
    <row r="191" ht="15.75" customHeight="1">
      <c r="A191" s="435" t="s">
        <v>1107</v>
      </c>
      <c r="B191" s="436" t="str">
        <f>VLOOKUP(C191,'Tech. sheet (2)'!$A:$S,18,FALSE)</f>
        <v>L-838-942-170TH550F2820-HBI-A55K05</v>
      </c>
      <c r="C191" s="437" t="str">
        <f>VLOOKUP(A191,Register!$B:$F,3,FALSE)</f>
        <v>0,17x838x942 ALU/С</v>
      </c>
      <c r="D191" s="437" t="str">
        <f>VLOOKUP(C191,'Tech. sheet (2)'!$A:$S,17,FALSE)</f>
        <v>BUF-8 A</v>
      </c>
      <c r="E191" s="437" t="str">
        <f>VLOOKUP(C191,'Tech. sheet (2)'!$A:$S,12,FALSE)</f>
        <v>ALU/С</v>
      </c>
      <c r="F191" s="438">
        <v>2.0</v>
      </c>
      <c r="G191" s="438" t="s">
        <v>3308</v>
      </c>
      <c r="H191" s="438">
        <f>VLOOKUP(A191,Register!B:F,4,FALSE)</f>
        <v>9000</v>
      </c>
      <c r="I191" s="412"/>
      <c r="J191" s="412"/>
      <c r="K191" s="412"/>
      <c r="L191" s="412"/>
      <c r="M191" s="412"/>
      <c r="N191" s="238" t="s">
        <v>1160</v>
      </c>
      <c r="O191" s="344" t="str">
        <f>VLOOKUP(P191,'Tech. sheet (2)'!$A:$R,18,FALSE)</f>
        <v>L-950-876-270TH435F5628-USK-20EB05</v>
      </c>
      <c r="P191" s="472" t="str">
        <f>VLOOKUP(N191,Register!$B:$E,3,FALSE)</f>
        <v>OT153-ELQ1542A3A USK</v>
      </c>
      <c r="Q191" s="447" t="str">
        <f>VLOOKUP(P191,'Tech. sheet (2)'!$A:$S,17,FALSE)</f>
        <v>153-1 A</v>
      </c>
      <c r="R191" s="442" t="str">
        <f>VLOOKUP(P191,'Tech. sheet (2)'!$A:$S,12,FALSE)</f>
        <v>W/G</v>
      </c>
      <c r="S191" s="473">
        <v>1.0</v>
      </c>
      <c r="T191" s="473" t="s">
        <v>3307</v>
      </c>
      <c r="U191" s="473">
        <f>VLOOKUP(N191,Register!$B:$E,4,FALSE)</f>
        <v>15000</v>
      </c>
      <c r="V191" s="412"/>
      <c r="W191" s="270"/>
      <c r="X191" s="270"/>
      <c r="Y191" s="270"/>
      <c r="Z191" s="270"/>
      <c r="AA191" s="270"/>
      <c r="AB191" s="270"/>
      <c r="AC191" s="270"/>
    </row>
    <row r="192" ht="15.75" customHeight="1">
      <c r="A192" s="435" t="s">
        <v>1110</v>
      </c>
      <c r="B192" s="436" t="str">
        <f>VLOOKUP(C192,'Tech. sheet (2)'!$A:$S,18,FALSE)</f>
        <v>L-808-908-200TS275F2828-ARK-A07B05  </v>
      </c>
      <c r="C192" s="437" t="str">
        <f>VLOOKUP(A192,Register!$B:$F,3,FALSE)</f>
        <v>OT96 0,20  alu/g ARK</v>
      </c>
      <c r="D192" s="437" t="str">
        <f>VLOOKUP(C192,'Tech. sheet (2)'!$A:$S,17,FALSE)</f>
        <v>№125-2</v>
      </c>
      <c r="E192" s="437" t="str">
        <f>VLOOKUP(C192,'Tech. sheet (2)'!$A:$S,12,FALSE)</f>
        <v>ALU/G</v>
      </c>
      <c r="F192" s="438">
        <v>1.0</v>
      </c>
      <c r="G192" s="438">
        <v>11064.0</v>
      </c>
      <c r="H192" s="438">
        <f>VLOOKUP(A192,Register!B:F,4,FALSE)</f>
        <v>17000</v>
      </c>
      <c r="I192" s="412"/>
      <c r="J192" s="412"/>
      <c r="K192" s="412"/>
      <c r="L192" s="412"/>
      <c r="M192" s="412"/>
      <c r="N192" s="238" t="s">
        <v>1160</v>
      </c>
      <c r="O192" s="344" t="str">
        <f>VLOOKUP(P192,'Tech. sheet (2)'!$A:$R,18,FALSE)</f>
        <v>L-950-876-270TH435F5628-USK-20EB05</v>
      </c>
      <c r="P192" s="472" t="str">
        <f>VLOOKUP(N192,Register!$B:$E,3,FALSE)</f>
        <v>OT153-ELQ1542A3A USK</v>
      </c>
      <c r="Q192" s="447" t="str">
        <f>VLOOKUP(P192,'Tech. sheet (2)'!$A:$S,17,FALSE)</f>
        <v>153-1 A</v>
      </c>
      <c r="R192" s="442" t="str">
        <f>VLOOKUP(P192,'Tech. sheet (2)'!$A:$S,12,FALSE)</f>
        <v>W/G</v>
      </c>
      <c r="S192" s="473">
        <v>2.0</v>
      </c>
      <c r="T192" s="473">
        <v>819059.0</v>
      </c>
      <c r="U192" s="473">
        <f>VLOOKUP(N192,Register!$B:$E,4,FALSE)</f>
        <v>15000</v>
      </c>
      <c r="V192" s="412"/>
      <c r="W192" s="270"/>
      <c r="X192" s="270"/>
      <c r="Y192" s="270"/>
      <c r="Z192" s="270"/>
      <c r="AA192" s="270"/>
      <c r="AB192" s="270"/>
      <c r="AC192" s="270"/>
    </row>
    <row r="193" ht="15.75" customHeight="1">
      <c r="A193" s="435" t="s">
        <v>3316</v>
      </c>
      <c r="B193" s="436" t="str">
        <f>VLOOKUP(C193,'Tech. sheet (2)'!$A:$S,18,FALSE)</f>
        <v>#N/A</v>
      </c>
      <c r="C193" s="437" t="str">
        <f>VLOOKUP(A193,Register!$B:$F,3,FALSE)</f>
        <v>#N/A</v>
      </c>
      <c r="D193" s="437" t="str">
        <f>VLOOKUP(C193,'Tech. sheet (2)'!$A:$S,17,FALSE)</f>
        <v>#N/A</v>
      </c>
      <c r="E193" s="437" t="str">
        <f>VLOOKUP(C193,'Tech. sheet (2)'!$A:$S,12,FALSE)</f>
        <v>#N/A</v>
      </c>
      <c r="F193" s="438">
        <v>1.0</v>
      </c>
      <c r="G193" s="438">
        <v>11064.0</v>
      </c>
      <c r="H193" s="438" t="str">
        <f>VLOOKUP(A193,Register!B:F,4,FALSE)</f>
        <v>#N/A</v>
      </c>
      <c r="I193" s="412"/>
      <c r="J193" s="412"/>
      <c r="K193" s="412"/>
      <c r="L193" s="412"/>
      <c r="M193" s="412"/>
      <c r="N193" s="238" t="s">
        <v>1160</v>
      </c>
      <c r="O193" s="344" t="str">
        <f>VLOOKUP(P193,'Tech. sheet (2)'!$A:$R,18,FALSE)</f>
        <v>L-950-876-270TH435F5628-USK-20EB05</v>
      </c>
      <c r="P193" s="472" t="str">
        <f>VLOOKUP(N193,Register!$B:$E,3,FALSE)</f>
        <v>OT153-ELQ1542A3A USK</v>
      </c>
      <c r="Q193" s="447" t="str">
        <f>VLOOKUP(P193,'Tech. sheet (2)'!$A:$S,17,FALSE)</f>
        <v>153-1 A</v>
      </c>
      <c r="R193" s="442" t="str">
        <f>VLOOKUP(P193,'Tech. sheet (2)'!$A:$S,12,FALSE)</f>
        <v>W/G</v>
      </c>
      <c r="S193" s="473">
        <v>3.0</v>
      </c>
      <c r="T193" s="473">
        <v>816733.0</v>
      </c>
      <c r="U193" s="473">
        <f>VLOOKUP(N193,Register!$B:$E,4,FALSE)</f>
        <v>15000</v>
      </c>
      <c r="V193" s="412"/>
      <c r="W193" s="270"/>
      <c r="X193" s="270"/>
      <c r="Y193" s="270"/>
      <c r="Z193" s="270"/>
      <c r="AA193" s="270"/>
      <c r="AB193" s="270"/>
      <c r="AC193" s="270"/>
    </row>
    <row r="194" ht="15.75" customHeight="1">
      <c r="A194" s="435" t="s">
        <v>1112</v>
      </c>
      <c r="B194" s="436" t="str">
        <f>VLOOKUP(C194,'Tech. sheet (2)'!$A:$S,18,FALSE)</f>
        <v>L-838-941,7-190TH550S2820-HBI-A75B05  </v>
      </c>
      <c r="C194" s="437" t="str">
        <f>VLOOKUP(A194,Register!$B:$F,3,FALSE)</f>
        <v>OT99 0,19 alu/g HBI</v>
      </c>
      <c r="D194" s="437" t="str">
        <f>VLOOKUP(C194,'Tech. sheet (2)'!$A:$S,17,FALSE)</f>
        <v>#131</v>
      </c>
      <c r="E194" s="437" t="str">
        <f>VLOOKUP(C194,'Tech. sheet (2)'!$A:$S,12,FALSE)</f>
        <v>ALU/G</v>
      </c>
      <c r="F194" s="438">
        <v>1.0</v>
      </c>
      <c r="G194" s="438">
        <v>11064.0</v>
      </c>
      <c r="H194" s="438">
        <f>VLOOKUP(A194,Register!B:F,4,FALSE)</f>
        <v>10000</v>
      </c>
      <c r="I194" s="412"/>
      <c r="J194" s="412"/>
      <c r="K194" s="412"/>
      <c r="L194" s="412"/>
      <c r="M194" s="412"/>
      <c r="N194" s="238" t="s">
        <v>1161</v>
      </c>
      <c r="O194" s="344" t="str">
        <f>VLOOKUP(P194,'Tech. sheet (2)'!$A:$R,18,FALSE)</f>
        <v>L-942-790-160TS340S2020-RAS-А08К05</v>
      </c>
      <c r="P194" s="472" t="str">
        <f>VLOOKUP(N194,Register!$B:$E,3,FALSE)</f>
        <v>0,16x942x790 ALU/С</v>
      </c>
      <c r="Q194" s="437" t="str">
        <f>VLOOKUP(P194,'Tech. sheet (2)'!$A:$S,17,FALSE)</f>
        <v>BUF-3 A</v>
      </c>
      <c r="R194" s="442" t="str">
        <f>VLOOKUP(P194,'Tech. sheet (2)'!$A:$S,12,FALSE)</f>
        <v>ALU/С</v>
      </c>
      <c r="S194" s="473">
        <v>2.0</v>
      </c>
      <c r="T194" s="473" t="s">
        <v>3308</v>
      </c>
      <c r="U194" s="473">
        <f>VLOOKUP(N194,Register!$B:$E,4,FALSE)</f>
        <v>30000</v>
      </c>
      <c r="V194" s="412"/>
      <c r="W194" s="270"/>
      <c r="X194" s="270"/>
      <c r="Y194" s="270"/>
      <c r="Z194" s="270"/>
      <c r="AA194" s="270"/>
      <c r="AB194" s="270"/>
      <c r="AC194" s="270"/>
    </row>
    <row r="195" ht="15.75" customHeight="1">
      <c r="A195" s="435" t="s">
        <v>1110</v>
      </c>
      <c r="B195" s="436" t="str">
        <f>VLOOKUP(C195,'Tech. sheet (2)'!$A:$S,18,FALSE)</f>
        <v>L-808-908-200TS275F2828-ARK-A07B05  </v>
      </c>
      <c r="C195" s="437" t="str">
        <f>VLOOKUP(A195,Register!$B:$F,3,FALSE)</f>
        <v>OT96 0,20  alu/g ARK</v>
      </c>
      <c r="D195" s="437" t="str">
        <f>VLOOKUP(C195,'Tech. sheet (2)'!$A:$S,17,FALSE)</f>
        <v>№125-2</v>
      </c>
      <c r="E195" s="437" t="str">
        <f>VLOOKUP(C195,'Tech. sheet (2)'!$A:$S,12,FALSE)</f>
        <v>ALU/G</v>
      </c>
      <c r="F195" s="481">
        <v>2.0</v>
      </c>
      <c r="G195" s="481" t="s">
        <v>3313</v>
      </c>
      <c r="H195" s="438">
        <f>VLOOKUP(A195,Register!B:F,4,FALSE)</f>
        <v>17000</v>
      </c>
      <c r="I195" s="412"/>
      <c r="J195" s="412"/>
      <c r="K195" s="412"/>
      <c r="L195" s="412"/>
      <c r="M195" s="412"/>
      <c r="N195" s="238" t="s">
        <v>1162</v>
      </c>
      <c r="O195" s="344" t="str">
        <f>VLOOKUP(P195,'Tech. sheet (2)'!$A:$R,18,FALSE)</f>
        <v>L-913-766-140TS480F2020-RAS-А08К05</v>
      </c>
      <c r="P195" s="472" t="str">
        <f>VLOOKUP(N195,Register!$B:$E,3,FALSE)</f>
        <v>0,14x913x766 ALU/C</v>
      </c>
      <c r="Q195" s="464" t="str">
        <f>VLOOKUP(P195,'Tech. sheet (2)'!$A:$S,17,FALSE)</f>
        <v>BUF-1 A</v>
      </c>
      <c r="R195" s="442" t="str">
        <f>VLOOKUP(P195,'Tech. sheet (2)'!$A:$S,12,FALSE)</f>
        <v>ALU/C</v>
      </c>
      <c r="S195" s="473">
        <v>1.0</v>
      </c>
      <c r="T195" s="473" t="s">
        <v>3306</v>
      </c>
      <c r="U195" s="473">
        <f>VLOOKUP(N195,Register!$B:$E,4,FALSE)</f>
        <v>40000</v>
      </c>
      <c r="V195" s="412"/>
      <c r="W195" s="270"/>
      <c r="X195" s="270"/>
      <c r="Y195" s="270"/>
      <c r="Z195" s="270"/>
      <c r="AA195" s="270"/>
      <c r="AB195" s="270"/>
      <c r="AC195" s="270"/>
    </row>
    <row r="196" ht="15.75" customHeight="1">
      <c r="A196" s="435" t="s">
        <v>3316</v>
      </c>
      <c r="B196" s="436" t="str">
        <f>VLOOKUP(C196,'Tech. sheet (2)'!$A:$S,18,FALSE)</f>
        <v>#N/A</v>
      </c>
      <c r="C196" s="437" t="str">
        <f>VLOOKUP(A196,Register!$B:$F,3,FALSE)</f>
        <v>#N/A</v>
      </c>
      <c r="D196" s="437" t="str">
        <f>VLOOKUP(C196,'Tech. sheet (2)'!$A:$S,17,FALSE)</f>
        <v>#N/A</v>
      </c>
      <c r="E196" s="437" t="str">
        <f>VLOOKUP(C196,'Tech. sheet (2)'!$A:$S,12,FALSE)</f>
        <v>#N/A</v>
      </c>
      <c r="F196" s="438">
        <v>2.0</v>
      </c>
      <c r="G196" s="438" t="s">
        <v>3313</v>
      </c>
      <c r="H196" s="482" t="str">
        <f>VLOOKUP(A196,Register!B:F,4,FALSE)</f>
        <v>#N/A</v>
      </c>
      <c r="I196" s="412"/>
      <c r="J196" s="412"/>
      <c r="K196" s="412"/>
      <c r="L196" s="412"/>
      <c r="M196" s="412"/>
      <c r="N196" s="238" t="s">
        <v>1163</v>
      </c>
      <c r="O196" s="344" t="str">
        <f>VLOOKUP(P196,'Tech. sheet (2)'!$A:$R,18,FALSE)</f>
        <v>L-913-766-140TS480F2020-RAS-А08К05</v>
      </c>
      <c r="P196" s="472" t="str">
        <f>VLOOKUP(N196,Register!$B:$E,3,FALSE)</f>
        <v>0,14x913x766 ALU/C</v>
      </c>
      <c r="Q196" s="464" t="str">
        <f>VLOOKUP(P196,'Tech. sheet (2)'!$A:$S,17,FALSE)</f>
        <v>BUF-1 A</v>
      </c>
      <c r="R196" s="442" t="str">
        <f>VLOOKUP(P196,'Tech. sheet (2)'!$A:$S,12,FALSE)</f>
        <v>ALU/C</v>
      </c>
      <c r="S196" s="473">
        <v>1.0</v>
      </c>
      <c r="T196" s="473" t="s">
        <v>3306</v>
      </c>
      <c r="U196" s="473">
        <f>VLOOKUP(N196,Register!$B:$E,4,FALSE)</f>
        <v>15000</v>
      </c>
      <c r="V196" s="412"/>
      <c r="W196" s="270"/>
      <c r="X196" s="270"/>
      <c r="Y196" s="270"/>
      <c r="Z196" s="270"/>
      <c r="AA196" s="270"/>
      <c r="AB196" s="270"/>
      <c r="AC196" s="270"/>
    </row>
    <row r="197" ht="15.75" customHeight="1">
      <c r="A197" s="435" t="s">
        <v>1112</v>
      </c>
      <c r="B197" s="436" t="str">
        <f>VLOOKUP(C197,'Tech. sheet (2)'!$A:$S,18,FALSE)</f>
        <v>L-838-941,7-190TH550S2820-HBI-A75B05  </v>
      </c>
      <c r="C197" s="437" t="str">
        <f>VLOOKUP(A197,Register!$B:$F,3,FALSE)</f>
        <v>OT99 0,19 alu/g HBI</v>
      </c>
      <c r="D197" s="437" t="str">
        <f>VLOOKUP(C197,'Tech. sheet (2)'!$A:$S,17,FALSE)</f>
        <v>#131</v>
      </c>
      <c r="E197" s="437" t="str">
        <f>VLOOKUP(C197,'Tech. sheet (2)'!$A:$S,12,FALSE)</f>
        <v>ALU/G</v>
      </c>
      <c r="F197" s="438">
        <v>1.0</v>
      </c>
      <c r="G197" s="438">
        <v>11064.0</v>
      </c>
      <c r="H197" s="482">
        <f>VLOOKUP(A197,Register!B:F,4,FALSE)</f>
        <v>10000</v>
      </c>
      <c r="I197" s="412"/>
      <c r="J197" s="412"/>
      <c r="K197" s="412"/>
      <c r="L197" s="412"/>
      <c r="M197" s="412"/>
      <c r="N197" s="238" t="s">
        <v>1171</v>
      </c>
      <c r="O197" s="450" t="str">
        <f>VLOOKUP(P197,'Tech. sheet (2)'!$A:$R,18,FALSE)</f>
        <v>L-954-848-170TH435S2828-USK-15VK05</v>
      </c>
      <c r="P197" s="472" t="str">
        <f>VLOOKUP(N197,Register!$B:$E,3,FALSE)</f>
        <v>OT62-ELQ6216A2A  USK ver3</v>
      </c>
      <c r="Q197" s="437" t="str">
        <f>VLOOKUP(P197,'Tech. sheet (2)'!$A:$S,17,FALSE)</f>
        <v>62-3 A</v>
      </c>
      <c r="R197" s="451" t="str">
        <f>VLOOKUP(P197,'Tech. sheet (2)'!$A:$S,12,FALSE)</f>
        <v>W/C 15V</v>
      </c>
      <c r="S197" s="473">
        <v>1.0</v>
      </c>
      <c r="T197" s="473" t="s">
        <v>3306</v>
      </c>
      <c r="U197" s="473">
        <f>VLOOKUP(N197,Register!$B:$E,4,FALSE)</f>
        <v>40000</v>
      </c>
      <c r="V197" s="412"/>
      <c r="W197" s="270"/>
      <c r="X197" s="270"/>
      <c r="Y197" s="270"/>
      <c r="Z197" s="270"/>
      <c r="AA197" s="270"/>
      <c r="AB197" s="270"/>
      <c r="AC197" s="270"/>
    </row>
    <row r="198" ht="15.75" customHeight="1">
      <c r="A198" s="435" t="s">
        <v>1112</v>
      </c>
      <c r="B198" s="436" t="str">
        <f>VLOOKUP(C198,'Tech. sheet (2)'!$A:$S,18,FALSE)</f>
        <v>L-838-941,7-190TH550S2820-HBI-A75B05  </v>
      </c>
      <c r="C198" s="437" t="str">
        <f>VLOOKUP(A198,Register!$B:$F,3,FALSE)</f>
        <v>OT99 0,19 alu/g HBI</v>
      </c>
      <c r="D198" s="437" t="str">
        <f>VLOOKUP(C198,'Tech. sheet (2)'!$A:$S,17,FALSE)</f>
        <v>#131</v>
      </c>
      <c r="E198" s="437" t="str">
        <f>VLOOKUP(C198,'Tech. sheet (2)'!$A:$S,12,FALSE)</f>
        <v>ALU/G</v>
      </c>
      <c r="F198" s="438">
        <v>2.0</v>
      </c>
      <c r="G198" s="438" t="s">
        <v>3313</v>
      </c>
      <c r="H198" s="438">
        <f>VLOOKUP(A198,Register!B:F,4,FALSE)</f>
        <v>10000</v>
      </c>
      <c r="I198" s="412"/>
      <c r="J198" s="412"/>
      <c r="K198" s="412"/>
      <c r="L198" s="412"/>
      <c r="M198" s="412"/>
      <c r="N198" s="238" t="s">
        <v>1172</v>
      </c>
      <c r="O198" s="450" t="str">
        <f>VLOOKUP(P198,'Tech. sheet (2)'!$A:$R,18,FALSE)</f>
        <v>L-954-848-170TH435S2828-USK-15VK05</v>
      </c>
      <c r="P198" s="472" t="str">
        <f>VLOOKUP(N198,Register!$B:$E,3,FALSE)</f>
        <v>OT62-ELQ6216A2A  USK ver3</v>
      </c>
      <c r="Q198" s="437" t="str">
        <f>VLOOKUP(P198,'Tech. sheet (2)'!$A:$S,17,FALSE)</f>
        <v>62-3 A</v>
      </c>
      <c r="R198" s="451" t="str">
        <f>VLOOKUP(P198,'Tech. sheet (2)'!$A:$S,12,FALSE)</f>
        <v>W/C 15V</v>
      </c>
      <c r="S198" s="473">
        <v>1.0</v>
      </c>
      <c r="T198" s="473" t="s">
        <v>3306</v>
      </c>
      <c r="U198" s="473">
        <f>VLOOKUP(N198,Register!$B:$E,4,FALSE)</f>
        <v>20000</v>
      </c>
      <c r="V198" s="412"/>
      <c r="W198" s="270"/>
      <c r="X198" s="270"/>
      <c r="Y198" s="270"/>
      <c r="Z198" s="270"/>
      <c r="AA198" s="270"/>
      <c r="AB198" s="270"/>
      <c r="AC198" s="270"/>
    </row>
    <row r="199" ht="15.75" customHeight="1">
      <c r="A199" s="435" t="s">
        <v>1118</v>
      </c>
      <c r="B199" s="449" t="str">
        <f>VLOOKUP(C199,'Tech. sheet (2)'!$A:$S,18,FALSE)</f>
        <v>L-950-876-280TH460S2828-ARI-W18B55  </v>
      </c>
      <c r="C199" s="437" t="str">
        <f>VLOOKUP(A199,Register!$B:$F,3,FALSE)</f>
        <v>OT153-ELQ0561A2A-W18B55 ARI</v>
      </c>
      <c r="D199" s="437" t="str">
        <f>VLOOKUP(C199,'Tech. sheet (2)'!$A:$S,17,FALSE)</f>
        <v> №132</v>
      </c>
      <c r="E199" s="437" t="str">
        <f>VLOOKUP(C199,'Tech. sheet (2)'!$A:$S,12,FALSE)</f>
        <v>2W/G</v>
      </c>
      <c r="F199" s="438">
        <v>1.0</v>
      </c>
      <c r="G199" s="438" t="s">
        <v>3307</v>
      </c>
      <c r="H199" s="438">
        <f>VLOOKUP(A199,Register!B:F,4,FALSE)</f>
        <v>17000</v>
      </c>
      <c r="I199" s="412"/>
      <c r="J199" s="412"/>
      <c r="K199" s="412"/>
      <c r="L199" s="412"/>
      <c r="M199" s="412"/>
      <c r="N199" s="238" t="s">
        <v>1173</v>
      </c>
      <c r="O199" s="344" t="str">
        <f>VLOOKUP(P199,'Tech. sheet (2)'!$A:$R,18,FALSE)</f>
        <v>L-950-876-270TH435F5628-USK-20EB05</v>
      </c>
      <c r="P199" s="472" t="str">
        <f>VLOOKUP(N199,Register!$B:$E,3,FALSE)</f>
        <v>OT153-ELQ1554A0A USK</v>
      </c>
      <c r="Q199" s="437" t="str">
        <f>VLOOKUP(P199,'Tech. sheet (2)'!$A:$S,17,FALSE)</f>
        <v>153-1 A</v>
      </c>
      <c r="R199" s="442" t="str">
        <f>VLOOKUP(P199,'Tech. sheet (2)'!$A:$S,12,FALSE)</f>
        <v>W/G</v>
      </c>
      <c r="S199" s="473">
        <v>1.0</v>
      </c>
      <c r="T199" s="473" t="s">
        <v>3307</v>
      </c>
      <c r="U199" s="473">
        <f>VLOOKUP(N199,Register!$B:$E,4,FALSE)</f>
        <v>15000</v>
      </c>
      <c r="V199" s="412"/>
      <c r="W199" s="270"/>
      <c r="X199" s="270"/>
      <c r="Y199" s="270"/>
      <c r="Z199" s="270"/>
      <c r="AA199" s="270"/>
      <c r="AB199" s="270"/>
      <c r="AC199" s="270"/>
    </row>
    <row r="200" ht="15.75" customHeight="1">
      <c r="A200" s="483" t="s">
        <v>1121</v>
      </c>
      <c r="B200" s="449" t="str">
        <f>VLOOKUP(C200,'Tech. sheet (2)'!$A:$S,18,FALSE)</f>
        <v>L-950-876-280TH460F8428-ARI-20EB05  </v>
      </c>
      <c r="C200" s="437" t="str">
        <f>VLOOKUP(A200,Register!$B:$F,3,FALSE)</f>
        <v>OT153-ELQ1554A0A-20EB05 ARI</v>
      </c>
      <c r="D200" s="437" t="str">
        <f>VLOOKUP(C200,'Tech. sheet (2)'!$A:$S,17,FALSE)</f>
        <v> №133</v>
      </c>
      <c r="E200" s="437" t="str">
        <f>VLOOKUP(C200,'Tech. sheet (2)'!$A:$S,12,FALSE)</f>
        <v>W/G</v>
      </c>
      <c r="F200" s="438">
        <v>1.0</v>
      </c>
      <c r="G200" s="438" t="s">
        <v>3307</v>
      </c>
      <c r="H200" s="438">
        <f>VLOOKUP(A200,Register!B:F,4,FALSE)</f>
        <v>8000</v>
      </c>
      <c r="I200" s="412"/>
      <c r="J200" s="412"/>
      <c r="K200" s="412"/>
      <c r="L200" s="412"/>
      <c r="M200" s="412"/>
      <c r="N200" s="238" t="s">
        <v>1174</v>
      </c>
      <c r="O200" s="344" t="str">
        <f>VLOOKUP(P200,'Tech. sheet (2)'!$A:$R,18,FALSE)</f>
        <v>L-950-876-270TH435S2828-HBI-W18B55</v>
      </c>
      <c r="P200" s="472" t="str">
        <f>VLOOKUP(N200,Register!$B:$E,3,FALSE)</f>
        <v>OT153-ELQ0561A2A HBI</v>
      </c>
      <c r="Q200" s="437" t="str">
        <f>VLOOKUP(P200,'Tech. sheet (2)'!$A:$S,17,FALSE)</f>
        <v>153-2
</v>
      </c>
      <c r="R200" s="442" t="str">
        <f>VLOOKUP(P200,'Tech. sheet (2)'!$A:$S,12,FALSE)</f>
        <v>2 W/G</v>
      </c>
      <c r="S200" s="473">
        <v>1.0</v>
      </c>
      <c r="T200" s="473" t="s">
        <v>3307</v>
      </c>
      <c r="U200" s="473">
        <f>VLOOKUP(N200,Register!$B:$E,4,FALSE)</f>
        <v>5000</v>
      </c>
      <c r="V200" s="412"/>
      <c r="W200" s="270"/>
      <c r="X200" s="270"/>
      <c r="Y200" s="270"/>
      <c r="Z200" s="270"/>
      <c r="AA200" s="270"/>
      <c r="AB200" s="270"/>
      <c r="AC200" s="270"/>
    </row>
    <row r="201" ht="15.75" customHeight="1">
      <c r="A201" s="435" t="s">
        <v>1117</v>
      </c>
      <c r="B201" s="436" t="str">
        <f>VLOOKUP(C201,'Tech. sheet (2)'!$A:$S,18,FALSE)</f>
        <v>L-950-876-270TH435F5628-USK-20EB05</v>
      </c>
      <c r="C201" s="437" t="str">
        <f>VLOOKUP(A201,Register!$B:$F,3,FALSE)</f>
        <v>OT153-ELQ1554A0A USK</v>
      </c>
      <c r="D201" s="437" t="str">
        <f>VLOOKUP(C201,'Tech. sheet (2)'!$A:$S,17,FALSE)</f>
        <v>153-1 A</v>
      </c>
      <c r="E201" s="437" t="str">
        <f>VLOOKUP(C201,'Tech. sheet (2)'!$A:$S,12,FALSE)</f>
        <v>W/G</v>
      </c>
      <c r="F201" s="438">
        <v>1.0</v>
      </c>
      <c r="G201" s="438" t="s">
        <v>3307</v>
      </c>
      <c r="H201" s="438">
        <f>VLOOKUP(A201,Register!B:F,4,FALSE)</f>
        <v>7000</v>
      </c>
      <c r="I201" s="412"/>
      <c r="J201" s="412"/>
      <c r="K201" s="412"/>
      <c r="L201" s="412"/>
      <c r="M201" s="412"/>
      <c r="N201" s="238" t="s">
        <v>1173</v>
      </c>
      <c r="O201" s="344" t="str">
        <f>VLOOKUP(P201,'Tech. sheet (2)'!$A:$R,18,FALSE)</f>
        <v>L-950-876-270TH435F5628-USK-20EB05</v>
      </c>
      <c r="P201" s="472" t="str">
        <f>VLOOKUP(N201,Register!$B:$E,3,FALSE)</f>
        <v>OT153-ELQ1554A0A USK</v>
      </c>
      <c r="Q201" s="437" t="str">
        <f>VLOOKUP(P201,'Tech. sheet (2)'!$A:$S,17,FALSE)</f>
        <v>153-1 A</v>
      </c>
      <c r="R201" s="442" t="str">
        <f>VLOOKUP(P201,'Tech. sheet (2)'!$A:$S,12,FALSE)</f>
        <v>W/G</v>
      </c>
      <c r="S201" s="473">
        <v>2.0</v>
      </c>
      <c r="T201" s="473">
        <v>819059.0</v>
      </c>
      <c r="U201" s="473">
        <f>VLOOKUP(N201,Register!$B:$E,4,FALSE)</f>
        <v>15000</v>
      </c>
      <c r="V201" s="412"/>
      <c r="W201" s="270"/>
      <c r="X201" s="270"/>
      <c r="Y201" s="270"/>
      <c r="Z201" s="270"/>
      <c r="AA201" s="270"/>
      <c r="AB201" s="270"/>
      <c r="AC201" s="270"/>
    </row>
    <row r="202" ht="15.75" customHeight="1">
      <c r="A202" s="483" t="s">
        <v>1125</v>
      </c>
      <c r="B202" s="436" t="str">
        <f>VLOOKUP(C202,'Tech. sheet (2)'!$A:$S,18,FALSE)</f>
        <v>Жерсть 0,17*806*773 ALU/G</v>
      </c>
      <c r="C202" s="437" t="str">
        <f>VLOOKUP(A202,Register!$B:$F,3,FALSE)</f>
        <v>Жерсть 0,17*806*773 W/G</v>
      </c>
      <c r="D202" s="437" t="str">
        <f>VLOOKUP(C202,'Tech. sheet (2)'!$A:$S,17,FALSE)</f>
        <v/>
      </c>
      <c r="E202" s="437" t="str">
        <f>VLOOKUP(C202,'Tech. sheet (2)'!$A:$S,12,FALSE)</f>
        <v>W/G</v>
      </c>
      <c r="F202" s="438">
        <v>1.0</v>
      </c>
      <c r="G202" s="438">
        <v>11064.0</v>
      </c>
      <c r="H202" s="438">
        <f>VLOOKUP(A202,Register!B:F,4,FALSE)</f>
        <v>3000</v>
      </c>
      <c r="I202" s="412"/>
      <c r="J202" s="412"/>
      <c r="K202" s="412"/>
      <c r="L202" s="412"/>
      <c r="M202" s="412"/>
      <c r="N202" s="238" t="s">
        <v>1173</v>
      </c>
      <c r="O202" s="344" t="str">
        <f>VLOOKUP(P202,'Tech. sheet (2)'!$A:$R,18,FALSE)</f>
        <v>L-950-876-270TH435F5628-USK-20EB05</v>
      </c>
      <c r="P202" s="472" t="str">
        <f>VLOOKUP(N202,Register!$B:$E,3,FALSE)</f>
        <v>OT153-ELQ1554A0A USK</v>
      </c>
      <c r="Q202" s="437" t="str">
        <f>VLOOKUP(P202,'Tech. sheet (2)'!$A:$S,17,FALSE)</f>
        <v>153-1 A</v>
      </c>
      <c r="R202" s="442" t="str">
        <f>VLOOKUP(P202,'Tech. sheet (2)'!$A:$S,12,FALSE)</f>
        <v>W/G</v>
      </c>
      <c r="S202" s="473">
        <v>3.0</v>
      </c>
      <c r="T202" s="473">
        <v>816733.0</v>
      </c>
      <c r="U202" s="473">
        <f>VLOOKUP(N202,Register!$B:$E,4,FALSE)</f>
        <v>15000</v>
      </c>
      <c r="V202" s="412"/>
      <c r="W202" s="270"/>
      <c r="X202" s="270"/>
      <c r="Y202" s="270"/>
      <c r="Z202" s="270"/>
      <c r="AA202" s="270"/>
      <c r="AB202" s="270"/>
      <c r="AC202" s="270"/>
    </row>
    <row r="203" ht="15.75" customHeight="1">
      <c r="A203" s="435" t="s">
        <v>1127</v>
      </c>
      <c r="B203" s="449" t="str">
        <f>VLOOKUP(C203,'Tech. sheet (2)'!$A:$S,18,FALSE)</f>
        <v>Жерсть 0,17*894*795 ALU/G х</v>
      </c>
      <c r="C203" s="437" t="str">
        <f>VLOOKUP(A203,Register!$B:$F,3,FALSE)</f>
        <v>Жерсть 0,17*894*795 W/G х</v>
      </c>
      <c r="D203" s="437" t="str">
        <f>VLOOKUP(C203,'Tech. sheet (2)'!$A:$S,17,FALSE)</f>
        <v/>
      </c>
      <c r="E203" s="437" t="str">
        <f>VLOOKUP(C203,'Tech. sheet (2)'!$A:$S,12,FALSE)</f>
        <v>W/G</v>
      </c>
      <c r="F203" s="438">
        <v>1.0</v>
      </c>
      <c r="G203" s="438">
        <v>11064.0</v>
      </c>
      <c r="H203" s="438">
        <f>VLOOKUP(A203,Register!B:F,4,FALSE)</f>
        <v>2000</v>
      </c>
      <c r="I203" s="412"/>
      <c r="J203" s="412"/>
      <c r="K203" s="412"/>
      <c r="L203" s="412"/>
      <c r="M203" s="412"/>
      <c r="N203" s="209" t="s">
        <v>1180</v>
      </c>
      <c r="O203" s="344" t="str">
        <f>VLOOKUP(P203,'Tech. sheet (2)'!$A:$R,18,FALSE)</f>
        <v>Жерсть 0,17*922*868 W/G х</v>
      </c>
      <c r="P203" s="445" t="str">
        <f>VLOOKUP(N203,Register!$B:$E,3,FALSE)</f>
        <v>0,17x922x868 W/G</v>
      </c>
      <c r="Q203" s="437" t="str">
        <f>VLOOKUP(P203,'Tech. sheet (2)'!$A:$S,17,FALSE)</f>
        <v/>
      </c>
      <c r="R203" s="442" t="str">
        <f>VLOOKUP(P203,'Tech. sheet (2)'!$A:$S,12,FALSE)</f>
        <v>W/G</v>
      </c>
      <c r="S203" s="443">
        <v>1.0</v>
      </c>
      <c r="T203" s="443" t="s">
        <v>3307</v>
      </c>
      <c r="U203" s="443">
        <f>VLOOKUP(N203,Register!$B:$E,4,FALSE)</f>
        <v>1900</v>
      </c>
      <c r="V203" s="412"/>
      <c r="W203" s="270"/>
      <c r="X203" s="270"/>
      <c r="Y203" s="270"/>
      <c r="Z203" s="270"/>
      <c r="AA203" s="270"/>
      <c r="AB203" s="270"/>
      <c r="AC203" s="270"/>
    </row>
    <row r="204" ht="15.75" customHeight="1">
      <c r="A204" s="435" t="s">
        <v>1120</v>
      </c>
      <c r="B204" s="436" t="str">
        <f>VLOOKUP(C204,'Tech. sheet (2)'!$A:$S,18,FALSE)</f>
        <v>L-895-907-190TH550F2820-HBI-A07B05</v>
      </c>
      <c r="C204" s="437" t="str">
        <f>VLOOKUP(A204,Register!$B:$F,3,FALSE)</f>
        <v>0,19x895x907 Alu/G</v>
      </c>
      <c r="D204" s="437" t="str">
        <f>VLOOKUP(C204,'Tech. sheet (2)'!$A:$S,17,FALSE)</f>
        <v>№127</v>
      </c>
      <c r="E204" s="437" t="str">
        <f>VLOOKUP(C204,'Tech. sheet (2)'!$A:$S,12,FALSE)</f>
        <v>ALU/G</v>
      </c>
      <c r="F204" s="438">
        <v>1.0</v>
      </c>
      <c r="G204" s="438">
        <v>11064.0</v>
      </c>
      <c r="H204" s="438">
        <f>VLOOKUP(A204,Register!B:F,4,FALSE)</f>
        <v>15000</v>
      </c>
      <c r="I204" s="412"/>
      <c r="J204" s="412"/>
      <c r="K204" s="412"/>
      <c r="L204" s="412"/>
      <c r="M204" s="412"/>
      <c r="N204" s="209" t="s">
        <v>1182</v>
      </c>
      <c r="O204" s="450" t="str">
        <f>VLOOKUP(P204,'Tech. sheet (2)'!$A:$R,18,FALSE)</f>
        <v>Жерсть 0,16*920*778 W/G х</v>
      </c>
      <c r="P204" s="445" t="str">
        <f>VLOOKUP(N204,Register!$B:$E,3,FALSE)</f>
        <v>0,16x920x778 W/G</v>
      </c>
      <c r="Q204" s="437" t="str">
        <f>VLOOKUP(P204,'Tech. sheet (2)'!$A:$S,17,FALSE)</f>
        <v/>
      </c>
      <c r="R204" s="442" t="str">
        <f>VLOOKUP(P204,'Tech. sheet (2)'!$A:$S,12,FALSE)</f>
        <v/>
      </c>
      <c r="S204" s="443">
        <v>1.0</v>
      </c>
      <c r="T204" s="443" t="s">
        <v>3307</v>
      </c>
      <c r="U204" s="443">
        <f>VLOOKUP(N204,Register!$B:$E,4,FALSE)</f>
        <v>1500</v>
      </c>
      <c r="V204" s="412"/>
      <c r="W204" s="270"/>
      <c r="X204" s="270"/>
      <c r="Y204" s="270"/>
      <c r="Z204" s="270"/>
      <c r="AA204" s="270"/>
      <c r="AB204" s="270"/>
      <c r="AC204" s="270"/>
    </row>
    <row r="205" ht="15.75" customHeight="1">
      <c r="A205" s="435" t="s">
        <v>1124</v>
      </c>
      <c r="B205" s="436" t="str">
        <f>VLOOKUP(C205,'Tech. sheet (2)'!$A:$S,18,FALSE)</f>
        <v>L-895-907-190TH550F2820-HBI-A07B05</v>
      </c>
      <c r="C205" s="437" t="str">
        <f>VLOOKUP(A205,Register!$B:$F,3,FALSE)</f>
        <v>0,19x895x907 Alu/G</v>
      </c>
      <c r="D205" s="437" t="str">
        <f>VLOOKUP(C205,'Tech. sheet (2)'!$A:$S,17,FALSE)</f>
        <v>№127</v>
      </c>
      <c r="E205" s="437" t="str">
        <f>VLOOKUP(C205,'Tech. sheet (2)'!$A:$S,12,FALSE)</f>
        <v>ALU/G</v>
      </c>
      <c r="F205" s="438">
        <v>1.0</v>
      </c>
      <c r="G205" s="438">
        <v>11064.0</v>
      </c>
      <c r="H205" s="438">
        <f>VLOOKUP(A205,Register!B:F,4,FALSE)</f>
        <v>17000</v>
      </c>
      <c r="I205" s="412"/>
      <c r="J205" s="412"/>
      <c r="K205" s="412"/>
      <c r="L205" s="412"/>
      <c r="M205" s="412"/>
      <c r="N205" s="209" t="s">
        <v>1184</v>
      </c>
      <c r="O205" s="450" t="str">
        <f>VLOOKUP(P205,'Tech. sheet (2)'!$A:$R,18,FALSE)</f>
        <v>Жерсть 0,22*700*694 W/G х</v>
      </c>
      <c r="P205" s="445" t="str">
        <f>VLOOKUP(N205,Register!$B:$E,3,FALSE)</f>
        <v>0,22x700x694 W/G</v>
      </c>
      <c r="Q205" s="437" t="str">
        <f>VLOOKUP(P205,'Tech. sheet (2)'!$A:$S,17,FALSE)</f>
        <v/>
      </c>
      <c r="R205" s="442" t="str">
        <f>VLOOKUP(P205,'Tech. sheet (2)'!$A:$S,12,FALSE)</f>
        <v/>
      </c>
      <c r="S205" s="443">
        <v>1.0</v>
      </c>
      <c r="T205" s="443" t="s">
        <v>3307</v>
      </c>
      <c r="U205" s="443">
        <f>VLOOKUP(N205,Register!$B:$E,4,FALSE)</f>
        <v>1600</v>
      </c>
      <c r="V205" s="412"/>
      <c r="W205" s="270"/>
      <c r="X205" s="270"/>
      <c r="Y205" s="270"/>
      <c r="Z205" s="270"/>
      <c r="AA205" s="270"/>
      <c r="AB205" s="270"/>
      <c r="AC205" s="270"/>
    </row>
    <row r="206" ht="15.75" customHeight="1">
      <c r="A206" s="435" t="s">
        <v>1129</v>
      </c>
      <c r="B206" s="449" t="str">
        <f>VLOOKUP(C206,'Tech. sheet (2)'!$A:$S,18,FALSE)</f>
        <v>L-860-873-180TH550F2820-HBI-A07B05 </v>
      </c>
      <c r="C206" s="437" t="str">
        <f>VLOOKUP(A206,Register!$B:$F,3,FALSE)</f>
        <v>0,18x860x873 Alu/G</v>
      </c>
      <c r="D206" s="437" t="str">
        <f>VLOOKUP(C206,'Tech. sheet (2)'!$A:$S,17,FALSE)</f>
        <v>№128</v>
      </c>
      <c r="E206" s="437" t="str">
        <f>VLOOKUP(C206,'Tech. sheet (2)'!$A:$S,12,FALSE)</f>
        <v>ALU/G</v>
      </c>
      <c r="F206" s="438">
        <v>1.0</v>
      </c>
      <c r="G206" s="438">
        <v>11064.0</v>
      </c>
      <c r="H206" s="438">
        <f>VLOOKUP(A206,Register!B:F,4,FALSE)</f>
        <v>30000</v>
      </c>
      <c r="I206" s="412"/>
      <c r="J206" s="412"/>
      <c r="K206" s="412"/>
      <c r="L206" s="412"/>
      <c r="M206" s="412"/>
      <c r="N206" s="209" t="s">
        <v>1186</v>
      </c>
      <c r="O206" s="344" t="str">
        <f>VLOOKUP(P206,'Tech. sheet (2)'!$A:$R,18,FALSE)</f>
        <v>Жерсть 0,22*866*700 W/G х</v>
      </c>
      <c r="P206" s="445" t="str">
        <f>VLOOKUP(N206,Register!$B:$E,3,FALSE)</f>
        <v>0,22х866х700 W/G</v>
      </c>
      <c r="Q206" s="437" t="str">
        <f>VLOOKUP(P206,'Tech. sheet (2)'!$A:$S,17,FALSE)</f>
        <v/>
      </c>
      <c r="R206" s="442" t="str">
        <f>VLOOKUP(P206,'Tech. sheet (2)'!$A:$S,12,FALSE)</f>
        <v/>
      </c>
      <c r="S206" s="443">
        <v>1.0</v>
      </c>
      <c r="T206" s="443" t="s">
        <v>3307</v>
      </c>
      <c r="U206" s="443">
        <f>VLOOKUP(N206,Register!$B:$E,4,FALSE)</f>
        <v>1500</v>
      </c>
      <c r="V206" s="412"/>
      <c r="W206" s="270"/>
      <c r="X206" s="270"/>
      <c r="Y206" s="270"/>
      <c r="Z206" s="270"/>
      <c r="AA206" s="270"/>
      <c r="AB206" s="270"/>
      <c r="AC206" s="270"/>
    </row>
    <row r="207" ht="15.75" customHeight="1">
      <c r="A207" s="435" t="s">
        <v>1120</v>
      </c>
      <c r="B207" s="436" t="str">
        <f>VLOOKUP(C207,'Tech. sheet (2)'!$A:$S,18,FALSE)</f>
        <v>L-895-907-190TH550F2820-HBI-A07B05</v>
      </c>
      <c r="C207" s="437" t="str">
        <f>VLOOKUP(A207,Register!$B:$F,3,FALSE)</f>
        <v>0,19x895x907 Alu/G</v>
      </c>
      <c r="D207" s="437" t="str">
        <f>VLOOKUP(C207,'Tech. sheet (2)'!$A:$S,17,FALSE)</f>
        <v>№127</v>
      </c>
      <c r="E207" s="437" t="str">
        <f>VLOOKUP(C207,'Tech. sheet (2)'!$A:$S,12,FALSE)</f>
        <v>ALU/G</v>
      </c>
      <c r="F207" s="438">
        <v>2.0</v>
      </c>
      <c r="G207" s="438" t="s">
        <v>3313</v>
      </c>
      <c r="H207" s="438">
        <f>VLOOKUP(A207,Register!B:F,4,FALSE)</f>
        <v>15000</v>
      </c>
      <c r="I207" s="412"/>
      <c r="J207" s="412"/>
      <c r="K207" s="412"/>
      <c r="L207" s="412"/>
      <c r="M207" s="412"/>
      <c r="N207" s="209" t="s">
        <v>1188</v>
      </c>
      <c r="O207" s="450" t="str">
        <f>VLOOKUP(P207,'Tech. sheet (2)'!$A:$R,18,FALSE)</f>
        <v>L-922-868-170TH580S2828-ERD-A55K05</v>
      </c>
      <c r="P207" s="445" t="str">
        <f>VLOOKUP(N207,Register!$B:$E,3,FALSE)</f>
        <v>OT070-ELQ7040A0A ERD</v>
      </c>
      <c r="Q207" s="437" t="str">
        <f>VLOOKUP(P207,'Tech. sheet (2)'!$A:$S,17,FALSE)</f>
        <v/>
      </c>
      <c r="R207" s="442" t="str">
        <f>VLOOKUP(P207,'Tech. sheet (2)'!$A:$S,12,FALSE)</f>
        <v>ALU/C</v>
      </c>
      <c r="S207" s="443">
        <v>1.0</v>
      </c>
      <c r="T207" s="443" t="s">
        <v>3306</v>
      </c>
      <c r="U207" s="443">
        <f>VLOOKUP(N207,Register!$B:$E,4,FALSE)</f>
        <v>10500</v>
      </c>
      <c r="V207" s="412"/>
      <c r="W207" s="270"/>
      <c r="X207" s="270"/>
      <c r="Y207" s="270"/>
      <c r="Z207" s="270"/>
      <c r="AA207" s="270"/>
      <c r="AB207" s="270"/>
      <c r="AC207" s="270"/>
    </row>
    <row r="208" ht="15.75" customHeight="1">
      <c r="A208" s="435" t="s">
        <v>1124</v>
      </c>
      <c r="B208" s="436" t="str">
        <f>VLOOKUP(C208,'Tech. sheet (2)'!$A:$S,18,FALSE)</f>
        <v>L-895-907-190TH550F2820-HBI-A07B05</v>
      </c>
      <c r="C208" s="437" t="str">
        <f>VLOOKUP(A208,Register!$B:$F,3,FALSE)</f>
        <v>0,19x895x907 Alu/G</v>
      </c>
      <c r="D208" s="437" t="str">
        <f>VLOOKUP(C208,'Tech. sheet (2)'!$A:$S,17,FALSE)</f>
        <v>№127</v>
      </c>
      <c r="E208" s="437" t="str">
        <f>VLOOKUP(C208,'Tech. sheet (2)'!$A:$S,12,FALSE)</f>
        <v>ALU/G</v>
      </c>
      <c r="F208" s="438">
        <v>2.0</v>
      </c>
      <c r="G208" s="438" t="s">
        <v>3313</v>
      </c>
      <c r="H208" s="438">
        <f>VLOOKUP(A208,Register!B:F,4,FALSE)</f>
        <v>17000</v>
      </c>
      <c r="I208" s="412"/>
      <c r="J208" s="412"/>
      <c r="K208" s="412"/>
      <c r="L208" s="412"/>
      <c r="M208" s="412"/>
      <c r="N208" s="209" t="s">
        <v>1190</v>
      </c>
      <c r="O208" s="344" t="str">
        <f>VLOOKUP(P208,'Tech. sheet (2)'!$A:$R,18,FALSE)</f>
        <v>L-950-876-270TH435S2828-USK-W18B55</v>
      </c>
      <c r="P208" s="445" t="str">
        <f>VLOOKUP(N208,Register!$B:$E,3,FALSE)</f>
        <v>OT153-ELQ0561A2A USK</v>
      </c>
      <c r="Q208" s="437" t="str">
        <f>VLOOKUP(P208,'Tech. sheet (2)'!$A:$S,17,FALSE)</f>
        <v>153-2
</v>
      </c>
      <c r="R208" s="442" t="str">
        <f>VLOOKUP(P208,'Tech. sheet (2)'!$A:$S,12,FALSE)</f>
        <v>2 W/G</v>
      </c>
      <c r="S208" s="443">
        <v>1.0</v>
      </c>
      <c r="T208" s="443" t="s">
        <v>3307</v>
      </c>
      <c r="U208" s="443">
        <f>VLOOKUP(N208,Register!$B:$E,4,FALSE)</f>
        <v>12500</v>
      </c>
      <c r="V208" s="412"/>
      <c r="W208" s="270"/>
      <c r="X208" s="270"/>
      <c r="Y208" s="270"/>
      <c r="Z208" s="270"/>
      <c r="AA208" s="270"/>
      <c r="AB208" s="270"/>
      <c r="AC208" s="270"/>
    </row>
    <row r="209" ht="15.75" customHeight="1">
      <c r="A209" s="435" t="s">
        <v>1129</v>
      </c>
      <c r="B209" s="449" t="str">
        <f>VLOOKUP(C209,'Tech. sheet (2)'!$A:$S,18,FALSE)</f>
        <v>L-860-873-180TH550F2820-HBI-A07B05 </v>
      </c>
      <c r="C209" s="437" t="str">
        <f>VLOOKUP(A209,Register!$B:$F,3,FALSE)</f>
        <v>0,18x860x873 Alu/G</v>
      </c>
      <c r="D209" s="437" t="str">
        <f>VLOOKUP(C209,'Tech. sheet (2)'!$A:$S,17,FALSE)</f>
        <v>№128</v>
      </c>
      <c r="E209" s="437" t="str">
        <f>VLOOKUP(C209,'Tech. sheet (2)'!$A:$S,12,FALSE)</f>
        <v>ALU/G</v>
      </c>
      <c r="F209" s="438">
        <v>2.0</v>
      </c>
      <c r="G209" s="438" t="s">
        <v>3313</v>
      </c>
      <c r="H209" s="438">
        <f>VLOOKUP(A209,Register!B:F,4,FALSE)</f>
        <v>30000</v>
      </c>
      <c r="I209" s="412"/>
      <c r="J209" s="412"/>
      <c r="K209" s="412"/>
      <c r="L209" s="412"/>
      <c r="M209" s="412"/>
      <c r="N209" s="209" t="s">
        <v>1191</v>
      </c>
      <c r="O209" s="344" t="str">
        <f>VLOOKUP(P209,'Tech. sheet (2)'!$A:$R,18,FALSE)</f>
        <v>L-950-876-270TH435F5628-USK-20EB05</v>
      </c>
      <c r="P209" s="445" t="str">
        <f>VLOOKUP(N209,Register!$B:$E,3,FALSE)</f>
        <v>OT153-ELQ1554A0A USK</v>
      </c>
      <c r="Q209" s="437" t="str">
        <f>VLOOKUP(P209,'Tech. sheet (2)'!$A:$S,17,FALSE)</f>
        <v>153-1 A</v>
      </c>
      <c r="R209" s="442" t="str">
        <f>VLOOKUP(P209,'Tech. sheet (2)'!$A:$S,12,FALSE)</f>
        <v>W/G</v>
      </c>
      <c r="S209" s="443">
        <v>1.0</v>
      </c>
      <c r="T209" s="443" t="s">
        <v>3307</v>
      </c>
      <c r="U209" s="443">
        <f>VLOOKUP(N209,Register!$B:$E,4,FALSE)</f>
        <v>12500</v>
      </c>
      <c r="V209" s="412"/>
      <c r="W209" s="270"/>
      <c r="X209" s="270"/>
      <c r="Y209" s="270"/>
      <c r="Z209" s="270"/>
      <c r="AA209" s="270"/>
      <c r="AB209" s="270"/>
      <c r="AC209" s="270"/>
    </row>
    <row r="210" ht="15.75" customHeight="1">
      <c r="A210" s="435" t="s">
        <v>1130</v>
      </c>
      <c r="B210" s="436" t="str">
        <f>VLOOKUP(C210,'Tech. sheet (2)'!$A:$S,18,FALSE)</f>
        <v>L-913-766-140TS480F2020-USK-А08К05</v>
      </c>
      <c r="C210" s="437" t="str">
        <f>VLOOKUP(A210,Register!$B:$F,3,FALSE)</f>
        <v>0,14x913x766 USK A08</v>
      </c>
      <c r="D210" s="437" t="str">
        <f>VLOOKUP(C210,'Tech. sheet (2)'!$A:$S,17,FALSE)</f>
        <v>BUF-1 A</v>
      </c>
      <c r="E210" s="437" t="str">
        <f>VLOOKUP(C210,'Tech. sheet (2)'!$A:$S,12,FALSE)</f>
        <v>ALU/C</v>
      </c>
      <c r="F210" s="438">
        <v>1.0</v>
      </c>
      <c r="G210" s="438" t="s">
        <v>3306</v>
      </c>
      <c r="H210" s="438">
        <f>VLOOKUP(A210,Register!B:F,4,FALSE)</f>
        <v>20000</v>
      </c>
      <c r="I210" s="412"/>
      <c r="J210" s="412"/>
      <c r="K210" s="412"/>
      <c r="L210" s="412"/>
      <c r="M210" s="412"/>
      <c r="N210" s="209" t="s">
        <v>1190</v>
      </c>
      <c r="O210" s="344" t="str">
        <f>VLOOKUP(P210,'Tech. sheet (2)'!$A:$R,18,FALSE)</f>
        <v>L-950-876-270TH435S2828-USK-W18B55</v>
      </c>
      <c r="P210" s="445" t="str">
        <f>VLOOKUP(N210,Register!$B:$E,3,FALSE)</f>
        <v>OT153-ELQ0561A2A USK</v>
      </c>
      <c r="Q210" s="437" t="str">
        <f>VLOOKUP(P210,'Tech. sheet (2)'!$A:$S,17,FALSE)</f>
        <v>153-2
</v>
      </c>
      <c r="R210" s="442" t="str">
        <f>VLOOKUP(P210,'Tech. sheet (2)'!$A:$S,12,FALSE)</f>
        <v>2 W/G</v>
      </c>
      <c r="S210" s="443">
        <v>2.0</v>
      </c>
      <c r="T210" s="443">
        <v>818062.0</v>
      </c>
      <c r="U210" s="443">
        <f>VLOOKUP(N210,Register!$B:$E,4,FALSE)</f>
        <v>12500</v>
      </c>
      <c r="V210" s="412"/>
      <c r="W210" s="270"/>
      <c r="X210" s="270"/>
      <c r="Y210" s="270"/>
      <c r="Z210" s="270"/>
      <c r="AA210" s="270"/>
      <c r="AB210" s="270"/>
      <c r="AC210" s="270"/>
    </row>
    <row r="211" ht="15.75" customHeight="1">
      <c r="A211" s="435" t="s">
        <v>1131</v>
      </c>
      <c r="B211" s="436" t="str">
        <f>VLOOKUP(C211,'Tech. sheet (2)'!$A:$S,18,FALSE)</f>
        <v>L-913-766-140TS480F2020-RAS-А08К05</v>
      </c>
      <c r="C211" s="437" t="str">
        <f>VLOOKUP(A211,Register!$B:$F,3,FALSE)</f>
        <v>0,14x913x766 ALU/C</v>
      </c>
      <c r="D211" s="464" t="str">
        <f>VLOOKUP(C211,'Tech. sheet (2)'!$A:$S,17,FALSE)</f>
        <v>BUF-1 A</v>
      </c>
      <c r="E211" s="437" t="str">
        <f>VLOOKUP(C211,'Tech. sheet (2)'!$A:$S,12,FALSE)</f>
        <v>ALU/C</v>
      </c>
      <c r="F211" s="438">
        <v>1.0</v>
      </c>
      <c r="G211" s="438" t="s">
        <v>3306</v>
      </c>
      <c r="H211" s="438">
        <f>VLOOKUP(A211,Register!B:F,4,FALSE)</f>
        <v>20000</v>
      </c>
      <c r="I211" s="412"/>
      <c r="J211" s="412"/>
      <c r="K211" s="412"/>
      <c r="L211" s="412"/>
      <c r="M211" s="412"/>
      <c r="N211" s="209" t="s">
        <v>1190</v>
      </c>
      <c r="O211" s="344" t="str">
        <f>VLOOKUP(P211,'Tech. sheet (2)'!$A:$R,18,FALSE)</f>
        <v>L-950-876-270TH435S2828-USK-W18B55</v>
      </c>
      <c r="P211" s="445" t="str">
        <f>VLOOKUP(N211,Register!$B:$E,3,FALSE)</f>
        <v>OT153-ELQ0561A2A USK</v>
      </c>
      <c r="Q211" s="437" t="str">
        <f>VLOOKUP(P211,'Tech. sheet (2)'!$A:$S,17,FALSE)</f>
        <v>153-2
</v>
      </c>
      <c r="R211" s="442" t="str">
        <f>VLOOKUP(P211,'Tech. sheet (2)'!$A:$S,12,FALSE)</f>
        <v>2 W/G</v>
      </c>
      <c r="S211" s="443">
        <v>3.0</v>
      </c>
      <c r="T211" s="443">
        <v>818062.0</v>
      </c>
      <c r="U211" s="443">
        <f>VLOOKUP(N211,Register!$B:$E,4,FALSE)</f>
        <v>12500</v>
      </c>
      <c r="V211" s="412"/>
      <c r="W211" s="270"/>
      <c r="X211" s="270"/>
      <c r="Y211" s="270"/>
      <c r="Z211" s="270"/>
      <c r="AA211" s="270"/>
      <c r="AB211" s="270"/>
      <c r="AC211" s="270"/>
    </row>
    <row r="212" ht="15.75" customHeight="1">
      <c r="A212" s="435" t="s">
        <v>1114</v>
      </c>
      <c r="B212" s="436" t="str">
        <f>VLOOKUP(C212,'Tech. sheet (2)'!$A:$S,18,FALSE)</f>
        <v>L-838-941,7-200TH550S2828-HBI-A55B05</v>
      </c>
      <c r="C212" s="437" t="str">
        <f>VLOOKUP(A212,Register!$B:$F,3,FALSE)</f>
        <v>OT99-921XQ 0,20 A55B05 </v>
      </c>
      <c r="D212" s="437" t="str">
        <f>VLOOKUP(C212,'Tech. sheet (2)'!$A:$S,17,FALSE)</f>
        <v>99-C-1</v>
      </c>
      <c r="E212" s="437" t="str">
        <f>VLOOKUP(C212,'Tech. sheet (2)'!$A:$S,12,FALSE)</f>
        <v>ALU/G</v>
      </c>
      <c r="F212" s="438">
        <v>2.0</v>
      </c>
      <c r="G212" s="438" t="s">
        <v>3308</v>
      </c>
      <c r="H212" s="438">
        <f>VLOOKUP(A212,Register!B:F,4,FALSE)</f>
        <v>30000</v>
      </c>
      <c r="I212" s="412"/>
      <c r="J212" s="412"/>
      <c r="K212" s="412"/>
      <c r="L212" s="412"/>
      <c r="M212" s="412"/>
      <c r="N212" s="209" t="s">
        <v>1180</v>
      </c>
      <c r="O212" s="344" t="str">
        <f>VLOOKUP(P212,'Tech. sheet (2)'!$A:$R,18,FALSE)</f>
        <v>Жерсть 0,17*922*868 W/G х</v>
      </c>
      <c r="P212" s="445" t="str">
        <f>VLOOKUP(N212,Register!$B:$E,3,FALSE)</f>
        <v>0,17x922x868 W/G</v>
      </c>
      <c r="Q212" s="437" t="str">
        <f>VLOOKUP(P212,'Tech. sheet (2)'!$A:$S,17,FALSE)</f>
        <v/>
      </c>
      <c r="R212" s="442" t="str">
        <f>VLOOKUP(P212,'Tech. sheet (2)'!$A:$S,12,FALSE)</f>
        <v>W/G</v>
      </c>
      <c r="S212" s="443">
        <v>2.0</v>
      </c>
      <c r="T212" s="443">
        <v>818062.0</v>
      </c>
      <c r="U212" s="443">
        <f>VLOOKUP(N212,Register!$B:$E,4,FALSE)</f>
        <v>1900</v>
      </c>
      <c r="V212" s="412"/>
      <c r="W212" s="270"/>
      <c r="X212" s="270"/>
      <c r="Y212" s="270"/>
      <c r="Z212" s="270"/>
      <c r="AA212" s="270"/>
      <c r="AB212" s="270"/>
      <c r="AC212" s="270"/>
    </row>
    <row r="213" ht="15.75" customHeight="1">
      <c r="A213" s="435" t="s">
        <v>1131</v>
      </c>
      <c r="B213" s="436" t="str">
        <f>VLOOKUP(C213,'Tech. sheet (2)'!$A:$S,18,FALSE)</f>
        <v>L-913-766-140TS480F2020-RAS-А08К05</v>
      </c>
      <c r="C213" s="437" t="str">
        <f>VLOOKUP(A213,Register!$B:$F,3,FALSE)</f>
        <v>0,14x913x766 ALU/C</v>
      </c>
      <c r="D213" s="464" t="str">
        <f>VLOOKUP(C213,'Tech. sheet (2)'!$A:$S,17,FALSE)</f>
        <v>BUF-1 A</v>
      </c>
      <c r="E213" s="437" t="str">
        <f>VLOOKUP(C213,'Tech. sheet (2)'!$A:$S,12,FALSE)</f>
        <v>ALU/C</v>
      </c>
      <c r="F213" s="438">
        <v>2.0</v>
      </c>
      <c r="G213" s="438" t="s">
        <v>3308</v>
      </c>
      <c r="H213" s="438">
        <f>VLOOKUP(A213,Register!B:F,4,FALSE)</f>
        <v>20000</v>
      </c>
      <c r="I213" s="412"/>
      <c r="J213" s="412"/>
      <c r="K213" s="412"/>
      <c r="L213" s="412"/>
      <c r="M213" s="412"/>
      <c r="N213" s="209" t="s">
        <v>1182</v>
      </c>
      <c r="O213" s="450" t="str">
        <f>VLOOKUP(P213,'Tech. sheet (2)'!$A:$R,18,FALSE)</f>
        <v>Жерсть 0,16*920*778 W/G х</v>
      </c>
      <c r="P213" s="445" t="str">
        <f>VLOOKUP(N213,Register!$B:$E,3,FALSE)</f>
        <v>0,16x920x778 W/G</v>
      </c>
      <c r="Q213" s="437" t="str">
        <f>VLOOKUP(P213,'Tech. sheet (2)'!$A:$S,17,FALSE)</f>
        <v/>
      </c>
      <c r="R213" s="442" t="str">
        <f>VLOOKUP(P213,'Tech. sheet (2)'!$A:$S,12,FALSE)</f>
        <v/>
      </c>
      <c r="S213" s="443">
        <v>2.0</v>
      </c>
      <c r="T213" s="443">
        <v>818062.0</v>
      </c>
      <c r="U213" s="443">
        <f>VLOOKUP(N213,Register!$B:$E,4,FALSE)</f>
        <v>1500</v>
      </c>
      <c r="V213" s="412"/>
      <c r="W213" s="270"/>
      <c r="X213" s="270"/>
      <c r="Y213" s="270"/>
      <c r="Z213" s="270"/>
      <c r="AA213" s="270"/>
      <c r="AB213" s="270"/>
      <c r="AC213" s="270"/>
    </row>
    <row r="214" ht="15.75" customHeight="1">
      <c r="A214" s="435" t="s">
        <v>1130</v>
      </c>
      <c r="B214" s="436" t="str">
        <f>VLOOKUP(C214,'Tech. sheet (2)'!$A:$S,18,FALSE)</f>
        <v>L-913-766-140TS480F2020-USK-А08К05</v>
      </c>
      <c r="C214" s="437" t="str">
        <f>VLOOKUP(A214,Register!$B:$F,3,FALSE)</f>
        <v>0,14x913x766 USK A08</v>
      </c>
      <c r="D214" s="437" t="str">
        <f>VLOOKUP(C214,'Tech. sheet (2)'!$A:$S,17,FALSE)</f>
        <v>BUF-1 A</v>
      </c>
      <c r="E214" s="437" t="str">
        <f>VLOOKUP(C214,'Tech. sheet (2)'!$A:$S,12,FALSE)</f>
        <v>ALU/C</v>
      </c>
      <c r="F214" s="438">
        <v>2.0</v>
      </c>
      <c r="G214" s="438" t="s">
        <v>3308</v>
      </c>
      <c r="H214" s="438">
        <f>VLOOKUP(A214,Register!B:F,4,FALSE)</f>
        <v>20000</v>
      </c>
      <c r="I214" s="412"/>
      <c r="J214" s="412"/>
      <c r="K214" s="412"/>
      <c r="L214" s="412"/>
      <c r="M214" s="412"/>
      <c r="N214" s="209" t="s">
        <v>1184</v>
      </c>
      <c r="O214" s="450" t="str">
        <f>VLOOKUP(P214,'Tech. sheet (2)'!$A:$R,18,FALSE)</f>
        <v>Жерсть 0,22*700*694 W/G х</v>
      </c>
      <c r="P214" s="445" t="str">
        <f>VLOOKUP(N214,Register!$B:$E,3,FALSE)</f>
        <v>0,22x700x694 W/G</v>
      </c>
      <c r="Q214" s="437" t="str">
        <f>VLOOKUP(P214,'Tech. sheet (2)'!$A:$S,17,FALSE)</f>
        <v/>
      </c>
      <c r="R214" s="442" t="str">
        <f>VLOOKUP(P214,'Tech. sheet (2)'!$A:$S,12,FALSE)</f>
        <v/>
      </c>
      <c r="S214" s="443">
        <v>2.0</v>
      </c>
      <c r="T214" s="443">
        <v>818062.0</v>
      </c>
      <c r="U214" s="443">
        <f>VLOOKUP(N214,Register!$B:$E,4,FALSE)</f>
        <v>1600</v>
      </c>
      <c r="V214" s="412"/>
      <c r="W214" s="270"/>
      <c r="X214" s="270"/>
      <c r="Y214" s="270"/>
      <c r="Z214" s="270"/>
      <c r="AA214" s="270"/>
      <c r="AB214" s="270"/>
      <c r="AC214" s="270"/>
    </row>
    <row r="215" ht="15.75" customHeight="1">
      <c r="A215" s="475" t="s">
        <v>1133</v>
      </c>
      <c r="B215" s="436" t="str">
        <f>VLOOKUP(C215,'Tech. sheet (2)'!$A:$S,18,FALSE)</f>
        <v>L-838-942-170TH550F2820-HBI-A55K05</v>
      </c>
      <c r="C215" s="437" t="str">
        <f>VLOOKUP(A215,Register!$B:$F,3,FALSE)</f>
        <v>0,17x838x942 ALU/С</v>
      </c>
      <c r="D215" s="437" t="str">
        <f>VLOOKUP(C215,'Tech. sheet (2)'!$A:$S,17,FALSE)</f>
        <v>BUF-8 A</v>
      </c>
      <c r="E215" s="437" t="str">
        <f>VLOOKUP(C215,'Tech. sheet (2)'!$A:$S,12,FALSE)</f>
        <v>ALU/С</v>
      </c>
      <c r="F215" s="477">
        <v>2.0</v>
      </c>
      <c r="G215" s="477" t="s">
        <v>3308</v>
      </c>
      <c r="H215" s="477">
        <f>VLOOKUP(A215,Register!B:F,4,FALSE)</f>
        <v>13000</v>
      </c>
      <c r="I215" s="412"/>
      <c r="J215" s="412"/>
      <c r="K215" s="412"/>
      <c r="L215" s="412"/>
      <c r="M215" s="412"/>
      <c r="N215" s="209" t="s">
        <v>1186</v>
      </c>
      <c r="O215" s="344" t="str">
        <f>VLOOKUP(P215,'Tech. sheet (2)'!$A:$R,18,FALSE)</f>
        <v>Жерсть 0,22*866*700 W/G х</v>
      </c>
      <c r="P215" s="445" t="str">
        <f>VLOOKUP(N215,Register!$B:$E,3,FALSE)</f>
        <v>0,22х866х700 W/G</v>
      </c>
      <c r="Q215" s="437" t="str">
        <f>VLOOKUP(P215,'Tech. sheet (2)'!$A:$S,17,FALSE)</f>
        <v/>
      </c>
      <c r="R215" s="442" t="str">
        <f>VLOOKUP(P215,'Tech. sheet (2)'!$A:$S,12,FALSE)</f>
        <v/>
      </c>
      <c r="S215" s="443">
        <v>2.0</v>
      </c>
      <c r="T215" s="443">
        <v>818062.0</v>
      </c>
      <c r="U215" s="443">
        <f>VLOOKUP(N215,Register!$B:$E,4,FALSE)</f>
        <v>1500</v>
      </c>
      <c r="V215" s="412"/>
      <c r="W215" s="270"/>
      <c r="X215" s="270"/>
      <c r="Y215" s="270"/>
      <c r="Z215" s="270"/>
      <c r="AA215" s="270"/>
      <c r="AB215" s="270"/>
      <c r="AC215" s="270"/>
    </row>
    <row r="216" ht="15.75" customHeight="1">
      <c r="A216" s="475" t="s">
        <v>1134</v>
      </c>
      <c r="B216" s="436" t="str">
        <f>VLOOKUP(C216,'Tech. sheet (2)'!$A:$S,18,FALSE)</f>
        <v>L-942-790-160TS340S2020-RAS-А08К05</v>
      </c>
      <c r="C216" s="437" t="str">
        <f>VLOOKUP(A216,Register!$B:$F,3,FALSE)</f>
        <v>0,16x942x790 ALU/С</v>
      </c>
      <c r="D216" s="437" t="str">
        <f>VLOOKUP(C216,'Tech. sheet (2)'!$A:$S,17,FALSE)</f>
        <v>BUF-3 A</v>
      </c>
      <c r="E216" s="437" t="str">
        <f>VLOOKUP(C216,'Tech. sheet (2)'!$A:$S,12,FALSE)</f>
        <v>ALU/С</v>
      </c>
      <c r="F216" s="477">
        <v>2.0</v>
      </c>
      <c r="G216" s="477" t="s">
        <v>3308</v>
      </c>
      <c r="H216" s="477">
        <v>15000.0</v>
      </c>
      <c r="I216" s="412"/>
      <c r="J216" s="412"/>
      <c r="K216" s="412"/>
      <c r="L216" s="412"/>
      <c r="M216" s="412"/>
      <c r="N216" s="209" t="s">
        <v>1191</v>
      </c>
      <c r="O216" s="344" t="str">
        <f>VLOOKUP(P216,'Tech. sheet (2)'!$A:$R,18,FALSE)</f>
        <v>L-950-876-270TH435F5628-USK-20EB05</v>
      </c>
      <c r="P216" s="445" t="str">
        <f>VLOOKUP(N216,Register!$B:$E,3,FALSE)</f>
        <v>OT153-ELQ1554A0A USK</v>
      </c>
      <c r="Q216" s="437" t="str">
        <f>VLOOKUP(P216,'Tech. sheet (2)'!$A:$S,17,FALSE)</f>
        <v>153-1 A</v>
      </c>
      <c r="R216" s="442" t="str">
        <f>VLOOKUP(P216,'Tech. sheet (2)'!$A:$S,12,FALSE)</f>
        <v>W/G</v>
      </c>
      <c r="S216" s="443">
        <v>2.0</v>
      </c>
      <c r="T216" s="443">
        <v>819059.0</v>
      </c>
      <c r="U216" s="443">
        <f>VLOOKUP(N216,Register!$B:$E,4,FALSE)</f>
        <v>12500</v>
      </c>
      <c r="V216" s="412"/>
      <c r="W216" s="270"/>
      <c r="X216" s="270"/>
      <c r="Y216" s="270"/>
      <c r="Z216" s="270"/>
      <c r="AA216" s="270"/>
      <c r="AB216" s="270"/>
      <c r="AC216" s="270"/>
    </row>
    <row r="217" ht="15.75" customHeight="1">
      <c r="A217" s="475" t="s">
        <v>1140</v>
      </c>
      <c r="B217" s="449" t="str">
        <f>VLOOKUP(C217,'Tech. sheet (2)'!$A:$S,18,FALSE)</f>
        <v>L-954-848-170TH435S2828-USK-15VK05</v>
      </c>
      <c r="C217" s="437" t="str">
        <f>VLOOKUP(A217,Register!$B:$F,3,FALSE)</f>
        <v>OT62-ELQ6216A2A  USK ver3</v>
      </c>
      <c r="D217" s="437" t="str">
        <f>VLOOKUP(C217,'Tech. sheet (2)'!$A:$S,17,FALSE)</f>
        <v>62-3 A</v>
      </c>
      <c r="E217" s="447" t="str">
        <f>VLOOKUP(C217,'Tech. sheet (2)'!$A:$S,12,FALSE)</f>
        <v>W/C 15V</v>
      </c>
      <c r="F217" s="477">
        <v>2.0</v>
      </c>
      <c r="G217" s="477" t="s">
        <v>3309</v>
      </c>
      <c r="H217" s="477">
        <f>VLOOKUP(A217,Register!B:F,4,FALSE)</f>
        <v>40000</v>
      </c>
      <c r="I217" s="412"/>
      <c r="J217" s="412"/>
      <c r="K217" s="412"/>
      <c r="L217" s="412"/>
      <c r="M217" s="412"/>
      <c r="N217" s="209" t="s">
        <v>1191</v>
      </c>
      <c r="O217" s="344" t="str">
        <f>VLOOKUP(P217,'Tech. sheet (2)'!$A:$R,18,FALSE)</f>
        <v>L-950-876-270TH435F5628-USK-20EB05</v>
      </c>
      <c r="P217" s="445" t="str">
        <f>VLOOKUP(N217,Register!$B:$E,3,FALSE)</f>
        <v>OT153-ELQ1554A0A USK</v>
      </c>
      <c r="Q217" s="437" t="str">
        <f>VLOOKUP(P217,'Tech. sheet (2)'!$A:$S,17,FALSE)</f>
        <v>153-1 A</v>
      </c>
      <c r="R217" s="442" t="str">
        <f>VLOOKUP(P217,'Tech. sheet (2)'!$A:$S,12,FALSE)</f>
        <v>W/G</v>
      </c>
      <c r="S217" s="443">
        <v>3.0</v>
      </c>
      <c r="T217" s="443">
        <v>816733.0</v>
      </c>
      <c r="U217" s="443">
        <f>VLOOKUP(N217,Register!$B:$E,4,FALSE)</f>
        <v>12500</v>
      </c>
      <c r="V217" s="412"/>
      <c r="W217" s="270"/>
      <c r="X217" s="270"/>
      <c r="Y217" s="270"/>
      <c r="Z217" s="270"/>
      <c r="AA217" s="270"/>
      <c r="AB217" s="270"/>
      <c r="AC217" s="270"/>
    </row>
    <row r="218" ht="15.75" customHeight="1">
      <c r="A218" s="475" t="s">
        <v>1098</v>
      </c>
      <c r="B218" s="449" t="str">
        <f>VLOOKUP(C218,'Tech. sheet (2)'!$A:$S,18,FALSE)</f>
        <v>L-913-766-140TS480F2020-USK-21EK05</v>
      </c>
      <c r="C218" s="437" t="str">
        <f>VLOOKUP(A218,Register!$B:$F,3,FALSE)</f>
        <v>0,14x913x766 USK 21E</v>
      </c>
      <c r="D218" s="437" t="str">
        <f>VLOOKUP(C218,'Tech. sheet (2)'!$A:$S,17,FALSE)</f>
        <v>BUF-2 A</v>
      </c>
      <c r="E218" s="437" t="str">
        <f>VLOOKUP(C218,'Tech. sheet (2)'!$A:$S,12,FALSE)</f>
        <v>W/C </v>
      </c>
      <c r="F218" s="477">
        <v>2.0</v>
      </c>
      <c r="G218" s="477" t="s">
        <v>3309</v>
      </c>
      <c r="H218" s="477">
        <v>6000.0</v>
      </c>
      <c r="I218" s="412"/>
      <c r="J218" s="412"/>
      <c r="K218" s="412"/>
      <c r="L218" s="412"/>
      <c r="M218" s="412"/>
      <c r="N218" s="209" t="s">
        <v>1193</v>
      </c>
      <c r="O218" s="344" t="str">
        <f>VLOOKUP(P218,'Tech. sheet (2)'!$A:$R,18,FALSE)</f>
        <v>L-942-790-160TS340S2020-RAS-А08К05</v>
      </c>
      <c r="P218" s="445" t="str">
        <f>VLOOKUP(N218,Register!$B:$E,3,FALSE)</f>
        <v>0,16x942x790 ALU/С</v>
      </c>
      <c r="Q218" s="437" t="str">
        <f>VLOOKUP(P218,'Tech. sheet (2)'!$A:$S,17,FALSE)</f>
        <v>BUF-3 A</v>
      </c>
      <c r="R218" s="442" t="str">
        <f>VLOOKUP(P218,'Tech. sheet (2)'!$A:$S,12,FALSE)</f>
        <v>ALU/С</v>
      </c>
      <c r="S218" s="443">
        <v>2.0</v>
      </c>
      <c r="T218" s="443" t="s">
        <v>3308</v>
      </c>
      <c r="U218" s="443">
        <f>VLOOKUP(N218,Register!$B:$E,4,FALSE)</f>
        <v>40000</v>
      </c>
      <c r="V218" s="412"/>
      <c r="W218" s="270"/>
      <c r="X218" s="270"/>
      <c r="Y218" s="270"/>
      <c r="Z218" s="270"/>
      <c r="AA218" s="270"/>
      <c r="AB218" s="270"/>
      <c r="AC218" s="270"/>
    </row>
    <row r="219" ht="15.75" customHeight="1">
      <c r="A219" s="475" t="s">
        <v>1141</v>
      </c>
      <c r="B219" s="449" t="str">
        <f>VLOOKUP(C219,'Tech. sheet (2)'!$A:$S,18,FALSE)</f>
        <v>L-922-868-170TH580S5628-USK-21ЕК05</v>
      </c>
      <c r="C219" s="437" t="str">
        <f>VLOOKUP(A219,Register!$B:$F,3,FALSE)</f>
        <v>OT070-ELQ7022A5A 21Е</v>
      </c>
      <c r="D219" s="447" t="str">
        <f>VLOOKUP(C219,'Tech. sheet (2)'!$A:$S,17,FALSE)</f>
        <v>70-6 B</v>
      </c>
      <c r="E219" s="447" t="str">
        <f>VLOOKUP(C219,'Tech. sheet (2)'!$A:$S,12,FALSE)</f>
        <v>W/C 21Е</v>
      </c>
      <c r="F219" s="477">
        <v>2.0</v>
      </c>
      <c r="G219" s="477" t="s">
        <v>3309</v>
      </c>
      <c r="H219" s="477">
        <f>VLOOKUP(A219,Register!B:F,4,FALSE)</f>
        <v>10000</v>
      </c>
      <c r="I219" s="412"/>
      <c r="J219" s="412"/>
      <c r="K219" s="412"/>
      <c r="L219" s="412"/>
      <c r="M219" s="412"/>
      <c r="N219" s="209" t="s">
        <v>1196</v>
      </c>
      <c r="O219" s="344" t="str">
        <f>VLOOKUP(P219,'Tech. sheet (2)'!$A:$R,18,FALSE)</f>
        <v>L-922-868-170TH580S2828-HBI-07CK05</v>
      </c>
      <c r="P219" s="445" t="str">
        <f>VLOOKUP(N219,Register!$B:$E,3,FALSE)</f>
        <v>OT070-ELQ7013A9A </v>
      </c>
      <c r="Q219" s="437" t="str">
        <f>VLOOKUP(P219,'Tech. sheet (2)'!$A:$S,17,FALSE)</f>
        <v>70-3 A</v>
      </c>
      <c r="R219" s="442" t="str">
        <f>VLOOKUP(P219,'Tech. sheet (2)'!$A:$S,12,FALSE)</f>
        <v>G/C</v>
      </c>
      <c r="S219" s="443">
        <v>1.0</v>
      </c>
      <c r="T219" s="443" t="s">
        <v>3306</v>
      </c>
      <c r="U219" s="443">
        <f>VLOOKUP(N219,Register!$B:$E,4,FALSE)</f>
        <v>40000</v>
      </c>
      <c r="V219" s="412"/>
      <c r="W219" s="270"/>
      <c r="X219" s="270"/>
      <c r="Y219" s="270"/>
      <c r="Z219" s="270"/>
      <c r="AA219" s="270"/>
      <c r="AB219" s="270"/>
      <c r="AC219" s="270"/>
    </row>
    <row r="220" ht="15.75" customHeight="1">
      <c r="A220" s="475" t="s">
        <v>1148</v>
      </c>
      <c r="B220" s="449" t="str">
        <f>VLOOKUP(C220,'Tech. sheet (2)'!$A:$S,18,FALSE)</f>
        <v>L-942-790-160TS340S2020-RAS-21EB05</v>
      </c>
      <c r="C220" s="437" t="str">
        <f>VLOOKUP(A220,Register!$B:$F,3,FALSE)</f>
        <v>0,16x942x790 W/G</v>
      </c>
      <c r="D220" s="437" t="str">
        <f>VLOOKUP(C220,'Tech. sheet (2)'!$A:$S,17,FALSE)</f>
        <v>BUF-4 A</v>
      </c>
      <c r="E220" s="437" t="str">
        <f>VLOOKUP(C220,'Tech. sheet (2)'!$A:$S,12,FALSE)</f>
        <v>W/G 21E</v>
      </c>
      <c r="F220" s="477">
        <v>2.0</v>
      </c>
      <c r="G220" s="477" t="s">
        <v>3309</v>
      </c>
      <c r="H220" s="477">
        <f>VLOOKUP(A220,Register!B:F,4,FALSE)</f>
        <v>11900</v>
      </c>
      <c r="I220" s="412"/>
      <c r="J220" s="412"/>
      <c r="K220" s="412"/>
      <c r="L220" s="412"/>
      <c r="M220" s="412"/>
      <c r="N220" s="209" t="s">
        <v>1197</v>
      </c>
      <c r="O220" s="450" t="str">
        <f>VLOOKUP(P220,'Tech. sheet (2)'!$A:$R,18,FALSE)</f>
        <v>L-954-848-170TH435S2828-USK-15VK05</v>
      </c>
      <c r="P220" s="445" t="str">
        <f>VLOOKUP(N220,Register!$B:$E,3,FALSE)</f>
        <v>OT62-ELQ6216A2A  USK ver3</v>
      </c>
      <c r="Q220" s="437" t="str">
        <f>VLOOKUP(P220,'Tech. sheet (2)'!$A:$S,17,FALSE)</f>
        <v>62-3 A</v>
      </c>
      <c r="R220" s="451" t="str">
        <f>VLOOKUP(P220,'Tech. sheet (2)'!$A:$S,12,FALSE)</f>
        <v>W/C 15V</v>
      </c>
      <c r="S220" s="443">
        <v>1.0</v>
      </c>
      <c r="T220" s="443" t="s">
        <v>3306</v>
      </c>
      <c r="U220" s="443">
        <f>VLOOKUP(N220,Register!$B:$E,4,FALSE)</f>
        <v>40000</v>
      </c>
      <c r="V220" s="412"/>
      <c r="W220" s="270"/>
      <c r="X220" s="270"/>
      <c r="Y220" s="270"/>
      <c r="Z220" s="270"/>
      <c r="AA220" s="270"/>
      <c r="AB220" s="270"/>
      <c r="AC220" s="270"/>
    </row>
    <row r="221" ht="15.75" customHeight="1">
      <c r="A221" s="475" t="s">
        <v>1148</v>
      </c>
      <c r="B221" s="449" t="str">
        <f>VLOOKUP(C221,'Tech. sheet (2)'!$A:$S,18,FALSE)</f>
        <v>L-942-790-160TS340S2020-RAS-21EB05</v>
      </c>
      <c r="C221" s="437" t="str">
        <f>VLOOKUP(A221,Register!$B:$F,3,FALSE)</f>
        <v>0,16x942x790 W/G</v>
      </c>
      <c r="D221" s="437" t="str">
        <f>VLOOKUP(C221,'Tech. sheet (2)'!$A:$S,17,FALSE)</f>
        <v>BUF-4 A</v>
      </c>
      <c r="E221" s="437" t="str">
        <f>VLOOKUP(C221,'Tech. sheet (2)'!$A:$S,12,FALSE)</f>
        <v>W/G 21E</v>
      </c>
      <c r="F221" s="477">
        <v>3.0</v>
      </c>
      <c r="G221" s="477" t="s">
        <v>3310</v>
      </c>
      <c r="H221" s="477">
        <f>VLOOKUP(A221,Register!B:F,4,FALSE)</f>
        <v>11900</v>
      </c>
      <c r="I221" s="412"/>
      <c r="J221" s="412"/>
      <c r="K221" s="412"/>
      <c r="L221" s="412"/>
      <c r="M221" s="412"/>
      <c r="N221" s="209" t="s">
        <v>1199</v>
      </c>
      <c r="O221" s="344" t="str">
        <f>VLOOKUP(P221,'Tech. sheet (2)'!$A:$R,18,FALSE)</f>
        <v>L-950-876-270TH435S2828-USK-W18B55</v>
      </c>
      <c r="P221" s="445" t="str">
        <f>VLOOKUP(N221,Register!$B:$E,3,FALSE)</f>
        <v>OT153-ELQ0561A2A USK</v>
      </c>
      <c r="Q221" s="437" t="str">
        <f>VLOOKUP(P221,'Tech. sheet (2)'!$A:$S,17,FALSE)</f>
        <v>153-2
</v>
      </c>
      <c r="R221" s="442" t="str">
        <f>VLOOKUP(P221,'Tech. sheet (2)'!$A:$S,12,FALSE)</f>
        <v>2 W/G</v>
      </c>
      <c r="S221" s="443">
        <v>1.0</v>
      </c>
      <c r="T221" s="443" t="s">
        <v>3307</v>
      </c>
      <c r="U221" s="443">
        <f>VLOOKUP(N221,Register!$B:$E,4,FALSE)</f>
        <v>20000</v>
      </c>
      <c r="V221" s="412"/>
      <c r="W221" s="270"/>
      <c r="X221" s="270"/>
      <c r="Y221" s="270"/>
      <c r="Z221" s="270"/>
      <c r="AA221" s="270"/>
      <c r="AB221" s="270"/>
      <c r="AC221" s="270"/>
    </row>
    <row r="222" ht="15.75" customHeight="1">
      <c r="A222" s="475" t="s">
        <v>1141</v>
      </c>
      <c r="B222" s="449" t="str">
        <f>VLOOKUP(C222,'Tech. sheet (2)'!$A:$S,18,FALSE)</f>
        <v>L-922-868-170TH580S5628-USK-21ЕК05</v>
      </c>
      <c r="C222" s="437" t="str">
        <f>VLOOKUP(A222,Register!$B:$F,3,FALSE)</f>
        <v>OT070-ELQ7022A5A 21Е</v>
      </c>
      <c r="D222" s="447" t="str">
        <f>VLOOKUP(C222,'Tech. sheet (2)'!$A:$S,17,FALSE)</f>
        <v>70-6 B</v>
      </c>
      <c r="E222" s="447" t="str">
        <f>VLOOKUP(C222,'Tech. sheet (2)'!$A:$S,12,FALSE)</f>
        <v>W/C 21Е</v>
      </c>
      <c r="F222" s="477">
        <v>3.0</v>
      </c>
      <c r="G222" s="477" t="s">
        <v>3310</v>
      </c>
      <c r="H222" s="477">
        <f>VLOOKUP(A222,Register!B:F,4,FALSE)</f>
        <v>10000</v>
      </c>
      <c r="I222" s="412"/>
      <c r="J222" s="412"/>
      <c r="K222" s="412"/>
      <c r="L222" s="412"/>
      <c r="M222" s="412"/>
      <c r="N222" s="209" t="s">
        <v>1198</v>
      </c>
      <c r="O222" s="344" t="str">
        <f>VLOOKUP(P222,'Tech. sheet (2)'!$A:$R,18,FALSE)</f>
        <v>L-950-876-270TH435F5628-USK-20EB05</v>
      </c>
      <c r="P222" s="445" t="str">
        <f>VLOOKUP(N222,Register!$B:$E,3,FALSE)</f>
        <v>OT153-ELQ1542A3A USK</v>
      </c>
      <c r="Q222" s="447" t="str">
        <f>VLOOKUP(P222,'Tech. sheet (2)'!$A:$S,17,FALSE)</f>
        <v>153-1 A</v>
      </c>
      <c r="R222" s="442" t="str">
        <f>VLOOKUP(P222,'Tech. sheet (2)'!$A:$S,12,FALSE)</f>
        <v>W/G</v>
      </c>
      <c r="S222" s="443">
        <v>1.0</v>
      </c>
      <c r="T222" s="443" t="s">
        <v>3307</v>
      </c>
      <c r="U222" s="443">
        <f>VLOOKUP(N222,Register!$B:$E,4,FALSE)</f>
        <v>16000</v>
      </c>
      <c r="V222" s="412"/>
      <c r="W222" s="270"/>
      <c r="X222" s="270"/>
      <c r="Y222" s="270"/>
      <c r="Z222" s="270"/>
      <c r="AA222" s="270"/>
      <c r="AB222" s="270"/>
      <c r="AC222" s="270"/>
    </row>
    <row r="223" ht="15.75" customHeight="1">
      <c r="A223" s="475" t="s">
        <v>1098</v>
      </c>
      <c r="B223" s="449" t="str">
        <f>VLOOKUP(C223,'Tech. sheet (2)'!$A:$S,18,FALSE)</f>
        <v>L-913-766-140TS480F2020-USK-21EK05</v>
      </c>
      <c r="C223" s="437" t="str">
        <f>VLOOKUP(A223,Register!$B:$F,3,FALSE)</f>
        <v>0,14x913x766 USK 21E</v>
      </c>
      <c r="D223" s="437" t="str">
        <f>VLOOKUP(C223,'Tech. sheet (2)'!$A:$S,17,FALSE)</f>
        <v>BUF-2 A</v>
      </c>
      <c r="E223" s="437" t="str">
        <f>VLOOKUP(C223,'Tech. sheet (2)'!$A:$S,12,FALSE)</f>
        <v>W/C </v>
      </c>
      <c r="F223" s="477">
        <v>3.0</v>
      </c>
      <c r="G223" s="477" t="s">
        <v>3310</v>
      </c>
      <c r="H223" s="477">
        <f>VLOOKUP(A223,Register!B:F,4,FALSE)</f>
        <v>22000</v>
      </c>
      <c r="I223" s="412"/>
      <c r="J223" s="412"/>
      <c r="K223" s="412"/>
      <c r="L223" s="412"/>
      <c r="M223" s="412"/>
      <c r="N223" s="484" t="s">
        <v>1198</v>
      </c>
      <c r="O223" s="344" t="str">
        <f>VLOOKUP(P223,'Tech. sheet (2)'!$A:$R,18,FALSE)</f>
        <v>L-950-876-270TH435F5628-USK-20EB05</v>
      </c>
      <c r="P223" s="460" t="str">
        <f>VLOOKUP(N223,Register!$B:$E,3,FALSE)</f>
        <v>OT153-ELQ1542A3A USK</v>
      </c>
      <c r="Q223" s="447" t="str">
        <f>VLOOKUP(P223,'Tech. sheet (2)'!$A:$S,17,FALSE)</f>
        <v>153-1 A</v>
      </c>
      <c r="R223" s="442" t="str">
        <f>VLOOKUP(P223,'Tech. sheet (2)'!$A:$S,12,FALSE)</f>
        <v>W/G</v>
      </c>
      <c r="S223" s="462">
        <v>2.0</v>
      </c>
      <c r="T223" s="462">
        <v>819059.0</v>
      </c>
      <c r="U223" s="462">
        <f>VLOOKUP(N223,Register!$B:$E,4,FALSE)</f>
        <v>16000</v>
      </c>
      <c r="V223" s="412"/>
      <c r="W223" s="270"/>
      <c r="X223" s="270"/>
      <c r="Y223" s="270"/>
      <c r="Z223" s="270"/>
      <c r="AA223" s="270"/>
      <c r="AB223" s="270"/>
      <c r="AC223" s="270"/>
    </row>
    <row r="224" ht="15.75" customHeight="1">
      <c r="A224" s="475" t="s">
        <v>1151</v>
      </c>
      <c r="B224" s="436" t="str">
        <f>VLOOKUP(C224,'Tech. sheet (2)'!$A:$S,18,FALSE)</f>
        <v>L-808-908-200TS275І1515-ERD-A07B05  </v>
      </c>
      <c r="C224" s="437" t="str">
        <f>VLOOKUP(A224,Register!$B:$F,3,FALSE)</f>
        <v>OT96 0,20  alu/g ERD</v>
      </c>
      <c r="D224" s="437" t="str">
        <f>VLOOKUP(C224,'Tech. sheet (2)'!$A:$S,17,FALSE)</f>
        <v>№134</v>
      </c>
      <c r="E224" s="437" t="str">
        <f>VLOOKUP(C224,'Tech. sheet (2)'!$A:$S,12,FALSE)</f>
        <v>ALU/G</v>
      </c>
      <c r="F224" s="477">
        <v>1.0</v>
      </c>
      <c r="G224" s="477">
        <v>11064.0</v>
      </c>
      <c r="H224" s="477">
        <v>20000.0</v>
      </c>
      <c r="I224" s="412"/>
      <c r="J224" s="412"/>
      <c r="K224" s="412"/>
      <c r="L224" s="412"/>
      <c r="M224" s="412"/>
      <c r="N224" s="462" t="s">
        <v>1200</v>
      </c>
      <c r="O224" s="344" t="str">
        <f>VLOOKUP(P224,'Tech. sheet (2)'!$A:$R,18,FALSE)</f>
        <v>L-922-868-170TH580S2828-HBI-W14K05</v>
      </c>
      <c r="P224" s="460" t="str">
        <f>VLOOKUP(N224,Register!$B:$E,3,FALSE)</f>
        <v>OT070-ELQ7022A6A </v>
      </c>
      <c r="Q224" s="437" t="str">
        <f>VLOOKUP(P224,'Tech. sheet (2)'!$A:$S,17,FALSE)</f>
        <v>70-5 A</v>
      </c>
      <c r="R224" s="442" t="str">
        <f>VLOOKUP(P224,'Tech. sheet (2)'!$A:$S,12,FALSE)</f>
        <v>2W/C</v>
      </c>
      <c r="S224" s="462">
        <v>1.0</v>
      </c>
      <c r="T224" s="462" t="s">
        <v>3306</v>
      </c>
      <c r="U224" s="462">
        <f>VLOOKUP(N224,Register!$B:$E,4,FALSE)</f>
        <v>27000</v>
      </c>
      <c r="V224" s="412"/>
      <c r="W224" s="270"/>
      <c r="X224" s="270"/>
      <c r="Y224" s="270"/>
      <c r="Z224" s="270"/>
      <c r="AA224" s="270"/>
      <c r="AB224" s="270"/>
      <c r="AC224" s="270"/>
    </row>
    <row r="225" ht="15.75" customHeight="1">
      <c r="A225" s="475" t="s">
        <v>1153</v>
      </c>
      <c r="B225" s="436" t="str">
        <f>VLOOKUP(C225,'Tech. sheet (2)'!$A:$S,18,FALSE)</f>
        <v>L-808-908-200TS275І1515-ERD-A07B05  </v>
      </c>
      <c r="C225" s="437" t="str">
        <f>VLOOKUP(A225,Register!$B:$F,3,FALSE)</f>
        <v>OT96 0,20  alu/g ERD</v>
      </c>
      <c r="D225" s="437" t="str">
        <f>VLOOKUP(C225,'Tech. sheet (2)'!$A:$S,17,FALSE)</f>
        <v>№134</v>
      </c>
      <c r="E225" s="437" t="str">
        <f>VLOOKUP(C225,'Tech. sheet (2)'!$A:$S,12,FALSE)</f>
        <v>ALU/G</v>
      </c>
      <c r="F225" s="477">
        <v>1.0</v>
      </c>
      <c r="G225" s="477">
        <v>11064.0</v>
      </c>
      <c r="H225" s="477">
        <v>4000.0</v>
      </c>
      <c r="I225" s="412"/>
      <c r="J225" s="412"/>
      <c r="K225" s="412"/>
      <c r="L225" s="412"/>
      <c r="M225" s="412"/>
      <c r="N225" s="485" t="s">
        <v>1202</v>
      </c>
      <c r="O225" s="344" t="str">
        <f>VLOOKUP(P225,'Tech. sheet (2)'!$A:$R,18,FALSE)</f>
        <v>L-975-925-140TS550S2828-USK-C06K05</v>
      </c>
      <c r="P225" s="460" t="str">
        <f>VLOOKUP(N225,Register!$B:$E,3,FALSE)</f>
        <v>0,14x975x925 G/C USK</v>
      </c>
      <c r="Q225" s="437" t="str">
        <f>VLOOKUP(P225,'Tech. sheet (2)'!$A:$S,17,FALSE)</f>
        <v>BUF-11 A</v>
      </c>
      <c r="R225" s="442" t="str">
        <f>VLOOKUP(P225,'Tech. sheet (2)'!$A:$S,12,FALSE)</f>
        <v>G/C</v>
      </c>
      <c r="S225" s="462">
        <v>1.0</v>
      </c>
      <c r="T225" s="462" t="s">
        <v>3306</v>
      </c>
      <c r="U225" s="462">
        <f>VLOOKUP(N225,Register!$B:$E,4,FALSE)</f>
        <v>30000</v>
      </c>
      <c r="V225" s="412"/>
      <c r="W225" s="270"/>
      <c r="X225" s="270"/>
      <c r="Y225" s="270"/>
      <c r="Z225" s="270"/>
      <c r="AA225" s="270"/>
      <c r="AB225" s="270"/>
      <c r="AC225" s="270"/>
    </row>
    <row r="226" ht="15.75" customHeight="1">
      <c r="A226" s="475" t="s">
        <v>1151</v>
      </c>
      <c r="B226" s="436" t="str">
        <f>VLOOKUP(C226,'Tech. sheet (2)'!$A:$S,18,FALSE)</f>
        <v>L-808-908-200TS275І1515-ERD-A07B05  </v>
      </c>
      <c r="C226" s="437" t="str">
        <f>VLOOKUP(A226,Register!$B:$F,3,FALSE)</f>
        <v>OT96 0,20  alu/g ERD</v>
      </c>
      <c r="D226" s="437" t="str">
        <f>VLOOKUP(C226,'Tech. sheet (2)'!$A:$S,17,FALSE)</f>
        <v>№134</v>
      </c>
      <c r="E226" s="437" t="str">
        <f>VLOOKUP(C226,'Tech. sheet (2)'!$A:$S,12,FALSE)</f>
        <v>ALU/G</v>
      </c>
      <c r="F226" s="477">
        <v>2.0</v>
      </c>
      <c r="G226" s="477" t="s">
        <v>3313</v>
      </c>
      <c r="H226" s="477">
        <v>20000.0</v>
      </c>
      <c r="I226" s="412"/>
      <c r="J226" s="412"/>
      <c r="K226" s="412"/>
      <c r="L226" s="412"/>
      <c r="M226" s="412"/>
      <c r="N226" s="243" t="s">
        <v>1203</v>
      </c>
      <c r="O226" s="344" t="str">
        <f>VLOOKUP(P226,'Tech. sheet (2)'!$A:$R,18,FALSE)</f>
        <v>L-918-925-140TS550S2828-RAS-C06K05</v>
      </c>
      <c r="P226" s="460" t="str">
        <f>VLOOKUP(N226,Register!$B:$E,3,FALSE)</f>
        <v>0,14x918x925 G/C</v>
      </c>
      <c r="Q226" s="437" t="str">
        <f>VLOOKUP(P226,'Tech. sheet (2)'!$A:$S,17,FALSE)</f>
        <v>BUF-9 A</v>
      </c>
      <c r="R226" s="442" t="str">
        <f>VLOOKUP(P226,'Tech. sheet (2)'!$A:$S,12,FALSE)</f>
        <v>G/C</v>
      </c>
      <c r="S226" s="462">
        <v>1.0</v>
      </c>
      <c r="T226" s="462" t="s">
        <v>3306</v>
      </c>
      <c r="U226" s="462">
        <f>VLOOKUP(N226,Register!$B:$E,4,FALSE)</f>
        <v>20000</v>
      </c>
      <c r="V226" s="412"/>
      <c r="W226" s="270"/>
      <c r="X226" s="270"/>
      <c r="Y226" s="270"/>
      <c r="Z226" s="270"/>
      <c r="AA226" s="270"/>
      <c r="AB226" s="270"/>
      <c r="AC226" s="270"/>
    </row>
    <row r="227" ht="15.75" customHeight="1">
      <c r="A227" s="475" t="s">
        <v>1153</v>
      </c>
      <c r="B227" s="436" t="str">
        <f>VLOOKUP(C227,'Tech. sheet (2)'!$A:$S,18,FALSE)</f>
        <v>L-808-908-200TS275І1515-ERD-A07B05  </v>
      </c>
      <c r="C227" s="437" t="str">
        <f>VLOOKUP(A227,Register!$B:$F,3,FALSE)</f>
        <v>OT96 0,20  alu/g ERD</v>
      </c>
      <c r="D227" s="437" t="str">
        <f>VLOOKUP(C227,'Tech. sheet (2)'!$A:$S,17,FALSE)</f>
        <v>№134</v>
      </c>
      <c r="E227" s="437" t="str">
        <f>VLOOKUP(C227,'Tech. sheet (2)'!$A:$S,12,FALSE)</f>
        <v>ALU/G</v>
      </c>
      <c r="F227" s="477">
        <v>2.0</v>
      </c>
      <c r="G227" s="477" t="s">
        <v>3313</v>
      </c>
      <c r="H227" s="477">
        <v>4000.0</v>
      </c>
      <c r="I227" s="412"/>
      <c r="J227" s="412"/>
      <c r="K227" s="412"/>
      <c r="L227" s="412"/>
      <c r="M227" s="412"/>
      <c r="N227" s="243" t="s">
        <v>1205</v>
      </c>
      <c r="O227" s="344" t="str">
        <f>VLOOKUP(P227,'Tech. sheet (2)'!$A:$R,18,FALSE)</f>
        <v>L-913-766-140TS480F2020-RAS-21EK05</v>
      </c>
      <c r="P227" s="460" t="str">
        <f>VLOOKUP(N227,Register!$B:$E,3,FALSE)</f>
        <v>0,14x913x766 21E</v>
      </c>
      <c r="Q227" s="464" t="str">
        <f>VLOOKUP(P227,'Tech. sheet (2)'!$A:$S,17,FALSE)</f>
        <v>BUF-2 A</v>
      </c>
      <c r="R227" s="442" t="str">
        <f>VLOOKUP(P227,'Tech. sheet (2)'!$A:$S,12,FALSE)</f>
        <v>21E</v>
      </c>
      <c r="S227" s="462">
        <v>1.0</v>
      </c>
      <c r="T227" s="462" t="s">
        <v>3306</v>
      </c>
      <c r="U227" s="462">
        <f>VLOOKUP(N227,Register!$B:$E,4,FALSE)</f>
        <v>21000</v>
      </c>
      <c r="V227" s="412"/>
      <c r="W227" s="270"/>
      <c r="X227" s="270"/>
      <c r="Y227" s="270"/>
      <c r="Z227" s="270"/>
      <c r="AA227" s="270"/>
      <c r="AB227" s="270"/>
      <c r="AC227" s="270"/>
    </row>
    <row r="228" ht="15.75" customHeight="1">
      <c r="A228" s="475" t="s">
        <v>1153</v>
      </c>
      <c r="B228" s="436" t="str">
        <f>VLOOKUP(C228,'Tech. sheet (2)'!$A:$S,18,FALSE)</f>
        <v>L-808-908-200TS275І1515-ERD-A07B05  </v>
      </c>
      <c r="C228" s="437" t="str">
        <f>VLOOKUP(A228,Register!$B:$F,3,FALSE)</f>
        <v>OT96 0,20  alu/g ERD</v>
      </c>
      <c r="D228" s="437" t="str">
        <f>VLOOKUP(C228,'Tech. sheet (2)'!$A:$S,17,FALSE)</f>
        <v>№134</v>
      </c>
      <c r="E228" s="437" t="str">
        <f>VLOOKUP(C228,'Tech. sheet (2)'!$A:$S,12,FALSE)</f>
        <v>ALU/G</v>
      </c>
      <c r="F228" s="477">
        <v>1.0</v>
      </c>
      <c r="G228" s="477">
        <v>11064.0</v>
      </c>
      <c r="H228" s="477">
        <v>9000.0</v>
      </c>
      <c r="I228" s="412"/>
      <c r="J228" s="412"/>
      <c r="K228" s="412"/>
      <c r="L228" s="412"/>
      <c r="M228" s="412"/>
      <c r="N228" s="243" t="s">
        <v>1205</v>
      </c>
      <c r="O228" s="344" t="str">
        <f>VLOOKUP(P228,'Tech. sheet (2)'!$A:$R,18,FALSE)</f>
        <v>L-913-766-140TS480F2020-RAS-21EK05</v>
      </c>
      <c r="P228" s="460" t="str">
        <f>VLOOKUP(N228,Register!$B:$E,3,FALSE)</f>
        <v>0,14x913x766 21E</v>
      </c>
      <c r="Q228" s="464" t="str">
        <f>VLOOKUP(P228,'Tech. sheet (2)'!$A:$S,17,FALSE)</f>
        <v>BUF-2 A</v>
      </c>
      <c r="R228" s="442" t="str">
        <f>VLOOKUP(P228,'Tech. sheet (2)'!$A:$S,12,FALSE)</f>
        <v>21E</v>
      </c>
      <c r="S228" s="462">
        <v>2.0</v>
      </c>
      <c r="T228" s="462" t="s">
        <v>3309</v>
      </c>
      <c r="U228" s="462">
        <f>VLOOKUP(N228,Register!$B:$E,4,FALSE)</f>
        <v>21000</v>
      </c>
      <c r="V228" s="412"/>
      <c r="W228" s="270"/>
      <c r="X228" s="270"/>
      <c r="Y228" s="270"/>
      <c r="Z228" s="270"/>
      <c r="AA228" s="270"/>
      <c r="AB228" s="270"/>
      <c r="AC228" s="270"/>
    </row>
    <row r="229" ht="15.75" customHeight="1">
      <c r="A229" s="475" t="s">
        <v>1154</v>
      </c>
      <c r="B229" s="449" t="str">
        <f>VLOOKUP(C229,'Tech. sheet (2)'!$A:$S,18,FALSE)</f>
        <v>L-808-908-200TH550S2828-HBI-A07B05 BIL</v>
      </c>
      <c r="C229" s="437" t="str">
        <f>VLOOKUP(A229,Register!$B:$F,3,FALSE)</f>
        <v>OT96 0,20  alu/g 28/28 11064</v>
      </c>
      <c r="D229" s="437" t="str">
        <f>VLOOKUP(C229,'Tech. sheet (2)'!$A:$S,17,FALSE)</f>
        <v>№40</v>
      </c>
      <c r="E229" s="437" t="str">
        <f>VLOOKUP(C229,'Tech. sheet (2)'!$A:$S,12,FALSE)</f>
        <v>ALU/G</v>
      </c>
      <c r="F229" s="477">
        <v>1.0</v>
      </c>
      <c r="G229" s="477">
        <v>11064.0</v>
      </c>
      <c r="H229" s="477">
        <f>VLOOKUP(A229,Register!B:F,4,FALSE)</f>
        <v>10000</v>
      </c>
      <c r="I229" s="412"/>
      <c r="J229" s="412"/>
      <c r="K229" s="412"/>
      <c r="L229" s="412"/>
      <c r="M229" s="412"/>
      <c r="N229" s="484" t="s">
        <v>1205</v>
      </c>
      <c r="O229" s="344" t="str">
        <f>VLOOKUP(P229,'Tech. sheet (2)'!$A:$R,18,FALSE)</f>
        <v>L-913-766-140TS480F2020-RAS-21EK05</v>
      </c>
      <c r="P229" s="460" t="str">
        <f>VLOOKUP(N229,Register!$B:$E,3,FALSE)</f>
        <v>0,14x913x766 21E</v>
      </c>
      <c r="Q229" s="464" t="str">
        <f>VLOOKUP(P229,'Tech. sheet (2)'!$A:$S,17,FALSE)</f>
        <v>BUF-2 A</v>
      </c>
      <c r="R229" s="442" t="str">
        <f>VLOOKUP(P229,'Tech. sheet (2)'!$A:$S,12,FALSE)</f>
        <v>21E</v>
      </c>
      <c r="S229" s="462">
        <v>3.0</v>
      </c>
      <c r="T229" s="462" t="s">
        <v>3310</v>
      </c>
      <c r="U229" s="462">
        <f>VLOOKUP(N229,Register!$B:$E,4,FALSE)</f>
        <v>21000</v>
      </c>
      <c r="V229" s="412"/>
      <c r="W229" s="270"/>
      <c r="X229" s="270"/>
      <c r="Y229" s="270"/>
      <c r="Z229" s="270"/>
      <c r="AA229" s="270"/>
      <c r="AB229" s="270"/>
      <c r="AC229" s="270"/>
    </row>
    <row r="230" ht="15.75" customHeight="1">
      <c r="A230" s="475" t="s">
        <v>1154</v>
      </c>
      <c r="B230" s="449" t="str">
        <f>VLOOKUP(C230,'Tech. sheet (2)'!$A:$S,18,FALSE)</f>
        <v>L-808-908-200TH550S2828-HBI-A07B05 BIL</v>
      </c>
      <c r="C230" s="437" t="str">
        <f>VLOOKUP(A230,Register!$B:$F,3,FALSE)</f>
        <v>OT96 0,20  alu/g 28/28 11064</v>
      </c>
      <c r="D230" s="437" t="str">
        <f>VLOOKUP(C230,'Tech. sheet (2)'!$A:$S,17,FALSE)</f>
        <v>№40</v>
      </c>
      <c r="E230" s="437" t="str">
        <f>VLOOKUP(C230,'Tech. sheet (2)'!$A:$S,12,FALSE)</f>
        <v>ALU/G</v>
      </c>
      <c r="F230" s="477">
        <v>2.0</v>
      </c>
      <c r="G230" s="477" t="s">
        <v>3313</v>
      </c>
      <c r="H230" s="477">
        <f>VLOOKUP(A230,Register!B:F,4,FALSE)</f>
        <v>10000</v>
      </c>
      <c r="I230" s="412"/>
      <c r="J230" s="412"/>
      <c r="K230" s="412"/>
      <c r="L230" s="412"/>
      <c r="M230" s="412"/>
      <c r="N230" s="486" t="s">
        <v>1211</v>
      </c>
      <c r="O230" s="344" t="str">
        <f>VLOOKUP(P230,'Tech. sheet (2)'!$A:$R,18,FALSE)</f>
        <v>L-942-790-160TS340S2020-RAS-А08К05</v>
      </c>
      <c r="P230" s="460" t="str">
        <f>VLOOKUP(N230,Register!$B:$E,3,FALSE)</f>
        <v>0,16x942x790 ALU/С</v>
      </c>
      <c r="Q230" s="437" t="str">
        <f>VLOOKUP(P230,'Tech. sheet (2)'!$A:$S,17,FALSE)</f>
        <v>BUF-3 A</v>
      </c>
      <c r="R230" s="442" t="str">
        <f>VLOOKUP(P230,'Tech. sheet (2)'!$A:$S,12,FALSE)</f>
        <v>ALU/С</v>
      </c>
      <c r="S230" s="462">
        <v>1.0</v>
      </c>
      <c r="T230" s="462" t="s">
        <v>3306</v>
      </c>
      <c r="U230" s="462">
        <f>VLOOKUP(N230,Register!$B:$E,4,FALSE)</f>
        <v>40000</v>
      </c>
      <c r="V230" s="412"/>
      <c r="W230" s="270"/>
      <c r="X230" s="270"/>
      <c r="Y230" s="270"/>
      <c r="Z230" s="270"/>
      <c r="AA230" s="270"/>
      <c r="AB230" s="270"/>
      <c r="AC230" s="270"/>
    </row>
    <row r="231" ht="15.75" customHeight="1">
      <c r="A231" s="475" t="s">
        <v>1153</v>
      </c>
      <c r="B231" s="436" t="str">
        <f>VLOOKUP(C231,'Tech. sheet (2)'!$A:$S,18,FALSE)</f>
        <v>L-808-908-200TS275І1515-ERD-A07B05  </v>
      </c>
      <c r="C231" s="437" t="str">
        <f>VLOOKUP(A231,Register!$B:$F,3,FALSE)</f>
        <v>OT96 0,20  alu/g ERD</v>
      </c>
      <c r="D231" s="437" t="str">
        <f>VLOOKUP(C231,'Tech. sheet (2)'!$A:$S,17,FALSE)</f>
        <v>№134</v>
      </c>
      <c r="E231" s="437" t="str">
        <f>VLOOKUP(C231,'Tech. sheet (2)'!$A:$S,12,FALSE)</f>
        <v>ALU/G</v>
      </c>
      <c r="F231" s="477">
        <v>2.0</v>
      </c>
      <c r="G231" s="477" t="s">
        <v>3313</v>
      </c>
      <c r="H231" s="477">
        <v>9000.0</v>
      </c>
      <c r="I231" s="412"/>
      <c r="J231" s="412"/>
      <c r="K231" s="412"/>
      <c r="L231" s="412"/>
      <c r="M231" s="412"/>
      <c r="N231" s="485" t="s">
        <v>1212</v>
      </c>
      <c r="O231" s="344" t="str">
        <f>VLOOKUP(P231,'Tech. sheet (2)'!$A:$R,18,FALSE)</f>
        <v>L-838-826-250TH415F7575-USK---K05 Hollande</v>
      </c>
      <c r="P231" s="460" t="str">
        <f>VLOOKUP(N231,Register!$B:$E,3,FALSE)</f>
        <v>OT99-ELQ9999A0A ARP</v>
      </c>
      <c r="Q231" s="447" t="str">
        <f>VLOOKUP(P231,'Tech. sheet (2)'!$A:$S,17,FALSE)</f>
        <v>99-S-2</v>
      </c>
      <c r="R231" s="442" t="str">
        <f>VLOOKUP(P231,'Tech. sheet (2)'!$A:$S,12,FALSE)</f>
        <v>P/C Hollande</v>
      </c>
      <c r="S231" s="462">
        <v>1.0</v>
      </c>
      <c r="T231" s="462" t="s">
        <v>3306</v>
      </c>
      <c r="U231" s="462">
        <f>VLOOKUP(N231,Register!$B:$E,4,FALSE)</f>
        <v>30000</v>
      </c>
      <c r="V231" s="412"/>
      <c r="W231" s="270"/>
      <c r="X231" s="270"/>
      <c r="Y231" s="270"/>
      <c r="Z231" s="270"/>
      <c r="AA231" s="270"/>
      <c r="AB231" s="270"/>
      <c r="AC231" s="270"/>
    </row>
    <row r="232" ht="15.75" customHeight="1">
      <c r="A232" s="475" t="s">
        <v>1155</v>
      </c>
      <c r="B232" s="449" t="str">
        <f>VLOOKUP(C232,'Tech. sheet (2)'!$A:$S,18,FALSE)</f>
        <v>L-808-908-220TS275S2828-ARK-A07B05</v>
      </c>
      <c r="C232" s="437" t="str">
        <f>VLOOKUP(A232,Register!$B:$F,3,FALSE)</f>
        <v>OT96 0,22  alu/g New for BIL</v>
      </c>
      <c r="D232" s="437" t="str">
        <f>VLOOKUP(C232,'Tech. sheet (2)'!$A:$S,17,FALSE)</f>
        <v/>
      </c>
      <c r="E232" s="437" t="str">
        <f>VLOOKUP(C232,'Tech. sheet (2)'!$A:$S,12,FALSE)</f>
        <v>ALU/G</v>
      </c>
      <c r="F232" s="477">
        <v>1.0</v>
      </c>
      <c r="G232" s="477">
        <v>11064.0</v>
      </c>
      <c r="H232" s="477">
        <f>VLOOKUP(A232,Register!B:F,4,FALSE)</f>
        <v>20000</v>
      </c>
      <c r="I232" s="412"/>
      <c r="J232" s="412"/>
      <c r="K232" s="412"/>
      <c r="L232" s="412"/>
      <c r="M232" s="412"/>
      <c r="N232" s="243" t="s">
        <v>1215</v>
      </c>
      <c r="O232" s="344" t="str">
        <f>VLOOKUP(P232,'Tech. sheet (2)'!$A:$R,18,FALSE)</f>
        <v>L-838-826-250TH415F7575-USK---K05 Hollande</v>
      </c>
      <c r="P232" s="460" t="str">
        <f>VLOOKUP(N232,Register!$B:$E,3,FALSE)</f>
        <v>OT99-ELQ9999A0A_N/A</v>
      </c>
      <c r="Q232" s="437" t="str">
        <f>VLOOKUP(P232,'Tech. sheet (2)'!$A:$S,17,FALSE)</f>
        <v>№ 52</v>
      </c>
      <c r="R232" s="442" t="str">
        <f>VLOOKUP(P232,'Tech. sheet (2)'!$A:$S,12,FALSE)</f>
        <v>P/C Hollande</v>
      </c>
      <c r="S232" s="462">
        <v>1.0</v>
      </c>
      <c r="T232" s="462" t="s">
        <v>3306</v>
      </c>
      <c r="U232" s="462">
        <f>VLOOKUP(N232,Register!$B:$E,4,FALSE)</f>
        <v>1500</v>
      </c>
      <c r="V232" s="412"/>
      <c r="W232" s="270"/>
      <c r="X232" s="270"/>
      <c r="Y232" s="270"/>
      <c r="Z232" s="270"/>
      <c r="AA232" s="270"/>
      <c r="AB232" s="270"/>
      <c r="AC232" s="270"/>
    </row>
    <row r="233" ht="15.75" customHeight="1">
      <c r="A233" s="475" t="s">
        <v>1155</v>
      </c>
      <c r="B233" s="449" t="str">
        <f>VLOOKUP(C233,'Tech. sheet (2)'!$A:$S,18,FALSE)</f>
        <v>L-808-908-220TS275S2828-ARK-A07B05</v>
      </c>
      <c r="C233" s="437" t="str">
        <f>VLOOKUP(A233,Register!$B:$F,3,FALSE)</f>
        <v>OT96 0,22  alu/g New for BIL</v>
      </c>
      <c r="D233" s="437" t="str">
        <f>VLOOKUP(C233,'Tech. sheet (2)'!$A:$S,17,FALSE)</f>
        <v/>
      </c>
      <c r="E233" s="437" t="str">
        <f>VLOOKUP(C233,'Tech. sheet (2)'!$A:$S,12,FALSE)</f>
        <v>ALU/G</v>
      </c>
      <c r="F233" s="477">
        <v>2.0</v>
      </c>
      <c r="G233" s="477" t="s">
        <v>3313</v>
      </c>
      <c r="H233" s="477">
        <f>VLOOKUP(A233,Register!B:F,4,FALSE)</f>
        <v>20000</v>
      </c>
      <c r="I233" s="412"/>
      <c r="J233" s="412"/>
      <c r="K233" s="412"/>
      <c r="L233" s="412"/>
      <c r="M233" s="412"/>
      <c r="N233" s="243" t="s">
        <v>1209</v>
      </c>
      <c r="O233" s="344" t="str">
        <f>VLOOKUP(P233,'Tech. sheet (2)'!$A:$R,18,FALSE)</f>
        <v>Жерсть 0,17*922*868 W/G х</v>
      </c>
      <c r="P233" s="460" t="s">
        <v>1181</v>
      </c>
      <c r="Q233" s="437" t="str">
        <f>VLOOKUP(P233,'Tech. sheet (2)'!$A:$S,17,FALSE)</f>
        <v/>
      </c>
      <c r="R233" s="442" t="str">
        <f>VLOOKUP(P233,'Tech. sheet (2)'!$A:$S,12,FALSE)</f>
        <v>W/G</v>
      </c>
      <c r="S233" s="462">
        <v>2.0</v>
      </c>
      <c r="T233" s="462" t="s">
        <v>3307</v>
      </c>
      <c r="U233" s="462">
        <v>6000.0</v>
      </c>
      <c r="V233" s="412"/>
      <c r="W233" s="270"/>
      <c r="X233" s="270"/>
      <c r="Y233" s="270"/>
      <c r="Z233" s="270"/>
      <c r="AA233" s="270"/>
      <c r="AB233" s="270"/>
      <c r="AC233" s="270"/>
    </row>
    <row r="234" ht="15.75" customHeight="1">
      <c r="A234" s="238" t="s">
        <v>1159</v>
      </c>
      <c r="B234" s="436" t="str">
        <f>VLOOKUP(C234,'Tech. sheet (2)'!$A:$S,18,FALSE)</f>
        <v>L-975-925-140TS550S2828-USK-C06K05</v>
      </c>
      <c r="C234" s="437" t="str">
        <f>VLOOKUP(A234,Register!$B:$F,3,FALSE)</f>
        <v>0,14x975x925 G/C USK</v>
      </c>
      <c r="D234" s="437" t="str">
        <f>VLOOKUP(C234,'Tech. sheet (2)'!$A:$S,17,FALSE)</f>
        <v>BUF-11 A</v>
      </c>
      <c r="E234" s="437" t="str">
        <f>VLOOKUP(C234,'Tech. sheet (2)'!$A:$S,12,FALSE)</f>
        <v>G/C</v>
      </c>
      <c r="F234" s="473">
        <v>1.0</v>
      </c>
      <c r="G234" s="473" t="s">
        <v>3306</v>
      </c>
      <c r="H234" s="473">
        <f>VLOOKUP(A234,Register!B:F,4,FALSE)</f>
        <v>30000</v>
      </c>
      <c r="I234" s="412"/>
      <c r="J234" s="412"/>
      <c r="K234" s="412"/>
      <c r="L234" s="412"/>
      <c r="M234" s="412"/>
      <c r="N234" s="243" t="s">
        <v>1210</v>
      </c>
      <c r="O234" s="450" t="str">
        <f>VLOOKUP(P234,'Tech. sheet (2)'!$A:$R,18,FALSE)</f>
        <v>Жерсть 0,22*700*694 W/G х</v>
      </c>
      <c r="P234" s="460" t="s">
        <v>1185</v>
      </c>
      <c r="Q234" s="437" t="str">
        <f>VLOOKUP(P234,'Tech. sheet (2)'!$A:$S,17,FALSE)</f>
        <v/>
      </c>
      <c r="R234" s="442" t="str">
        <f>VLOOKUP(P234,'Tech. sheet (2)'!$A:$S,12,FALSE)</f>
        <v/>
      </c>
      <c r="S234" s="462">
        <v>2.0</v>
      </c>
      <c r="T234" s="462" t="s">
        <v>3307</v>
      </c>
      <c r="U234" s="462">
        <v>3200.0</v>
      </c>
      <c r="V234" s="412"/>
      <c r="W234" s="270"/>
      <c r="X234" s="270"/>
      <c r="Y234" s="270"/>
      <c r="Z234" s="270"/>
      <c r="AA234" s="270"/>
      <c r="AB234" s="270"/>
      <c r="AC234" s="270"/>
    </row>
    <row r="235" ht="15.75" customHeight="1">
      <c r="A235" s="238" t="s">
        <v>1159</v>
      </c>
      <c r="B235" s="436" t="str">
        <f>VLOOKUP(C235,'Tech. sheet (2)'!$A:$S,18,FALSE)</f>
        <v>L-975-925-140TS550S2828-USK-C06K05</v>
      </c>
      <c r="C235" s="437" t="str">
        <f>VLOOKUP(A235,Register!$B:$F,3,FALSE)</f>
        <v>0,14x975x925 G/C USK</v>
      </c>
      <c r="D235" s="437" t="str">
        <f>VLOOKUP(C235,'Tech. sheet (2)'!$A:$S,17,FALSE)</f>
        <v>BUF-11 A</v>
      </c>
      <c r="E235" s="437" t="str">
        <f>VLOOKUP(C235,'Tech. sheet (2)'!$A:$S,12,FALSE)</f>
        <v>G/C</v>
      </c>
      <c r="F235" s="473">
        <v>2.0</v>
      </c>
      <c r="G235" s="473">
        <v>101597.0</v>
      </c>
      <c r="H235" s="473">
        <f>VLOOKUP(A235,Register!B:F,4,FALSE)</f>
        <v>30000</v>
      </c>
      <c r="I235" s="412"/>
      <c r="J235" s="412"/>
      <c r="K235" s="412"/>
      <c r="L235" s="412"/>
      <c r="M235" s="412"/>
      <c r="N235" s="243" t="s">
        <v>1214</v>
      </c>
      <c r="O235" s="344" t="str">
        <f>VLOOKUP(P235,'Tech. sheet (2)'!$A:$R,18,FALSE)</f>
        <v>L-950-876-270TH435S2828-USK-W18B55</v>
      </c>
      <c r="P235" s="460" t="str">
        <f>VLOOKUP(N235,Register!$B:$E,3,FALSE)</f>
        <v>OT153-ELQ0561A2A USK</v>
      </c>
      <c r="Q235" s="437" t="str">
        <f>VLOOKUP(P235,'Tech. sheet (2)'!$A:$S,17,FALSE)</f>
        <v>153-2
</v>
      </c>
      <c r="R235" s="442" t="str">
        <f>VLOOKUP(P235,'Tech. sheet (2)'!$A:$S,12,FALSE)</f>
        <v>2 W/G</v>
      </c>
      <c r="S235" s="462">
        <v>2.0</v>
      </c>
      <c r="T235" s="462" t="s">
        <v>3307</v>
      </c>
      <c r="U235" s="462">
        <f>VLOOKUP(N235,Register!$B:$E,4,FALSE)</f>
        <v>16000</v>
      </c>
      <c r="V235" s="412"/>
      <c r="W235" s="270"/>
      <c r="X235" s="270"/>
      <c r="Y235" s="270"/>
      <c r="Z235" s="270"/>
      <c r="AA235" s="270"/>
      <c r="AB235" s="270"/>
      <c r="AC235" s="270"/>
    </row>
    <row r="236" ht="15.75" customHeight="1">
      <c r="A236" s="487" t="s">
        <v>1157</v>
      </c>
      <c r="B236" s="449" t="str">
        <f>VLOOKUP(C236,'Tech. sheet (2)'!$A:$S,18,FALSE)</f>
        <v> L-838-941,7-220TH415F2020-ERD-A75B05</v>
      </c>
      <c r="C236" s="437" t="str">
        <f>VLOOKUP(A236,Register!$B:$F,3,FALSE)</f>
        <v>OT99 0,22  alu/g New for BIL</v>
      </c>
      <c r="D236" s="437" t="str">
        <f>VLOOKUP(C236,'Tech. sheet (2)'!$A:$S,17,FALSE)</f>
        <v/>
      </c>
      <c r="E236" s="437" t="str">
        <f>VLOOKUP(C236,'Tech. sheet (2)'!$A:$S,12,FALSE)</f>
        <v>ALU/G</v>
      </c>
      <c r="F236" s="473">
        <v>1.0</v>
      </c>
      <c r="G236" s="473">
        <v>11064.0</v>
      </c>
      <c r="H236" s="473">
        <f>VLOOKUP(A236,Register!B:F,4,FALSE)</f>
        <v>20000</v>
      </c>
      <c r="I236" s="412"/>
      <c r="J236" s="412"/>
      <c r="K236" s="412"/>
      <c r="L236" s="412"/>
      <c r="M236" s="412"/>
      <c r="N236" s="243" t="s">
        <v>1213</v>
      </c>
      <c r="O236" s="344" t="str">
        <f>VLOOKUP(P236,'Tech. sheet (2)'!$A:$R,18,FALSE)</f>
        <v>L-950-876-270TH435S2828-HBI-W18B55</v>
      </c>
      <c r="P236" s="460" t="str">
        <f>VLOOKUP(N236,Register!$B:$E,3,FALSE)</f>
        <v>OT153-ELQ0561A2A HBI</v>
      </c>
      <c r="Q236" s="437" t="str">
        <f>VLOOKUP(P236,'Tech. sheet (2)'!$A:$S,17,FALSE)</f>
        <v>153-2
</v>
      </c>
      <c r="R236" s="442" t="str">
        <f>VLOOKUP(P236,'Tech. sheet (2)'!$A:$S,12,FALSE)</f>
        <v>2 W/G</v>
      </c>
      <c r="S236" s="462">
        <v>2.0</v>
      </c>
      <c r="T236" s="462" t="s">
        <v>3307</v>
      </c>
      <c r="U236" s="462">
        <f>VLOOKUP(N236,Register!$B:$E,4,FALSE)</f>
        <v>16000</v>
      </c>
      <c r="V236" s="412"/>
      <c r="W236" s="270"/>
      <c r="X236" s="270"/>
      <c r="Y236" s="270"/>
      <c r="Z236" s="270"/>
      <c r="AA236" s="270"/>
      <c r="AB236" s="270"/>
      <c r="AC236" s="270"/>
    </row>
    <row r="237" ht="15.75" customHeight="1">
      <c r="A237" s="488" t="s">
        <v>1157</v>
      </c>
      <c r="B237" s="449" t="str">
        <f>VLOOKUP(C237,'Tech. sheet (2)'!$A:$S,18,FALSE)</f>
        <v> L-838-941,7-220TH415F2020-ERD-A75B05</v>
      </c>
      <c r="C237" s="437" t="str">
        <f>VLOOKUP(A237,Register!$B:$F,3,FALSE)</f>
        <v>OT99 0,22  alu/g New for BIL</v>
      </c>
      <c r="D237" s="437" t="str">
        <f>VLOOKUP(C237,'Tech. sheet (2)'!$A:$S,17,FALSE)</f>
        <v/>
      </c>
      <c r="E237" s="437" t="str">
        <f>VLOOKUP(C237,'Tech. sheet (2)'!$A:$S,12,FALSE)</f>
        <v>ALU/G</v>
      </c>
      <c r="F237" s="473">
        <v>2.0</v>
      </c>
      <c r="G237" s="473" t="s">
        <v>3308</v>
      </c>
      <c r="H237" s="473">
        <f>VLOOKUP(A237,Register!B:F,4,FALSE)</f>
        <v>20000</v>
      </c>
      <c r="I237" s="412"/>
      <c r="J237" s="412"/>
      <c r="K237" s="412"/>
      <c r="L237" s="412"/>
      <c r="M237" s="412"/>
      <c r="N237" s="435" t="s">
        <v>1218</v>
      </c>
      <c r="O237" s="344" t="str">
        <f>VLOOKUP(P237,'Tech. sheet (2)'!$A:$R,18,FALSE)</f>
        <v>L-918-925-140TS550S2828-RAS-C06K05</v>
      </c>
      <c r="P237" s="465" t="str">
        <f>VLOOKUP(N237,Register!$B:$E,3,FALSE)</f>
        <v>0,14x918x925 G/C</v>
      </c>
      <c r="Q237" s="437" t="str">
        <f>VLOOKUP(P237,'Tech. sheet (2)'!$A:$S,17,FALSE)</f>
        <v>BUF-9 A</v>
      </c>
      <c r="R237" s="442" t="str">
        <f>VLOOKUP(P237,'Tech. sheet (2)'!$A:$S,12,FALSE)</f>
        <v>G/C</v>
      </c>
      <c r="S237" s="438">
        <v>1.0</v>
      </c>
      <c r="T237" s="438" t="s">
        <v>3306</v>
      </c>
      <c r="U237" s="438">
        <f>VLOOKUP(N237,Register!$B:$E,4,FALSE)</f>
        <v>18000</v>
      </c>
      <c r="V237" s="412"/>
      <c r="W237" s="270"/>
      <c r="X237" s="270"/>
      <c r="Y237" s="270"/>
      <c r="Z237" s="270"/>
      <c r="AA237" s="270"/>
      <c r="AB237" s="270"/>
      <c r="AC237" s="270"/>
    </row>
    <row r="238" ht="15.75" customHeight="1">
      <c r="A238" s="488" t="s">
        <v>1136</v>
      </c>
      <c r="B238" s="436" t="str">
        <f>VLOOKUP(C238,'Tech. sheet (2)'!$A:$S,18,FALSE)</f>
        <v>L-808-908-200TH550S2828-HBI-A07K05</v>
      </c>
      <c r="C238" s="437" t="str">
        <f>VLOOKUP(A238,Register!$B:$F,3,FALSE)</f>
        <v>OT96 Alu/C HBI auto</v>
      </c>
      <c r="D238" s="437" t="str">
        <f>VLOOKUP(C238,'Tech. sheet (2)'!$A:$S,17,FALSE)</f>
        <v>96-1 A</v>
      </c>
      <c r="E238" s="447" t="str">
        <f>VLOOKUP(C238,'Tech. sheet (2)'!$A:$S,12,FALSE)</f>
        <v>ALU/C</v>
      </c>
      <c r="F238" s="473">
        <v>2.0</v>
      </c>
      <c r="G238" s="473" t="s">
        <v>3308</v>
      </c>
      <c r="H238" s="473">
        <f>VLOOKUP(A238,Register!B:F,4,FALSE)</f>
        <v>20000</v>
      </c>
      <c r="I238" s="412"/>
      <c r="J238" s="412"/>
      <c r="K238" s="412"/>
      <c r="L238" s="412"/>
      <c r="M238" s="412"/>
      <c r="N238" s="435" t="s">
        <v>1219</v>
      </c>
      <c r="O238" s="450" t="str">
        <f>VLOOKUP(P238,'Tech. sheet (2)'!$A:$R,18,FALSE)</f>
        <v>L-840-942-170TH550F2828-HBI-A55K05</v>
      </c>
      <c r="P238" s="465" t="str">
        <f>VLOOKUP(N238,Register!$B:$E,3,FALSE)</f>
        <v>0,17x840x942 Alu/C</v>
      </c>
      <c r="Q238" s="437" t="str">
        <f>VLOOKUP(P238,'Tech. sheet (2)'!$A:$S,17,FALSE)</f>
        <v>BUF-8 B</v>
      </c>
      <c r="R238" s="442" t="str">
        <f>VLOOKUP(P238,'Tech. sheet (2)'!$A:$S,12,FALSE)</f>
        <v>ALU/С</v>
      </c>
      <c r="S238" s="438">
        <v>1.0</v>
      </c>
      <c r="T238" s="438" t="s">
        <v>3306</v>
      </c>
      <c r="U238" s="438">
        <f>VLOOKUP(N238,Register!$B:$E,4,FALSE)</f>
        <v>8000</v>
      </c>
      <c r="V238" s="412"/>
      <c r="W238" s="270"/>
      <c r="X238" s="270"/>
      <c r="Y238" s="270"/>
      <c r="Z238" s="270"/>
      <c r="AA238" s="270"/>
      <c r="AB238" s="270"/>
      <c r="AC238" s="270"/>
    </row>
    <row r="239" ht="15.75" customHeight="1">
      <c r="A239" s="240" t="s">
        <v>1161</v>
      </c>
      <c r="B239" s="436" t="str">
        <f>VLOOKUP(C239,'Tech. sheet (2)'!$A:$S,18,FALSE)</f>
        <v>L-942-790-160TS340S2020-RAS-А08К05</v>
      </c>
      <c r="C239" s="437" t="str">
        <f>VLOOKUP(A239,Register!$B:$F,3,FALSE)</f>
        <v>0,16x942x790 ALU/С</v>
      </c>
      <c r="D239" s="437" t="str">
        <f>VLOOKUP(C239,'Tech. sheet (2)'!$A:$S,17,FALSE)</f>
        <v>BUF-3 A</v>
      </c>
      <c r="E239" s="437" t="str">
        <f>VLOOKUP(C239,'Tech. sheet (2)'!$A:$S,12,FALSE)</f>
        <v>ALU/С</v>
      </c>
      <c r="F239" s="473">
        <v>1.0</v>
      </c>
      <c r="G239" s="473" t="s">
        <v>3306</v>
      </c>
      <c r="H239" s="473">
        <f>VLOOKUP(A239,Register!B:F,4,FALSE)</f>
        <v>30000</v>
      </c>
      <c r="I239" s="412"/>
      <c r="J239" s="412"/>
      <c r="K239" s="412"/>
      <c r="L239" s="412"/>
      <c r="M239" s="412"/>
      <c r="N239" s="435" t="s">
        <v>1220</v>
      </c>
      <c r="O239" s="344" t="str">
        <f>VLOOKUP(P239,'Tech. sheet (2)'!$A:$R,18,FALSE)</f>
        <v>L-913-766-140TS480F2020-RAS-А08К05</v>
      </c>
      <c r="P239" s="465" t="str">
        <f>VLOOKUP(N239,Register!$B:$E,3,FALSE)</f>
        <v>0,14x913x766 ALU/C</v>
      </c>
      <c r="Q239" s="464" t="str">
        <f>VLOOKUP(P239,'Tech. sheet (2)'!$A:$S,17,FALSE)</f>
        <v>BUF-1 A</v>
      </c>
      <c r="R239" s="442" t="str">
        <f>VLOOKUP(P239,'Tech. sheet (2)'!$A:$S,12,FALSE)</f>
        <v>ALU/C</v>
      </c>
      <c r="S239" s="438">
        <v>1.0</v>
      </c>
      <c r="T239" s="438" t="s">
        <v>3306</v>
      </c>
      <c r="U239" s="438">
        <f>VLOOKUP(N239,Register!$B:$E,4,FALSE)</f>
        <v>30000</v>
      </c>
      <c r="V239" s="412"/>
      <c r="W239" s="270"/>
      <c r="X239" s="270"/>
      <c r="Y239" s="270"/>
      <c r="Z239" s="270"/>
      <c r="AA239" s="270"/>
      <c r="AB239" s="270"/>
      <c r="AC239" s="270"/>
    </row>
    <row r="240" ht="15.75" customHeight="1">
      <c r="A240" s="238" t="s">
        <v>1164</v>
      </c>
      <c r="B240" s="436" t="str">
        <f>VLOOKUP(C240,'Tech. sheet (2)'!$A:$S,18,FALSE)</f>
        <v>L-975-925-140TS550S2828-USK-C06K05</v>
      </c>
      <c r="C240" s="437" t="str">
        <f>VLOOKUP(A240,Register!$B:$F,3,FALSE)</f>
        <v>0,14x975x925 G/C USK</v>
      </c>
      <c r="D240" s="437" t="str">
        <f>VLOOKUP(C240,'Tech. sheet (2)'!$A:$S,17,FALSE)</f>
        <v>BUF-11 A</v>
      </c>
      <c r="E240" s="437" t="str">
        <f>VLOOKUP(C240,'Tech. sheet (2)'!$A:$S,12,FALSE)</f>
        <v>G/C</v>
      </c>
      <c r="F240" s="473">
        <v>1.0</v>
      </c>
      <c r="G240" s="473" t="s">
        <v>3306</v>
      </c>
      <c r="H240" s="473">
        <f>VLOOKUP(A240,Register!B:F,4,FALSE)</f>
        <v>30000</v>
      </c>
      <c r="I240" s="412"/>
      <c r="J240" s="412"/>
      <c r="K240" s="412"/>
      <c r="L240" s="412"/>
      <c r="M240" s="412"/>
      <c r="N240" s="435" t="s">
        <v>1220</v>
      </c>
      <c r="O240" s="344" t="str">
        <f>VLOOKUP(P240,'Tech. sheet (2)'!$A:$R,18,FALSE)</f>
        <v>L-913-766-140TS480F2020-RAS-А08К05</v>
      </c>
      <c r="P240" s="465" t="str">
        <f>VLOOKUP(N240,Register!$B:$E,3,FALSE)</f>
        <v>0,14x913x766 ALU/C</v>
      </c>
      <c r="Q240" s="464" t="str">
        <f>VLOOKUP(P240,'Tech. sheet (2)'!$A:$S,17,FALSE)</f>
        <v>BUF-1 A</v>
      </c>
      <c r="R240" s="442" t="str">
        <f>VLOOKUP(P240,'Tech. sheet (2)'!$A:$S,12,FALSE)</f>
        <v>ALU/C</v>
      </c>
      <c r="S240" s="438">
        <v>2.0</v>
      </c>
      <c r="T240" s="438" t="s">
        <v>3308</v>
      </c>
      <c r="U240" s="438">
        <f>VLOOKUP(N240,Register!$B:$E,4,FALSE)</f>
        <v>30000</v>
      </c>
      <c r="V240" s="412"/>
      <c r="W240" s="270"/>
      <c r="X240" s="270"/>
      <c r="Y240" s="270"/>
      <c r="Z240" s="270"/>
      <c r="AA240" s="270"/>
      <c r="AB240" s="270"/>
      <c r="AC240" s="270"/>
    </row>
    <row r="241" ht="15.75" customHeight="1">
      <c r="A241" s="238" t="s">
        <v>1164</v>
      </c>
      <c r="B241" s="436" t="str">
        <f>VLOOKUP(C241,'Tech. sheet (2)'!$A:$S,18,FALSE)</f>
        <v>L-975-925-140TS550S2828-USK-C06K05</v>
      </c>
      <c r="C241" s="437" t="str">
        <f>VLOOKUP(A241,Register!$B:$F,3,FALSE)</f>
        <v>0,14x975x925 G/C USK</v>
      </c>
      <c r="D241" s="437" t="str">
        <f>VLOOKUP(C241,'Tech. sheet (2)'!$A:$S,17,FALSE)</f>
        <v>BUF-11 A</v>
      </c>
      <c r="E241" s="437" t="str">
        <f>VLOOKUP(C241,'Tech. sheet (2)'!$A:$S,12,FALSE)</f>
        <v>G/C</v>
      </c>
      <c r="F241" s="473">
        <v>2.0</v>
      </c>
      <c r="G241" s="473">
        <v>101597.0</v>
      </c>
      <c r="H241" s="473">
        <f>VLOOKUP(A241,Register!B:F,4,FALSE)</f>
        <v>30000</v>
      </c>
      <c r="I241" s="412"/>
      <c r="J241" s="412"/>
      <c r="K241" s="412"/>
      <c r="L241" s="412"/>
      <c r="M241" s="412"/>
      <c r="N241" s="435" t="s">
        <v>1219</v>
      </c>
      <c r="O241" s="450" t="str">
        <f>VLOOKUP(P241,'Tech. sheet (2)'!$A:$R,18,FALSE)</f>
        <v>L-840-942-170TH550F2828-HBI-A55K05</v>
      </c>
      <c r="P241" s="465" t="str">
        <f>VLOOKUP(N241,Register!$B:$E,3,FALSE)</f>
        <v>0,17x840x942 Alu/C</v>
      </c>
      <c r="Q241" s="437" t="str">
        <f>VLOOKUP(P241,'Tech. sheet (2)'!$A:$S,17,FALSE)</f>
        <v>BUF-8 B</v>
      </c>
      <c r="R241" s="442" t="str">
        <f>VLOOKUP(P241,'Tech. sheet (2)'!$A:$S,12,FALSE)</f>
        <v>ALU/С</v>
      </c>
      <c r="S241" s="438">
        <v>2.0</v>
      </c>
      <c r="T241" s="438" t="s">
        <v>3308</v>
      </c>
      <c r="U241" s="438">
        <f>VLOOKUP(N241,Register!$B:$E,4,FALSE)</f>
        <v>8000</v>
      </c>
      <c r="V241" s="412"/>
      <c r="W241" s="270"/>
      <c r="X241" s="270"/>
      <c r="Y241" s="270"/>
      <c r="Z241" s="270"/>
      <c r="AA241" s="270"/>
      <c r="AB241" s="270"/>
      <c r="AC241" s="270"/>
    </row>
    <row r="242" ht="15.75" customHeight="1">
      <c r="A242" s="238" t="s">
        <v>1165</v>
      </c>
      <c r="B242" s="436" t="str">
        <f>VLOOKUP(C242,'Tech. sheet (2)'!$A:$S,18,FALSE)</f>
        <v>L-838-941,7-190TH415S2020-USK-A75B05 </v>
      </c>
      <c r="C242" s="437" t="str">
        <f>VLOOKUP(A242,Register!$B:$F,3,FALSE)</f>
        <v>OT99 ALU/G 0,19 USK</v>
      </c>
      <c r="D242" s="437" t="str">
        <f>VLOOKUP(C242,'Tech. sheet (2)'!$A:$S,17,FALSE)</f>
        <v/>
      </c>
      <c r="E242" s="437" t="str">
        <f>VLOOKUP(C242,'Tech. sheet (2)'!$A:$S,12,FALSE)</f>
        <v>ALU/G</v>
      </c>
      <c r="F242" s="473">
        <v>1.0</v>
      </c>
      <c r="G242" s="473">
        <v>11064.0</v>
      </c>
      <c r="H242" s="473">
        <f>VLOOKUP(A242,Register!B:F,4,FALSE)</f>
        <v>10000</v>
      </c>
      <c r="I242" s="412"/>
      <c r="J242" s="412"/>
      <c r="K242" s="412"/>
      <c r="L242" s="412"/>
      <c r="M242" s="412"/>
      <c r="N242" s="435" t="s">
        <v>1227</v>
      </c>
      <c r="O242" s="344" t="str">
        <f>VLOOKUP(P242,'Tech. sheet (2)'!$A:$R,18,FALSE)</f>
        <v>L-975-925-140TS550S2828-USK-IMP-C06K05</v>
      </c>
      <c r="P242" s="465" t="str">
        <f>VLOOKUP(N242,Register!$B:$E,3,FALSE)</f>
        <v>0,14x975x925 IMP G/C</v>
      </c>
      <c r="Q242" s="437" t="str">
        <f>VLOOKUP(P242,'Tech. sheet (2)'!$A:$S,17,FALSE)</f>
        <v>BUF-11 A</v>
      </c>
      <c r="R242" s="442" t="str">
        <f>VLOOKUP(P242,'Tech. sheet (2)'!$A:$S,12,FALSE)</f>
        <v>G/C</v>
      </c>
      <c r="S242" s="438">
        <v>1.0</v>
      </c>
      <c r="T242" s="438" t="s">
        <v>3306</v>
      </c>
      <c r="U242" s="438">
        <f>VLOOKUP(N242,Register!$B:$E,4,FALSE)</f>
        <v>20000</v>
      </c>
      <c r="V242" s="412"/>
      <c r="W242" s="270"/>
      <c r="X242" s="270"/>
      <c r="Y242" s="270"/>
      <c r="Z242" s="270"/>
      <c r="AA242" s="270"/>
      <c r="AB242" s="270"/>
      <c r="AC242" s="270"/>
    </row>
    <row r="243" ht="15.75" customHeight="1">
      <c r="A243" s="238" t="s">
        <v>1165</v>
      </c>
      <c r="B243" s="436" t="str">
        <f>VLOOKUP(C243,'Tech. sheet (2)'!$A:$S,18,FALSE)</f>
        <v>L-838-941,7-190TH415S2020-USK-A75B05 </v>
      </c>
      <c r="C243" s="437" t="str">
        <f>VLOOKUP(A243,Register!$B:$F,3,FALSE)</f>
        <v>OT99 ALU/G 0,19 USK</v>
      </c>
      <c r="D243" s="437" t="str">
        <f>VLOOKUP(C243,'Tech. sheet (2)'!$A:$S,17,FALSE)</f>
        <v/>
      </c>
      <c r="E243" s="437" t="str">
        <f>VLOOKUP(C243,'Tech. sheet (2)'!$A:$S,12,FALSE)</f>
        <v>ALU/G</v>
      </c>
      <c r="F243" s="473">
        <v>2.0</v>
      </c>
      <c r="G243" s="473" t="s">
        <v>3308</v>
      </c>
      <c r="H243" s="473">
        <f>VLOOKUP(A243,Register!B:F,4,FALSE)</f>
        <v>10000</v>
      </c>
      <c r="I243" s="412"/>
      <c r="J243" s="412"/>
      <c r="K243" s="412"/>
      <c r="L243" s="412"/>
      <c r="M243" s="412"/>
      <c r="N243" s="435" t="s">
        <v>1229</v>
      </c>
      <c r="O243" s="344" t="str">
        <f>VLOOKUP(P243,'Tech. sheet (2)'!$A:$R,18,FALSE)</f>
        <v>L-954-848-170TH435S2828-HBI-15VK05</v>
      </c>
      <c r="P243" s="465" t="str">
        <f>VLOOKUP(N243,Register!$B:$E,3,FALSE)</f>
        <v>OT62-ELQ6216A2A ver2</v>
      </c>
      <c r="Q243" s="437" t="str">
        <f>VLOOKUP(P243,'Tech. sheet (2)'!$A:$S,17,FALSE)</f>
        <v>62-3 A</v>
      </c>
      <c r="R243" s="442" t="str">
        <f>VLOOKUP(P243,'Tech. sheet (2)'!$A:$S,12,FALSE)</f>
        <v>W/C 15V</v>
      </c>
      <c r="S243" s="438">
        <v>1.0</v>
      </c>
      <c r="T243" s="438" t="s">
        <v>3306</v>
      </c>
      <c r="U243" s="438">
        <f>VLOOKUP(N243,Register!$B:$E,4,FALSE)</f>
        <v>30000</v>
      </c>
      <c r="V243" s="412"/>
      <c r="W243" s="270"/>
      <c r="X243" s="270"/>
      <c r="Y243" s="270"/>
      <c r="Z243" s="270"/>
      <c r="AA243" s="270"/>
      <c r="AB243" s="270"/>
      <c r="AC243" s="270"/>
    </row>
    <row r="244" ht="15.75" customHeight="1">
      <c r="A244" s="238" t="s">
        <v>1135</v>
      </c>
      <c r="B244" s="436" t="str">
        <f>VLOOKUP(C244,'Tech. sheet (2)'!$A:$S,18,FALSE)</f>
        <v>L-808-908-200TH550S2828-HBI-A07K05</v>
      </c>
      <c r="C244" s="437" t="str">
        <f>VLOOKUP(A244,Register!$B:$F,3,FALSE)</f>
        <v>OT96 Alu/C HBI auto</v>
      </c>
      <c r="D244" s="437" t="str">
        <f>VLOOKUP(C244,'Tech. sheet (2)'!$A:$S,17,FALSE)</f>
        <v>96-1 A</v>
      </c>
      <c r="E244" s="447" t="str">
        <f>VLOOKUP(C244,'Tech. sheet (2)'!$A:$S,12,FALSE)</f>
        <v>ALU/C</v>
      </c>
      <c r="F244" s="473">
        <v>2.0</v>
      </c>
      <c r="G244" s="473" t="s">
        <v>3308</v>
      </c>
      <c r="H244" s="473">
        <f>VLOOKUP(A244,Register!B:F,4,FALSE)</f>
        <v>20000</v>
      </c>
      <c r="I244" s="412"/>
      <c r="J244" s="412"/>
      <c r="K244" s="412"/>
      <c r="L244" s="412"/>
      <c r="M244" s="412"/>
      <c r="N244" s="435" t="s">
        <v>1230</v>
      </c>
      <c r="O244" s="344" t="str">
        <f>VLOOKUP(P244,'Tech. sheet (2)'!$A:$R,18,FALSE)</f>
        <v>L-954-848-170TH435S2828-HBI-15VK05</v>
      </c>
      <c r="P244" s="465" t="str">
        <f>VLOOKUP(N244,Register!$B:$E,3,FALSE)</f>
        <v>OT62-ELQ6216A2A ver2</v>
      </c>
      <c r="Q244" s="437" t="str">
        <f>VLOOKUP(P244,'Tech. sheet (2)'!$A:$S,17,FALSE)</f>
        <v>62-3 A</v>
      </c>
      <c r="R244" s="442" t="str">
        <f>VLOOKUP(P244,'Tech. sheet (2)'!$A:$S,12,FALSE)</f>
        <v>W/C 15V</v>
      </c>
      <c r="S244" s="438">
        <v>1.0</v>
      </c>
      <c r="T244" s="438" t="s">
        <v>3306</v>
      </c>
      <c r="U244" s="438">
        <f>VLOOKUP(N244,Register!$B:$E,4,FALSE)</f>
        <v>30000</v>
      </c>
      <c r="V244" s="412"/>
      <c r="W244" s="270"/>
      <c r="X244" s="270"/>
      <c r="Y244" s="270"/>
      <c r="Z244" s="270"/>
      <c r="AA244" s="270"/>
      <c r="AB244" s="270"/>
      <c r="AC244" s="270"/>
    </row>
    <row r="245" ht="15.75" customHeight="1">
      <c r="A245" s="238" t="s">
        <v>1162</v>
      </c>
      <c r="B245" s="436" t="str">
        <f>VLOOKUP(C245,'Tech. sheet (2)'!$A:$S,18,FALSE)</f>
        <v>L-913-766-140TS480F2020-RAS-А08К05</v>
      </c>
      <c r="C245" s="437" t="str">
        <f>VLOOKUP(A245,Register!$B:$F,3,FALSE)</f>
        <v>0,14x913x766 ALU/C</v>
      </c>
      <c r="D245" s="464" t="str">
        <f>VLOOKUP(C245,'Tech. sheet (2)'!$A:$S,17,FALSE)</f>
        <v>BUF-1 A</v>
      </c>
      <c r="E245" s="437" t="str">
        <f>VLOOKUP(C245,'Tech. sheet (2)'!$A:$S,12,FALSE)</f>
        <v>ALU/C</v>
      </c>
      <c r="F245" s="473">
        <v>2.0</v>
      </c>
      <c r="G245" s="473" t="s">
        <v>3308</v>
      </c>
      <c r="H245" s="473">
        <f>VLOOKUP(A245,Register!B:F,4,FALSE)</f>
        <v>40000</v>
      </c>
      <c r="I245" s="412"/>
      <c r="J245" s="412"/>
      <c r="K245" s="412"/>
      <c r="L245" s="412"/>
      <c r="M245" s="412"/>
      <c r="N245" s="435" t="s">
        <v>1225</v>
      </c>
      <c r="O245" s="344" t="str">
        <f>VLOOKUP(P245,'Tech. sheet (2)'!$A:$R,18,FALSE)</f>
        <v>L-836-942-170TH435S2828-ARF-A55K05</v>
      </c>
      <c r="P245" s="465" t="str">
        <f>VLOOKUP(N245,Register!$B:$E,3,FALSE)</f>
        <v>0,17x836x942 Alu/C</v>
      </c>
      <c r="Q245" s="437" t="str">
        <f>VLOOKUP(P245,'Tech. sheet (2)'!$A:$S,17,FALSE)</f>
        <v>BUF-8 C</v>
      </c>
      <c r="R245" s="442" t="str">
        <f>VLOOKUP(P245,'Tech. sheet (2)'!$A:$S,12,FALSE)</f>
        <v>ALU/С</v>
      </c>
      <c r="S245" s="438">
        <v>1.0</v>
      </c>
      <c r="T245" s="438" t="s">
        <v>3306</v>
      </c>
      <c r="U245" s="438">
        <f>VLOOKUP(N245,Register!$B:$E,4,FALSE)</f>
        <v>40000</v>
      </c>
      <c r="V245" s="412"/>
      <c r="W245" s="270"/>
      <c r="X245" s="270"/>
      <c r="Y245" s="270"/>
      <c r="Z245" s="270"/>
      <c r="AA245" s="270"/>
      <c r="AB245" s="270"/>
      <c r="AC245" s="270"/>
    </row>
    <row r="246" ht="15.75" customHeight="1">
      <c r="A246" s="238" t="s">
        <v>1163</v>
      </c>
      <c r="B246" s="436" t="str">
        <f>VLOOKUP(C246,'Tech. sheet (2)'!$A:$S,18,FALSE)</f>
        <v>L-913-766-140TS480F2020-RAS-А08К05</v>
      </c>
      <c r="C246" s="437" t="str">
        <f>VLOOKUP(A246,Register!$B:$F,3,FALSE)</f>
        <v>0,14x913x766 ALU/C</v>
      </c>
      <c r="D246" s="464" t="str">
        <f>VLOOKUP(C246,'Tech. sheet (2)'!$A:$S,17,FALSE)</f>
        <v>BUF-1 A</v>
      </c>
      <c r="E246" s="437" t="str">
        <f>VLOOKUP(C246,'Tech. sheet (2)'!$A:$S,12,FALSE)</f>
        <v>ALU/C</v>
      </c>
      <c r="F246" s="473">
        <v>2.0</v>
      </c>
      <c r="G246" s="473" t="s">
        <v>3308</v>
      </c>
      <c r="H246" s="473">
        <f>VLOOKUP(A246,Register!B:F,4,FALSE)</f>
        <v>15000</v>
      </c>
      <c r="I246" s="412"/>
      <c r="J246" s="412"/>
      <c r="K246" s="412"/>
      <c r="L246" s="412"/>
      <c r="M246" s="412"/>
      <c r="N246" s="489" t="s">
        <v>1231</v>
      </c>
      <c r="O246" s="344" t="str">
        <f>VLOOKUP(P246,'Tech. sheet (2)'!$A:$R,18,FALSE)</f>
        <v>L-922-868-170TH580S2828-HBI-07CK05</v>
      </c>
      <c r="P246" s="465" t="str">
        <f>VLOOKUP(N246,Register!$B:$E,3,FALSE)</f>
        <v>OT070-ELQ7013A9A </v>
      </c>
      <c r="Q246" s="437" t="str">
        <f>VLOOKUP(P246,'Tech. sheet (2)'!$A:$S,17,FALSE)</f>
        <v>70-3 A</v>
      </c>
      <c r="R246" s="442" t="str">
        <f>VLOOKUP(P246,'Tech. sheet (2)'!$A:$S,12,FALSE)</f>
        <v>G/C</v>
      </c>
      <c r="S246" s="438">
        <v>1.0</v>
      </c>
      <c r="T246" s="438" t="s">
        <v>3306</v>
      </c>
      <c r="U246" s="438">
        <f>VLOOKUP(N246,Register!$B:$E,4,FALSE)</f>
        <v>22000</v>
      </c>
      <c r="V246" s="412"/>
      <c r="W246" s="270"/>
      <c r="X246" s="270"/>
      <c r="Y246" s="270"/>
      <c r="Z246" s="270"/>
      <c r="AA246" s="270"/>
      <c r="AB246" s="270"/>
      <c r="AC246" s="270"/>
    </row>
    <row r="247" ht="15.75" customHeight="1">
      <c r="A247" s="238" t="s">
        <v>1174</v>
      </c>
      <c r="B247" s="436" t="str">
        <f>VLOOKUP(C247,'Tech. sheet (2)'!$A:$S,18,FALSE)</f>
        <v>L-950-876-270TH435S2828-HBI-W18B55</v>
      </c>
      <c r="C247" s="437" t="str">
        <f>VLOOKUP(A247,Register!$B:$F,3,FALSE)</f>
        <v>OT153-ELQ0561A2A HBI</v>
      </c>
      <c r="D247" s="437" t="str">
        <f>VLOOKUP(C247,'Tech. sheet (2)'!$A:$S,17,FALSE)</f>
        <v>153-2
</v>
      </c>
      <c r="E247" s="437" t="str">
        <f>VLOOKUP(C247,'Tech. sheet (2)'!$A:$S,12,FALSE)</f>
        <v>2 W/G</v>
      </c>
      <c r="F247" s="473">
        <v>2.0</v>
      </c>
      <c r="G247" s="473">
        <v>818062.0</v>
      </c>
      <c r="H247" s="473">
        <f>VLOOKUP(A247,Register!B:F,4,FALSE)</f>
        <v>5000</v>
      </c>
      <c r="I247" s="412"/>
      <c r="J247" s="412"/>
      <c r="K247" s="412"/>
      <c r="L247" s="412"/>
      <c r="M247" s="412"/>
      <c r="N247" s="489" t="s">
        <v>1235</v>
      </c>
      <c r="O247" s="344" t="str">
        <f>VLOOKUP(P247,'Tech. sheet (2)'!$A:$R,18,FALSE)</f>
        <v>L-975-925-140TS550S2828-USK-IMP-C06K05</v>
      </c>
      <c r="P247" s="465" t="str">
        <f>VLOOKUP(N247,Register!$B:$E,3,FALSE)</f>
        <v>0,14x975x925 IMP G/C</v>
      </c>
      <c r="Q247" s="437" t="str">
        <f>VLOOKUP(P247,'Tech. sheet (2)'!$A:$S,17,FALSE)</f>
        <v>BUF-11 A</v>
      </c>
      <c r="R247" s="442" t="str">
        <f>VLOOKUP(P247,'Tech. sheet (2)'!$A:$S,12,FALSE)</f>
        <v>G/C</v>
      </c>
      <c r="S247" s="438">
        <v>1.0</v>
      </c>
      <c r="T247" s="438" t="s">
        <v>3306</v>
      </c>
      <c r="U247" s="438">
        <f>VLOOKUP(N247,Register!$B:$E,4,FALSE)</f>
        <v>20000</v>
      </c>
      <c r="V247" s="412"/>
      <c r="W247" s="270"/>
      <c r="X247" s="270"/>
      <c r="Y247" s="270"/>
      <c r="Z247" s="270"/>
      <c r="AA247" s="270"/>
      <c r="AB247" s="270"/>
      <c r="AC247" s="270"/>
    </row>
    <row r="248" ht="15.75" customHeight="1">
      <c r="A248" s="238" t="s">
        <v>1174</v>
      </c>
      <c r="B248" s="436" t="str">
        <f>VLOOKUP(C248,'Tech. sheet (2)'!$A:$S,18,FALSE)</f>
        <v>L-950-876-270TH435S2828-HBI-W18B55</v>
      </c>
      <c r="C248" s="437" t="str">
        <f>VLOOKUP(A248,Register!$B:$F,3,FALSE)</f>
        <v>OT153-ELQ0561A2A HBI</v>
      </c>
      <c r="D248" s="437" t="str">
        <f>VLOOKUP(C248,'Tech. sheet (2)'!$A:$S,17,FALSE)</f>
        <v>153-2
</v>
      </c>
      <c r="E248" s="437" t="str">
        <f>VLOOKUP(C248,'Tech. sheet (2)'!$A:$S,12,FALSE)</f>
        <v>2 W/G</v>
      </c>
      <c r="F248" s="473">
        <v>3.0</v>
      </c>
      <c r="G248" s="473">
        <v>818062.0</v>
      </c>
      <c r="H248" s="473">
        <f>VLOOKUP(A248,Register!B:F,4,FALSE)</f>
        <v>5000</v>
      </c>
      <c r="I248" s="412"/>
      <c r="J248" s="412"/>
      <c r="K248" s="412"/>
      <c r="L248" s="412"/>
      <c r="M248" s="412"/>
      <c r="N248" s="435" t="s">
        <v>1237</v>
      </c>
      <c r="O248" s="344" t="str">
        <f>VLOOKUP(P248,'Tech. sheet (2)'!$A:$R,18,FALSE)</f>
        <v>L-975-925-140TS550S2828-USK-IMP-C06K05</v>
      </c>
      <c r="P248" s="465" t="str">
        <f>VLOOKUP(N248,Register!$B:$E,3,FALSE)</f>
        <v>0,14x975x925 IMP G/C</v>
      </c>
      <c r="Q248" s="437" t="str">
        <f>VLOOKUP(P248,'Tech. sheet (2)'!$A:$S,17,FALSE)</f>
        <v>BUF-11 A</v>
      </c>
      <c r="R248" s="442" t="str">
        <f>VLOOKUP(P248,'Tech. sheet (2)'!$A:$S,12,FALSE)</f>
        <v>G/C</v>
      </c>
      <c r="S248" s="438">
        <v>1.0</v>
      </c>
      <c r="T248" s="438" t="s">
        <v>3306</v>
      </c>
      <c r="U248" s="438">
        <f>VLOOKUP(N248,Register!$B:$E,4,FALSE)</f>
        <v>20000</v>
      </c>
      <c r="V248" s="412"/>
      <c r="W248" s="270"/>
      <c r="X248" s="270"/>
      <c r="Y248" s="270"/>
      <c r="Z248" s="270"/>
      <c r="AA248" s="270"/>
      <c r="AB248" s="270"/>
      <c r="AC248" s="270"/>
    </row>
    <row r="249" ht="15.75" customHeight="1">
      <c r="A249" s="209" t="s">
        <v>1175</v>
      </c>
      <c r="B249" s="449" t="str">
        <f>VLOOKUP(C249,'Tech. sheet (2)'!$A:$S,18,FALSE)</f>
        <v>L-808-908-220TS275S2828-ARK-A07B05</v>
      </c>
      <c r="C249" s="437" t="str">
        <f>VLOOKUP(A249,Register!$B:$F,3,FALSE)</f>
        <v>OT96 0,22  alu/g New for BIL</v>
      </c>
      <c r="D249" s="437" t="str">
        <f>VLOOKUP(C249,'Tech. sheet (2)'!$A:$S,17,FALSE)</f>
        <v/>
      </c>
      <c r="E249" s="437" t="str">
        <f>VLOOKUP(C249,'Tech. sheet (2)'!$A:$S,12,FALSE)</f>
        <v>ALU/G</v>
      </c>
      <c r="F249" s="443">
        <v>1.0</v>
      </c>
      <c r="G249" s="443">
        <v>11064.0</v>
      </c>
      <c r="H249" s="443">
        <f>VLOOKUP(A249,Register!B:F,4,FALSE)</f>
        <v>27000</v>
      </c>
      <c r="I249" s="412"/>
      <c r="J249" s="412"/>
      <c r="K249" s="412"/>
      <c r="L249" s="412"/>
      <c r="M249" s="412"/>
      <c r="N249" s="490" t="s">
        <v>1225</v>
      </c>
      <c r="O249" s="344" t="str">
        <f>VLOOKUP(P249,'Tech. sheet (2)'!$A:$R,18,FALSE)</f>
        <v>L-836-942-170TH435S2828-ARF-A55K05</v>
      </c>
      <c r="P249" s="465" t="str">
        <f>VLOOKUP(N249,Register!$B:$E,3,FALSE)</f>
        <v>0,17x836x942 Alu/C</v>
      </c>
      <c r="Q249" s="437" t="str">
        <f>VLOOKUP(P249,'Tech. sheet (2)'!$A:$S,17,FALSE)</f>
        <v>BUF-8 C</v>
      </c>
      <c r="R249" s="442" t="str">
        <f>VLOOKUP(P249,'Tech. sheet (2)'!$A:$S,12,FALSE)</f>
        <v>ALU/С</v>
      </c>
      <c r="S249" s="438">
        <v>2.0</v>
      </c>
      <c r="T249" s="438" t="s">
        <v>3308</v>
      </c>
      <c r="U249" s="438">
        <f>VLOOKUP(N249,Register!$B:$E,4,FALSE)</f>
        <v>40000</v>
      </c>
      <c r="V249" s="412"/>
      <c r="W249" s="270"/>
      <c r="X249" s="270"/>
      <c r="Y249" s="270"/>
      <c r="Z249" s="270"/>
      <c r="AA249" s="270"/>
      <c r="AB249" s="270"/>
      <c r="AC249" s="270"/>
    </row>
    <row r="250" ht="15.75" customHeight="1">
      <c r="A250" s="209" t="s">
        <v>1175</v>
      </c>
      <c r="B250" s="449" t="str">
        <f>VLOOKUP(C250,'Tech. sheet (2)'!$A:$S,18,FALSE)</f>
        <v>L-808-908-220TS275S2828-ARK-A07B05</v>
      </c>
      <c r="C250" s="437" t="str">
        <f>VLOOKUP(A250,Register!$B:$F,3,FALSE)</f>
        <v>OT96 0,22  alu/g New for BIL</v>
      </c>
      <c r="D250" s="437" t="str">
        <f>VLOOKUP(C250,'Tech. sheet (2)'!$A:$S,17,FALSE)</f>
        <v/>
      </c>
      <c r="E250" s="437" t="str">
        <f>VLOOKUP(C250,'Tech. sheet (2)'!$A:$S,12,FALSE)</f>
        <v>ALU/G</v>
      </c>
      <c r="F250" s="443">
        <v>2.0</v>
      </c>
      <c r="G250" s="443" t="s">
        <v>3308</v>
      </c>
      <c r="H250" s="443">
        <f>VLOOKUP(A250,Register!B:F,4,FALSE)</f>
        <v>27000</v>
      </c>
      <c r="I250" s="412"/>
      <c r="J250" s="412"/>
      <c r="K250" s="412"/>
      <c r="L250" s="412"/>
      <c r="M250" s="412"/>
      <c r="N250" s="435" t="s">
        <v>1234</v>
      </c>
      <c r="O250" s="344" t="str">
        <f>VLOOKUP(P250,'Tech. sheet (2)'!$A:$R,18,FALSE)</f>
        <v>L-942-790-160TS340S2020-RAS-А08К05</v>
      </c>
      <c r="P250" s="465" t="str">
        <f>VLOOKUP(N250,Register!$B:$E,3,FALSE)</f>
        <v>0,16x942x790 ALU/С</v>
      </c>
      <c r="Q250" s="437" t="str">
        <f>VLOOKUP(P250,'Tech. sheet (2)'!$A:$S,17,FALSE)</f>
        <v>BUF-3 A</v>
      </c>
      <c r="R250" s="442" t="str">
        <f>VLOOKUP(P250,'Tech. sheet (2)'!$A:$S,12,FALSE)</f>
        <v>ALU/С</v>
      </c>
      <c r="S250" s="438">
        <v>1.0</v>
      </c>
      <c r="T250" s="438" t="s">
        <v>3306</v>
      </c>
      <c r="U250" s="438">
        <f>VLOOKUP(N250,Register!$B:$E,4,FALSE)</f>
        <v>40000</v>
      </c>
      <c r="V250" s="412"/>
      <c r="W250" s="270"/>
      <c r="X250" s="270"/>
      <c r="Y250" s="270"/>
      <c r="Z250" s="270"/>
      <c r="AA250" s="270"/>
      <c r="AB250" s="270"/>
      <c r="AC250" s="270"/>
    </row>
    <row r="251" ht="15.75" customHeight="1">
      <c r="A251" s="209" t="s">
        <v>1176</v>
      </c>
      <c r="B251" s="449" t="str">
        <f>VLOOKUP(C251,'Tech. sheet (2)'!$A:$S,18,FALSE)</f>
        <v>L-808-908-220TS275S1515-ARS-A07B05</v>
      </c>
      <c r="C251" s="437" t="str">
        <f>VLOOKUP(A251,Register!$B:$F,3,FALSE)</f>
        <v>OT96 0,22  alu/g ARS</v>
      </c>
      <c r="D251" s="437" t="str">
        <f>VLOOKUP(C251,'Tech. sheet (2)'!$A:$S,17,FALSE)</f>
        <v>№139</v>
      </c>
      <c r="E251" s="437" t="str">
        <f>VLOOKUP(C251,'Tech. sheet (2)'!$A:$S,12,FALSE)</f>
        <v>ALU/G</v>
      </c>
      <c r="F251" s="443">
        <v>1.0</v>
      </c>
      <c r="G251" s="443">
        <v>11064.0</v>
      </c>
      <c r="H251" s="443">
        <f>VLOOKUP(A251,Register!B:F,4,FALSE)</f>
        <v>19000</v>
      </c>
      <c r="I251" s="412"/>
      <c r="J251" s="412"/>
      <c r="K251" s="412"/>
      <c r="L251" s="412"/>
      <c r="M251" s="412"/>
      <c r="N251" s="435" t="s">
        <v>1234</v>
      </c>
      <c r="O251" s="344" t="str">
        <f>VLOOKUP(P251,'Tech. sheet (2)'!$A:$R,18,FALSE)</f>
        <v>L-942-790-160TS340S2020-RAS-А08К05</v>
      </c>
      <c r="P251" s="465" t="str">
        <f>VLOOKUP(N251,Register!$B:$E,3,FALSE)</f>
        <v>0,16x942x790 ALU/С</v>
      </c>
      <c r="Q251" s="437" t="str">
        <f>VLOOKUP(P251,'Tech. sheet (2)'!$A:$S,17,FALSE)</f>
        <v>BUF-3 A</v>
      </c>
      <c r="R251" s="442" t="str">
        <f>VLOOKUP(P251,'Tech. sheet (2)'!$A:$S,12,FALSE)</f>
        <v>ALU/С</v>
      </c>
      <c r="S251" s="438">
        <v>2.0</v>
      </c>
      <c r="T251" s="438" t="s">
        <v>3308</v>
      </c>
      <c r="U251" s="438">
        <f>VLOOKUP(N251,Register!$B:$E,4,FALSE)</f>
        <v>40000</v>
      </c>
      <c r="V251" s="412"/>
      <c r="W251" s="270"/>
      <c r="X251" s="270"/>
      <c r="Y251" s="270"/>
      <c r="Z251" s="270"/>
      <c r="AA251" s="270"/>
      <c r="AB251" s="270"/>
      <c r="AC251" s="270"/>
    </row>
    <row r="252" ht="15.75" customHeight="1">
      <c r="A252" s="209" t="s">
        <v>1175</v>
      </c>
      <c r="B252" s="449" t="str">
        <f>VLOOKUP(C252,'Tech. sheet (2)'!$A:$S,18,FALSE)</f>
        <v>L-808-908-220TS275S2828-ARK-A07B05</v>
      </c>
      <c r="C252" s="437" t="str">
        <f>VLOOKUP(A252,Register!$B:$F,3,FALSE)</f>
        <v>OT96 0,22  alu/g New for BIL</v>
      </c>
      <c r="D252" s="437" t="str">
        <f>VLOOKUP(C252,'Tech. sheet (2)'!$A:$S,17,FALSE)</f>
        <v/>
      </c>
      <c r="E252" s="437" t="str">
        <f>VLOOKUP(C252,'Tech. sheet (2)'!$A:$S,12,FALSE)</f>
        <v>ALU/G</v>
      </c>
      <c r="F252" s="443">
        <v>2.0</v>
      </c>
      <c r="G252" s="443" t="s">
        <v>3308</v>
      </c>
      <c r="H252" s="443">
        <f>VLOOKUP(A252,Register!B:F,4,FALSE)</f>
        <v>27000</v>
      </c>
      <c r="I252" s="412"/>
      <c r="J252" s="412"/>
      <c r="K252" s="412"/>
      <c r="L252" s="412"/>
      <c r="M252" s="412"/>
      <c r="N252" s="435" t="s">
        <v>1247</v>
      </c>
      <c r="O252" s="344" t="str">
        <f>VLOOKUP(P252,'Tech. sheet (2)'!$A:$R,18,FALSE)</f>
        <v>L-913-766-140TS480F2020-USK-А08К05</v>
      </c>
      <c r="P252" s="465" t="str">
        <f>VLOOKUP(N252,Register!$B:$E,3,FALSE)</f>
        <v>0,14x913x766 USK A08</v>
      </c>
      <c r="Q252" s="437" t="str">
        <f>VLOOKUP(P252,'Tech. sheet (2)'!$A:$S,17,FALSE)</f>
        <v>BUF-1 A</v>
      </c>
      <c r="R252" s="442" t="str">
        <f>VLOOKUP(P252,'Tech. sheet (2)'!$A:$S,12,FALSE)</f>
        <v>ALU/C</v>
      </c>
      <c r="S252" s="438">
        <v>1.0</v>
      </c>
      <c r="T252" s="438" t="s">
        <v>3306</v>
      </c>
      <c r="U252" s="438">
        <f>VLOOKUP(N252,Register!$B:$E,4,FALSE)</f>
        <v>30000</v>
      </c>
      <c r="V252" s="412"/>
      <c r="W252" s="270"/>
      <c r="X252" s="270"/>
      <c r="Y252" s="270"/>
      <c r="Z252" s="270"/>
      <c r="AA252" s="270"/>
      <c r="AB252" s="270"/>
      <c r="AC252" s="270"/>
    </row>
    <row r="253" ht="15.75" customHeight="1">
      <c r="A253" s="209" t="s">
        <v>1188</v>
      </c>
      <c r="B253" s="449" t="str">
        <f>VLOOKUP(C253,'Tech. sheet (2)'!$A:$S,18,FALSE)</f>
        <v>L-922-868-170TH580S2828-ERD-A55K05</v>
      </c>
      <c r="C253" s="437" t="str">
        <f>VLOOKUP(A253,Register!$B:$F,3,FALSE)</f>
        <v>OT070-ELQ7040A0A ERD</v>
      </c>
      <c r="D253" s="437" t="str">
        <f>VLOOKUP(C253,'Tech. sheet (2)'!$A:$S,17,FALSE)</f>
        <v/>
      </c>
      <c r="E253" s="437" t="str">
        <f>VLOOKUP(C253,'Tech. sheet (2)'!$A:$S,12,FALSE)</f>
        <v>ALU/C</v>
      </c>
      <c r="F253" s="443">
        <v>2.0</v>
      </c>
      <c r="G253" s="443" t="s">
        <v>3308</v>
      </c>
      <c r="H253" s="443">
        <f>VLOOKUP(A253,Register!B:F,4,FALSE)</f>
        <v>10500</v>
      </c>
      <c r="I253" s="412"/>
      <c r="J253" s="412"/>
      <c r="K253" s="412"/>
      <c r="L253" s="412"/>
      <c r="M253" s="412"/>
      <c r="N253" s="435" t="s">
        <v>1246</v>
      </c>
      <c r="O253" s="344" t="str">
        <f>VLOOKUP(P253,'Tech. sheet (2)'!$A:$R,18,FALSE)</f>
        <v>L-913-766-140TS480F2020-RAS-21EK05</v>
      </c>
      <c r="P253" s="465" t="str">
        <f>VLOOKUP(N253,Register!$B:$E,3,FALSE)</f>
        <v>0,14x913x766 21E</v>
      </c>
      <c r="Q253" s="464" t="str">
        <f>VLOOKUP(P253,'Tech. sheet (2)'!$A:$S,17,FALSE)</f>
        <v>BUF-2 A</v>
      </c>
      <c r="R253" s="442" t="str">
        <f>VLOOKUP(P253,'Tech. sheet (2)'!$A:$S,12,FALSE)</f>
        <v>21E</v>
      </c>
      <c r="S253" s="438">
        <v>1.0</v>
      </c>
      <c r="T253" s="438" t="s">
        <v>3306</v>
      </c>
      <c r="U253" s="438">
        <f>VLOOKUP(N253,Register!$B:$E,4,FALSE)</f>
        <v>11000</v>
      </c>
      <c r="V253" s="412"/>
      <c r="W253" s="270"/>
      <c r="X253" s="270"/>
      <c r="Y253" s="270"/>
      <c r="Z253" s="270"/>
      <c r="AA253" s="270"/>
      <c r="AB253" s="270"/>
      <c r="AC253" s="270"/>
    </row>
    <row r="254" ht="15.75" customHeight="1">
      <c r="A254" s="209" t="s">
        <v>1176</v>
      </c>
      <c r="B254" s="449" t="str">
        <f>VLOOKUP(C254,'Tech. sheet (2)'!$A:$S,18,FALSE)</f>
        <v>L-808-908-220TS275S1515-ARS-A07B05</v>
      </c>
      <c r="C254" s="437" t="str">
        <f>VLOOKUP(A254,Register!$B:$F,3,FALSE)</f>
        <v>OT96 0,22  alu/g ARS</v>
      </c>
      <c r="D254" s="437" t="str">
        <f>VLOOKUP(C254,'Tech. sheet (2)'!$A:$S,17,FALSE)</f>
        <v>№139</v>
      </c>
      <c r="E254" s="437" t="str">
        <f>VLOOKUP(C254,'Tech. sheet (2)'!$A:$S,12,FALSE)</f>
        <v>ALU/G</v>
      </c>
      <c r="F254" s="443">
        <v>2.0</v>
      </c>
      <c r="G254" s="443" t="s">
        <v>3308</v>
      </c>
      <c r="H254" s="443">
        <f>VLOOKUP(A254,Register!B:F,4,FALSE)</f>
        <v>19000</v>
      </c>
      <c r="I254" s="412"/>
      <c r="J254" s="412"/>
      <c r="K254" s="412"/>
      <c r="L254" s="412"/>
      <c r="M254" s="412"/>
      <c r="N254" s="475" t="s">
        <v>1249</v>
      </c>
      <c r="O254" s="344" t="str">
        <f>VLOOKUP(P254,'Tech. sheet (2)'!$A:$R,18,FALSE)</f>
        <v>L-942-790-160TS340S2020-RAS-А08К05</v>
      </c>
      <c r="P254" s="476" t="str">
        <f>VLOOKUP(N254,Register!$B:$E,3,FALSE)</f>
        <v>0,16x942x790 ALU/С</v>
      </c>
      <c r="Q254" s="437" t="str">
        <f>VLOOKUP(P254,'Tech. sheet (2)'!$A:$S,17,FALSE)</f>
        <v>BUF-3 A</v>
      </c>
      <c r="R254" s="442" t="str">
        <f>VLOOKUP(P254,'Tech. sheet (2)'!$A:$S,12,FALSE)</f>
        <v>ALU/С</v>
      </c>
      <c r="S254" s="477">
        <v>1.0</v>
      </c>
      <c r="T254" s="477" t="s">
        <v>3306</v>
      </c>
      <c r="U254" s="477">
        <f>VLOOKUP(N254,Register!$B:$E,4,FALSE)</f>
        <v>30000</v>
      </c>
      <c r="V254" s="412"/>
      <c r="W254" s="270"/>
      <c r="X254" s="270"/>
      <c r="Y254" s="270"/>
      <c r="Z254" s="270"/>
      <c r="AA254" s="270"/>
      <c r="AB254" s="270"/>
      <c r="AC254" s="270"/>
    </row>
    <row r="255" ht="15.75" customHeight="1">
      <c r="A255" s="209" t="s">
        <v>1178</v>
      </c>
      <c r="B255" s="449" t="str">
        <f>VLOOKUP(C255,'Tech. sheet (2)'!$A:$S,18,FALSE)</f>
        <v> L-838-941,7-220TH415F2020-ERD-A75B05</v>
      </c>
      <c r="C255" s="437" t="str">
        <f>VLOOKUP(A255,Register!$B:$F,3,FALSE)</f>
        <v>OT99 0,22  alu/g New for BIL</v>
      </c>
      <c r="D255" s="437" t="str">
        <f>VLOOKUP(C255,'Tech. sheet (2)'!$A:$S,17,FALSE)</f>
        <v/>
      </c>
      <c r="E255" s="437" t="str">
        <f>VLOOKUP(C255,'Tech. sheet (2)'!$A:$S,12,FALSE)</f>
        <v>ALU/G</v>
      </c>
      <c r="F255" s="443">
        <v>1.0</v>
      </c>
      <c r="G255" s="443">
        <v>11064.0</v>
      </c>
      <c r="H255" s="443">
        <f>VLOOKUP(A255,Register!B:F,4,FALSE)</f>
        <v>30000</v>
      </c>
      <c r="I255" s="412"/>
      <c r="J255" s="412"/>
      <c r="K255" s="412"/>
      <c r="L255" s="412"/>
      <c r="M255" s="412"/>
      <c r="N255" s="475" t="s">
        <v>1246</v>
      </c>
      <c r="O255" s="344" t="str">
        <f>VLOOKUP(P255,'Tech. sheet (2)'!$A:$R,18,FALSE)</f>
        <v>L-913-766-140TS480F2020-RAS-21EK05</v>
      </c>
      <c r="P255" s="476" t="s">
        <v>856</v>
      </c>
      <c r="Q255" s="464" t="str">
        <f>VLOOKUP(P255,'Tech. sheet (2)'!$A:$S,17,FALSE)</f>
        <v>BUF-2 A</v>
      </c>
      <c r="R255" s="442" t="str">
        <f>VLOOKUP(P255,'Tech. sheet (2)'!$A:$S,12,FALSE)</f>
        <v>21E</v>
      </c>
      <c r="S255" s="477">
        <v>3.0</v>
      </c>
      <c r="T255" s="477" t="s">
        <v>3310</v>
      </c>
      <c r="U255" s="477">
        <v>11000.0</v>
      </c>
      <c r="V255" s="412"/>
      <c r="W255" s="270"/>
      <c r="X255" s="270"/>
      <c r="Y255" s="270"/>
      <c r="Z255" s="270"/>
      <c r="AA255" s="270"/>
      <c r="AB255" s="270"/>
      <c r="AC255" s="270"/>
    </row>
    <row r="256" ht="15.75" customHeight="1">
      <c r="A256" s="209" t="s">
        <v>1178</v>
      </c>
      <c r="B256" s="449" t="str">
        <f>VLOOKUP(C256,'Tech. sheet (2)'!$A:$S,18,FALSE)</f>
        <v> L-838-941,7-220TH415F2020-ERD-A75B05</v>
      </c>
      <c r="C256" s="437" t="str">
        <f>VLOOKUP(A256,Register!$B:$F,3,FALSE)</f>
        <v>OT99 0,22  alu/g New for BIL</v>
      </c>
      <c r="D256" s="437" t="str">
        <f>VLOOKUP(C256,'Tech. sheet (2)'!$A:$S,17,FALSE)</f>
        <v/>
      </c>
      <c r="E256" s="437" t="str">
        <f>VLOOKUP(C256,'Tech. sheet (2)'!$A:$S,12,FALSE)</f>
        <v>ALU/G</v>
      </c>
      <c r="F256" s="443">
        <v>2.0</v>
      </c>
      <c r="G256" s="443" t="s">
        <v>3308</v>
      </c>
      <c r="H256" s="443">
        <f>VLOOKUP(A256,Register!B:F,4,FALSE)</f>
        <v>30000</v>
      </c>
      <c r="I256" s="412"/>
      <c r="J256" s="412"/>
      <c r="K256" s="412"/>
      <c r="L256" s="412"/>
      <c r="M256" s="412"/>
      <c r="N256" s="475" t="s">
        <v>1254</v>
      </c>
      <c r="O256" s="344" t="str">
        <f>VLOOKUP(P256,'Tech. sheet (2)'!$A:$R,18,FALSE)</f>
        <v>L-950-876-270TH435F5628-USK-20EB05</v>
      </c>
      <c r="P256" s="476" t="str">
        <f>VLOOKUP(N256,Register!$B:$E,3,FALSE)</f>
        <v>OT153-ELQ1542A3A USK</v>
      </c>
      <c r="Q256" s="447" t="str">
        <f>VLOOKUP(P256,'Tech. sheet (2)'!$A:$S,17,FALSE)</f>
        <v>153-1 A</v>
      </c>
      <c r="R256" s="442" t="str">
        <f>VLOOKUP(P256,'Tech. sheet (2)'!$A:$S,12,FALSE)</f>
        <v>W/G</v>
      </c>
      <c r="S256" s="477">
        <v>1.0</v>
      </c>
      <c r="T256" s="477" t="s">
        <v>3307</v>
      </c>
      <c r="U256" s="477">
        <f>VLOOKUP(N256,Register!$B:$E,4,FALSE)</f>
        <v>10000</v>
      </c>
      <c r="V256" s="412"/>
      <c r="W256" s="270"/>
      <c r="X256" s="270"/>
      <c r="Y256" s="270"/>
      <c r="Z256" s="270"/>
      <c r="AA256" s="270"/>
      <c r="AB256" s="270"/>
      <c r="AC256" s="270"/>
    </row>
    <row r="257" ht="15.75" customHeight="1">
      <c r="A257" s="209" t="s">
        <v>1192</v>
      </c>
      <c r="B257" s="436" t="str">
        <f>VLOOKUP(C257,'Tech. sheet (2)'!$A:$S,18,FALSE)</f>
        <v>L-975-925-140TS550S2828-USK-C06K05</v>
      </c>
      <c r="C257" s="437" t="str">
        <f>VLOOKUP(A257,Register!$B:$F,3,FALSE)</f>
        <v>0,14x975x925 G/C USK</v>
      </c>
      <c r="D257" s="437" t="str">
        <f>VLOOKUP(C257,'Tech. sheet (2)'!$A:$S,17,FALSE)</f>
        <v>BUF-11 A</v>
      </c>
      <c r="E257" s="437" t="str">
        <f>VLOOKUP(C257,'Tech. sheet (2)'!$A:$S,12,FALSE)</f>
        <v>G/C</v>
      </c>
      <c r="F257" s="443">
        <v>1.0</v>
      </c>
      <c r="G257" s="443" t="s">
        <v>3306</v>
      </c>
      <c r="H257" s="443">
        <f>VLOOKUP(A257,Register!B:F,4,FALSE)</f>
        <v>20000</v>
      </c>
      <c r="I257" s="412"/>
      <c r="J257" s="412"/>
      <c r="K257" s="412"/>
      <c r="L257" s="412"/>
      <c r="M257" s="412"/>
      <c r="N257" s="475" t="s">
        <v>1255</v>
      </c>
      <c r="O257" s="344" t="str">
        <f>VLOOKUP(P257,'Tech. sheet (2)'!$A:$R,18,FALSE)</f>
        <v>L-950-876-270TH435F5628-USK-20EB05</v>
      </c>
      <c r="P257" s="476" t="str">
        <f>VLOOKUP(N257,Register!$B:$E,3,FALSE)</f>
        <v>OT153-ELQ1554A0A USK</v>
      </c>
      <c r="Q257" s="437" t="str">
        <f>VLOOKUP(P257,'Tech. sheet (2)'!$A:$S,17,FALSE)</f>
        <v>153-1 A</v>
      </c>
      <c r="R257" s="442" t="str">
        <f>VLOOKUP(P257,'Tech. sheet (2)'!$A:$S,12,FALSE)</f>
        <v>W/G</v>
      </c>
      <c r="S257" s="477">
        <v>1.0</v>
      </c>
      <c r="T257" s="477" t="s">
        <v>3307</v>
      </c>
      <c r="U257" s="477">
        <f>VLOOKUP(N257,Register!$B:$E,4,FALSE)</f>
        <v>30000</v>
      </c>
      <c r="V257" s="412"/>
      <c r="W257" s="270"/>
      <c r="X257" s="270"/>
      <c r="Y257" s="270"/>
      <c r="Z257" s="270"/>
      <c r="AA257" s="270"/>
      <c r="AB257" s="270"/>
      <c r="AC257" s="270"/>
    </row>
    <row r="258" ht="15.75" customHeight="1">
      <c r="A258" s="474" t="s">
        <v>1192</v>
      </c>
      <c r="B258" s="436" t="str">
        <f>VLOOKUP(C258,'Tech. sheet (2)'!$A:$S,18,FALSE)</f>
        <v>L-975-925-140TS550S2828-USK-C06K05</v>
      </c>
      <c r="C258" s="437" t="str">
        <f>VLOOKUP(A258,Register!$B:$F,3,FALSE)</f>
        <v>0,14x975x925 G/C USK</v>
      </c>
      <c r="D258" s="437" t="str">
        <f>VLOOKUP(C258,'Tech. sheet (2)'!$A:$S,17,FALSE)</f>
        <v>BUF-11 A</v>
      </c>
      <c r="E258" s="437" t="str">
        <f>VLOOKUP(C258,'Tech. sheet (2)'!$A:$S,12,FALSE)</f>
        <v>G/C</v>
      </c>
      <c r="F258" s="443">
        <v>2.0</v>
      </c>
      <c r="G258" s="443">
        <v>101597.0</v>
      </c>
      <c r="H258" s="443">
        <f>VLOOKUP(A258,Register!B:F,4,FALSE)</f>
        <v>20000</v>
      </c>
      <c r="I258" s="412"/>
      <c r="J258" s="412"/>
      <c r="K258" s="412"/>
      <c r="L258" s="412"/>
      <c r="M258" s="412"/>
      <c r="N258" s="475" t="s">
        <v>1254</v>
      </c>
      <c r="O258" s="344" t="str">
        <f>VLOOKUP(P258,'Tech. sheet (2)'!$A:$R,18,FALSE)</f>
        <v>L-950-876-270TH435F5628-USK-20EB05</v>
      </c>
      <c r="P258" s="476" t="str">
        <f>VLOOKUP(N258,Register!$B:$E,3,FALSE)</f>
        <v>OT153-ELQ1542A3A USK</v>
      </c>
      <c r="Q258" s="447" t="str">
        <f>VLOOKUP(P258,'Tech. sheet (2)'!$A:$S,17,FALSE)</f>
        <v>153-1 A</v>
      </c>
      <c r="R258" s="442" t="str">
        <f>VLOOKUP(P258,'Tech. sheet (2)'!$A:$S,12,FALSE)</f>
        <v>W/G</v>
      </c>
      <c r="S258" s="477">
        <v>3.0</v>
      </c>
      <c r="T258" s="477">
        <v>816733.0</v>
      </c>
      <c r="U258" s="477">
        <f>VLOOKUP(N258,Register!$B:$E,4,FALSE)</f>
        <v>10000</v>
      </c>
      <c r="V258" s="412"/>
      <c r="W258" s="270"/>
      <c r="X258" s="270"/>
      <c r="Y258" s="270"/>
      <c r="Z258" s="270"/>
      <c r="AA258" s="270"/>
      <c r="AB258" s="270"/>
      <c r="AC258" s="270"/>
    </row>
    <row r="259" ht="15.75" customHeight="1">
      <c r="A259" s="442" t="s">
        <v>1193</v>
      </c>
      <c r="B259" s="436" t="str">
        <f>VLOOKUP(C259,'Tech. sheet (2)'!$A:$S,18,FALSE)</f>
        <v>L-942-790-160TS340S2020-RAS-А08К05</v>
      </c>
      <c r="C259" s="437" t="str">
        <f>VLOOKUP(A259,Register!$B:$F,3,FALSE)</f>
        <v>0,16x942x790 ALU/С</v>
      </c>
      <c r="D259" s="437" t="str">
        <f>VLOOKUP(C259,'Tech. sheet (2)'!$A:$S,17,FALSE)</f>
        <v>BUF-3 A</v>
      </c>
      <c r="E259" s="437" t="str">
        <f>VLOOKUP(C259,'Tech. sheet (2)'!$A:$S,12,FALSE)</f>
        <v>ALU/С</v>
      </c>
      <c r="F259" s="443">
        <v>1.0</v>
      </c>
      <c r="G259" s="443" t="s">
        <v>3306</v>
      </c>
      <c r="H259" s="443">
        <f>VLOOKUP(A259,Register!B:F,4,FALSE)</f>
        <v>40000</v>
      </c>
      <c r="I259" s="412"/>
      <c r="J259" s="412"/>
      <c r="K259" s="412"/>
      <c r="L259" s="412"/>
      <c r="M259" s="412"/>
      <c r="N259" s="475" t="s">
        <v>1255</v>
      </c>
      <c r="O259" s="344" t="str">
        <f>VLOOKUP(P259,'Tech. sheet (2)'!$A:$R,18,FALSE)</f>
        <v>L-950-876-270TH435F5628-USK-20EB05</v>
      </c>
      <c r="P259" s="476" t="str">
        <f>VLOOKUP(N259,Register!$B:$E,3,FALSE)</f>
        <v>OT153-ELQ1554A0A USK</v>
      </c>
      <c r="Q259" s="437" t="str">
        <f>VLOOKUP(P259,'Tech. sheet (2)'!$A:$S,17,FALSE)</f>
        <v>153-1 A</v>
      </c>
      <c r="R259" s="442" t="str">
        <f>VLOOKUP(P259,'Tech. sheet (2)'!$A:$S,12,FALSE)</f>
        <v>W/G</v>
      </c>
      <c r="S259" s="477">
        <v>3.0</v>
      </c>
      <c r="T259" s="477">
        <v>816733.0</v>
      </c>
      <c r="U259" s="477">
        <f>VLOOKUP(N259,Register!$B:$E,4,FALSE)</f>
        <v>30000</v>
      </c>
      <c r="V259" s="412"/>
      <c r="W259" s="270"/>
      <c r="X259" s="270"/>
      <c r="Y259" s="270"/>
      <c r="Z259" s="270"/>
      <c r="AA259" s="270"/>
      <c r="AB259" s="270"/>
      <c r="AC259" s="270"/>
    </row>
    <row r="260" ht="15.75" customHeight="1">
      <c r="A260" s="491" t="s">
        <v>1171</v>
      </c>
      <c r="B260" s="449" t="str">
        <f>VLOOKUP(C260,'Tech. sheet (2)'!$A:$S,18,FALSE)</f>
        <v>L-954-848-170TH435S2828-USK-15VK05</v>
      </c>
      <c r="C260" s="437" t="str">
        <f>VLOOKUP(A260,Register!$B:$F,3,FALSE)</f>
        <v>OT62-ELQ6216A2A  USK ver3</v>
      </c>
      <c r="D260" s="437" t="str">
        <f>VLOOKUP(C260,'Tech. sheet (2)'!$A:$S,17,FALSE)</f>
        <v>62-3 A</v>
      </c>
      <c r="E260" s="447" t="str">
        <f>VLOOKUP(C260,'Tech. sheet (2)'!$A:$S,12,FALSE)</f>
        <v>W/C 15V</v>
      </c>
      <c r="F260" s="443">
        <v>2.0</v>
      </c>
      <c r="G260" s="443" t="s">
        <v>3309</v>
      </c>
      <c r="H260" s="443">
        <f>VLOOKUP(A260,Register!B:F,4,FALSE)</f>
        <v>40000</v>
      </c>
      <c r="I260" s="412"/>
      <c r="J260" s="412"/>
      <c r="K260" s="412"/>
      <c r="L260" s="412"/>
      <c r="M260" s="412"/>
      <c r="N260" s="475" t="s">
        <v>1268</v>
      </c>
      <c r="O260" s="344" t="str">
        <f>VLOOKUP(P260,'Tech. sheet (2)'!$A:$R,18,FALSE)</f>
        <v>L-830-801-180TS260S2828-USK-IMP-A08K05</v>
      </c>
      <c r="P260" s="476" t="str">
        <f>VLOOKUP(N260,Register!$B:$E,3,FALSE)</f>
        <v>0,18x830x801 Alu/C 28S</v>
      </c>
      <c r="Q260" s="437" t="str">
        <f>VLOOKUP(P260,'Tech. sheet (2)'!$A:$S,17,FALSE)</f>
        <v>BUF-6 A</v>
      </c>
      <c r="R260" s="451" t="str">
        <f>VLOOKUP(P260,'Tech. sheet (2)'!$A:$S,12,FALSE)</f>
        <v>Alu/C</v>
      </c>
      <c r="S260" s="477">
        <v>1.0</v>
      </c>
      <c r="T260" s="477" t="s">
        <v>3306</v>
      </c>
      <c r="U260" s="477">
        <f>VLOOKUP(N260,Register!$B:$E,4,FALSE)</f>
        <v>20400</v>
      </c>
      <c r="V260" s="412"/>
      <c r="W260" s="270"/>
      <c r="X260" s="270"/>
      <c r="Y260" s="270"/>
      <c r="Z260" s="270"/>
      <c r="AA260" s="270"/>
      <c r="AB260" s="270"/>
      <c r="AC260" s="270"/>
    </row>
    <row r="261" ht="15.75" customHeight="1">
      <c r="A261" s="209" t="s">
        <v>1172</v>
      </c>
      <c r="B261" s="449" t="str">
        <f>VLOOKUP(C261,'Tech. sheet (2)'!$A:$S,18,FALSE)</f>
        <v>L-954-848-170TH435S2828-USK-15VK05</v>
      </c>
      <c r="C261" s="437" t="str">
        <f>VLOOKUP(A261,Register!$B:$F,3,FALSE)</f>
        <v>OT62-ELQ6216A2A  USK ver3</v>
      </c>
      <c r="D261" s="437" t="str">
        <f>VLOOKUP(C261,'Tech. sheet (2)'!$A:$S,17,FALSE)</f>
        <v>62-3 A</v>
      </c>
      <c r="E261" s="447" t="str">
        <f>VLOOKUP(C261,'Tech. sheet (2)'!$A:$S,12,FALSE)</f>
        <v>W/C 15V</v>
      </c>
      <c r="F261" s="443">
        <v>2.0</v>
      </c>
      <c r="G261" s="443" t="s">
        <v>3309</v>
      </c>
      <c r="H261" s="443">
        <f>VLOOKUP(A261,Register!B:F,4,FALSE)</f>
        <v>20000</v>
      </c>
      <c r="I261" s="412"/>
      <c r="J261" s="412"/>
      <c r="K261" s="412"/>
      <c r="L261" s="412"/>
      <c r="M261" s="412"/>
      <c r="N261" s="475" t="s">
        <v>1267</v>
      </c>
      <c r="O261" s="344" t="str">
        <f>VLOOKUP(P261,'Tech. sheet (2)'!$A:$R,18,FALSE)</f>
        <v>L-954-848-170TH435S2828-HBI-15VK05</v>
      </c>
      <c r="P261" s="476" t="str">
        <f>VLOOKUP(N261,Register!$B:$E,3,FALSE)</f>
        <v>OT62-ELQ6216A2A ver2</v>
      </c>
      <c r="Q261" s="437" t="str">
        <f>VLOOKUP(P261,'Tech. sheet (2)'!$A:$S,17,FALSE)</f>
        <v>62-3 A</v>
      </c>
      <c r="R261" s="442" t="str">
        <f>VLOOKUP(P261,'Tech. sheet (2)'!$A:$S,12,FALSE)</f>
        <v>W/C 15V</v>
      </c>
      <c r="S261" s="477">
        <v>1.0</v>
      </c>
      <c r="T261" s="477" t="s">
        <v>3306</v>
      </c>
      <c r="U261" s="477">
        <f>VLOOKUP(N261,Register!$B:$E,4,FALSE)</f>
        <v>40000</v>
      </c>
      <c r="V261" s="412"/>
      <c r="W261" s="270"/>
      <c r="X261" s="270"/>
      <c r="Y261" s="270"/>
      <c r="Z261" s="270"/>
      <c r="AA261" s="270"/>
      <c r="AB261" s="270"/>
      <c r="AC261" s="270"/>
    </row>
    <row r="262" ht="15.75" customHeight="1">
      <c r="A262" s="209" t="s">
        <v>1196</v>
      </c>
      <c r="B262" s="436" t="str">
        <f>VLOOKUP(C262,'Tech. sheet (2)'!$A:$S,18,FALSE)</f>
        <v>L-922-868-170TH580S2828-HBI-07CK05</v>
      </c>
      <c r="C262" s="437" t="str">
        <f>VLOOKUP(A262,Register!$B:$F,3,FALSE)</f>
        <v>OT070-ELQ7013A9A </v>
      </c>
      <c r="D262" s="437" t="str">
        <f>VLOOKUP(C262,'Tech. sheet (2)'!$A:$S,17,FALSE)</f>
        <v>70-3 A</v>
      </c>
      <c r="E262" s="437" t="str">
        <f>VLOOKUP(C262,'Tech. sheet (2)'!$A:$S,12,FALSE)</f>
        <v>G/C</v>
      </c>
      <c r="F262" s="443">
        <v>2.0</v>
      </c>
      <c r="G262" s="443">
        <v>816361.0</v>
      </c>
      <c r="H262" s="443">
        <f>VLOOKUP(A262,Register!B:F,4,FALSE)</f>
        <v>40000</v>
      </c>
      <c r="I262" s="412"/>
      <c r="J262" s="412"/>
      <c r="K262" s="412"/>
      <c r="L262" s="412"/>
      <c r="M262" s="412"/>
      <c r="N262" s="475" t="s">
        <v>1267</v>
      </c>
      <c r="O262" s="344" t="str">
        <f>VLOOKUP(P262,'Tech. sheet (2)'!$A:$R,18,FALSE)</f>
        <v>L-954-848-170TH435S2828-HBI-15VK05</v>
      </c>
      <c r="P262" s="476" t="str">
        <f>VLOOKUP(N262,Register!$B:$E,3,FALSE)</f>
        <v>OT62-ELQ6216A2A ver2</v>
      </c>
      <c r="Q262" s="437" t="str">
        <f>VLOOKUP(P262,'Tech. sheet (2)'!$A:$S,17,FALSE)</f>
        <v>62-3 A</v>
      </c>
      <c r="R262" s="442" t="str">
        <f>VLOOKUP(P262,'Tech. sheet (2)'!$A:$S,12,FALSE)</f>
        <v>W/C 15V</v>
      </c>
      <c r="S262" s="477">
        <v>1.0</v>
      </c>
      <c r="T262" s="477" t="s">
        <v>3306</v>
      </c>
      <c r="U262" s="477">
        <v>20000.0</v>
      </c>
      <c r="V262" s="412"/>
      <c r="W262" s="270"/>
      <c r="X262" s="270"/>
      <c r="Y262" s="270"/>
      <c r="Z262" s="270"/>
      <c r="AA262" s="270"/>
      <c r="AB262" s="270"/>
      <c r="AC262" s="270"/>
    </row>
    <row r="263" ht="15.75" customHeight="1">
      <c r="A263" s="209" t="s">
        <v>1197</v>
      </c>
      <c r="B263" s="449" t="str">
        <f>VLOOKUP(C263,'Tech. sheet (2)'!$A:$S,18,FALSE)</f>
        <v>L-954-848-170TH435S2828-USK-15VK05</v>
      </c>
      <c r="C263" s="437" t="str">
        <f>VLOOKUP(A263,Register!$B:$F,3,FALSE)</f>
        <v>OT62-ELQ6216A2A  USK ver3</v>
      </c>
      <c r="D263" s="437" t="str">
        <f>VLOOKUP(C263,'Tech. sheet (2)'!$A:$S,17,FALSE)</f>
        <v>62-3 A</v>
      </c>
      <c r="E263" s="447" t="str">
        <f>VLOOKUP(C263,'Tech. sheet (2)'!$A:$S,12,FALSE)</f>
        <v>W/C 15V</v>
      </c>
      <c r="F263" s="443">
        <v>2.0</v>
      </c>
      <c r="G263" s="443" t="s">
        <v>3309</v>
      </c>
      <c r="H263" s="443">
        <f>VLOOKUP(A263,Register!B:F,4,FALSE)</f>
        <v>40000</v>
      </c>
      <c r="I263" s="412"/>
      <c r="J263" s="412"/>
      <c r="K263" s="412"/>
      <c r="L263" s="412"/>
      <c r="M263" s="412"/>
      <c r="N263" s="492" t="s">
        <v>1268</v>
      </c>
      <c r="O263" s="344" t="str">
        <f>VLOOKUP(P263,'Tech. sheet (2)'!$A:$R,18,FALSE)</f>
        <v>L-830-801-180TS260S2828-USK-IMP-A08K05</v>
      </c>
      <c r="P263" s="476" t="str">
        <f>VLOOKUP(N263,Register!$B:$E,3,FALSE)</f>
        <v>0,18x830x801 Alu/C 28S</v>
      </c>
      <c r="Q263" s="437" t="str">
        <f>VLOOKUP(P263,'Tech. sheet (2)'!$A:$S,17,FALSE)</f>
        <v>BUF-6 A</v>
      </c>
      <c r="R263" s="451" t="str">
        <f>VLOOKUP(P263,'Tech. sheet (2)'!$A:$S,12,FALSE)</f>
        <v>Alu/C</v>
      </c>
      <c r="S263" s="477">
        <v>2.0</v>
      </c>
      <c r="T263" s="477" t="s">
        <v>3308</v>
      </c>
      <c r="U263" s="477">
        <f>VLOOKUP(N263,Register!$B:$E,4,FALSE)</f>
        <v>20400</v>
      </c>
      <c r="V263" s="412"/>
      <c r="W263" s="270"/>
      <c r="X263" s="270"/>
      <c r="Y263" s="270"/>
      <c r="Z263" s="270"/>
      <c r="AA263" s="270"/>
      <c r="AB263" s="270"/>
      <c r="AC263" s="270"/>
    </row>
    <row r="264" ht="15.75" customHeight="1">
      <c r="A264" s="209" t="s">
        <v>1199</v>
      </c>
      <c r="B264" s="436" t="str">
        <f>VLOOKUP(C264,'Tech. sheet (2)'!$A:$S,18,FALSE)</f>
        <v>L-950-876-270TH435S2828-USK-W18B55</v>
      </c>
      <c r="C264" s="437" t="str">
        <f>VLOOKUP(A264,Register!$B:$F,3,FALSE)</f>
        <v>OT153-ELQ0561A2A USK</v>
      </c>
      <c r="D264" s="437" t="str">
        <f>VLOOKUP(C264,'Tech. sheet (2)'!$A:$S,17,FALSE)</f>
        <v>153-2
</v>
      </c>
      <c r="E264" s="437" t="str">
        <f>VLOOKUP(C264,'Tech. sheet (2)'!$A:$S,12,FALSE)</f>
        <v>2 W/G</v>
      </c>
      <c r="F264" s="443">
        <v>2.0</v>
      </c>
      <c r="G264" s="443">
        <v>818062.0</v>
      </c>
      <c r="H264" s="443">
        <f>VLOOKUP(A264,Register!B:F,4,FALSE)</f>
        <v>20000</v>
      </c>
      <c r="I264" s="412"/>
      <c r="J264" s="412"/>
      <c r="K264" s="412"/>
      <c r="L264" s="412"/>
      <c r="M264" s="412"/>
      <c r="N264" s="488" t="s">
        <v>1253</v>
      </c>
      <c r="O264" s="344" t="str">
        <f>VLOOKUP(P264,'Tech. sheet (2)'!$A:$R,18,FALSE)</f>
        <v>L-942-790-160TS340S2020-RAS-А08К05</v>
      </c>
      <c r="P264" s="472" t="str">
        <f>VLOOKUP(N264,Register!$B:$E,3,FALSE)</f>
        <v>0,16x942x790 ALU/С</v>
      </c>
      <c r="Q264" s="437" t="str">
        <f>VLOOKUP(P264,'Tech. sheet (2)'!$A:$S,17,FALSE)</f>
        <v>BUF-3 A</v>
      </c>
      <c r="R264" s="442" t="str">
        <f>VLOOKUP(P264,'Tech. sheet (2)'!$A:$S,12,FALSE)</f>
        <v>ALU/С</v>
      </c>
      <c r="S264" s="473">
        <v>1.0</v>
      </c>
      <c r="T264" s="473" t="s">
        <v>3306</v>
      </c>
      <c r="U264" s="473">
        <f>VLOOKUP(N264,Register!$B:$E,4,FALSE)</f>
        <v>30000</v>
      </c>
      <c r="V264" s="412"/>
      <c r="W264" s="270"/>
      <c r="X264" s="270"/>
      <c r="Y264" s="270"/>
      <c r="Z264" s="270"/>
      <c r="AA264" s="270"/>
      <c r="AB264" s="270"/>
      <c r="AC264" s="270"/>
    </row>
    <row r="265" ht="15.75" customHeight="1">
      <c r="A265" s="243" t="s">
        <v>1199</v>
      </c>
      <c r="B265" s="436" t="str">
        <f>VLOOKUP(C265,'Tech. sheet (2)'!$A:$S,18,FALSE)</f>
        <v>L-950-876-270TH435S2828-USK-W18B55</v>
      </c>
      <c r="C265" s="437" t="str">
        <f>VLOOKUP(A265,Register!$B:$F,3,FALSE)</f>
        <v>OT153-ELQ0561A2A USK</v>
      </c>
      <c r="D265" s="437" t="str">
        <f>VLOOKUP(C265,'Tech. sheet (2)'!$A:$S,17,FALSE)</f>
        <v>153-2
</v>
      </c>
      <c r="E265" s="437" t="str">
        <f>VLOOKUP(C265,'Tech. sheet (2)'!$A:$S,12,FALSE)</f>
        <v>2 W/G</v>
      </c>
      <c r="F265" s="462">
        <v>3.0</v>
      </c>
      <c r="G265" s="462">
        <v>818062.0</v>
      </c>
      <c r="H265" s="462">
        <f>VLOOKUP(A265,Register!B:F,4,FALSE)</f>
        <v>20000</v>
      </c>
      <c r="I265" s="412"/>
      <c r="J265" s="412"/>
      <c r="K265" s="412"/>
      <c r="L265" s="412"/>
      <c r="M265" s="412"/>
      <c r="N265" s="488" t="s">
        <v>1253</v>
      </c>
      <c r="O265" s="344" t="str">
        <f>VLOOKUP(P265,'Tech. sheet (2)'!$A:$R,18,FALSE)</f>
        <v>L-942-790-160TS340S2020-RAS-А08К05</v>
      </c>
      <c r="P265" s="472" t="str">
        <f>VLOOKUP(N265,Register!$B:$E,3,FALSE)</f>
        <v>0,16x942x790 ALU/С</v>
      </c>
      <c r="Q265" s="437" t="str">
        <f>VLOOKUP(P265,'Tech. sheet (2)'!$A:$S,17,FALSE)</f>
        <v>BUF-3 A</v>
      </c>
      <c r="R265" s="442" t="str">
        <f>VLOOKUP(P265,'Tech. sheet (2)'!$A:$S,12,FALSE)</f>
        <v>ALU/С</v>
      </c>
      <c r="S265" s="473">
        <v>2.0</v>
      </c>
      <c r="T265" s="473" t="s">
        <v>3308</v>
      </c>
      <c r="U265" s="473">
        <f>VLOOKUP(N265,Register!$B:$E,4,FALSE)</f>
        <v>30000</v>
      </c>
      <c r="V265" s="412"/>
      <c r="W265" s="270"/>
      <c r="X265" s="270"/>
      <c r="Y265" s="270"/>
      <c r="Z265" s="270"/>
      <c r="AA265" s="270"/>
      <c r="AB265" s="270"/>
      <c r="AC265" s="270"/>
    </row>
    <row r="266" ht="15.75" customHeight="1">
      <c r="A266" s="243" t="s">
        <v>1198</v>
      </c>
      <c r="B266" s="436" t="str">
        <f>VLOOKUP(C266,'Tech. sheet (2)'!$A:$S,18,FALSE)</f>
        <v>L-950-876-270TH435F5628-USK-20EB05</v>
      </c>
      <c r="C266" s="437" t="str">
        <f>VLOOKUP(A266,Register!$B:$F,3,FALSE)</f>
        <v>OT153-ELQ1542A3A USK</v>
      </c>
      <c r="D266" s="447" t="str">
        <f>VLOOKUP(C266,'Tech. sheet (2)'!$A:$S,17,FALSE)</f>
        <v>153-1 A</v>
      </c>
      <c r="E266" s="437" t="str">
        <f>VLOOKUP(C266,'Tech. sheet (2)'!$A:$S,12,FALSE)</f>
        <v>W/G</v>
      </c>
      <c r="F266" s="462">
        <v>3.0</v>
      </c>
      <c r="G266" s="462">
        <v>816733.0</v>
      </c>
      <c r="H266" s="462">
        <f>VLOOKUP(A266,Register!B:F,4,FALSE)</f>
        <v>16000</v>
      </c>
      <c r="I266" s="412"/>
      <c r="J266" s="412"/>
      <c r="K266" s="412"/>
      <c r="L266" s="412"/>
      <c r="M266" s="412"/>
      <c r="N266" s="240" t="s">
        <v>1273</v>
      </c>
      <c r="O266" s="344" t="str">
        <f>VLOOKUP(P266,'Tech. sheet (2)'!$A:$R,18,FALSE)</f>
        <v>L-954-848-170TH435S2828-HBI-15VK05</v>
      </c>
      <c r="P266" s="472" t="str">
        <f>VLOOKUP(N266,Register!$B:$E,3,FALSE)</f>
        <v>OT62-ELQ6216A2A ver2</v>
      </c>
      <c r="Q266" s="437" t="str">
        <f>VLOOKUP(P266,'Tech. sheet (2)'!$A:$S,17,FALSE)</f>
        <v>62-3 A</v>
      </c>
      <c r="R266" s="442" t="str">
        <f>VLOOKUP(P266,'Tech. sheet (2)'!$A:$S,12,FALSE)</f>
        <v>W/C 15V</v>
      </c>
      <c r="S266" s="473">
        <v>1.0</v>
      </c>
      <c r="T266" s="473" t="s">
        <v>3306</v>
      </c>
      <c r="U266" s="473">
        <f>VLOOKUP(N266,Register!$B:$E,4,FALSE)</f>
        <v>30000</v>
      </c>
      <c r="V266" s="412"/>
      <c r="W266" s="270"/>
      <c r="X266" s="270"/>
      <c r="Y266" s="270"/>
      <c r="Z266" s="270"/>
      <c r="AA266" s="270"/>
      <c r="AB266" s="270"/>
      <c r="AC266" s="270"/>
    </row>
    <row r="267" ht="15.75" customHeight="1">
      <c r="A267" s="243" t="s">
        <v>1200</v>
      </c>
      <c r="B267" s="436" t="str">
        <f>VLOOKUP(C267,'Tech. sheet (2)'!$A:$S,18,FALSE)</f>
        <v>L-922-868-170TH580S2828-HBI-W14K05</v>
      </c>
      <c r="C267" s="437" t="str">
        <f>VLOOKUP(A267,Register!$B:$F,3,FALSE)</f>
        <v>OT070-ELQ7022A6A </v>
      </c>
      <c r="D267" s="437" t="str">
        <f>VLOOKUP(C267,'Tech. sheet (2)'!$A:$S,17,FALSE)</f>
        <v>70-5 A</v>
      </c>
      <c r="E267" s="437" t="str">
        <f>VLOOKUP(C267,'Tech. sheet (2)'!$A:$S,12,FALSE)</f>
        <v>2W/C</v>
      </c>
      <c r="F267" s="462">
        <v>2.0</v>
      </c>
      <c r="G267" s="462">
        <v>818062.0</v>
      </c>
      <c r="H267" s="462">
        <v>12000.0</v>
      </c>
      <c r="I267" s="412"/>
      <c r="J267" s="412"/>
      <c r="K267" s="412"/>
      <c r="L267" s="412"/>
      <c r="M267" s="412"/>
      <c r="N267" s="238" t="s">
        <v>1274</v>
      </c>
      <c r="O267" s="344" t="str">
        <f>VLOOKUP(P267,'Tech. sheet (2)'!$A:$R,18,FALSE)</f>
        <v>L-954-848-170TH435S2828-HBI-15VK05</v>
      </c>
      <c r="P267" s="472" t="str">
        <f>VLOOKUP(N267,Register!$B:$E,3,FALSE)</f>
        <v>OT62-ELQ6216A2A ver2</v>
      </c>
      <c r="Q267" s="437" t="str">
        <f>VLOOKUP(P267,'Tech. sheet (2)'!$A:$S,17,FALSE)</f>
        <v>62-3 A</v>
      </c>
      <c r="R267" s="442" t="str">
        <f>VLOOKUP(P267,'Tech. sheet (2)'!$A:$S,12,FALSE)</f>
        <v>W/C 15V</v>
      </c>
      <c r="S267" s="473">
        <v>1.0</v>
      </c>
      <c r="T267" s="473" t="s">
        <v>3306</v>
      </c>
      <c r="U267" s="473">
        <f>VLOOKUP(N267,Register!$B:$E,4,FALSE)</f>
        <v>30000</v>
      </c>
      <c r="V267" s="412"/>
      <c r="W267" s="270"/>
      <c r="X267" s="270"/>
      <c r="Y267" s="270"/>
      <c r="Z267" s="270"/>
      <c r="AA267" s="270"/>
      <c r="AB267" s="270"/>
      <c r="AC267" s="270"/>
    </row>
    <row r="268" ht="15.75" customHeight="1">
      <c r="A268" s="243" t="s">
        <v>1200</v>
      </c>
      <c r="B268" s="436" t="str">
        <f>VLOOKUP(C268,'Tech. sheet (2)'!$A:$S,18,FALSE)</f>
        <v>L-922-868-170TH580S2828-HBI-W14K05</v>
      </c>
      <c r="C268" s="437" t="str">
        <f>VLOOKUP(A268,Register!$B:$F,3,FALSE)</f>
        <v>OT070-ELQ7022A6A </v>
      </c>
      <c r="D268" s="437" t="str">
        <f>VLOOKUP(C268,'Tech. sheet (2)'!$A:$S,17,FALSE)</f>
        <v>70-5 A</v>
      </c>
      <c r="E268" s="437" t="str">
        <f>VLOOKUP(C268,'Tech. sheet (2)'!$A:$S,12,FALSE)</f>
        <v>2W/C</v>
      </c>
      <c r="F268" s="462">
        <v>3.0</v>
      </c>
      <c r="G268" s="462">
        <v>818062.0</v>
      </c>
      <c r="H268" s="462">
        <v>12000.0</v>
      </c>
      <c r="I268" s="412"/>
      <c r="J268" s="412"/>
      <c r="K268" s="412"/>
      <c r="L268" s="412"/>
      <c r="M268" s="412"/>
      <c r="N268" s="238" t="s">
        <v>1274</v>
      </c>
      <c r="O268" s="344" t="str">
        <f>VLOOKUP(P268,'Tech. sheet (2)'!$A:$R,18,FALSE)</f>
        <v>L-954-848-170TH435S2828-HBI-15VK05</v>
      </c>
      <c r="P268" s="472" t="str">
        <f>VLOOKUP(N268,Register!$B:$E,3,FALSE)</f>
        <v>OT62-ELQ6216A2A ver2</v>
      </c>
      <c r="Q268" s="437" t="str">
        <f>VLOOKUP(P268,'Tech. sheet (2)'!$A:$S,17,FALSE)</f>
        <v>62-3 A</v>
      </c>
      <c r="R268" s="442" t="str">
        <f>VLOOKUP(P268,'Tech. sheet (2)'!$A:$S,12,FALSE)</f>
        <v>W/C 15V</v>
      </c>
      <c r="S268" s="473">
        <v>2.0</v>
      </c>
      <c r="T268" s="473" t="s">
        <v>3309</v>
      </c>
      <c r="U268" s="473">
        <f>VLOOKUP(N268,Register!$B:$E,4,FALSE)</f>
        <v>30000</v>
      </c>
      <c r="V268" s="412"/>
      <c r="W268" s="270"/>
      <c r="X268" s="270"/>
      <c r="Y268" s="270"/>
      <c r="Z268" s="270"/>
      <c r="AA268" s="270"/>
      <c r="AB268" s="270"/>
      <c r="AC268" s="270"/>
    </row>
    <row r="269" ht="15.75" customHeight="1">
      <c r="A269" s="243" t="s">
        <v>1202</v>
      </c>
      <c r="B269" s="436" t="str">
        <f>VLOOKUP(C269,'Tech. sheet (2)'!$A:$S,18,FALSE)</f>
        <v>L-975-925-140TS550S2828-USK-C06K05</v>
      </c>
      <c r="C269" s="437" t="str">
        <f>VLOOKUP(A269,Register!$B:$F,3,FALSE)</f>
        <v>0,14x975x925 G/C USK</v>
      </c>
      <c r="D269" s="437" t="str">
        <f>VLOOKUP(C269,'Tech. sheet (2)'!$A:$S,17,FALSE)</f>
        <v>BUF-11 A</v>
      </c>
      <c r="E269" s="437" t="str">
        <f>VLOOKUP(C269,'Tech. sheet (2)'!$A:$S,12,FALSE)</f>
        <v>G/C</v>
      </c>
      <c r="F269" s="462">
        <v>2.0</v>
      </c>
      <c r="G269" s="462">
        <v>101597.0</v>
      </c>
      <c r="H269" s="462">
        <f>VLOOKUP(A269,Register!B:F,4,FALSE)</f>
        <v>30000</v>
      </c>
      <c r="I269" s="412"/>
      <c r="J269" s="412"/>
      <c r="K269" s="412"/>
      <c r="L269" s="412"/>
      <c r="M269" s="412"/>
      <c r="N269" s="240" t="s">
        <v>1273</v>
      </c>
      <c r="O269" s="344" t="str">
        <f>VLOOKUP(P269,'Tech. sheet (2)'!$A:$R,18,FALSE)</f>
        <v>L-954-848-170TH435S2828-HBI-15VK05</v>
      </c>
      <c r="P269" s="472" t="str">
        <f>VLOOKUP(N269,Register!$B:$E,3,FALSE)</f>
        <v>OT62-ELQ6216A2A ver2</v>
      </c>
      <c r="Q269" s="437" t="str">
        <f>VLOOKUP(P269,'Tech. sheet (2)'!$A:$S,17,FALSE)</f>
        <v>62-3 A</v>
      </c>
      <c r="R269" s="442" t="str">
        <f>VLOOKUP(P269,'Tech. sheet (2)'!$A:$S,12,FALSE)</f>
        <v>W/C 15V</v>
      </c>
      <c r="S269" s="473">
        <v>2.0</v>
      </c>
      <c r="T269" s="473" t="s">
        <v>3309</v>
      </c>
      <c r="U269" s="473">
        <f>VLOOKUP(N269,Register!$B:$E,4,FALSE)</f>
        <v>30000</v>
      </c>
      <c r="V269" s="412"/>
      <c r="W269" s="270"/>
      <c r="X269" s="270"/>
      <c r="Y269" s="270"/>
      <c r="Z269" s="270"/>
      <c r="AA269" s="270"/>
      <c r="AB269" s="270"/>
      <c r="AC269" s="270"/>
    </row>
    <row r="270" ht="15.75" customHeight="1">
      <c r="A270" s="243" t="s">
        <v>1203</v>
      </c>
      <c r="B270" s="436" t="str">
        <f>VLOOKUP(C270,'Tech. sheet (2)'!$A:$S,18,FALSE)</f>
        <v>L-918-925-140TS550S2828-RAS-C06K05</v>
      </c>
      <c r="C270" s="437" t="str">
        <f>VLOOKUP(A270,Register!$B:$F,3,FALSE)</f>
        <v>0,14x918x925 G/C</v>
      </c>
      <c r="D270" s="437" t="str">
        <f>VLOOKUP(C270,'Tech. sheet (2)'!$A:$S,17,FALSE)</f>
        <v>BUF-9 A</v>
      </c>
      <c r="E270" s="437" t="str">
        <f>VLOOKUP(C270,'Tech. sheet (2)'!$A:$S,12,FALSE)</f>
        <v>G/C</v>
      </c>
      <c r="F270" s="462">
        <v>2.0</v>
      </c>
      <c r="G270" s="462">
        <v>101597.0</v>
      </c>
      <c r="H270" s="462">
        <f>VLOOKUP(A270,Register!B:F,4,FALSE)</f>
        <v>20000</v>
      </c>
      <c r="I270" s="412"/>
      <c r="J270" s="412"/>
      <c r="K270" s="412"/>
      <c r="L270" s="412"/>
      <c r="M270" s="412"/>
      <c r="N270" s="238" t="s">
        <v>1281</v>
      </c>
      <c r="O270" s="344" t="str">
        <f>VLOOKUP(P270,'Tech. sheet (2)'!$A:$R,18,FALSE)</f>
        <v>L-975-925-140TS550S2828-USK-IMP-C06K05</v>
      </c>
      <c r="P270" s="472" t="str">
        <f>VLOOKUP(N270,Register!$B:$E,3,FALSE)</f>
        <v>0,14x975x925 IMP G/C</v>
      </c>
      <c r="Q270" s="437" t="str">
        <f>VLOOKUP(P270,'Tech. sheet (2)'!$A:$S,17,FALSE)</f>
        <v>BUF-11 A</v>
      </c>
      <c r="R270" s="442" t="str">
        <f>VLOOKUP(P270,'Tech. sheet (2)'!$A:$S,12,FALSE)</f>
        <v>G/C</v>
      </c>
      <c r="S270" s="473">
        <v>1.0</v>
      </c>
      <c r="T270" s="473" t="s">
        <v>3306</v>
      </c>
      <c r="U270" s="473">
        <f>VLOOKUP(N270,Register!$B:$E,4,FALSE)</f>
        <v>9000</v>
      </c>
      <c r="V270" s="412"/>
      <c r="W270" s="270"/>
      <c r="X270" s="270"/>
      <c r="Y270" s="270"/>
      <c r="Z270" s="270"/>
      <c r="AA270" s="270"/>
      <c r="AB270" s="270"/>
      <c r="AC270" s="270"/>
    </row>
    <row r="271" ht="15.75" customHeight="1">
      <c r="A271" s="243" t="s">
        <v>1200</v>
      </c>
      <c r="B271" s="436" t="str">
        <f>VLOOKUP(C271,'Tech. sheet (2)'!$A:$S,18,FALSE)</f>
        <v>L-922-868-170TH580S2828-HBI-W14K05</v>
      </c>
      <c r="C271" s="437" t="str">
        <f>VLOOKUP(A271,Register!$B:$F,3,FALSE)</f>
        <v>OT070-ELQ7022A6A </v>
      </c>
      <c r="D271" s="437" t="str">
        <f>VLOOKUP(C271,'Tech. sheet (2)'!$A:$S,17,FALSE)</f>
        <v>70-5 A</v>
      </c>
      <c r="E271" s="437" t="str">
        <f>VLOOKUP(C271,'Tech. sheet (2)'!$A:$S,12,FALSE)</f>
        <v>2W/C</v>
      </c>
      <c r="F271" s="462">
        <v>2.0</v>
      </c>
      <c r="G271" s="462">
        <v>818062.0</v>
      </c>
      <c r="H271" s="462">
        <v>14000.0</v>
      </c>
      <c r="I271" s="412"/>
      <c r="J271" s="412"/>
      <c r="K271" s="412"/>
      <c r="L271" s="412"/>
      <c r="M271" s="412"/>
      <c r="N271" s="238" t="s">
        <v>1279</v>
      </c>
      <c r="O271" s="344" t="str">
        <f>VLOOKUP(P271,'Tech. sheet (2)'!$A:$R,18,FALSE)</f>
        <v>L-830-801-180TS260S2828-USK-IMP-A08K05</v>
      </c>
      <c r="P271" s="472" t="str">
        <f>VLOOKUP(N271,Register!$B:$E,3,FALSE)</f>
        <v>0,18x830x801 Alu/C 28S</v>
      </c>
      <c r="Q271" s="437" t="str">
        <f>VLOOKUP(P271,'Tech. sheet (2)'!$A:$S,17,FALSE)</f>
        <v>BUF-6 A</v>
      </c>
      <c r="R271" s="451" t="str">
        <f>VLOOKUP(P271,'Tech. sheet (2)'!$A:$S,12,FALSE)</f>
        <v>Alu/C</v>
      </c>
      <c r="S271" s="473">
        <v>1.0</v>
      </c>
      <c r="T271" s="473" t="s">
        <v>3306</v>
      </c>
      <c r="U271" s="473">
        <f>VLOOKUP(N271,Register!$B:$E,4,FALSE)</f>
        <v>12000</v>
      </c>
      <c r="V271" s="412"/>
      <c r="W271" s="270"/>
      <c r="X271" s="270"/>
      <c r="Y271" s="270"/>
      <c r="Z271" s="270"/>
      <c r="AA271" s="270"/>
      <c r="AB271" s="270"/>
      <c r="AC271" s="270"/>
    </row>
    <row r="272" ht="15.75" customHeight="1">
      <c r="A272" s="243" t="s">
        <v>1200</v>
      </c>
      <c r="B272" s="436" t="str">
        <f>VLOOKUP(C272,'Tech. sheet (2)'!$A:$S,18,FALSE)</f>
        <v>L-922-868-170TH580S2828-HBI-W14K05</v>
      </c>
      <c r="C272" s="437" t="str">
        <f>VLOOKUP(A272,Register!$B:$F,3,FALSE)</f>
        <v>OT070-ELQ7022A6A </v>
      </c>
      <c r="D272" s="437" t="str">
        <f>VLOOKUP(C272,'Tech. sheet (2)'!$A:$S,17,FALSE)</f>
        <v>70-5 A</v>
      </c>
      <c r="E272" s="437" t="str">
        <f>VLOOKUP(C272,'Tech. sheet (2)'!$A:$S,12,FALSE)</f>
        <v>2W/C</v>
      </c>
      <c r="F272" s="462">
        <v>3.0</v>
      </c>
      <c r="G272" s="462">
        <v>818062.0</v>
      </c>
      <c r="H272" s="462">
        <v>14000.0</v>
      </c>
      <c r="I272" s="412"/>
      <c r="J272" s="412"/>
      <c r="K272" s="412"/>
      <c r="L272" s="412"/>
      <c r="M272" s="412"/>
      <c r="N272" s="238" t="s">
        <v>1280</v>
      </c>
      <c r="O272" s="450" t="str">
        <f>VLOOKUP(P272,'Tech. sheet (2)'!$A:$R,18,FALSE)</f>
        <v>L-830-801-180TS260S2828-USK-IMP-09AK05</v>
      </c>
      <c r="P272" s="472" t="str">
        <f>VLOOKUP(N272,Register!$B:$E,3,FALSE)</f>
        <v>0,18x830x801 Alu/C</v>
      </c>
      <c r="Q272" s="437" t="str">
        <f>VLOOKUP(P272,'Tech. sheet (2)'!$A:$S,17,FALSE)</f>
        <v>BUF-5 A</v>
      </c>
      <c r="R272" s="451" t="str">
        <f>VLOOKUP(P272,'Tech. sheet (2)'!$A:$S,12,FALSE)</f>
        <v>Alu/C</v>
      </c>
      <c r="S272" s="473">
        <v>1.0</v>
      </c>
      <c r="T272" s="473" t="s">
        <v>3306</v>
      </c>
      <c r="U272" s="473">
        <f>VLOOKUP(N272,Register!$B:$E,4,FALSE)</f>
        <v>10000</v>
      </c>
      <c r="V272" s="412"/>
      <c r="W272" s="270"/>
      <c r="X272" s="270"/>
      <c r="Y272" s="270"/>
      <c r="Z272" s="270"/>
      <c r="AA272" s="270"/>
      <c r="AB272" s="270"/>
      <c r="AC272" s="270"/>
    </row>
    <row r="273" ht="15.75" customHeight="1">
      <c r="A273" s="243" t="s">
        <v>1209</v>
      </c>
      <c r="B273" s="436" t="str">
        <f>VLOOKUP(C273,'Tech. sheet (2)'!$A:$S,18,FALSE)</f>
        <v>Жерсть 0,17*922*868 W/G х</v>
      </c>
      <c r="C273" s="437" t="str">
        <f>VLOOKUP(A273,Register!$B:$F,3,FALSE)</f>
        <v>0,17x922x868 W/G</v>
      </c>
      <c r="D273" s="437" t="str">
        <f>VLOOKUP(C273,'Tech. sheet (2)'!$A:$S,17,FALSE)</f>
        <v/>
      </c>
      <c r="E273" s="437" t="str">
        <f>VLOOKUP(C273,'Tech. sheet (2)'!$A:$S,12,FALSE)</f>
        <v>W/G</v>
      </c>
      <c r="F273" s="462">
        <v>1.0</v>
      </c>
      <c r="G273" s="462">
        <v>818062.0</v>
      </c>
      <c r="H273" s="462">
        <v>6000.0</v>
      </c>
      <c r="I273" s="412"/>
      <c r="J273" s="412"/>
      <c r="K273" s="412"/>
      <c r="L273" s="412"/>
      <c r="M273" s="412"/>
      <c r="N273" s="238" t="s">
        <v>1277</v>
      </c>
      <c r="O273" s="344" t="str">
        <f>VLOOKUP(P273,'Tech. sheet (2)'!$A:$R,18,FALSE)</f>
        <v>L-942-790-160TS340S2020-RAS-А08К05</v>
      </c>
      <c r="P273" s="472" t="str">
        <f>VLOOKUP(N273,Register!$B:$E,3,FALSE)</f>
        <v>0,16x942x790 ALU/С</v>
      </c>
      <c r="Q273" s="437" t="str">
        <f>VLOOKUP(P273,'Tech. sheet (2)'!$A:$S,17,FALSE)</f>
        <v>BUF-3 A</v>
      </c>
      <c r="R273" s="442" t="str">
        <f>VLOOKUP(P273,'Tech. sheet (2)'!$A:$S,12,FALSE)</f>
        <v>ALU/С</v>
      </c>
      <c r="S273" s="473">
        <v>1.0</v>
      </c>
      <c r="T273" s="473" t="s">
        <v>3306</v>
      </c>
      <c r="U273" s="473">
        <f>VLOOKUP(N273,Register!$B:$E,4,FALSE)</f>
        <v>20000</v>
      </c>
      <c r="V273" s="412"/>
      <c r="W273" s="270"/>
      <c r="X273" s="270"/>
      <c r="Y273" s="270"/>
      <c r="Z273" s="270"/>
      <c r="AA273" s="270"/>
      <c r="AB273" s="270"/>
      <c r="AC273" s="270"/>
    </row>
    <row r="274" ht="15.75" customHeight="1">
      <c r="A274" s="243" t="s">
        <v>1210</v>
      </c>
      <c r="B274" s="449" t="str">
        <f>VLOOKUP(C274,'Tech. sheet (2)'!$A:$S,18,FALSE)</f>
        <v>Жерсть 0,22*700*694 W/G х</v>
      </c>
      <c r="C274" s="437" t="str">
        <f>VLOOKUP(A274,Register!$B:$F,3,FALSE)</f>
        <v>0,22x700x694 W/G</v>
      </c>
      <c r="D274" s="437" t="str">
        <f>VLOOKUP(C274,'Tech. sheet (2)'!$A:$S,17,FALSE)</f>
        <v/>
      </c>
      <c r="E274" s="437" t="str">
        <f>VLOOKUP(C274,'Tech. sheet (2)'!$A:$S,12,FALSE)</f>
        <v/>
      </c>
      <c r="F274" s="462">
        <v>1.0</v>
      </c>
      <c r="G274" s="462">
        <v>818062.0</v>
      </c>
      <c r="H274" s="462">
        <f>VLOOKUP(A274,Register!B:F,4,FALSE)</f>
        <v>3200</v>
      </c>
      <c r="I274" s="412"/>
      <c r="J274" s="412"/>
      <c r="K274" s="412"/>
      <c r="L274" s="412"/>
      <c r="M274" s="412"/>
      <c r="N274" s="487" t="s">
        <v>1280</v>
      </c>
      <c r="O274" s="450" t="str">
        <f>VLOOKUP(P274,'Tech. sheet (2)'!$A:$R,18,FALSE)</f>
        <v>L-830-801-180TS260S2828-USK-IMP-09AK05</v>
      </c>
      <c r="P274" s="472" t="str">
        <f>VLOOKUP(N274,Register!$B:$E,3,FALSE)</f>
        <v>0,18x830x801 Alu/C</v>
      </c>
      <c r="Q274" s="437" t="str">
        <f>VLOOKUP(P274,'Tech. sheet (2)'!$A:$S,17,FALSE)</f>
        <v>BUF-5 A</v>
      </c>
      <c r="R274" s="451" t="str">
        <f>VLOOKUP(P274,'Tech. sheet (2)'!$A:$S,12,FALSE)</f>
        <v>Alu/C</v>
      </c>
      <c r="S274" s="473">
        <v>2.0</v>
      </c>
      <c r="T274" s="473">
        <v>816718.0</v>
      </c>
      <c r="U274" s="473">
        <f>VLOOKUP(N274,Register!$B:$E,4,FALSE)</f>
        <v>10000</v>
      </c>
      <c r="V274" s="412"/>
      <c r="W274" s="270"/>
      <c r="X274" s="270"/>
      <c r="Y274" s="270"/>
      <c r="Z274" s="270"/>
      <c r="AA274" s="270"/>
      <c r="AB274" s="270"/>
      <c r="AC274" s="270"/>
    </row>
    <row r="275" ht="15.75" customHeight="1">
      <c r="A275" s="243" t="s">
        <v>1208</v>
      </c>
      <c r="B275" s="436" t="str">
        <f>VLOOKUP(C275,'Tech. sheet (2)'!$A:$S,18,FALSE)</f>
        <v>L-808-908-200TS275F2828-ARK-A07B05  </v>
      </c>
      <c r="C275" s="437" t="str">
        <f>VLOOKUP(A275,Register!$B:$F,3,FALSE)</f>
        <v>OT96 0,20  alu/g ARK</v>
      </c>
      <c r="D275" s="437" t="str">
        <f>VLOOKUP(C275,'Tech. sheet (2)'!$A:$S,17,FALSE)</f>
        <v>№125-2</v>
      </c>
      <c r="E275" s="437" t="str">
        <f>VLOOKUP(C275,'Tech. sheet (2)'!$A:$S,12,FALSE)</f>
        <v>ALU/G</v>
      </c>
      <c r="F275" s="462">
        <v>1.0</v>
      </c>
      <c r="G275" s="462">
        <v>11064.0</v>
      </c>
      <c r="H275" s="462">
        <f>VLOOKUP(A275,Register!B:F,4,FALSE)</f>
        <v>5000</v>
      </c>
      <c r="I275" s="412"/>
      <c r="J275" s="412"/>
      <c r="K275" s="412"/>
      <c r="L275" s="412"/>
      <c r="M275" s="412"/>
      <c r="N275" s="488" t="s">
        <v>1285</v>
      </c>
      <c r="O275" s="450" t="str">
        <f>VLOOKUP(P275,'Tech. sheet (2)'!$A:$R,18,FALSE)</f>
        <v>L-838-941,7-190TH415S2020-USK-V14B05</v>
      </c>
      <c r="P275" s="472" t="str">
        <f>VLOOKUP(N275,Register!$B:$E,3,FALSE)</f>
        <v>OT99 W/G </v>
      </c>
      <c r="Q275" s="437" t="str">
        <f>VLOOKUP(P275,'Tech. sheet (2)'!$A:$S,17,FALSE)</f>
        <v>№144</v>
      </c>
      <c r="R275" s="442" t="str">
        <f>VLOOKUP(P275,'Tech. sheet (2)'!$A:$S,12,FALSE)</f>
        <v>W/G</v>
      </c>
      <c r="S275" s="473">
        <v>1.0</v>
      </c>
      <c r="T275" s="473">
        <v>818062.0</v>
      </c>
      <c r="U275" s="473">
        <v>11000.0</v>
      </c>
      <c r="V275" s="412"/>
      <c r="W275" s="270"/>
      <c r="X275" s="270"/>
      <c r="Y275" s="270"/>
      <c r="Z275" s="270"/>
      <c r="AA275" s="270"/>
      <c r="AB275" s="270"/>
      <c r="AC275" s="270"/>
    </row>
    <row r="276" ht="15.75" customHeight="1">
      <c r="A276" s="243" t="s">
        <v>1207</v>
      </c>
      <c r="B276" s="449" t="str">
        <f>VLOOKUP(C276,'Tech. sheet (2)'!$A:$S,18,FALSE)</f>
        <v>L-808-908-220TS275S1515-ARS-A07B05</v>
      </c>
      <c r="C276" s="437" t="str">
        <f>VLOOKUP(A276,Register!$B:$F,3,FALSE)</f>
        <v>OT96 0,22  alu/g ARS</v>
      </c>
      <c r="D276" s="437" t="str">
        <f>VLOOKUP(C276,'Tech. sheet (2)'!$A:$S,17,FALSE)</f>
        <v>№139</v>
      </c>
      <c r="E276" s="437" t="str">
        <f>VLOOKUP(C276,'Tech. sheet (2)'!$A:$S,12,FALSE)</f>
        <v>ALU/G</v>
      </c>
      <c r="F276" s="462">
        <v>1.0</v>
      </c>
      <c r="G276" s="462">
        <v>11064.0</v>
      </c>
      <c r="H276" s="462">
        <v>25000.0</v>
      </c>
      <c r="I276" s="412"/>
      <c r="J276" s="412"/>
      <c r="K276" s="412"/>
      <c r="L276" s="412"/>
      <c r="M276" s="412"/>
      <c r="N276" s="493" t="s">
        <v>1289</v>
      </c>
      <c r="O276" s="344" t="str">
        <f>VLOOKUP(P276,'Tech. sheet (2)'!$A:$R,18,FALSE)</f>
        <v>L-954-848-170TH435S2828-HBI-15VK05</v>
      </c>
      <c r="P276" s="445" t="str">
        <f>VLOOKUP(N276,Register!$B:$E,3,FALSE)</f>
        <v>OT62-ELQ6216A2A ver2</v>
      </c>
      <c r="Q276" s="437" t="str">
        <f>VLOOKUP(P276,'Tech. sheet (2)'!$A:$S,17,FALSE)</f>
        <v>62-3 A</v>
      </c>
      <c r="R276" s="442" t="str">
        <f>VLOOKUP(P276,'Tech. sheet (2)'!$A:$S,12,FALSE)</f>
        <v>W/C 15V</v>
      </c>
      <c r="S276" s="443">
        <v>1.0</v>
      </c>
      <c r="T276" s="443" t="s">
        <v>3306</v>
      </c>
      <c r="U276" s="443">
        <v>30000.0</v>
      </c>
      <c r="V276" s="412"/>
      <c r="W276" s="270"/>
      <c r="X276" s="270"/>
      <c r="Y276" s="270"/>
      <c r="Z276" s="270"/>
      <c r="AA276" s="270"/>
      <c r="AB276" s="270"/>
      <c r="AC276" s="270"/>
    </row>
    <row r="277" ht="15.75" customHeight="1">
      <c r="A277" s="243" t="s">
        <v>1208</v>
      </c>
      <c r="B277" s="436" t="str">
        <f>VLOOKUP(C277,'Tech. sheet (2)'!$A:$S,18,FALSE)</f>
        <v>L-808-908-200TS275F2828-ARK-A07B05  </v>
      </c>
      <c r="C277" s="437" t="str">
        <f>VLOOKUP(A277,Register!$B:$F,3,FALSE)</f>
        <v>OT96 0,20  alu/g ARK</v>
      </c>
      <c r="D277" s="437" t="str">
        <f>VLOOKUP(C277,'Tech. sheet (2)'!$A:$S,17,FALSE)</f>
        <v>№125-2</v>
      </c>
      <c r="E277" s="437" t="str">
        <f>VLOOKUP(C277,'Tech. sheet (2)'!$A:$S,12,FALSE)</f>
        <v>ALU/G</v>
      </c>
      <c r="F277" s="462">
        <v>2.0</v>
      </c>
      <c r="G277" s="462" t="s">
        <v>3308</v>
      </c>
      <c r="H277" s="462">
        <f>VLOOKUP(A277,Register!B:F,4,FALSE)</f>
        <v>5000</v>
      </c>
      <c r="I277" s="412"/>
      <c r="J277" s="412"/>
      <c r="K277" s="412"/>
      <c r="L277" s="412"/>
      <c r="M277" s="412"/>
      <c r="N277" s="209" t="s">
        <v>1290</v>
      </c>
      <c r="O277" s="344" t="str">
        <f>VLOOKUP(P277,'Tech. sheet (2)'!$A:$R,18,FALSE)</f>
        <v>L-922-868-170TH580S2828-HBI-15VK05</v>
      </c>
      <c r="P277" s="445" t="str">
        <f>VLOOKUP(N277,Register!$B:$E,3,FALSE)</f>
        <v>OT070-ELQ7013A11A</v>
      </c>
      <c r="Q277" s="437" t="str">
        <f>VLOOKUP(P277,'Tech. sheet (2)'!$A:$S,17,FALSE)</f>
        <v>70-1 A</v>
      </c>
      <c r="R277" s="442" t="str">
        <f>VLOOKUP(P277,'Tech. sheet (2)'!$A:$S,12,FALSE)</f>
        <v>BPANI W/C 15V</v>
      </c>
      <c r="S277" s="443">
        <v>1.0</v>
      </c>
      <c r="T277" s="443" t="s">
        <v>3306</v>
      </c>
      <c r="U277" s="443">
        <f>VLOOKUP(N277,Register!$B:$E,4,FALSE)</f>
        <v>15000</v>
      </c>
      <c r="V277" s="412"/>
      <c r="W277" s="270"/>
      <c r="X277" s="270"/>
      <c r="Y277" s="270"/>
      <c r="Z277" s="270"/>
      <c r="AA277" s="270"/>
      <c r="AB277" s="270"/>
      <c r="AC277" s="270"/>
    </row>
    <row r="278" ht="15.75" customHeight="1">
      <c r="A278" s="243" t="s">
        <v>1207</v>
      </c>
      <c r="B278" s="449" t="str">
        <f>VLOOKUP(C278,'Tech. sheet (2)'!$A:$S,18,FALSE)</f>
        <v>L-808-908-220TS275S1515-ARS-A07B05</v>
      </c>
      <c r="C278" s="437" t="str">
        <f>VLOOKUP(A278,Register!$B:$F,3,FALSE)</f>
        <v>OT96 0,22  alu/g ARS</v>
      </c>
      <c r="D278" s="437" t="str">
        <f>VLOOKUP(C278,'Tech. sheet (2)'!$A:$S,17,FALSE)</f>
        <v>№139</v>
      </c>
      <c r="E278" s="437" t="str">
        <f>VLOOKUP(C278,'Tech. sheet (2)'!$A:$S,12,FALSE)</f>
        <v>ALU/G</v>
      </c>
      <c r="F278" s="462">
        <v>2.0</v>
      </c>
      <c r="G278" s="462" t="s">
        <v>3308</v>
      </c>
      <c r="H278" s="462">
        <v>25000.0</v>
      </c>
      <c r="I278" s="412"/>
      <c r="J278" s="412"/>
      <c r="K278" s="412"/>
      <c r="L278" s="412"/>
      <c r="M278" s="412"/>
      <c r="N278" s="493" t="s">
        <v>1289</v>
      </c>
      <c r="O278" s="344" t="str">
        <f>VLOOKUP(P278,'Tech. sheet (2)'!$A:$R,18,FALSE)</f>
        <v>L-954-848-170TH435S2828-HBI-15VK05</v>
      </c>
      <c r="P278" s="445" t="str">
        <f>VLOOKUP(N278,Register!$B:$E,3,FALSE)</f>
        <v>OT62-ELQ6216A2A ver2</v>
      </c>
      <c r="Q278" s="437" t="str">
        <f>VLOOKUP(P278,'Tech. sheet (2)'!$A:$S,17,FALSE)</f>
        <v>62-3 A</v>
      </c>
      <c r="R278" s="442" t="str">
        <f>VLOOKUP(P278,'Tech. sheet (2)'!$A:$S,12,FALSE)</f>
        <v>W/C 15V</v>
      </c>
      <c r="S278" s="443">
        <v>2.0</v>
      </c>
      <c r="T278" s="443" t="s">
        <v>3309</v>
      </c>
      <c r="U278" s="443">
        <v>30000.0</v>
      </c>
      <c r="V278" s="412"/>
      <c r="W278" s="270"/>
      <c r="X278" s="270"/>
      <c r="Y278" s="270"/>
      <c r="Z278" s="270"/>
      <c r="AA278" s="270"/>
      <c r="AB278" s="270"/>
      <c r="AC278" s="270"/>
    </row>
    <row r="279" ht="15.75" customHeight="1">
      <c r="A279" s="494" t="s">
        <v>1211</v>
      </c>
      <c r="B279" s="436" t="str">
        <f>VLOOKUP(C279,'Tech. sheet (2)'!$A:$S,18,FALSE)</f>
        <v>L-942-790-160TS340S2020-RAS-А08К05</v>
      </c>
      <c r="C279" s="437" t="str">
        <f>VLOOKUP(A279,Register!$B:$F,3,FALSE)</f>
        <v>0,16x942x790 ALU/С</v>
      </c>
      <c r="D279" s="437" t="str">
        <f>VLOOKUP(C279,'Tech. sheet (2)'!$A:$S,17,FALSE)</f>
        <v>BUF-3 A</v>
      </c>
      <c r="E279" s="437" t="str">
        <f>VLOOKUP(C279,'Tech. sheet (2)'!$A:$S,12,FALSE)</f>
        <v>ALU/С</v>
      </c>
      <c r="F279" s="462">
        <v>2.0</v>
      </c>
      <c r="G279" s="462" t="s">
        <v>3308</v>
      </c>
      <c r="H279" s="462">
        <f>VLOOKUP(A279,Register!B:F,4,FALSE)</f>
        <v>40000</v>
      </c>
      <c r="I279" s="412"/>
      <c r="J279" s="412"/>
      <c r="K279" s="412"/>
      <c r="L279" s="412"/>
      <c r="M279" s="412"/>
      <c r="N279" s="209" t="s">
        <v>1290</v>
      </c>
      <c r="O279" s="344" t="str">
        <f>VLOOKUP(P279,'Tech. sheet (2)'!$A:$R,18,FALSE)</f>
        <v>L-922-868-170TH580S2828-HBI-15VK05</v>
      </c>
      <c r="P279" s="445" t="str">
        <f>VLOOKUP(N279,Register!$B:$E,3,FALSE)</f>
        <v>OT070-ELQ7013A11A</v>
      </c>
      <c r="Q279" s="437" t="str">
        <f>VLOOKUP(P279,'Tech. sheet (2)'!$A:$S,17,FALSE)</f>
        <v>70-1 A</v>
      </c>
      <c r="R279" s="442" t="str">
        <f>VLOOKUP(P279,'Tech. sheet (2)'!$A:$S,12,FALSE)</f>
        <v>BPANI W/C 15V</v>
      </c>
      <c r="S279" s="443">
        <v>2.0</v>
      </c>
      <c r="T279" s="443" t="s">
        <v>3309</v>
      </c>
      <c r="U279" s="443">
        <f>VLOOKUP(N279,Register!$B:$E,4,FALSE)</f>
        <v>15000</v>
      </c>
      <c r="V279" s="412"/>
      <c r="W279" s="270"/>
      <c r="X279" s="270"/>
      <c r="Y279" s="270"/>
      <c r="Z279" s="270"/>
      <c r="AA279" s="270"/>
      <c r="AB279" s="270"/>
      <c r="AC279" s="270"/>
    </row>
    <row r="280" ht="15.75" customHeight="1">
      <c r="A280" s="243" t="s">
        <v>1178</v>
      </c>
      <c r="B280" s="449" t="str">
        <f>VLOOKUP(C280,'Tech. sheet (2)'!$A:$S,18,FALSE)</f>
        <v> L-838-941,7-220TH415F2020-ERD-A75B05</v>
      </c>
      <c r="C280" s="437" t="str">
        <f>VLOOKUP(A280,Register!$B:$F,3,FALSE)</f>
        <v>OT99 0,22  alu/g New for BIL</v>
      </c>
      <c r="D280" s="437" t="str">
        <f>VLOOKUP(C280,'Tech. sheet (2)'!$A:$S,17,FALSE)</f>
        <v/>
      </c>
      <c r="E280" s="437" t="str">
        <f>VLOOKUP(C280,'Tech. sheet (2)'!$A:$S,12,FALSE)</f>
        <v>ALU/G</v>
      </c>
      <c r="F280" s="462">
        <v>2.0</v>
      </c>
      <c r="G280" s="462" t="s">
        <v>3308</v>
      </c>
      <c r="H280" s="462">
        <v>6000.0</v>
      </c>
      <c r="I280" s="412"/>
      <c r="J280" s="412"/>
      <c r="K280" s="412"/>
      <c r="L280" s="412"/>
      <c r="M280" s="412"/>
      <c r="N280" s="209" t="s">
        <v>1292</v>
      </c>
      <c r="O280" s="344" t="str">
        <f>VLOOKUP(P280,'Tech. sheet (2)'!$A:$R,18,FALSE)</f>
        <v>L-950-876-270TH435S2828-USK-W18B55</v>
      </c>
      <c r="P280" s="445" t="str">
        <f>VLOOKUP(N280,Register!$B:$E,3,FALSE)</f>
        <v>OT153-ELQ0561A2A USK</v>
      </c>
      <c r="Q280" s="437" t="str">
        <f>VLOOKUP(P280,'Tech. sheet (2)'!$A:$S,17,FALSE)</f>
        <v>153-2
</v>
      </c>
      <c r="R280" s="442" t="str">
        <f>VLOOKUP(P280,'Tech. sheet (2)'!$A:$S,12,FALSE)</f>
        <v>2 W/G</v>
      </c>
      <c r="S280" s="443">
        <v>1.0</v>
      </c>
      <c r="T280" s="443" t="s">
        <v>3307</v>
      </c>
      <c r="U280" s="443">
        <f>VLOOKUP(N280,Register!$B:$E,4,FALSE)</f>
        <v>30000</v>
      </c>
      <c r="V280" s="412"/>
      <c r="W280" s="270"/>
      <c r="X280" s="270"/>
      <c r="Y280" s="270"/>
      <c r="Z280" s="270"/>
      <c r="AA280" s="270"/>
      <c r="AB280" s="270"/>
      <c r="AC280" s="270"/>
    </row>
    <row r="281" ht="15.75" customHeight="1">
      <c r="A281" s="243" t="s">
        <v>1214</v>
      </c>
      <c r="B281" s="436" t="str">
        <f>VLOOKUP(C281,'Tech. sheet (2)'!$A:$S,18,FALSE)</f>
        <v>L-950-876-270TH435S2828-USK-W18B55</v>
      </c>
      <c r="C281" s="437" t="str">
        <f>VLOOKUP(A281,Register!$B:$F,3,FALSE)</f>
        <v>OT153-ELQ0561A2A USK</v>
      </c>
      <c r="D281" s="437" t="str">
        <f>VLOOKUP(C281,'Tech. sheet (2)'!$A:$S,17,FALSE)</f>
        <v>153-2
</v>
      </c>
      <c r="E281" s="437" t="str">
        <f>VLOOKUP(C281,'Tech. sheet (2)'!$A:$S,12,FALSE)</f>
        <v>2 W/G</v>
      </c>
      <c r="F281" s="462">
        <v>2.0</v>
      </c>
      <c r="G281" s="462">
        <v>818062.0</v>
      </c>
      <c r="H281" s="462">
        <f>VLOOKUP(A281,Register!B:F,4,FALSE)</f>
        <v>16000</v>
      </c>
      <c r="I281" s="412"/>
      <c r="J281" s="412"/>
      <c r="K281" s="412"/>
      <c r="L281" s="412"/>
      <c r="M281" s="412"/>
      <c r="N281" s="209" t="s">
        <v>1295</v>
      </c>
      <c r="O281" s="344" t="str">
        <f>VLOOKUP(P281,'Tech. sheet (2)'!$A:$R,18,FALSE)</f>
        <v>L-950-876-270TH435F5628-USK-20EB05</v>
      </c>
      <c r="P281" s="445" t="str">
        <f>VLOOKUP(N281,Register!$B:$E,3,FALSE)</f>
        <v>OT153-ELQ1554A0A USK</v>
      </c>
      <c r="Q281" s="437" t="str">
        <f>VLOOKUP(P281,'Tech. sheet (2)'!$A:$S,17,FALSE)</f>
        <v>153-1 A</v>
      </c>
      <c r="R281" s="442" t="str">
        <f>VLOOKUP(P281,'Tech. sheet (2)'!$A:$S,12,FALSE)</f>
        <v>W/G</v>
      </c>
      <c r="S281" s="443">
        <v>1.0</v>
      </c>
      <c r="T281" s="443" t="s">
        <v>3307</v>
      </c>
      <c r="U281" s="443">
        <f>VLOOKUP(N281,Register!$B:$E,4,FALSE)</f>
        <v>33000</v>
      </c>
      <c r="V281" s="412"/>
      <c r="W281" s="270"/>
      <c r="X281" s="270"/>
      <c r="Y281" s="270"/>
      <c r="Z281" s="270"/>
      <c r="AA281" s="270"/>
      <c r="AB281" s="270"/>
      <c r="AC281" s="270"/>
    </row>
    <row r="282" ht="15.75" customHeight="1">
      <c r="A282" s="243" t="s">
        <v>1214</v>
      </c>
      <c r="B282" s="436" t="str">
        <f>VLOOKUP(C282,'Tech. sheet (2)'!$A:$S,18,FALSE)</f>
        <v>L-950-876-270TH435S2828-USK-W18B55</v>
      </c>
      <c r="C282" s="437" t="str">
        <f>VLOOKUP(A282,Register!$B:$F,3,FALSE)</f>
        <v>OT153-ELQ0561A2A USK</v>
      </c>
      <c r="D282" s="437" t="str">
        <f>VLOOKUP(C282,'Tech. sheet (2)'!$A:$S,17,FALSE)</f>
        <v>153-2
</v>
      </c>
      <c r="E282" s="437" t="str">
        <f>VLOOKUP(C282,'Tech. sheet (2)'!$A:$S,12,FALSE)</f>
        <v>2 W/G</v>
      </c>
      <c r="F282" s="462">
        <v>3.0</v>
      </c>
      <c r="G282" s="462">
        <v>818062.0</v>
      </c>
      <c r="H282" s="462">
        <f>VLOOKUP(A282,Register!B:F,4,FALSE)</f>
        <v>16000</v>
      </c>
      <c r="I282" s="412"/>
      <c r="J282" s="412"/>
      <c r="K282" s="412"/>
      <c r="L282" s="412"/>
      <c r="M282" s="412"/>
      <c r="N282" s="209" t="s">
        <v>1301</v>
      </c>
      <c r="O282" s="344" t="str">
        <f>VLOOKUP(P282,'Tech. sheet (2)'!$A:$R,18,FALSE)</f>
        <v>L-855-1066-180TS270F2828-ARF-A08B05</v>
      </c>
      <c r="P282" s="445" t="str">
        <f>VLOOKUP(N282,Register!$B:$E,3,FALSE)</f>
        <v>0,18x855x1066 Alu/G</v>
      </c>
      <c r="Q282" s="437" t="str">
        <f>VLOOKUP(P282,'Tech. sheet (2)'!$A:$S,17,FALSE)</f>
        <v>№145-1</v>
      </c>
      <c r="R282" s="442" t="str">
        <f>VLOOKUP(P282,'Tech. sheet (2)'!$A:$S,12,FALSE)</f>
        <v>ALU/G</v>
      </c>
      <c r="S282" s="443">
        <v>1.0</v>
      </c>
      <c r="T282" s="443" t="s">
        <v>3307</v>
      </c>
      <c r="U282" s="443">
        <f>VLOOKUP(N282,Register!$B:$E,4,FALSE)</f>
        <v>17000</v>
      </c>
      <c r="V282" s="412"/>
      <c r="W282" s="270"/>
      <c r="X282" s="270"/>
      <c r="Y282" s="270"/>
      <c r="Z282" s="270"/>
      <c r="AA282" s="270"/>
      <c r="AB282" s="270"/>
      <c r="AC282" s="270"/>
    </row>
    <row r="283" ht="15.75" customHeight="1">
      <c r="A283" s="435" t="s">
        <v>1213</v>
      </c>
      <c r="B283" s="436" t="str">
        <f>VLOOKUP(C283,'Tech. sheet (2)'!$A:$S,18,FALSE)</f>
        <v>L-950-876-270TH435S2828-HBI-W18B55</v>
      </c>
      <c r="C283" s="437" t="str">
        <f>VLOOKUP(A283,Register!$B:$F,3,FALSE)</f>
        <v>OT153-ELQ0561A2A HBI</v>
      </c>
      <c r="D283" s="437" t="str">
        <f>VLOOKUP(C283,'Tech. sheet (2)'!$A:$S,17,FALSE)</f>
        <v>153-2
</v>
      </c>
      <c r="E283" s="437" t="str">
        <f>VLOOKUP(C283,'Tech. sheet (2)'!$A:$S,12,FALSE)</f>
        <v>2 W/G</v>
      </c>
      <c r="F283" s="438">
        <v>1.0</v>
      </c>
      <c r="G283" s="438" t="s">
        <v>3307</v>
      </c>
      <c r="H283" s="438">
        <f>VLOOKUP(A283,Register!B:F,4,FALSE)</f>
        <v>16000</v>
      </c>
      <c r="I283" s="412"/>
      <c r="J283" s="412"/>
      <c r="K283" s="412"/>
      <c r="L283" s="412"/>
      <c r="M283" s="412"/>
      <c r="N283" s="209" t="s">
        <v>1295</v>
      </c>
      <c r="O283" s="344" t="str">
        <f>VLOOKUP(P283,'Tech. sheet (2)'!$A:$R,18,FALSE)</f>
        <v>L-950-876-270TH435F5628-USK-20EB05</v>
      </c>
      <c r="P283" s="445" t="str">
        <f>VLOOKUP(N283,Register!$B:$E,3,FALSE)</f>
        <v>OT153-ELQ1554A0A USK</v>
      </c>
      <c r="Q283" s="437" t="str">
        <f>VLOOKUP(P283,'Tech. sheet (2)'!$A:$S,17,FALSE)</f>
        <v>153-1 A</v>
      </c>
      <c r="R283" s="442" t="str">
        <f>VLOOKUP(P283,'Tech. sheet (2)'!$A:$S,12,FALSE)</f>
        <v>W/G</v>
      </c>
      <c r="S283" s="443">
        <v>2.0</v>
      </c>
      <c r="T283" s="443">
        <v>819059.0</v>
      </c>
      <c r="U283" s="443">
        <v>30000.0</v>
      </c>
      <c r="V283" s="412"/>
      <c r="W283" s="270"/>
      <c r="X283" s="270"/>
      <c r="Y283" s="270"/>
      <c r="Z283" s="270"/>
      <c r="AA283" s="270"/>
      <c r="AB283" s="270"/>
      <c r="AC283" s="270"/>
    </row>
    <row r="284" ht="15.75" customHeight="1">
      <c r="A284" s="435" t="s">
        <v>1213</v>
      </c>
      <c r="B284" s="436" t="str">
        <f>VLOOKUP(C284,'Tech. sheet (2)'!$A:$S,18,FALSE)</f>
        <v>L-950-876-270TH435S2828-HBI-W18B55</v>
      </c>
      <c r="C284" s="437" t="str">
        <f>VLOOKUP(A284,Register!$B:$F,3,FALSE)</f>
        <v>OT153-ELQ0561A2A HBI</v>
      </c>
      <c r="D284" s="437" t="str">
        <f>VLOOKUP(C284,'Tech. sheet (2)'!$A:$S,17,FALSE)</f>
        <v>153-2
</v>
      </c>
      <c r="E284" s="437" t="str">
        <f>VLOOKUP(C284,'Tech. sheet (2)'!$A:$S,12,FALSE)</f>
        <v>2 W/G</v>
      </c>
      <c r="F284" s="438">
        <v>2.0</v>
      </c>
      <c r="G284" s="438">
        <v>818062.0</v>
      </c>
      <c r="H284" s="438">
        <f>VLOOKUP(A284,Register!B:F,4,FALSE)</f>
        <v>16000</v>
      </c>
      <c r="I284" s="412"/>
      <c r="J284" s="412"/>
      <c r="K284" s="412"/>
      <c r="L284" s="412"/>
      <c r="M284" s="412"/>
      <c r="N284" s="209" t="s">
        <v>1295</v>
      </c>
      <c r="O284" s="344" t="str">
        <f>VLOOKUP(P284,'Tech. sheet (2)'!$A:$R,18,FALSE)</f>
        <v>L-950-876-270TH435F5628-USK-20EB05</v>
      </c>
      <c r="P284" s="445" t="str">
        <f>VLOOKUP(N284,Register!$B:$E,3,FALSE)</f>
        <v>OT153-ELQ1554A0A USK</v>
      </c>
      <c r="Q284" s="437" t="str">
        <f>VLOOKUP(P284,'Tech. sheet (2)'!$A:$S,17,FALSE)</f>
        <v>153-1 A</v>
      </c>
      <c r="R284" s="442" t="str">
        <f>VLOOKUP(P284,'Tech. sheet (2)'!$A:$S,12,FALSE)</f>
        <v>W/G</v>
      </c>
      <c r="S284" s="443">
        <v>3.0</v>
      </c>
      <c r="T284" s="443">
        <v>816733.0</v>
      </c>
      <c r="U284" s="443">
        <v>30000.0</v>
      </c>
      <c r="V284" s="412"/>
      <c r="W284" s="270"/>
      <c r="X284" s="270"/>
      <c r="Y284" s="270"/>
      <c r="Z284" s="270"/>
      <c r="AA284" s="270"/>
      <c r="AB284" s="270"/>
      <c r="AC284" s="270"/>
    </row>
    <row r="285" ht="15.75" customHeight="1">
      <c r="A285" s="435" t="s">
        <v>1213</v>
      </c>
      <c r="B285" s="436" t="str">
        <f>VLOOKUP(C285,'Tech. sheet (2)'!$A:$S,18,FALSE)</f>
        <v>L-950-876-270TH435S2828-HBI-W18B55</v>
      </c>
      <c r="C285" s="437" t="str">
        <f>VLOOKUP(A285,Register!$B:$F,3,FALSE)</f>
        <v>OT153-ELQ0561A2A HBI</v>
      </c>
      <c r="D285" s="437" t="str">
        <f>VLOOKUP(C285,'Tech. sheet (2)'!$A:$S,17,FALSE)</f>
        <v>153-2
</v>
      </c>
      <c r="E285" s="437" t="str">
        <f>VLOOKUP(C285,'Tech. sheet (2)'!$A:$S,12,FALSE)</f>
        <v>2 W/G</v>
      </c>
      <c r="F285" s="438">
        <v>3.0</v>
      </c>
      <c r="G285" s="438">
        <v>818062.0</v>
      </c>
      <c r="H285" s="438">
        <f>VLOOKUP(A285,Register!B:F,4,FALSE)</f>
        <v>16000</v>
      </c>
      <c r="I285" s="412"/>
      <c r="J285" s="412"/>
      <c r="K285" s="412"/>
      <c r="L285" s="412"/>
      <c r="M285" s="412"/>
      <c r="N285" s="209" t="s">
        <v>1291</v>
      </c>
      <c r="O285" s="344" t="str">
        <f>VLOOKUP(P285,'Tech. sheet (2)'!$A:$R,18,FALSE)</f>
        <v>L-922-868-170TH580S2828-HBI-07CK05</v>
      </c>
      <c r="P285" s="445" t="str">
        <f>VLOOKUP(N285,Register!$B:$E,3,FALSE)</f>
        <v>OT070-ELQ7013A9A </v>
      </c>
      <c r="Q285" s="437" t="str">
        <f>VLOOKUP(P285,'Tech. sheet (2)'!$A:$S,17,FALSE)</f>
        <v>70-3 A</v>
      </c>
      <c r="R285" s="442" t="str">
        <f>VLOOKUP(P285,'Tech. sheet (2)'!$A:$S,12,FALSE)</f>
        <v>G/C</v>
      </c>
      <c r="S285" s="443">
        <v>1.0</v>
      </c>
      <c r="T285" s="443" t="s">
        <v>3306</v>
      </c>
      <c r="U285" s="443">
        <f>VLOOKUP(N285,Register!$B:$E,4,FALSE)</f>
        <v>22000</v>
      </c>
      <c r="V285" s="412"/>
      <c r="W285" s="270"/>
      <c r="X285" s="270"/>
      <c r="Y285" s="270"/>
      <c r="Z285" s="270"/>
      <c r="AA285" s="270"/>
      <c r="AB285" s="270"/>
      <c r="AC285" s="270"/>
    </row>
    <row r="286" ht="15.75" customHeight="1">
      <c r="A286" s="435" t="s">
        <v>1218</v>
      </c>
      <c r="B286" s="436" t="str">
        <f>VLOOKUP(C286,'Tech. sheet (2)'!$A:$S,18,FALSE)</f>
        <v>L-918-925-140TS550S2828-RAS-C06K05</v>
      </c>
      <c r="C286" s="437" t="str">
        <f>VLOOKUP(A286,Register!$B:$F,3,FALSE)</f>
        <v>0,14x918x925 G/C</v>
      </c>
      <c r="D286" s="437" t="str">
        <f>VLOOKUP(C286,'Tech. sheet (2)'!$A:$S,17,FALSE)</f>
        <v>BUF-9 A</v>
      </c>
      <c r="E286" s="437" t="str">
        <f>VLOOKUP(C286,'Tech. sheet (2)'!$A:$S,12,FALSE)</f>
        <v>G/C</v>
      </c>
      <c r="F286" s="438">
        <v>2.0</v>
      </c>
      <c r="G286" s="438">
        <v>101597.0</v>
      </c>
      <c r="H286" s="438">
        <f>VLOOKUP(A286,Register!B:F,4,FALSE)</f>
        <v>18000</v>
      </c>
      <c r="I286" s="412"/>
      <c r="J286" s="412"/>
      <c r="K286" s="412"/>
      <c r="L286" s="412"/>
      <c r="M286" s="412"/>
      <c r="N286" s="209" t="s">
        <v>1308</v>
      </c>
      <c r="O286" s="344" t="str">
        <f>VLOOKUP(P286,'Tech. sheet (2)'!$A:$R,18,FALSE)</f>
        <v>L-808-908-200TH550S2828-HBI-A07K05</v>
      </c>
      <c r="P286" s="445" t="str">
        <f>VLOOKUP(N286,Register!$B:$E,3,FALSE)</f>
        <v>OT96 Alu/C HBI auto</v>
      </c>
      <c r="Q286" s="437" t="str">
        <f>VLOOKUP(P286,'Tech. sheet (2)'!$A:$S,17,FALSE)</f>
        <v>96-1 A</v>
      </c>
      <c r="R286" s="451" t="str">
        <f>VLOOKUP(P286,'Tech. sheet (2)'!$A:$S,12,FALSE)</f>
        <v>ALU/C</v>
      </c>
      <c r="S286" s="443">
        <v>1.0</v>
      </c>
      <c r="T286" s="443" t="s">
        <v>3306</v>
      </c>
      <c r="U286" s="443">
        <f>VLOOKUP(N286,Register!$B:$E,4,FALSE)</f>
        <v>17000</v>
      </c>
      <c r="V286" s="412"/>
      <c r="W286" s="270"/>
      <c r="X286" s="270"/>
      <c r="Y286" s="270"/>
      <c r="Z286" s="270"/>
      <c r="AA286" s="270"/>
      <c r="AB286" s="270"/>
      <c r="AC286" s="270"/>
    </row>
    <row r="287" ht="15.75" customHeight="1">
      <c r="A287" s="435" t="s">
        <v>1224</v>
      </c>
      <c r="B287" s="436" t="str">
        <f>VLOOKUP(C287,'Tech. sheet (2)'!$A:$S,18,FALSE)</f>
        <v>L-950-876-270TH435S2828-HBI-W18B55</v>
      </c>
      <c r="C287" s="437" t="str">
        <f>VLOOKUP(A287,Register!$B:$F,3,FALSE)</f>
        <v>OT153-ELQ0561A2A HBI</v>
      </c>
      <c r="D287" s="437" t="str">
        <f>VLOOKUP(C287,'Tech. sheet (2)'!$A:$S,17,FALSE)</f>
        <v>153-2
</v>
      </c>
      <c r="E287" s="437" t="str">
        <f>VLOOKUP(C287,'Tech. sheet (2)'!$A:$S,12,FALSE)</f>
        <v>2 W/G</v>
      </c>
      <c r="F287" s="438">
        <v>1.0</v>
      </c>
      <c r="G287" s="438" t="s">
        <v>3307</v>
      </c>
      <c r="H287" s="438">
        <f>VLOOKUP(A287,Register!B:F,4,FALSE)</f>
        <v>20000</v>
      </c>
      <c r="I287" s="412"/>
      <c r="J287" s="412"/>
      <c r="K287" s="412"/>
      <c r="L287" s="412"/>
      <c r="M287" s="412"/>
      <c r="N287" s="209" t="s">
        <v>1308</v>
      </c>
      <c r="O287" s="344" t="str">
        <f>VLOOKUP(P287,'Tech. sheet (2)'!$A:$R,18,FALSE)</f>
        <v>L-808-908-200TH550S2828-HBI-A07K05</v>
      </c>
      <c r="P287" s="445" t="str">
        <f>VLOOKUP(N287,Register!$B:$E,3,FALSE)</f>
        <v>OT96 Alu/C HBI auto</v>
      </c>
      <c r="Q287" s="437" t="str">
        <f>VLOOKUP(P287,'Tech. sheet (2)'!$A:$S,17,FALSE)</f>
        <v>96-1 A</v>
      </c>
      <c r="R287" s="451" t="str">
        <f>VLOOKUP(P287,'Tech. sheet (2)'!$A:$S,12,FALSE)</f>
        <v>ALU/C</v>
      </c>
      <c r="S287" s="443">
        <v>2.0</v>
      </c>
      <c r="T287" s="443" t="s">
        <v>3308</v>
      </c>
      <c r="U287" s="443">
        <f>VLOOKUP(N287,Register!$B:$E,4,FALSE)</f>
        <v>17000</v>
      </c>
      <c r="V287" s="412"/>
      <c r="W287" s="270"/>
      <c r="X287" s="270"/>
      <c r="Y287" s="270"/>
      <c r="Z287" s="270"/>
      <c r="AA287" s="270"/>
      <c r="AB287" s="270"/>
      <c r="AC287" s="270"/>
    </row>
    <row r="288" ht="15.75" customHeight="1">
      <c r="A288" s="435" t="s">
        <v>1224</v>
      </c>
      <c r="B288" s="436" t="str">
        <f>VLOOKUP(C288,'Tech. sheet (2)'!$A:$S,18,FALSE)</f>
        <v>L-950-876-270TH435S2828-HBI-W18B55</v>
      </c>
      <c r="C288" s="437" t="str">
        <f>VLOOKUP(A288,Register!$B:$F,3,FALSE)</f>
        <v>OT153-ELQ0561A2A HBI</v>
      </c>
      <c r="D288" s="437" t="str">
        <f>VLOOKUP(C288,'Tech. sheet (2)'!$A:$S,17,FALSE)</f>
        <v>153-2
</v>
      </c>
      <c r="E288" s="437" t="str">
        <f>VLOOKUP(C288,'Tech. sheet (2)'!$A:$S,12,FALSE)</f>
        <v>2 W/G</v>
      </c>
      <c r="F288" s="438">
        <v>2.0</v>
      </c>
      <c r="G288" s="438">
        <v>818062.0</v>
      </c>
      <c r="H288" s="438">
        <f>VLOOKUP(A288,Register!B:F,4,FALSE)</f>
        <v>20000</v>
      </c>
      <c r="I288" s="412"/>
      <c r="J288" s="412"/>
      <c r="K288" s="412"/>
      <c r="L288" s="412"/>
      <c r="M288" s="412"/>
      <c r="N288" s="243" t="s">
        <v>1291</v>
      </c>
      <c r="O288" s="344" t="str">
        <f>VLOOKUP(P288,'Tech. sheet (2)'!$A:$R,18,FALSE)</f>
        <v>L-922-868-170TH580S2828-HBI-07CK05</v>
      </c>
      <c r="P288" s="460" t="str">
        <f>VLOOKUP(N288,Register!$B:$E,3,FALSE)</f>
        <v>OT070-ELQ7013A9A </v>
      </c>
      <c r="Q288" s="437" t="str">
        <f>VLOOKUP(P288,'Tech. sheet (2)'!$A:$S,17,FALSE)</f>
        <v>70-3 A</v>
      </c>
      <c r="R288" s="442" t="str">
        <f>VLOOKUP(P288,'Tech. sheet (2)'!$A:$S,12,FALSE)</f>
        <v>G/C</v>
      </c>
      <c r="S288" s="462">
        <v>1.0</v>
      </c>
      <c r="T288" s="462" t="s">
        <v>3306</v>
      </c>
      <c r="U288" s="462">
        <f>VLOOKUP(N288,Register!$B:$E,4,FALSE)</f>
        <v>22000</v>
      </c>
      <c r="V288" s="412"/>
      <c r="W288" s="270"/>
      <c r="X288" s="270"/>
      <c r="Y288" s="270"/>
      <c r="Z288" s="270"/>
      <c r="AA288" s="270"/>
      <c r="AB288" s="270"/>
      <c r="AC288" s="270"/>
    </row>
    <row r="289" ht="15.75" customHeight="1">
      <c r="A289" s="435" t="s">
        <v>1224</v>
      </c>
      <c r="B289" s="436" t="str">
        <f>VLOOKUP(C289,'Tech. sheet (2)'!$A:$S,18,FALSE)</f>
        <v>L-950-876-270TH435S2828-HBI-W18B55</v>
      </c>
      <c r="C289" s="437" t="str">
        <f>VLOOKUP(A289,Register!$B:$F,3,FALSE)</f>
        <v>OT153-ELQ0561A2A HBI</v>
      </c>
      <c r="D289" s="437" t="str">
        <f>VLOOKUP(C289,'Tech. sheet (2)'!$A:$S,17,FALSE)</f>
        <v>153-2
</v>
      </c>
      <c r="E289" s="437" t="str">
        <f>VLOOKUP(C289,'Tech. sheet (2)'!$A:$S,12,FALSE)</f>
        <v>2 W/G</v>
      </c>
      <c r="F289" s="438">
        <v>3.0</v>
      </c>
      <c r="G289" s="438">
        <v>818062.0</v>
      </c>
      <c r="H289" s="438">
        <f>VLOOKUP(A289,Register!B:F,4,FALSE)</f>
        <v>20000</v>
      </c>
      <c r="I289" s="412"/>
      <c r="J289" s="412"/>
      <c r="K289" s="412"/>
      <c r="L289" s="412"/>
      <c r="M289" s="412"/>
      <c r="N289" s="243" t="s">
        <v>1299</v>
      </c>
      <c r="O289" s="344" t="str">
        <f>VLOOKUP(P289,'Tech. sheet (2)'!$A:$R,18,FALSE)</f>
        <v>L-913-766-140TS480F2020-USK-А08К05</v>
      </c>
      <c r="P289" s="460" t="str">
        <f>VLOOKUP(N289,Register!$B:$E,3,FALSE)</f>
        <v>0,14x913x766 USK A08</v>
      </c>
      <c r="Q289" s="437" t="str">
        <f>VLOOKUP(P289,'Tech. sheet (2)'!$A:$S,17,FALSE)</f>
        <v>BUF-1 A</v>
      </c>
      <c r="R289" s="442" t="str">
        <f>VLOOKUP(P289,'Tech. sheet (2)'!$A:$S,12,FALSE)</f>
        <v>ALU/C</v>
      </c>
      <c r="S289" s="462">
        <v>1.0</v>
      </c>
      <c r="T289" s="462" t="s">
        <v>3306</v>
      </c>
      <c r="U289" s="462">
        <v>25000.0</v>
      </c>
      <c r="V289" s="412"/>
      <c r="W289" s="270"/>
      <c r="X289" s="270"/>
      <c r="Y289" s="270"/>
      <c r="Z289" s="270"/>
      <c r="AA289" s="270"/>
      <c r="AB289" s="270"/>
      <c r="AC289" s="270"/>
    </row>
    <row r="290" ht="15.75" customHeight="1">
      <c r="A290" s="435" t="s">
        <v>1229</v>
      </c>
      <c r="B290" s="436" t="str">
        <f>VLOOKUP(C290,'Tech. sheet (2)'!$A:$S,18,FALSE)</f>
        <v>L-954-848-170TH435S2828-HBI-15VK05</v>
      </c>
      <c r="C290" s="437" t="str">
        <f>VLOOKUP(A290,Register!$B:$F,3,FALSE)</f>
        <v>OT62-ELQ6216A2A ver2</v>
      </c>
      <c r="D290" s="437" t="str">
        <f>VLOOKUP(C290,'Tech. sheet (2)'!$A:$S,17,FALSE)</f>
        <v>62-3 A</v>
      </c>
      <c r="E290" s="437" t="str">
        <f>VLOOKUP(C290,'Tech. sheet (2)'!$A:$S,12,FALSE)</f>
        <v>W/C 15V</v>
      </c>
      <c r="F290" s="438">
        <v>2.0</v>
      </c>
      <c r="G290" s="438" t="s">
        <v>3309</v>
      </c>
      <c r="H290" s="438">
        <f>VLOOKUP(A290,Register!B:F,4,FALSE)</f>
        <v>30000</v>
      </c>
      <c r="I290" s="412"/>
      <c r="J290" s="412"/>
      <c r="K290" s="412"/>
      <c r="L290" s="412"/>
      <c r="M290" s="412"/>
      <c r="N290" s="484" t="s">
        <v>1319</v>
      </c>
      <c r="O290" s="450" t="str">
        <f>VLOOKUP(P290,'Tech. sheet (2)'!$A:$R,18,FALSE)</f>
        <v>L-954-848-170TH435S2828-HBI-21EK05 </v>
      </c>
      <c r="P290" s="460" t="str">
        <f>VLOOKUP(N290,Register!$B:$E,3,FALSE)</f>
        <v>OT62-ELQ6215A5A HBI 21E</v>
      </c>
      <c r="Q290" s="437" t="str">
        <f>VLOOKUP(P290,'Tech. sheet (2)'!$A:$S,17,FALSE)</f>
        <v>62-1 A</v>
      </c>
      <c r="R290" s="451" t="str">
        <f>VLOOKUP(P290,'Tech. sheet (2)'!$A:$S,12,FALSE)</f>
        <v>21E</v>
      </c>
      <c r="S290" s="462">
        <v>1.0</v>
      </c>
      <c r="T290" s="462" t="s">
        <v>3306</v>
      </c>
      <c r="U290" s="462">
        <f>VLOOKUP(N290,Register!$B:$E,4,FALSE)</f>
        <v>25000</v>
      </c>
      <c r="V290" s="412"/>
      <c r="W290" s="270"/>
      <c r="X290" s="270"/>
      <c r="Y290" s="270"/>
      <c r="Z290" s="270"/>
      <c r="AA290" s="270"/>
      <c r="AB290" s="270"/>
      <c r="AC290" s="270"/>
    </row>
    <row r="291" ht="15.75" customHeight="1">
      <c r="A291" s="435" t="s">
        <v>1230</v>
      </c>
      <c r="B291" s="436" t="str">
        <f>VLOOKUP(C291,'Tech. sheet (2)'!$A:$S,18,FALSE)</f>
        <v>L-954-848-170TH435S2828-HBI-15VK05</v>
      </c>
      <c r="C291" s="437" t="str">
        <f>VLOOKUP(A291,Register!$B:$F,3,FALSE)</f>
        <v>OT62-ELQ6216A2A ver2</v>
      </c>
      <c r="D291" s="437" t="str">
        <f>VLOOKUP(C291,'Tech. sheet (2)'!$A:$S,17,FALSE)</f>
        <v>62-3 A</v>
      </c>
      <c r="E291" s="437" t="str">
        <f>VLOOKUP(C291,'Tech. sheet (2)'!$A:$S,12,FALSE)</f>
        <v>W/C 15V</v>
      </c>
      <c r="F291" s="438">
        <v>2.0</v>
      </c>
      <c r="G291" s="438" t="s">
        <v>3309</v>
      </c>
      <c r="H291" s="438">
        <f>VLOOKUP(A291,Register!B:F,4,FALSE)</f>
        <v>30000</v>
      </c>
      <c r="I291" s="412"/>
      <c r="J291" s="412"/>
      <c r="K291" s="412"/>
      <c r="L291" s="412"/>
      <c r="M291" s="412"/>
      <c r="N291" s="486" t="s">
        <v>1320</v>
      </c>
      <c r="O291" s="344" t="str">
        <f>VLOOKUP(P291,'Tech. sheet (2)'!$A:$R,18,FALSE)</f>
        <v>L-954-848-170TH435S2828-HBI-15VK05</v>
      </c>
      <c r="P291" s="460" t="str">
        <f>VLOOKUP(N291,Register!$B:$E,3,FALSE)</f>
        <v>OT62-ELQ6216A2A ver2</v>
      </c>
      <c r="Q291" s="437" t="str">
        <f>VLOOKUP(P291,'Tech. sheet (2)'!$A:$S,17,FALSE)</f>
        <v>62-3 A</v>
      </c>
      <c r="R291" s="442" t="str">
        <f>VLOOKUP(P291,'Tech. sheet (2)'!$A:$S,12,FALSE)</f>
        <v>W/C 15V</v>
      </c>
      <c r="S291" s="462">
        <v>1.0</v>
      </c>
      <c r="T291" s="462" t="s">
        <v>3306</v>
      </c>
      <c r="U291" s="462">
        <f>VLOOKUP(N291,Register!$B:$E,4,FALSE)</f>
        <v>40000</v>
      </c>
      <c r="V291" s="412"/>
      <c r="W291" s="270"/>
      <c r="X291" s="270"/>
      <c r="Y291" s="270"/>
      <c r="Z291" s="270"/>
      <c r="AA291" s="270"/>
      <c r="AB291" s="270"/>
      <c r="AC291" s="270"/>
    </row>
    <row r="292" ht="15.75" customHeight="1">
      <c r="A292" s="435" t="s">
        <v>1227</v>
      </c>
      <c r="B292" s="436" t="str">
        <f>VLOOKUP(C292,'Tech. sheet (2)'!$A:$S,18,FALSE)</f>
        <v>L-975-925-140TS550S2828-USK-IMP-C06K05</v>
      </c>
      <c r="C292" s="437" t="str">
        <f>VLOOKUP(A292,Register!$B:$F,3,FALSE)</f>
        <v>0,14x975x925 IMP G/C</v>
      </c>
      <c r="D292" s="437" t="str">
        <f>VLOOKUP(C292,'Tech. sheet (2)'!$A:$S,17,FALSE)</f>
        <v>BUF-11 A</v>
      </c>
      <c r="E292" s="437" t="str">
        <f>VLOOKUP(C292,'Tech. sheet (2)'!$A:$S,12,FALSE)</f>
        <v>G/C</v>
      </c>
      <c r="F292" s="438">
        <v>2.0</v>
      </c>
      <c r="G292" s="438">
        <v>101597.0</v>
      </c>
      <c r="H292" s="438">
        <f>VLOOKUP(A292,Register!B:F,4,FALSE)</f>
        <v>20000</v>
      </c>
      <c r="I292" s="412"/>
      <c r="J292" s="412"/>
      <c r="K292" s="412"/>
      <c r="L292" s="412"/>
      <c r="M292" s="412"/>
      <c r="N292" s="485" t="s">
        <v>1319</v>
      </c>
      <c r="O292" s="450" t="str">
        <f>VLOOKUP(P292,'Tech. sheet (2)'!$A:$R,18,FALSE)</f>
        <v>L-954-848-170TH435S2828-HBI-21EK05 </v>
      </c>
      <c r="P292" s="460" t="str">
        <f>VLOOKUP(N292,Register!$B:$E,3,FALSE)</f>
        <v>OT62-ELQ6215A5A HBI 21E</v>
      </c>
      <c r="Q292" s="437" t="str">
        <f>VLOOKUP(P292,'Tech. sheet (2)'!$A:$S,17,FALSE)</f>
        <v>62-1 A</v>
      </c>
      <c r="R292" s="451" t="str">
        <f>VLOOKUP(P292,'Tech. sheet (2)'!$A:$S,12,FALSE)</f>
        <v>21E</v>
      </c>
      <c r="S292" s="462">
        <v>3.0</v>
      </c>
      <c r="T292" s="462" t="s">
        <v>3312</v>
      </c>
      <c r="U292" s="462">
        <f>VLOOKUP(N292,Register!$B:$E,4,FALSE)</f>
        <v>25000</v>
      </c>
      <c r="V292" s="412"/>
      <c r="W292" s="270"/>
      <c r="X292" s="270"/>
      <c r="Y292" s="270"/>
      <c r="Z292" s="270"/>
      <c r="AA292" s="270"/>
      <c r="AB292" s="270"/>
      <c r="AC292" s="270"/>
    </row>
    <row r="293" ht="15.75" customHeight="1">
      <c r="A293" s="435" t="s">
        <v>1235</v>
      </c>
      <c r="B293" s="436" t="str">
        <f>VLOOKUP(C293,'Tech. sheet (2)'!$A:$S,18,FALSE)</f>
        <v>L-975-925-140TS550S2828-USK-IMP-C06K05</v>
      </c>
      <c r="C293" s="437" t="str">
        <f>VLOOKUP(A293,Register!$B:$F,3,FALSE)</f>
        <v>0,14x975x925 IMP G/C</v>
      </c>
      <c r="D293" s="437" t="str">
        <f>VLOOKUP(C293,'Tech. sheet (2)'!$A:$S,17,FALSE)</f>
        <v>BUF-11 A</v>
      </c>
      <c r="E293" s="437" t="str">
        <f>VLOOKUP(C293,'Tech. sheet (2)'!$A:$S,12,FALSE)</f>
        <v>G/C</v>
      </c>
      <c r="F293" s="438">
        <v>2.0</v>
      </c>
      <c r="G293" s="438">
        <v>101597.0</v>
      </c>
      <c r="H293" s="438">
        <f>VLOOKUP(A293,Register!B:F,4,FALSE)</f>
        <v>20000</v>
      </c>
      <c r="I293" s="412"/>
      <c r="J293" s="412"/>
      <c r="K293" s="412"/>
      <c r="L293" s="412"/>
      <c r="M293" s="412"/>
      <c r="N293" s="484" t="s">
        <v>1323</v>
      </c>
      <c r="O293" s="344" t="str">
        <f>VLOOKUP(P293,'Tech. sheet (2)'!$A:$R,18,FALSE)</f>
        <v>L-950-876-270TH435F5628-USK-20EB05</v>
      </c>
      <c r="P293" s="460" t="str">
        <f>VLOOKUP(N293,Register!$B:$E,3,FALSE)</f>
        <v>OT153-ELQ1554A0A USK</v>
      </c>
      <c r="Q293" s="437" t="str">
        <f>VLOOKUP(P293,'Tech. sheet (2)'!$A:$S,17,FALSE)</f>
        <v>153-1 A</v>
      </c>
      <c r="R293" s="442" t="str">
        <f>VLOOKUP(P293,'Tech. sheet (2)'!$A:$S,12,FALSE)</f>
        <v>W/G</v>
      </c>
      <c r="S293" s="462">
        <v>1.0</v>
      </c>
      <c r="T293" s="462" t="s">
        <v>3307</v>
      </c>
      <c r="U293" s="462">
        <f>VLOOKUP(N293,Register!$B:$E,4,FALSE)</f>
        <v>20000</v>
      </c>
      <c r="V293" s="412"/>
      <c r="W293" s="270"/>
      <c r="X293" s="270"/>
      <c r="Y293" s="270"/>
      <c r="Z293" s="270"/>
      <c r="AA293" s="270"/>
      <c r="AB293" s="270"/>
      <c r="AC293" s="270"/>
    </row>
    <row r="294" ht="15.75" customHeight="1">
      <c r="A294" s="435" t="s">
        <v>1237</v>
      </c>
      <c r="B294" s="436" t="str">
        <f>VLOOKUP(C294,'Tech. sheet (2)'!$A:$S,18,FALSE)</f>
        <v>L-975-925-140TS550S2828-USK-IMP-C06K05</v>
      </c>
      <c r="C294" s="437" t="str">
        <f>VLOOKUP(A294,Register!$B:$F,3,FALSE)</f>
        <v>0,14x975x925 IMP G/C</v>
      </c>
      <c r="D294" s="437" t="str">
        <f>VLOOKUP(C294,'Tech. sheet (2)'!$A:$S,17,FALSE)</f>
        <v>BUF-11 A</v>
      </c>
      <c r="E294" s="437" t="str">
        <f>VLOOKUP(C294,'Tech. sheet (2)'!$A:$S,12,FALSE)</f>
        <v>G/C</v>
      </c>
      <c r="F294" s="438">
        <v>2.0</v>
      </c>
      <c r="G294" s="438">
        <v>101597.0</v>
      </c>
      <c r="H294" s="438">
        <v>5000.0</v>
      </c>
      <c r="I294" s="412"/>
      <c r="J294" s="412"/>
      <c r="K294" s="412"/>
      <c r="L294" s="412"/>
      <c r="M294" s="412"/>
      <c r="N294" s="486" t="s">
        <v>1325</v>
      </c>
      <c r="O294" s="344" t="str">
        <f>VLOOKUP(P294,'Tech. sheet (2)'!$A:$R,18,FALSE)</f>
        <v>L-950-876-270TH435F5628-ERD-20EB05</v>
      </c>
      <c r="P294" s="460" t="str">
        <f>VLOOKUP(N294,Register!$B:$E,3,FALSE)</f>
        <v>OT153-ELQ1554A0A ERD</v>
      </c>
      <c r="Q294" s="437" t="str">
        <f>VLOOKUP(P294,'Tech. sheet (2)'!$A:$S,17,FALSE)</f>
        <v>153-1</v>
      </c>
      <c r="R294" s="442" t="str">
        <f>VLOOKUP(P294,'Tech. sheet (2)'!$A:$S,12,FALSE)</f>
        <v>W/G</v>
      </c>
      <c r="S294" s="462">
        <v>1.0</v>
      </c>
      <c r="T294" s="462" t="s">
        <v>3307</v>
      </c>
      <c r="U294" s="462">
        <f>VLOOKUP(N294,Register!$B:$E,4,FALSE)</f>
        <v>11000</v>
      </c>
      <c r="V294" s="412"/>
      <c r="W294" s="270"/>
      <c r="X294" s="270"/>
      <c r="Y294" s="270"/>
      <c r="Z294" s="270"/>
      <c r="AA294" s="270"/>
      <c r="AB294" s="270"/>
      <c r="AC294" s="270"/>
    </row>
    <row r="295" ht="15.75" customHeight="1">
      <c r="A295" s="435" t="s">
        <v>1231</v>
      </c>
      <c r="B295" s="436" t="str">
        <f>VLOOKUP(C295,'Tech. sheet (2)'!$A:$S,18,FALSE)</f>
        <v>L-922-868-170TH580S2828-HBI-07CK05</v>
      </c>
      <c r="C295" s="437" t="str">
        <f>VLOOKUP(A295,Register!$B:$F,3,FALSE)</f>
        <v>OT070-ELQ7013A9A </v>
      </c>
      <c r="D295" s="437" t="str">
        <f>VLOOKUP(C295,'Tech. sheet (2)'!$A:$S,17,FALSE)</f>
        <v>70-3 A</v>
      </c>
      <c r="E295" s="437" t="str">
        <f>VLOOKUP(C295,'Tech. sheet (2)'!$A:$S,12,FALSE)</f>
        <v>G/C</v>
      </c>
      <c r="F295" s="438">
        <v>2.0</v>
      </c>
      <c r="G295" s="438">
        <v>816361.0</v>
      </c>
      <c r="H295" s="438">
        <f>VLOOKUP(A295,Register!B:F,4,FALSE)</f>
        <v>22000</v>
      </c>
      <c r="I295" s="412"/>
      <c r="J295" s="412"/>
      <c r="K295" s="412"/>
      <c r="L295" s="412"/>
      <c r="M295" s="412"/>
      <c r="N295" s="486" t="s">
        <v>1324</v>
      </c>
      <c r="O295" s="344" t="str">
        <f>VLOOKUP(P295,'Tech. sheet (2)'!$A:$R,18,FALSE)</f>
        <v>L-950-876-270TH435F5628-USK-20EB05</v>
      </c>
      <c r="P295" s="460" t="str">
        <f>VLOOKUP(N295,Register!$B:$E,3,FALSE)</f>
        <v>OT153-ELQ1542A3A USK</v>
      </c>
      <c r="Q295" s="447" t="str">
        <f>VLOOKUP(P295,'Tech. sheet (2)'!$A:$S,17,FALSE)</f>
        <v>153-1 A</v>
      </c>
      <c r="R295" s="442" t="str">
        <f>VLOOKUP(P295,'Tech. sheet (2)'!$A:$S,12,FALSE)</f>
        <v>W/G</v>
      </c>
      <c r="S295" s="462">
        <v>1.0</v>
      </c>
      <c r="T295" s="462" t="s">
        <v>3307</v>
      </c>
      <c r="U295" s="462">
        <f>VLOOKUP(N295,Register!$B:$E,4,FALSE)</f>
        <v>10000</v>
      </c>
      <c r="V295" s="412"/>
      <c r="W295" s="270"/>
      <c r="X295" s="270"/>
      <c r="Y295" s="270"/>
      <c r="Z295" s="270"/>
      <c r="AA295" s="270"/>
      <c r="AB295" s="270"/>
      <c r="AC295" s="270"/>
    </row>
    <row r="296" ht="15.75" customHeight="1">
      <c r="A296" s="435" t="s">
        <v>1237</v>
      </c>
      <c r="B296" s="436" t="str">
        <f>VLOOKUP(C296,'Tech. sheet (2)'!$A:$S,18,FALSE)</f>
        <v>L-975-925-140TS550S2828-USK-IMP-C06K05</v>
      </c>
      <c r="C296" s="437" t="str">
        <f>VLOOKUP(A296,Register!$B:$F,3,FALSE)</f>
        <v>0,14x975x925 IMP G/C</v>
      </c>
      <c r="D296" s="437" t="str">
        <f>VLOOKUP(C296,'Tech. sheet (2)'!$A:$S,17,FALSE)</f>
        <v>BUF-11 A</v>
      </c>
      <c r="E296" s="437" t="str">
        <f>VLOOKUP(C296,'Tech. sheet (2)'!$A:$S,12,FALSE)</f>
        <v>G/C</v>
      </c>
      <c r="F296" s="438">
        <v>2.0</v>
      </c>
      <c r="G296" s="438">
        <v>101597.0</v>
      </c>
      <c r="H296" s="438">
        <v>15000.0</v>
      </c>
      <c r="I296" s="412"/>
      <c r="J296" s="412"/>
      <c r="K296" s="412"/>
      <c r="L296" s="412"/>
      <c r="M296" s="412"/>
      <c r="N296" s="485" t="s">
        <v>1323</v>
      </c>
      <c r="O296" s="344" t="str">
        <f>VLOOKUP(P296,'Tech. sheet (2)'!$A:$R,18,FALSE)</f>
        <v>L-950-876-270TH435F5628-USK-20EB05</v>
      </c>
      <c r="P296" s="460" t="str">
        <f>VLOOKUP(N296,Register!$B:$E,3,FALSE)</f>
        <v>OT153-ELQ1554A0A USK</v>
      </c>
      <c r="Q296" s="437" t="str">
        <f>VLOOKUP(P296,'Tech. sheet (2)'!$A:$S,17,FALSE)</f>
        <v>153-1 A</v>
      </c>
      <c r="R296" s="442" t="str">
        <f>VLOOKUP(P296,'Tech. sheet (2)'!$A:$S,12,FALSE)</f>
        <v>W/G</v>
      </c>
      <c r="S296" s="462">
        <v>2.0</v>
      </c>
      <c r="T296" s="462">
        <v>819059.0</v>
      </c>
      <c r="U296" s="462">
        <f>VLOOKUP(N296,Register!$B:$E,4,FALSE)</f>
        <v>20000</v>
      </c>
      <c r="V296" s="412"/>
      <c r="W296" s="270"/>
      <c r="X296" s="270"/>
      <c r="Y296" s="270"/>
      <c r="Z296" s="270"/>
      <c r="AA296" s="270"/>
      <c r="AB296" s="270"/>
      <c r="AC296" s="270"/>
    </row>
    <row r="297" ht="15.75" customHeight="1">
      <c r="A297" s="475" t="s">
        <v>1241</v>
      </c>
      <c r="B297" s="436" t="str">
        <f>VLOOKUP(C297,'Tech. sheet (2)'!$A:$S,18,FALSE)</f>
        <v>L-808-908-200TS275F2828-ARK-A07B05  </v>
      </c>
      <c r="C297" s="437" t="str">
        <f>VLOOKUP(A297,Register!$B:$F,3,FALSE)</f>
        <v>OT96 0,20  alu/g ARK</v>
      </c>
      <c r="D297" s="437" t="str">
        <f>VLOOKUP(C297,'Tech. sheet (2)'!$A:$S,17,FALSE)</f>
        <v>№125-2</v>
      </c>
      <c r="E297" s="437" t="str">
        <f>VLOOKUP(C297,'Tech. sheet (2)'!$A:$S,12,FALSE)</f>
        <v>ALU/G</v>
      </c>
      <c r="F297" s="477">
        <v>1.0</v>
      </c>
      <c r="G297" s="477">
        <v>11064.0</v>
      </c>
      <c r="H297" s="477">
        <f>VLOOKUP(A297,Register!B:F,4,FALSE)</f>
        <v>40000</v>
      </c>
      <c r="I297" s="412"/>
      <c r="J297" s="412"/>
      <c r="K297" s="412"/>
      <c r="L297" s="412"/>
      <c r="M297" s="412"/>
      <c r="N297" s="243" t="s">
        <v>1325</v>
      </c>
      <c r="O297" s="344" t="str">
        <f>VLOOKUP(P297,'Tech. sheet (2)'!$A:$R,18,FALSE)</f>
        <v>L-950-876-270TH435F5628-ERD-20EB05</v>
      </c>
      <c r="P297" s="460" t="str">
        <f>VLOOKUP(N297,Register!$B:$E,3,FALSE)</f>
        <v>OT153-ELQ1554A0A ERD</v>
      </c>
      <c r="Q297" s="437" t="str">
        <f>VLOOKUP(P297,'Tech. sheet (2)'!$A:$S,17,FALSE)</f>
        <v>153-1</v>
      </c>
      <c r="R297" s="442" t="str">
        <f>VLOOKUP(P297,'Tech. sheet (2)'!$A:$S,12,FALSE)</f>
        <v>W/G</v>
      </c>
      <c r="S297" s="462">
        <v>2.0</v>
      </c>
      <c r="T297" s="462">
        <v>819059.0</v>
      </c>
      <c r="U297" s="462">
        <f>VLOOKUP(N297,Register!$B:$E,4,FALSE)</f>
        <v>11000</v>
      </c>
      <c r="V297" s="412"/>
      <c r="W297" s="270"/>
      <c r="X297" s="270"/>
      <c r="Y297" s="270"/>
      <c r="Z297" s="270"/>
      <c r="AA297" s="270"/>
      <c r="AB297" s="270"/>
      <c r="AC297" s="270"/>
    </row>
    <row r="298" ht="15.75" customHeight="1">
      <c r="A298" s="475" t="s">
        <v>1243</v>
      </c>
      <c r="B298" s="449" t="str">
        <f>VLOOKUP(C298,'Tech. sheet (2)'!$A:$S,18,FALSE)</f>
        <v>Жерсть 0,22*700*694 W/G х</v>
      </c>
      <c r="C298" s="437" t="str">
        <f>VLOOKUP(A298,Register!$B:$F,3,FALSE)</f>
        <v>0,22x700x694 W/G</v>
      </c>
      <c r="D298" s="437" t="str">
        <f>VLOOKUP(C298,'Tech. sheet (2)'!$A:$S,17,FALSE)</f>
        <v/>
      </c>
      <c r="E298" s="437" t="str">
        <f>VLOOKUP(C298,'Tech. sheet (2)'!$A:$S,12,FALSE)</f>
        <v/>
      </c>
      <c r="F298" s="477">
        <v>1.0</v>
      </c>
      <c r="G298" s="477">
        <v>11064.0</v>
      </c>
      <c r="H298" s="477">
        <f>VLOOKUP(A298,Register!B:F,4,FALSE)</f>
        <v>1600</v>
      </c>
      <c r="I298" s="412"/>
      <c r="J298" s="412"/>
      <c r="K298" s="412"/>
      <c r="L298" s="412"/>
      <c r="M298" s="412"/>
      <c r="N298" s="243" t="s">
        <v>1324</v>
      </c>
      <c r="O298" s="344" t="str">
        <f>VLOOKUP(P298,'Tech. sheet (2)'!$A:$R,18,FALSE)</f>
        <v>L-950-876-270TH435F5628-USK-20EB05</v>
      </c>
      <c r="P298" s="460" t="str">
        <f>VLOOKUP(N298,Register!$B:$E,3,FALSE)</f>
        <v>OT153-ELQ1542A3A USK</v>
      </c>
      <c r="Q298" s="447" t="str">
        <f>VLOOKUP(P298,'Tech. sheet (2)'!$A:$S,17,FALSE)</f>
        <v>153-1 A</v>
      </c>
      <c r="R298" s="442" t="str">
        <f>VLOOKUP(P298,'Tech. sheet (2)'!$A:$S,12,FALSE)</f>
        <v>W/G</v>
      </c>
      <c r="S298" s="462">
        <v>2.0</v>
      </c>
      <c r="T298" s="462">
        <v>819059.0</v>
      </c>
      <c r="U298" s="462">
        <f>VLOOKUP(N298,Register!$B:$E,4,FALSE)</f>
        <v>10000</v>
      </c>
      <c r="V298" s="412"/>
      <c r="W298" s="270"/>
      <c r="X298" s="270"/>
      <c r="Y298" s="270"/>
      <c r="Z298" s="270"/>
      <c r="AA298" s="270"/>
      <c r="AB298" s="270"/>
      <c r="AC298" s="270"/>
    </row>
    <row r="299" ht="15.75" customHeight="1">
      <c r="A299" s="475" t="s">
        <v>1244</v>
      </c>
      <c r="B299" s="436" t="str">
        <f>VLOOKUP(C299,'Tech. sheet (2)'!$A:$S,18,FALSE)</f>
        <v>Жерсть 0,22*866*700 W/G х</v>
      </c>
      <c r="C299" s="437" t="str">
        <f>VLOOKUP(A299,Register!$B:$F,3,FALSE)</f>
        <v>0,22х866х700 W/G</v>
      </c>
      <c r="D299" s="437" t="str">
        <f>VLOOKUP(C299,'Tech. sheet (2)'!$A:$S,17,FALSE)</f>
        <v/>
      </c>
      <c r="E299" s="437" t="str">
        <f>VLOOKUP(C299,'Tech. sheet (2)'!$A:$S,12,FALSE)</f>
        <v/>
      </c>
      <c r="F299" s="477">
        <v>1.0</v>
      </c>
      <c r="G299" s="477">
        <v>11064.0</v>
      </c>
      <c r="H299" s="477">
        <f>VLOOKUP(A299,Register!B:F,4,FALSE)</f>
        <v>2800</v>
      </c>
      <c r="I299" s="412"/>
      <c r="J299" s="412"/>
      <c r="K299" s="412"/>
      <c r="L299" s="412"/>
      <c r="M299" s="412"/>
      <c r="N299" s="243" t="s">
        <v>1323</v>
      </c>
      <c r="O299" s="344" t="str">
        <f>VLOOKUP(P299,'Tech. sheet (2)'!$A:$R,18,FALSE)</f>
        <v>L-950-876-270TH435F5628-USK-20EB05</v>
      </c>
      <c r="P299" s="460" t="str">
        <f>VLOOKUP(N299,Register!$B:$E,3,FALSE)</f>
        <v>OT153-ELQ1554A0A USK</v>
      </c>
      <c r="Q299" s="437" t="str">
        <f>VLOOKUP(P299,'Tech. sheet (2)'!$A:$S,17,FALSE)</f>
        <v>153-1 A</v>
      </c>
      <c r="R299" s="442" t="str">
        <f>VLOOKUP(P299,'Tech. sheet (2)'!$A:$S,12,FALSE)</f>
        <v>W/G</v>
      </c>
      <c r="S299" s="462">
        <v>3.0</v>
      </c>
      <c r="T299" s="462">
        <v>816733.0</v>
      </c>
      <c r="U299" s="462">
        <f>VLOOKUP(N299,Register!$B:$E,4,FALSE)</f>
        <v>20000</v>
      </c>
      <c r="V299" s="412"/>
      <c r="W299" s="270"/>
      <c r="X299" s="270"/>
      <c r="Y299" s="270"/>
      <c r="Z299" s="270"/>
      <c r="AA299" s="270"/>
      <c r="AB299" s="270"/>
      <c r="AC299" s="270"/>
    </row>
    <row r="300" ht="15.75" customHeight="1">
      <c r="A300" s="475" t="s">
        <v>1245</v>
      </c>
      <c r="B300" s="436" t="str">
        <f>VLOOKUP(C300,'Tech. sheet (2)'!$A:$S,18,FALSE)</f>
        <v>Жерсть 0,17*922*868 W/G х</v>
      </c>
      <c r="C300" s="437" t="str">
        <f>VLOOKUP(A300,Register!$B:$F,3,FALSE)</f>
        <v>0,17x922x868 W/G</v>
      </c>
      <c r="D300" s="437" t="str">
        <f>VLOOKUP(C300,'Tech. sheet (2)'!$A:$S,17,FALSE)</f>
        <v/>
      </c>
      <c r="E300" s="437" t="str">
        <f>VLOOKUP(C300,'Tech. sheet (2)'!$A:$S,12,FALSE)</f>
        <v>W/G</v>
      </c>
      <c r="F300" s="477">
        <v>1.0</v>
      </c>
      <c r="G300" s="477">
        <v>11064.0</v>
      </c>
      <c r="H300" s="477">
        <f>VLOOKUP(A300,Register!B:F,4,FALSE)</f>
        <v>2835</v>
      </c>
      <c r="I300" s="412"/>
      <c r="J300" s="412"/>
      <c r="K300" s="412"/>
      <c r="L300" s="412"/>
      <c r="M300" s="412"/>
      <c r="N300" s="243" t="s">
        <v>1325</v>
      </c>
      <c r="O300" s="344" t="str">
        <f>VLOOKUP(P300,'Tech. sheet (2)'!$A:$R,18,FALSE)</f>
        <v>L-950-876-270TH435F5628-ERD-20EB05</v>
      </c>
      <c r="P300" s="460" t="str">
        <f>VLOOKUP(N300,Register!$B:$E,3,FALSE)</f>
        <v>OT153-ELQ1554A0A ERD</v>
      </c>
      <c r="Q300" s="437" t="str">
        <f>VLOOKUP(P300,'Tech. sheet (2)'!$A:$S,17,FALSE)</f>
        <v>153-1</v>
      </c>
      <c r="R300" s="442" t="str">
        <f>VLOOKUP(P300,'Tech. sheet (2)'!$A:$S,12,FALSE)</f>
        <v>W/G</v>
      </c>
      <c r="S300" s="462">
        <v>3.0</v>
      </c>
      <c r="T300" s="462">
        <v>816733.0</v>
      </c>
      <c r="U300" s="462">
        <f>VLOOKUP(N300,Register!$B:$E,4,FALSE)</f>
        <v>11000</v>
      </c>
      <c r="V300" s="412"/>
      <c r="W300" s="270"/>
      <c r="X300" s="270"/>
      <c r="Y300" s="270"/>
      <c r="Z300" s="270"/>
      <c r="AA300" s="270"/>
      <c r="AB300" s="270"/>
      <c r="AC300" s="270"/>
    </row>
    <row r="301" ht="15.75" customHeight="1">
      <c r="A301" s="475" t="s">
        <v>1250</v>
      </c>
      <c r="B301" s="449" t="str">
        <f>VLOOKUP(C301,'Tech. sheet (2)'!$A:$S,18,FALSE)</f>
        <v>Жерсть 0,17*954*848 W/G х</v>
      </c>
      <c r="C301" s="437" t="str">
        <f>VLOOKUP(A301,Register!$B:$F,3,FALSE)</f>
        <v>0,17x954x848 W/G</v>
      </c>
      <c r="D301" s="437" t="str">
        <f>VLOOKUP(C301,'Tech. sheet (2)'!$A:$S,17,FALSE)</f>
        <v>V14B05</v>
      </c>
      <c r="E301" s="437" t="str">
        <f>VLOOKUP(C301,'Tech. sheet (2)'!$A:$S,12,FALSE)</f>
        <v>W/G</v>
      </c>
      <c r="F301" s="477">
        <v>1.0</v>
      </c>
      <c r="G301" s="477">
        <v>11064.0</v>
      </c>
      <c r="H301" s="477">
        <f>VLOOKUP(A301,Register!B:F,4,FALSE)</f>
        <v>2419</v>
      </c>
      <c r="I301" s="412"/>
      <c r="J301" s="412"/>
      <c r="K301" s="412"/>
      <c r="L301" s="412"/>
      <c r="M301" s="412"/>
      <c r="N301" s="243" t="s">
        <v>1324</v>
      </c>
      <c r="O301" s="344" t="str">
        <f>VLOOKUP(P301,'Tech. sheet (2)'!$A:$R,18,FALSE)</f>
        <v>L-950-876-270TH435F5628-USK-20EB05</v>
      </c>
      <c r="P301" s="460" t="str">
        <f>VLOOKUP(N301,Register!$B:$E,3,FALSE)</f>
        <v>OT153-ELQ1542A3A USK</v>
      </c>
      <c r="Q301" s="447" t="str">
        <f>VLOOKUP(P301,'Tech. sheet (2)'!$A:$S,17,FALSE)</f>
        <v>153-1 A</v>
      </c>
      <c r="R301" s="442" t="str">
        <f>VLOOKUP(P301,'Tech. sheet (2)'!$A:$S,12,FALSE)</f>
        <v>W/G</v>
      </c>
      <c r="S301" s="462">
        <v>3.0</v>
      </c>
      <c r="T301" s="462">
        <v>816733.0</v>
      </c>
      <c r="U301" s="462">
        <f>VLOOKUP(N301,Register!$B:$E,4,FALSE)</f>
        <v>10000</v>
      </c>
      <c r="V301" s="412"/>
      <c r="W301" s="270"/>
      <c r="X301" s="270"/>
      <c r="Y301" s="270"/>
      <c r="Z301" s="270"/>
      <c r="AA301" s="270"/>
      <c r="AB301" s="270"/>
      <c r="AC301" s="270"/>
    </row>
    <row r="302" ht="15.75" customHeight="1">
      <c r="A302" s="475" t="s">
        <v>1252</v>
      </c>
      <c r="B302" s="449" t="str">
        <f>VLOOKUP(C302,'Tech. sheet (2)'!$A:$S,18,FALSE)</f>
        <v>Жерсть 0,17*954*848 W/G х</v>
      </c>
      <c r="C302" s="437" t="str">
        <f>VLOOKUP(A302,Register!$B:$F,3,FALSE)</f>
        <v>0,17x954x848 W/G</v>
      </c>
      <c r="D302" s="437" t="str">
        <f>VLOOKUP(C302,'Tech. sheet (2)'!$A:$S,17,FALSE)</f>
        <v>V14B05</v>
      </c>
      <c r="E302" s="437" t="str">
        <f>VLOOKUP(C302,'Tech. sheet (2)'!$A:$S,12,FALSE)</f>
        <v>W/G</v>
      </c>
      <c r="F302" s="477">
        <v>1.0</v>
      </c>
      <c r="G302" s="477">
        <v>11064.0</v>
      </c>
      <c r="H302" s="477">
        <f>VLOOKUP(A302,Register!B:F,4,FALSE)</f>
        <v>1000</v>
      </c>
      <c r="I302" s="412"/>
      <c r="J302" s="412"/>
      <c r="K302" s="412"/>
      <c r="L302" s="412"/>
      <c r="M302" s="412"/>
      <c r="N302" s="243" t="s">
        <v>1350</v>
      </c>
      <c r="O302" s="450" t="str">
        <f>VLOOKUP(P302,'Tech. sheet (2)'!$A:$R,18,FALSE)</f>
        <v>Жерсть 0,17*954*848 W/G х</v>
      </c>
      <c r="P302" s="460" t="str">
        <f>VLOOKUP(N302,Register!$B:$E,3,FALSE)</f>
        <v>0,17x954x848 W/G</v>
      </c>
      <c r="Q302" s="437" t="str">
        <f>VLOOKUP(P302,'Tech. sheet (2)'!$A:$S,17,FALSE)</f>
        <v>V14B05</v>
      </c>
      <c r="R302" s="442" t="str">
        <f>VLOOKUP(P302,'Tech. sheet (2)'!$A:$S,12,FALSE)</f>
        <v>W/G</v>
      </c>
      <c r="S302" s="462">
        <v>1.0</v>
      </c>
      <c r="T302" s="462" t="s">
        <v>3309</v>
      </c>
      <c r="U302" s="462">
        <f>VLOOKUP(N302,Register!$B:$E,4,FALSE)</f>
        <v>5637</v>
      </c>
      <c r="V302" s="412"/>
      <c r="W302" s="270"/>
      <c r="X302" s="270"/>
      <c r="Y302" s="270"/>
      <c r="Z302" s="270"/>
      <c r="AA302" s="270"/>
      <c r="AB302" s="270"/>
      <c r="AC302" s="270"/>
    </row>
    <row r="303" ht="15.75" customHeight="1">
      <c r="A303" s="475" t="s">
        <v>1241</v>
      </c>
      <c r="B303" s="436" t="str">
        <f>VLOOKUP(C303,'Tech. sheet (2)'!$A:$S,18,FALSE)</f>
        <v>L-808-908-200TS275F2828-ARK-A07B05  </v>
      </c>
      <c r="C303" s="437" t="str">
        <f>VLOOKUP(A303,Register!$B:$F,3,FALSE)</f>
        <v>OT96 0,20  alu/g ARK</v>
      </c>
      <c r="D303" s="437" t="str">
        <f>VLOOKUP(C303,'Tech. sheet (2)'!$A:$S,17,FALSE)</f>
        <v>№125-2</v>
      </c>
      <c r="E303" s="437" t="str">
        <f>VLOOKUP(C303,'Tech. sheet (2)'!$A:$S,12,FALSE)</f>
        <v>ALU/G</v>
      </c>
      <c r="F303" s="477">
        <v>2.0</v>
      </c>
      <c r="G303" s="477" t="s">
        <v>3308</v>
      </c>
      <c r="H303" s="477">
        <f>VLOOKUP(A303,Register!B:F,4,FALSE)</f>
        <v>40000</v>
      </c>
      <c r="I303" s="412"/>
      <c r="J303" s="412"/>
      <c r="K303" s="412"/>
      <c r="L303" s="412"/>
      <c r="M303" s="412"/>
      <c r="N303" s="243" t="s">
        <v>1351</v>
      </c>
      <c r="O303" s="344" t="str">
        <f>VLOOKUP(P303,'Tech. sheet (2)'!$A:$R,18,FALSE)</f>
        <v>Жерсть 0,17*922*868 W/G х</v>
      </c>
      <c r="P303" s="460" t="str">
        <f>VLOOKUP(N303,Register!$B:$E,3,FALSE)</f>
        <v>0,17x922x868 W/G</v>
      </c>
      <c r="Q303" s="437" t="str">
        <f>VLOOKUP(P303,'Tech. sheet (2)'!$A:$S,17,FALSE)</f>
        <v/>
      </c>
      <c r="R303" s="442" t="str">
        <f>VLOOKUP(P303,'Tech. sheet (2)'!$A:$S,12,FALSE)</f>
        <v>W/G</v>
      </c>
      <c r="S303" s="462">
        <v>1.0</v>
      </c>
      <c r="T303" s="462" t="s">
        <v>3309</v>
      </c>
      <c r="U303" s="462">
        <f>VLOOKUP(N303,Register!$B:$E,4,FALSE)</f>
        <v>4389</v>
      </c>
      <c r="V303" s="412"/>
      <c r="W303" s="270"/>
      <c r="X303" s="270"/>
      <c r="Y303" s="270"/>
      <c r="Z303" s="270"/>
      <c r="AA303" s="270"/>
      <c r="AB303" s="270"/>
      <c r="AC303" s="270"/>
    </row>
    <row r="304" ht="15.75" customHeight="1">
      <c r="A304" s="475" t="s">
        <v>1247</v>
      </c>
      <c r="B304" s="436" t="str">
        <f>VLOOKUP(C304,'Tech. sheet (2)'!$A:$S,18,FALSE)</f>
        <v>L-913-766-140TS480F2020-USK-А08К05</v>
      </c>
      <c r="C304" s="437" t="str">
        <f>VLOOKUP(A304,Register!$B:$F,3,FALSE)</f>
        <v>0,14x913x766 USK A08</v>
      </c>
      <c r="D304" s="437" t="str">
        <f>VLOOKUP(C304,'Tech. sheet (2)'!$A:$S,17,FALSE)</f>
        <v>BUF-1 A</v>
      </c>
      <c r="E304" s="437" t="str">
        <f>VLOOKUP(C304,'Tech. sheet (2)'!$A:$S,12,FALSE)</f>
        <v>ALU/C</v>
      </c>
      <c r="F304" s="477">
        <v>2.0</v>
      </c>
      <c r="G304" s="477" t="s">
        <v>3308</v>
      </c>
      <c r="H304" s="477">
        <f>VLOOKUP(A304,Register!B:F,4,FALSE)</f>
        <v>30000</v>
      </c>
      <c r="I304" s="412"/>
      <c r="J304" s="412"/>
      <c r="K304" s="412"/>
      <c r="L304" s="412"/>
      <c r="M304" s="412"/>
      <c r="N304" s="243" t="s">
        <v>1329</v>
      </c>
      <c r="O304" s="344" t="str">
        <f>VLOOKUP(P304,'Tech. sheet (2)'!$A:$R,18,FALSE)</f>
        <v>L-838-941,7-200TH550S2828-HBI-V14B05</v>
      </c>
      <c r="P304" s="460" t="str">
        <f>VLOOKUP(N304,Register!$B:$E,3,FALSE)</f>
        <v>OT099-V14B05</v>
      </c>
      <c r="Q304" s="437" t="str">
        <f>VLOOKUP(P304,'Tech. sheet (2)'!$A:$S,17,FALSE)</f>
        <v>99-C-8</v>
      </c>
      <c r="R304" s="442" t="str">
        <f>VLOOKUP(P304,'Tech. sheet (2)'!$A:$S,12,FALSE)</f>
        <v>W/G</v>
      </c>
      <c r="S304" s="462">
        <v>1.0</v>
      </c>
      <c r="T304" s="462">
        <v>818062.0</v>
      </c>
      <c r="U304" s="462">
        <f>VLOOKUP(N304,Register!$B:$E,4,FALSE)</f>
        <v>30000</v>
      </c>
      <c r="V304" s="412"/>
      <c r="W304" s="270"/>
      <c r="X304" s="270"/>
      <c r="Y304" s="270"/>
      <c r="Z304" s="270"/>
      <c r="AA304" s="270"/>
      <c r="AB304" s="270"/>
      <c r="AC304" s="270"/>
    </row>
    <row r="305" ht="15.75" customHeight="1">
      <c r="A305" s="475" t="s">
        <v>1249</v>
      </c>
      <c r="B305" s="436" t="str">
        <f>VLOOKUP(C305,'Tech. sheet (2)'!$A:$S,18,FALSE)</f>
        <v>L-942-790-160TS340S2020-RAS-А08К05</v>
      </c>
      <c r="C305" s="437" t="str">
        <f>VLOOKUP(A305,Register!$B:$F,3,FALSE)</f>
        <v>0,16x942x790 ALU/С</v>
      </c>
      <c r="D305" s="437" t="str">
        <f>VLOOKUP(C305,'Tech. sheet (2)'!$A:$S,17,FALSE)</f>
        <v>BUF-3 A</v>
      </c>
      <c r="E305" s="437" t="str">
        <f>VLOOKUP(C305,'Tech. sheet (2)'!$A:$S,12,FALSE)</f>
        <v>ALU/С</v>
      </c>
      <c r="F305" s="477">
        <v>2.0</v>
      </c>
      <c r="G305" s="477" t="s">
        <v>3308</v>
      </c>
      <c r="H305" s="477">
        <f>VLOOKUP(A305,Register!B:F,4,FALSE)</f>
        <v>30000</v>
      </c>
      <c r="I305" s="412"/>
      <c r="J305" s="412"/>
      <c r="K305" s="412"/>
      <c r="L305" s="412"/>
      <c r="M305" s="412"/>
      <c r="N305" s="435" t="s">
        <v>1326</v>
      </c>
      <c r="O305" s="344" t="str">
        <f>VLOOKUP(P305,'Tech. sheet (2)'!$A:$R,18,FALSE)</f>
        <v>L-808-908-210TH415S2828-ARF-V14B05</v>
      </c>
      <c r="P305" s="465" t="str">
        <f>VLOOKUP(N305,Register!$B:$E,3,FALSE)</f>
        <v>OT096-V14B05 ARF</v>
      </c>
      <c r="Q305" s="437" t="str">
        <f>VLOOKUP(P305,'Tech. sheet (2)'!$A:$S,17,FALSE)</f>
        <v>№146</v>
      </c>
      <c r="R305" s="442" t="str">
        <f>VLOOKUP(P305,'Tech. sheet (2)'!$A:$S,12,FALSE)</f>
        <v>W/G</v>
      </c>
      <c r="S305" s="438">
        <v>1.0</v>
      </c>
      <c r="T305" s="438">
        <v>818062.0</v>
      </c>
      <c r="U305" s="438">
        <f>VLOOKUP(N305,Register!$B:$E,4,FALSE)</f>
        <v>19000</v>
      </c>
      <c r="V305" s="412"/>
      <c r="W305" s="270"/>
      <c r="X305" s="270"/>
      <c r="Y305" s="270"/>
      <c r="Z305" s="270"/>
      <c r="AA305" s="270"/>
      <c r="AB305" s="270"/>
      <c r="AC305" s="270"/>
    </row>
    <row r="306" ht="15.75" customHeight="1">
      <c r="A306" s="475" t="s">
        <v>1246</v>
      </c>
      <c r="B306" s="436" t="str">
        <f>VLOOKUP(C306,'Tech. sheet (2)'!$A:$S,18,FALSE)</f>
        <v>L-913-766-140TS480F2020-RAS-21EK05</v>
      </c>
      <c r="C306" s="437" t="str">
        <f>VLOOKUP(A306,Register!$B:$F,3,FALSE)</f>
        <v>0,14x913x766 21E</v>
      </c>
      <c r="D306" s="464" t="str">
        <f>VLOOKUP(C306,'Tech. sheet (2)'!$A:$S,17,FALSE)</f>
        <v>BUF-2 A</v>
      </c>
      <c r="E306" s="437" t="str">
        <f>VLOOKUP(C306,'Tech. sheet (2)'!$A:$S,12,FALSE)</f>
        <v>21E</v>
      </c>
      <c r="F306" s="477">
        <v>2.0</v>
      </c>
      <c r="G306" s="477" t="s">
        <v>3309</v>
      </c>
      <c r="H306" s="477">
        <f>VLOOKUP(A306,Register!B:F,4,FALSE)</f>
        <v>11000</v>
      </c>
      <c r="I306" s="412"/>
      <c r="J306" s="412"/>
      <c r="K306" s="412"/>
      <c r="L306" s="412"/>
      <c r="M306" s="412"/>
      <c r="N306" s="435" t="s">
        <v>1352</v>
      </c>
      <c r="O306" s="344" t="str">
        <f>VLOOKUP(P306,'Tech. sheet (2)'!$A:$R,18,FALSE)</f>
        <v>L-954-848-170TH435S2828-HBI-15VK05</v>
      </c>
      <c r="P306" s="465" t="str">
        <f>VLOOKUP(N306,Register!$B:$E,3,FALSE)</f>
        <v>OT62-ELQ6216A2A ver2</v>
      </c>
      <c r="Q306" s="437" t="str">
        <f>VLOOKUP(P306,'Tech. sheet (2)'!$A:$S,17,FALSE)</f>
        <v>62-3 A</v>
      </c>
      <c r="R306" s="442" t="str">
        <f>VLOOKUP(P306,'Tech. sheet (2)'!$A:$S,12,FALSE)</f>
        <v>W/C 15V</v>
      </c>
      <c r="S306" s="438">
        <v>2.0</v>
      </c>
      <c r="T306" s="438" t="s">
        <v>3309</v>
      </c>
      <c r="U306" s="438">
        <f>VLOOKUP(N306,Register!$B:$E,4,FALSE)</f>
        <v>20000</v>
      </c>
      <c r="V306" s="412"/>
      <c r="W306" s="270"/>
      <c r="X306" s="270"/>
      <c r="Y306" s="270"/>
      <c r="Z306" s="270"/>
      <c r="AA306" s="270"/>
      <c r="AB306" s="270"/>
      <c r="AC306" s="270"/>
    </row>
    <row r="307" ht="15.75" customHeight="1">
      <c r="A307" s="475" t="s">
        <v>1254</v>
      </c>
      <c r="B307" s="436" t="str">
        <f>VLOOKUP(C307,'Tech. sheet (2)'!$A:$S,18,FALSE)</f>
        <v>L-950-876-270TH435F5628-USK-20EB05</v>
      </c>
      <c r="C307" s="437" t="str">
        <f>VLOOKUP(A307,Register!$B:$F,3,FALSE)</f>
        <v>OT153-ELQ1542A3A USK</v>
      </c>
      <c r="D307" s="447" t="str">
        <f>VLOOKUP(C307,'Tech. sheet (2)'!$A:$S,17,FALSE)</f>
        <v>153-1 A</v>
      </c>
      <c r="E307" s="437" t="str">
        <f>VLOOKUP(C307,'Tech. sheet (2)'!$A:$S,12,FALSE)</f>
        <v>W/G</v>
      </c>
      <c r="F307" s="477">
        <v>2.0</v>
      </c>
      <c r="G307" s="477">
        <v>819059.0</v>
      </c>
      <c r="H307" s="477">
        <f>VLOOKUP(A307,Register!B:F,4,FALSE)</f>
        <v>10000</v>
      </c>
      <c r="I307" s="412"/>
      <c r="J307" s="412"/>
      <c r="K307" s="412"/>
      <c r="L307" s="412"/>
      <c r="M307" s="412"/>
      <c r="N307" s="435" t="s">
        <v>1348</v>
      </c>
      <c r="O307" s="450" t="str">
        <f>VLOOKUP(P307,'Tech. sheet (2)'!$A:$R,18,FALSE)</f>
        <v>L-954-848-170TH435S2828-USK-15VK05</v>
      </c>
      <c r="P307" s="465" t="str">
        <f>VLOOKUP(N307,Register!$B:$E,3,FALSE)</f>
        <v>OT62-ELQ6216A2A  USK ver3</v>
      </c>
      <c r="Q307" s="437" t="str">
        <f>VLOOKUP(P307,'Tech. sheet (2)'!$A:$S,17,FALSE)</f>
        <v>62-3 A</v>
      </c>
      <c r="R307" s="451" t="str">
        <f>VLOOKUP(P307,'Tech. sheet (2)'!$A:$S,12,FALSE)</f>
        <v>W/C 15V</v>
      </c>
      <c r="S307" s="438">
        <v>2.0</v>
      </c>
      <c r="T307" s="438" t="s">
        <v>3309</v>
      </c>
      <c r="U307" s="438">
        <f>VLOOKUP(N307,Register!$B:$E,4,FALSE)</f>
        <v>36000</v>
      </c>
      <c r="V307" s="412"/>
      <c r="W307" s="270"/>
      <c r="X307" s="270"/>
      <c r="Y307" s="270"/>
      <c r="Z307" s="270"/>
      <c r="AA307" s="270"/>
      <c r="AB307" s="270"/>
      <c r="AC307" s="270"/>
    </row>
    <row r="308" ht="15.75" customHeight="1">
      <c r="A308" s="475" t="s">
        <v>1255</v>
      </c>
      <c r="B308" s="436" t="str">
        <f>VLOOKUP(C308,'Tech. sheet (2)'!$A:$S,18,FALSE)</f>
        <v>L-950-876-270TH435F5628-USK-20EB05</v>
      </c>
      <c r="C308" s="437" t="str">
        <f>VLOOKUP(A308,Register!$B:$F,3,FALSE)</f>
        <v>OT153-ELQ1554A0A USK</v>
      </c>
      <c r="D308" s="437" t="str">
        <f>VLOOKUP(C308,'Tech. sheet (2)'!$A:$S,17,FALSE)</f>
        <v>153-1 A</v>
      </c>
      <c r="E308" s="437" t="str">
        <f>VLOOKUP(C308,'Tech. sheet (2)'!$A:$S,12,FALSE)</f>
        <v>W/G</v>
      </c>
      <c r="F308" s="477">
        <v>2.0</v>
      </c>
      <c r="G308" s="477">
        <v>819059.0</v>
      </c>
      <c r="H308" s="477">
        <f>VLOOKUP(A308,Register!B:F,4,FALSE)</f>
        <v>30000</v>
      </c>
      <c r="I308" s="412"/>
      <c r="J308" s="412"/>
      <c r="K308" s="412"/>
      <c r="L308" s="412"/>
      <c r="M308" s="412"/>
      <c r="N308" s="435" t="s">
        <v>1349</v>
      </c>
      <c r="O308" s="344" t="str">
        <f>VLOOKUP(P308,'Tech. sheet (2)'!$A:$R,18,FALSE)</f>
        <v>L-954-848-170TH435S2828-HBI-15VK05</v>
      </c>
      <c r="P308" s="465" t="str">
        <f>VLOOKUP(N308,Register!$B:$E,3,FALSE)</f>
        <v>OT62-ELQ6216A2A ver2</v>
      </c>
      <c r="Q308" s="437" t="str">
        <f>VLOOKUP(P308,'Tech. sheet (2)'!$A:$S,17,FALSE)</f>
        <v>62-3 A</v>
      </c>
      <c r="R308" s="442" t="str">
        <f>VLOOKUP(P308,'Tech. sheet (2)'!$A:$S,12,FALSE)</f>
        <v>W/C 15V</v>
      </c>
      <c r="S308" s="438">
        <v>2.0</v>
      </c>
      <c r="T308" s="438" t="s">
        <v>3309</v>
      </c>
      <c r="U308" s="438">
        <f>VLOOKUP(N308,Register!$B:$E,4,FALSE)</f>
        <v>38000</v>
      </c>
      <c r="V308" s="412"/>
      <c r="W308" s="270"/>
      <c r="X308" s="270"/>
      <c r="Y308" s="270"/>
      <c r="Z308" s="270"/>
      <c r="AA308" s="270"/>
      <c r="AB308" s="270"/>
      <c r="AC308" s="270"/>
    </row>
    <row r="309" ht="15.75" customHeight="1">
      <c r="A309" s="475" t="s">
        <v>1243</v>
      </c>
      <c r="B309" s="449" t="str">
        <f>VLOOKUP(C309,'Tech. sheet (2)'!$A:$S,18,FALSE)</f>
        <v>Жерсть 0,22*700*694 W/G х</v>
      </c>
      <c r="C309" s="437" t="str">
        <f>VLOOKUP(A309,Register!$B:$F,3,FALSE)</f>
        <v>0,22x700x694 W/G</v>
      </c>
      <c r="D309" s="437" t="str">
        <f>VLOOKUP(C309,'Tech. sheet (2)'!$A:$S,17,FALSE)</f>
        <v/>
      </c>
      <c r="E309" s="437" t="str">
        <f>VLOOKUP(C309,'Tech. sheet (2)'!$A:$S,12,FALSE)</f>
        <v/>
      </c>
      <c r="F309" s="477">
        <v>2.0</v>
      </c>
      <c r="G309" s="477">
        <v>819059.0</v>
      </c>
      <c r="H309" s="477">
        <f>VLOOKUP(A309,Register!B:F,4,FALSE)</f>
        <v>1600</v>
      </c>
      <c r="I309" s="412"/>
      <c r="J309" s="412"/>
      <c r="K309" s="412"/>
      <c r="L309" s="412"/>
      <c r="M309" s="412"/>
      <c r="N309" s="495" t="s">
        <v>1306</v>
      </c>
      <c r="O309" s="344" t="str">
        <f>VLOOKUP(P309,'Tech. sheet (2)'!$A:$R,18,FALSE)</f>
        <v>L-877-1066-180TS275S2828-USK-21EB05</v>
      </c>
      <c r="P309" s="465" t="str">
        <f>VLOOKUP(N309,Register!$B:$E,3,FALSE)</f>
        <v>0,18x877x1066 W/G</v>
      </c>
      <c r="Q309" s="437" t="str">
        <f>VLOOKUP(P309,'Tech. sheet (2)'!$A:$S,17,FALSE)</f>
        <v>BUF-13 A</v>
      </c>
      <c r="R309" s="442" t="str">
        <f>VLOOKUP(P309,'Tech. sheet (2)'!$A:$S,12,FALSE)</f>
        <v>W/G</v>
      </c>
      <c r="S309" s="438">
        <v>1.0</v>
      </c>
      <c r="T309" s="438" t="s">
        <v>3307</v>
      </c>
      <c r="U309" s="438">
        <f>VLOOKUP(N309,Register!$B:$E,4,FALSE)</f>
        <v>4500</v>
      </c>
      <c r="V309" s="412"/>
      <c r="W309" s="270"/>
      <c r="X309" s="270"/>
      <c r="Y309" s="270"/>
      <c r="Z309" s="270"/>
      <c r="AA309" s="270"/>
      <c r="AB309" s="270"/>
      <c r="AC309" s="270"/>
    </row>
    <row r="310" ht="15.75" customHeight="1">
      <c r="A310" s="475" t="s">
        <v>1244</v>
      </c>
      <c r="B310" s="436" t="str">
        <f>VLOOKUP(C310,'Tech. sheet (2)'!$A:$S,18,FALSE)</f>
        <v>Жерсть 0,22*866*700 W/G х</v>
      </c>
      <c r="C310" s="437" t="str">
        <f>VLOOKUP(A310,Register!$B:$F,3,FALSE)</f>
        <v>0,22х866х700 W/G</v>
      </c>
      <c r="D310" s="437" t="str">
        <f>VLOOKUP(C310,'Tech. sheet (2)'!$A:$S,17,FALSE)</f>
        <v/>
      </c>
      <c r="E310" s="437" t="str">
        <f>VLOOKUP(C310,'Tech. sheet (2)'!$A:$S,12,FALSE)</f>
        <v/>
      </c>
      <c r="F310" s="477">
        <v>2.0</v>
      </c>
      <c r="G310" s="477">
        <v>819059.0</v>
      </c>
      <c r="H310" s="477">
        <f>VLOOKUP(A310,Register!B:F,4,FALSE)</f>
        <v>2800</v>
      </c>
      <c r="I310" s="412"/>
      <c r="J310" s="412"/>
      <c r="K310" s="412"/>
      <c r="L310" s="412"/>
      <c r="M310" s="412"/>
      <c r="N310" s="435" t="s">
        <v>1353</v>
      </c>
      <c r="O310" s="344" t="str">
        <f>VLOOKUP(P310,'Tech. sheet (2)'!$A:$R,18,FALSE)</f>
        <v>L-950-876-270TH435F5628-USK-20EB05</v>
      </c>
      <c r="P310" s="465" t="str">
        <f>VLOOKUP(N310,Register!$B:$E,3,FALSE)</f>
        <v>OT153-ELQ1554A0A USK</v>
      </c>
      <c r="Q310" s="437" t="str">
        <f>VLOOKUP(P310,'Tech. sheet (2)'!$A:$S,17,FALSE)</f>
        <v>153-1 A</v>
      </c>
      <c r="R310" s="442" t="str">
        <f>VLOOKUP(P310,'Tech. sheet (2)'!$A:$S,12,FALSE)</f>
        <v>W/G</v>
      </c>
      <c r="S310" s="438">
        <v>1.0</v>
      </c>
      <c r="T310" s="438" t="s">
        <v>3307</v>
      </c>
      <c r="U310" s="438">
        <f>VLOOKUP(N310,Register!$B:$E,4,FALSE)</f>
        <v>30000</v>
      </c>
      <c r="V310" s="412"/>
      <c r="W310" s="270"/>
      <c r="X310" s="270"/>
      <c r="Y310" s="270"/>
      <c r="Z310" s="270"/>
      <c r="AA310" s="270"/>
      <c r="AB310" s="270"/>
      <c r="AC310" s="270"/>
    </row>
    <row r="311" ht="15.75" customHeight="1">
      <c r="A311" s="475" t="s">
        <v>1252</v>
      </c>
      <c r="B311" s="449" t="str">
        <f>VLOOKUP(C311,'Tech. sheet (2)'!$A:$S,18,FALSE)</f>
        <v>Жерсть 0,17*954*848 W/G х</v>
      </c>
      <c r="C311" s="437" t="str">
        <f>VLOOKUP(A311,Register!$B:$F,3,FALSE)</f>
        <v>0,17x954x848 W/G</v>
      </c>
      <c r="D311" s="437" t="str">
        <f>VLOOKUP(C311,'Tech. sheet (2)'!$A:$S,17,FALSE)</f>
        <v>V14B05</v>
      </c>
      <c r="E311" s="437" t="str">
        <f>VLOOKUP(C311,'Tech. sheet (2)'!$A:$S,12,FALSE)</f>
        <v>W/G</v>
      </c>
      <c r="F311" s="477">
        <v>2.0</v>
      </c>
      <c r="G311" s="477">
        <v>819059.0</v>
      </c>
      <c r="H311" s="477">
        <f>VLOOKUP(A311,Register!B:F,4,FALSE)</f>
        <v>1000</v>
      </c>
      <c r="I311" s="412"/>
      <c r="J311" s="412"/>
      <c r="K311" s="412"/>
      <c r="L311" s="412"/>
      <c r="M311" s="412"/>
      <c r="N311" s="435" t="s">
        <v>1353</v>
      </c>
      <c r="O311" s="344" t="str">
        <f>VLOOKUP(P311,'Tech. sheet (2)'!$A:$R,18,FALSE)</f>
        <v>L-950-876-270TH435F5628-USK-20EB05</v>
      </c>
      <c r="P311" s="465" t="str">
        <f>VLOOKUP(N311,Register!$B:$E,3,FALSE)</f>
        <v>OT153-ELQ1554A0A USK</v>
      </c>
      <c r="Q311" s="437" t="str">
        <f>VLOOKUP(P311,'Tech. sheet (2)'!$A:$S,17,FALSE)</f>
        <v>153-1 A</v>
      </c>
      <c r="R311" s="442" t="str">
        <f>VLOOKUP(P311,'Tech. sheet (2)'!$A:$S,12,FALSE)</f>
        <v>W/G</v>
      </c>
      <c r="S311" s="438">
        <v>2.0</v>
      </c>
      <c r="T311" s="438">
        <v>819059.0</v>
      </c>
      <c r="U311" s="438">
        <f>VLOOKUP(N311,Register!$B:$E,4,FALSE)</f>
        <v>30000</v>
      </c>
      <c r="V311" s="412"/>
      <c r="W311" s="270"/>
      <c r="X311" s="270"/>
      <c r="Y311" s="270"/>
      <c r="Z311" s="270"/>
      <c r="AA311" s="270"/>
      <c r="AB311" s="270"/>
      <c r="AC311" s="270"/>
    </row>
    <row r="312" ht="15.75" customHeight="1">
      <c r="A312" s="475" t="s">
        <v>1256</v>
      </c>
      <c r="B312" s="436" t="str">
        <f>VLOOKUP(C312,'Tech. sheet (2)'!$A:$S,18,FALSE)</f>
        <v>L-975-925-140TS550S2828-USK-C06K05</v>
      </c>
      <c r="C312" s="437" t="str">
        <f>VLOOKUP(A312,Register!$B:$F,3,FALSE)</f>
        <v>0,14x975x925 G/C USK</v>
      </c>
      <c r="D312" s="437" t="str">
        <f>VLOOKUP(C312,'Tech. sheet (2)'!$A:$S,17,FALSE)</f>
        <v>BUF-11 A</v>
      </c>
      <c r="E312" s="437" t="str">
        <f>VLOOKUP(C312,'Tech. sheet (2)'!$A:$S,12,FALSE)</f>
        <v>G/C</v>
      </c>
      <c r="F312" s="477">
        <v>1.0</v>
      </c>
      <c r="G312" s="477" t="s">
        <v>3306</v>
      </c>
      <c r="H312" s="477">
        <v>6000.0</v>
      </c>
      <c r="I312" s="412"/>
      <c r="J312" s="412"/>
      <c r="K312" s="412"/>
      <c r="L312" s="412"/>
      <c r="M312" s="412"/>
      <c r="N312" s="435" t="s">
        <v>1353</v>
      </c>
      <c r="O312" s="344" t="str">
        <f>VLOOKUP(P312,'Tech. sheet (2)'!$A:$R,18,FALSE)</f>
        <v>L-950-876-270TH435F5628-USK-20EB05</v>
      </c>
      <c r="P312" s="465" t="str">
        <f>VLOOKUP(N312,Register!$B:$E,3,FALSE)</f>
        <v>OT153-ELQ1554A0A USK</v>
      </c>
      <c r="Q312" s="437" t="str">
        <f>VLOOKUP(P312,'Tech. sheet (2)'!$A:$S,17,FALSE)</f>
        <v>153-1 A</v>
      </c>
      <c r="R312" s="442" t="str">
        <f>VLOOKUP(P312,'Tech. sheet (2)'!$A:$S,12,FALSE)</f>
        <v>W/G</v>
      </c>
      <c r="S312" s="438">
        <v>3.0</v>
      </c>
      <c r="T312" s="438">
        <v>816733.0</v>
      </c>
      <c r="U312" s="438">
        <f>VLOOKUP(N312,Register!$B:$E,4,FALSE)</f>
        <v>30000</v>
      </c>
      <c r="V312" s="412"/>
      <c r="W312" s="270"/>
      <c r="X312" s="270"/>
      <c r="Y312" s="270"/>
      <c r="Z312" s="270"/>
      <c r="AA312" s="270"/>
      <c r="AB312" s="270"/>
      <c r="AC312" s="270"/>
    </row>
    <row r="313" ht="15.75" customHeight="1">
      <c r="A313" s="475" t="s">
        <v>1257</v>
      </c>
      <c r="B313" s="449" t="str">
        <f>VLOOKUP(C313,'Tech. sheet (2)'!$A:$S,18,FALSE)</f>
        <v>L-975-925-140TS550S2828-USK-21EK05</v>
      </c>
      <c r="C313" s="437" t="str">
        <f>VLOOKUP(A313,Register!$B:$F,3,FALSE)</f>
        <v>0,14x975x925 W/K USK</v>
      </c>
      <c r="D313" s="437" t="str">
        <f>VLOOKUP(C313,'Tech. sheet (2)'!$A:$S,17,FALSE)</f>
        <v>BUF-12 A</v>
      </c>
      <c r="E313" s="437" t="str">
        <f>VLOOKUP(C313,'Tech. sheet (2)'!$A:$S,12,FALSE)</f>
        <v>21EK05</v>
      </c>
      <c r="F313" s="477">
        <v>1.0</v>
      </c>
      <c r="G313" s="477" t="s">
        <v>3306</v>
      </c>
      <c r="H313" s="477">
        <f>VLOOKUP(A313,Register!B:F,4,FALSE)</f>
        <v>10000</v>
      </c>
      <c r="I313" s="412"/>
      <c r="J313" s="412"/>
      <c r="K313" s="412"/>
      <c r="L313" s="412"/>
      <c r="M313" s="412"/>
      <c r="N313" s="435" t="s">
        <v>1338</v>
      </c>
      <c r="O313" s="344" t="str">
        <f>VLOOKUP(P313,'Tech. sheet (2)'!$A:$R,18,FALSE)</f>
        <v>L-942-790-160TS340S2020-RAS-А08К05</v>
      </c>
      <c r="P313" s="465" t="str">
        <f>VLOOKUP(N313,Register!$B:$E,3,FALSE)</f>
        <v>0,16x942x790 ALU/С</v>
      </c>
      <c r="Q313" s="437" t="str">
        <f>VLOOKUP(P313,'Tech. sheet (2)'!$A:$S,17,FALSE)</f>
        <v>BUF-3 A</v>
      </c>
      <c r="R313" s="442" t="str">
        <f>VLOOKUP(P313,'Tech. sheet (2)'!$A:$S,12,FALSE)</f>
        <v>ALU/С</v>
      </c>
      <c r="S313" s="438">
        <v>1.0</v>
      </c>
      <c r="T313" s="438" t="s">
        <v>3306</v>
      </c>
      <c r="U313" s="438">
        <f>VLOOKUP(N313,Register!$B:$E,4,FALSE)</f>
        <v>40000</v>
      </c>
      <c r="V313" s="412"/>
      <c r="W313" s="270"/>
      <c r="X313" s="270"/>
      <c r="Y313" s="270"/>
      <c r="Z313" s="270"/>
      <c r="AA313" s="270"/>
      <c r="AB313" s="270"/>
      <c r="AC313" s="270"/>
    </row>
    <row r="314" ht="15.75" customHeight="1">
      <c r="A314" s="475" t="s">
        <v>1257</v>
      </c>
      <c r="B314" s="449" t="str">
        <f>VLOOKUP(C314,'Tech. sheet (2)'!$A:$S,18,FALSE)</f>
        <v>L-975-925-140TS550S2828-USK-21EK05</v>
      </c>
      <c r="C314" s="437" t="str">
        <f>VLOOKUP(A314,Register!$B:$F,3,FALSE)</f>
        <v>0,14x975x925 W/K USK</v>
      </c>
      <c r="D314" s="437" t="str">
        <f>VLOOKUP(C314,'Tech. sheet (2)'!$A:$S,17,FALSE)</f>
        <v>BUF-12 A</v>
      </c>
      <c r="E314" s="437" t="str">
        <f>VLOOKUP(C314,'Tech. sheet (2)'!$A:$S,12,FALSE)</f>
        <v>21EK05</v>
      </c>
      <c r="F314" s="477">
        <v>2.0</v>
      </c>
      <c r="G314" s="477" t="s">
        <v>3309</v>
      </c>
      <c r="H314" s="477">
        <f>VLOOKUP(A314,Register!B:F,4,FALSE)</f>
        <v>10000</v>
      </c>
      <c r="I314" s="412"/>
      <c r="J314" s="412"/>
      <c r="K314" s="412"/>
      <c r="L314" s="412"/>
      <c r="M314" s="412"/>
      <c r="N314" s="435" t="s">
        <v>1339</v>
      </c>
      <c r="O314" s="344" t="str">
        <f>VLOOKUP(P314,'Tech. sheet (2)'!$A:$R,18,FALSE)</f>
        <v>L-942-790-160TS340S2020-RAS-А08К05</v>
      </c>
      <c r="P314" s="465" t="str">
        <f>VLOOKUP(N314,Register!$B:$E,3,FALSE)</f>
        <v>0,16x942x790 ALU/С</v>
      </c>
      <c r="Q314" s="437" t="str">
        <f>VLOOKUP(P314,'Tech. sheet (2)'!$A:$S,17,FALSE)</f>
        <v>BUF-3 A</v>
      </c>
      <c r="R314" s="442" t="str">
        <f>VLOOKUP(P314,'Tech. sheet (2)'!$A:$S,12,FALSE)</f>
        <v>ALU/С</v>
      </c>
      <c r="S314" s="438">
        <v>1.0</v>
      </c>
      <c r="T314" s="438" t="s">
        <v>3306</v>
      </c>
      <c r="U314" s="438">
        <f>VLOOKUP(N314,Register!$B:$E,4,FALSE)</f>
        <v>40000</v>
      </c>
      <c r="V314" s="412"/>
      <c r="W314" s="270"/>
      <c r="X314" s="270"/>
      <c r="Y314" s="270"/>
      <c r="Z314" s="270"/>
      <c r="AA314" s="270"/>
      <c r="AB314" s="270"/>
      <c r="AC314" s="270"/>
    </row>
    <row r="315" ht="15.75" customHeight="1">
      <c r="A315" s="475" t="s">
        <v>1257</v>
      </c>
      <c r="B315" s="449" t="str">
        <f>VLOOKUP(C315,'Tech. sheet (2)'!$A:$S,18,FALSE)</f>
        <v>L-975-925-140TS550S2828-USK-21EK05</v>
      </c>
      <c r="C315" s="437" t="str">
        <f>VLOOKUP(A315,Register!$B:$F,3,FALSE)</f>
        <v>0,14x975x925 W/K USK</v>
      </c>
      <c r="D315" s="437" t="str">
        <f>VLOOKUP(C315,'Tech. sheet (2)'!$A:$S,17,FALSE)</f>
        <v>BUF-12 A</v>
      </c>
      <c r="E315" s="437" t="str">
        <f>VLOOKUP(C315,'Tech. sheet (2)'!$A:$S,12,FALSE)</f>
        <v>21EK05</v>
      </c>
      <c r="F315" s="477">
        <v>3.0</v>
      </c>
      <c r="G315" s="477" t="s">
        <v>3310</v>
      </c>
      <c r="H315" s="477">
        <f>VLOOKUP(A315,Register!B:F,4,FALSE)</f>
        <v>10000</v>
      </c>
      <c r="I315" s="412"/>
      <c r="J315" s="412"/>
      <c r="K315" s="412"/>
      <c r="L315" s="412"/>
      <c r="M315" s="412"/>
      <c r="N315" s="435" t="s">
        <v>1340</v>
      </c>
      <c r="O315" s="344" t="str">
        <f>VLOOKUP(P315,'Tech. sheet (2)'!$A:$R,18,FALSE)</f>
        <v>L-942-790-160TS340S2020-RAS-А08К05</v>
      </c>
      <c r="P315" s="465" t="str">
        <f>VLOOKUP(N315,Register!$B:$E,3,FALSE)</f>
        <v>0,16x942x790 ALU/С</v>
      </c>
      <c r="Q315" s="437" t="str">
        <f>VLOOKUP(P315,'Tech. sheet (2)'!$A:$S,17,FALSE)</f>
        <v>BUF-3 A</v>
      </c>
      <c r="R315" s="442" t="str">
        <f>VLOOKUP(P315,'Tech. sheet (2)'!$A:$S,12,FALSE)</f>
        <v>ALU/С</v>
      </c>
      <c r="S315" s="438">
        <v>1.0</v>
      </c>
      <c r="T315" s="438" t="s">
        <v>3306</v>
      </c>
      <c r="U315" s="438">
        <f>VLOOKUP(N315,Register!$B:$E,4,FALSE)</f>
        <v>40000</v>
      </c>
      <c r="V315" s="412"/>
      <c r="W315" s="270"/>
      <c r="X315" s="270"/>
      <c r="Y315" s="270"/>
      <c r="Z315" s="270"/>
      <c r="AA315" s="270"/>
      <c r="AB315" s="270"/>
      <c r="AC315" s="270"/>
    </row>
    <row r="316" ht="15.75" customHeight="1">
      <c r="A316" s="475" t="s">
        <v>1246</v>
      </c>
      <c r="B316" s="436" t="str">
        <f>VLOOKUP(C316,'Tech. sheet (2)'!$A:$S,18,FALSE)</f>
        <v>L-913-766-140TS480F2020-RAS-21EK05</v>
      </c>
      <c r="C316" s="437" t="str">
        <f>VLOOKUP(A316,Register!$B:$F,3,FALSE)</f>
        <v>0,14x913x766 21E</v>
      </c>
      <c r="D316" s="464" t="str">
        <f>VLOOKUP(C316,'Tech. sheet (2)'!$A:$S,17,FALSE)</f>
        <v>BUF-2 A</v>
      </c>
      <c r="E316" s="437" t="str">
        <f>VLOOKUP(C316,'Tech. sheet (2)'!$A:$S,12,FALSE)</f>
        <v>21E</v>
      </c>
      <c r="F316" s="477">
        <v>3.0</v>
      </c>
      <c r="G316" s="477" t="s">
        <v>3310</v>
      </c>
      <c r="H316" s="477">
        <f>VLOOKUP(A316,Register!B:F,4,FALSE)</f>
        <v>11000</v>
      </c>
      <c r="I316" s="412"/>
      <c r="J316" s="412"/>
      <c r="K316" s="412"/>
      <c r="L316" s="412"/>
      <c r="M316" s="412"/>
      <c r="N316" s="496" t="s">
        <v>1360</v>
      </c>
      <c r="O316" s="344" t="str">
        <f>VLOOKUP(P316,'Tech. sheet (2)'!$A:$R,18,FALSE)</f>
        <v>L-808-908-200TH550S2828-HBI-A07K05</v>
      </c>
      <c r="P316" s="497" t="str">
        <f>VLOOKUP(N316,Register!$B:$E,3,FALSE)</f>
        <v>OT96 Alu/C HBI auto</v>
      </c>
      <c r="Q316" s="437" t="str">
        <f>VLOOKUP(P316,'Tech. sheet (2)'!$A:$S,17,FALSE)</f>
        <v>96-1 A</v>
      </c>
      <c r="R316" s="451" t="str">
        <f>VLOOKUP(P316,'Tech. sheet (2)'!$A:$S,12,FALSE)</f>
        <v>ALU/C</v>
      </c>
      <c r="S316" s="498">
        <v>1.0</v>
      </c>
      <c r="T316" s="498" t="s">
        <v>3306</v>
      </c>
      <c r="U316" s="498">
        <f>VLOOKUP(N316,Register!$B:$E,4,FALSE)</f>
        <v>30000</v>
      </c>
      <c r="V316" s="412"/>
      <c r="W316" s="270"/>
      <c r="X316" s="270"/>
      <c r="Y316" s="270"/>
      <c r="Z316" s="270"/>
      <c r="AA316" s="270"/>
      <c r="AB316" s="270"/>
      <c r="AC316" s="270"/>
    </row>
    <row r="317" ht="15.75" customHeight="1">
      <c r="A317" s="475" t="s">
        <v>1267</v>
      </c>
      <c r="B317" s="436" t="str">
        <f>VLOOKUP(C317,'Tech. sheet (2)'!$A:$S,18,FALSE)</f>
        <v>L-954-848-170TH435S2828-HBI-15VK05</v>
      </c>
      <c r="C317" s="437" t="str">
        <f>VLOOKUP(A317,Register!$B:$F,3,FALSE)</f>
        <v>OT62-ELQ6216A2A ver2</v>
      </c>
      <c r="D317" s="437" t="str">
        <f>VLOOKUP(C317,'Tech. sheet (2)'!$A:$S,17,FALSE)</f>
        <v>62-3 A</v>
      </c>
      <c r="E317" s="437" t="str">
        <f>VLOOKUP(C317,'Tech. sheet (2)'!$A:$S,12,FALSE)</f>
        <v>W/C 15V</v>
      </c>
      <c r="F317" s="477">
        <v>2.0</v>
      </c>
      <c r="G317" s="477" t="s">
        <v>3309</v>
      </c>
      <c r="H317" s="477">
        <f>VLOOKUP(A317,Register!B:F,4,FALSE)</f>
        <v>40000</v>
      </c>
      <c r="I317" s="412"/>
      <c r="J317" s="412"/>
      <c r="K317" s="412"/>
      <c r="L317" s="412"/>
      <c r="M317" s="412"/>
      <c r="N317" s="496" t="s">
        <v>1362</v>
      </c>
      <c r="O317" s="344" t="str">
        <f>VLOOKUP(P317,'Tech. sheet (2)'!$A:$R,18,FALSE)</f>
        <v>L-922-868-170TH580S2828-HBI-07CK05</v>
      </c>
      <c r="P317" s="497" t="str">
        <f>VLOOKUP(N317,Register!$B:$E,3,FALSE)</f>
        <v>OT070-ELQ7013A9A </v>
      </c>
      <c r="Q317" s="437" t="str">
        <f>VLOOKUP(P317,'Tech. sheet (2)'!$A:$S,17,FALSE)</f>
        <v>70-3 A</v>
      </c>
      <c r="R317" s="442" t="str">
        <f>VLOOKUP(P317,'Tech. sheet (2)'!$A:$S,12,FALSE)</f>
        <v>G/C</v>
      </c>
      <c r="S317" s="498">
        <v>1.0</v>
      </c>
      <c r="T317" s="498" t="s">
        <v>3306</v>
      </c>
      <c r="U317" s="498">
        <f>VLOOKUP(N317,Register!$B:$E,4,FALSE)</f>
        <v>10000</v>
      </c>
      <c r="V317" s="412"/>
      <c r="W317" s="270"/>
      <c r="X317" s="270"/>
      <c r="Y317" s="270"/>
      <c r="Z317" s="270"/>
      <c r="AA317" s="270"/>
      <c r="AB317" s="270"/>
      <c r="AC317" s="270"/>
    </row>
    <row r="318" ht="15.75" customHeight="1">
      <c r="A318" s="475" t="s">
        <v>1243</v>
      </c>
      <c r="B318" s="449" t="str">
        <f>VLOOKUP(C318,'Tech. sheet (2)'!$A:$S,18,FALSE)</f>
        <v>Жерсть 0,22*700*694 W/G х</v>
      </c>
      <c r="C318" s="437" t="str">
        <f>VLOOKUP(A318,Register!$B:$F,3,FALSE)</f>
        <v>0,22x700x694 W/G</v>
      </c>
      <c r="D318" s="437" t="str">
        <f>VLOOKUP(C318,'Tech. sheet (2)'!$A:$S,17,FALSE)</f>
        <v/>
      </c>
      <c r="E318" s="437" t="str">
        <f>VLOOKUP(C318,'Tech. sheet (2)'!$A:$S,12,FALSE)</f>
        <v/>
      </c>
      <c r="F318" s="477">
        <v>3.0</v>
      </c>
      <c r="G318" s="477">
        <v>816733.0</v>
      </c>
      <c r="H318" s="477">
        <f>VLOOKUP(A318,Register!B:F,4,FALSE)</f>
        <v>1600</v>
      </c>
      <c r="I318" s="412"/>
      <c r="J318" s="412"/>
      <c r="K318" s="412"/>
      <c r="L318" s="412"/>
      <c r="M318" s="412"/>
      <c r="N318" s="496" t="s">
        <v>1362</v>
      </c>
      <c r="O318" s="344" t="str">
        <f>VLOOKUP(P318,'Tech. sheet (2)'!$A:$R,18,FALSE)</f>
        <v>L-922-868-170TH580S2828-HBI-07CK05</v>
      </c>
      <c r="P318" s="497" t="str">
        <f>VLOOKUP(N318,Register!$B:$E,3,FALSE)</f>
        <v>OT070-ELQ7013A9A </v>
      </c>
      <c r="Q318" s="437" t="str">
        <f>VLOOKUP(P318,'Tech. sheet (2)'!$A:$S,17,FALSE)</f>
        <v>70-3 A</v>
      </c>
      <c r="R318" s="442" t="str">
        <f>VLOOKUP(P318,'Tech. sheet (2)'!$A:$S,12,FALSE)</f>
        <v>G/C</v>
      </c>
      <c r="S318" s="498">
        <v>2.0</v>
      </c>
      <c r="T318" s="498">
        <v>816361.0</v>
      </c>
      <c r="U318" s="498">
        <f>VLOOKUP(N318,Register!$B:$E,4,FALSE)</f>
        <v>10000</v>
      </c>
      <c r="V318" s="412"/>
      <c r="W318" s="270"/>
      <c r="X318" s="270"/>
      <c r="Y318" s="270"/>
      <c r="Z318" s="270"/>
      <c r="AA318" s="270"/>
      <c r="AB318" s="270"/>
      <c r="AC318" s="270"/>
    </row>
    <row r="319" ht="15.75" customHeight="1">
      <c r="A319" s="475" t="s">
        <v>1244</v>
      </c>
      <c r="B319" s="436" t="str">
        <f>VLOOKUP(C319,'Tech. sheet (2)'!$A:$S,18,FALSE)</f>
        <v>Жерсть 0,22*866*700 W/G х</v>
      </c>
      <c r="C319" s="437" t="str">
        <f>VLOOKUP(A319,Register!$B:$F,3,FALSE)</f>
        <v>0,22х866х700 W/G</v>
      </c>
      <c r="D319" s="437" t="str">
        <f>VLOOKUP(C319,'Tech. sheet (2)'!$A:$S,17,FALSE)</f>
        <v/>
      </c>
      <c r="E319" s="437" t="str">
        <f>VLOOKUP(C319,'Tech. sheet (2)'!$A:$S,12,FALSE)</f>
        <v/>
      </c>
      <c r="F319" s="477">
        <v>3.0</v>
      </c>
      <c r="G319" s="477">
        <v>816733.0</v>
      </c>
      <c r="H319" s="477">
        <f>VLOOKUP(A319,Register!B:F,4,FALSE)</f>
        <v>2800</v>
      </c>
      <c r="I319" s="412"/>
      <c r="J319" s="412"/>
      <c r="K319" s="412"/>
      <c r="L319" s="412"/>
      <c r="M319" s="412"/>
      <c r="N319" s="496" t="s">
        <v>1363</v>
      </c>
      <c r="O319" s="344" t="str">
        <f>VLOOKUP(P319,'Tech. sheet (2)'!$A:$R,18,FALSE)</f>
        <v>L-896-795-170TH550F2828-HBI-V14K05</v>
      </c>
      <c r="P319" s="497" t="str">
        <f>VLOOKUP(N319,Register!$B:$E,3,FALSE)</f>
        <v>0,17x896x795 W/C</v>
      </c>
      <c r="Q319" s="437" t="str">
        <f>VLOOKUP(P319,'Tech. sheet (2)'!$A:$S,17,FALSE)</f>
        <v>№13-1</v>
      </c>
      <c r="R319" s="442" t="str">
        <f>VLOOKUP(P319,'Tech. sheet (2)'!$A:$S,12,FALSE)</f>
        <v>W/C </v>
      </c>
      <c r="S319" s="498">
        <v>1.0</v>
      </c>
      <c r="T319" s="498" t="s">
        <v>3306</v>
      </c>
      <c r="U319" s="498">
        <f>VLOOKUP(N319,Register!$B:$E,4,FALSE)</f>
        <v>35000</v>
      </c>
      <c r="V319" s="412"/>
      <c r="W319" s="270"/>
      <c r="X319" s="270"/>
      <c r="Y319" s="270"/>
      <c r="Z319" s="270"/>
      <c r="AA319" s="270"/>
      <c r="AB319" s="270"/>
      <c r="AC319" s="270"/>
    </row>
    <row r="320" ht="15.75" customHeight="1">
      <c r="A320" s="475" t="s">
        <v>1252</v>
      </c>
      <c r="B320" s="449" t="str">
        <f>VLOOKUP(C320,'Tech. sheet (2)'!$A:$S,18,FALSE)</f>
        <v>Жерсть 0,17*954*848 W/G х</v>
      </c>
      <c r="C320" s="437" t="str">
        <f>VLOOKUP(A320,Register!$B:$F,3,FALSE)</f>
        <v>0,17x954x848 W/G</v>
      </c>
      <c r="D320" s="437" t="str">
        <f>VLOOKUP(C320,'Tech. sheet (2)'!$A:$S,17,FALSE)</f>
        <v>V14B05</v>
      </c>
      <c r="E320" s="437" t="str">
        <f>VLOOKUP(C320,'Tech. sheet (2)'!$A:$S,12,FALSE)</f>
        <v>W/G</v>
      </c>
      <c r="F320" s="477">
        <v>3.0</v>
      </c>
      <c r="G320" s="477">
        <v>816733.0</v>
      </c>
      <c r="H320" s="477">
        <f>VLOOKUP(A320,Register!B:F,4,FALSE)</f>
        <v>1000</v>
      </c>
      <c r="I320" s="412"/>
      <c r="J320" s="412"/>
      <c r="K320" s="412"/>
      <c r="L320" s="412"/>
      <c r="M320" s="412"/>
      <c r="N320" s="496" t="s">
        <v>1366</v>
      </c>
      <c r="O320" s="344" t="str">
        <f>VLOOKUP(P320,'Tech. sheet (2)'!$A:$R,18,FALSE)</f>
        <v>L-896-795-170TH550F2828-HBI-V14K05</v>
      </c>
      <c r="P320" s="497" t="str">
        <f>VLOOKUP(N320,Register!$B:$E,3,FALSE)</f>
        <v>0,17x896x795 W/C</v>
      </c>
      <c r="Q320" s="437" t="str">
        <f>VLOOKUP(P320,'Tech. sheet (2)'!$A:$S,17,FALSE)</f>
        <v>№13-1</v>
      </c>
      <c r="R320" s="442" t="str">
        <f>VLOOKUP(P320,'Tech. sheet (2)'!$A:$S,12,FALSE)</f>
        <v>W/C </v>
      </c>
      <c r="S320" s="498">
        <v>1.0</v>
      </c>
      <c r="T320" s="498" t="s">
        <v>3306</v>
      </c>
      <c r="U320" s="498">
        <f>VLOOKUP(N320,Register!$B:$E,4,FALSE)</f>
        <v>40000</v>
      </c>
      <c r="V320" s="412"/>
      <c r="W320" s="270"/>
      <c r="X320" s="270"/>
      <c r="Y320" s="270"/>
      <c r="Z320" s="270"/>
      <c r="AA320" s="270"/>
      <c r="AB320" s="270"/>
      <c r="AC320" s="270"/>
    </row>
    <row r="321" ht="15.75" customHeight="1">
      <c r="A321" s="475" t="s">
        <v>1267</v>
      </c>
      <c r="B321" s="436" t="str">
        <f>VLOOKUP(C321,'Tech. sheet (2)'!$A:$S,18,FALSE)</f>
        <v>L-954-848-170TH435S2828-HBI-15VK05</v>
      </c>
      <c r="C321" s="437" t="str">
        <f>VLOOKUP(A321,Register!$B:$F,3,FALSE)</f>
        <v>OT62-ELQ6216A2A ver2</v>
      </c>
      <c r="D321" s="437" t="str">
        <f>VLOOKUP(C321,'Tech. sheet (2)'!$A:$S,17,FALSE)</f>
        <v>62-3 A</v>
      </c>
      <c r="E321" s="437" t="str">
        <f>VLOOKUP(C321,'Tech. sheet (2)'!$A:$S,12,FALSE)</f>
        <v>W/C 15V</v>
      </c>
      <c r="F321" s="477">
        <v>2.0</v>
      </c>
      <c r="G321" s="477" t="s">
        <v>3309</v>
      </c>
      <c r="H321" s="477">
        <v>20000.0</v>
      </c>
      <c r="I321" s="412"/>
      <c r="J321" s="412"/>
      <c r="K321" s="412"/>
      <c r="L321" s="412"/>
      <c r="M321" s="412"/>
      <c r="N321" s="496" t="s">
        <v>1368</v>
      </c>
      <c r="O321" s="344" t="str">
        <f>VLOOKUP(P321,'Tech. sheet (2)'!$A:$R,18,FALSE)</f>
        <v>L-954-848-170TH435S2828-HBI-15VK05</v>
      </c>
      <c r="P321" s="497" t="str">
        <f>VLOOKUP(N321,Register!$B:$E,3,FALSE)</f>
        <v>OT62-ELQ6216A2A ver2</v>
      </c>
      <c r="Q321" s="437" t="str">
        <f>VLOOKUP(P321,'Tech. sheet (2)'!$A:$S,17,FALSE)</f>
        <v>62-3 A</v>
      </c>
      <c r="R321" s="442" t="str">
        <f>VLOOKUP(P321,'Tech. sheet (2)'!$A:$S,12,FALSE)</f>
        <v>W/C 15V</v>
      </c>
      <c r="S321" s="498">
        <v>1.0</v>
      </c>
      <c r="T321" s="498" t="s">
        <v>3306</v>
      </c>
      <c r="U321" s="498">
        <f>VLOOKUP(N321,Register!$B:$E,4,FALSE)</f>
        <v>35000</v>
      </c>
      <c r="V321" s="412"/>
      <c r="W321" s="270"/>
      <c r="X321" s="270"/>
      <c r="Y321" s="270"/>
      <c r="Z321" s="270"/>
      <c r="AA321" s="270"/>
      <c r="AB321" s="270"/>
      <c r="AC321" s="270"/>
    </row>
    <row r="322" ht="15.75" customHeight="1">
      <c r="A322" s="238" t="s">
        <v>1269</v>
      </c>
      <c r="B322" s="449" t="str">
        <f>VLOOKUP(C322,'Tech. sheet (2)'!$A:$S,18,FALSE)</f>
        <v>L-869-881-180TH620F5628-HBI-A07B05</v>
      </c>
      <c r="C322" s="437" t="str">
        <f>VLOOKUP(A322,Register!$B:$F,3,FALSE)</f>
        <v>OT080-A07B05</v>
      </c>
      <c r="D322" s="437" t="str">
        <f>VLOOKUP(C322,'Tech. sheet (2)'!$A:$S,17,FALSE)</f>
        <v>№141</v>
      </c>
      <c r="E322" s="437" t="str">
        <f>VLOOKUP(C322,'Tech. sheet (2)'!$A:$S,12,FALSE)</f>
        <v>ALU/G</v>
      </c>
      <c r="F322" s="473">
        <v>1.0</v>
      </c>
      <c r="G322" s="473">
        <v>11064.0</v>
      </c>
      <c r="H322" s="473">
        <f>VLOOKUP(A322,Register!B:F,4,FALSE)</f>
        <v>30000</v>
      </c>
      <c r="I322" s="412"/>
      <c r="J322" s="412"/>
      <c r="K322" s="412"/>
      <c r="L322" s="412"/>
      <c r="M322" s="412"/>
      <c r="N322" s="496" t="s">
        <v>1369</v>
      </c>
      <c r="O322" s="344" t="str">
        <f>VLOOKUP(P322,'Tech. sheet (2)'!$A:$R,18,FALSE)</f>
        <v>L-954-848-170TH435S2828-HBI-15VK05</v>
      </c>
      <c r="P322" s="497" t="str">
        <f>VLOOKUP(N322,Register!$B:$E,3,FALSE)</f>
        <v>OT62-ELQ6216A2A ver2</v>
      </c>
      <c r="Q322" s="437" t="str">
        <f>VLOOKUP(P322,'Tech. sheet (2)'!$A:$S,17,FALSE)</f>
        <v>62-3 A</v>
      </c>
      <c r="R322" s="442" t="str">
        <f>VLOOKUP(P322,'Tech. sheet (2)'!$A:$S,12,FALSE)</f>
        <v>W/C 15V</v>
      </c>
      <c r="S322" s="498">
        <v>1.0</v>
      </c>
      <c r="T322" s="498" t="s">
        <v>3306</v>
      </c>
      <c r="U322" s="498">
        <f>VLOOKUP(N322,Register!$B:$E,4,FALSE)</f>
        <v>35000</v>
      </c>
      <c r="V322" s="412"/>
      <c r="W322" s="270"/>
      <c r="X322" s="270"/>
      <c r="Y322" s="270"/>
      <c r="Z322" s="270"/>
      <c r="AA322" s="270"/>
      <c r="AB322" s="270"/>
      <c r="AC322" s="270"/>
    </row>
    <row r="323" ht="15.75" customHeight="1">
      <c r="A323" s="238" t="s">
        <v>1271</v>
      </c>
      <c r="B323" s="449" t="str">
        <f>VLOOKUP(C323,'Tech. sheet (2)'!$A:$S,18,FALSE)</f>
        <v>L-808-908-200TH460F2828-USK-V14B05   </v>
      </c>
      <c r="C323" s="437" t="str">
        <f>VLOOKUP(A323,Register!$B:$F,3,FALSE)</f>
        <v>OT096-V14B05</v>
      </c>
      <c r="D323" s="437" t="str">
        <f>VLOOKUP(C323,'Tech. sheet (2)'!$A:$S,17,FALSE)</f>
        <v>№142</v>
      </c>
      <c r="E323" s="437" t="str">
        <f>VLOOKUP(C323,'Tech. sheet (2)'!$A:$S,12,FALSE)</f>
        <v>W/G</v>
      </c>
      <c r="F323" s="473">
        <v>1.0</v>
      </c>
      <c r="G323" s="473">
        <v>11064.0</v>
      </c>
      <c r="H323" s="473">
        <v>15000.0</v>
      </c>
      <c r="I323" s="412"/>
      <c r="J323" s="412"/>
      <c r="K323" s="412"/>
      <c r="L323" s="412"/>
      <c r="M323" s="412"/>
      <c r="N323" s="496" t="s">
        <v>1376</v>
      </c>
      <c r="O323" s="450" t="str">
        <f>VLOOKUP(P323,'Tech. sheet (2)'!$A:$R,18,FALSE)</f>
        <v>L-913-766-140TS480F2020-USK-21EK05</v>
      </c>
      <c r="P323" s="497" t="str">
        <f>VLOOKUP(N323,Register!$B:$E,3,FALSE)</f>
        <v>0,14x913x766 USK 21E</v>
      </c>
      <c r="Q323" s="437" t="str">
        <f>VLOOKUP(P323,'Tech. sheet (2)'!$A:$S,17,FALSE)</f>
        <v>BUF-2 A</v>
      </c>
      <c r="R323" s="442" t="str">
        <f>VLOOKUP(P323,'Tech. sheet (2)'!$A:$S,12,FALSE)</f>
        <v>W/C </v>
      </c>
      <c r="S323" s="498">
        <v>1.0</v>
      </c>
      <c r="T323" s="498" t="s">
        <v>3306</v>
      </c>
      <c r="U323" s="498">
        <f>VLOOKUP(N323,Register!$B:$E,4,FALSE)</f>
        <v>20000</v>
      </c>
      <c r="V323" s="412"/>
      <c r="W323" s="270"/>
      <c r="X323" s="270"/>
      <c r="Y323" s="270"/>
      <c r="Z323" s="270"/>
      <c r="AA323" s="270"/>
      <c r="AB323" s="270"/>
      <c r="AC323" s="270"/>
    </row>
    <row r="324" ht="15.75" customHeight="1">
      <c r="A324" s="238" t="s">
        <v>1269</v>
      </c>
      <c r="B324" s="449" t="str">
        <f>VLOOKUP(C324,'Tech. sheet (2)'!$A:$S,18,FALSE)</f>
        <v>L-869-881-180TH620F5628-HBI-A07B05</v>
      </c>
      <c r="C324" s="437" t="str">
        <f>VLOOKUP(A324,Register!$B:$F,3,FALSE)</f>
        <v>OT080-A07B05</v>
      </c>
      <c r="D324" s="437" t="str">
        <f>VLOOKUP(C324,'Tech. sheet (2)'!$A:$S,17,FALSE)</f>
        <v>№141</v>
      </c>
      <c r="E324" s="437" t="str">
        <f>VLOOKUP(C324,'Tech. sheet (2)'!$A:$S,12,FALSE)</f>
        <v>ALU/G</v>
      </c>
      <c r="F324" s="499">
        <v>2.0</v>
      </c>
      <c r="G324" s="473" t="s">
        <v>3308</v>
      </c>
      <c r="H324" s="473">
        <f>VLOOKUP(A324,Register!B:F,4,FALSE)</f>
        <v>30000</v>
      </c>
      <c r="I324" s="412"/>
      <c r="J324" s="412"/>
      <c r="K324" s="412"/>
      <c r="L324" s="412"/>
      <c r="M324" s="412"/>
      <c r="N324" s="496" t="s">
        <v>1375</v>
      </c>
      <c r="O324" s="344" t="str">
        <f>VLOOKUP(P324,'Tech. sheet (2)'!$A:$R,18,FALSE)</f>
        <v>L-913-766-140TS480F2020-USK-А08К05</v>
      </c>
      <c r="P324" s="497" t="str">
        <f>VLOOKUP(N324,Register!$B:$E,3,FALSE)</f>
        <v>0,14x913x766 USK A08</v>
      </c>
      <c r="Q324" s="437" t="str">
        <f>VLOOKUP(P324,'Tech. sheet (2)'!$A:$S,17,FALSE)</f>
        <v>BUF-1 A</v>
      </c>
      <c r="R324" s="442" t="str">
        <f>VLOOKUP(P324,'Tech. sheet (2)'!$A:$S,12,FALSE)</f>
        <v>ALU/C</v>
      </c>
      <c r="S324" s="498">
        <v>1.0</v>
      </c>
      <c r="T324" s="498" t="s">
        <v>3306</v>
      </c>
      <c r="U324" s="498">
        <f>VLOOKUP(N324,Register!$B:$E,4,FALSE)</f>
        <v>30000</v>
      </c>
      <c r="V324" s="412"/>
      <c r="W324" s="270"/>
      <c r="X324" s="270"/>
      <c r="Y324" s="270"/>
      <c r="Z324" s="270"/>
      <c r="AA324" s="270"/>
      <c r="AB324" s="270"/>
      <c r="AC324" s="270"/>
    </row>
    <row r="325" ht="15.75" customHeight="1">
      <c r="A325" s="238" t="s">
        <v>1271</v>
      </c>
      <c r="B325" s="449" t="str">
        <f>VLOOKUP(C325,'Tech. sheet (2)'!$A:$S,18,FALSE)</f>
        <v>L-808-908-200TH460F2828-USK-V14B05   </v>
      </c>
      <c r="C325" s="437" t="str">
        <f>VLOOKUP(A325,Register!$B:$F,3,FALSE)</f>
        <v>OT096-V14B05</v>
      </c>
      <c r="D325" s="437" t="str">
        <f>VLOOKUP(C325,'Tech. sheet (2)'!$A:$S,17,FALSE)</f>
        <v>№142</v>
      </c>
      <c r="E325" s="437" t="str">
        <f>VLOOKUP(C325,'Tech. sheet (2)'!$A:$S,12,FALSE)</f>
        <v>W/G</v>
      </c>
      <c r="F325" s="473">
        <v>2.0</v>
      </c>
      <c r="G325" s="473">
        <v>818062.0</v>
      </c>
      <c r="H325" s="473">
        <v>15000.0</v>
      </c>
      <c r="I325" s="412"/>
      <c r="J325" s="412"/>
      <c r="K325" s="412"/>
      <c r="L325" s="412"/>
      <c r="M325" s="412"/>
      <c r="N325" s="496" t="s">
        <v>1332</v>
      </c>
      <c r="O325" s="344" t="str">
        <f>VLOOKUP(P325,'Tech. sheet (2)'!$A:$R,18,FALSE)</f>
        <v>L-913-766-140TS480F2020-USK-А08К05</v>
      </c>
      <c r="P325" s="497" t="str">
        <f>VLOOKUP(N325,Register!$B:$E,3,FALSE)</f>
        <v>0,14x913x766 USK A08</v>
      </c>
      <c r="Q325" s="437" t="str">
        <f>VLOOKUP(P325,'Tech. sheet (2)'!$A:$S,17,FALSE)</f>
        <v>BUF-1 A</v>
      </c>
      <c r="R325" s="442" t="str">
        <f>VLOOKUP(P325,'Tech. sheet (2)'!$A:$S,12,FALSE)</f>
        <v>ALU/C</v>
      </c>
      <c r="S325" s="498">
        <v>1.0</v>
      </c>
      <c r="T325" s="498" t="s">
        <v>3306</v>
      </c>
      <c r="U325" s="498">
        <f>VLOOKUP(N325,Register!$B:$E,4,FALSE)</f>
        <v>20000</v>
      </c>
      <c r="V325" s="412"/>
      <c r="W325" s="270"/>
      <c r="X325" s="270"/>
      <c r="Y325" s="270"/>
      <c r="Z325" s="270"/>
      <c r="AA325" s="270"/>
      <c r="AB325" s="270"/>
      <c r="AC325" s="270"/>
    </row>
    <row r="326" ht="15.75" customHeight="1">
      <c r="A326" s="238" t="s">
        <v>1271</v>
      </c>
      <c r="B326" s="449" t="str">
        <f>VLOOKUP(C326,'Tech. sheet (2)'!$A:$S,18,FALSE)</f>
        <v>L-808-908-200TH460F2828-USK-V14B05   </v>
      </c>
      <c r="C326" s="437" t="str">
        <f>VLOOKUP(A326,Register!$B:$F,3,FALSE)</f>
        <v>OT096-V14B05</v>
      </c>
      <c r="D326" s="437" t="str">
        <f>VLOOKUP(C326,'Tech. sheet (2)'!$A:$S,17,FALSE)</f>
        <v>№142</v>
      </c>
      <c r="E326" s="437" t="str">
        <f>VLOOKUP(C326,'Tech. sheet (2)'!$A:$S,12,FALSE)</f>
        <v>W/G</v>
      </c>
      <c r="F326" s="473">
        <v>1.0</v>
      </c>
      <c r="G326" s="473">
        <v>11064.0</v>
      </c>
      <c r="H326" s="473">
        <v>45000.0</v>
      </c>
      <c r="I326" s="412"/>
      <c r="J326" s="412"/>
      <c r="K326" s="412"/>
      <c r="L326" s="412"/>
      <c r="M326" s="412"/>
      <c r="N326" s="496" t="s">
        <v>1312</v>
      </c>
      <c r="O326" s="344" t="str">
        <f>VLOOKUP(P326,'Tech. sheet (2)'!$A:$R,18,FALSE)</f>
        <v>L-942-790-160TS340S2020-RAS-А08К05</v>
      </c>
      <c r="P326" s="497" t="str">
        <f>VLOOKUP(N326,Register!$B:$E,3,FALSE)</f>
        <v>0,16x942x790 ALU/С</v>
      </c>
      <c r="Q326" s="437" t="str">
        <f>VLOOKUP(P326,'Tech. sheet (2)'!$A:$S,17,FALSE)</f>
        <v>BUF-3 A</v>
      </c>
      <c r="R326" s="442" t="str">
        <f>VLOOKUP(P326,'Tech. sheet (2)'!$A:$S,12,FALSE)</f>
        <v>ALU/С</v>
      </c>
      <c r="S326" s="498">
        <v>1.0</v>
      </c>
      <c r="T326" s="498" t="s">
        <v>3306</v>
      </c>
      <c r="U326" s="498">
        <f>VLOOKUP(N326,Register!$B:$E,4,FALSE)</f>
        <v>30000</v>
      </c>
      <c r="V326" s="412"/>
      <c r="W326" s="270"/>
      <c r="X326" s="270"/>
      <c r="Y326" s="270"/>
      <c r="Z326" s="270"/>
      <c r="AA326" s="270"/>
      <c r="AB326" s="270"/>
      <c r="AC326" s="270"/>
    </row>
    <row r="327" ht="15.75" customHeight="1">
      <c r="A327" s="238" t="s">
        <v>1271</v>
      </c>
      <c r="B327" s="449" t="str">
        <f>VLOOKUP(C327,'Tech. sheet (2)'!$A:$S,18,FALSE)</f>
        <v>L-808-908-200TH460F2828-USK-V14B05   </v>
      </c>
      <c r="C327" s="437" t="str">
        <f>VLOOKUP(A327,Register!$B:$F,3,FALSE)</f>
        <v>OT096-V14B05</v>
      </c>
      <c r="D327" s="437" t="str">
        <f>VLOOKUP(C327,'Tech. sheet (2)'!$A:$S,17,FALSE)</f>
        <v>№142</v>
      </c>
      <c r="E327" s="437" t="str">
        <f>VLOOKUP(C327,'Tech. sheet (2)'!$A:$S,12,FALSE)</f>
        <v>W/G</v>
      </c>
      <c r="F327" s="473">
        <v>2.0</v>
      </c>
      <c r="G327" s="473">
        <v>818062.0</v>
      </c>
      <c r="H327" s="473">
        <v>45000.0</v>
      </c>
      <c r="I327" s="412"/>
      <c r="J327" s="412"/>
      <c r="K327" s="412"/>
      <c r="L327" s="412"/>
      <c r="M327" s="412"/>
      <c r="N327" s="496" t="s">
        <v>1379</v>
      </c>
      <c r="O327" s="344" t="str">
        <f>VLOOKUP(P327,'Tech. sheet (2)'!$A:$R,18,FALSE)</f>
        <v>L-975-925-140TS550S2828-USK-C06K05</v>
      </c>
      <c r="P327" s="497" t="str">
        <f>VLOOKUP(N327,Register!$B:$E,3,FALSE)</f>
        <v>0,14x975x925 G/C USK</v>
      </c>
      <c r="Q327" s="437" t="str">
        <f>VLOOKUP(P327,'Tech. sheet (2)'!$A:$S,17,FALSE)</f>
        <v>BUF-11 A</v>
      </c>
      <c r="R327" s="442" t="str">
        <f>VLOOKUP(P327,'Tech. sheet (2)'!$A:$S,12,FALSE)</f>
        <v>G/C</v>
      </c>
      <c r="S327" s="498">
        <v>1.0</v>
      </c>
      <c r="T327" s="498" t="s">
        <v>3306</v>
      </c>
      <c r="U327" s="498">
        <f>VLOOKUP(N327,Register!$B:$E,4,FALSE)</f>
        <v>30000</v>
      </c>
      <c r="V327" s="412"/>
      <c r="W327" s="270"/>
      <c r="X327" s="270"/>
      <c r="Y327" s="270"/>
      <c r="Z327" s="270"/>
      <c r="AA327" s="270"/>
      <c r="AB327" s="270"/>
      <c r="AC327" s="270"/>
    </row>
    <row r="328" ht="15.75" customHeight="1">
      <c r="A328" s="238" t="s">
        <v>1275</v>
      </c>
      <c r="B328" s="449" t="str">
        <f>VLOOKUP(C328,'Tech. sheet (2)'!$A:$S,18,FALSE)</f>
        <v>L-896-795-170TH550F2828-HBI-A07B05 </v>
      </c>
      <c r="C328" s="437" t="str">
        <f>VLOOKUP(A328,Register!$B:$F,3,FALSE)</f>
        <v>0,17x896x795 Alu/G</v>
      </c>
      <c r="D328" s="437" t="str">
        <f>VLOOKUP(C328,'Tech. sheet (2)'!$A:$S,17,FALSE)</f>
        <v>№129</v>
      </c>
      <c r="E328" s="437" t="str">
        <f>VLOOKUP(C328,'Tech. sheet (2)'!$A:$S,12,FALSE)</f>
        <v>ALU/G</v>
      </c>
      <c r="F328" s="473">
        <v>1.0</v>
      </c>
      <c r="G328" s="473">
        <v>11064.0</v>
      </c>
      <c r="H328" s="473">
        <v>25000.0</v>
      </c>
      <c r="I328" s="412"/>
      <c r="J328" s="412"/>
      <c r="K328" s="412"/>
      <c r="L328" s="412"/>
      <c r="M328" s="412"/>
      <c r="N328" s="496" t="s">
        <v>1380</v>
      </c>
      <c r="O328" s="344" t="str">
        <f>VLOOKUP(P328,'Tech. sheet (2)'!$A:$R,18,FALSE)</f>
        <v>L-975-925-140TS550S2828-USK-C06K05</v>
      </c>
      <c r="P328" s="497" t="str">
        <f>VLOOKUP(N328,Register!$B:$E,3,FALSE)</f>
        <v>0,14x975x925 G/C USK</v>
      </c>
      <c r="Q328" s="437" t="str">
        <f>VLOOKUP(P328,'Tech. sheet (2)'!$A:$S,17,FALSE)</f>
        <v>BUF-11 A</v>
      </c>
      <c r="R328" s="442" t="str">
        <f>VLOOKUP(P328,'Tech. sheet (2)'!$A:$S,12,FALSE)</f>
        <v>G/C</v>
      </c>
      <c r="S328" s="498">
        <v>1.0</v>
      </c>
      <c r="T328" s="498" t="s">
        <v>3306</v>
      </c>
      <c r="U328" s="498">
        <f>VLOOKUP(N328,Register!$B:$E,4,FALSE)</f>
        <v>20000</v>
      </c>
      <c r="V328" s="412"/>
      <c r="W328" s="270"/>
      <c r="X328" s="270"/>
      <c r="Y328" s="270"/>
      <c r="Z328" s="270"/>
      <c r="AA328" s="270"/>
      <c r="AB328" s="270"/>
      <c r="AC328" s="270"/>
    </row>
    <row r="329" ht="15.75" customHeight="1">
      <c r="A329" s="238" t="s">
        <v>1283</v>
      </c>
      <c r="B329" s="436" t="str">
        <f>VLOOKUP(C329,'Tech. sheet (2)'!$A:$S,18,FALSE)</f>
        <v>L-860-873-180TH550F2028-USK-A07B05</v>
      </c>
      <c r="C329" s="437" t="str">
        <f>VLOOKUP(A329,Register!$B:$F,3,FALSE)</f>
        <v>0,18x860x873 USK ALU/G</v>
      </c>
      <c r="D329" s="437" t="str">
        <f>VLOOKUP(C329,'Tech. sheet (2)'!$A:$S,17,FALSE)</f>
        <v>№143</v>
      </c>
      <c r="E329" s="437" t="str">
        <f>VLOOKUP(C329,'Tech. sheet (2)'!$A:$S,12,FALSE)</f>
        <v>ALU/G</v>
      </c>
      <c r="F329" s="473">
        <v>1.0</v>
      </c>
      <c r="G329" s="473">
        <v>11064.0</v>
      </c>
      <c r="H329" s="473">
        <f>VLOOKUP(A329,Register!B:F,4,FALSE)</f>
        <v>17000</v>
      </c>
      <c r="I329" s="412"/>
      <c r="J329" s="412"/>
      <c r="K329" s="412"/>
      <c r="L329" s="412"/>
      <c r="M329" s="412"/>
      <c r="N329" s="209" t="s">
        <v>1383</v>
      </c>
      <c r="O329" s="344" t="str">
        <f>VLOOKUP(P329,'Tech. sheet (2)'!$A:$R,18,FALSE)</f>
        <v>L-950-876-270TH435F5628-USK-20EB05</v>
      </c>
      <c r="P329" s="445" t="str">
        <f>VLOOKUP(N329,Register!$B:$E,3,FALSE)</f>
        <v>OT153-ELQ1554A0A USK</v>
      </c>
      <c r="Q329" s="437" t="str">
        <f>VLOOKUP(P329,'Tech. sheet (2)'!$A:$S,17,FALSE)</f>
        <v>153-1 A</v>
      </c>
      <c r="R329" s="442" t="str">
        <f>VLOOKUP(P329,'Tech. sheet (2)'!$A:$S,12,FALSE)</f>
        <v>W/G</v>
      </c>
      <c r="S329" s="443">
        <v>1.0</v>
      </c>
      <c r="T329" s="443" t="s">
        <v>3307</v>
      </c>
      <c r="U329" s="443">
        <f>VLOOKUP(N329,Register!$B:$E,4,FALSE)</f>
        <v>11000</v>
      </c>
      <c r="V329" s="412"/>
      <c r="W329" s="270"/>
      <c r="X329" s="270"/>
      <c r="Y329" s="270"/>
      <c r="Z329" s="270"/>
      <c r="AA329" s="270"/>
      <c r="AB329" s="270"/>
      <c r="AC329" s="270"/>
    </row>
    <row r="330" ht="15.75" customHeight="1">
      <c r="A330" s="238" t="s">
        <v>1283</v>
      </c>
      <c r="B330" s="436" t="str">
        <f>VLOOKUP(C330,'Tech. sheet (2)'!$A:$S,18,FALSE)</f>
        <v>L-860-873-180TH550F2028-USK-A07B05</v>
      </c>
      <c r="C330" s="437" t="str">
        <f>VLOOKUP(A330,Register!$B:$F,3,FALSE)</f>
        <v>0,18x860x873 USK ALU/G</v>
      </c>
      <c r="D330" s="437" t="str">
        <f>VLOOKUP(C330,'Tech. sheet (2)'!$A:$S,17,FALSE)</f>
        <v>№143</v>
      </c>
      <c r="E330" s="437" t="str">
        <f>VLOOKUP(C330,'Tech. sheet (2)'!$A:$S,12,FALSE)</f>
        <v>ALU/G</v>
      </c>
      <c r="F330" s="473">
        <v>2.0</v>
      </c>
      <c r="G330" s="473" t="s">
        <v>3313</v>
      </c>
      <c r="H330" s="473">
        <f>VLOOKUP(A330,Register!B:F,4,FALSE)</f>
        <v>17000</v>
      </c>
      <c r="I330" s="412"/>
      <c r="J330" s="412"/>
      <c r="K330" s="412"/>
      <c r="L330" s="412"/>
      <c r="M330" s="412"/>
      <c r="N330" s="209" t="s">
        <v>1383</v>
      </c>
      <c r="O330" s="344" t="str">
        <f>VLOOKUP(P330,'Tech. sheet (2)'!$A:$R,18,FALSE)</f>
        <v>L-950-876-270TH435F5628-USK-20EB05</v>
      </c>
      <c r="P330" s="445" t="str">
        <f>VLOOKUP(N330,Register!$B:$E,3,FALSE)</f>
        <v>OT153-ELQ1554A0A USK</v>
      </c>
      <c r="Q330" s="437" t="str">
        <f>VLOOKUP(P330,'Tech. sheet (2)'!$A:$S,17,FALSE)</f>
        <v>153-1 A</v>
      </c>
      <c r="R330" s="442" t="str">
        <f>VLOOKUP(P330,'Tech. sheet (2)'!$A:$S,12,FALSE)</f>
        <v>W/G</v>
      </c>
      <c r="S330" s="443">
        <v>2.0</v>
      </c>
      <c r="T330" s="443">
        <v>819059.0</v>
      </c>
      <c r="U330" s="443">
        <f>VLOOKUP(N330,Register!$B:$E,4,FALSE)</f>
        <v>11000</v>
      </c>
      <c r="V330" s="412"/>
      <c r="W330" s="270"/>
      <c r="X330" s="270"/>
      <c r="Y330" s="270"/>
      <c r="Z330" s="270"/>
      <c r="AA330" s="270"/>
      <c r="AB330" s="270"/>
      <c r="AC330" s="270"/>
    </row>
    <row r="331" ht="15.75" customHeight="1">
      <c r="A331" s="238" t="s">
        <v>1275</v>
      </c>
      <c r="B331" s="449" t="str">
        <f>VLOOKUP(C331,'Tech. sheet (2)'!$A:$S,18,FALSE)</f>
        <v>L-896-795-170TH550F2828-HBI-A07B05 </v>
      </c>
      <c r="C331" s="437" t="str">
        <f>VLOOKUP(A331,Register!$B:$F,3,FALSE)</f>
        <v>0,17x896x795 Alu/G</v>
      </c>
      <c r="D331" s="437" t="str">
        <f>VLOOKUP(C331,'Tech. sheet (2)'!$A:$S,17,FALSE)</f>
        <v>№129</v>
      </c>
      <c r="E331" s="437" t="str">
        <f>VLOOKUP(C331,'Tech. sheet (2)'!$A:$S,12,FALSE)</f>
        <v>ALU/G</v>
      </c>
      <c r="F331" s="473">
        <v>2.0</v>
      </c>
      <c r="G331" s="473" t="s">
        <v>3313</v>
      </c>
      <c r="H331" s="473">
        <v>25000.0</v>
      </c>
      <c r="I331" s="412"/>
      <c r="J331" s="412"/>
      <c r="K331" s="412"/>
      <c r="L331" s="412"/>
      <c r="M331" s="412"/>
      <c r="N331" s="209" t="s">
        <v>1383</v>
      </c>
      <c r="O331" s="344" t="str">
        <f>VLOOKUP(P331,'Tech. sheet (2)'!$A:$R,18,FALSE)</f>
        <v>L-950-876-270TH435F5628-USK-20EB05</v>
      </c>
      <c r="P331" s="445" t="str">
        <f>VLOOKUP(N331,Register!$B:$E,3,FALSE)</f>
        <v>OT153-ELQ1554A0A USK</v>
      </c>
      <c r="Q331" s="437" t="str">
        <f>VLOOKUP(P331,'Tech. sheet (2)'!$A:$S,17,FALSE)</f>
        <v>153-1 A</v>
      </c>
      <c r="R331" s="442" t="str">
        <f>VLOOKUP(P331,'Tech. sheet (2)'!$A:$S,12,FALSE)</f>
        <v>W/G</v>
      </c>
      <c r="S331" s="443">
        <v>3.0</v>
      </c>
      <c r="T331" s="443">
        <v>816733.0</v>
      </c>
      <c r="U331" s="443">
        <f>VLOOKUP(N331,Register!$B:$E,4,FALSE)</f>
        <v>11000</v>
      </c>
      <c r="V331" s="412"/>
      <c r="W331" s="270"/>
      <c r="X331" s="270"/>
      <c r="Y331" s="270"/>
      <c r="Z331" s="270"/>
      <c r="AA331" s="270"/>
      <c r="AB331" s="270"/>
      <c r="AC331" s="270"/>
    </row>
    <row r="332" ht="15.75" customHeight="1">
      <c r="A332" s="238" t="s">
        <v>1285</v>
      </c>
      <c r="B332" s="449" t="str">
        <f>VLOOKUP(C332,'Tech. sheet (2)'!$A:$S,18,FALSE)</f>
        <v>L-838-941,7-190TH415S2020-USK-V14B05</v>
      </c>
      <c r="C332" s="437" t="str">
        <f>VLOOKUP(A332,Register!$B:$F,3,FALSE)</f>
        <v>OT99 W/G </v>
      </c>
      <c r="D332" s="437" t="str">
        <f>VLOOKUP(C332,'Tech. sheet (2)'!$A:$S,17,FALSE)</f>
        <v>№144</v>
      </c>
      <c r="E332" s="437" t="str">
        <f>VLOOKUP(C332,'Tech. sheet (2)'!$A:$S,12,FALSE)</f>
        <v>W/G</v>
      </c>
      <c r="F332" s="473">
        <v>2.0</v>
      </c>
      <c r="G332" s="473">
        <v>818062.0</v>
      </c>
      <c r="H332" s="473">
        <v>10000.0</v>
      </c>
      <c r="I332" s="412"/>
      <c r="J332" s="412"/>
      <c r="K332" s="412"/>
      <c r="L332" s="412"/>
      <c r="M332" s="412"/>
      <c r="N332" s="209" t="s">
        <v>1385</v>
      </c>
      <c r="O332" s="344" t="str">
        <f>VLOOKUP(P332,'Tech. sheet (2)'!$A:$R,18,FALSE)</f>
        <v>L-922-868-170TH580S2828-HBI-07CK05</v>
      </c>
      <c r="P332" s="445" t="str">
        <f>VLOOKUP(N332,Register!$B:$E,3,FALSE)</f>
        <v>OT070-ELQ7013A9A </v>
      </c>
      <c r="Q332" s="437" t="str">
        <f>VLOOKUP(P332,'Tech. sheet (2)'!$A:$S,17,FALSE)</f>
        <v>70-3 A</v>
      </c>
      <c r="R332" s="442" t="str">
        <f>VLOOKUP(P332,'Tech. sheet (2)'!$A:$S,12,FALSE)</f>
        <v>G/C</v>
      </c>
      <c r="S332" s="443">
        <v>2.0</v>
      </c>
      <c r="T332" s="443">
        <v>816361.0</v>
      </c>
      <c r="U332" s="443">
        <f>VLOOKUP(N332,Register!$B:$E,4,FALSE)</f>
        <v>30000</v>
      </c>
      <c r="V332" s="412"/>
      <c r="W332" s="270"/>
      <c r="X332" s="270"/>
      <c r="Y332" s="270"/>
      <c r="Z332" s="270"/>
      <c r="AA332" s="270"/>
      <c r="AB332" s="270"/>
      <c r="AC332" s="270"/>
    </row>
    <row r="333" ht="15.75" customHeight="1">
      <c r="A333" s="209" t="s">
        <v>1275</v>
      </c>
      <c r="B333" s="449" t="str">
        <f>VLOOKUP(C333,'Tech. sheet (2)'!$A:$S,18,FALSE)</f>
        <v>L-896-795-170TH550F2828-HBI-A07B05 </v>
      </c>
      <c r="C333" s="437" t="str">
        <f>VLOOKUP(A333,Register!$B:$F,3,FALSE)</f>
        <v>0,17x896x795 Alu/G</v>
      </c>
      <c r="D333" s="437" t="str">
        <f>VLOOKUP(C333,'Tech. sheet (2)'!$A:$S,17,FALSE)</f>
        <v>№129</v>
      </c>
      <c r="E333" s="437" t="str">
        <f>VLOOKUP(C333,'Tech. sheet (2)'!$A:$S,12,FALSE)</f>
        <v>ALU/G</v>
      </c>
      <c r="F333" s="443">
        <v>1.0</v>
      </c>
      <c r="G333" s="443">
        <v>11064.0</v>
      </c>
      <c r="H333" s="443">
        <v>15000.0</v>
      </c>
      <c r="I333" s="412"/>
      <c r="J333" s="412"/>
      <c r="K333" s="412"/>
      <c r="L333" s="412"/>
      <c r="M333" s="412"/>
      <c r="N333" s="209" t="s">
        <v>1386</v>
      </c>
      <c r="O333" s="344" t="str">
        <f>VLOOKUP(P333,'Tech. sheet (2)'!$A:$R,18,FALSE)</f>
        <v>L-922-868-170TH580S2828-HBI-07CK05</v>
      </c>
      <c r="P333" s="445" t="str">
        <f>VLOOKUP(N333,Register!$B:$E,3,FALSE)</f>
        <v>OT070-ELQ7013A9A </v>
      </c>
      <c r="Q333" s="437" t="str">
        <f>VLOOKUP(P333,'Tech. sheet (2)'!$A:$S,17,FALSE)</f>
        <v>70-3 A</v>
      </c>
      <c r="R333" s="442" t="str">
        <f>VLOOKUP(P333,'Tech. sheet (2)'!$A:$S,12,FALSE)</f>
        <v>G/C</v>
      </c>
      <c r="S333" s="443">
        <v>2.0</v>
      </c>
      <c r="T333" s="443">
        <v>816361.0</v>
      </c>
      <c r="U333" s="443">
        <f>VLOOKUP(N333,Register!$B:$E,4,FALSE)</f>
        <v>10000</v>
      </c>
      <c r="V333" s="412"/>
      <c r="W333" s="270" t="s">
        <v>1387</v>
      </c>
      <c r="X333" s="270"/>
      <c r="Y333" s="270"/>
      <c r="Z333" s="270"/>
      <c r="AA333" s="270"/>
      <c r="AB333" s="270"/>
      <c r="AC333" s="270"/>
    </row>
    <row r="334" ht="15.75" customHeight="1">
      <c r="A334" s="209" t="s">
        <v>1300</v>
      </c>
      <c r="B334" s="449" t="str">
        <f>VLOOKUP(C334,'Tech. sheet (2)'!$A:$S,18,FALSE)</f>
        <v>L-896-795-170TH550F2828-HBI-A07B05 </v>
      </c>
      <c r="C334" s="437" t="str">
        <f>VLOOKUP(A334,Register!$B:$F,3,FALSE)</f>
        <v>0,17x896x795 Alu/G</v>
      </c>
      <c r="D334" s="437" t="str">
        <f>VLOOKUP(C334,'Tech. sheet (2)'!$A:$S,17,FALSE)</f>
        <v>№129</v>
      </c>
      <c r="E334" s="437" t="str">
        <f>VLOOKUP(C334,'Tech. sheet (2)'!$A:$S,12,FALSE)</f>
        <v>ALU/G</v>
      </c>
      <c r="F334" s="443">
        <v>1.0</v>
      </c>
      <c r="G334" s="443">
        <v>11064.0</v>
      </c>
      <c r="H334" s="443">
        <f>VLOOKUP(A334,Register!B:F,4,FALSE)</f>
        <v>25000</v>
      </c>
      <c r="I334" s="412"/>
      <c r="J334" s="412"/>
      <c r="K334" s="412"/>
      <c r="L334" s="412"/>
      <c r="M334" s="412"/>
      <c r="N334" s="209" t="s">
        <v>1387</v>
      </c>
      <c r="O334" s="344" t="str">
        <f>VLOOKUP(P334,'Tech. sheet (2)'!$A:$R,18,FALSE)</f>
        <v>L-838-942-170TH550F2820-HBI-A55K05</v>
      </c>
      <c r="P334" s="445" t="str">
        <f>VLOOKUP(N334,Register!$B:$E,3,FALSE)</f>
        <v>0,17x838x942 ALU/С</v>
      </c>
      <c r="Q334" s="437" t="str">
        <f>VLOOKUP(P334,'Tech. sheet (2)'!$A:$S,17,FALSE)</f>
        <v>BUF-8 A</v>
      </c>
      <c r="R334" s="442" t="str">
        <f>VLOOKUP(P334,'Tech. sheet (2)'!$A:$S,12,FALSE)</f>
        <v>ALU/С</v>
      </c>
      <c r="S334" s="443">
        <v>2.0</v>
      </c>
      <c r="T334" s="443" t="s">
        <v>3308</v>
      </c>
      <c r="U334" s="443">
        <f>VLOOKUP(N334,Register!$B:$E,4,FALSE)</f>
        <v>20000</v>
      </c>
      <c r="V334" s="412"/>
      <c r="W334" s="270" t="s">
        <v>1389</v>
      </c>
      <c r="X334" s="270"/>
      <c r="Y334" s="270"/>
      <c r="Z334" s="270"/>
      <c r="AA334" s="270"/>
      <c r="AB334" s="270"/>
      <c r="AC334" s="270"/>
    </row>
    <row r="335" ht="15.75" customHeight="1">
      <c r="A335" s="209" t="s">
        <v>1300</v>
      </c>
      <c r="B335" s="449" t="str">
        <f>VLOOKUP(C335,'Tech. sheet (2)'!$A:$S,18,FALSE)</f>
        <v>L-896-795-170TH550F2828-HBI-A07B05 </v>
      </c>
      <c r="C335" s="437" t="str">
        <f>VLOOKUP(A335,Register!$B:$F,3,FALSE)</f>
        <v>0,17x896x795 Alu/G</v>
      </c>
      <c r="D335" s="437" t="str">
        <f>VLOOKUP(C335,'Tech. sheet (2)'!$A:$S,17,FALSE)</f>
        <v>№129</v>
      </c>
      <c r="E335" s="437" t="str">
        <f>VLOOKUP(C335,'Tech. sheet (2)'!$A:$S,12,FALSE)</f>
        <v>ALU/G</v>
      </c>
      <c r="F335" s="443">
        <v>2.0</v>
      </c>
      <c r="G335" s="443" t="s">
        <v>3313</v>
      </c>
      <c r="H335" s="443">
        <f>VLOOKUP(A335,Register!B:F,4,FALSE)</f>
        <v>25000</v>
      </c>
      <c r="I335" s="412"/>
      <c r="J335" s="412"/>
      <c r="K335" s="412"/>
      <c r="L335" s="412"/>
      <c r="M335" s="412"/>
      <c r="N335" s="209" t="s">
        <v>1389</v>
      </c>
      <c r="O335" s="344" t="str">
        <f>VLOOKUP(P335,'Tech. sheet (2)'!$A:$R,18,FALSE)</f>
        <v>L-950-876-270TH435F5628-USK-20EB05</v>
      </c>
      <c r="P335" s="445" t="str">
        <f>VLOOKUP(N335,Register!$B:$E,3,FALSE)</f>
        <v>OT153-ELQ1554A0A USK</v>
      </c>
      <c r="Q335" s="437" t="str">
        <f>VLOOKUP(P335,'Tech. sheet (2)'!$A:$S,17,FALSE)</f>
        <v>153-1 A</v>
      </c>
      <c r="R335" s="442" t="str">
        <f>VLOOKUP(P335,'Tech. sheet (2)'!$A:$S,12,FALSE)</f>
        <v>W/G</v>
      </c>
      <c r="S335" s="443">
        <v>1.0</v>
      </c>
      <c r="T335" s="443" t="s">
        <v>3307</v>
      </c>
      <c r="U335" s="443">
        <f>VLOOKUP(N335,Register!$B:$E,4,FALSE)</f>
        <v>25000</v>
      </c>
      <c r="V335" s="412"/>
      <c r="W335" s="270"/>
      <c r="X335" s="270"/>
      <c r="Y335" s="270"/>
      <c r="Z335" s="270"/>
      <c r="AA335" s="270"/>
      <c r="AB335" s="270"/>
      <c r="AC335" s="270"/>
    </row>
    <row r="336" ht="15.75" customHeight="1">
      <c r="A336" s="209" t="s">
        <v>1275</v>
      </c>
      <c r="B336" s="449" t="str">
        <f>VLOOKUP(C336,'Tech. sheet (2)'!$A:$S,18,FALSE)</f>
        <v>L-896-795-170TH550F2828-HBI-A07B05 </v>
      </c>
      <c r="C336" s="437" t="str">
        <f>VLOOKUP(A336,Register!$B:$F,3,FALSE)</f>
        <v>0,17x896x795 Alu/G</v>
      </c>
      <c r="D336" s="437" t="str">
        <f>VLOOKUP(C336,'Tech. sheet (2)'!$A:$S,17,FALSE)</f>
        <v>№129</v>
      </c>
      <c r="E336" s="437" t="str">
        <f>VLOOKUP(C336,'Tech. sheet (2)'!$A:$S,12,FALSE)</f>
        <v>ALU/G</v>
      </c>
      <c r="F336" s="443">
        <v>2.0</v>
      </c>
      <c r="G336" s="443" t="s">
        <v>3313</v>
      </c>
      <c r="H336" s="443">
        <v>25500.0</v>
      </c>
      <c r="I336" s="412"/>
      <c r="J336" s="412"/>
      <c r="K336" s="412"/>
      <c r="L336" s="412"/>
      <c r="M336" s="412"/>
      <c r="N336" s="209" t="s">
        <v>1389</v>
      </c>
      <c r="O336" s="344" t="str">
        <f>VLOOKUP(P336,'Tech. sheet (2)'!$A:$R,18,FALSE)</f>
        <v>L-950-876-270TH435F5628-USK-20EB05</v>
      </c>
      <c r="P336" s="445" t="str">
        <f>VLOOKUP(N336,Register!$B:$E,3,FALSE)</f>
        <v>OT153-ELQ1554A0A USK</v>
      </c>
      <c r="Q336" s="437" t="str">
        <f>VLOOKUP(P336,'Tech. sheet (2)'!$A:$S,17,FALSE)</f>
        <v>153-1 A</v>
      </c>
      <c r="R336" s="442" t="str">
        <f>VLOOKUP(P336,'Tech. sheet (2)'!$A:$S,12,FALSE)</f>
        <v>W/G</v>
      </c>
      <c r="S336" s="443">
        <v>2.0</v>
      </c>
      <c r="T336" s="443">
        <v>819059.0</v>
      </c>
      <c r="U336" s="443">
        <f>VLOOKUP(N336,Register!$B:$E,4,FALSE)</f>
        <v>25000</v>
      </c>
      <c r="V336" s="412"/>
      <c r="W336" s="270"/>
      <c r="X336" s="270"/>
      <c r="Y336" s="270"/>
      <c r="Z336" s="270"/>
      <c r="AA336" s="270"/>
      <c r="AB336" s="270"/>
      <c r="AC336" s="270"/>
    </row>
    <row r="337" ht="15.75" customHeight="1">
      <c r="A337" s="209" t="s">
        <v>1281</v>
      </c>
      <c r="B337" s="436" t="str">
        <f>VLOOKUP(C337,'Tech. sheet (2)'!$A:$S,18,FALSE)</f>
        <v>L-975-925-140TS550S2828-USK-IMP-C06K05</v>
      </c>
      <c r="C337" s="437" t="str">
        <f>VLOOKUP(A337,Register!$B:$F,3,FALSE)</f>
        <v>0,14x975x925 IMP G/C</v>
      </c>
      <c r="D337" s="437" t="str">
        <f>VLOOKUP(C337,'Tech. sheet (2)'!$A:$S,17,FALSE)</f>
        <v>BUF-11 A</v>
      </c>
      <c r="E337" s="437" t="str">
        <f>VLOOKUP(C337,'Tech. sheet (2)'!$A:$S,12,FALSE)</f>
        <v>G/C</v>
      </c>
      <c r="F337" s="443">
        <v>2.0</v>
      </c>
      <c r="G337" s="443">
        <v>101597.0</v>
      </c>
      <c r="H337" s="443">
        <f>VLOOKUP(A337,Register!B:F,4,FALSE)</f>
        <v>9000</v>
      </c>
      <c r="I337" s="412"/>
      <c r="J337" s="412"/>
      <c r="K337" s="412"/>
      <c r="L337" s="412"/>
      <c r="M337" s="412"/>
      <c r="N337" s="209" t="s">
        <v>1389</v>
      </c>
      <c r="O337" s="344" t="str">
        <f>VLOOKUP(P337,'Tech. sheet (2)'!$A:$R,18,FALSE)</f>
        <v>L-950-876-270TH435F5628-USK-20EB05</v>
      </c>
      <c r="P337" s="445" t="str">
        <f>VLOOKUP(N337,Register!$B:$E,3,FALSE)</f>
        <v>OT153-ELQ1554A0A USK</v>
      </c>
      <c r="Q337" s="437" t="str">
        <f>VLOOKUP(P337,'Tech. sheet (2)'!$A:$S,17,FALSE)</f>
        <v>153-1 A</v>
      </c>
      <c r="R337" s="442" t="str">
        <f>VLOOKUP(P337,'Tech. sheet (2)'!$A:$S,12,FALSE)</f>
        <v>W/G</v>
      </c>
      <c r="S337" s="443">
        <v>3.0</v>
      </c>
      <c r="T337" s="443">
        <v>816733.0</v>
      </c>
      <c r="U337" s="443">
        <f>VLOOKUP(N337,Register!$B:$E,4,FALSE)</f>
        <v>25000</v>
      </c>
      <c r="V337" s="412"/>
      <c r="W337" s="270"/>
      <c r="X337" s="270"/>
      <c r="Y337" s="270"/>
      <c r="Z337" s="270"/>
      <c r="AA337" s="270"/>
      <c r="AB337" s="270"/>
      <c r="AC337" s="270"/>
    </row>
    <row r="338" ht="15.75" customHeight="1">
      <c r="A338" s="209" t="s">
        <v>1256</v>
      </c>
      <c r="B338" s="436" t="str">
        <f>VLOOKUP(C338,'Tech. sheet (2)'!$A:$S,18,FALSE)</f>
        <v>L-975-925-140TS550S2828-USK-C06K05</v>
      </c>
      <c r="C338" s="437" t="str">
        <f>VLOOKUP(A338,Register!$B:$F,3,FALSE)</f>
        <v>0,14x975x925 G/C USK</v>
      </c>
      <c r="D338" s="437" t="str">
        <f>VLOOKUP(C338,'Tech. sheet (2)'!$A:$S,17,FALSE)</f>
        <v>BUF-11 A</v>
      </c>
      <c r="E338" s="437" t="str">
        <f>VLOOKUP(C338,'Tech. sheet (2)'!$A:$S,12,FALSE)</f>
        <v>G/C</v>
      </c>
      <c r="F338" s="443">
        <v>2.0</v>
      </c>
      <c r="G338" s="443">
        <v>101597.0</v>
      </c>
      <c r="H338" s="443">
        <f>VLOOKUP(A338,Register!B:F,4,FALSE)</f>
        <v>6000</v>
      </c>
      <c r="I338" s="412"/>
      <c r="J338" s="412"/>
      <c r="K338" s="412"/>
      <c r="L338" s="412"/>
      <c r="M338" s="412"/>
      <c r="N338" s="238" t="s">
        <v>1390</v>
      </c>
      <c r="O338" s="344" t="str">
        <f>VLOOKUP(P338,'Tech. sheet (2)'!$A:$R,18,FALSE)</f>
        <v>L-954-848-170TH435S2828-HBI-15VK05</v>
      </c>
      <c r="P338" s="472" t="str">
        <f>VLOOKUP(N338,Register!$B:$E,3,FALSE)</f>
        <v>OT62-ELQ6216A2A ver2</v>
      </c>
      <c r="Q338" s="437" t="str">
        <f>VLOOKUP(P338,'Tech. sheet (2)'!$A:$S,17,FALSE)</f>
        <v>62-3 A</v>
      </c>
      <c r="R338" s="442" t="str">
        <f>VLOOKUP(P338,'Tech. sheet (2)'!$A:$S,12,FALSE)</f>
        <v>W/C 15V</v>
      </c>
      <c r="S338" s="473">
        <v>1.0</v>
      </c>
      <c r="T338" s="473" t="s">
        <v>3306</v>
      </c>
      <c r="U338" s="473">
        <f>VLOOKUP(N338,Register!$B:$E,4,FALSE)</f>
        <v>39000</v>
      </c>
      <c r="V338" s="412"/>
      <c r="W338" s="270"/>
      <c r="X338" s="270"/>
      <c r="Y338" s="270"/>
      <c r="Z338" s="270"/>
      <c r="AA338" s="270"/>
      <c r="AB338" s="270"/>
      <c r="AC338" s="270"/>
    </row>
    <row r="339" ht="15.75" customHeight="1">
      <c r="A339" s="209" t="s">
        <v>1289</v>
      </c>
      <c r="B339" s="436" t="str">
        <f>VLOOKUP(C339,'Tech. sheet (2)'!$A:$S,18,FALSE)</f>
        <v>L-954-848-170TH435S2828-HBI-15VK05</v>
      </c>
      <c r="C339" s="437" t="str">
        <f>VLOOKUP(A339,Register!$B:$F,3,FALSE)</f>
        <v>OT62-ELQ6216A2A ver2</v>
      </c>
      <c r="D339" s="437" t="str">
        <f>VLOOKUP(C339,'Tech. sheet (2)'!$A:$S,17,FALSE)</f>
        <v>62-3 A</v>
      </c>
      <c r="E339" s="437" t="str">
        <f>VLOOKUP(C339,'Tech. sheet (2)'!$A:$S,12,FALSE)</f>
        <v>W/C 15V</v>
      </c>
      <c r="F339" s="443">
        <v>1.0</v>
      </c>
      <c r="G339" s="443" t="s">
        <v>3306</v>
      </c>
      <c r="H339" s="443">
        <v>30000.0</v>
      </c>
      <c r="I339" s="412"/>
      <c r="J339" s="412"/>
      <c r="K339" s="412"/>
      <c r="L339" s="412"/>
      <c r="M339" s="412"/>
      <c r="N339" s="238" t="s">
        <v>1332</v>
      </c>
      <c r="O339" s="344" t="str">
        <f>VLOOKUP(P339,'Tech. sheet (2)'!$A:$R,18,FALSE)</f>
        <v>L-913-766-140TS480F2020-USK-А08К05</v>
      </c>
      <c r="P339" s="472" t="str">
        <f>VLOOKUP(N339,Register!$B:$E,3,FALSE)</f>
        <v>0,14x913x766 USK A08</v>
      </c>
      <c r="Q339" s="437" t="str">
        <f>VLOOKUP(P339,'Tech. sheet (2)'!$A:$S,17,FALSE)</f>
        <v>BUF-1 A</v>
      </c>
      <c r="R339" s="442" t="str">
        <f>VLOOKUP(P339,'Tech. sheet (2)'!$A:$S,12,FALSE)</f>
        <v>ALU/C</v>
      </c>
      <c r="S339" s="473">
        <v>2.0</v>
      </c>
      <c r="T339" s="473" t="s">
        <v>3308</v>
      </c>
      <c r="U339" s="473">
        <f>VLOOKUP(N339,Register!$B:$E,4,FALSE)</f>
        <v>20000</v>
      </c>
      <c r="V339" s="412"/>
      <c r="W339" s="270"/>
      <c r="X339" s="270"/>
      <c r="Y339" s="270"/>
      <c r="Z339" s="270"/>
      <c r="AA339" s="270"/>
      <c r="AB339" s="270"/>
      <c r="AC339" s="270"/>
    </row>
    <row r="340" ht="15.75" customHeight="1">
      <c r="A340" s="209" t="s">
        <v>1298</v>
      </c>
      <c r="B340" s="436" t="str">
        <f>VLOOKUP(C340,'Tech. sheet (2)'!$A:$S,18,FALSE)</f>
        <v>L-942-790-160TS340S2020-RAS-А08К05</v>
      </c>
      <c r="C340" s="437" t="str">
        <f>VLOOKUP(A340,Register!$B:$F,3,FALSE)</f>
        <v>0,16x942x790 ALU/С</v>
      </c>
      <c r="D340" s="437" t="str">
        <f>VLOOKUP(C340,'Tech. sheet (2)'!$A:$S,17,FALSE)</f>
        <v>BUF-3 A</v>
      </c>
      <c r="E340" s="437" t="str">
        <f>VLOOKUP(C340,'Tech. sheet (2)'!$A:$S,12,FALSE)</f>
        <v>ALU/С</v>
      </c>
      <c r="F340" s="443">
        <v>1.0</v>
      </c>
      <c r="G340" s="443" t="s">
        <v>3306</v>
      </c>
      <c r="H340" s="443">
        <f>VLOOKUP(A340,Register!B:F,4,FALSE)</f>
        <v>30000</v>
      </c>
      <c r="I340" s="412"/>
      <c r="J340" s="412"/>
      <c r="K340" s="412"/>
      <c r="L340" s="412"/>
      <c r="M340" s="412"/>
      <c r="N340" s="238" t="s">
        <v>1339</v>
      </c>
      <c r="O340" s="344" t="str">
        <f>VLOOKUP(P340,'Tech. sheet (2)'!$A:$R,18,FALSE)</f>
        <v>L-942-790-160TS340S2020-RAS-А08К05</v>
      </c>
      <c r="P340" s="472" t="str">
        <f>VLOOKUP(N340,Register!$B:$E,3,FALSE)</f>
        <v>0,16x942x790 ALU/С</v>
      </c>
      <c r="Q340" s="437" t="str">
        <f>VLOOKUP(P340,'Tech. sheet (2)'!$A:$S,17,FALSE)</f>
        <v>BUF-3 A</v>
      </c>
      <c r="R340" s="442" t="str">
        <f>VLOOKUP(P340,'Tech. sheet (2)'!$A:$S,12,FALSE)</f>
        <v>ALU/С</v>
      </c>
      <c r="S340" s="473">
        <v>2.0</v>
      </c>
      <c r="T340" s="473" t="s">
        <v>3308</v>
      </c>
      <c r="U340" s="473">
        <f>VLOOKUP(N340,Register!$B:$E,4,FALSE)</f>
        <v>40000</v>
      </c>
      <c r="V340" s="412"/>
      <c r="W340" s="270"/>
      <c r="X340" s="270"/>
      <c r="Y340" s="270"/>
      <c r="Z340" s="270"/>
      <c r="AA340" s="270"/>
      <c r="AB340" s="270"/>
      <c r="AC340" s="270"/>
    </row>
    <row r="341" ht="15.75" customHeight="1">
      <c r="A341" s="209" t="s">
        <v>1298</v>
      </c>
      <c r="B341" s="436" t="str">
        <f>VLOOKUP(C341,'Tech. sheet (2)'!$A:$S,18,FALSE)</f>
        <v>L-942-790-160TS340S2020-RAS-А08К05</v>
      </c>
      <c r="C341" s="437" t="str">
        <f>VLOOKUP(A341,Register!$B:$F,3,FALSE)</f>
        <v>0,16x942x790 ALU/С</v>
      </c>
      <c r="D341" s="437" t="str">
        <f>VLOOKUP(C341,'Tech. sheet (2)'!$A:$S,17,FALSE)</f>
        <v>BUF-3 A</v>
      </c>
      <c r="E341" s="437" t="str">
        <f>VLOOKUP(C341,'Tech. sheet (2)'!$A:$S,12,FALSE)</f>
        <v>ALU/С</v>
      </c>
      <c r="F341" s="443">
        <v>2.0</v>
      </c>
      <c r="G341" s="443" t="s">
        <v>3308</v>
      </c>
      <c r="H341" s="443">
        <f>VLOOKUP(A341,Register!B:F,4,FALSE)</f>
        <v>30000</v>
      </c>
      <c r="I341" s="412"/>
      <c r="J341" s="412"/>
      <c r="K341" s="412"/>
      <c r="L341" s="412"/>
      <c r="M341" s="412"/>
      <c r="N341" s="238" t="s">
        <v>1340</v>
      </c>
      <c r="O341" s="344" t="str">
        <f>VLOOKUP(P341,'Tech. sheet (2)'!$A:$R,18,FALSE)</f>
        <v>L-942-790-160TS340S2020-RAS-А08К05</v>
      </c>
      <c r="P341" s="472" t="str">
        <f>VLOOKUP(N341,Register!$B:$E,3,FALSE)</f>
        <v>0,16x942x790 ALU/С</v>
      </c>
      <c r="Q341" s="437" t="str">
        <f>VLOOKUP(P341,'Tech. sheet (2)'!$A:$S,17,FALSE)</f>
        <v>BUF-3 A</v>
      </c>
      <c r="R341" s="442" t="str">
        <f>VLOOKUP(P341,'Tech. sheet (2)'!$A:$S,12,FALSE)</f>
        <v>ALU/С</v>
      </c>
      <c r="S341" s="473">
        <v>2.0</v>
      </c>
      <c r="T341" s="473" t="s">
        <v>3308</v>
      </c>
      <c r="U341" s="473">
        <f>VLOOKUP(N341,Register!$B:$E,4,FALSE)</f>
        <v>40000</v>
      </c>
      <c r="V341" s="412"/>
      <c r="W341" s="270"/>
      <c r="X341" s="270"/>
      <c r="Y341" s="270"/>
      <c r="Z341" s="270"/>
      <c r="AA341" s="270"/>
      <c r="AB341" s="270"/>
      <c r="AC341" s="270"/>
    </row>
    <row r="342" ht="15.75" customHeight="1">
      <c r="A342" s="493" t="s">
        <v>1289</v>
      </c>
      <c r="B342" s="436" t="str">
        <f>VLOOKUP(C342,'Tech. sheet (2)'!$A:$S,18,FALSE)</f>
        <v>L-954-848-170TH435S2828-HBI-15VK05</v>
      </c>
      <c r="C342" s="437" t="str">
        <f>VLOOKUP(A342,Register!$B:$F,3,FALSE)</f>
        <v>OT62-ELQ6216A2A ver2</v>
      </c>
      <c r="D342" s="437" t="str">
        <f>VLOOKUP(C342,'Tech. sheet (2)'!$A:$S,17,FALSE)</f>
        <v>62-3 A</v>
      </c>
      <c r="E342" s="437" t="str">
        <f>VLOOKUP(C342,'Tech. sheet (2)'!$A:$S,12,FALSE)</f>
        <v>W/C 15V</v>
      </c>
      <c r="F342" s="443">
        <v>2.0</v>
      </c>
      <c r="G342" s="443" t="s">
        <v>3309</v>
      </c>
      <c r="H342" s="443">
        <v>30000.0</v>
      </c>
      <c r="I342" s="412"/>
      <c r="J342" s="412"/>
      <c r="K342" s="412"/>
      <c r="L342" s="412"/>
      <c r="M342" s="412"/>
      <c r="N342" s="238" t="s">
        <v>1394</v>
      </c>
      <c r="O342" s="344" t="str">
        <f>VLOOKUP(P342,'Tech. sheet (2)'!$A:$R,18,FALSE)</f>
        <v>L-838-942-170TH550F2820-HBI-A55K05</v>
      </c>
      <c r="P342" s="472" t="str">
        <f>VLOOKUP(N342,Register!$B:$E,3,FALSE)</f>
        <v>0,17x838x942 ALU/С</v>
      </c>
      <c r="Q342" s="437" t="str">
        <f>VLOOKUP(P342,'Tech. sheet (2)'!$A:$S,17,FALSE)</f>
        <v>BUF-8 A</v>
      </c>
      <c r="R342" s="442" t="str">
        <f>VLOOKUP(P342,'Tech. sheet (2)'!$A:$S,12,FALSE)</f>
        <v>ALU/С</v>
      </c>
      <c r="S342" s="473">
        <v>2.0</v>
      </c>
      <c r="T342" s="473" t="s">
        <v>3308</v>
      </c>
      <c r="U342" s="473">
        <f>VLOOKUP(N342,Register!$B:$E,4,FALSE)</f>
        <v>20000</v>
      </c>
      <c r="V342" s="412"/>
      <c r="W342" s="270"/>
      <c r="X342" s="270"/>
      <c r="Y342" s="270"/>
      <c r="Z342" s="270"/>
      <c r="AA342" s="270"/>
      <c r="AB342" s="270"/>
      <c r="AC342" s="270"/>
    </row>
    <row r="343" ht="15.75" customHeight="1">
      <c r="A343" s="209" t="s">
        <v>1301</v>
      </c>
      <c r="B343" s="436" t="str">
        <f>VLOOKUP(C343,'Tech. sheet (2)'!$A:$S,18,FALSE)</f>
        <v>L-855-1066-180TS270F2828-ARF-A08B05</v>
      </c>
      <c r="C343" s="437" t="str">
        <f>VLOOKUP(A343,Register!$B:$F,3,FALSE)</f>
        <v>0,18x855x1066 Alu/G</v>
      </c>
      <c r="D343" s="437" t="str">
        <f>VLOOKUP(C343,'Tech. sheet (2)'!$A:$S,17,FALSE)</f>
        <v>№145-1</v>
      </c>
      <c r="E343" s="437" t="str">
        <f>VLOOKUP(C343,'Tech. sheet (2)'!$A:$S,12,FALSE)</f>
        <v>ALU/G</v>
      </c>
      <c r="F343" s="443">
        <v>2.0</v>
      </c>
      <c r="G343" s="443" t="s">
        <v>3308</v>
      </c>
      <c r="H343" s="443">
        <f>VLOOKUP(A343,Register!B:F,4,FALSE)</f>
        <v>17000</v>
      </c>
      <c r="I343" s="412"/>
      <c r="J343" s="412"/>
      <c r="K343" s="412"/>
      <c r="L343" s="412"/>
      <c r="M343" s="412"/>
      <c r="N343" s="238" t="s">
        <v>1292</v>
      </c>
      <c r="O343" s="344" t="str">
        <f>VLOOKUP(P343,'Tech. sheet (2)'!$A:$R,18,FALSE)</f>
        <v>L-950-876-270TH435S2828-USK-W18B55</v>
      </c>
      <c r="P343" s="472" t="str">
        <f>VLOOKUP(N343,Register!$B:$E,3,FALSE)</f>
        <v>OT153-ELQ0561A2A USK</v>
      </c>
      <c r="Q343" s="437" t="str">
        <f>VLOOKUP(P343,'Tech. sheet (2)'!$A:$S,17,FALSE)</f>
        <v>153-2
</v>
      </c>
      <c r="R343" s="442" t="str">
        <f>VLOOKUP(P343,'Tech. sheet (2)'!$A:$S,12,FALSE)</f>
        <v>2 W/G</v>
      </c>
      <c r="S343" s="473">
        <v>2.0</v>
      </c>
      <c r="T343" s="473">
        <v>818062.0</v>
      </c>
      <c r="U343" s="473">
        <f>VLOOKUP(N343,Register!$B:$E,4,FALSE)</f>
        <v>30000</v>
      </c>
      <c r="V343" s="412"/>
      <c r="W343" s="270"/>
      <c r="X343" s="270"/>
      <c r="Y343" s="270"/>
      <c r="Z343" s="270"/>
      <c r="AA343" s="270"/>
      <c r="AB343" s="270"/>
      <c r="AC343" s="270"/>
    </row>
    <row r="344" ht="15.75" customHeight="1">
      <c r="A344" s="209" t="s">
        <v>1277</v>
      </c>
      <c r="B344" s="436" t="str">
        <f>VLOOKUP(C344,'Tech. sheet (2)'!$A:$S,18,FALSE)</f>
        <v>L-942-790-160TS340S2020-RAS-А08К05</v>
      </c>
      <c r="C344" s="437" t="str">
        <f>VLOOKUP(A344,Register!$B:$F,3,FALSE)</f>
        <v>0,16x942x790 ALU/С</v>
      </c>
      <c r="D344" s="437" t="str">
        <f>VLOOKUP(C344,'Tech. sheet (2)'!$A:$S,17,FALSE)</f>
        <v>BUF-3 A</v>
      </c>
      <c r="E344" s="437" t="str">
        <f>VLOOKUP(C344,'Tech. sheet (2)'!$A:$S,12,FALSE)</f>
        <v>ALU/С</v>
      </c>
      <c r="F344" s="443">
        <v>2.0</v>
      </c>
      <c r="G344" s="443" t="s">
        <v>3308</v>
      </c>
      <c r="H344" s="443">
        <f>VLOOKUP(A344,Register!B:F,4,FALSE)</f>
        <v>20000</v>
      </c>
      <c r="I344" s="412"/>
      <c r="J344" s="412"/>
      <c r="K344" s="412"/>
      <c r="L344" s="412"/>
      <c r="M344" s="412"/>
      <c r="N344" s="238" t="s">
        <v>1292</v>
      </c>
      <c r="O344" s="344" t="str">
        <f>VLOOKUP(P344,'Tech. sheet (2)'!$A:$R,18,FALSE)</f>
        <v>L-950-876-270TH435S2828-USK-W18B55</v>
      </c>
      <c r="P344" s="472" t="str">
        <f>VLOOKUP(N344,Register!$B:$E,3,FALSE)</f>
        <v>OT153-ELQ0561A2A USK</v>
      </c>
      <c r="Q344" s="437" t="str">
        <f>VLOOKUP(P344,'Tech. sheet (2)'!$A:$S,17,FALSE)</f>
        <v>153-2
</v>
      </c>
      <c r="R344" s="442" t="str">
        <f>VLOOKUP(P344,'Tech. sheet (2)'!$A:$S,12,FALSE)</f>
        <v>2 W/G</v>
      </c>
      <c r="S344" s="473">
        <v>3.0</v>
      </c>
      <c r="T344" s="473">
        <v>818062.0</v>
      </c>
      <c r="U344" s="473">
        <f>VLOOKUP(N344,Register!$B:$E,4,FALSE)</f>
        <v>30000</v>
      </c>
      <c r="V344" s="412"/>
      <c r="W344" s="270"/>
      <c r="X344" s="270"/>
      <c r="Y344" s="270"/>
      <c r="Z344" s="270"/>
      <c r="AA344" s="270"/>
      <c r="AB344" s="270"/>
      <c r="AC344" s="270"/>
    </row>
    <row r="345" ht="15.75" customHeight="1">
      <c r="A345" s="209" t="s">
        <v>1279</v>
      </c>
      <c r="B345" s="436" t="str">
        <f>VLOOKUP(C345,'Tech. sheet (2)'!$A:$S,18,FALSE)</f>
        <v>L-830-801-180TS260S2828-USK-IMP-A08K05</v>
      </c>
      <c r="C345" s="437" t="str">
        <f>VLOOKUP(A345,Register!$B:$F,3,FALSE)</f>
        <v>0,18x830x801 Alu/C 28S</v>
      </c>
      <c r="D345" s="437" t="str">
        <f>VLOOKUP(C345,'Tech. sheet (2)'!$A:$S,17,FALSE)</f>
        <v>BUF-6 A</v>
      </c>
      <c r="E345" s="447" t="str">
        <f>VLOOKUP(C345,'Tech. sheet (2)'!$A:$S,12,FALSE)</f>
        <v>Alu/C</v>
      </c>
      <c r="F345" s="443">
        <v>2.0</v>
      </c>
      <c r="G345" s="443" t="s">
        <v>3308</v>
      </c>
      <c r="H345" s="443">
        <f>VLOOKUP(A345,Register!B:F,4,FALSE)</f>
        <v>12000</v>
      </c>
      <c r="I345" s="412"/>
      <c r="J345" s="412"/>
      <c r="K345" s="412"/>
      <c r="L345" s="412"/>
      <c r="M345" s="412"/>
      <c r="N345" s="238" t="s">
        <v>1397</v>
      </c>
      <c r="O345" s="344" t="str">
        <f>VLOOKUP(P345,'Tech. sheet (2)'!$A:$R,18,FALSE)</f>
        <v>L-922-868-170TH580S2828-HBI-W14K05</v>
      </c>
      <c r="P345" s="472" t="str">
        <f>VLOOKUP(N345,Register!$B:$E,3,FALSE)</f>
        <v>OT070-ELQ7022A6A </v>
      </c>
      <c r="Q345" s="437" t="str">
        <f>VLOOKUP(P345,'Tech. sheet (2)'!$A:$S,17,FALSE)</f>
        <v>70-5 A</v>
      </c>
      <c r="R345" s="442" t="str">
        <f>VLOOKUP(P345,'Tech. sheet (2)'!$A:$S,12,FALSE)</f>
        <v>2W/C</v>
      </c>
      <c r="S345" s="473">
        <v>2.0</v>
      </c>
      <c r="T345" s="473">
        <v>818062.0</v>
      </c>
      <c r="U345" s="473">
        <f>VLOOKUP(N345,Register!$B:$E,4,FALSE)</f>
        <v>20000</v>
      </c>
      <c r="V345" s="412"/>
      <c r="W345" s="270"/>
      <c r="X345" s="270"/>
      <c r="Y345" s="270"/>
      <c r="Z345" s="270"/>
      <c r="AA345" s="270"/>
      <c r="AB345" s="270"/>
      <c r="AC345" s="270"/>
    </row>
    <row r="346" ht="15.75" customHeight="1">
      <c r="A346" s="209" t="s">
        <v>1313</v>
      </c>
      <c r="B346" s="436" t="str">
        <f>VLOOKUP(C346,'Tech. sheet (2)'!$A:$S,18,FALSE)</f>
        <v>L-895-907-190TH550F2820-HBI-A07B05</v>
      </c>
      <c r="C346" s="437" t="str">
        <f>VLOOKUP(A346,Register!$B:$F,3,FALSE)</f>
        <v>0,19x895x907 Alu/G</v>
      </c>
      <c r="D346" s="437" t="str">
        <f>VLOOKUP(C346,'Tech. sheet (2)'!$A:$S,17,FALSE)</f>
        <v>№127</v>
      </c>
      <c r="E346" s="437" t="str">
        <f>VLOOKUP(C346,'Tech. sheet (2)'!$A:$S,12,FALSE)</f>
        <v>ALU/G</v>
      </c>
      <c r="F346" s="443">
        <v>1.0</v>
      </c>
      <c r="G346" s="443">
        <v>11064.0</v>
      </c>
      <c r="H346" s="443">
        <f>VLOOKUP(A346,Register!B:F,4,FALSE)</f>
        <v>40000</v>
      </c>
      <c r="I346" s="412"/>
      <c r="J346" s="412"/>
      <c r="K346" s="412"/>
      <c r="L346" s="412"/>
      <c r="M346" s="412"/>
      <c r="N346" s="238" t="s">
        <v>1397</v>
      </c>
      <c r="O346" s="344" t="str">
        <f>VLOOKUP(P346,'Tech. sheet (2)'!$A:$R,18,FALSE)</f>
        <v>L-922-868-170TH580S2828-HBI-W14K05</v>
      </c>
      <c r="P346" s="472" t="str">
        <f>VLOOKUP(N346,Register!$B:$E,3,FALSE)</f>
        <v>OT070-ELQ7022A6A </v>
      </c>
      <c r="Q346" s="437" t="str">
        <f>VLOOKUP(P346,'Tech. sheet (2)'!$A:$S,17,FALSE)</f>
        <v>70-5 A</v>
      </c>
      <c r="R346" s="442" t="str">
        <f>VLOOKUP(P346,'Tech. sheet (2)'!$A:$S,12,FALSE)</f>
        <v>2W/C</v>
      </c>
      <c r="S346" s="473">
        <v>3.0</v>
      </c>
      <c r="T346" s="473">
        <v>818062.0</v>
      </c>
      <c r="U346" s="473">
        <f>VLOOKUP(N346,Register!$B:$E,4,FALSE)</f>
        <v>20000</v>
      </c>
      <c r="V346" s="412"/>
      <c r="W346" s="270"/>
      <c r="X346" s="270"/>
      <c r="Y346" s="270"/>
      <c r="Z346" s="270"/>
      <c r="AA346" s="270"/>
      <c r="AB346" s="270"/>
      <c r="AC346" s="270"/>
    </row>
    <row r="347" ht="15.75" customHeight="1">
      <c r="A347" s="209" t="s">
        <v>1313</v>
      </c>
      <c r="B347" s="436" t="str">
        <f>VLOOKUP(C347,'Tech. sheet (2)'!$A:$S,18,FALSE)</f>
        <v>L-895-907-190TH550F2820-HBI-A07B05</v>
      </c>
      <c r="C347" s="437" t="str">
        <f>VLOOKUP(A347,Register!$B:$F,3,FALSE)</f>
        <v>0,19x895x907 Alu/G</v>
      </c>
      <c r="D347" s="437" t="str">
        <f>VLOOKUP(C347,'Tech. sheet (2)'!$A:$S,17,FALSE)</f>
        <v>№127</v>
      </c>
      <c r="E347" s="437" t="str">
        <f>VLOOKUP(C347,'Tech. sheet (2)'!$A:$S,12,FALSE)</f>
        <v>ALU/G</v>
      </c>
      <c r="F347" s="443">
        <v>2.0</v>
      </c>
      <c r="G347" s="443" t="s">
        <v>3313</v>
      </c>
      <c r="H347" s="443">
        <f>VLOOKUP(A347,Register!B:F,4,FALSE)</f>
        <v>40000</v>
      </c>
      <c r="I347" s="412"/>
      <c r="J347" s="412"/>
      <c r="K347" s="412"/>
      <c r="L347" s="412"/>
      <c r="M347" s="412"/>
      <c r="N347" s="238" t="s">
        <v>1412</v>
      </c>
      <c r="O347" s="344" t="str">
        <f>VLOOKUP(P347,'Tech. sheet (2)'!$A:$R,18,FALSE)</f>
        <v>L-950-876-270TH435F5628-USK-20EB05</v>
      </c>
      <c r="P347" s="472" t="str">
        <f>VLOOKUP(N347,Register!$B:$E,3,FALSE)</f>
        <v>OT153-ELQ1542A3A USK</v>
      </c>
      <c r="Q347" s="447" t="str">
        <f>VLOOKUP(P347,'Tech. sheet (2)'!$A:$S,17,FALSE)</f>
        <v>153-1 A</v>
      </c>
      <c r="R347" s="442" t="str">
        <f>VLOOKUP(P347,'Tech. sheet (2)'!$A:$S,12,FALSE)</f>
        <v>W/G</v>
      </c>
      <c r="S347" s="473">
        <v>1.0</v>
      </c>
      <c r="T347" s="473" t="s">
        <v>3307</v>
      </c>
      <c r="U347" s="473">
        <f>VLOOKUP(N347,Register!$B:$E,4,FALSE)</f>
        <v>9000</v>
      </c>
      <c r="V347" s="412"/>
      <c r="W347" s="270"/>
      <c r="X347" s="270"/>
      <c r="Y347" s="270"/>
      <c r="Z347" s="270"/>
      <c r="AA347" s="270"/>
      <c r="AB347" s="270"/>
      <c r="AC347" s="270"/>
    </row>
    <row r="348" ht="15.75" customHeight="1">
      <c r="A348" s="243" t="s">
        <v>1242</v>
      </c>
      <c r="B348" s="436" t="str">
        <f>VLOOKUP(C348,'Tech. sheet (2)'!$A:$S,18,FALSE)</f>
        <v>L-808-908-200TS275F2828-ARK-A07B05  </v>
      </c>
      <c r="C348" s="437" t="str">
        <f>VLOOKUP(A348,Register!$B:$F,3,FALSE)</f>
        <v>OT96 0,20  alu/g ARK</v>
      </c>
      <c r="D348" s="437" t="str">
        <f>VLOOKUP(C348,'Tech. sheet (2)'!$A:$S,17,FALSE)</f>
        <v>№125-2</v>
      </c>
      <c r="E348" s="437" t="str">
        <f>VLOOKUP(C348,'Tech. sheet (2)'!$A:$S,12,FALSE)</f>
        <v>ALU/G</v>
      </c>
      <c r="F348" s="462">
        <v>1.0</v>
      </c>
      <c r="G348" s="462">
        <v>11064.0</v>
      </c>
      <c r="H348" s="462">
        <f>VLOOKUP(A348,Register!B:F,4,FALSE)</f>
        <v>20000</v>
      </c>
      <c r="I348" s="412"/>
      <c r="J348" s="412"/>
      <c r="K348" s="412"/>
      <c r="L348" s="412"/>
      <c r="M348" s="412"/>
      <c r="N348" s="238" t="s">
        <v>1412</v>
      </c>
      <c r="O348" s="344" t="str">
        <f>VLOOKUP(P348,'Tech. sheet (2)'!$A:$R,18,FALSE)</f>
        <v>L-950-876-270TH435F5628-USK-20EB05</v>
      </c>
      <c r="P348" s="472" t="str">
        <f>VLOOKUP(N348,Register!$B:$E,3,FALSE)</f>
        <v>OT153-ELQ1542A3A USK</v>
      </c>
      <c r="Q348" s="447" t="str">
        <f>VLOOKUP(P348,'Tech. sheet (2)'!$A:$S,17,FALSE)</f>
        <v>153-1 A</v>
      </c>
      <c r="R348" s="442" t="str">
        <f>VLOOKUP(P348,'Tech. sheet (2)'!$A:$S,12,FALSE)</f>
        <v>W/G</v>
      </c>
      <c r="S348" s="473">
        <v>2.0</v>
      </c>
      <c r="T348" s="473">
        <v>819059.0</v>
      </c>
      <c r="U348" s="473">
        <f>VLOOKUP(N348,Register!$B:$E,4,FALSE)</f>
        <v>9000</v>
      </c>
      <c r="V348" s="412"/>
      <c r="W348" s="270"/>
      <c r="X348" s="270"/>
      <c r="Y348" s="270"/>
      <c r="Z348" s="270"/>
      <c r="AA348" s="270"/>
      <c r="AB348" s="270"/>
      <c r="AC348" s="270"/>
    </row>
    <row r="349" ht="15.75" customHeight="1">
      <c r="A349" s="243" t="s">
        <v>1242</v>
      </c>
      <c r="B349" s="436" t="str">
        <f>VLOOKUP(C349,'Tech. sheet (2)'!$A:$S,18,FALSE)</f>
        <v>L-808-908-200TS275F2828-ARK-A07B05  </v>
      </c>
      <c r="C349" s="437" t="str">
        <f>VLOOKUP(A349,Register!$B:$F,3,FALSE)</f>
        <v>OT96 0,20  alu/g ARK</v>
      </c>
      <c r="D349" s="437" t="str">
        <f>VLOOKUP(C349,'Tech. sheet (2)'!$A:$S,17,FALSE)</f>
        <v>№125-2</v>
      </c>
      <c r="E349" s="437" t="str">
        <f>VLOOKUP(C349,'Tech. sheet (2)'!$A:$S,12,FALSE)</f>
        <v>ALU/G</v>
      </c>
      <c r="F349" s="462">
        <v>2.0</v>
      </c>
      <c r="G349" s="462" t="s">
        <v>3308</v>
      </c>
      <c r="H349" s="462">
        <f>VLOOKUP(A349,Register!B:F,4,FALSE)</f>
        <v>20000</v>
      </c>
      <c r="I349" s="412"/>
      <c r="J349" s="412"/>
      <c r="K349" s="412"/>
      <c r="L349" s="412"/>
      <c r="M349" s="412"/>
      <c r="N349" s="238" t="s">
        <v>1412</v>
      </c>
      <c r="O349" s="344" t="str">
        <f>VLOOKUP(P349,'Tech. sheet (2)'!$A:$R,18,FALSE)</f>
        <v>L-950-876-270TH435F5628-USK-20EB05</v>
      </c>
      <c r="P349" s="472" t="str">
        <f>VLOOKUP(N349,Register!$B:$E,3,FALSE)</f>
        <v>OT153-ELQ1542A3A USK</v>
      </c>
      <c r="Q349" s="447" t="str">
        <f>VLOOKUP(P349,'Tech. sheet (2)'!$A:$S,17,FALSE)</f>
        <v>153-1 A</v>
      </c>
      <c r="R349" s="442" t="str">
        <f>VLOOKUP(P349,'Tech. sheet (2)'!$A:$S,12,FALSE)</f>
        <v>W/G</v>
      </c>
      <c r="S349" s="473">
        <v>3.0</v>
      </c>
      <c r="T349" s="473">
        <v>816733.0</v>
      </c>
      <c r="U349" s="473">
        <f>VLOOKUP(N349,Register!$B:$E,4,FALSE)</f>
        <v>9000</v>
      </c>
      <c r="V349" s="412"/>
      <c r="W349" s="270"/>
      <c r="X349" s="270"/>
      <c r="Y349" s="270"/>
      <c r="Z349" s="270"/>
      <c r="AA349" s="270"/>
      <c r="AB349" s="270"/>
      <c r="AC349" s="270"/>
    </row>
    <row r="350" ht="15.75" customHeight="1">
      <c r="A350" s="243" t="s">
        <v>1299</v>
      </c>
      <c r="B350" s="436" t="str">
        <f>VLOOKUP(C350,'Tech. sheet (2)'!$A:$S,18,FALSE)</f>
        <v>L-913-766-140TS480F2020-USK-А08К05</v>
      </c>
      <c r="C350" s="437" t="str">
        <f>VLOOKUP(A350,Register!$B:$F,3,FALSE)</f>
        <v>0,14x913x766 USK A08</v>
      </c>
      <c r="D350" s="437" t="str">
        <f>VLOOKUP(C350,'Tech. sheet (2)'!$A:$S,17,FALSE)</f>
        <v>BUF-1 A</v>
      </c>
      <c r="E350" s="437" t="str">
        <f>VLOOKUP(C350,'Tech. sheet (2)'!$A:$S,12,FALSE)</f>
        <v>ALU/C</v>
      </c>
      <c r="F350" s="462">
        <v>2.0</v>
      </c>
      <c r="G350" s="462" t="s">
        <v>3308</v>
      </c>
      <c r="H350" s="462">
        <v>25000.0</v>
      </c>
      <c r="I350" s="412"/>
      <c r="J350" s="412"/>
      <c r="K350" s="412"/>
      <c r="L350" s="412"/>
      <c r="M350" s="412"/>
      <c r="N350" s="475" t="s">
        <v>1409</v>
      </c>
      <c r="O350" s="344" t="str">
        <f>VLOOKUP(P350,'Tech. sheet (2)'!$A:$R,18,FALSE)</f>
        <v>L-877-1066-180TS275S2828-USK-21EB05</v>
      </c>
      <c r="P350" s="476" t="str">
        <f>VLOOKUP(N350,Register!$B:$E,3,FALSE)</f>
        <v>0,18x877x1066 W/G</v>
      </c>
      <c r="Q350" s="437" t="str">
        <f>VLOOKUP(P350,'Tech. sheet (2)'!$A:$S,17,FALSE)</f>
        <v>BUF-13 A</v>
      </c>
      <c r="R350" s="442" t="str">
        <f>VLOOKUP(P350,'Tech. sheet (2)'!$A:$S,12,FALSE)</f>
        <v>W/G</v>
      </c>
      <c r="S350" s="477">
        <v>1.0</v>
      </c>
      <c r="T350" s="477" t="s">
        <v>3307</v>
      </c>
      <c r="U350" s="477">
        <f>VLOOKUP(N350,Register!$B:$E,4,FALSE)</f>
        <v>10000</v>
      </c>
      <c r="V350" s="412"/>
      <c r="W350" s="270"/>
      <c r="X350" s="270"/>
      <c r="Y350" s="270"/>
      <c r="Z350" s="270"/>
      <c r="AA350" s="270"/>
      <c r="AB350" s="270"/>
      <c r="AC350" s="270"/>
    </row>
    <row r="351" ht="15.75" customHeight="1">
      <c r="A351" s="243" t="s">
        <v>1319</v>
      </c>
      <c r="B351" s="449" t="str">
        <f>VLOOKUP(C351,'Tech. sheet (2)'!$A:$S,18,FALSE)</f>
        <v>L-954-848-170TH435S2828-HBI-21EK05 </v>
      </c>
      <c r="C351" s="437" t="str">
        <f>VLOOKUP(A351,Register!$B:$F,3,FALSE)</f>
        <v>OT62-ELQ6215A5A HBI 21E</v>
      </c>
      <c r="D351" s="437" t="str">
        <f>VLOOKUP(C351,'Tech. sheet (2)'!$A:$S,17,FALSE)</f>
        <v>62-1 A</v>
      </c>
      <c r="E351" s="447" t="str">
        <f>VLOOKUP(C351,'Tech. sheet (2)'!$A:$S,12,FALSE)</f>
        <v>21E</v>
      </c>
      <c r="F351" s="462">
        <v>2.0</v>
      </c>
      <c r="G351" s="462" t="s">
        <v>3309</v>
      </c>
      <c r="H351" s="462">
        <f>VLOOKUP(A351,Register!B:F,4,FALSE)</f>
        <v>25000</v>
      </c>
      <c r="I351" s="412"/>
      <c r="J351" s="412"/>
      <c r="K351" s="412"/>
      <c r="L351" s="412"/>
      <c r="M351" s="412"/>
      <c r="N351" s="475" t="s">
        <v>1409</v>
      </c>
      <c r="O351" s="344" t="str">
        <f>VLOOKUP(P351,'Tech. sheet (2)'!$A:$R,18,FALSE)</f>
        <v>L-877-1066-180TS275S2828-USK-21EB05</v>
      </c>
      <c r="P351" s="476" t="str">
        <f>VLOOKUP(N351,Register!$B:$E,3,FALSE)</f>
        <v>0,18x877x1066 W/G</v>
      </c>
      <c r="Q351" s="437" t="str">
        <f>VLOOKUP(P351,'Tech. sheet (2)'!$A:$S,17,FALSE)</f>
        <v>BUF-13 A</v>
      </c>
      <c r="R351" s="442" t="str">
        <f>VLOOKUP(P351,'Tech. sheet (2)'!$A:$S,12,FALSE)</f>
        <v>W/G</v>
      </c>
      <c r="S351" s="477">
        <v>2.0</v>
      </c>
      <c r="T351" s="477" t="s">
        <v>3309</v>
      </c>
      <c r="U351" s="477">
        <f>VLOOKUP(N351,Register!$B:$E,4,FALSE)</f>
        <v>10000</v>
      </c>
      <c r="V351" s="412"/>
      <c r="W351" s="270"/>
      <c r="X351" s="270"/>
      <c r="Y351" s="270"/>
      <c r="Z351" s="270"/>
      <c r="AA351" s="270"/>
      <c r="AB351" s="270"/>
      <c r="AC351" s="270"/>
    </row>
    <row r="352" ht="15.75" customHeight="1">
      <c r="A352" s="243" t="s">
        <v>1320</v>
      </c>
      <c r="B352" s="436" t="str">
        <f>VLOOKUP(C352,'Tech. sheet (2)'!$A:$S,18,FALSE)</f>
        <v>L-954-848-170TH435S2828-HBI-15VK05</v>
      </c>
      <c r="C352" s="437" t="str">
        <f>VLOOKUP(A352,Register!$B:$F,3,FALSE)</f>
        <v>OT62-ELQ6216A2A ver2</v>
      </c>
      <c r="D352" s="437" t="str">
        <f>VLOOKUP(C352,'Tech. sheet (2)'!$A:$S,17,FALSE)</f>
        <v>62-3 A</v>
      </c>
      <c r="E352" s="437" t="str">
        <f>VLOOKUP(C352,'Tech. sheet (2)'!$A:$S,12,FALSE)</f>
        <v>W/C 15V</v>
      </c>
      <c r="F352" s="462">
        <v>2.0</v>
      </c>
      <c r="G352" s="462" t="s">
        <v>3309</v>
      </c>
      <c r="H352" s="462">
        <f>VLOOKUP(A352,Register!B:F,4,FALSE)</f>
        <v>40000</v>
      </c>
      <c r="I352" s="412"/>
      <c r="J352" s="412"/>
      <c r="K352" s="412"/>
      <c r="L352" s="412"/>
      <c r="M352" s="412"/>
      <c r="N352" s="475" t="s">
        <v>1306</v>
      </c>
      <c r="O352" s="344" t="str">
        <f>VLOOKUP(P352,'Tech. sheet (2)'!$A:$R,18,FALSE)</f>
        <v>L-877-1066-180TS275S2828-USK-21EB05</v>
      </c>
      <c r="P352" s="476" t="str">
        <f>VLOOKUP(N352,Register!$B:$E,3,FALSE)</f>
        <v>0,18x877x1066 W/G</v>
      </c>
      <c r="Q352" s="437" t="str">
        <f>VLOOKUP(P352,'Tech. sheet (2)'!$A:$S,17,FALSE)</f>
        <v>BUF-13 A</v>
      </c>
      <c r="R352" s="442" t="str">
        <f>VLOOKUP(P352,'Tech. sheet (2)'!$A:$S,12,FALSE)</f>
        <v>W/G</v>
      </c>
      <c r="S352" s="477">
        <v>2.0</v>
      </c>
      <c r="T352" s="477" t="s">
        <v>3309</v>
      </c>
      <c r="U352" s="477">
        <f>VLOOKUP(N352,Register!$B:$E,4,FALSE)</f>
        <v>4500</v>
      </c>
      <c r="V352" s="412"/>
      <c r="W352" s="270"/>
      <c r="X352" s="270"/>
      <c r="Y352" s="270"/>
      <c r="Z352" s="270"/>
      <c r="AA352" s="270"/>
      <c r="AB352" s="270"/>
      <c r="AC352" s="270"/>
    </row>
    <row r="353" ht="15.75" customHeight="1">
      <c r="A353" s="243" t="s">
        <v>1291</v>
      </c>
      <c r="B353" s="436" t="str">
        <f>VLOOKUP(C353,'Tech. sheet (2)'!$A:$S,18,FALSE)</f>
        <v>L-922-868-170TH580S2828-HBI-07CK05</v>
      </c>
      <c r="C353" s="437" t="str">
        <f>VLOOKUP(A353,Register!$B:$F,3,FALSE)</f>
        <v>OT070-ELQ7013A9A </v>
      </c>
      <c r="D353" s="437" t="str">
        <f>VLOOKUP(C353,'Tech. sheet (2)'!$A:$S,17,FALSE)</f>
        <v>70-3 A</v>
      </c>
      <c r="E353" s="437" t="str">
        <f>VLOOKUP(C353,'Tech. sheet (2)'!$A:$S,12,FALSE)</f>
        <v>G/C</v>
      </c>
      <c r="F353" s="462">
        <v>2.0</v>
      </c>
      <c r="G353" s="462">
        <v>816361.0</v>
      </c>
      <c r="H353" s="462">
        <f>VLOOKUP(A353,Register!B:F,4,FALSE)</f>
        <v>22000</v>
      </c>
      <c r="I353" s="412"/>
      <c r="J353" s="412"/>
      <c r="K353" s="412"/>
      <c r="L353" s="412"/>
      <c r="M353" s="412"/>
      <c r="N353" s="475"/>
      <c r="O353" s="344" t="str">
        <f>VLOOKUP(P353,'Tech. sheet (2)'!$A:$R,18,FALSE)</f>
        <v>#N/A</v>
      </c>
      <c r="P353" s="476" t="str">
        <f>VLOOKUP(N353,Register!$B:$E,3,FALSE)</f>
        <v>#N/A</v>
      </c>
      <c r="Q353" s="437" t="str">
        <f>VLOOKUP(P353,'Tech. sheet (2)'!$A:$S,17,FALSE)</f>
        <v>#N/A</v>
      </c>
      <c r="R353" s="442" t="str">
        <f>VLOOKUP(P353,'Tech. sheet (2)'!$A:$S,12,FALSE)</f>
        <v>#N/A</v>
      </c>
      <c r="S353" s="477"/>
      <c r="T353" s="477"/>
      <c r="U353" s="477"/>
      <c r="V353" s="412"/>
      <c r="W353" s="270"/>
      <c r="X353" s="270"/>
      <c r="Y353" s="270"/>
      <c r="Z353" s="270"/>
      <c r="AA353" s="270"/>
      <c r="AB353" s="270"/>
      <c r="AC353" s="270"/>
    </row>
    <row r="354" ht="15.75" customHeight="1">
      <c r="A354" s="243" t="s">
        <v>1305</v>
      </c>
      <c r="B354" s="436" t="str">
        <f>VLOOKUP(C354,'Tech. sheet (2)'!$A:$S,18,FALSE)</f>
        <v>L-975-925-140TS550S2828-USK-C06K05</v>
      </c>
      <c r="C354" s="437" t="str">
        <f>VLOOKUP(A354,Register!$B:$F,3,FALSE)</f>
        <v>0,14x975x925 G/C USK</v>
      </c>
      <c r="D354" s="437" t="str">
        <f>VLOOKUP(C354,'Tech. sheet (2)'!$A:$S,17,FALSE)</f>
        <v>BUF-11 A</v>
      </c>
      <c r="E354" s="437" t="str">
        <f>VLOOKUP(C354,'Tech. sheet (2)'!$A:$S,12,FALSE)</f>
        <v>G/C</v>
      </c>
      <c r="F354" s="462">
        <v>1.0</v>
      </c>
      <c r="G354" s="462" t="s">
        <v>3306</v>
      </c>
      <c r="H354" s="462">
        <f>VLOOKUP(A354,Register!B:F,4,FALSE)</f>
        <v>40000</v>
      </c>
      <c r="I354" s="412"/>
      <c r="J354" s="412"/>
      <c r="K354" s="412"/>
      <c r="L354" s="412"/>
      <c r="M354" s="412"/>
      <c r="N354" s="475"/>
      <c r="O354" s="344" t="str">
        <f>VLOOKUP(P354,'Tech. sheet (2)'!$A:$R,18,FALSE)</f>
        <v>#N/A</v>
      </c>
      <c r="P354" s="476" t="str">
        <f>VLOOKUP(N354,Register!$B:$E,3,FALSE)</f>
        <v>#N/A</v>
      </c>
      <c r="Q354" s="437" t="str">
        <f>VLOOKUP(P354,'Tech. sheet (2)'!$A:$S,17,FALSE)</f>
        <v>#N/A</v>
      </c>
      <c r="R354" s="442" t="str">
        <f>VLOOKUP(P354,'Tech. sheet (2)'!$A:$S,12,FALSE)</f>
        <v>#N/A</v>
      </c>
      <c r="S354" s="477"/>
      <c r="T354" s="477"/>
      <c r="U354" s="477"/>
      <c r="V354" s="412"/>
      <c r="W354" s="270"/>
      <c r="X354" s="270"/>
      <c r="Y354" s="270"/>
      <c r="Z354" s="270"/>
      <c r="AA354" s="270"/>
      <c r="AB354" s="270"/>
      <c r="AC354" s="270"/>
    </row>
    <row r="355" ht="15.75" customHeight="1">
      <c r="A355" s="243" t="s">
        <v>1305</v>
      </c>
      <c r="B355" s="436" t="str">
        <f>VLOOKUP(C355,'Tech. sheet (2)'!$A:$S,18,FALSE)</f>
        <v>L-975-925-140TS550S2828-USK-C06K05</v>
      </c>
      <c r="C355" s="437" t="str">
        <f>VLOOKUP(A355,Register!$B:$F,3,FALSE)</f>
        <v>0,14x975x925 G/C USK</v>
      </c>
      <c r="D355" s="437" t="str">
        <f>VLOOKUP(C355,'Tech. sheet (2)'!$A:$S,17,FALSE)</f>
        <v>BUF-11 A</v>
      </c>
      <c r="E355" s="437" t="str">
        <f>VLOOKUP(C355,'Tech. sheet (2)'!$A:$S,12,FALSE)</f>
        <v>G/C</v>
      </c>
      <c r="F355" s="462">
        <v>2.0</v>
      </c>
      <c r="G355" s="462">
        <v>101597.0</v>
      </c>
      <c r="H355" s="462">
        <f>VLOOKUP(A355,Register!B:F,4,FALSE)</f>
        <v>40000</v>
      </c>
      <c r="I355" s="412"/>
      <c r="J355" s="412"/>
      <c r="K355" s="412"/>
      <c r="L355" s="412"/>
      <c r="M355" s="412"/>
      <c r="N355" s="475" t="s">
        <v>1416</v>
      </c>
      <c r="O355" s="344" t="str">
        <f>VLOOKUP(P355,'Tech. sheet (2)'!$A:$R,18,FALSE)</f>
        <v>Жерсть 0,17x840x942 W/G </v>
      </c>
      <c r="P355" s="476" t="str">
        <f>VLOOKUP(N355,Register!$B:$E,3,FALSE)</f>
        <v>0,17x840x942 W/G </v>
      </c>
      <c r="Q355" s="437" t="str">
        <f>VLOOKUP(P355,'Tech. sheet (2)'!$A:$S,17,FALSE)</f>
        <v>V14B05</v>
      </c>
      <c r="R355" s="442" t="str">
        <f>VLOOKUP(P355,'Tech. sheet (2)'!$A:$S,12,FALSE)</f>
        <v>W/G</v>
      </c>
      <c r="S355" s="477">
        <v>1.0</v>
      </c>
      <c r="T355" s="477" t="s">
        <v>3309</v>
      </c>
      <c r="U355" s="477">
        <f>VLOOKUP(N355,Register!$B:$E,4,FALSE)</f>
        <v>895</v>
      </c>
      <c r="V355" s="412"/>
      <c r="W355" s="270"/>
      <c r="X355" s="270"/>
      <c r="Y355" s="270"/>
      <c r="Z355" s="270"/>
      <c r="AA355" s="270"/>
      <c r="AB355" s="270"/>
      <c r="AC355" s="270"/>
    </row>
    <row r="356" ht="15.75" customHeight="1">
      <c r="A356" s="243" t="s">
        <v>1285</v>
      </c>
      <c r="B356" s="449" t="str">
        <f>VLOOKUP(C356,'Tech. sheet (2)'!$A:$S,18,FALSE)</f>
        <v>L-838-941,7-190TH415S2020-USK-V14B05</v>
      </c>
      <c r="C356" s="437" t="str">
        <f>VLOOKUP(A356,Register!$B:$F,3,FALSE)</f>
        <v>OT99 W/G </v>
      </c>
      <c r="D356" s="437" t="str">
        <f>VLOOKUP(C356,'Tech. sheet (2)'!$A:$S,17,FALSE)</f>
        <v>№144</v>
      </c>
      <c r="E356" s="437" t="str">
        <f>VLOOKUP(C356,'Tech. sheet (2)'!$A:$S,12,FALSE)</f>
        <v>W/G</v>
      </c>
      <c r="F356" s="462">
        <v>1.0</v>
      </c>
      <c r="G356" s="462">
        <v>11064.0</v>
      </c>
      <c r="H356" s="462">
        <f>VLOOKUP(A356,Register!B:F,4,FALSE)</f>
        <v>17000</v>
      </c>
      <c r="I356" s="412"/>
      <c r="J356" s="412"/>
      <c r="K356" s="412"/>
      <c r="L356" s="412"/>
      <c r="M356" s="412"/>
      <c r="N356" s="475" t="s">
        <v>1418</v>
      </c>
      <c r="O356" s="344" t="str">
        <f>VLOOKUP(P356,'Tech. sheet (2)'!$A:$R,18,FALSE)</f>
        <v>Жерсть 0,18x860x942 W/G </v>
      </c>
      <c r="P356" s="476" t="str">
        <f>VLOOKUP(N356,Register!$B:$E,3,FALSE)</f>
        <v>0,18x860x942 W/G </v>
      </c>
      <c r="Q356" s="437" t="str">
        <f>VLOOKUP(P356,'Tech. sheet (2)'!$A:$S,17,FALSE)</f>
        <v>V14B05</v>
      </c>
      <c r="R356" s="442" t="str">
        <f>VLOOKUP(P356,'Tech. sheet (2)'!$A:$S,12,FALSE)</f>
        <v>W/G</v>
      </c>
      <c r="S356" s="477">
        <v>1.0</v>
      </c>
      <c r="T356" s="477" t="s">
        <v>3309</v>
      </c>
      <c r="U356" s="477">
        <f>VLOOKUP(N356,Register!$B:$E,4,FALSE)</f>
        <v>2274</v>
      </c>
      <c r="V356" s="412"/>
      <c r="W356" s="270"/>
      <c r="X356" s="270"/>
      <c r="Y356" s="270"/>
      <c r="Z356" s="270"/>
      <c r="AA356" s="270"/>
      <c r="AB356" s="270"/>
      <c r="AC356" s="270"/>
    </row>
    <row r="357" ht="15.75" customHeight="1">
      <c r="A357" s="243" t="s">
        <v>1301</v>
      </c>
      <c r="B357" s="436" t="str">
        <f>VLOOKUP(C357,'Tech. sheet (2)'!$A:$S,18,FALSE)</f>
        <v>L-855-1066-180TS270F2828-ARF-A08B05</v>
      </c>
      <c r="C357" s="437" t="str">
        <f>VLOOKUP(A357,Register!$B:$F,3,FALSE)</f>
        <v>0,18x855x1066 Alu/G</v>
      </c>
      <c r="D357" s="437" t="str">
        <f>VLOOKUP(C357,'Tech. sheet (2)'!$A:$S,17,FALSE)</f>
        <v>№145-1</v>
      </c>
      <c r="E357" s="437" t="str">
        <f>VLOOKUP(C357,'Tech. sheet (2)'!$A:$S,12,FALSE)</f>
        <v>ALU/G</v>
      </c>
      <c r="F357" s="462">
        <v>2.0</v>
      </c>
      <c r="G357" s="462" t="s">
        <v>3308</v>
      </c>
      <c r="H357" s="462">
        <f>VLOOKUP(A357,Register!B:F,4,FALSE)</f>
        <v>17000</v>
      </c>
      <c r="I357" s="412"/>
      <c r="J357" s="412"/>
      <c r="K357" s="412"/>
      <c r="L357" s="412"/>
      <c r="M357" s="412"/>
      <c r="N357" s="475" t="s">
        <v>1420</v>
      </c>
      <c r="O357" s="344" t="str">
        <f>VLOOKUP(P357,'Tech. sheet (2)'!$A:$R,18,FALSE)</f>
        <v>Жерсть 0,17х860х795 W/G </v>
      </c>
      <c r="P357" s="476" t="str">
        <f>VLOOKUP(N357,Register!$B:$E,3,FALSE)</f>
        <v>0,17х860х795  W/G </v>
      </c>
      <c r="Q357" s="437" t="str">
        <f>VLOOKUP(P357,'Tech. sheet (2)'!$A:$S,17,FALSE)</f>
        <v>V14B05</v>
      </c>
      <c r="R357" s="442" t="str">
        <f>VLOOKUP(P357,'Tech. sheet (2)'!$A:$S,12,FALSE)</f>
        <v>W/G</v>
      </c>
      <c r="S357" s="477">
        <v>1.0</v>
      </c>
      <c r="T357" s="477" t="s">
        <v>3309</v>
      </c>
      <c r="U357" s="477">
        <f>VLOOKUP(N357,Register!$B:$E,4,FALSE)</f>
        <v>673</v>
      </c>
      <c r="V357" s="412"/>
      <c r="W357" s="270"/>
      <c r="X357" s="270"/>
      <c r="Y357" s="270"/>
      <c r="Z357" s="270"/>
      <c r="AA357" s="270"/>
      <c r="AB357" s="270"/>
      <c r="AC357" s="270"/>
    </row>
    <row r="358" ht="15.75" customHeight="1">
      <c r="A358" s="243" t="s">
        <v>1333</v>
      </c>
      <c r="B358" s="436" t="str">
        <f>VLOOKUP(C358,'Tech. sheet (2)'!$A:$S,18,FALSE)</f>
        <v>L-785-945-220TS275F2828-ARK-A07B05</v>
      </c>
      <c r="C358" s="437" t="str">
        <f>VLOOKUP(A358,Register!$B:$F,3,FALSE)</f>
        <v>0,22x785x945 Alu/G</v>
      </c>
      <c r="D358" s="437" t="str">
        <f>VLOOKUP(C358,'Tech. sheet (2)'!$A:$S,17,FALSE)</f>
        <v>№148</v>
      </c>
      <c r="E358" s="437" t="str">
        <f>VLOOKUP(C358,'Tech. sheet (2)'!$A:$S,12,FALSE)</f>
        <v>ALU/G</v>
      </c>
      <c r="F358" s="462">
        <v>2.0</v>
      </c>
      <c r="G358" s="462" t="s">
        <v>3308</v>
      </c>
      <c r="H358" s="462">
        <f>VLOOKUP(A358,Register!B:F,4,FALSE)</f>
        <v>30000</v>
      </c>
      <c r="I358" s="412"/>
      <c r="J358" s="412"/>
      <c r="K358" s="412"/>
      <c r="L358" s="412"/>
      <c r="M358" s="412"/>
      <c r="N358" s="475" t="s">
        <v>1422</v>
      </c>
      <c r="O358" s="344" t="str">
        <f>VLOOKUP(P358,'Tech. sheet (2)'!$A:$R,18,FALSE)</f>
        <v>Жерсть 0,17x896x795 W/G </v>
      </c>
      <c r="P358" s="476" t="str">
        <f>VLOOKUP(N358,Register!$B:$E,3,FALSE)</f>
        <v>0,17x896x795 W/G</v>
      </c>
      <c r="Q358" s="437" t="str">
        <f>VLOOKUP(P358,'Tech. sheet (2)'!$A:$S,17,FALSE)</f>
        <v>V14B05</v>
      </c>
      <c r="R358" s="442" t="str">
        <f>VLOOKUP(P358,'Tech. sheet (2)'!$A:$S,12,FALSE)</f>
        <v>W/G</v>
      </c>
      <c r="S358" s="477">
        <v>1.0</v>
      </c>
      <c r="T358" s="477" t="s">
        <v>3309</v>
      </c>
      <c r="U358" s="477">
        <f>VLOOKUP(N358,Register!$B:$E,4,FALSE)</f>
        <v>2345</v>
      </c>
      <c r="V358" s="412"/>
      <c r="W358" s="270"/>
      <c r="X358" s="270"/>
      <c r="Y358" s="270"/>
      <c r="Z358" s="270"/>
      <c r="AA358" s="270"/>
      <c r="AB358" s="270"/>
      <c r="AC358" s="270"/>
    </row>
    <row r="359" ht="15.75" customHeight="1">
      <c r="A359" s="243" t="s">
        <v>1333</v>
      </c>
      <c r="B359" s="436" t="str">
        <f>VLOOKUP(C359,'Tech. sheet (2)'!$A:$S,18,FALSE)</f>
        <v>L-785-945-220TS275F2828-ARK-A07B05</v>
      </c>
      <c r="C359" s="437" t="str">
        <f>VLOOKUP(A359,Register!$B:$F,3,FALSE)</f>
        <v>0,22x785x945 Alu/G</v>
      </c>
      <c r="D359" s="437" t="str">
        <f>VLOOKUP(C359,'Tech. sheet (2)'!$A:$S,17,FALSE)</f>
        <v>№148</v>
      </c>
      <c r="E359" s="437" t="str">
        <f>VLOOKUP(C359,'Tech. sheet (2)'!$A:$S,12,FALSE)</f>
        <v>ALU/G</v>
      </c>
      <c r="F359" s="462">
        <v>1.0</v>
      </c>
      <c r="G359" s="462">
        <v>11064.0</v>
      </c>
      <c r="H359" s="462">
        <f>VLOOKUP(A359,Register!B:F,4,FALSE)</f>
        <v>30000</v>
      </c>
      <c r="I359" s="412"/>
      <c r="J359" s="412"/>
      <c r="K359" s="412"/>
      <c r="L359" s="412"/>
      <c r="M359" s="412"/>
      <c r="N359" s="475" t="s">
        <v>1424</v>
      </c>
      <c r="O359" s="344" t="str">
        <f>VLOOKUP(P359,'Tech. sheet (2)'!$A:$R,18,FALSE)</f>
        <v>Жерсть 0,18x896x795 W/G </v>
      </c>
      <c r="P359" s="476" t="str">
        <f>VLOOKUP(N359,Register!$B:$E,3,FALSE)</f>
        <v>0,18x896x795 W/G</v>
      </c>
      <c r="Q359" s="437" t="str">
        <f>VLOOKUP(P359,'Tech. sheet (2)'!$A:$S,17,FALSE)</f>
        <v>V14B05</v>
      </c>
      <c r="R359" s="442" t="str">
        <f>VLOOKUP(P359,'Tech. sheet (2)'!$A:$S,12,FALSE)</f>
        <v>W/G</v>
      </c>
      <c r="S359" s="477">
        <v>1.0</v>
      </c>
      <c r="T359" s="477" t="s">
        <v>3309</v>
      </c>
      <c r="U359" s="477">
        <f>VLOOKUP(N359,Register!$B:$E,4,FALSE)</f>
        <v>1792</v>
      </c>
      <c r="V359" s="412"/>
      <c r="W359" s="270"/>
      <c r="X359" s="270"/>
      <c r="Y359" s="270"/>
      <c r="Z359" s="270"/>
      <c r="AA359" s="270"/>
      <c r="AB359" s="270"/>
      <c r="AC359" s="270"/>
    </row>
    <row r="360" ht="15.75" customHeight="1">
      <c r="A360" s="243" t="s">
        <v>1350</v>
      </c>
      <c r="B360" s="449" t="str">
        <f>VLOOKUP(C360,'Tech. sheet (2)'!$A:$S,18,FALSE)</f>
        <v>Жерсть 0,17*954*848 W/G х</v>
      </c>
      <c r="C360" s="437" t="str">
        <f>VLOOKUP(A360,Register!$B:$F,3,FALSE)</f>
        <v>0,17x954x848 W/G</v>
      </c>
      <c r="D360" s="437" t="str">
        <f>VLOOKUP(C360,'Tech. sheet (2)'!$A:$S,17,FALSE)</f>
        <v>V14B05</v>
      </c>
      <c r="E360" s="437" t="str">
        <f>VLOOKUP(C360,'Tech. sheet (2)'!$A:$S,12,FALSE)</f>
        <v>W/G</v>
      </c>
      <c r="F360" s="462">
        <v>2.0</v>
      </c>
      <c r="G360" s="462">
        <v>11064.0</v>
      </c>
      <c r="H360" s="462">
        <f>VLOOKUP(A360,Register!$B:$E,4,FALSE)</f>
        <v>5637</v>
      </c>
      <c r="I360" s="412"/>
      <c r="J360" s="412"/>
      <c r="K360" s="412"/>
      <c r="L360" s="412"/>
      <c r="M360" s="412"/>
      <c r="N360" s="475" t="s">
        <v>1426</v>
      </c>
      <c r="O360" s="344" t="str">
        <f>VLOOKUP(P360,'Tech. sheet (2)'!$A:$R,18,FALSE)</f>
        <v>Жерсть 0,14x918x925 W/G </v>
      </c>
      <c r="P360" s="476" t="str">
        <f>VLOOKUP(N360,Register!$B:$E,3,FALSE)</f>
        <v>0,14x918x925 W/G</v>
      </c>
      <c r="Q360" s="437" t="str">
        <f>VLOOKUP(P360,'Tech. sheet (2)'!$A:$S,17,FALSE)</f>
        <v>V14B05</v>
      </c>
      <c r="R360" s="442" t="str">
        <f>VLOOKUP(P360,'Tech. sheet (2)'!$A:$S,12,FALSE)</f>
        <v>W/G</v>
      </c>
      <c r="S360" s="477">
        <v>1.0</v>
      </c>
      <c r="T360" s="477" t="s">
        <v>3309</v>
      </c>
      <c r="U360" s="477">
        <f>VLOOKUP(N360,Register!$B:$E,4,FALSE)</f>
        <v>460</v>
      </c>
      <c r="V360" s="412"/>
      <c r="W360" s="270"/>
      <c r="X360" s="270"/>
      <c r="Y360" s="270"/>
      <c r="Z360" s="270"/>
      <c r="AA360" s="270"/>
      <c r="AB360" s="270"/>
      <c r="AC360" s="270"/>
    </row>
    <row r="361" ht="15.75" customHeight="1">
      <c r="A361" s="243" t="s">
        <v>1351</v>
      </c>
      <c r="B361" s="436" t="str">
        <f>VLOOKUP(C361,'Tech. sheet (2)'!$A:$S,18,FALSE)</f>
        <v>Жерсть 0,17*922*868 W/G х</v>
      </c>
      <c r="C361" s="437" t="str">
        <f>VLOOKUP(A361,Register!$B:$F,3,FALSE)</f>
        <v>0,17x922x868 W/G</v>
      </c>
      <c r="D361" s="437" t="str">
        <f>VLOOKUP(C361,'Tech. sheet (2)'!$A:$S,17,FALSE)</f>
        <v/>
      </c>
      <c r="E361" s="437" t="str">
        <f>VLOOKUP(C361,'Tech. sheet (2)'!$A:$S,12,FALSE)</f>
        <v>W/G</v>
      </c>
      <c r="F361" s="462">
        <v>2.0</v>
      </c>
      <c r="G361" s="462">
        <v>11064.0</v>
      </c>
      <c r="H361" s="462">
        <f>VLOOKUP(A361,Register!$B:$E,4,FALSE)</f>
        <v>4389</v>
      </c>
      <c r="I361" s="412"/>
      <c r="J361" s="412"/>
      <c r="K361" s="412"/>
      <c r="L361" s="412"/>
      <c r="M361" s="412"/>
      <c r="N361" s="475" t="s">
        <v>1428</v>
      </c>
      <c r="O361" s="344" t="str">
        <f>VLOOKUP(P361,'Tech. sheet (2)'!$A:$R,18,FALSE)</f>
        <v>Жерсть 0,14x975x925 W/G </v>
      </c>
      <c r="P361" s="476" t="str">
        <f>VLOOKUP(N361,Register!$B:$E,3,FALSE)</f>
        <v>0,14x975x925 W/G</v>
      </c>
      <c r="Q361" s="437" t="str">
        <f>VLOOKUP(P361,'Tech. sheet (2)'!$A:$S,17,FALSE)</f>
        <v>V14B05</v>
      </c>
      <c r="R361" s="442" t="str">
        <f>VLOOKUP(P361,'Tech. sheet (2)'!$A:$S,12,FALSE)</f>
        <v>W/G</v>
      </c>
      <c r="S361" s="477">
        <v>1.0</v>
      </c>
      <c r="T361" s="477" t="s">
        <v>3309</v>
      </c>
      <c r="U361" s="477">
        <f>VLOOKUP(N361,Register!$B:$E,4,FALSE)</f>
        <v>751</v>
      </c>
      <c r="V361" s="412"/>
      <c r="W361" s="270"/>
      <c r="X361" s="270"/>
      <c r="Y361" s="270"/>
      <c r="Z361" s="270"/>
      <c r="AA361" s="270"/>
      <c r="AB361" s="270"/>
      <c r="AC361" s="270"/>
    </row>
    <row r="362" ht="15.75" customHeight="1">
      <c r="A362" s="243" t="s">
        <v>1354</v>
      </c>
      <c r="B362" s="436" t="str">
        <f>VLOOKUP(C362,'Tech. sheet (2)'!$A:$S,18,FALSE)</f>
        <v>#N/A</v>
      </c>
      <c r="C362" s="437" t="str">
        <f>VLOOKUP(A362,Register!$B:$F,3,FALSE)</f>
        <v>0,17x838x942 -/G</v>
      </c>
      <c r="D362" s="437" t="str">
        <f>VLOOKUP(C362,'Tech. sheet (2)'!$A:$S,17,FALSE)</f>
        <v>#N/A</v>
      </c>
      <c r="E362" s="437" t="str">
        <f>VLOOKUP(C362,'Tech. sheet (2)'!$A:$S,12,FALSE)</f>
        <v>#N/A</v>
      </c>
      <c r="F362" s="462">
        <v>2.0</v>
      </c>
      <c r="G362" s="462">
        <v>11064.0</v>
      </c>
      <c r="H362" s="462">
        <f>VLOOKUP(A362,Register!B:F,4,FALSE)</f>
        <v>6245</v>
      </c>
      <c r="I362" s="412"/>
      <c r="J362" s="412"/>
      <c r="K362" s="412"/>
      <c r="L362" s="412"/>
      <c r="M362" s="412"/>
      <c r="N362" s="475" t="s">
        <v>1430</v>
      </c>
      <c r="O362" s="344" t="str">
        <f>VLOOKUP(P362,'Tech. sheet (2)'!$A:$R,18,FALSE)</f>
        <v>Жерсть 0,18x877x1066 W/G </v>
      </c>
      <c r="P362" s="476" t="str">
        <f>VLOOKUP(N362,Register!$B:$E,3,FALSE)</f>
        <v>0,18x877x1066 W/G USK</v>
      </c>
      <c r="Q362" s="437" t="str">
        <f>VLOOKUP(P362,'Tech. sheet (2)'!$A:$S,17,FALSE)</f>
        <v>V14B05</v>
      </c>
      <c r="R362" s="442" t="str">
        <f>VLOOKUP(P362,'Tech. sheet (2)'!$A:$S,12,FALSE)</f>
        <v>W/G</v>
      </c>
      <c r="S362" s="477">
        <v>1.0</v>
      </c>
      <c r="T362" s="477" t="s">
        <v>3309</v>
      </c>
      <c r="U362" s="477">
        <f>VLOOKUP(N362,Register!$B:$E,4,FALSE)</f>
        <v>308</v>
      </c>
      <c r="V362" s="412"/>
      <c r="W362" s="270"/>
      <c r="X362" s="270"/>
      <c r="Y362" s="270"/>
      <c r="Z362" s="270"/>
      <c r="AA362" s="270"/>
      <c r="AB362" s="270"/>
      <c r="AC362" s="270"/>
    </row>
    <row r="363" ht="15.75" customHeight="1">
      <c r="A363" s="243" t="s">
        <v>1329</v>
      </c>
      <c r="B363" s="436" t="str">
        <f>VLOOKUP(C363,'Tech. sheet (2)'!$A:$S,18,FALSE)</f>
        <v>L-838-941,7-200TH550S2828-HBI-V14B05</v>
      </c>
      <c r="C363" s="437" t="str">
        <f>VLOOKUP(A363,Register!$B:$F,3,FALSE)</f>
        <v>OT099-V14B05</v>
      </c>
      <c r="D363" s="437" t="str">
        <f>VLOOKUP(C363,'Tech. sheet (2)'!$A:$S,17,FALSE)</f>
        <v>99-C-8</v>
      </c>
      <c r="E363" s="437" t="str">
        <f>VLOOKUP(C363,'Tech. sheet (2)'!$A:$S,12,FALSE)</f>
        <v>W/G</v>
      </c>
      <c r="F363" s="462">
        <v>2.0</v>
      </c>
      <c r="G363" s="462">
        <v>11064.0</v>
      </c>
      <c r="H363" s="462">
        <f>VLOOKUP(A363,Register!B:F,4,FALSE)</f>
        <v>30000</v>
      </c>
      <c r="I363" s="412"/>
      <c r="J363" s="412"/>
      <c r="K363" s="412"/>
      <c r="L363" s="412"/>
      <c r="M363" s="412"/>
      <c r="N363" s="475" t="s">
        <v>1306</v>
      </c>
      <c r="O363" s="344" t="str">
        <f>VLOOKUP(P363,'Tech. sheet (2)'!$A:$R,18,FALSE)</f>
        <v>L-877-1066-180TS275S2828-USK-21EB05</v>
      </c>
      <c r="P363" s="476" t="str">
        <f>VLOOKUP(N363,Register!$B:$E,3,FALSE)</f>
        <v>0,18x877x1066 W/G</v>
      </c>
      <c r="Q363" s="437" t="str">
        <f>VLOOKUP(P363,'Tech. sheet (2)'!$A:$S,17,FALSE)</f>
        <v>BUF-13 A</v>
      </c>
      <c r="R363" s="442" t="str">
        <f>VLOOKUP(P363,'Tech. sheet (2)'!$A:$S,12,FALSE)</f>
        <v>W/G</v>
      </c>
      <c r="S363" s="477">
        <v>3.0</v>
      </c>
      <c r="T363" s="477" t="s">
        <v>3310</v>
      </c>
      <c r="U363" s="477">
        <f>VLOOKUP(N363,Register!$B:$E,4,FALSE)</f>
        <v>4500</v>
      </c>
      <c r="V363" s="412"/>
      <c r="W363" s="270"/>
      <c r="X363" s="270"/>
      <c r="Y363" s="270"/>
      <c r="Z363" s="270"/>
      <c r="AA363" s="270"/>
      <c r="AB363" s="270"/>
      <c r="AC363" s="270"/>
    </row>
    <row r="364" ht="15.75" customHeight="1">
      <c r="A364" s="435" t="s">
        <v>1352</v>
      </c>
      <c r="B364" s="436" t="str">
        <f>VLOOKUP(C364,'Tech. sheet (2)'!$A:$S,18,FALSE)</f>
        <v>L-954-848-170TH435S2828-HBI-15VK05</v>
      </c>
      <c r="C364" s="437" t="str">
        <f>VLOOKUP(A364,Register!$B:$F,3,FALSE)</f>
        <v>OT62-ELQ6216A2A ver2</v>
      </c>
      <c r="D364" s="437" t="str">
        <f>VLOOKUP(C364,'Tech. sheet (2)'!$A:$S,17,FALSE)</f>
        <v>62-3 A</v>
      </c>
      <c r="E364" s="437" t="str">
        <f>VLOOKUP(C364,'Tech. sheet (2)'!$A:$S,12,FALSE)</f>
        <v>W/C 15V</v>
      </c>
      <c r="F364" s="438">
        <v>1.0</v>
      </c>
      <c r="G364" s="438" t="s">
        <v>3306</v>
      </c>
      <c r="H364" s="438">
        <f>VLOOKUP(A364,Register!B:F,4,FALSE)</f>
        <v>20000</v>
      </c>
      <c r="I364" s="412"/>
      <c r="J364" s="412"/>
      <c r="K364" s="412"/>
      <c r="L364" s="412"/>
      <c r="M364" s="412"/>
      <c r="N364" s="475" t="s">
        <v>1409</v>
      </c>
      <c r="O364" s="344" t="str">
        <f>VLOOKUP(P364,'Tech. sheet (2)'!$A:$R,18,FALSE)</f>
        <v>L-877-1066-180TS275S2828-USK-21EB05</v>
      </c>
      <c r="P364" s="476" t="str">
        <f>VLOOKUP(N364,Register!$B:$E,3,FALSE)</f>
        <v>0,18x877x1066 W/G</v>
      </c>
      <c r="Q364" s="437" t="str">
        <f>VLOOKUP(P364,'Tech. sheet (2)'!$A:$S,17,FALSE)</f>
        <v>BUF-13 A</v>
      </c>
      <c r="R364" s="442" t="str">
        <f>VLOOKUP(P364,'Tech. sheet (2)'!$A:$S,12,FALSE)</f>
        <v>W/G</v>
      </c>
      <c r="S364" s="477">
        <v>3.0</v>
      </c>
      <c r="T364" s="477" t="s">
        <v>3310</v>
      </c>
      <c r="U364" s="477">
        <f>VLOOKUP(N364,Register!$B:$E,4,FALSE)</f>
        <v>10000</v>
      </c>
      <c r="V364" s="412"/>
      <c r="W364" s="270"/>
      <c r="X364" s="270"/>
      <c r="Y364" s="270"/>
      <c r="Z364" s="270"/>
      <c r="AA364" s="270"/>
      <c r="AB364" s="270"/>
      <c r="AC364" s="270"/>
    </row>
    <row r="365" ht="15.75" customHeight="1">
      <c r="A365" s="435" t="s">
        <v>1348</v>
      </c>
      <c r="B365" s="449" t="str">
        <f>VLOOKUP(C365,'Tech. sheet (2)'!$A:$S,18,FALSE)</f>
        <v>L-954-848-170TH435S2828-USK-15VK05</v>
      </c>
      <c r="C365" s="437" t="str">
        <f>VLOOKUP(A365,Register!$B:$F,3,FALSE)</f>
        <v>OT62-ELQ6216A2A  USK ver3</v>
      </c>
      <c r="D365" s="437" t="str">
        <f>VLOOKUP(C365,'Tech. sheet (2)'!$A:$S,17,FALSE)</f>
        <v>62-3 A</v>
      </c>
      <c r="E365" s="447" t="str">
        <f>VLOOKUP(C365,'Tech. sheet (2)'!$A:$S,12,FALSE)</f>
        <v>W/C 15V</v>
      </c>
      <c r="F365" s="438">
        <v>1.0</v>
      </c>
      <c r="G365" s="438" t="s">
        <v>3306</v>
      </c>
      <c r="H365" s="438">
        <f>VLOOKUP(A365,Register!B:F,4,FALSE)</f>
        <v>36000</v>
      </c>
      <c r="I365" s="412"/>
      <c r="J365" s="412"/>
      <c r="K365" s="412"/>
      <c r="L365" s="412"/>
      <c r="M365" s="412"/>
      <c r="N365" s="475" t="s">
        <v>1246</v>
      </c>
      <c r="O365" s="344" t="str">
        <f>VLOOKUP(P365,'Tech. sheet (2)'!$A:$R,18,FALSE)</f>
        <v>L-913-766-140TS480F2020-RAS-21EK05</v>
      </c>
      <c r="P365" s="476" t="str">
        <f>VLOOKUP(N365,Register!$B:$E,3,FALSE)</f>
        <v>0,14x913x766 21E</v>
      </c>
      <c r="Q365" s="464" t="str">
        <f>VLOOKUP(P365,'Tech. sheet (2)'!$A:$S,17,FALSE)</f>
        <v>BUF-2 A</v>
      </c>
      <c r="R365" s="442" t="str">
        <f>VLOOKUP(P365,'Tech. sheet (2)'!$A:$S,12,FALSE)</f>
        <v>21E</v>
      </c>
      <c r="S365" s="477">
        <v>3.0</v>
      </c>
      <c r="T365" s="477" t="s">
        <v>3310</v>
      </c>
      <c r="U365" s="477">
        <f>VLOOKUP(N365,Register!$B:$E,4,FALSE)</f>
        <v>11000</v>
      </c>
      <c r="V365" s="412"/>
      <c r="W365" s="270"/>
      <c r="X365" s="270"/>
      <c r="Y365" s="270"/>
      <c r="Z365" s="270"/>
      <c r="AA365" s="270"/>
      <c r="AB365" s="270"/>
      <c r="AC365" s="270"/>
    </row>
    <row r="366" ht="15.75" customHeight="1">
      <c r="A366" s="435" t="s">
        <v>1349</v>
      </c>
      <c r="B366" s="436" t="str">
        <f>VLOOKUP(C366,'Tech. sheet (2)'!$A:$S,18,FALSE)</f>
        <v>L-954-848-170TH435S2828-HBI-15VK05</v>
      </c>
      <c r="C366" s="437" t="str">
        <f>VLOOKUP(A366,Register!$B:$F,3,FALSE)</f>
        <v>OT62-ELQ6216A2A ver2</v>
      </c>
      <c r="D366" s="437" t="str">
        <f>VLOOKUP(C366,'Tech. sheet (2)'!$A:$S,17,FALSE)</f>
        <v>62-3 A</v>
      </c>
      <c r="E366" s="437" t="str">
        <f>VLOOKUP(C366,'Tech. sheet (2)'!$A:$S,12,FALSE)</f>
        <v>W/C 15V</v>
      </c>
      <c r="F366" s="438">
        <v>1.0</v>
      </c>
      <c r="G366" s="438" t="s">
        <v>3306</v>
      </c>
      <c r="H366" s="438">
        <f>VLOOKUP(A366,Register!B:F,4,FALSE)</f>
        <v>38000</v>
      </c>
      <c r="I366" s="412"/>
      <c r="J366" s="412"/>
      <c r="K366" s="412"/>
      <c r="L366" s="412"/>
      <c r="M366" s="412"/>
      <c r="N366" s="475" t="s">
        <v>1406</v>
      </c>
      <c r="O366" s="344" t="str">
        <f>VLOOKUP(P366,'Tech. sheet (2)'!$A:$R,18,FALSE)</f>
        <v>L-950-876-270TH435F5628-USK-20EB05</v>
      </c>
      <c r="P366" s="476" t="str">
        <f>VLOOKUP(N366,Register!$B:$E,3,FALSE)</f>
        <v>OT153-ELQ1554A0A USK</v>
      </c>
      <c r="Q366" s="437" t="str">
        <f>VLOOKUP(P366,'Tech. sheet (2)'!$A:$S,17,FALSE)</f>
        <v>153-1 A</v>
      </c>
      <c r="R366" s="442" t="str">
        <f>VLOOKUP(P366,'Tech. sheet (2)'!$A:$S,12,FALSE)</f>
        <v>W/G</v>
      </c>
      <c r="S366" s="477">
        <v>1.0</v>
      </c>
      <c r="T366" s="477" t="s">
        <v>3307</v>
      </c>
      <c r="U366" s="477">
        <f>VLOOKUP(N366,Register!$B:$E,4,FALSE)</f>
        <v>13000</v>
      </c>
      <c r="V366" s="412"/>
      <c r="W366" s="270"/>
      <c r="X366" s="270"/>
      <c r="Y366" s="270"/>
      <c r="Z366" s="270"/>
      <c r="AA366" s="270"/>
      <c r="AB366" s="270"/>
      <c r="AC366" s="270"/>
    </row>
    <row r="367" ht="15.75" customHeight="1">
      <c r="A367" s="435" t="s">
        <v>1321</v>
      </c>
      <c r="B367" s="436" t="str">
        <f>VLOOKUP(C367,'Tech. sheet (2)'!$A:$S,18,FALSE)</f>
        <v>L-975-925-140TS550S2828-USK-C06K05</v>
      </c>
      <c r="C367" s="437" t="str">
        <f>VLOOKUP(A367,Register!$B:$F,3,FALSE)</f>
        <v>0,14x975x925 G/C USK</v>
      </c>
      <c r="D367" s="437" t="str">
        <f>VLOOKUP(C367,'Tech. sheet (2)'!$A:$S,17,FALSE)</f>
        <v>BUF-11 A</v>
      </c>
      <c r="E367" s="437" t="str">
        <f>VLOOKUP(C367,'Tech. sheet (2)'!$A:$S,12,FALSE)</f>
        <v>G/C</v>
      </c>
      <c r="F367" s="438">
        <v>1.0</v>
      </c>
      <c r="G367" s="438" t="s">
        <v>3306</v>
      </c>
      <c r="H367" s="438">
        <f>VLOOKUP(A367,Register!B:F,4,FALSE)</f>
        <v>40000</v>
      </c>
      <c r="I367" s="412"/>
      <c r="J367" s="412"/>
      <c r="K367" s="412"/>
      <c r="L367" s="412"/>
      <c r="M367" s="412"/>
      <c r="N367" s="475" t="s">
        <v>1406</v>
      </c>
      <c r="O367" s="344" t="str">
        <f>VLOOKUP(P367,'Tech. sheet (2)'!$A:$R,18,FALSE)</f>
        <v>L-950-876-270TH435F5628-USK-20EB05</v>
      </c>
      <c r="P367" s="476" t="str">
        <f>VLOOKUP(N367,Register!$B:$E,3,FALSE)</f>
        <v>OT153-ELQ1554A0A USK</v>
      </c>
      <c r="Q367" s="437" t="str">
        <f>VLOOKUP(P367,'Tech. sheet (2)'!$A:$S,17,FALSE)</f>
        <v>153-1 A</v>
      </c>
      <c r="R367" s="442" t="str">
        <f>VLOOKUP(P367,'Tech. sheet (2)'!$A:$S,12,FALSE)</f>
        <v>W/G</v>
      </c>
      <c r="S367" s="477">
        <v>2.0</v>
      </c>
      <c r="T367" s="477">
        <v>819059.0</v>
      </c>
      <c r="U367" s="477">
        <f>VLOOKUP(N367,Register!$B:$E,4,FALSE)</f>
        <v>13000</v>
      </c>
      <c r="V367" s="412"/>
      <c r="W367" s="270"/>
      <c r="X367" s="270"/>
      <c r="Y367" s="270"/>
      <c r="Z367" s="270"/>
      <c r="AA367" s="270"/>
      <c r="AB367" s="270"/>
      <c r="AC367" s="270"/>
    </row>
    <row r="368" ht="15.75" customHeight="1">
      <c r="A368" s="435" t="s">
        <v>1321</v>
      </c>
      <c r="B368" s="436" t="str">
        <f>VLOOKUP(C368,'Tech. sheet (2)'!$A:$S,18,FALSE)</f>
        <v>L-975-925-140TS550S2828-USK-C06K05</v>
      </c>
      <c r="C368" s="437" t="str">
        <f>VLOOKUP(A368,Register!$B:$F,3,FALSE)</f>
        <v>0,14x975x925 G/C USK</v>
      </c>
      <c r="D368" s="437" t="str">
        <f>VLOOKUP(C368,'Tech. sheet (2)'!$A:$S,17,FALSE)</f>
        <v>BUF-11 A</v>
      </c>
      <c r="E368" s="437" t="str">
        <f>VLOOKUP(C368,'Tech. sheet (2)'!$A:$S,12,FALSE)</f>
        <v>G/C</v>
      </c>
      <c r="F368" s="438">
        <v>2.0</v>
      </c>
      <c r="G368" s="438">
        <v>101597.0</v>
      </c>
      <c r="H368" s="438">
        <f>VLOOKUP(A368,Register!B:F,4,FALSE)</f>
        <v>40000</v>
      </c>
      <c r="I368" s="412"/>
      <c r="J368" s="412"/>
      <c r="K368" s="412"/>
      <c r="L368" s="412"/>
      <c r="M368" s="412"/>
      <c r="N368" s="475" t="s">
        <v>1406</v>
      </c>
      <c r="O368" s="344" t="str">
        <f>VLOOKUP(P368,'Tech. sheet (2)'!$A:$R,18,FALSE)</f>
        <v>L-950-876-270TH435F5628-USK-20EB05</v>
      </c>
      <c r="P368" s="476" t="str">
        <f>VLOOKUP(N368,Register!$B:$E,3,FALSE)</f>
        <v>OT153-ELQ1554A0A USK</v>
      </c>
      <c r="Q368" s="437" t="str">
        <f>VLOOKUP(P368,'Tech. sheet (2)'!$A:$S,17,FALSE)</f>
        <v>153-1 A</v>
      </c>
      <c r="R368" s="442" t="str">
        <f>VLOOKUP(P368,'Tech. sheet (2)'!$A:$S,12,FALSE)</f>
        <v>W/G</v>
      </c>
      <c r="S368" s="477">
        <v>3.0</v>
      </c>
      <c r="T368" s="477">
        <v>816733.0</v>
      </c>
      <c r="U368" s="477">
        <f>VLOOKUP(N368,Register!$B:$E,4,FALSE)</f>
        <v>13000</v>
      </c>
      <c r="V368" s="412"/>
      <c r="W368" s="270"/>
      <c r="X368" s="270"/>
      <c r="Y368" s="270"/>
      <c r="Z368" s="270"/>
      <c r="AA368" s="270"/>
      <c r="AB368" s="270"/>
      <c r="AC368" s="270"/>
    </row>
    <row r="369" ht="15.75" customHeight="1">
      <c r="A369" s="435" t="s">
        <v>1328</v>
      </c>
      <c r="B369" s="449" t="str">
        <f>VLOOKUP(C369,'Tech. sheet (2)'!$A:$S,18,FALSE)</f>
        <v>L-838-941,7-200TS275F2828-ARK-A75B05 </v>
      </c>
      <c r="C369" s="437" t="str">
        <f>VLOOKUP(A369,Register!$B:$F,3,FALSE)</f>
        <v>OT99 0,20  alu/g TS275</v>
      </c>
      <c r="D369" s="437" t="str">
        <f>VLOOKUP(C369,'Tech. sheet (2)'!$A:$S,17,FALSE)</f>
        <v>№126</v>
      </c>
      <c r="E369" s="437" t="str">
        <f>VLOOKUP(C369,'Tech. sheet (2)'!$A:$S,12,FALSE)</f>
        <v>ALU/G</v>
      </c>
      <c r="F369" s="438">
        <v>1.0</v>
      </c>
      <c r="G369" s="438" t="s">
        <v>3308</v>
      </c>
      <c r="H369" s="438">
        <f>VLOOKUP(A369,Register!B:F,4,FALSE)</f>
        <v>40000</v>
      </c>
      <c r="I369" s="412"/>
      <c r="J369" s="412"/>
      <c r="K369" s="500"/>
      <c r="L369" s="412"/>
      <c r="M369" s="412"/>
      <c r="N369" s="475" t="s">
        <v>1402</v>
      </c>
      <c r="O369" s="344" t="str">
        <f>VLOOKUP(P369,'Tech. sheet (2)'!$A:$R,18,FALSE)</f>
        <v>L-954-848-170TH435S2828-HBI-15VK05</v>
      </c>
      <c r="P369" s="476" t="str">
        <f>VLOOKUP(N369,Register!$B:$E,3,FALSE)</f>
        <v>OT62-ELQ6216A2A ver2</v>
      </c>
      <c r="Q369" s="437" t="str">
        <f>VLOOKUP(P369,'Tech. sheet (2)'!$A:$S,17,FALSE)</f>
        <v>62-3 A</v>
      </c>
      <c r="R369" s="442" t="str">
        <f>VLOOKUP(P369,'Tech. sheet (2)'!$A:$S,12,FALSE)</f>
        <v>W/C 15V</v>
      </c>
      <c r="S369" s="477">
        <v>2.0</v>
      </c>
      <c r="T369" s="477" t="s">
        <v>3309</v>
      </c>
      <c r="U369" s="477">
        <v>25000.0</v>
      </c>
      <c r="V369" s="412"/>
      <c r="W369" s="270"/>
      <c r="X369" s="270"/>
      <c r="Y369" s="270"/>
      <c r="Z369" s="270"/>
      <c r="AA369" s="270"/>
      <c r="AB369" s="270"/>
      <c r="AC369" s="270"/>
    </row>
    <row r="370" ht="15.75" customHeight="1">
      <c r="A370" s="435" t="s">
        <v>1345</v>
      </c>
      <c r="B370" s="436" t="str">
        <f>VLOOKUP(C370,'Tech. sheet (2)'!$A:$S,18,FALSE)</f>
        <v>L-860-873-180TH550F2028-USK-IMP-A07B05</v>
      </c>
      <c r="C370" s="437" t="str">
        <f>VLOOKUP(A370,Register!$B:$F,3,FALSE)</f>
        <v>0,18x860x873 IMP ALU/G</v>
      </c>
      <c r="D370" s="437" t="str">
        <f>VLOOKUP(C370,'Tech. sheet (2)'!$A:$S,17,FALSE)</f>
        <v>№143</v>
      </c>
      <c r="E370" s="437" t="str">
        <f>VLOOKUP(C370,'Tech. sheet (2)'!$A:$S,12,FALSE)</f>
        <v>ALU/G</v>
      </c>
      <c r="F370" s="438">
        <v>1.0</v>
      </c>
      <c r="G370" s="438" t="s">
        <v>3308</v>
      </c>
      <c r="H370" s="438">
        <f>VLOOKUP(A370,Register!B:F,4,FALSE)</f>
        <v>19800</v>
      </c>
      <c r="I370" s="412"/>
      <c r="J370" s="412"/>
      <c r="K370" s="500"/>
      <c r="L370" s="412"/>
      <c r="M370" s="412"/>
      <c r="N370" s="475" t="s">
        <v>1411</v>
      </c>
      <c r="O370" s="344" t="str">
        <f>VLOOKUP(P370,'Tech. sheet (2)'!$A:$R,18,FALSE)</f>
        <v>L-922-868-170TH580S2828-HBI-07CK05</v>
      </c>
      <c r="P370" s="476" t="str">
        <f>VLOOKUP(N370,Register!$B:$E,3,FALSE)</f>
        <v>OT070-ELQ7013A9A </v>
      </c>
      <c r="Q370" s="437" t="str">
        <f>VLOOKUP(P370,'Tech. sheet (2)'!$A:$S,17,FALSE)</f>
        <v>70-3 A</v>
      </c>
      <c r="R370" s="442" t="str">
        <f>VLOOKUP(P370,'Tech. sheet (2)'!$A:$S,12,FALSE)</f>
        <v>G/C</v>
      </c>
      <c r="S370" s="477">
        <v>2.0</v>
      </c>
      <c r="T370" s="477">
        <v>816361.0</v>
      </c>
      <c r="U370" s="477">
        <f>VLOOKUP(N370,Register!$B:$E,4,FALSE)</f>
        <v>20000</v>
      </c>
      <c r="V370" s="412"/>
      <c r="W370" s="270"/>
      <c r="X370" s="270"/>
      <c r="Y370" s="270"/>
      <c r="Z370" s="270"/>
      <c r="AA370" s="270"/>
      <c r="AB370" s="270"/>
      <c r="AC370" s="270"/>
    </row>
    <row r="371" ht="15.75" customHeight="1">
      <c r="A371" s="435" t="s">
        <v>1336</v>
      </c>
      <c r="B371" s="436" t="str">
        <f>VLOOKUP(C371,'Tech. sheet (2)'!$A:$S,18,FALSE)</f>
        <v>L-896-795-180TH550F5028-HBI-A07B05</v>
      </c>
      <c r="C371" s="437" t="str">
        <f>VLOOKUP(A371,Register!$B:$F,3,FALSE)</f>
        <v>0,18x896x795 ALU/G</v>
      </c>
      <c r="D371" s="437" t="str">
        <f>VLOOKUP(C371,'Tech. sheet (2)'!$A:$S,17,FALSE)</f>
        <v>№149</v>
      </c>
      <c r="E371" s="437" t="str">
        <f>VLOOKUP(C371,'Tech. sheet (2)'!$A:$S,12,FALSE)</f>
        <v>ALU/G</v>
      </c>
      <c r="F371" s="438">
        <v>1.0</v>
      </c>
      <c r="G371" s="438" t="s">
        <v>3308</v>
      </c>
      <c r="H371" s="438">
        <f>VLOOKUP(A371,Register!B:F,4,FALSE)</f>
        <v>20000</v>
      </c>
      <c r="I371" s="412"/>
      <c r="J371" s="412"/>
      <c r="K371" s="412"/>
      <c r="L371" s="412"/>
      <c r="M371" s="412"/>
      <c r="N371" s="475" t="s">
        <v>1407</v>
      </c>
      <c r="O371" s="344" t="str">
        <f>VLOOKUP(P371,'Tech. sheet (2)'!$A:$R,18,FALSE)</f>
        <v>L-950-876-270TH435F5628-USK-20EB05</v>
      </c>
      <c r="P371" s="476" t="str">
        <f>VLOOKUP(N371,Register!$B:$E,3,FALSE)</f>
        <v>OT153-ELQ1554A0A USK</v>
      </c>
      <c r="Q371" s="437" t="str">
        <f>VLOOKUP(P371,'Tech. sheet (2)'!$A:$S,17,FALSE)</f>
        <v>153-1 A</v>
      </c>
      <c r="R371" s="442" t="str">
        <f>VLOOKUP(P371,'Tech. sheet (2)'!$A:$S,12,FALSE)</f>
        <v>W/G</v>
      </c>
      <c r="S371" s="477">
        <v>1.0</v>
      </c>
      <c r="T371" s="477" t="s">
        <v>3307</v>
      </c>
      <c r="U371" s="477">
        <f>VLOOKUP(N371,Register!$B:$E,4,FALSE)</f>
        <v>19000</v>
      </c>
      <c r="V371" s="412"/>
      <c r="W371" s="270"/>
      <c r="X371" s="270"/>
      <c r="Y371" s="270"/>
      <c r="Z371" s="270"/>
      <c r="AA371" s="270"/>
      <c r="AB371" s="270"/>
      <c r="AC371" s="270"/>
    </row>
    <row r="372" ht="15.75" customHeight="1">
      <c r="A372" s="435" t="s">
        <v>1356</v>
      </c>
      <c r="B372" s="436" t="str">
        <f>VLOOKUP(C372,'Tech. sheet (2)'!$A:$S,18,FALSE)</f>
        <v>L-896-907-180TH550F2850-HBI-A07B05</v>
      </c>
      <c r="C372" s="437" t="str">
        <f>VLOOKUP(A372,Register!$B:$F,3,FALSE)</f>
        <v>0,18x896x907 ALU/G</v>
      </c>
      <c r="D372" s="437" t="str">
        <f>VLOOKUP(C372,'Tech. sheet (2)'!$A:$S,17,FALSE)</f>
        <v>№150</v>
      </c>
      <c r="E372" s="437" t="str">
        <f>VLOOKUP(C372,'Tech. sheet (2)'!$A:$S,12,FALSE)</f>
        <v>ALU/G</v>
      </c>
      <c r="F372" s="438">
        <v>1.0</v>
      </c>
      <c r="G372" s="438" t="s">
        <v>3308</v>
      </c>
      <c r="H372" s="438">
        <f>VLOOKUP(A372,Register!B:F,4,FALSE)</f>
        <v>25000</v>
      </c>
      <c r="I372" s="412"/>
      <c r="J372" s="412"/>
      <c r="K372" s="412"/>
      <c r="L372" s="412"/>
      <c r="M372" s="412"/>
      <c r="N372" s="475" t="s">
        <v>1407</v>
      </c>
      <c r="O372" s="344" t="str">
        <f>VLOOKUP(P372,'Tech. sheet (2)'!$A:$R,18,FALSE)</f>
        <v>L-950-876-270TH435F5628-USK-20EB05</v>
      </c>
      <c r="P372" s="476" t="str">
        <f>VLOOKUP(N372,Register!$B:$E,3,FALSE)</f>
        <v>OT153-ELQ1554A0A USK</v>
      </c>
      <c r="Q372" s="437" t="str">
        <f>VLOOKUP(P372,'Tech. sheet (2)'!$A:$S,17,FALSE)</f>
        <v>153-1 A</v>
      </c>
      <c r="R372" s="442" t="str">
        <f>VLOOKUP(P372,'Tech. sheet (2)'!$A:$S,12,FALSE)</f>
        <v>W/G</v>
      </c>
      <c r="S372" s="477">
        <v>2.0</v>
      </c>
      <c r="T372" s="477">
        <v>819059.0</v>
      </c>
      <c r="U372" s="477">
        <f>VLOOKUP(N372,Register!$B:$E,4,FALSE)</f>
        <v>19000</v>
      </c>
      <c r="V372" s="412"/>
      <c r="W372" s="270"/>
      <c r="X372" s="270"/>
      <c r="Y372" s="270"/>
      <c r="Z372" s="270"/>
      <c r="AA372" s="270"/>
      <c r="AB372" s="270"/>
      <c r="AC372" s="270"/>
    </row>
    <row r="373" ht="15.75" customHeight="1">
      <c r="A373" s="435" t="s">
        <v>1328</v>
      </c>
      <c r="B373" s="449" t="str">
        <f>VLOOKUP(C373,'Tech. sheet (2)'!$A:$S,18,FALSE)</f>
        <v>L-838-941,7-200TS275F2828-ARK-A75B05 </v>
      </c>
      <c r="C373" s="437" t="str">
        <f>VLOOKUP(A373,Register!$B:$F,3,FALSE)</f>
        <v>OT99 0,20  alu/g TS275</v>
      </c>
      <c r="D373" s="437" t="str">
        <f>VLOOKUP(C373,'Tech. sheet (2)'!$A:$S,17,FALSE)</f>
        <v>№126</v>
      </c>
      <c r="E373" s="437" t="str">
        <f>VLOOKUP(C373,'Tech. sheet (2)'!$A:$S,12,FALSE)</f>
        <v>ALU/G</v>
      </c>
      <c r="F373" s="438">
        <v>2.0</v>
      </c>
      <c r="G373" s="438">
        <v>11064.0</v>
      </c>
      <c r="H373" s="438">
        <f>VLOOKUP(A373,Register!B:F,4,FALSE)</f>
        <v>40000</v>
      </c>
      <c r="I373" s="412"/>
      <c r="J373" s="412"/>
      <c r="K373" s="412"/>
      <c r="L373" s="412"/>
      <c r="M373" s="412"/>
      <c r="N373" s="475" t="s">
        <v>1407</v>
      </c>
      <c r="O373" s="344" t="str">
        <f>VLOOKUP(P373,'Tech. sheet (2)'!$A:$R,18,FALSE)</f>
        <v>L-950-876-270TH435F5628-USK-20EB05</v>
      </c>
      <c r="P373" s="476" t="str">
        <f>VLOOKUP(N373,Register!$B:$E,3,FALSE)</f>
        <v>OT153-ELQ1554A0A USK</v>
      </c>
      <c r="Q373" s="437" t="str">
        <f>VLOOKUP(P373,'Tech. sheet (2)'!$A:$S,17,FALSE)</f>
        <v>153-1 A</v>
      </c>
      <c r="R373" s="442" t="str">
        <f>VLOOKUP(P373,'Tech. sheet (2)'!$A:$S,12,FALSE)</f>
        <v>W/G</v>
      </c>
      <c r="S373" s="477">
        <v>3.0</v>
      </c>
      <c r="T373" s="477">
        <v>816733.0</v>
      </c>
      <c r="U373" s="477">
        <f>VLOOKUP(N373,Register!$B:$E,4,FALSE)</f>
        <v>19000</v>
      </c>
      <c r="V373" s="412"/>
      <c r="W373" s="270"/>
      <c r="X373" s="270"/>
      <c r="Y373" s="270"/>
      <c r="Z373" s="270"/>
      <c r="AA373" s="270"/>
      <c r="AB373" s="270"/>
      <c r="AC373" s="270"/>
    </row>
    <row r="374" ht="15.75" customHeight="1">
      <c r="A374" s="435" t="s">
        <v>1356</v>
      </c>
      <c r="B374" s="436" t="str">
        <f>VLOOKUP(C374,'Tech. sheet (2)'!$A:$S,18,FALSE)</f>
        <v>L-896-907-180TH550F2850-HBI-A07B05</v>
      </c>
      <c r="C374" s="437" t="str">
        <f>VLOOKUP(A374,Register!$B:$F,3,FALSE)</f>
        <v>0,18x896x907 ALU/G</v>
      </c>
      <c r="D374" s="437" t="str">
        <f>VLOOKUP(C374,'Tech. sheet (2)'!$A:$S,17,FALSE)</f>
        <v>№150</v>
      </c>
      <c r="E374" s="437" t="str">
        <f>VLOOKUP(C374,'Tech. sheet (2)'!$A:$S,12,FALSE)</f>
        <v>ALU/G</v>
      </c>
      <c r="F374" s="438">
        <v>2.0</v>
      </c>
      <c r="G374" s="438">
        <v>11064.0</v>
      </c>
      <c r="H374" s="438">
        <f>VLOOKUP(A374,Register!B:F,4,FALSE)</f>
        <v>25000</v>
      </c>
      <c r="I374" s="412"/>
      <c r="J374" s="412"/>
      <c r="K374" s="412"/>
      <c r="L374" s="412"/>
      <c r="M374" s="412"/>
      <c r="N374" s="475" t="s">
        <v>1413</v>
      </c>
      <c r="O374" s="344" t="str">
        <f>VLOOKUP(P374,'Tech. sheet (2)'!$A:$R,18,FALSE)</f>
        <v>L-808-908-200TH550S5028-HBI-21EK05</v>
      </c>
      <c r="P374" s="476" t="str">
        <f>VLOOKUP(N374,Register!$B:$E,3,FALSE)</f>
        <v>OT096-21EK05</v>
      </c>
      <c r="Q374" s="437" t="str">
        <f>VLOOKUP(P374,'Tech. sheet (2)'!$A:$S,17,FALSE)</f>
        <v>96-10 A</v>
      </c>
      <c r="R374" s="442" t="str">
        <f>VLOOKUP(P374,'Tech. sheet (2)'!$A:$S,12,FALSE)</f>
        <v>21EK05</v>
      </c>
      <c r="S374" s="477">
        <v>1.0</v>
      </c>
      <c r="T374" s="477" t="s">
        <v>3306</v>
      </c>
      <c r="U374" s="477">
        <f>VLOOKUP(N374,Register!$B:$E,4,FALSE)</f>
        <v>20000</v>
      </c>
      <c r="V374" s="412"/>
      <c r="W374" s="270"/>
      <c r="X374" s="270"/>
      <c r="Y374" s="270"/>
      <c r="Z374" s="270"/>
      <c r="AA374" s="270"/>
      <c r="AB374" s="270"/>
      <c r="AC374" s="270"/>
    </row>
    <row r="375" ht="15.75" customHeight="1">
      <c r="A375" s="435" t="s">
        <v>1345</v>
      </c>
      <c r="B375" s="436" t="str">
        <f>VLOOKUP(C375,'Tech. sheet (2)'!$A:$S,18,FALSE)</f>
        <v>L-860-873-180TH550F2028-USK-IMP-A07B05</v>
      </c>
      <c r="C375" s="437" t="str">
        <f>VLOOKUP(A375,Register!$B:$F,3,FALSE)</f>
        <v>0,18x860x873 IMP ALU/G</v>
      </c>
      <c r="D375" s="437" t="str">
        <f>VLOOKUP(C375,'Tech. sheet (2)'!$A:$S,17,FALSE)</f>
        <v>№143</v>
      </c>
      <c r="E375" s="437" t="str">
        <f>VLOOKUP(C375,'Tech. sheet (2)'!$A:$S,12,FALSE)</f>
        <v>ALU/G</v>
      </c>
      <c r="F375" s="438">
        <v>2.0</v>
      </c>
      <c r="G375" s="438">
        <v>11064.0</v>
      </c>
      <c r="H375" s="438">
        <f>VLOOKUP(A375,Register!B:F,4,FALSE)</f>
        <v>19800</v>
      </c>
      <c r="I375" s="412"/>
      <c r="J375" s="412"/>
      <c r="K375" s="412"/>
      <c r="L375" s="412"/>
      <c r="M375" s="412"/>
      <c r="N375" s="475" t="s">
        <v>1413</v>
      </c>
      <c r="O375" s="344" t="str">
        <f>VLOOKUP(P375,'Tech. sheet (2)'!$A:$R,18,FALSE)</f>
        <v>L-808-908-200TH550S5028-HBI-21EK05</v>
      </c>
      <c r="P375" s="476" t="str">
        <f>VLOOKUP(N375,Register!$B:$E,3,FALSE)</f>
        <v>OT096-21EK05</v>
      </c>
      <c r="Q375" s="437" t="str">
        <f>VLOOKUP(P375,'Tech. sheet (2)'!$A:$S,17,FALSE)</f>
        <v>96-10 A</v>
      </c>
      <c r="R375" s="442" t="str">
        <f>VLOOKUP(P375,'Tech. sheet (2)'!$A:$S,12,FALSE)</f>
        <v>21EK05</v>
      </c>
      <c r="S375" s="477">
        <v>2.0</v>
      </c>
      <c r="T375" s="477" t="s">
        <v>3309</v>
      </c>
      <c r="U375" s="477">
        <f>VLOOKUP(N375,Register!$B:$E,4,FALSE)</f>
        <v>20000</v>
      </c>
      <c r="V375" s="412"/>
      <c r="W375" s="270"/>
      <c r="X375" s="270"/>
      <c r="Y375" s="270"/>
      <c r="Z375" s="270"/>
      <c r="AA375" s="270"/>
      <c r="AB375" s="270"/>
      <c r="AC375" s="270"/>
    </row>
    <row r="376" ht="15.75" customHeight="1">
      <c r="A376" s="496" t="s">
        <v>1336</v>
      </c>
      <c r="B376" s="436" t="str">
        <f>VLOOKUP(C376,'Tech. sheet (2)'!$A:$S,18,FALSE)</f>
        <v>L-896-795-180TH550F5028-HBI-A07B05</v>
      </c>
      <c r="C376" s="437" t="str">
        <f>VLOOKUP(A376,Register!$B:$F,3,FALSE)</f>
        <v>0,18x896x795 ALU/G</v>
      </c>
      <c r="D376" s="437" t="str">
        <f>VLOOKUP(C376,'Tech. sheet (2)'!$A:$S,17,FALSE)</f>
        <v>№149</v>
      </c>
      <c r="E376" s="437" t="str">
        <f>VLOOKUP(C376,'Tech. sheet (2)'!$A:$S,12,FALSE)</f>
        <v>ALU/G</v>
      </c>
      <c r="F376" s="498">
        <v>2.0</v>
      </c>
      <c r="G376" s="498">
        <v>11064.0</v>
      </c>
      <c r="H376" s="498">
        <f>VLOOKUP(A376,Register!B:F,4,FALSE)</f>
        <v>20000</v>
      </c>
      <c r="I376" s="412"/>
      <c r="J376" s="412"/>
      <c r="K376" s="412"/>
      <c r="L376" s="412"/>
      <c r="M376" s="412"/>
      <c r="N376" s="243" t="s">
        <v>1413</v>
      </c>
      <c r="O376" s="344" t="str">
        <f>VLOOKUP(P376,'Tech. sheet (2)'!$A:$R,18,FALSE)</f>
        <v>L-808-908-200TH550S5028-HBI-21EK05</v>
      </c>
      <c r="P376" s="460" t="str">
        <f>VLOOKUP(N376,Register!$B:$E,3,FALSE)</f>
        <v>OT096-21EK05</v>
      </c>
      <c r="Q376" s="437" t="str">
        <f>VLOOKUP(P376,'Tech. sheet (2)'!$A:$S,17,FALSE)</f>
        <v>96-10 A</v>
      </c>
      <c r="R376" s="442" t="str">
        <f>VLOOKUP(P376,'Tech. sheet (2)'!$A:$S,12,FALSE)</f>
        <v>21EK05</v>
      </c>
      <c r="S376" s="462">
        <v>3.0</v>
      </c>
      <c r="T376" s="462" t="s">
        <v>3310</v>
      </c>
      <c r="U376" s="462">
        <f>VLOOKUP(N376,Register!$B:$E,4,FALSE)</f>
        <v>20000</v>
      </c>
      <c r="V376" s="412"/>
      <c r="W376" s="270"/>
      <c r="X376" s="270"/>
      <c r="Y376" s="270"/>
      <c r="Z376" s="270"/>
      <c r="AA376" s="270"/>
      <c r="AB376" s="270"/>
      <c r="AC376" s="270"/>
    </row>
    <row r="377" ht="15.75" customHeight="1">
      <c r="A377" s="496" t="s">
        <v>1360</v>
      </c>
      <c r="B377" s="436" t="str">
        <f>VLOOKUP(C377,'Tech. sheet (2)'!$A:$S,18,FALSE)</f>
        <v>L-808-908-200TH550S2828-HBI-A07K05</v>
      </c>
      <c r="C377" s="437" t="str">
        <f>VLOOKUP(A377,Register!$B:$F,3,FALSE)</f>
        <v>OT96 Alu/C HBI auto</v>
      </c>
      <c r="D377" s="437" t="str">
        <f>VLOOKUP(C377,'Tech. sheet (2)'!$A:$S,17,FALSE)</f>
        <v>96-1 A</v>
      </c>
      <c r="E377" s="447" t="str">
        <f>VLOOKUP(C377,'Tech. sheet (2)'!$A:$S,12,FALSE)</f>
        <v>ALU/C</v>
      </c>
      <c r="F377" s="498">
        <v>2.0</v>
      </c>
      <c r="G377" s="498" t="s">
        <v>3308</v>
      </c>
      <c r="H377" s="498">
        <f>VLOOKUP(A377,Register!B:F,4,FALSE)</f>
        <v>30000</v>
      </c>
      <c r="I377" s="412"/>
      <c r="J377" s="412"/>
      <c r="K377" s="412"/>
      <c r="L377" s="412"/>
      <c r="M377" s="412"/>
      <c r="N377" s="243" t="s">
        <v>1376</v>
      </c>
      <c r="O377" s="450" t="str">
        <f>VLOOKUP(P377,'Tech. sheet (2)'!$A:$R,18,FALSE)</f>
        <v>L-913-766-140TS480F2020-USK-21EK05</v>
      </c>
      <c r="P377" s="460" t="str">
        <f>VLOOKUP(N377,Register!$B:$E,3,FALSE)</f>
        <v>0,14x913x766 USK 21E</v>
      </c>
      <c r="Q377" s="437" t="str">
        <f>VLOOKUP(P377,'Tech. sheet (2)'!$A:$S,17,FALSE)</f>
        <v>BUF-2 A</v>
      </c>
      <c r="R377" s="442" t="str">
        <f>VLOOKUP(P377,'Tech. sheet (2)'!$A:$S,12,FALSE)</f>
        <v>W/C </v>
      </c>
      <c r="S377" s="462">
        <v>3.0</v>
      </c>
      <c r="T377" s="462" t="s">
        <v>3310</v>
      </c>
      <c r="U377" s="462">
        <f>VLOOKUP(N377,Register!$B:$E,4,FALSE)</f>
        <v>20000</v>
      </c>
      <c r="V377" s="412"/>
      <c r="W377" s="270"/>
      <c r="X377" s="270"/>
      <c r="Y377" s="270"/>
      <c r="Z377" s="270"/>
      <c r="AA377" s="270"/>
      <c r="AB377" s="270"/>
      <c r="AC377" s="270"/>
    </row>
    <row r="378" ht="15.75" customHeight="1">
      <c r="A378" s="496" t="s">
        <v>1338</v>
      </c>
      <c r="B378" s="436" t="str">
        <f>VLOOKUP(C378,'Tech. sheet (2)'!$A:$S,18,FALSE)</f>
        <v>L-942-790-160TS340S2020-RAS-А08К05</v>
      </c>
      <c r="C378" s="437" t="str">
        <f>VLOOKUP(A378,Register!$B:$F,3,FALSE)</f>
        <v>0,16x942x790 ALU/С</v>
      </c>
      <c r="D378" s="437" t="str">
        <f>VLOOKUP(C378,'Tech. sheet (2)'!$A:$S,17,FALSE)</f>
        <v>BUF-3 A</v>
      </c>
      <c r="E378" s="437" t="str">
        <f>VLOOKUP(C378,'Tech. sheet (2)'!$A:$S,12,FALSE)</f>
        <v>ALU/С</v>
      </c>
      <c r="F378" s="498">
        <v>2.0</v>
      </c>
      <c r="G378" s="498" t="s">
        <v>3308</v>
      </c>
      <c r="H378" s="498">
        <f>VLOOKUP(A378,Register!B:F,4,FALSE)</f>
        <v>40000</v>
      </c>
      <c r="I378" s="412"/>
      <c r="J378" s="412"/>
      <c r="K378" s="412"/>
      <c r="L378" s="412"/>
      <c r="M378" s="412"/>
      <c r="N378" s="243" t="s">
        <v>1451</v>
      </c>
      <c r="O378" s="344" t="str">
        <f>VLOOKUP(P378,'Tech. sheet (2)'!$A:$R,18,FALSE)</f>
        <v>L-838-942-170TH550F2820-RAS-A55K05 </v>
      </c>
      <c r="P378" s="460" t="str">
        <f>VLOOKUP(N378,Register!$B:$E,3,FALSE)</f>
        <v>0,17x838x942 RAS ALU/С</v>
      </c>
      <c r="Q378" s="437" t="str">
        <f>VLOOKUP(P378,'Tech. sheet (2)'!$A:$S,17,FALSE)</f>
        <v>BUF-8 A</v>
      </c>
      <c r="R378" s="442" t="str">
        <f>VLOOKUP(P378,'Tech. sheet (2)'!$A:$S,12,FALSE)</f>
        <v>ALU/С</v>
      </c>
      <c r="S378" s="462">
        <v>2.0</v>
      </c>
      <c r="T378" s="462" t="s">
        <v>3308</v>
      </c>
      <c r="U378" s="462">
        <f>VLOOKUP(N378,Register!$B:$E,4,FALSE)</f>
        <v>30000</v>
      </c>
      <c r="V378" s="412"/>
      <c r="W378" s="270"/>
      <c r="X378" s="270"/>
      <c r="Y378" s="270"/>
      <c r="Z378" s="270"/>
      <c r="AA378" s="270"/>
      <c r="AB378" s="270"/>
      <c r="AC378" s="270"/>
    </row>
    <row r="379" ht="15.75" customHeight="1">
      <c r="A379" s="496" t="s">
        <v>1363</v>
      </c>
      <c r="B379" s="436" t="str">
        <f>VLOOKUP(C379,'Tech. sheet (2)'!$A:$S,18,FALSE)</f>
        <v>L-896-795-170TH550F2828-HBI-V14K05</v>
      </c>
      <c r="C379" s="437" t="str">
        <f>VLOOKUP(A379,Register!$B:$F,3,FALSE)</f>
        <v>0,17x896x795 W/C</v>
      </c>
      <c r="D379" s="437" t="str">
        <f>VLOOKUP(C379,'Tech. sheet (2)'!$A:$S,17,FALSE)</f>
        <v>№13-1</v>
      </c>
      <c r="E379" s="437" t="str">
        <f>VLOOKUP(C379,'Tech. sheet (2)'!$A:$S,12,FALSE)</f>
        <v>W/C </v>
      </c>
      <c r="F379" s="498">
        <v>2.0</v>
      </c>
      <c r="G379" s="498">
        <v>818062.0</v>
      </c>
      <c r="H379" s="498">
        <f>VLOOKUP(A379,Register!B:F,4,FALSE)</f>
        <v>35000</v>
      </c>
      <c r="I379" s="412"/>
      <c r="J379" s="412"/>
      <c r="K379" s="412"/>
      <c r="L379" s="412"/>
      <c r="M379" s="412"/>
      <c r="N379" s="243" t="s">
        <v>1449</v>
      </c>
      <c r="O379" s="450" t="str">
        <f>VLOOKUP(P379,'Tech. sheet (2)'!$A:$R,18,FALSE)</f>
        <v>L-954-848-170TH435S2828-USK-15VK05</v>
      </c>
      <c r="P379" s="460" t="str">
        <f>VLOOKUP(N379,Register!$B:$E,3,FALSE)</f>
        <v>OT62-ELQ6216A2A  USK ver3</v>
      </c>
      <c r="Q379" s="437" t="str">
        <f>VLOOKUP(P379,'Tech. sheet (2)'!$A:$S,17,FALSE)</f>
        <v>62-3 A</v>
      </c>
      <c r="R379" s="451" t="str">
        <f>VLOOKUP(P379,'Tech. sheet (2)'!$A:$S,12,FALSE)</f>
        <v>W/C 15V</v>
      </c>
      <c r="S379" s="462">
        <v>2.0</v>
      </c>
      <c r="T379" s="462" t="s">
        <v>3309</v>
      </c>
      <c r="U379" s="462">
        <f>VLOOKUP(N379,Register!$B:$E,4,FALSE)</f>
        <v>40000</v>
      </c>
      <c r="V379" s="412"/>
      <c r="W379" s="270"/>
      <c r="X379" s="270"/>
      <c r="Y379" s="270"/>
      <c r="Z379" s="270"/>
      <c r="AA379" s="270"/>
      <c r="AB379" s="270"/>
      <c r="AC379" s="270"/>
    </row>
    <row r="380" ht="15.75" customHeight="1">
      <c r="A380" s="496" t="s">
        <v>1366</v>
      </c>
      <c r="B380" s="436" t="str">
        <f>VLOOKUP(C380,'Tech. sheet (2)'!$A:$S,18,FALSE)</f>
        <v>L-896-795-170TH550F2828-HBI-V14K05</v>
      </c>
      <c r="C380" s="437" t="str">
        <f>VLOOKUP(A380,Register!$B:$F,3,FALSE)</f>
        <v>0,17x896x795 W/C</v>
      </c>
      <c r="D380" s="437" t="str">
        <f>VLOOKUP(C380,'Tech. sheet (2)'!$A:$S,17,FALSE)</f>
        <v>№13-1</v>
      </c>
      <c r="E380" s="437" t="str">
        <f>VLOOKUP(C380,'Tech. sheet (2)'!$A:$S,12,FALSE)</f>
        <v>W/C </v>
      </c>
      <c r="F380" s="498">
        <v>2.0</v>
      </c>
      <c r="G380" s="498">
        <v>818062.0</v>
      </c>
      <c r="H380" s="498">
        <f>VLOOKUP(A380,Register!B:F,4,FALSE)</f>
        <v>40000</v>
      </c>
      <c r="I380" s="412"/>
      <c r="J380" s="412"/>
      <c r="K380" s="412"/>
      <c r="L380" s="412"/>
      <c r="M380" s="412"/>
      <c r="N380" s="243" t="s">
        <v>1462</v>
      </c>
      <c r="O380" s="344" t="str">
        <f>VLOOKUP(P380,'Tech. sheet (2)'!$A:$R,18,FALSE)</f>
        <v>L-922-868-170TH580S2828-HBI-07CK05</v>
      </c>
      <c r="P380" s="460" t="str">
        <f>VLOOKUP(N380,Register!$B:$E,3,FALSE)</f>
        <v>OT070-ELQ7013A9A </v>
      </c>
      <c r="Q380" s="437" t="str">
        <f>VLOOKUP(P380,'Tech. sheet (2)'!$A:$S,17,FALSE)</f>
        <v>70-3 A</v>
      </c>
      <c r="R380" s="442" t="str">
        <f>VLOOKUP(P380,'Tech. sheet (2)'!$A:$S,12,FALSE)</f>
        <v>G/C</v>
      </c>
      <c r="S380" s="462">
        <v>1.0</v>
      </c>
      <c r="T380" s="462" t="s">
        <v>3306</v>
      </c>
      <c r="U380" s="462">
        <f>VLOOKUP(N380,Register!$B:$E,4,FALSE)</f>
        <v>20000</v>
      </c>
      <c r="V380" s="412"/>
      <c r="W380" s="270"/>
      <c r="X380" s="270"/>
      <c r="Y380" s="270"/>
      <c r="Z380" s="270"/>
      <c r="AA380" s="270"/>
      <c r="AB380" s="270"/>
      <c r="AC380" s="270"/>
    </row>
    <row r="381" ht="15.75" customHeight="1">
      <c r="A381" s="496" t="s">
        <v>1368</v>
      </c>
      <c r="B381" s="436" t="str">
        <f>VLOOKUP(C381,'Tech. sheet (2)'!$A:$S,18,FALSE)</f>
        <v>L-954-848-170TH435S2828-HBI-15VK05</v>
      </c>
      <c r="C381" s="437" t="str">
        <f>VLOOKUP(A381,Register!$B:$F,3,FALSE)</f>
        <v>OT62-ELQ6216A2A ver2</v>
      </c>
      <c r="D381" s="437" t="str">
        <f>VLOOKUP(C381,'Tech. sheet (2)'!$A:$S,17,FALSE)</f>
        <v>62-3 A</v>
      </c>
      <c r="E381" s="437" t="str">
        <f>VLOOKUP(C381,'Tech. sheet (2)'!$A:$S,12,FALSE)</f>
        <v>W/C 15V</v>
      </c>
      <c r="F381" s="498">
        <v>2.0</v>
      </c>
      <c r="G381" s="498" t="s">
        <v>3309</v>
      </c>
      <c r="H381" s="498">
        <f>VLOOKUP(A381,Register!B:F,4,FALSE)</f>
        <v>35000</v>
      </c>
      <c r="I381" s="412"/>
      <c r="J381" s="412"/>
      <c r="K381" s="412"/>
      <c r="L381" s="412"/>
      <c r="M381" s="412"/>
      <c r="N381" s="243" t="s">
        <v>1462</v>
      </c>
      <c r="O381" s="344" t="str">
        <f>VLOOKUP(P381,'Tech. sheet (2)'!$A:$R,18,FALSE)</f>
        <v>L-922-868-170TH580S2828-HBI-07CK05</v>
      </c>
      <c r="P381" s="460" t="str">
        <f>VLOOKUP(N381,Register!$B:$E,3,FALSE)</f>
        <v>OT070-ELQ7013A9A </v>
      </c>
      <c r="Q381" s="437" t="str">
        <f>VLOOKUP(P381,'Tech. sheet (2)'!$A:$S,17,FALSE)</f>
        <v>70-3 A</v>
      </c>
      <c r="R381" s="442" t="str">
        <f>VLOOKUP(P381,'Tech. sheet (2)'!$A:$S,12,FALSE)</f>
        <v>G/C</v>
      </c>
      <c r="S381" s="462">
        <v>2.0</v>
      </c>
      <c r="T381" s="462">
        <v>816361.0</v>
      </c>
      <c r="U381" s="462">
        <f>VLOOKUP(N381,Register!$B:$E,4,FALSE)</f>
        <v>20000</v>
      </c>
      <c r="V381" s="412"/>
      <c r="W381" s="270"/>
      <c r="X381" s="270"/>
      <c r="Y381" s="270"/>
      <c r="Z381" s="270"/>
      <c r="AA381" s="270"/>
      <c r="AB381" s="270"/>
      <c r="AC381" s="270"/>
    </row>
    <row r="382" ht="15.75" customHeight="1">
      <c r="A382" s="496" t="s">
        <v>1369</v>
      </c>
      <c r="B382" s="436" t="str">
        <f>VLOOKUP(C382,'Tech. sheet (2)'!$A:$S,18,FALSE)</f>
        <v>L-954-848-170TH435S2828-HBI-15VK05</v>
      </c>
      <c r="C382" s="437" t="str">
        <f>VLOOKUP(A382,Register!$B:$F,3,FALSE)</f>
        <v>OT62-ELQ6216A2A ver2</v>
      </c>
      <c r="D382" s="437" t="str">
        <f>VLOOKUP(C382,'Tech. sheet (2)'!$A:$S,17,FALSE)</f>
        <v>62-3 A</v>
      </c>
      <c r="E382" s="437" t="str">
        <f>VLOOKUP(C382,'Tech. sheet (2)'!$A:$S,12,FALSE)</f>
        <v>W/C 15V</v>
      </c>
      <c r="F382" s="498">
        <v>2.0</v>
      </c>
      <c r="G382" s="498" t="s">
        <v>3309</v>
      </c>
      <c r="H382" s="498">
        <f>VLOOKUP(A382,Register!B:F,4,FALSE)</f>
        <v>35000</v>
      </c>
      <c r="I382" s="412"/>
      <c r="J382" s="412"/>
      <c r="K382" s="412"/>
      <c r="L382" s="412"/>
      <c r="M382" s="412"/>
      <c r="N382" s="243" t="s">
        <v>1456</v>
      </c>
      <c r="O382" s="344" t="str">
        <f>VLOOKUP(P382,'Tech. sheet (2)'!$A:$R,18,FALSE)</f>
        <v>L-838-942-170TH550F2820-RAS-A55K05 </v>
      </c>
      <c r="P382" s="460" t="str">
        <f>VLOOKUP(N382,Register!$B:$E,3,FALSE)</f>
        <v>0,17x838x942 RAS ALU/С</v>
      </c>
      <c r="Q382" s="437" t="str">
        <f>VLOOKUP(P382,'Tech. sheet (2)'!$A:$S,17,FALSE)</f>
        <v>BUF-8 A</v>
      </c>
      <c r="R382" s="442" t="str">
        <f>VLOOKUP(P382,'Tech. sheet (2)'!$A:$S,12,FALSE)</f>
        <v>ALU/С</v>
      </c>
      <c r="S382" s="462">
        <v>2.0</v>
      </c>
      <c r="T382" s="462" t="s">
        <v>3308</v>
      </c>
      <c r="U382" s="462">
        <f>VLOOKUP(N382,Register!$B:$E,4,FALSE)</f>
        <v>20000</v>
      </c>
      <c r="V382" s="412"/>
      <c r="W382" s="270"/>
      <c r="X382" s="270"/>
      <c r="Y382" s="270"/>
      <c r="Z382" s="270"/>
      <c r="AA382" s="270"/>
      <c r="AB382" s="270"/>
      <c r="AC382" s="270"/>
    </row>
    <row r="383" ht="15.75" customHeight="1">
      <c r="A383" s="496" t="s">
        <v>1306</v>
      </c>
      <c r="B383" s="436" t="str">
        <f>VLOOKUP(C383,'Tech. sheet (2)'!$A:$S,18,FALSE)</f>
        <v>L-877-1066-180TS275S2828-USK-21EB05</v>
      </c>
      <c r="C383" s="437" t="str">
        <f>VLOOKUP(A383,Register!$B:$F,3,FALSE)</f>
        <v>0,18x877x1066 W/G</v>
      </c>
      <c r="D383" s="437" t="str">
        <f>VLOOKUP(C383,'Tech. sheet (2)'!$A:$S,17,FALSE)</f>
        <v>BUF-13 A</v>
      </c>
      <c r="E383" s="437" t="str">
        <f>VLOOKUP(C383,'Tech. sheet (2)'!$A:$S,12,FALSE)</f>
        <v>W/G</v>
      </c>
      <c r="F383" s="498">
        <v>2.0</v>
      </c>
      <c r="G383" s="498" t="s">
        <v>3309</v>
      </c>
      <c r="H383" s="498">
        <f>VLOOKUP(A383,Register!B:F,4,FALSE)</f>
        <v>4500</v>
      </c>
      <c r="I383" s="412"/>
      <c r="J383" s="412"/>
      <c r="K383" s="412"/>
      <c r="L383" s="412"/>
      <c r="M383" s="412"/>
      <c r="N383" s="243" t="s">
        <v>1453</v>
      </c>
      <c r="O383" s="344" t="str">
        <f>VLOOKUP(P383,'Tech. sheet (2)'!$A:$R,18,FALSE)</f>
        <v>L-808-908-200TH550S2828-USK-A07K05</v>
      </c>
      <c r="P383" s="460" t="str">
        <f>VLOOKUP(N383,Register!$B:$E,3,FALSE)</f>
        <v>OT96 Alu/C USK auto</v>
      </c>
      <c r="Q383" s="437" t="str">
        <f>VLOOKUP(P383,'Tech. sheet (2)'!$A:$S,17,FALSE)</f>
        <v>96-1 A</v>
      </c>
      <c r="R383" s="442" t="str">
        <f>VLOOKUP(P383,'Tech. sheet (2)'!$A:$S,12,FALSE)</f>
        <v>ALU/C</v>
      </c>
      <c r="S383" s="462">
        <v>2.0</v>
      </c>
      <c r="T383" s="462" t="s">
        <v>3308</v>
      </c>
      <c r="U383" s="462">
        <f>VLOOKUP(N383,Register!$B:$E,4,FALSE)</f>
        <v>20000</v>
      </c>
      <c r="V383" s="412"/>
      <c r="W383" s="270"/>
      <c r="X383" s="270"/>
      <c r="Y383" s="270"/>
      <c r="Z383" s="270"/>
      <c r="AA383" s="270"/>
      <c r="AB383" s="270"/>
      <c r="AC383" s="270"/>
    </row>
    <row r="384" ht="15.75" customHeight="1">
      <c r="A384" s="496" t="s">
        <v>1371</v>
      </c>
      <c r="B384" s="436" t="str">
        <f>VLOOKUP(C384,'Tech. sheet (2)'!$A:$S,18,FALSE)</f>
        <v>L-838-941,7-200TH550F2820-USK-A75B05</v>
      </c>
      <c r="C384" s="437" t="str">
        <f>VLOOKUP(A384,Register!$B:$F,3,FALSE)</f>
        <v>OT99 USK ALU/G</v>
      </c>
      <c r="D384" s="437" t="str">
        <f>VLOOKUP(C384,'Tech. sheet (2)'!$A:$S,17,FALSE)</f>
        <v>№ 99-C-2</v>
      </c>
      <c r="E384" s="437" t="str">
        <f>VLOOKUP(C384,'Tech. sheet (2)'!$A:$S,12,FALSE)</f>
        <v>ALU/G</v>
      </c>
      <c r="F384" s="498">
        <v>2.0</v>
      </c>
      <c r="G384" s="498" t="s">
        <v>3308</v>
      </c>
      <c r="H384" s="498">
        <f>VLOOKUP(A384,Register!B:F,4,FALSE)</f>
        <v>50000</v>
      </c>
      <c r="I384" s="412"/>
      <c r="J384" s="412"/>
      <c r="K384" s="412"/>
      <c r="L384" s="412"/>
      <c r="M384" s="412"/>
      <c r="N384" s="243" t="s">
        <v>1472</v>
      </c>
      <c r="O384" s="344" t="str">
        <f>VLOOKUP(P384,'Tech. sheet (2)'!$A:$R,18,FALSE)</f>
        <v>L-954-848-170TH435S2828-USK-21EK05   </v>
      </c>
      <c r="P384" s="460" t="str">
        <f>VLOOKUP(N384,Register!$B:$E,3,FALSE)</f>
        <v>OT62-ELQ6215A5A USK 21E</v>
      </c>
      <c r="Q384" s="437" t="str">
        <f>VLOOKUP(P384,'Tech. sheet (2)'!$A:$S,17,FALSE)</f>
        <v>62-1</v>
      </c>
      <c r="R384" s="442" t="str">
        <f>VLOOKUP(P384,'Tech. sheet (2)'!$A:$S,12,FALSE)</f>
        <v>21E</v>
      </c>
      <c r="S384" s="462">
        <v>2.0</v>
      </c>
      <c r="T384" s="462" t="s">
        <v>3309</v>
      </c>
      <c r="U384" s="462">
        <f>VLOOKUP(N384,Register!$B:$E,4,FALSE)</f>
        <v>4500</v>
      </c>
      <c r="V384" s="412"/>
      <c r="W384" s="270"/>
      <c r="X384" s="270"/>
      <c r="Y384" s="270"/>
      <c r="Z384" s="270"/>
      <c r="AA384" s="270"/>
      <c r="AB384" s="270"/>
      <c r="AC384" s="270"/>
    </row>
    <row r="385" ht="15.75" customHeight="1">
      <c r="A385" s="496" t="s">
        <v>1371</v>
      </c>
      <c r="B385" s="436" t="str">
        <f>VLOOKUP(C385,'Tech. sheet (2)'!$A:$S,18,FALSE)</f>
        <v>L-838-941,7-200TH550F2820-USK-A75B05</v>
      </c>
      <c r="C385" s="437" t="str">
        <f>VLOOKUP(A385,Register!$B:$F,3,FALSE)</f>
        <v>OT99 USK ALU/G</v>
      </c>
      <c r="D385" s="437" t="str">
        <f>VLOOKUP(C385,'Tech. sheet (2)'!$A:$S,17,FALSE)</f>
        <v>№ 99-C-2</v>
      </c>
      <c r="E385" s="437" t="str">
        <f>VLOOKUP(C385,'Tech. sheet (2)'!$A:$S,12,FALSE)</f>
        <v>ALU/G</v>
      </c>
      <c r="F385" s="498">
        <v>2.0</v>
      </c>
      <c r="G385" s="498">
        <v>11064.0</v>
      </c>
      <c r="H385" s="498">
        <f>VLOOKUP(A385,Register!B:F,4,FALSE)</f>
        <v>50000</v>
      </c>
      <c r="I385" s="412"/>
      <c r="J385" s="412"/>
      <c r="K385" s="412"/>
      <c r="L385" s="412"/>
      <c r="M385" s="412"/>
      <c r="N385" s="243" t="s">
        <v>1466</v>
      </c>
      <c r="O385" s="450" t="str">
        <f>VLOOKUP(P385,'Tech. sheet (2)'!$A:$R,18,FALSE)</f>
        <v>L-954-848-170TH435S2828-USK-15VK05</v>
      </c>
      <c r="P385" s="460" t="str">
        <f>VLOOKUP(N385,Register!$B:$E,3,FALSE)</f>
        <v>OT62-ELQ6216A2A  USK ver3</v>
      </c>
      <c r="Q385" s="437" t="str">
        <f>VLOOKUP(P385,'Tech. sheet (2)'!$A:$S,17,FALSE)</f>
        <v>62-3 A</v>
      </c>
      <c r="R385" s="451" t="str">
        <f>VLOOKUP(P385,'Tech. sheet (2)'!$A:$S,12,FALSE)</f>
        <v>W/C 15V</v>
      </c>
      <c r="S385" s="462">
        <v>2.0</v>
      </c>
      <c r="T385" s="462" t="s">
        <v>3309</v>
      </c>
      <c r="U385" s="462">
        <f>VLOOKUP(N385,Register!$B:$E,4,FALSE)</f>
        <v>30000</v>
      </c>
      <c r="V385" s="412"/>
      <c r="W385" s="270"/>
      <c r="X385" s="270"/>
      <c r="Y385" s="270"/>
      <c r="Z385" s="270"/>
      <c r="AA385" s="270"/>
      <c r="AB385" s="270"/>
      <c r="AC385" s="270"/>
    </row>
    <row r="386" ht="15.75" customHeight="1">
      <c r="A386" s="209" t="s">
        <v>1379</v>
      </c>
      <c r="B386" s="436" t="str">
        <f>VLOOKUP(C386,'Tech. sheet (2)'!$A:$S,18,FALSE)</f>
        <v>L-975-925-140TS550S2828-USK-C06K05</v>
      </c>
      <c r="C386" s="437" t="str">
        <f>VLOOKUP(A386,Register!$B:$F,3,FALSE)</f>
        <v>0,14x975x925 G/C USK</v>
      </c>
      <c r="D386" s="437" t="str">
        <f>VLOOKUP(C386,'Tech. sheet (2)'!$A:$S,17,FALSE)</f>
        <v>BUF-11 A</v>
      </c>
      <c r="E386" s="437" t="str">
        <f>VLOOKUP(C386,'Tech. sheet (2)'!$A:$S,12,FALSE)</f>
        <v>G/C</v>
      </c>
      <c r="F386" s="443">
        <v>2.0</v>
      </c>
      <c r="G386" s="443">
        <v>101597.0</v>
      </c>
      <c r="H386" s="443">
        <f>VLOOKUP(A386,Register!B:F,4,FALSE)</f>
        <v>30000</v>
      </c>
      <c r="I386" s="412"/>
      <c r="J386" s="412"/>
      <c r="K386" s="412"/>
      <c r="L386" s="412"/>
      <c r="M386" s="412"/>
      <c r="N386" s="243" t="s">
        <v>1471</v>
      </c>
      <c r="O386" s="344" t="str">
        <f>VLOOKUP(P386,'Tech. sheet (2)'!$A:$R,18,FALSE)</f>
        <v>L-808-908-200TH550S2828-USK-A07K05</v>
      </c>
      <c r="P386" s="460" t="str">
        <f>VLOOKUP(N386,Register!$B:$E,3,FALSE)</f>
        <v>OT96 Alu/C USK auto</v>
      </c>
      <c r="Q386" s="437" t="str">
        <f>VLOOKUP(P386,'Tech. sheet (2)'!$A:$S,17,FALSE)</f>
        <v>96-1 A</v>
      </c>
      <c r="R386" s="442" t="str">
        <f>VLOOKUP(P386,'Tech. sheet (2)'!$A:$S,12,FALSE)</f>
        <v>ALU/C</v>
      </c>
      <c r="S386" s="462">
        <v>2.0</v>
      </c>
      <c r="T386" s="462" t="s">
        <v>3308</v>
      </c>
      <c r="U386" s="462">
        <f>VLOOKUP(N386,Register!$B:$E,4,FALSE)</f>
        <v>30000</v>
      </c>
      <c r="V386" s="412"/>
      <c r="W386" s="270"/>
      <c r="X386" s="270"/>
      <c r="Y386" s="270"/>
      <c r="Z386" s="270"/>
      <c r="AA386" s="270"/>
      <c r="AB386" s="270"/>
      <c r="AC386" s="270"/>
    </row>
    <row r="387" ht="15.75" customHeight="1">
      <c r="A387" s="209" t="s">
        <v>1380</v>
      </c>
      <c r="B387" s="436" t="str">
        <f>VLOOKUP(C387,'Tech. sheet (2)'!$A:$S,18,FALSE)</f>
        <v>L-975-925-140TS550S2828-USK-C06K05</v>
      </c>
      <c r="C387" s="437" t="str">
        <f>VLOOKUP(A387,Register!$B:$F,3,FALSE)</f>
        <v>0,14x975x925 G/C USK</v>
      </c>
      <c r="D387" s="437" t="str">
        <f>VLOOKUP(C387,'Tech. sheet (2)'!$A:$S,17,FALSE)</f>
        <v>BUF-11 A</v>
      </c>
      <c r="E387" s="437" t="str">
        <f>VLOOKUP(C387,'Tech. sheet (2)'!$A:$S,12,FALSE)</f>
        <v>G/C</v>
      </c>
      <c r="F387" s="443">
        <v>2.0</v>
      </c>
      <c r="G387" s="443">
        <v>101597.0</v>
      </c>
      <c r="H387" s="443">
        <f>VLOOKUP(A387,Register!B:F,4,FALSE)</f>
        <v>20000</v>
      </c>
      <c r="I387" s="412"/>
      <c r="J387" s="412"/>
      <c r="K387" s="412"/>
      <c r="L387" s="412"/>
      <c r="M387" s="412"/>
      <c r="N387" s="243" t="s">
        <v>1312</v>
      </c>
      <c r="O387" s="344" t="str">
        <f>VLOOKUP(P387,'Tech. sheet (2)'!$A:$R,18,FALSE)</f>
        <v>L-942-790-160TS340S2020-RAS-А08К05</v>
      </c>
      <c r="P387" s="460" t="str">
        <f>VLOOKUP(N387,Register!$B:$E,3,FALSE)</f>
        <v>0,16x942x790 ALU/С</v>
      </c>
      <c r="Q387" s="437" t="str">
        <f>VLOOKUP(P387,'Tech. sheet (2)'!$A:$S,17,FALSE)</f>
        <v>BUF-3 A</v>
      </c>
      <c r="R387" s="442" t="str">
        <f>VLOOKUP(P387,'Tech. sheet (2)'!$A:$S,12,FALSE)</f>
        <v>ALU/С</v>
      </c>
      <c r="S387" s="462">
        <v>2.0</v>
      </c>
      <c r="T387" s="462" t="s">
        <v>3308</v>
      </c>
      <c r="U387" s="462">
        <f>VLOOKUP(N387,Register!$B:$E,4,FALSE)</f>
        <v>30000</v>
      </c>
      <c r="V387" s="412"/>
      <c r="W387" s="270"/>
      <c r="X387" s="270"/>
      <c r="Y387" s="270"/>
      <c r="Z387" s="270"/>
      <c r="AA387" s="270"/>
      <c r="AB387" s="270"/>
      <c r="AC387" s="270"/>
    </row>
    <row r="388" ht="15.75" customHeight="1">
      <c r="A388" s="209" t="s">
        <v>1385</v>
      </c>
      <c r="B388" s="436" t="str">
        <f>VLOOKUP(C388,'Tech. sheet (2)'!$A:$S,18,FALSE)</f>
        <v>L-922-868-170TH580S2828-HBI-07CK05</v>
      </c>
      <c r="C388" s="437" t="str">
        <f>VLOOKUP(A388,Register!$B:$F,3,FALSE)</f>
        <v>OT070-ELQ7013A9A </v>
      </c>
      <c r="D388" s="437" t="str">
        <f>VLOOKUP(C388,'Tech. sheet (2)'!$A:$S,17,FALSE)</f>
        <v>70-3 A</v>
      </c>
      <c r="E388" s="437" t="str">
        <f>VLOOKUP(C388,'Tech. sheet (2)'!$A:$S,12,FALSE)</f>
        <v>G/C</v>
      </c>
      <c r="F388" s="443">
        <v>1.0</v>
      </c>
      <c r="G388" s="443" t="s">
        <v>3306</v>
      </c>
      <c r="H388" s="443">
        <f>VLOOKUP(A388,Register!B:F,4,FALSE)</f>
        <v>30000</v>
      </c>
      <c r="I388" s="412"/>
      <c r="J388" s="412"/>
      <c r="K388" s="412"/>
      <c r="L388" s="412"/>
      <c r="M388" s="412"/>
      <c r="N388" s="243" t="s">
        <v>1475</v>
      </c>
      <c r="O388" s="344" t="str">
        <f>VLOOKUP(P388,'Tech. sheet (2)'!$A:$R,18,FALSE)</f>
        <v>L-950-876-270TH435F5628-USK-20EB05</v>
      </c>
      <c r="P388" s="460" t="str">
        <f>VLOOKUP(N388,Register!$B:$E,3,FALSE)</f>
        <v>OT153-ELQ1554A0A USK</v>
      </c>
      <c r="Q388" s="437" t="str">
        <f>VLOOKUP(P388,'Tech. sheet (2)'!$A:$S,17,FALSE)</f>
        <v>153-1 A</v>
      </c>
      <c r="R388" s="442" t="str">
        <f>VLOOKUP(P388,'Tech. sheet (2)'!$A:$S,12,FALSE)</f>
        <v>W/G</v>
      </c>
      <c r="S388" s="462">
        <v>1.0</v>
      </c>
      <c r="T388" s="462" t="s">
        <v>3307</v>
      </c>
      <c r="U388" s="462">
        <f>VLOOKUP(N388,Register!$B:$E,4,FALSE)</f>
        <v>17000</v>
      </c>
      <c r="V388" s="412"/>
      <c r="W388" s="270"/>
      <c r="X388" s="270"/>
      <c r="Y388" s="270"/>
      <c r="Z388" s="270"/>
      <c r="AA388" s="270"/>
      <c r="AB388" s="270"/>
      <c r="AC388" s="270"/>
    </row>
    <row r="389" ht="15.75" customHeight="1">
      <c r="A389" s="209" t="s">
        <v>1386</v>
      </c>
      <c r="B389" s="436" t="str">
        <f>VLOOKUP(C389,'Tech. sheet (2)'!$A:$S,18,FALSE)</f>
        <v>L-922-868-170TH580S2828-HBI-07CK05</v>
      </c>
      <c r="C389" s="437" t="str">
        <f>VLOOKUP(A389,Register!$B:$F,3,FALSE)</f>
        <v>OT070-ELQ7013A9A </v>
      </c>
      <c r="D389" s="437" t="str">
        <f>VLOOKUP(C389,'Tech. sheet (2)'!$A:$S,17,FALSE)</f>
        <v>70-3 A</v>
      </c>
      <c r="E389" s="437" t="str">
        <f>VLOOKUP(C389,'Tech. sheet (2)'!$A:$S,12,FALSE)</f>
        <v>G/C</v>
      </c>
      <c r="F389" s="443">
        <v>1.0</v>
      </c>
      <c r="G389" s="443" t="s">
        <v>3306</v>
      </c>
      <c r="H389" s="443">
        <f>VLOOKUP(A389,Register!$B:$E,4,FALSE)</f>
        <v>10000</v>
      </c>
      <c r="I389" s="412"/>
      <c r="J389" s="412"/>
      <c r="K389" s="412"/>
      <c r="L389" s="412"/>
      <c r="M389" s="412"/>
      <c r="N389" s="243" t="s">
        <v>1476</v>
      </c>
      <c r="O389" s="344" t="str">
        <f>VLOOKUP(P389,'Tech. sheet (2)'!$A:$R,18,FALSE)</f>
        <v>L-950-876-270TH435F5628-HBI-20EB05</v>
      </c>
      <c r="P389" s="460" t="str">
        <f>VLOOKUP(N389,Register!$B:$E,3,FALSE)</f>
        <v>OT153-ELQ1554A0A</v>
      </c>
      <c r="Q389" s="437" t="str">
        <f>VLOOKUP(P389,'Tech. sheet (2)'!$A:$S,17,FALSE)</f>
        <v>153-1 A</v>
      </c>
      <c r="R389" s="442" t="str">
        <f>VLOOKUP(P389,'Tech. sheet (2)'!$A:$S,12,FALSE)</f>
        <v>W/G</v>
      </c>
      <c r="S389" s="462">
        <v>1.0</v>
      </c>
      <c r="T389" s="462" t="s">
        <v>3307</v>
      </c>
      <c r="U389" s="462">
        <f>VLOOKUP(N389,Register!$B:$E,4,FALSE)</f>
        <v>11000</v>
      </c>
      <c r="V389" s="412"/>
      <c r="W389" s="270"/>
      <c r="X389" s="270"/>
      <c r="Y389" s="270"/>
      <c r="Z389" s="270"/>
      <c r="AA389" s="270"/>
      <c r="AB389" s="270"/>
      <c r="AC389" s="270"/>
    </row>
    <row r="390" ht="15.75" customHeight="1">
      <c r="A390" s="209" t="s">
        <v>1387</v>
      </c>
      <c r="B390" s="436" t="str">
        <f>VLOOKUP(C390,'Tech. sheet (2)'!$A:$S,18,FALSE)</f>
        <v>L-838-942-170TH550F2820-HBI-A55K05</v>
      </c>
      <c r="C390" s="437" t="str">
        <f>VLOOKUP(A390,Register!$B:$F,3,FALSE)</f>
        <v>0,17x838x942 ALU/С</v>
      </c>
      <c r="D390" s="437" t="str">
        <f>VLOOKUP(C390,'Tech. sheet (2)'!$A:$S,17,FALSE)</f>
        <v>BUF-8 A</v>
      </c>
      <c r="E390" s="437" t="str">
        <f>VLOOKUP(C390,'Tech. sheet (2)'!$A:$S,12,FALSE)</f>
        <v>ALU/С</v>
      </c>
      <c r="F390" s="443">
        <v>1.0</v>
      </c>
      <c r="G390" s="443" t="s">
        <v>3306</v>
      </c>
      <c r="H390" s="443">
        <f>VLOOKUP(A390,Register!$B:$E,4,FALSE)</f>
        <v>20000</v>
      </c>
      <c r="I390" s="412"/>
      <c r="J390" s="412"/>
      <c r="K390" s="412"/>
      <c r="L390" s="412"/>
      <c r="M390" s="412"/>
      <c r="N390" s="243" t="s">
        <v>1476</v>
      </c>
      <c r="O390" s="344" t="str">
        <f>VLOOKUP(P390,'Tech. sheet (2)'!$A:$R,18,FALSE)</f>
        <v>L-950-876-270TH435F5628-HBI-20EB05</v>
      </c>
      <c r="P390" s="460" t="str">
        <f>VLOOKUP(N390,Register!$B:$E,3,FALSE)</f>
        <v>OT153-ELQ1554A0A</v>
      </c>
      <c r="Q390" s="437" t="str">
        <f>VLOOKUP(P390,'Tech. sheet (2)'!$A:$S,17,FALSE)</f>
        <v>153-1 A</v>
      </c>
      <c r="R390" s="442" t="str">
        <f>VLOOKUP(P390,'Tech. sheet (2)'!$A:$S,12,FALSE)</f>
        <v>W/G</v>
      </c>
      <c r="S390" s="462">
        <v>2.0</v>
      </c>
      <c r="T390" s="462">
        <v>819059.0</v>
      </c>
      <c r="U390" s="462">
        <f>VLOOKUP(N390,Register!$B:$E,4,FALSE)</f>
        <v>11000</v>
      </c>
      <c r="V390" s="412"/>
      <c r="W390" s="270"/>
      <c r="X390" s="270"/>
      <c r="Y390" s="270"/>
      <c r="Z390" s="270"/>
      <c r="AA390" s="270"/>
      <c r="AB390" s="270"/>
      <c r="AC390" s="270"/>
    </row>
    <row r="391" ht="15.75" customHeight="1">
      <c r="A391" s="209" t="s">
        <v>1384</v>
      </c>
      <c r="B391" s="449" t="str">
        <f>VLOOKUP(C391,'Tech. sheet (2)'!$A:$S,18,FALSE)</f>
        <v>L-954-848-170TH435S2828-USK-15VK05</v>
      </c>
      <c r="C391" s="437" t="str">
        <f>VLOOKUP(A391,Register!$B:$F,3,FALSE)</f>
        <v>OT62-ELQ6216A2A  USK ver3</v>
      </c>
      <c r="D391" s="437" t="str">
        <f>VLOOKUP(C391,'Tech. sheet (2)'!$A:$S,17,FALSE)</f>
        <v>62-3 A</v>
      </c>
      <c r="E391" s="447" t="str">
        <f>VLOOKUP(C391,'Tech. sheet (2)'!$A:$S,12,FALSE)</f>
        <v>W/C 15V</v>
      </c>
      <c r="F391" s="443">
        <v>1.0</v>
      </c>
      <c r="G391" s="443" t="s">
        <v>3306</v>
      </c>
      <c r="H391" s="443">
        <f>VLOOKUP(A391,Register!$B:$E,4,FALSE)</f>
        <v>20000</v>
      </c>
      <c r="I391" s="412"/>
      <c r="J391" s="412"/>
      <c r="K391" s="412"/>
      <c r="L391" s="412"/>
      <c r="M391" s="412"/>
      <c r="N391" s="243" t="s">
        <v>1475</v>
      </c>
      <c r="O391" s="344" t="str">
        <f>VLOOKUP(P391,'Tech. sheet (2)'!$A:$R,18,FALSE)</f>
        <v>L-950-876-270TH435F5628-USK-20EB05</v>
      </c>
      <c r="P391" s="460" t="str">
        <f>VLOOKUP(N391,Register!$B:$E,3,FALSE)</f>
        <v>OT153-ELQ1554A0A USK</v>
      </c>
      <c r="Q391" s="437" t="str">
        <f>VLOOKUP(P391,'Tech. sheet (2)'!$A:$S,17,FALSE)</f>
        <v>153-1 A</v>
      </c>
      <c r="R391" s="442" t="str">
        <f>VLOOKUP(P391,'Tech. sheet (2)'!$A:$S,12,FALSE)</f>
        <v>W/G</v>
      </c>
      <c r="S391" s="462">
        <v>2.0</v>
      </c>
      <c r="T391" s="462">
        <v>819059.0</v>
      </c>
      <c r="U391" s="462">
        <f>VLOOKUP(N391,Register!$B:$E,4,FALSE)</f>
        <v>17000</v>
      </c>
      <c r="V391" s="412"/>
      <c r="W391" s="270"/>
      <c r="X391" s="270"/>
      <c r="Y391" s="270"/>
      <c r="Z391" s="270"/>
      <c r="AA391" s="270"/>
      <c r="AB391" s="270"/>
      <c r="AC391" s="270"/>
    </row>
    <row r="392" ht="15.75" customHeight="1">
      <c r="A392" s="209" t="s">
        <v>1390</v>
      </c>
      <c r="B392" s="436" t="str">
        <f>VLOOKUP(C392,'Tech. sheet (2)'!$A:$S,18,FALSE)</f>
        <v>L-954-848-170TH435S2828-HBI-15VK05</v>
      </c>
      <c r="C392" s="437" t="str">
        <f>VLOOKUP(A392,Register!$B:$F,3,FALSE)</f>
        <v>OT62-ELQ6216A2A ver2</v>
      </c>
      <c r="D392" s="437" t="str">
        <f>VLOOKUP(C392,'Tech. sheet (2)'!$A:$S,17,FALSE)</f>
        <v>62-3 A</v>
      </c>
      <c r="E392" s="437" t="str">
        <f>VLOOKUP(C392,'Tech. sheet (2)'!$A:$S,12,FALSE)</f>
        <v>W/C 15V</v>
      </c>
      <c r="F392" s="443">
        <v>1.0</v>
      </c>
      <c r="G392" s="443" t="s">
        <v>3306</v>
      </c>
      <c r="H392" s="443">
        <v>6000.0</v>
      </c>
      <c r="I392" s="412"/>
      <c r="J392" s="412"/>
      <c r="K392" s="412"/>
      <c r="L392" s="412"/>
      <c r="M392" s="412"/>
      <c r="N392" s="243" t="s">
        <v>1475</v>
      </c>
      <c r="O392" s="344" t="str">
        <f>VLOOKUP(P392,'Tech. sheet (2)'!$A:$R,18,FALSE)</f>
        <v>L-950-876-270TH435F5628-USK-20EB05</v>
      </c>
      <c r="P392" s="460" t="str">
        <f>VLOOKUP(N392,Register!$B:$E,3,FALSE)</f>
        <v>OT153-ELQ1554A0A USK</v>
      </c>
      <c r="Q392" s="437" t="str">
        <f>VLOOKUP(P392,'Tech. sheet (2)'!$A:$S,17,FALSE)</f>
        <v>153-1 A</v>
      </c>
      <c r="R392" s="442" t="str">
        <f>VLOOKUP(P392,'Tech. sheet (2)'!$A:$S,12,FALSE)</f>
        <v>W/G</v>
      </c>
      <c r="S392" s="462">
        <v>3.0</v>
      </c>
      <c r="T392" s="462">
        <v>816733.0</v>
      </c>
      <c r="U392" s="462">
        <f>VLOOKUP(N392,Register!$B:$E,4,FALSE)</f>
        <v>17000</v>
      </c>
      <c r="V392" s="412"/>
      <c r="W392" s="270"/>
      <c r="X392" s="270"/>
      <c r="Y392" s="270"/>
      <c r="Z392" s="270"/>
      <c r="AA392" s="270"/>
      <c r="AB392" s="270"/>
      <c r="AC392" s="270"/>
    </row>
    <row r="393" ht="15.75" customHeight="1">
      <c r="A393" s="209" t="s">
        <v>1246</v>
      </c>
      <c r="B393" s="436" t="str">
        <f>VLOOKUP(C393,'Tech. sheet (2)'!$A:$S,18,FALSE)</f>
        <v>L-913-766-140TS480F2020-RAS-21EK05</v>
      </c>
      <c r="C393" s="437" t="str">
        <f>VLOOKUP(A393,Register!$B:$F,3,FALSE)</f>
        <v>0,14x913x766 21E</v>
      </c>
      <c r="D393" s="464" t="str">
        <f>VLOOKUP(C393,'Tech. sheet (2)'!$A:$S,17,FALSE)</f>
        <v>BUF-2 A</v>
      </c>
      <c r="E393" s="437" t="str">
        <f>VLOOKUP(C393,'Tech. sheet (2)'!$A:$S,12,FALSE)</f>
        <v>21E</v>
      </c>
      <c r="F393" s="443">
        <v>2.0</v>
      </c>
      <c r="G393" s="443" t="s">
        <v>3317</v>
      </c>
      <c r="H393" s="443">
        <f>VLOOKUP(A393,Register!$B:$E,4,FALSE)</f>
        <v>11000</v>
      </c>
      <c r="I393" s="412"/>
      <c r="J393" s="412"/>
      <c r="K393" s="412"/>
      <c r="L393" s="412"/>
      <c r="M393" s="412"/>
      <c r="N393" s="243" t="s">
        <v>1476</v>
      </c>
      <c r="O393" s="344" t="str">
        <f>VLOOKUP(P393,'Tech. sheet (2)'!$A:$R,18,FALSE)</f>
        <v>L-950-876-270TH435F5628-HBI-20EB05</v>
      </c>
      <c r="P393" s="460" t="str">
        <f>VLOOKUP(N393,Register!$B:$E,3,FALSE)</f>
        <v>OT153-ELQ1554A0A</v>
      </c>
      <c r="Q393" s="437" t="str">
        <f>VLOOKUP(P393,'Tech. sheet (2)'!$A:$S,17,FALSE)</f>
        <v>153-1 A</v>
      </c>
      <c r="R393" s="442" t="str">
        <f>VLOOKUP(P393,'Tech. sheet (2)'!$A:$S,12,FALSE)</f>
        <v>W/G</v>
      </c>
      <c r="S393" s="462">
        <v>3.0</v>
      </c>
      <c r="T393" s="462">
        <v>816733.0</v>
      </c>
      <c r="U393" s="462">
        <f>VLOOKUP(N393,Register!$B:$E,4,FALSE)</f>
        <v>11000</v>
      </c>
      <c r="V393" s="412"/>
      <c r="W393" s="270"/>
      <c r="X393" s="270"/>
      <c r="Y393" s="270"/>
      <c r="Z393" s="270"/>
      <c r="AA393" s="270"/>
      <c r="AB393" s="270"/>
      <c r="AC393" s="270"/>
    </row>
    <row r="394" ht="15.75" customHeight="1">
      <c r="A394" s="209" t="s">
        <v>1384</v>
      </c>
      <c r="B394" s="449" t="str">
        <f>VLOOKUP(C394,'Tech. sheet (2)'!$A:$S,18,FALSE)</f>
        <v>L-954-848-170TH435S2828-USK-15VK05</v>
      </c>
      <c r="C394" s="437" t="str">
        <f>VLOOKUP(A394,Register!$B:$F,3,FALSE)</f>
        <v>OT62-ELQ6216A2A  USK ver3</v>
      </c>
      <c r="D394" s="437" t="str">
        <f>VLOOKUP(C394,'Tech. sheet (2)'!$A:$S,17,FALSE)</f>
        <v>62-3 A</v>
      </c>
      <c r="E394" s="447" t="str">
        <f>VLOOKUP(C394,'Tech. sheet (2)'!$A:$S,12,FALSE)</f>
        <v>W/C 15V</v>
      </c>
      <c r="F394" s="443">
        <v>2.0</v>
      </c>
      <c r="G394" s="443" t="s">
        <v>3309</v>
      </c>
      <c r="H394" s="443">
        <f>VLOOKUP(A394,Register!$B:$E,4,FALSE)</f>
        <v>20000</v>
      </c>
      <c r="I394" s="412"/>
      <c r="J394" s="412"/>
      <c r="K394" s="412"/>
      <c r="L394" s="412"/>
      <c r="M394" s="412"/>
      <c r="N394" s="435" t="s">
        <v>1476</v>
      </c>
      <c r="O394" s="344" t="str">
        <f>VLOOKUP(P394,'Tech. sheet (2)'!$A:$R,18,FALSE)</f>
        <v>L-950-876-270TH435F5628-HBI-20EB05</v>
      </c>
      <c r="P394" s="465" t="str">
        <f>VLOOKUP(N394,Register!$B:$E,3,FALSE)</f>
        <v>OT153-ELQ1554A0A</v>
      </c>
      <c r="Q394" s="437" t="str">
        <f>VLOOKUP(P394,'Tech. sheet (2)'!$A:$S,17,FALSE)</f>
        <v>153-1 A</v>
      </c>
      <c r="R394" s="442" t="str">
        <f>VLOOKUP(P394,'Tech. sheet (2)'!$A:$S,12,FALSE)</f>
        <v>W/G</v>
      </c>
      <c r="S394" s="438">
        <v>2.0</v>
      </c>
      <c r="T394" s="438">
        <v>819059.0</v>
      </c>
      <c r="U394" s="438">
        <f>VLOOKUP(N394,Register!$B:$E,4,FALSE)</f>
        <v>11000</v>
      </c>
      <c r="V394" s="412"/>
      <c r="W394" s="270"/>
      <c r="X394" s="270"/>
      <c r="Y394" s="270"/>
      <c r="Z394" s="270"/>
      <c r="AA394" s="270"/>
      <c r="AB394" s="270"/>
      <c r="AC394" s="270"/>
    </row>
    <row r="395" ht="15.75" customHeight="1">
      <c r="A395" s="209" t="s">
        <v>1390</v>
      </c>
      <c r="B395" s="436" t="str">
        <f>VLOOKUP(C395,'Tech. sheet (2)'!$A:$S,18,FALSE)</f>
        <v>L-954-848-170TH435S2828-HBI-15VK05</v>
      </c>
      <c r="C395" s="437" t="str">
        <f>VLOOKUP(A395,Register!$B:$F,3,FALSE)</f>
        <v>OT62-ELQ6216A2A ver2</v>
      </c>
      <c r="D395" s="437" t="str">
        <f>VLOOKUP(C395,'Tech. sheet (2)'!$A:$S,17,FALSE)</f>
        <v>62-3 A</v>
      </c>
      <c r="E395" s="437" t="str">
        <f>VLOOKUP(C395,'Tech. sheet (2)'!$A:$S,12,FALSE)</f>
        <v>W/C 15V</v>
      </c>
      <c r="F395" s="443">
        <v>2.0</v>
      </c>
      <c r="G395" s="443" t="s">
        <v>3309</v>
      </c>
      <c r="H395" s="443">
        <v>6000.0</v>
      </c>
      <c r="I395" s="412"/>
      <c r="J395" s="412"/>
      <c r="K395" s="412"/>
      <c r="L395" s="412"/>
      <c r="M395" s="412"/>
      <c r="N395" s="435" t="s">
        <v>1476</v>
      </c>
      <c r="O395" s="344" t="str">
        <f>VLOOKUP(P395,'Tech. sheet (2)'!$A:$R,18,FALSE)</f>
        <v>L-950-876-270TH435F5628-HBI-20EB05</v>
      </c>
      <c r="P395" s="465" t="str">
        <f>VLOOKUP(N395,Register!$B:$E,3,FALSE)</f>
        <v>OT153-ELQ1554A0A</v>
      </c>
      <c r="Q395" s="437" t="str">
        <f>VLOOKUP(P395,'Tech. sheet (2)'!$A:$S,17,FALSE)</f>
        <v>153-1 A</v>
      </c>
      <c r="R395" s="442" t="str">
        <f>VLOOKUP(P395,'Tech. sheet (2)'!$A:$S,12,FALSE)</f>
        <v>W/G</v>
      </c>
      <c r="S395" s="438">
        <v>3.0</v>
      </c>
      <c r="T395" s="438">
        <v>816733.0</v>
      </c>
      <c r="U395" s="438">
        <f>VLOOKUP(N395,Register!$B:$E,4,FALSE)</f>
        <v>11000</v>
      </c>
      <c r="V395" s="412"/>
      <c r="W395" s="270"/>
      <c r="X395" s="270"/>
      <c r="Y395" s="270"/>
      <c r="Z395" s="270"/>
      <c r="AA395" s="270"/>
      <c r="AB395" s="270"/>
      <c r="AC395" s="270"/>
    </row>
    <row r="396" ht="15.75" customHeight="1">
      <c r="A396" s="209" t="s">
        <v>1375</v>
      </c>
      <c r="B396" s="436" t="str">
        <f>VLOOKUP(C396,'Tech. sheet (2)'!$A:$S,18,FALSE)</f>
        <v>L-913-766-140TS480F2020-USK-А08К05</v>
      </c>
      <c r="C396" s="437" t="str">
        <f>VLOOKUP(A396,Register!$B:$F,3,FALSE)</f>
        <v>0,14x913x766 USK A08</v>
      </c>
      <c r="D396" s="437" t="str">
        <f>VLOOKUP(C396,'Tech. sheet (2)'!$A:$S,17,FALSE)</f>
        <v>BUF-1 A</v>
      </c>
      <c r="E396" s="437" t="str">
        <f>VLOOKUP(C396,'Tech. sheet (2)'!$A:$S,12,FALSE)</f>
        <v>ALU/C</v>
      </c>
      <c r="F396" s="443">
        <v>2.0</v>
      </c>
      <c r="G396" s="443" t="s">
        <v>3308</v>
      </c>
      <c r="H396" s="443">
        <f>VLOOKUP(A396,Register!$B:$E,4,FALSE)</f>
        <v>30000</v>
      </c>
      <c r="I396" s="412"/>
      <c r="J396" s="412"/>
      <c r="K396" s="412"/>
      <c r="L396" s="412"/>
      <c r="M396" s="412"/>
      <c r="N396" s="435" t="s">
        <v>1478</v>
      </c>
      <c r="O396" s="344" t="str">
        <f>VLOOKUP(P396,'Tech. sheet (2)'!$A:$R,18,FALSE)</f>
        <v>L-922-868-170TH580S2828-HBI-07CK05</v>
      </c>
      <c r="P396" s="465" t="str">
        <f>VLOOKUP(N396,Register!$B:$E,3,FALSE)</f>
        <v>OT070-ELQ7013A9A </v>
      </c>
      <c r="Q396" s="437" t="str">
        <f>VLOOKUP(P396,'Tech. sheet (2)'!$A:$S,17,FALSE)</f>
        <v>70-3 A</v>
      </c>
      <c r="R396" s="442" t="str">
        <f>VLOOKUP(P396,'Tech. sheet (2)'!$A:$S,12,FALSE)</f>
        <v>G/C</v>
      </c>
      <c r="S396" s="438">
        <v>2.0</v>
      </c>
      <c r="T396" s="438">
        <v>816361.0</v>
      </c>
      <c r="U396" s="438">
        <f>VLOOKUP(N396,Register!$B:$E,4,FALSE)</f>
        <v>40000</v>
      </c>
      <c r="V396" s="412"/>
      <c r="W396" s="270"/>
      <c r="X396" s="270"/>
      <c r="Y396" s="270"/>
      <c r="Z396" s="270"/>
      <c r="AA396" s="270"/>
      <c r="AB396" s="270"/>
      <c r="AC396" s="270"/>
    </row>
    <row r="397" ht="15.75" customHeight="1">
      <c r="A397" s="209" t="s">
        <v>1332</v>
      </c>
      <c r="B397" s="436" t="str">
        <f>VLOOKUP(C397,'Tech. sheet (2)'!$A:$S,18,FALSE)</f>
        <v>L-913-766-140TS480F2020-USK-А08К05</v>
      </c>
      <c r="C397" s="437" t="str">
        <f>VLOOKUP(A397,Register!$B:$F,3,FALSE)</f>
        <v>0,14x913x766 USK A08</v>
      </c>
      <c r="D397" s="437" t="str">
        <f>VLOOKUP(C397,'Tech. sheet (2)'!$A:$S,17,FALSE)</f>
        <v>BUF-1 A</v>
      </c>
      <c r="E397" s="437" t="str">
        <f>VLOOKUP(C397,'Tech. sheet (2)'!$A:$S,12,FALSE)</f>
        <v>ALU/C</v>
      </c>
      <c r="F397" s="443">
        <v>2.0</v>
      </c>
      <c r="G397" s="443" t="s">
        <v>3308</v>
      </c>
      <c r="H397" s="443">
        <f>VLOOKUP(A397,Register!$B:$E,4,FALSE)</f>
        <v>20000</v>
      </c>
      <c r="I397" s="412"/>
      <c r="J397" s="412"/>
      <c r="K397" s="412"/>
      <c r="L397" s="412"/>
      <c r="M397" s="412"/>
      <c r="N397" s="435" t="s">
        <v>1481</v>
      </c>
      <c r="O397" s="344" t="str">
        <f>VLOOKUP(P397,'Tech. sheet (2)'!$A:$R,18,FALSE)</f>
        <v>L-950-876-270TH435F5628-HBI-20EB05</v>
      </c>
      <c r="P397" s="465" t="str">
        <f>VLOOKUP(N397,Register!$B:$E,3,FALSE)</f>
        <v>OT153-ELQ1554A0A</v>
      </c>
      <c r="Q397" s="437" t="str">
        <f>VLOOKUP(P397,'Tech. sheet (2)'!$A:$S,17,FALSE)</f>
        <v>153-1 A</v>
      </c>
      <c r="R397" s="442" t="str">
        <f>VLOOKUP(P397,'Tech. sheet (2)'!$A:$S,12,FALSE)</f>
        <v>W/G</v>
      </c>
      <c r="S397" s="438">
        <v>1.0</v>
      </c>
      <c r="T397" s="438" t="s">
        <v>3307</v>
      </c>
      <c r="U397" s="438">
        <f>VLOOKUP(N397,Register!$B:$E,4,FALSE)</f>
        <v>13000</v>
      </c>
      <c r="V397" s="412"/>
      <c r="W397" s="270"/>
      <c r="X397" s="270"/>
      <c r="Y397" s="270"/>
      <c r="Z397" s="270"/>
      <c r="AA397" s="270"/>
      <c r="AB397" s="270"/>
      <c r="AC397" s="270"/>
    </row>
    <row r="398" ht="15.75" customHeight="1">
      <c r="A398" s="238" t="s">
        <v>1390</v>
      </c>
      <c r="B398" s="436" t="str">
        <f>VLOOKUP(C398,'Tech. sheet (2)'!$A:$S,18,FALSE)</f>
        <v>L-954-848-170TH435S2828-HBI-15VK05</v>
      </c>
      <c r="C398" s="437" t="str">
        <f>VLOOKUP(A398,Register!$B:$F,3,FALSE)</f>
        <v>OT62-ELQ6216A2A ver2</v>
      </c>
      <c r="D398" s="437" t="str">
        <f>VLOOKUP(C398,'Tech. sheet (2)'!$A:$S,17,FALSE)</f>
        <v>62-3 A</v>
      </c>
      <c r="E398" s="437" t="str">
        <f>VLOOKUP(C398,'Tech. sheet (2)'!$A:$S,12,FALSE)</f>
        <v>W/C 15V</v>
      </c>
      <c r="F398" s="473">
        <v>2.0</v>
      </c>
      <c r="G398" s="473" t="s">
        <v>3309</v>
      </c>
      <c r="H398" s="473">
        <f>VLOOKUP(A398,Register!$B:$E,4,FALSE)</f>
        <v>39000</v>
      </c>
      <c r="I398" s="412"/>
      <c r="J398" s="412"/>
      <c r="K398" s="412"/>
      <c r="L398" s="412"/>
      <c r="M398" s="412"/>
      <c r="N398" s="435" t="s">
        <v>1482</v>
      </c>
      <c r="O398" s="344" t="str">
        <f>VLOOKUP(P398,'Tech. sheet (2)'!$A:$R,18,FALSE)</f>
        <v>L-950-876-270TH435F5628-HBI-20EB05</v>
      </c>
      <c r="P398" s="465" t="str">
        <f>VLOOKUP(N398,Register!$B:$E,3,FALSE)</f>
        <v>OT153-ELQ1554A0A</v>
      </c>
      <c r="Q398" s="437" t="str">
        <f>VLOOKUP(P398,'Tech. sheet (2)'!$A:$S,17,FALSE)</f>
        <v>153-1 A</v>
      </c>
      <c r="R398" s="442" t="str">
        <f>VLOOKUP(P398,'Tech. sheet (2)'!$A:$S,12,FALSE)</f>
        <v>W/G</v>
      </c>
      <c r="S398" s="438">
        <v>1.0</v>
      </c>
      <c r="T398" s="438" t="s">
        <v>3307</v>
      </c>
      <c r="U398" s="438">
        <f>VLOOKUP(N398,Register!$B:$E,4,FALSE)</f>
        <v>13000</v>
      </c>
      <c r="V398" s="412"/>
      <c r="W398" s="270"/>
      <c r="X398" s="270"/>
      <c r="Y398" s="270"/>
      <c r="Z398" s="270"/>
      <c r="AA398" s="270"/>
      <c r="AB398" s="270"/>
      <c r="AC398" s="270"/>
    </row>
    <row r="399" ht="15.75" customHeight="1">
      <c r="A399" s="238" t="s">
        <v>1381</v>
      </c>
      <c r="B399" s="436" t="str">
        <f>VLOOKUP(C399,'Tech. sheet (2)'!$A:$S,18,FALSE)</f>
        <v>L-838-826-180TH415S2020-USK-D10K04</v>
      </c>
      <c r="C399" s="437" t="str">
        <f>VLOOKUP(A399,Register!$B:$F,3,FALSE)</f>
        <v>OT99-ELQ0730A0A</v>
      </c>
      <c r="D399" s="437" t="str">
        <f>VLOOKUP(C399,'Tech. sheet (2)'!$A:$S,17,FALSE)</f>
        <v>№107</v>
      </c>
      <c r="E399" s="437" t="str">
        <f>VLOOKUP(C399,'Tech. sheet (2)'!$A:$S,12,FALSE)</f>
        <v>2G/C</v>
      </c>
      <c r="F399" s="473">
        <v>1.0</v>
      </c>
      <c r="G399" s="473" t="s">
        <v>3306</v>
      </c>
      <c r="H399" s="473">
        <f>VLOOKUP(A399,Register!$B:$E,4,FALSE)</f>
        <v>30000</v>
      </c>
      <c r="I399" s="412"/>
      <c r="J399" s="412"/>
      <c r="K399" s="412"/>
      <c r="L399" s="412"/>
      <c r="M399" s="412"/>
      <c r="N399" s="435" t="s">
        <v>1482</v>
      </c>
      <c r="O399" s="344" t="str">
        <f>VLOOKUP(P399,'Tech. sheet (2)'!$A:$R,18,FALSE)</f>
        <v>L-950-876-270TH435F5628-HBI-20EB05</v>
      </c>
      <c r="P399" s="465" t="str">
        <f>VLOOKUP(N399,Register!$B:$E,3,FALSE)</f>
        <v>OT153-ELQ1554A0A</v>
      </c>
      <c r="Q399" s="437" t="str">
        <f>VLOOKUP(P399,'Tech. sheet (2)'!$A:$S,17,FALSE)</f>
        <v>153-1 A</v>
      </c>
      <c r="R399" s="442" t="str">
        <f>VLOOKUP(P399,'Tech. sheet (2)'!$A:$S,12,FALSE)</f>
        <v>W/G</v>
      </c>
      <c r="S399" s="438">
        <v>2.0</v>
      </c>
      <c r="T399" s="438">
        <v>819059.0</v>
      </c>
      <c r="U399" s="438">
        <f>VLOOKUP(N399,Register!$B:$E,4,FALSE)</f>
        <v>13000</v>
      </c>
      <c r="V399" s="412"/>
      <c r="W399" s="270"/>
      <c r="X399" s="270"/>
      <c r="Y399" s="270"/>
      <c r="Z399" s="270"/>
      <c r="AA399" s="270"/>
      <c r="AB399" s="270"/>
      <c r="AC399" s="270"/>
    </row>
    <row r="400" ht="15.75" customHeight="1">
      <c r="A400" s="238" t="s">
        <v>1382</v>
      </c>
      <c r="B400" s="436" t="str">
        <f>VLOOKUP(C400,'Tech. sheet (2)'!$A:$S,18,FALSE)</f>
        <v>L-838-826-180TH415S2020-USK-D10K04</v>
      </c>
      <c r="C400" s="437" t="str">
        <f>VLOOKUP(A400,Register!$B:$F,3,FALSE)</f>
        <v>OT99-ELQ0730A0A</v>
      </c>
      <c r="D400" s="437" t="str">
        <f>VLOOKUP(C400,'Tech. sheet (2)'!$A:$S,17,FALSE)</f>
        <v>№107</v>
      </c>
      <c r="E400" s="437" t="str">
        <f>VLOOKUP(C400,'Tech. sheet (2)'!$A:$S,12,FALSE)</f>
        <v>2G/C</v>
      </c>
      <c r="F400" s="473">
        <v>1.0</v>
      </c>
      <c r="G400" s="473" t="s">
        <v>3306</v>
      </c>
      <c r="H400" s="473">
        <f>VLOOKUP(A400,Register!$B:$E,4,FALSE)</f>
        <v>30000</v>
      </c>
      <c r="I400" s="412"/>
      <c r="J400" s="412"/>
      <c r="K400" s="412"/>
      <c r="L400" s="412"/>
      <c r="M400" s="412"/>
      <c r="N400" s="435" t="s">
        <v>1481</v>
      </c>
      <c r="O400" s="344" t="str">
        <f>VLOOKUP(P400,'Tech. sheet (2)'!$A:$R,18,FALSE)</f>
        <v>L-950-876-270TH435F5628-HBI-20EB05</v>
      </c>
      <c r="P400" s="465" t="str">
        <f>VLOOKUP(N400,Register!$B:$E,3,FALSE)</f>
        <v>OT153-ELQ1554A0A</v>
      </c>
      <c r="Q400" s="437" t="str">
        <f>VLOOKUP(P400,'Tech. sheet (2)'!$A:$S,17,FALSE)</f>
        <v>153-1 A</v>
      </c>
      <c r="R400" s="442" t="str">
        <f>VLOOKUP(P400,'Tech. sheet (2)'!$A:$S,12,FALSE)</f>
        <v>W/G</v>
      </c>
      <c r="S400" s="438">
        <v>2.0</v>
      </c>
      <c r="T400" s="438">
        <v>819059.0</v>
      </c>
      <c r="U400" s="438">
        <f>VLOOKUP(N400,Register!$B:$E,4,FALSE)</f>
        <v>13000</v>
      </c>
      <c r="V400" s="412"/>
      <c r="W400" s="270"/>
      <c r="X400" s="270"/>
      <c r="Y400" s="270"/>
      <c r="Z400" s="270"/>
      <c r="AA400" s="270"/>
      <c r="AB400" s="270"/>
      <c r="AC400" s="270"/>
    </row>
    <row r="401" ht="15.75" customHeight="1">
      <c r="A401" s="238" t="s">
        <v>1394</v>
      </c>
      <c r="B401" s="436" t="str">
        <f>VLOOKUP(C401,'Tech. sheet (2)'!$A:$S,18,FALSE)</f>
        <v>L-838-942-170TH550F2820-HBI-A55K05</v>
      </c>
      <c r="C401" s="437" t="str">
        <f>VLOOKUP(A401,Register!$B:$F,3,FALSE)</f>
        <v>0,17x838x942 ALU/С</v>
      </c>
      <c r="D401" s="437" t="str">
        <f>VLOOKUP(C401,'Tech. sheet (2)'!$A:$S,17,FALSE)</f>
        <v>BUF-8 A</v>
      </c>
      <c r="E401" s="437" t="str">
        <f>VLOOKUP(C401,'Tech. sheet (2)'!$A:$S,12,FALSE)</f>
        <v>ALU/С</v>
      </c>
      <c r="F401" s="473">
        <v>1.0</v>
      </c>
      <c r="G401" s="473" t="s">
        <v>3306</v>
      </c>
      <c r="H401" s="473">
        <f>VLOOKUP(A401,Register!$B:$E,4,FALSE)</f>
        <v>20000</v>
      </c>
      <c r="I401" s="412"/>
      <c r="J401" s="412"/>
      <c r="K401" s="412"/>
      <c r="L401" s="412"/>
      <c r="M401" s="412"/>
      <c r="N401" s="435" t="s">
        <v>1481</v>
      </c>
      <c r="O401" s="344" t="str">
        <f>VLOOKUP(P401,'Tech. sheet (2)'!$A:$R,18,FALSE)</f>
        <v>L-950-876-270TH435F5628-HBI-20EB05</v>
      </c>
      <c r="P401" s="465" t="str">
        <f>VLOOKUP(N401,Register!$B:$E,3,FALSE)</f>
        <v>OT153-ELQ1554A0A</v>
      </c>
      <c r="Q401" s="437" t="str">
        <f>VLOOKUP(P401,'Tech. sheet (2)'!$A:$S,17,FALSE)</f>
        <v>153-1 A</v>
      </c>
      <c r="R401" s="442" t="str">
        <f>VLOOKUP(P401,'Tech. sheet (2)'!$A:$S,12,FALSE)</f>
        <v>W/G</v>
      </c>
      <c r="S401" s="438">
        <v>3.0</v>
      </c>
      <c r="T401" s="438">
        <v>816733.0</v>
      </c>
      <c r="U401" s="438">
        <f>VLOOKUP(N401,Register!$B:$E,4,FALSE)</f>
        <v>13000</v>
      </c>
      <c r="V401" s="412"/>
      <c r="W401" s="270"/>
      <c r="X401" s="270"/>
      <c r="Y401" s="270"/>
      <c r="Z401" s="270"/>
      <c r="AA401" s="270"/>
      <c r="AB401" s="270"/>
      <c r="AC401" s="270"/>
    </row>
    <row r="402" ht="15.75" customHeight="1">
      <c r="A402" s="238" t="s">
        <v>1397</v>
      </c>
      <c r="B402" s="436" t="str">
        <f>VLOOKUP(C402,'Tech. sheet (2)'!$A:$S,18,FALSE)</f>
        <v>L-922-868-170TH580S2828-HBI-W14K05</v>
      </c>
      <c r="C402" s="437" t="str">
        <f>VLOOKUP(A402,Register!$B:$F,3,FALSE)</f>
        <v>OT070-ELQ7022A6A </v>
      </c>
      <c r="D402" s="437" t="str">
        <f>VLOOKUP(C402,'Tech. sheet (2)'!$A:$S,17,FALSE)</f>
        <v>70-5 A</v>
      </c>
      <c r="E402" s="437" t="str">
        <f>VLOOKUP(C402,'Tech. sheet (2)'!$A:$S,12,FALSE)</f>
        <v>2W/C</v>
      </c>
      <c r="F402" s="473">
        <v>1.0</v>
      </c>
      <c r="G402" s="473" t="s">
        <v>3306</v>
      </c>
      <c r="H402" s="473">
        <f>VLOOKUP(A402,Register!$B:$E,4,FALSE)</f>
        <v>20000</v>
      </c>
      <c r="I402" s="412"/>
      <c r="J402" s="412"/>
      <c r="K402" s="412"/>
      <c r="L402" s="412"/>
      <c r="M402" s="412"/>
      <c r="N402" s="435" t="s">
        <v>1482</v>
      </c>
      <c r="O402" s="344" t="str">
        <f>VLOOKUP(P402,'Tech. sheet (2)'!$A:$R,18,FALSE)</f>
        <v>L-950-876-270TH435F5628-HBI-20EB05</v>
      </c>
      <c r="P402" s="465" t="str">
        <f>VLOOKUP(N402,Register!$B:$E,3,FALSE)</f>
        <v>OT153-ELQ1554A0A</v>
      </c>
      <c r="Q402" s="437" t="str">
        <f>VLOOKUP(P402,'Tech. sheet (2)'!$A:$S,17,FALSE)</f>
        <v>153-1 A</v>
      </c>
      <c r="R402" s="442" t="str">
        <f>VLOOKUP(P402,'Tech. sheet (2)'!$A:$S,12,FALSE)</f>
        <v>W/G</v>
      </c>
      <c r="S402" s="438">
        <v>3.0</v>
      </c>
      <c r="T402" s="438">
        <v>816733.0</v>
      </c>
      <c r="U402" s="438">
        <f>VLOOKUP(N402,Register!$B:$E,4,FALSE)</f>
        <v>13000</v>
      </c>
      <c r="V402" s="412"/>
      <c r="W402" s="270"/>
      <c r="X402" s="270"/>
      <c r="Y402" s="270"/>
      <c r="Z402" s="270"/>
      <c r="AA402" s="270"/>
      <c r="AB402" s="270"/>
      <c r="AC402" s="270"/>
    </row>
    <row r="403" ht="15.75" customHeight="1">
      <c r="A403" s="238" t="s">
        <v>1398</v>
      </c>
      <c r="B403" s="449" t="str">
        <f>VLOOKUP(C403,'Tech. sheet (2)'!$A:$S,18,FALSE)</f>
        <v>L-808-908-200TH550S2828-HBI-A07B05</v>
      </c>
      <c r="C403" s="437" t="str">
        <f>VLOOKUP(A403,Register!$B:$F,3,FALSE)</f>
        <v>OT96 Alu/G Vaja (auto)</v>
      </c>
      <c r="D403" s="437" t="str">
        <f>VLOOKUP(C403,'Tech. sheet (2)'!$A:$S,17,FALSE)</f>
        <v>96-2</v>
      </c>
      <c r="E403" s="437" t="str">
        <f>VLOOKUP(C403,'Tech. sheet (2)'!$A:$S,12,FALSE)</f>
        <v>ALU/G</v>
      </c>
      <c r="F403" s="473">
        <v>1.0</v>
      </c>
      <c r="G403" s="473" t="s">
        <v>3307</v>
      </c>
      <c r="H403" s="473">
        <f>VLOOKUP(A403,Register!$B:$E,4,FALSE)</f>
        <v>18370</v>
      </c>
      <c r="I403" s="412"/>
      <c r="J403" s="412"/>
      <c r="K403" s="412"/>
      <c r="L403" s="412"/>
      <c r="M403" s="412"/>
      <c r="N403" s="435" t="s">
        <v>1484</v>
      </c>
      <c r="O403" s="344" t="str">
        <f>VLOOKUP(P403,'Tech. sheet (2)'!$A:$R,18,FALSE)</f>
        <v>L-838-942-170TH550F2820-RAS-A55K05 </v>
      </c>
      <c r="P403" s="465" t="str">
        <f>VLOOKUP(N403,Register!$B:$E,3,FALSE)</f>
        <v>0,17x838x942 RAS ALU/С</v>
      </c>
      <c r="Q403" s="437" t="str">
        <f>VLOOKUP(P403,'Tech. sheet (2)'!$A:$S,17,FALSE)</f>
        <v>BUF-8 A</v>
      </c>
      <c r="R403" s="442" t="str">
        <f>VLOOKUP(P403,'Tech. sheet (2)'!$A:$S,12,FALSE)</f>
        <v>ALU/С</v>
      </c>
      <c r="S403" s="438">
        <v>1.0</v>
      </c>
      <c r="T403" s="438" t="s">
        <v>3306</v>
      </c>
      <c r="U403" s="438">
        <f>VLOOKUP(N403,Register!$B:$E,4,FALSE)</f>
        <v>40000</v>
      </c>
      <c r="V403" s="412"/>
      <c r="W403" s="270"/>
      <c r="X403" s="270"/>
      <c r="Y403" s="270"/>
      <c r="Z403" s="270"/>
      <c r="AA403" s="270"/>
      <c r="AB403" s="270"/>
      <c r="AC403" s="270"/>
    </row>
    <row r="404" ht="15.75" customHeight="1">
      <c r="A404" s="238" t="s">
        <v>1381</v>
      </c>
      <c r="B404" s="436" t="str">
        <f>VLOOKUP(C404,'Tech. sheet (2)'!$A:$S,18,FALSE)</f>
        <v>L-838-826-180TH415S2020-USK-D10K04</v>
      </c>
      <c r="C404" s="437" t="str">
        <f>VLOOKUP(A404,Register!$B:$F,3,FALSE)</f>
        <v>OT99-ELQ0730A0A</v>
      </c>
      <c r="D404" s="437" t="str">
        <f>VLOOKUP(C404,'Tech. sheet (2)'!$A:$S,17,FALSE)</f>
        <v>№107</v>
      </c>
      <c r="E404" s="437" t="str">
        <f>VLOOKUP(C404,'Tech. sheet (2)'!$A:$S,12,FALSE)</f>
        <v>2G/C</v>
      </c>
      <c r="F404" s="473">
        <v>2.0</v>
      </c>
      <c r="G404" s="473" t="s">
        <v>3311</v>
      </c>
      <c r="H404" s="473">
        <f>VLOOKUP(A404,Register!$B:$E,4,FALSE)</f>
        <v>30000</v>
      </c>
      <c r="I404" s="412"/>
      <c r="J404" s="412"/>
      <c r="K404" s="412"/>
      <c r="L404" s="412"/>
      <c r="M404" s="412"/>
      <c r="N404" s="435" t="s">
        <v>1484</v>
      </c>
      <c r="O404" s="344" t="str">
        <f>VLOOKUP(P404,'Tech. sheet (2)'!$A:$R,18,FALSE)</f>
        <v>L-838-942-170TH550F2820-RAS-A55K05 </v>
      </c>
      <c r="P404" s="465" t="str">
        <f>VLOOKUP(N404,Register!$B:$E,3,FALSE)</f>
        <v>0,17x838x942 RAS ALU/С</v>
      </c>
      <c r="Q404" s="437" t="str">
        <f>VLOOKUP(P404,'Tech. sheet (2)'!$A:$S,17,FALSE)</f>
        <v>BUF-8 A</v>
      </c>
      <c r="R404" s="442" t="str">
        <f>VLOOKUP(P404,'Tech. sheet (2)'!$A:$S,12,FALSE)</f>
        <v>ALU/С</v>
      </c>
      <c r="S404" s="438">
        <v>2.0</v>
      </c>
      <c r="T404" s="438" t="s">
        <v>3308</v>
      </c>
      <c r="U404" s="438">
        <f>VLOOKUP(N404,Register!$B:$E,4,FALSE)</f>
        <v>40000</v>
      </c>
      <c r="V404" s="412"/>
      <c r="W404" s="270"/>
      <c r="X404" s="270"/>
      <c r="Y404" s="270"/>
      <c r="Z404" s="270"/>
      <c r="AA404" s="270"/>
      <c r="AB404" s="270"/>
      <c r="AC404" s="270"/>
    </row>
    <row r="405" ht="15.75" customHeight="1">
      <c r="A405" s="238" t="s">
        <v>1381</v>
      </c>
      <c r="B405" s="436" t="str">
        <f>VLOOKUP(C405,'Tech. sheet (2)'!$A:$S,18,FALSE)</f>
        <v>L-838-826-180TH415S2020-USK-D10K04</v>
      </c>
      <c r="C405" s="437" t="str">
        <f>VLOOKUP(A405,Register!$B:$F,3,FALSE)</f>
        <v>OT99-ELQ0730A0A</v>
      </c>
      <c r="D405" s="437" t="str">
        <f>VLOOKUP(C405,'Tech. sheet (2)'!$A:$S,17,FALSE)</f>
        <v>№107</v>
      </c>
      <c r="E405" s="437" t="str">
        <f>VLOOKUP(C405,'Tech. sheet (2)'!$A:$S,12,FALSE)</f>
        <v>2G/C</v>
      </c>
      <c r="F405" s="473">
        <v>3.0</v>
      </c>
      <c r="G405" s="473" t="s">
        <v>3311</v>
      </c>
      <c r="H405" s="473">
        <f>VLOOKUP(A405,Register!$B:$E,4,FALSE)</f>
        <v>30000</v>
      </c>
      <c r="I405" s="412"/>
      <c r="J405" s="412"/>
      <c r="K405" s="412"/>
      <c r="L405" s="412"/>
      <c r="M405" s="412"/>
      <c r="N405" s="435" t="s">
        <v>1382</v>
      </c>
      <c r="O405" s="344" t="str">
        <f>VLOOKUP(P405,'Tech. sheet (2)'!$A:$R,18,FALSE)</f>
        <v>L-838-826-180TH415S2020-USK-D10K04</v>
      </c>
      <c r="P405" s="465" t="str">
        <f>VLOOKUP(N405,Register!$B:$E,3,FALSE)</f>
        <v>OT99-ELQ0730A0A</v>
      </c>
      <c r="Q405" s="437" t="str">
        <f>VLOOKUP(P405,'Tech. sheet (2)'!$A:$S,17,FALSE)</f>
        <v>№107</v>
      </c>
      <c r="R405" s="442" t="str">
        <f>VLOOKUP(P405,'Tech. sheet (2)'!$A:$S,12,FALSE)</f>
        <v>2G/C</v>
      </c>
      <c r="S405" s="438">
        <v>2.0</v>
      </c>
      <c r="T405" s="438" t="s">
        <v>3311</v>
      </c>
      <c r="U405" s="438">
        <f>VLOOKUP(N405,Register!$B:$E,4,FALSE)</f>
        <v>30000</v>
      </c>
      <c r="V405" s="412"/>
      <c r="W405" s="270"/>
      <c r="X405" s="270"/>
      <c r="Y405" s="270"/>
      <c r="Z405" s="270"/>
      <c r="AA405" s="270"/>
      <c r="AB405" s="270"/>
      <c r="AC405" s="270"/>
    </row>
    <row r="406" ht="15.75" customHeight="1">
      <c r="A406" s="238" t="s">
        <v>1391</v>
      </c>
      <c r="B406" s="449" t="str">
        <f>VLOOKUP(C406,'Tech. sheet (2)'!$A:$S,18,FALSE)</f>
        <v>L-954-848-170TH435S2828-USK-15VK05</v>
      </c>
      <c r="C406" s="437" t="str">
        <f>VLOOKUP(A406,Register!$B:$F,3,FALSE)</f>
        <v>OT62-ELQ6216A2A  USK ver3</v>
      </c>
      <c r="D406" s="437" t="str">
        <f>VLOOKUP(C406,'Tech. sheet (2)'!$A:$S,17,FALSE)</f>
        <v>62-3 A</v>
      </c>
      <c r="E406" s="447" t="str">
        <f>VLOOKUP(C406,'Tech. sheet (2)'!$A:$S,12,FALSE)</f>
        <v>W/C 15V</v>
      </c>
      <c r="F406" s="473">
        <v>1.0</v>
      </c>
      <c r="G406" s="473" t="s">
        <v>3306</v>
      </c>
      <c r="H406" s="473">
        <f>VLOOKUP(A406,Register!$B:$E,4,FALSE)</f>
        <v>20000</v>
      </c>
      <c r="I406" s="412"/>
      <c r="J406" s="412"/>
      <c r="K406" s="412"/>
      <c r="L406" s="412"/>
      <c r="M406" s="412"/>
      <c r="N406" s="435" t="s">
        <v>1382</v>
      </c>
      <c r="O406" s="344" t="str">
        <f>VLOOKUP(P406,'Tech. sheet (2)'!$A:$R,18,FALSE)</f>
        <v>L-838-826-180TH415S2020-USK-D10K04</v>
      </c>
      <c r="P406" s="465" t="str">
        <f>VLOOKUP(N406,Register!$B:$E,3,FALSE)</f>
        <v>OT99-ELQ0730A0A</v>
      </c>
      <c r="Q406" s="437" t="str">
        <f>VLOOKUP(P406,'Tech. sheet (2)'!$A:$S,17,FALSE)</f>
        <v>№107</v>
      </c>
      <c r="R406" s="442" t="str">
        <f>VLOOKUP(P406,'Tech. sheet (2)'!$A:$S,12,FALSE)</f>
        <v>2G/C</v>
      </c>
      <c r="S406" s="438">
        <v>3.0</v>
      </c>
      <c r="T406" s="438" t="s">
        <v>3311</v>
      </c>
      <c r="U406" s="438">
        <f>VLOOKUP(N406,Register!$B:$E,4,FALSE)</f>
        <v>30000</v>
      </c>
      <c r="V406" s="412"/>
      <c r="W406" s="270"/>
      <c r="X406" s="270"/>
      <c r="Y406" s="270"/>
      <c r="Z406" s="270"/>
      <c r="AA406" s="270"/>
      <c r="AB406" s="270"/>
      <c r="AC406" s="270"/>
    </row>
    <row r="407" ht="15.75" customHeight="1">
      <c r="A407" s="238" t="s">
        <v>1401</v>
      </c>
      <c r="B407" s="449" t="str">
        <f>VLOOKUP(C407,'Tech. sheet (2)'!$A:$S,18,FALSE)</f>
        <v>L-954-848-170TH435S2828-USK-15VK05</v>
      </c>
      <c r="C407" s="437" t="str">
        <f>VLOOKUP(A407,Register!$B:$F,3,FALSE)</f>
        <v>OT62-ELQ6216A2A  USK ver3</v>
      </c>
      <c r="D407" s="437" t="str">
        <f>VLOOKUP(C407,'Tech. sheet (2)'!$A:$S,17,FALSE)</f>
        <v>62-3 A</v>
      </c>
      <c r="E407" s="447" t="str">
        <f>VLOOKUP(C407,'Tech. sheet (2)'!$A:$S,12,FALSE)</f>
        <v>W/C 15V</v>
      </c>
      <c r="F407" s="473">
        <v>1.0</v>
      </c>
      <c r="G407" s="473" t="s">
        <v>3306</v>
      </c>
      <c r="H407" s="473">
        <f>VLOOKUP(A407,Register!$B:$E,4,FALSE)</f>
        <v>19000</v>
      </c>
      <c r="I407" s="412"/>
      <c r="J407" s="412"/>
      <c r="K407" s="412"/>
      <c r="L407" s="412"/>
      <c r="M407" s="412"/>
      <c r="N407" s="435" t="s">
        <v>1485</v>
      </c>
      <c r="O407" s="450" t="str">
        <f>VLOOKUP(P407,'Tech. sheet (2)'!$A:$R,18,FALSE)</f>
        <v>L-954-848-170TH435S2828-USK-15VK05</v>
      </c>
      <c r="P407" s="465" t="str">
        <f>VLOOKUP(N407,Register!$B:$E,3,FALSE)</f>
        <v>OT62-ELQ6216A2A  USK ver3</v>
      </c>
      <c r="Q407" s="437" t="str">
        <f>VLOOKUP(P407,'Tech. sheet (2)'!$A:$S,17,FALSE)</f>
        <v>62-3 A</v>
      </c>
      <c r="R407" s="451" t="str">
        <f>VLOOKUP(P407,'Tech. sheet (2)'!$A:$S,12,FALSE)</f>
        <v>W/C 15V</v>
      </c>
      <c r="S407" s="438">
        <v>2.0</v>
      </c>
      <c r="T407" s="438" t="s">
        <v>3309</v>
      </c>
      <c r="U407" s="438">
        <f>VLOOKUP(N407,Register!$B:$E,4,FALSE)</f>
        <v>30000</v>
      </c>
      <c r="V407" s="412"/>
      <c r="W407" s="270"/>
      <c r="X407" s="270"/>
      <c r="Y407" s="270"/>
      <c r="Z407" s="270"/>
      <c r="AA407" s="270"/>
      <c r="AB407" s="270"/>
      <c r="AC407" s="270"/>
    </row>
    <row r="408" ht="15.75" customHeight="1">
      <c r="A408" s="238" t="s">
        <v>1402</v>
      </c>
      <c r="B408" s="436" t="str">
        <f>VLOOKUP(C408,'Tech. sheet (2)'!$A:$S,18,FALSE)</f>
        <v>L-954-848-170TH435S2828-HBI-15VK05</v>
      </c>
      <c r="C408" s="437" t="str">
        <f>VLOOKUP(A408,Register!$B:$F,3,FALSE)</f>
        <v>OT62-ELQ6216A2A ver2</v>
      </c>
      <c r="D408" s="437" t="str">
        <f>VLOOKUP(C408,'Tech. sheet (2)'!$A:$S,17,FALSE)</f>
        <v>62-3 A</v>
      </c>
      <c r="E408" s="437" t="str">
        <f>VLOOKUP(C408,'Tech. sheet (2)'!$A:$S,12,FALSE)</f>
        <v>W/C 15V</v>
      </c>
      <c r="F408" s="473">
        <v>1.0</v>
      </c>
      <c r="G408" s="473" t="s">
        <v>3306</v>
      </c>
      <c r="H408" s="473">
        <f>VLOOKUP(A408,Register!$B:$E,4,FALSE)</f>
        <v>40000</v>
      </c>
      <c r="I408" s="412"/>
      <c r="J408" s="412"/>
      <c r="K408" s="412"/>
      <c r="L408" s="412"/>
      <c r="M408" s="412"/>
      <c r="N408" s="435" t="s">
        <v>1486</v>
      </c>
      <c r="O408" s="344" t="str">
        <f>VLOOKUP(P408,'Tech. sheet (2)'!$A:$R,18,FALSE)</f>
        <v>L-954-848-170TH435S2828-HBI-15VK05</v>
      </c>
      <c r="P408" s="465" t="str">
        <f>VLOOKUP(N408,Register!$B:$E,3,FALSE)</f>
        <v>OT62-ELQ6216A2A ver2</v>
      </c>
      <c r="Q408" s="437" t="str">
        <f>VLOOKUP(P408,'Tech. sheet (2)'!$A:$S,17,FALSE)</f>
        <v>62-3 A</v>
      </c>
      <c r="R408" s="442" t="str">
        <f>VLOOKUP(P408,'Tech. sheet (2)'!$A:$S,12,FALSE)</f>
        <v>W/C 15V</v>
      </c>
      <c r="S408" s="438">
        <v>2.0</v>
      </c>
      <c r="T408" s="438" t="s">
        <v>3309</v>
      </c>
      <c r="U408" s="438">
        <f>VLOOKUP(N408,Register!$B:$E,4,FALSE)</f>
        <v>30000</v>
      </c>
      <c r="V408" s="412"/>
      <c r="W408" s="270"/>
      <c r="X408" s="270"/>
      <c r="Y408" s="270"/>
      <c r="Z408" s="270"/>
      <c r="AA408" s="270"/>
      <c r="AB408" s="270"/>
      <c r="AC408" s="270"/>
    </row>
    <row r="409" ht="15.75" customHeight="1">
      <c r="A409" s="238" t="s">
        <v>1403</v>
      </c>
      <c r="B409" s="436" t="str">
        <f>VLOOKUP(C409,'Tech. sheet (2)'!$A:$S,18,FALSE)</f>
        <v>L-808-908-200TH550S2828-USK-A07K05</v>
      </c>
      <c r="C409" s="437" t="str">
        <f>VLOOKUP(A409,Register!$B:$F,3,FALSE)</f>
        <v>OT96 Alu/C USK auto</v>
      </c>
      <c r="D409" s="437" t="str">
        <f>VLOOKUP(C409,'Tech. sheet (2)'!$A:$S,17,FALSE)</f>
        <v>96-1 A</v>
      </c>
      <c r="E409" s="437" t="str">
        <f>VLOOKUP(C409,'Tech. sheet (2)'!$A:$S,12,FALSE)</f>
        <v>ALU/C</v>
      </c>
      <c r="F409" s="473">
        <v>1.0</v>
      </c>
      <c r="G409" s="473" t="s">
        <v>3306</v>
      </c>
      <c r="H409" s="473">
        <f>VLOOKUP(A409,Register!$B:$E,4,FALSE)</f>
        <v>20000</v>
      </c>
      <c r="I409" s="412"/>
      <c r="J409" s="412"/>
      <c r="K409" s="412"/>
      <c r="L409" s="412"/>
      <c r="M409" s="412"/>
      <c r="N409" s="435" t="s">
        <v>1489</v>
      </c>
      <c r="O409" s="344" t="str">
        <f>VLOOKUP(P409,'Tech. sheet (2)'!$A:$R,18,FALSE)</f>
        <v>L-808-908-200TH550S2828-USK-A07K05</v>
      </c>
      <c r="P409" s="465" t="str">
        <f>VLOOKUP(N409,Register!$B:$E,3,FALSE)</f>
        <v>OT96 Alu/C USK auto</v>
      </c>
      <c r="Q409" s="437" t="str">
        <f>VLOOKUP(P409,'Tech. sheet (2)'!$A:$S,17,FALSE)</f>
        <v>96-1 A</v>
      </c>
      <c r="R409" s="442" t="str">
        <f>VLOOKUP(P409,'Tech. sheet (2)'!$A:$S,12,FALSE)</f>
        <v>ALU/C</v>
      </c>
      <c r="S409" s="438">
        <v>2.0</v>
      </c>
      <c r="T409" s="438" t="s">
        <v>3308</v>
      </c>
      <c r="U409" s="438">
        <f>VLOOKUP(N409,Register!$B:$E,4,FALSE)</f>
        <v>40000</v>
      </c>
      <c r="V409" s="412"/>
      <c r="W409" s="270"/>
      <c r="X409" s="270"/>
      <c r="Y409" s="270"/>
      <c r="Z409" s="270"/>
      <c r="AA409" s="270"/>
      <c r="AB409" s="270"/>
      <c r="AC409" s="270"/>
    </row>
    <row r="410" ht="15.75" customHeight="1">
      <c r="A410" s="238" t="s">
        <v>1403</v>
      </c>
      <c r="B410" s="436" t="str">
        <f>VLOOKUP(C410,'Tech. sheet (2)'!$A:$S,18,FALSE)</f>
        <v>L-808-908-200TH550S2828-USK-A07K05</v>
      </c>
      <c r="C410" s="437" t="str">
        <f>VLOOKUP(A410,Register!$B:$F,3,FALSE)</f>
        <v>OT96 Alu/C USK auto</v>
      </c>
      <c r="D410" s="437" t="str">
        <f>VLOOKUP(C410,'Tech. sheet (2)'!$A:$S,17,FALSE)</f>
        <v>96-1 A</v>
      </c>
      <c r="E410" s="437" t="str">
        <f>VLOOKUP(C410,'Tech. sheet (2)'!$A:$S,12,FALSE)</f>
        <v>ALU/C</v>
      </c>
      <c r="F410" s="473">
        <v>2.0</v>
      </c>
      <c r="G410" s="473" t="s">
        <v>3308</v>
      </c>
      <c r="H410" s="473">
        <f>VLOOKUP(A410,Register!$B:$E,4,FALSE)</f>
        <v>20000</v>
      </c>
      <c r="I410" s="412"/>
      <c r="J410" s="412"/>
      <c r="K410" s="412"/>
      <c r="L410" s="412"/>
      <c r="M410" s="412"/>
      <c r="N410" s="435" t="s">
        <v>1492</v>
      </c>
      <c r="O410" s="344" t="str">
        <f>VLOOKUP(P410,'Tech. sheet (2)'!$A:$R,18,FALSE)</f>
        <v>L-950-876-270TH435F5628-USK-20EB05</v>
      </c>
      <c r="P410" s="465" t="str">
        <f>VLOOKUP(N410,Register!$B:$E,3,FALSE)</f>
        <v>OT153-ELQ1554A0A USK</v>
      </c>
      <c r="Q410" s="437" t="str">
        <f>VLOOKUP(P410,'Tech. sheet (2)'!$A:$S,17,FALSE)</f>
        <v>153-1 A</v>
      </c>
      <c r="R410" s="442" t="str">
        <f>VLOOKUP(P410,'Tech. sheet (2)'!$A:$S,12,FALSE)</f>
        <v>W/G</v>
      </c>
      <c r="S410" s="438">
        <v>2.0</v>
      </c>
      <c r="T410" s="438">
        <v>819059.0</v>
      </c>
      <c r="U410" s="438">
        <f>VLOOKUP(N410,Register!$B:$E,4,FALSE)</f>
        <v>15000</v>
      </c>
      <c r="V410" s="412"/>
      <c r="W410" s="270"/>
      <c r="X410" s="270"/>
      <c r="Y410" s="270"/>
      <c r="Z410" s="270"/>
      <c r="AA410" s="270"/>
      <c r="AB410" s="270"/>
      <c r="AC410" s="270"/>
    </row>
    <row r="411" ht="15.75" customHeight="1">
      <c r="A411" s="238" t="s">
        <v>1398</v>
      </c>
      <c r="B411" s="449" t="str">
        <f>VLOOKUP(C411,'Tech. sheet (2)'!$A:$S,18,FALSE)</f>
        <v>L-808-908-200TH550S2828-HBI-A07B05</v>
      </c>
      <c r="C411" s="437" t="str">
        <f>VLOOKUP(A411,Register!$B:$F,3,FALSE)</f>
        <v>OT96 Alu/G Vaja (auto)</v>
      </c>
      <c r="D411" s="437" t="str">
        <f>VLOOKUP(C411,'Tech. sheet (2)'!$A:$S,17,FALSE)</f>
        <v>96-2</v>
      </c>
      <c r="E411" s="437" t="str">
        <f>VLOOKUP(C411,'Tech. sheet (2)'!$A:$S,12,FALSE)</f>
        <v>ALU/G</v>
      </c>
      <c r="F411" s="473">
        <v>2.0</v>
      </c>
      <c r="G411" s="473" t="s">
        <v>3308</v>
      </c>
      <c r="H411" s="473">
        <f>VLOOKUP(A411,Register!$B:$E,4,FALSE)</f>
        <v>18370</v>
      </c>
      <c r="I411" s="412"/>
      <c r="J411" s="412"/>
      <c r="K411" s="412"/>
      <c r="L411" s="412"/>
      <c r="M411" s="412"/>
      <c r="N411" s="435" t="s">
        <v>1493</v>
      </c>
      <c r="O411" s="344" t="str">
        <f>VLOOKUP(P411,'Tech. sheet (2)'!$A:$R,18,FALSE)</f>
        <v>L-950-876-270TH435F5628-HBI-20EB05</v>
      </c>
      <c r="P411" s="465" t="str">
        <f>VLOOKUP(N411,Register!$B:$E,3,FALSE)</f>
        <v>OT153-ELQ1554A0A</v>
      </c>
      <c r="Q411" s="437" t="str">
        <f>VLOOKUP(P411,'Tech. sheet (2)'!$A:$S,17,FALSE)</f>
        <v>153-1 A</v>
      </c>
      <c r="R411" s="442" t="str">
        <f>VLOOKUP(P411,'Tech. sheet (2)'!$A:$S,12,FALSE)</f>
        <v>W/G</v>
      </c>
      <c r="S411" s="438">
        <v>2.0</v>
      </c>
      <c r="T411" s="438">
        <v>819059.0</v>
      </c>
      <c r="U411" s="438">
        <v>5000.0</v>
      </c>
      <c r="V411" s="412"/>
      <c r="W411" s="270"/>
      <c r="X411" s="270"/>
      <c r="Y411" s="270"/>
      <c r="Z411" s="270"/>
      <c r="AA411" s="270"/>
      <c r="AB411" s="270"/>
      <c r="AC411" s="270"/>
    </row>
    <row r="412" ht="15.75" customHeight="1">
      <c r="A412" s="238" t="s">
        <v>1279</v>
      </c>
      <c r="B412" s="436" t="str">
        <f>VLOOKUP(C412,'Tech. sheet (2)'!$A:$S,18,FALSE)</f>
        <v>L-830-801-180TS260S2828-USK-IMP-A08K05</v>
      </c>
      <c r="C412" s="437" t="str">
        <f>VLOOKUP(A412,Register!$B:$F,3,FALSE)</f>
        <v>0,18x830x801 Alu/C 28S</v>
      </c>
      <c r="D412" s="437" t="str">
        <f>VLOOKUP(C412,'Tech. sheet (2)'!$A:$S,17,FALSE)</f>
        <v>BUF-6 A</v>
      </c>
      <c r="E412" s="447" t="str">
        <f>VLOOKUP(C412,'Tech. sheet (2)'!$A:$S,12,FALSE)</f>
        <v>Alu/C</v>
      </c>
      <c r="F412" s="473">
        <v>2.0</v>
      </c>
      <c r="G412" s="473" t="s">
        <v>3308</v>
      </c>
      <c r="H412" s="473">
        <f>VLOOKUP(A412,Register!$B:$E,4,FALSE)</f>
        <v>12000</v>
      </c>
      <c r="I412" s="412"/>
      <c r="J412" s="412"/>
      <c r="K412" s="412"/>
      <c r="L412" s="412"/>
      <c r="M412" s="412"/>
      <c r="N412" s="435" t="s">
        <v>1493</v>
      </c>
      <c r="O412" s="344" t="str">
        <f>VLOOKUP(P412,'Tech. sheet (2)'!$A:$R,18,FALSE)</f>
        <v>L-950-876-270TH435F5628-HBI-20EB05</v>
      </c>
      <c r="P412" s="465" t="str">
        <f>VLOOKUP(N412,Register!$B:$E,3,FALSE)</f>
        <v>OT153-ELQ1554A0A</v>
      </c>
      <c r="Q412" s="437" t="str">
        <f>VLOOKUP(P412,'Tech. sheet (2)'!$A:$S,17,FALSE)</f>
        <v>153-1 A</v>
      </c>
      <c r="R412" s="442" t="str">
        <f>VLOOKUP(P412,'Tech. sheet (2)'!$A:$S,12,FALSE)</f>
        <v>W/G</v>
      </c>
      <c r="S412" s="438">
        <v>1.0</v>
      </c>
      <c r="T412" s="438" t="s">
        <v>3307</v>
      </c>
      <c r="U412" s="438">
        <f>VLOOKUP(N412,Register!$B:$E,4,FALSE)</f>
        <v>11000</v>
      </c>
      <c r="V412" s="412"/>
      <c r="W412" s="270"/>
      <c r="X412" s="270"/>
      <c r="Y412" s="270"/>
      <c r="Z412" s="270"/>
      <c r="AA412" s="270"/>
      <c r="AB412" s="270"/>
      <c r="AC412" s="270"/>
    </row>
    <row r="413" ht="15.75" customHeight="1">
      <c r="A413" s="238" t="s">
        <v>1280</v>
      </c>
      <c r="B413" s="449" t="str">
        <f>VLOOKUP(C413,'Tech. sheet (2)'!$A:$S,18,FALSE)</f>
        <v>L-830-801-180TS260S2828-USK-IMP-09AK05</v>
      </c>
      <c r="C413" s="437" t="str">
        <f>VLOOKUP(A413,Register!$B:$F,3,FALSE)</f>
        <v>0,18x830x801 Alu/C</v>
      </c>
      <c r="D413" s="437" t="str">
        <f>VLOOKUP(C413,'Tech. sheet (2)'!$A:$S,17,FALSE)</f>
        <v>BUF-5 A</v>
      </c>
      <c r="E413" s="447" t="str">
        <f>VLOOKUP(C413,'Tech. sheet (2)'!$A:$S,12,FALSE)</f>
        <v>Alu/C</v>
      </c>
      <c r="F413" s="473">
        <v>2.0</v>
      </c>
      <c r="G413" s="473" t="s">
        <v>3318</v>
      </c>
      <c r="H413" s="473">
        <f>VLOOKUP(A413,Register!$B:$E,4,FALSE)</f>
        <v>10000</v>
      </c>
      <c r="I413" s="412"/>
      <c r="J413" s="412"/>
      <c r="K413" s="412"/>
      <c r="L413" s="412"/>
      <c r="M413" s="412"/>
      <c r="N413" s="435" t="s">
        <v>1492</v>
      </c>
      <c r="O413" s="344" t="str">
        <f>VLOOKUP(P413,'Tech. sheet (2)'!$A:$R,18,FALSE)</f>
        <v>L-950-876-270TH435F5628-USK-20EB05</v>
      </c>
      <c r="P413" s="465" t="str">
        <f>VLOOKUP(N413,Register!$B:$E,3,FALSE)</f>
        <v>OT153-ELQ1554A0A USK</v>
      </c>
      <c r="Q413" s="437" t="str">
        <f>VLOOKUP(P413,'Tech. sheet (2)'!$A:$S,17,FALSE)</f>
        <v>153-1 A</v>
      </c>
      <c r="R413" s="442" t="str">
        <f>VLOOKUP(P413,'Tech. sheet (2)'!$A:$S,12,FALSE)</f>
        <v>W/G</v>
      </c>
      <c r="S413" s="438">
        <v>1.0</v>
      </c>
      <c r="T413" s="438" t="s">
        <v>3307</v>
      </c>
      <c r="U413" s="438">
        <f>VLOOKUP(N413,Register!$B:$E,4,FALSE)</f>
        <v>15000</v>
      </c>
      <c r="V413" s="412"/>
      <c r="W413" s="270"/>
      <c r="X413" s="270"/>
      <c r="Y413" s="270"/>
      <c r="Z413" s="270"/>
      <c r="AA413" s="270"/>
      <c r="AB413" s="270"/>
      <c r="AC413" s="270"/>
    </row>
    <row r="414" ht="15.75" customHeight="1">
      <c r="A414" s="238" t="s">
        <v>1391</v>
      </c>
      <c r="B414" s="449" t="str">
        <f>VLOOKUP(C414,'Tech. sheet (2)'!$A:$S,18,FALSE)</f>
        <v>L-954-848-170TH435S2828-USK-15VK05</v>
      </c>
      <c r="C414" s="437" t="str">
        <f>VLOOKUP(A414,Register!$B:$F,3,FALSE)</f>
        <v>OT62-ELQ6216A2A  USK ver3</v>
      </c>
      <c r="D414" s="437" t="str">
        <f>VLOOKUP(C414,'Tech. sheet (2)'!$A:$S,17,FALSE)</f>
        <v>62-3 A</v>
      </c>
      <c r="E414" s="447" t="str">
        <f>VLOOKUP(C414,'Tech. sheet (2)'!$A:$S,12,FALSE)</f>
        <v>W/C 15V</v>
      </c>
      <c r="F414" s="473">
        <v>2.0</v>
      </c>
      <c r="G414" s="473" t="s">
        <v>3309</v>
      </c>
      <c r="H414" s="473">
        <f>VLOOKUP(A414,Register!$B:$E,4,FALSE)</f>
        <v>20000</v>
      </c>
      <c r="I414" s="412"/>
      <c r="J414" s="412"/>
      <c r="K414" s="412"/>
      <c r="L414" s="412"/>
      <c r="M414" s="412"/>
      <c r="N414" s="435" t="s">
        <v>1492</v>
      </c>
      <c r="O414" s="344" t="str">
        <f>VLOOKUP(P414,'Tech. sheet (2)'!$A:$R,18,FALSE)</f>
        <v>L-950-876-270TH435F5628-USK-20EB05</v>
      </c>
      <c r="P414" s="465" t="str">
        <f>VLOOKUP(N414,Register!$B:$E,3,FALSE)</f>
        <v>OT153-ELQ1554A0A USK</v>
      </c>
      <c r="Q414" s="437" t="str">
        <f>VLOOKUP(P414,'Tech. sheet (2)'!$A:$S,17,FALSE)</f>
        <v>153-1 A</v>
      </c>
      <c r="R414" s="442" t="str">
        <f>VLOOKUP(P414,'Tech. sheet (2)'!$A:$S,12,FALSE)</f>
        <v>W/G</v>
      </c>
      <c r="S414" s="438">
        <v>3.0</v>
      </c>
      <c r="T414" s="438">
        <v>816733.0</v>
      </c>
      <c r="U414" s="438">
        <f>VLOOKUP(N414,Register!$B:$E,4,FALSE)</f>
        <v>15000</v>
      </c>
      <c r="V414" s="412"/>
      <c r="W414" s="270"/>
      <c r="X414" s="270"/>
      <c r="Y414" s="270"/>
      <c r="Z414" s="270"/>
      <c r="AA414" s="270"/>
      <c r="AB414" s="270"/>
      <c r="AC414" s="270"/>
    </row>
    <row r="415" ht="15.75" customHeight="1">
      <c r="A415" s="238" t="s">
        <v>1401</v>
      </c>
      <c r="B415" s="449" t="str">
        <f>VLOOKUP(C415,'Tech. sheet (2)'!$A:$S,18,FALSE)</f>
        <v>L-954-848-170TH435S2828-USK-15VK05</v>
      </c>
      <c r="C415" s="437" t="str">
        <f>VLOOKUP(A415,Register!$B:$F,3,FALSE)</f>
        <v>OT62-ELQ6216A2A  USK ver3</v>
      </c>
      <c r="D415" s="437" t="str">
        <f>VLOOKUP(C415,'Tech. sheet (2)'!$A:$S,17,FALSE)</f>
        <v>62-3 A</v>
      </c>
      <c r="E415" s="447" t="str">
        <f>VLOOKUP(C415,'Tech. sheet (2)'!$A:$S,12,FALSE)</f>
        <v>W/C 15V</v>
      </c>
      <c r="F415" s="473">
        <v>2.0</v>
      </c>
      <c r="G415" s="473" t="s">
        <v>3309</v>
      </c>
      <c r="H415" s="473">
        <f>VLOOKUP(A415,Register!$B:$E,4,FALSE)</f>
        <v>19000</v>
      </c>
      <c r="I415" s="412"/>
      <c r="J415" s="412"/>
      <c r="K415" s="412"/>
      <c r="L415" s="412"/>
      <c r="M415" s="412"/>
      <c r="N415" s="209" t="s">
        <v>1493</v>
      </c>
      <c r="O415" s="344" t="str">
        <f>VLOOKUP(P415,'Tech. sheet (2)'!$A:$R,18,FALSE)</f>
        <v>L-950-876-270TH435F5628-HBI-20EB05</v>
      </c>
      <c r="P415" s="445" t="str">
        <f>VLOOKUP(N415,Register!$B:$E,3,FALSE)</f>
        <v>OT153-ELQ1554A0A</v>
      </c>
      <c r="Q415" s="437" t="str">
        <f>VLOOKUP(P415,'Tech. sheet (2)'!$A:$S,17,FALSE)</f>
        <v>153-1 A</v>
      </c>
      <c r="R415" s="442" t="str">
        <f>VLOOKUP(P415,'Tech. sheet (2)'!$A:$S,12,FALSE)</f>
        <v>W/G</v>
      </c>
      <c r="S415" s="443">
        <v>3.0</v>
      </c>
      <c r="T415" s="443">
        <v>816733.0</v>
      </c>
      <c r="U415" s="443">
        <f>VLOOKUP(N415,Register!$B:$E,4,FALSE)</f>
        <v>11000</v>
      </c>
      <c r="V415" s="412"/>
      <c r="W415" s="270"/>
      <c r="X415" s="270"/>
      <c r="Y415" s="270"/>
      <c r="Z415" s="270"/>
      <c r="AA415" s="270"/>
      <c r="AB415" s="270"/>
      <c r="AC415" s="270"/>
    </row>
    <row r="416" ht="15.75" customHeight="1">
      <c r="A416" s="238" t="s">
        <v>1402</v>
      </c>
      <c r="B416" s="436" t="str">
        <f>VLOOKUP(C416,'Tech. sheet (2)'!$A:$S,18,FALSE)</f>
        <v>L-954-848-170TH435S2828-HBI-15VK05</v>
      </c>
      <c r="C416" s="437" t="str">
        <f>VLOOKUP(A416,Register!$B:$F,3,FALSE)</f>
        <v>OT62-ELQ6216A2A ver2</v>
      </c>
      <c r="D416" s="437" t="str">
        <f>VLOOKUP(C416,'Tech. sheet (2)'!$A:$S,17,FALSE)</f>
        <v>62-3 A</v>
      </c>
      <c r="E416" s="437" t="str">
        <f>VLOOKUP(C416,'Tech. sheet (2)'!$A:$S,12,FALSE)</f>
        <v>W/C 15V</v>
      </c>
      <c r="F416" s="473">
        <v>2.0</v>
      </c>
      <c r="G416" s="473" t="s">
        <v>3309</v>
      </c>
      <c r="H416" s="473">
        <f>VLOOKUP(A416,Register!$B:$E,4,FALSE)</f>
        <v>40000</v>
      </c>
      <c r="I416" s="412"/>
      <c r="J416" s="412"/>
      <c r="K416" s="412"/>
      <c r="L416" s="412"/>
      <c r="M416" s="412"/>
      <c r="N416" s="209" t="s">
        <v>1483</v>
      </c>
      <c r="O416" s="344" t="str">
        <f>VLOOKUP(P416,'Tech. sheet (2)'!$A:$R,18,FALSE)</f>
        <v>L-975-925-140TS550S2828-USK-IMP-C06K05</v>
      </c>
      <c r="P416" s="445" t="str">
        <f>VLOOKUP(N416,Register!$B:$E,3,FALSE)</f>
        <v>0,14x975x925 IMP G/C</v>
      </c>
      <c r="Q416" s="437" t="str">
        <f>VLOOKUP(P416,'Tech. sheet (2)'!$A:$S,17,FALSE)</f>
        <v>BUF-11 A</v>
      </c>
      <c r="R416" s="442" t="str">
        <f>VLOOKUP(P416,'Tech. sheet (2)'!$A:$S,12,FALSE)</f>
        <v>G/C</v>
      </c>
      <c r="S416" s="443">
        <v>2.0</v>
      </c>
      <c r="T416" s="443">
        <v>101597.0</v>
      </c>
      <c r="U416" s="443">
        <f>VLOOKUP(N416,Register!$B:$E,4,FALSE)</f>
        <v>13000</v>
      </c>
      <c r="V416" s="412"/>
      <c r="W416" s="270"/>
      <c r="X416" s="270"/>
      <c r="Y416" s="270"/>
      <c r="Z416" s="270"/>
      <c r="AA416" s="270"/>
      <c r="AB416" s="270"/>
      <c r="AC416" s="270"/>
    </row>
    <row r="417" ht="15.75" customHeight="1">
      <c r="A417" s="475" t="s">
        <v>1408</v>
      </c>
      <c r="B417" s="436" t="str">
        <f>VLOOKUP(C417,'Tech. sheet (2)'!$A:$S,18,FALSE)</f>
        <v>L-838-941,7-200TH550F2820-USK-A75B05</v>
      </c>
      <c r="C417" s="437" t="str">
        <f>VLOOKUP(A417,Register!$B:$F,3,FALSE)</f>
        <v>OT99 USK ALU/G</v>
      </c>
      <c r="D417" s="437" t="str">
        <f>VLOOKUP(C417,'Tech. sheet (2)'!$A:$S,17,FALSE)</f>
        <v>№ 99-C-2</v>
      </c>
      <c r="E417" s="437" t="str">
        <f>VLOOKUP(C417,'Tech. sheet (2)'!$A:$S,12,FALSE)</f>
        <v>ALU/G</v>
      </c>
      <c r="F417" s="477">
        <v>1.0</v>
      </c>
      <c r="G417" s="477" t="s">
        <v>3308</v>
      </c>
      <c r="H417" s="477">
        <f>VLOOKUP(A417,Register!$B:$E,4,FALSE)</f>
        <v>20000</v>
      </c>
      <c r="I417" s="412"/>
      <c r="J417" s="412"/>
      <c r="K417" s="412"/>
      <c r="L417" s="412"/>
      <c r="M417" s="412"/>
      <c r="N417" s="209" t="s">
        <v>1474</v>
      </c>
      <c r="O417" s="344" t="str">
        <f>VLOOKUP(P417,'Tech. sheet (2)'!$A:$R,18,FALSE)</f>
        <v>L-975-925-140TS550S2828-USK-C06K05</v>
      </c>
      <c r="P417" s="445" t="str">
        <f>VLOOKUP(N417,Register!$B:$E,3,FALSE)</f>
        <v>0,14x975x925 G/C USK</v>
      </c>
      <c r="Q417" s="437" t="str">
        <f>VLOOKUP(P417,'Tech. sheet (2)'!$A:$S,17,FALSE)</f>
        <v>BUF-11 A</v>
      </c>
      <c r="R417" s="442" t="str">
        <f>VLOOKUP(P417,'Tech. sheet (2)'!$A:$S,12,FALSE)</f>
        <v>G/C</v>
      </c>
      <c r="S417" s="443">
        <v>2.0</v>
      </c>
      <c r="T417" s="443">
        <v>101597.0</v>
      </c>
      <c r="U417" s="443">
        <f>VLOOKUP(N417,Register!$B:$E,4,FALSE)</f>
        <v>30000</v>
      </c>
      <c r="V417" s="412"/>
      <c r="W417" s="270"/>
      <c r="X417" s="270"/>
      <c r="Y417" s="270"/>
      <c r="Z417" s="270"/>
      <c r="AA417" s="270"/>
      <c r="AB417" s="270"/>
      <c r="AC417" s="270"/>
    </row>
    <row r="418" ht="15.75" customHeight="1">
      <c r="A418" s="475" t="s">
        <v>1408</v>
      </c>
      <c r="B418" s="436" t="str">
        <f>VLOOKUP(C418,'Tech. sheet (2)'!$A:$S,18,FALSE)</f>
        <v>L-838-941,7-200TH550F2820-USK-A75B05</v>
      </c>
      <c r="C418" s="437" t="str">
        <f>VLOOKUP(A418,Register!$B:$F,3,FALSE)</f>
        <v>OT99 USK ALU/G</v>
      </c>
      <c r="D418" s="437" t="str">
        <f>VLOOKUP(C418,'Tech. sheet (2)'!$A:$S,17,FALSE)</f>
        <v>№ 99-C-2</v>
      </c>
      <c r="E418" s="437" t="str">
        <f>VLOOKUP(C418,'Tech. sheet (2)'!$A:$S,12,FALSE)</f>
        <v>ALU/G</v>
      </c>
      <c r="F418" s="477">
        <v>2.0</v>
      </c>
      <c r="G418" s="477">
        <v>11064.0</v>
      </c>
      <c r="H418" s="477">
        <f>VLOOKUP(A418,Register!$B:$E,4,FALSE)</f>
        <v>20000</v>
      </c>
      <c r="I418" s="412"/>
      <c r="J418" s="412"/>
      <c r="K418" s="412"/>
      <c r="L418" s="412"/>
      <c r="M418" s="412"/>
      <c r="N418" s="209" t="s">
        <v>1490</v>
      </c>
      <c r="O418" s="344" t="str">
        <f>VLOOKUP(P418,'Tech. sheet (2)'!$A:$R,18,FALSE)</f>
        <v>L-808-908-200TH550S2828-HBI-A07K05</v>
      </c>
      <c r="P418" s="445" t="str">
        <f>VLOOKUP(N418,Register!$B:$E,3,FALSE)</f>
        <v>OT96 Alu/C HBI auto</v>
      </c>
      <c r="Q418" s="437" t="str">
        <f>VLOOKUP(P418,'Tech. sheet (2)'!$A:$S,17,FALSE)</f>
        <v>96-1 A</v>
      </c>
      <c r="R418" s="451" t="str">
        <f>VLOOKUP(P418,'Tech. sheet (2)'!$A:$S,12,FALSE)</f>
        <v>ALU/C</v>
      </c>
      <c r="S418" s="443">
        <v>2.0</v>
      </c>
      <c r="T418" s="443" t="s">
        <v>3308</v>
      </c>
      <c r="U418" s="443">
        <f>VLOOKUP(N418,Register!$B:$E,4,FALSE)</f>
        <v>30000</v>
      </c>
      <c r="V418" s="412"/>
      <c r="W418" s="270"/>
      <c r="X418" s="270"/>
      <c r="Y418" s="270"/>
      <c r="Z418" s="270"/>
      <c r="AA418" s="270"/>
      <c r="AB418" s="270"/>
      <c r="AC418" s="270"/>
    </row>
    <row r="419" ht="15.75" customHeight="1">
      <c r="A419" s="475" t="s">
        <v>1432</v>
      </c>
      <c r="B419" s="436" t="str">
        <f>VLOOKUP(C419,'Tech. sheet (2)'!$A:$S,18,FALSE)</f>
        <v>Жерсть 0,16x942x790 ALU/G </v>
      </c>
      <c r="C419" s="437" t="str">
        <f>VLOOKUP(A419,Register!$B:$F,3,FALSE)</f>
        <v>0,16x942x790 ALU/G</v>
      </c>
      <c r="D419" s="437" t="str">
        <f>VLOOKUP(C419,'Tech. sheet (2)'!$A:$S,17,FALSE)</f>
        <v>V14B05</v>
      </c>
      <c r="E419" s="437" t="str">
        <f>VLOOKUP(C419,'Tech. sheet (2)'!$A:$S,12,FALSE)</f>
        <v>ALU/G</v>
      </c>
      <c r="F419" s="477">
        <v>2.0</v>
      </c>
      <c r="G419" s="477">
        <v>11064.0</v>
      </c>
      <c r="H419" s="477">
        <f>VLOOKUP(A419,Register!$B:$E,4,FALSE)</f>
        <v>2278</v>
      </c>
      <c r="I419" s="412"/>
      <c r="J419" s="412"/>
      <c r="K419" s="412"/>
      <c r="L419" s="412"/>
      <c r="M419" s="412"/>
      <c r="N419" s="209" t="s">
        <v>1502</v>
      </c>
      <c r="O419" s="344" t="str">
        <f>VLOOKUP(P419,'Tech. sheet (2)'!$A:$R,18,FALSE)</f>
        <v>L-838-941,7-200TH550F2820-USK-A75B05</v>
      </c>
      <c r="P419" s="445" t="str">
        <f>VLOOKUP(N419,Register!$B:$E,3,FALSE)</f>
        <v>OT99 USK ALU/G</v>
      </c>
      <c r="Q419" s="437" t="str">
        <f>VLOOKUP(P419,'Tech. sheet (2)'!$A:$S,17,FALSE)</f>
        <v>№ 99-C-2</v>
      </c>
      <c r="R419" s="442" t="str">
        <f>VLOOKUP(P419,'Tech. sheet (2)'!$A:$S,12,FALSE)</f>
        <v>ALU/G</v>
      </c>
      <c r="S419" s="443">
        <v>2.0</v>
      </c>
      <c r="T419" s="443" t="s">
        <v>3308</v>
      </c>
      <c r="U419" s="443">
        <f>VLOOKUP(N419,Register!$B:$E,4,FALSE)</f>
        <v>22000</v>
      </c>
      <c r="V419" s="412"/>
      <c r="W419" s="270"/>
      <c r="X419" s="270"/>
      <c r="Y419" s="270"/>
      <c r="Z419" s="270"/>
      <c r="AA419" s="270"/>
      <c r="AB419" s="270"/>
      <c r="AC419" s="270"/>
    </row>
    <row r="420" ht="15.75" customHeight="1">
      <c r="A420" s="475" t="s">
        <v>1416</v>
      </c>
      <c r="B420" s="436" t="str">
        <f>VLOOKUP(C420,'Tech. sheet (2)'!$A:$S,18,FALSE)</f>
        <v>Жерсть 0,17x840x942 W/G </v>
      </c>
      <c r="C420" s="437" t="str">
        <f>VLOOKUP(A420,Register!$B:$F,3,FALSE)</f>
        <v>0,17x840x942 W/G </v>
      </c>
      <c r="D420" s="437" t="str">
        <f>VLOOKUP(C420,'Tech. sheet (2)'!$A:$S,17,FALSE)</f>
        <v>V14B05</v>
      </c>
      <c r="E420" s="437" t="str">
        <f>VLOOKUP(C420,'Tech. sheet (2)'!$A:$S,12,FALSE)</f>
        <v>W/G</v>
      </c>
      <c r="F420" s="477">
        <v>2.0</v>
      </c>
      <c r="G420" s="477">
        <v>11064.0</v>
      </c>
      <c r="H420" s="477">
        <f>VLOOKUP(A420,Register!$B:$E,4,FALSE)</f>
        <v>895</v>
      </c>
      <c r="I420" s="412"/>
      <c r="J420" s="412"/>
      <c r="K420" s="412"/>
      <c r="L420" s="412"/>
      <c r="M420" s="412"/>
      <c r="N420" s="209" t="s">
        <v>1500</v>
      </c>
      <c r="O420" s="344" t="str">
        <f>VLOOKUP(P420,'Tech. sheet (2)'!$A:$R,18,FALSE)</f>
        <v>L-922-868-170TH580S2828-HBI-07CK05</v>
      </c>
      <c r="P420" s="445" t="str">
        <f>VLOOKUP(N420,Register!$B:$E,3,FALSE)</f>
        <v>OT070-ELQ7013A9A </v>
      </c>
      <c r="Q420" s="437" t="str">
        <f>VLOOKUP(P420,'Tech. sheet (2)'!$A:$S,17,FALSE)</f>
        <v>70-3 A</v>
      </c>
      <c r="R420" s="442" t="str">
        <f>VLOOKUP(P420,'Tech. sheet (2)'!$A:$S,12,FALSE)</f>
        <v>G/C</v>
      </c>
      <c r="S420" s="443">
        <v>2.0</v>
      </c>
      <c r="T420" s="443">
        <v>816361.0</v>
      </c>
      <c r="U420" s="443">
        <f>VLOOKUP(N420,Register!$B:$E,4,FALSE)</f>
        <v>25000</v>
      </c>
      <c r="V420" s="412"/>
      <c r="W420" s="270"/>
      <c r="X420" s="270"/>
      <c r="Y420" s="270"/>
      <c r="Z420" s="270"/>
      <c r="AA420" s="270"/>
      <c r="AB420" s="270"/>
      <c r="AC420" s="270"/>
    </row>
    <row r="421" ht="15.75" customHeight="1">
      <c r="A421" s="475" t="s">
        <v>1418</v>
      </c>
      <c r="B421" s="436" t="str">
        <f>VLOOKUP(C421,'Tech. sheet (2)'!$A:$S,18,FALSE)</f>
        <v>Жерсть 0,18x860x942 W/G </v>
      </c>
      <c r="C421" s="437" t="str">
        <f>VLOOKUP(A421,Register!$B:$F,3,FALSE)</f>
        <v>0,18x860x942 W/G </v>
      </c>
      <c r="D421" s="437" t="str">
        <f>VLOOKUP(C421,'Tech. sheet (2)'!$A:$S,17,FALSE)</f>
        <v>V14B05</v>
      </c>
      <c r="E421" s="437" t="str">
        <f>VLOOKUP(C421,'Tech. sheet (2)'!$A:$S,12,FALSE)</f>
        <v>W/G</v>
      </c>
      <c r="F421" s="477">
        <v>2.0</v>
      </c>
      <c r="G421" s="477">
        <v>11064.0</v>
      </c>
      <c r="H421" s="477">
        <f>VLOOKUP(A421,Register!$B:$E,4,FALSE)</f>
        <v>2274</v>
      </c>
      <c r="I421" s="412"/>
      <c r="J421" s="412"/>
      <c r="K421" s="412"/>
      <c r="L421" s="412"/>
      <c r="M421" s="412"/>
      <c r="N421" s="209" t="s">
        <v>1509</v>
      </c>
      <c r="O421" s="344" t="str">
        <f>VLOOKUP(P421,'Tech. sheet (2)'!$A:$R,18,FALSE)</f>
        <v>L-950-876-270TH435F5628-USK-20EB05</v>
      </c>
      <c r="P421" s="445" t="str">
        <f>VLOOKUP(N421,Register!$B:$E,3,FALSE)</f>
        <v>OT153-ELQ1542A3A USK</v>
      </c>
      <c r="Q421" s="447" t="str">
        <f>VLOOKUP(P421,'Tech. sheet (2)'!$A:$S,17,FALSE)</f>
        <v>153-1 A</v>
      </c>
      <c r="R421" s="442" t="str">
        <f>VLOOKUP(P421,'Tech. sheet (2)'!$A:$S,12,FALSE)</f>
        <v>W/G</v>
      </c>
      <c r="S421" s="443">
        <v>1.0</v>
      </c>
      <c r="T421" s="443">
        <v>819059.0</v>
      </c>
      <c r="U421" s="443">
        <f>VLOOKUP(N421,Register!$B:$E,4,FALSE)</f>
        <v>15000</v>
      </c>
      <c r="V421" s="412"/>
      <c r="W421" s="270"/>
      <c r="X421" s="270"/>
      <c r="Y421" s="270"/>
      <c r="Z421" s="270"/>
      <c r="AA421" s="270"/>
      <c r="AB421" s="270"/>
      <c r="AC421" s="270"/>
    </row>
    <row r="422" ht="15.75" customHeight="1">
      <c r="A422" s="475" t="s">
        <v>1420</v>
      </c>
      <c r="B422" s="436" t="str">
        <f>VLOOKUP(C422,'Tech. sheet (2)'!$A:$S,18,FALSE)</f>
        <v>Жерсть 0,17х860х795 W/G </v>
      </c>
      <c r="C422" s="437" t="str">
        <f>VLOOKUP(A422,Register!$B:$F,3,FALSE)</f>
        <v>0,17х860х795  W/G </v>
      </c>
      <c r="D422" s="437" t="str">
        <f>VLOOKUP(C422,'Tech. sheet (2)'!$A:$S,17,FALSE)</f>
        <v>V14B05</v>
      </c>
      <c r="E422" s="437" t="str">
        <f>VLOOKUP(C422,'Tech. sheet (2)'!$A:$S,12,FALSE)</f>
        <v>W/G</v>
      </c>
      <c r="F422" s="477">
        <v>2.0</v>
      </c>
      <c r="G422" s="477">
        <v>11064.0</v>
      </c>
      <c r="H422" s="477">
        <f>VLOOKUP(A422,Register!$B:$E,4,FALSE)</f>
        <v>673</v>
      </c>
      <c r="I422" s="412"/>
      <c r="J422" s="412"/>
      <c r="K422" s="412"/>
      <c r="L422" s="412"/>
      <c r="M422" s="412"/>
      <c r="N422" s="209" t="s">
        <v>1509</v>
      </c>
      <c r="O422" s="344" t="str">
        <f>VLOOKUP(P422,'Tech. sheet (2)'!$A:$R,18,FALSE)</f>
        <v>L-950-876-270TH435F5628-USK-20EB05</v>
      </c>
      <c r="P422" s="445" t="str">
        <f>VLOOKUP(N422,Register!$B:$E,3,FALSE)</f>
        <v>OT153-ELQ1542A3A USK</v>
      </c>
      <c r="Q422" s="447" t="str">
        <f>VLOOKUP(P422,'Tech. sheet (2)'!$A:$S,17,FALSE)</f>
        <v>153-1 A</v>
      </c>
      <c r="R422" s="442" t="str">
        <f>VLOOKUP(P422,'Tech. sheet (2)'!$A:$S,12,FALSE)</f>
        <v>W/G</v>
      </c>
      <c r="S422" s="443">
        <v>2.0</v>
      </c>
      <c r="T422" s="443" t="s">
        <v>3307</v>
      </c>
      <c r="U422" s="443">
        <f>VLOOKUP(N422,Register!$B:$E,4,FALSE)</f>
        <v>15000</v>
      </c>
      <c r="V422" s="412"/>
      <c r="W422" s="270"/>
      <c r="X422" s="270"/>
      <c r="Y422" s="270"/>
      <c r="Z422" s="270"/>
      <c r="AA422" s="270"/>
      <c r="AB422" s="270"/>
      <c r="AC422" s="270"/>
    </row>
    <row r="423" ht="15.75" customHeight="1">
      <c r="A423" s="475" t="s">
        <v>1422</v>
      </c>
      <c r="B423" s="436" t="str">
        <f>VLOOKUP(C423,'Tech. sheet (2)'!$A:$S,18,FALSE)</f>
        <v>Жерсть 0,17x896x795 W/G </v>
      </c>
      <c r="C423" s="437" t="str">
        <f>VLOOKUP(A423,Register!$B:$F,3,FALSE)</f>
        <v>0,17x896x795 W/G</v>
      </c>
      <c r="D423" s="437" t="str">
        <f>VLOOKUP(C423,'Tech. sheet (2)'!$A:$S,17,FALSE)</f>
        <v>V14B05</v>
      </c>
      <c r="E423" s="437" t="str">
        <f>VLOOKUP(C423,'Tech. sheet (2)'!$A:$S,12,FALSE)</f>
        <v>W/G</v>
      </c>
      <c r="F423" s="477">
        <v>2.0</v>
      </c>
      <c r="G423" s="477">
        <v>11064.0</v>
      </c>
      <c r="H423" s="477">
        <f>VLOOKUP(A423,Register!$B:$E,4,FALSE)</f>
        <v>2345</v>
      </c>
      <c r="I423" s="412"/>
      <c r="J423" s="412"/>
      <c r="K423" s="412"/>
      <c r="L423" s="412"/>
      <c r="M423" s="412"/>
      <c r="N423" s="209" t="s">
        <v>1509</v>
      </c>
      <c r="O423" s="344" t="str">
        <f>VLOOKUP(P423,'Tech. sheet (2)'!$A:$R,18,FALSE)</f>
        <v>L-950-876-270TH435F5628-USK-20EB05</v>
      </c>
      <c r="P423" s="445" t="str">
        <f>VLOOKUP(N423,Register!$B:$E,3,FALSE)</f>
        <v>OT153-ELQ1542A3A USK</v>
      </c>
      <c r="Q423" s="447" t="str">
        <f>VLOOKUP(P423,'Tech. sheet (2)'!$A:$S,17,FALSE)</f>
        <v>153-1 A</v>
      </c>
      <c r="R423" s="442" t="str">
        <f>VLOOKUP(P423,'Tech. sheet (2)'!$A:$S,12,FALSE)</f>
        <v>W/G</v>
      </c>
      <c r="S423" s="443">
        <v>3.0</v>
      </c>
      <c r="T423" s="443">
        <v>816733.0</v>
      </c>
      <c r="U423" s="443">
        <v>6000.0</v>
      </c>
      <c r="V423" s="412"/>
      <c r="W423" s="270"/>
      <c r="X423" s="270"/>
      <c r="Y423" s="270"/>
      <c r="Z423" s="270"/>
      <c r="AA423" s="270"/>
      <c r="AB423" s="270"/>
      <c r="AC423" s="270"/>
    </row>
    <row r="424" ht="15.75" customHeight="1">
      <c r="A424" s="475" t="s">
        <v>1424</v>
      </c>
      <c r="B424" s="436" t="str">
        <f>VLOOKUP(C424,'Tech. sheet (2)'!$A:$S,18,FALSE)</f>
        <v>Жерсть 0,18x896x795 W/G </v>
      </c>
      <c r="C424" s="437" t="str">
        <f>VLOOKUP(A424,Register!$B:$F,3,FALSE)</f>
        <v>0,18x896x795 W/G</v>
      </c>
      <c r="D424" s="437" t="str">
        <f>VLOOKUP(C424,'Tech. sheet (2)'!$A:$S,17,FALSE)</f>
        <v>V14B05</v>
      </c>
      <c r="E424" s="437" t="str">
        <f>VLOOKUP(C424,'Tech. sheet (2)'!$A:$S,12,FALSE)</f>
        <v>W/G</v>
      </c>
      <c r="F424" s="477">
        <v>2.0</v>
      </c>
      <c r="G424" s="477">
        <v>11064.0</v>
      </c>
      <c r="H424" s="477">
        <f>VLOOKUP(A424,Register!$B:$E,4,FALSE)</f>
        <v>1792</v>
      </c>
      <c r="I424" s="412"/>
      <c r="J424" s="412"/>
      <c r="K424" s="412"/>
      <c r="L424" s="412"/>
      <c r="M424" s="412"/>
      <c r="N424" s="209" t="s">
        <v>1507</v>
      </c>
      <c r="O424" s="450" t="str">
        <f>VLOOKUP(P424,'Tech. sheet (2)'!$A:$R,18,FALSE)</f>
        <v>L-954-848-170TH435S2828-USK-15VK05</v>
      </c>
      <c r="P424" s="445" t="str">
        <f>VLOOKUP(N424,Register!$B:$E,3,FALSE)</f>
        <v>OT62-ELQ6216A2A  USK ver3</v>
      </c>
      <c r="Q424" s="437" t="str">
        <f>VLOOKUP(P424,'Tech. sheet (2)'!$A:$S,17,FALSE)</f>
        <v>62-3 A</v>
      </c>
      <c r="R424" s="451" t="str">
        <f>VLOOKUP(P424,'Tech. sheet (2)'!$A:$S,12,FALSE)</f>
        <v>W/C 15V</v>
      </c>
      <c r="S424" s="443">
        <v>2.0</v>
      </c>
      <c r="T424" s="443" t="s">
        <v>3309</v>
      </c>
      <c r="U424" s="443">
        <f>VLOOKUP(N424,Register!$B:$E,4,FALSE)</f>
        <v>30000</v>
      </c>
      <c r="V424" s="412"/>
      <c r="W424" s="270"/>
      <c r="X424" s="270"/>
      <c r="Y424" s="270"/>
      <c r="Z424" s="270"/>
      <c r="AA424" s="270"/>
      <c r="AB424" s="270"/>
      <c r="AC424" s="270"/>
    </row>
    <row r="425" ht="15.75" customHeight="1">
      <c r="A425" s="475" t="s">
        <v>1426</v>
      </c>
      <c r="B425" s="436" t="str">
        <f>VLOOKUP(C425,'Tech. sheet (2)'!$A:$S,18,FALSE)</f>
        <v>Жерсть 0,14x918x925 W/G </v>
      </c>
      <c r="C425" s="437" t="str">
        <f>VLOOKUP(A425,Register!$B:$F,3,FALSE)</f>
        <v>0,14x918x925 W/G</v>
      </c>
      <c r="D425" s="437" t="str">
        <f>VLOOKUP(C425,'Tech. sheet (2)'!$A:$S,17,FALSE)</f>
        <v>V14B05</v>
      </c>
      <c r="E425" s="437" t="str">
        <f>VLOOKUP(C425,'Tech. sheet (2)'!$A:$S,12,FALSE)</f>
        <v>W/G</v>
      </c>
      <c r="F425" s="477">
        <v>2.0</v>
      </c>
      <c r="G425" s="477">
        <v>11064.0</v>
      </c>
      <c r="H425" s="477">
        <f>VLOOKUP(A425,Register!$B:$E,4,FALSE)</f>
        <v>460</v>
      </c>
      <c r="I425" s="412"/>
      <c r="J425" s="412"/>
      <c r="K425" s="412"/>
      <c r="L425" s="412"/>
      <c r="M425" s="412"/>
      <c r="N425" s="209" t="s">
        <v>1508</v>
      </c>
      <c r="O425" s="344" t="str">
        <f>VLOOKUP(P425,'Tech. sheet (2)'!$A:$R,18,FALSE)</f>
        <v>L-954-848-170TH435S2828-HBI-15VK05</v>
      </c>
      <c r="P425" s="445" t="str">
        <f>VLOOKUP(N425,Register!$B:$E,3,FALSE)</f>
        <v>OT62-ELQ6216A2A ver2</v>
      </c>
      <c r="Q425" s="437" t="str">
        <f>VLOOKUP(P425,'Tech. sheet (2)'!$A:$S,17,FALSE)</f>
        <v>62-3 A</v>
      </c>
      <c r="R425" s="442" t="str">
        <f>VLOOKUP(P425,'Tech. sheet (2)'!$A:$S,12,FALSE)</f>
        <v>W/C 15V</v>
      </c>
      <c r="S425" s="443">
        <v>2.0</v>
      </c>
      <c r="T425" s="443" t="s">
        <v>3309</v>
      </c>
      <c r="U425" s="443">
        <f>VLOOKUP(N425,Register!$B:$E,4,FALSE)</f>
        <v>20000</v>
      </c>
      <c r="V425" s="412"/>
      <c r="W425" s="270"/>
      <c r="X425" s="270"/>
      <c r="Y425" s="270"/>
      <c r="Z425" s="270"/>
      <c r="AA425" s="270"/>
      <c r="AB425" s="270"/>
      <c r="AC425" s="270"/>
    </row>
    <row r="426" ht="15.75" customHeight="1">
      <c r="A426" s="475" t="s">
        <v>1428</v>
      </c>
      <c r="B426" s="436" t="str">
        <f>VLOOKUP(C426,'Tech. sheet (2)'!$A:$S,18,FALSE)</f>
        <v>Жерсть 0,14x975x925 W/G </v>
      </c>
      <c r="C426" s="437" t="str">
        <f>VLOOKUP(A426,Register!$B:$F,3,FALSE)</f>
        <v>0,14x975x925 W/G</v>
      </c>
      <c r="D426" s="437" t="str">
        <f>VLOOKUP(C426,'Tech. sheet (2)'!$A:$S,17,FALSE)</f>
        <v>V14B05</v>
      </c>
      <c r="E426" s="437" t="str">
        <f>VLOOKUP(C426,'Tech. sheet (2)'!$A:$S,12,FALSE)</f>
        <v>W/G</v>
      </c>
      <c r="F426" s="477">
        <v>2.0</v>
      </c>
      <c r="G426" s="477">
        <v>11064.0</v>
      </c>
      <c r="H426" s="477">
        <f>VLOOKUP(A426,Register!$B:$E,4,FALSE)</f>
        <v>751</v>
      </c>
      <c r="I426" s="412"/>
      <c r="J426" s="412"/>
      <c r="K426" s="412"/>
      <c r="L426" s="412"/>
      <c r="M426" s="412"/>
      <c r="N426" s="209" t="s">
        <v>1512</v>
      </c>
      <c r="O426" s="344" t="str">
        <f>VLOOKUP(P426,'Tech. sheet (2)'!$A:$R,18,FALSE)</f>
        <v>L-838-942-170TH550F2820-RAS-A55K05 </v>
      </c>
      <c r="P426" s="445" t="str">
        <f>VLOOKUP(N426,Register!$B:$E,3,FALSE)</f>
        <v>0,17x838x942 RAS ALU/С</v>
      </c>
      <c r="Q426" s="437" t="str">
        <f>VLOOKUP(P426,'Tech. sheet (2)'!$A:$S,17,FALSE)</f>
        <v>BUF-8 A</v>
      </c>
      <c r="R426" s="442" t="str">
        <f>VLOOKUP(P426,'Tech. sheet (2)'!$A:$S,12,FALSE)</f>
        <v>ALU/С</v>
      </c>
      <c r="S426" s="443">
        <v>1.0</v>
      </c>
      <c r="T426" s="443" t="s">
        <v>3306</v>
      </c>
      <c r="U426" s="443">
        <f>VLOOKUP(N426,Register!$B:$E,4,FALSE)</f>
        <v>30000</v>
      </c>
      <c r="V426" s="412"/>
      <c r="W426" s="270"/>
      <c r="X426" s="270"/>
      <c r="Y426" s="270"/>
      <c r="Z426" s="270"/>
      <c r="AA426" s="270"/>
      <c r="AB426" s="270"/>
      <c r="AC426" s="270"/>
    </row>
    <row r="427" ht="15.75" customHeight="1">
      <c r="A427" s="475" t="s">
        <v>1430</v>
      </c>
      <c r="B427" s="436" t="str">
        <f>VLOOKUP(C427,'Tech. sheet (2)'!$A:$S,18,FALSE)</f>
        <v>Жерсть 0,18x877x1066 W/G </v>
      </c>
      <c r="C427" s="437" t="str">
        <f>VLOOKUP(A427,Register!$B:$F,3,FALSE)</f>
        <v>0,18x877x1066 W/G USK</v>
      </c>
      <c r="D427" s="437" t="str">
        <f>VLOOKUP(C427,'Tech. sheet (2)'!$A:$S,17,FALSE)</f>
        <v>V14B05</v>
      </c>
      <c r="E427" s="437" t="str">
        <f>VLOOKUP(C427,'Tech. sheet (2)'!$A:$S,12,FALSE)</f>
        <v>W/G</v>
      </c>
      <c r="F427" s="477">
        <v>2.0</v>
      </c>
      <c r="G427" s="477">
        <v>11064.0</v>
      </c>
      <c r="H427" s="477">
        <f>VLOOKUP(A427,Register!$B:$E,4,FALSE)</f>
        <v>308</v>
      </c>
      <c r="I427" s="412"/>
      <c r="J427" s="412"/>
      <c r="K427" s="412"/>
      <c r="L427" s="412"/>
      <c r="M427" s="412"/>
      <c r="N427" s="209" t="s">
        <v>1382</v>
      </c>
      <c r="O427" s="344" t="str">
        <f>VLOOKUP(P427,'Tech. sheet (2)'!$A:$R,18,FALSE)</f>
        <v>L-838-826-180TH415S2020-USK-D10K04</v>
      </c>
      <c r="P427" s="445" t="str">
        <f>VLOOKUP(N427,Register!$B:$E,3,FALSE)</f>
        <v>OT99-ELQ0730A0A</v>
      </c>
      <c r="Q427" s="437" t="str">
        <f>VLOOKUP(P427,'Tech. sheet (2)'!$A:$S,17,FALSE)</f>
        <v>№107</v>
      </c>
      <c r="R427" s="442" t="str">
        <f>VLOOKUP(P427,'Tech. sheet (2)'!$A:$S,12,FALSE)</f>
        <v>2G/C</v>
      </c>
      <c r="S427" s="443">
        <v>1.0</v>
      </c>
      <c r="T427" s="443" t="s">
        <v>3311</v>
      </c>
      <c r="U427" s="443">
        <f>VLOOKUP(N427,Register!$B:$E,4,FALSE)</f>
        <v>30000</v>
      </c>
      <c r="V427" s="412"/>
      <c r="W427" s="270"/>
      <c r="X427" s="270"/>
      <c r="Y427" s="270"/>
      <c r="Z427" s="270"/>
      <c r="AA427" s="270"/>
      <c r="AB427" s="270"/>
      <c r="AC427" s="270"/>
    </row>
    <row r="428" ht="15.75" customHeight="1">
      <c r="A428" s="475" t="s">
        <v>1411</v>
      </c>
      <c r="B428" s="436" t="str">
        <f>VLOOKUP(C428,'Tech. sheet (2)'!$A:$S,18,FALSE)</f>
        <v>L-922-868-170TH580S2828-HBI-07CK05</v>
      </c>
      <c r="C428" s="437" t="str">
        <f>VLOOKUP(A428,Register!$B:$F,3,FALSE)</f>
        <v>OT070-ELQ7013A9A </v>
      </c>
      <c r="D428" s="437" t="str">
        <f>VLOOKUP(C428,'Tech. sheet (2)'!$A:$S,17,FALSE)</f>
        <v>70-3 A</v>
      </c>
      <c r="E428" s="437" t="str">
        <f>VLOOKUP(C428,'Tech. sheet (2)'!$A:$S,12,FALSE)</f>
        <v>G/C</v>
      </c>
      <c r="F428" s="477">
        <v>1.0</v>
      </c>
      <c r="G428" s="477" t="s">
        <v>3306</v>
      </c>
      <c r="H428" s="477">
        <f>VLOOKUP(A428,Register!$B:$E,4,FALSE)</f>
        <v>20000</v>
      </c>
      <c r="I428" s="412"/>
      <c r="J428" s="412"/>
      <c r="K428" s="412"/>
      <c r="L428" s="412"/>
      <c r="M428" s="412"/>
      <c r="N428" s="209" t="s">
        <v>1382</v>
      </c>
      <c r="O428" s="344" t="str">
        <f>VLOOKUP(P428,'Tech. sheet (2)'!$A:$R,18,FALSE)</f>
        <v>L-838-826-180TH415S2020-USK-D10K04</v>
      </c>
      <c r="P428" s="445" t="str">
        <f>VLOOKUP(N428,Register!$B:$E,3,FALSE)</f>
        <v>OT99-ELQ0730A0A</v>
      </c>
      <c r="Q428" s="437" t="str">
        <f>VLOOKUP(P428,'Tech. sheet (2)'!$A:$S,17,FALSE)</f>
        <v>№107</v>
      </c>
      <c r="R428" s="442" t="str">
        <f>VLOOKUP(P428,'Tech. sheet (2)'!$A:$S,12,FALSE)</f>
        <v>2G/C</v>
      </c>
      <c r="S428" s="443">
        <v>2.0</v>
      </c>
      <c r="T428" s="443" t="s">
        <v>3306</v>
      </c>
      <c r="U428" s="443">
        <f>VLOOKUP(N428,Register!$B:$E,4,FALSE)</f>
        <v>30000</v>
      </c>
      <c r="V428" s="412"/>
      <c r="W428" s="270"/>
      <c r="X428" s="270"/>
      <c r="Y428" s="270"/>
      <c r="Z428" s="270"/>
      <c r="AA428" s="270"/>
      <c r="AB428" s="270"/>
      <c r="AC428" s="270"/>
    </row>
    <row r="429" ht="15.75" customHeight="1">
      <c r="A429" s="475" t="s">
        <v>1434</v>
      </c>
      <c r="B429" s="436" t="str">
        <f>VLOOKUP(C429,'Tech. sheet (2)'!$A:$S,18,FALSE)</f>
        <v>Жерсть 0,16x942x790 W/G </v>
      </c>
      <c r="C429" s="437" t="str">
        <f>VLOOKUP(A429,Register!$B:$F,3,FALSE)</f>
        <v>0,16x942x790 W/G RAS</v>
      </c>
      <c r="D429" s="437" t="str">
        <f>VLOOKUP(C429,'Tech. sheet (2)'!$A:$S,17,FALSE)</f>
        <v>V14B05</v>
      </c>
      <c r="E429" s="437" t="str">
        <f>VLOOKUP(C429,'Tech. sheet (2)'!$A:$S,12,FALSE)</f>
        <v>W/G</v>
      </c>
      <c r="F429" s="477">
        <v>1.0</v>
      </c>
      <c r="G429" s="477">
        <v>11064.0</v>
      </c>
      <c r="H429" s="477">
        <f>VLOOKUP(A429,Register!$B:$E,4,FALSE)</f>
        <v>3579</v>
      </c>
      <c r="I429" s="412"/>
      <c r="J429" s="412"/>
      <c r="K429" s="412"/>
      <c r="L429" s="412"/>
      <c r="M429" s="412"/>
      <c r="N429" s="209" t="s">
        <v>1382</v>
      </c>
      <c r="O429" s="344" t="str">
        <f>VLOOKUP(P429,'Tech. sheet (2)'!$A:$R,18,FALSE)</f>
        <v>L-838-826-180TH415S2020-USK-D10K04</v>
      </c>
      <c r="P429" s="445" t="str">
        <f>VLOOKUP(N429,Register!$B:$E,3,FALSE)</f>
        <v>OT99-ELQ0730A0A</v>
      </c>
      <c r="Q429" s="437" t="str">
        <f>VLOOKUP(P429,'Tech. sheet (2)'!$A:$S,17,FALSE)</f>
        <v>№107</v>
      </c>
      <c r="R429" s="442" t="str">
        <f>VLOOKUP(P429,'Tech. sheet (2)'!$A:$S,12,FALSE)</f>
        <v>2G/C</v>
      </c>
      <c r="S429" s="443">
        <v>3.0</v>
      </c>
      <c r="T429" s="443" t="s">
        <v>3311</v>
      </c>
      <c r="U429" s="443">
        <f>VLOOKUP(N429,Register!$B:$E,4,FALSE)</f>
        <v>30000</v>
      </c>
      <c r="V429" s="412"/>
      <c r="W429" s="270"/>
      <c r="X429" s="270"/>
      <c r="Y429" s="270"/>
      <c r="Z429" s="270"/>
      <c r="AA429" s="270"/>
      <c r="AB429" s="270"/>
      <c r="AC429" s="270"/>
    </row>
    <row r="430" ht="15.75" customHeight="1">
      <c r="A430" s="475" t="s">
        <v>1436</v>
      </c>
      <c r="B430" s="449" t="str">
        <f>VLOOKUP(C430,'Tech. sheet (2)'!$A:$S,18,FALSE)</f>
        <v>Жерсть 0,17*954*848 W/G х</v>
      </c>
      <c r="C430" s="437" t="str">
        <f>VLOOKUP(A430,Register!$B:$F,3,FALSE)</f>
        <v>0,17x954x848 W/G</v>
      </c>
      <c r="D430" s="437" t="str">
        <f>VLOOKUP(C430,'Tech. sheet (2)'!$A:$S,17,FALSE)</f>
        <v>V14B05</v>
      </c>
      <c r="E430" s="437" t="str">
        <f>VLOOKUP(C430,'Tech. sheet (2)'!$A:$S,12,FALSE)</f>
        <v>W/G</v>
      </c>
      <c r="F430" s="477">
        <v>1.0</v>
      </c>
      <c r="G430" s="477">
        <v>11064.0</v>
      </c>
      <c r="H430" s="477">
        <f>VLOOKUP(A430,Register!$B:$E,4,FALSE)</f>
        <v>1942</v>
      </c>
      <c r="I430" s="412"/>
      <c r="J430" s="412"/>
      <c r="K430" s="412"/>
      <c r="L430" s="412"/>
      <c r="M430" s="412"/>
      <c r="N430" s="209" t="s">
        <v>1520</v>
      </c>
      <c r="O430" s="450" t="str">
        <f>VLOOKUP(P430,'Tech. sheet (2)'!$A:$R,18,FALSE)</f>
        <v>L-808-908-200TH550S2828-HBI-A07B05</v>
      </c>
      <c r="P430" s="445" t="str">
        <f>VLOOKUP(N430,Register!$B:$E,3,FALSE)</f>
        <v>OT96 Alu/G Vaja (auto)</v>
      </c>
      <c r="Q430" s="437" t="str">
        <f>VLOOKUP(P430,'Tech. sheet (2)'!$A:$S,17,FALSE)</f>
        <v>96-2</v>
      </c>
      <c r="R430" s="442" t="str">
        <f>VLOOKUP(P430,'Tech. sheet (2)'!$A:$S,12,FALSE)</f>
        <v>ALU/G</v>
      </c>
      <c r="S430" s="443">
        <v>1.0</v>
      </c>
      <c r="T430" s="443" t="s">
        <v>3307</v>
      </c>
      <c r="U430" s="443">
        <f>VLOOKUP(N430,Register!$B:$E,4,FALSE)</f>
        <v>15000</v>
      </c>
      <c r="V430" s="412"/>
      <c r="W430" s="270"/>
      <c r="X430" s="270"/>
      <c r="Y430" s="270"/>
      <c r="Z430" s="270"/>
      <c r="AA430" s="270"/>
      <c r="AB430" s="270"/>
      <c r="AC430" s="270"/>
    </row>
    <row r="431" ht="15.75" customHeight="1">
      <c r="A431" s="475" t="s">
        <v>1437</v>
      </c>
      <c r="B431" s="436" t="str">
        <f>VLOOKUP(C431,'Tech. sheet (2)'!$A:$S,18,FALSE)</f>
        <v>Жерсть 0,17x959x901 W/G</v>
      </c>
      <c r="C431" s="437" t="str">
        <f>VLOOKUP(A431,Register!$B:$F,3,FALSE)</f>
        <v>0,17x959x901 W/G</v>
      </c>
      <c r="D431" s="437" t="str">
        <f>VLOOKUP(C431,'Tech. sheet (2)'!$A:$S,17,FALSE)</f>
        <v>V14B05</v>
      </c>
      <c r="E431" s="437" t="str">
        <f>VLOOKUP(C431,'Tech. sheet (2)'!$A:$S,12,FALSE)</f>
        <v>W/G</v>
      </c>
      <c r="F431" s="477">
        <v>1.0</v>
      </c>
      <c r="G431" s="477">
        <v>11064.0</v>
      </c>
      <c r="H431" s="477">
        <f>VLOOKUP(A431,Register!$B:$E,4,FALSE)</f>
        <v>2150</v>
      </c>
      <c r="I431" s="412"/>
      <c r="J431" s="412"/>
      <c r="K431" s="412"/>
      <c r="L431" s="412"/>
      <c r="M431" s="412"/>
      <c r="N431" s="209" t="s">
        <v>1520</v>
      </c>
      <c r="O431" s="450" t="str">
        <f>VLOOKUP(P431,'Tech. sheet (2)'!$A:$R,18,FALSE)</f>
        <v>L-808-908-200TH550S2828-HBI-A07B05</v>
      </c>
      <c r="P431" s="445" t="str">
        <f>VLOOKUP(N431,Register!$B:$E,3,FALSE)</f>
        <v>OT96 Alu/G Vaja (auto)</v>
      </c>
      <c r="Q431" s="437" t="str">
        <f>VLOOKUP(P431,'Tech. sheet (2)'!$A:$S,17,FALSE)</f>
        <v>96-2</v>
      </c>
      <c r="R431" s="442" t="str">
        <f>VLOOKUP(P431,'Tech. sheet (2)'!$A:$S,12,FALSE)</f>
        <v>ALU/G</v>
      </c>
      <c r="S431" s="443">
        <v>2.0</v>
      </c>
      <c r="T431" s="443" t="s">
        <v>3308</v>
      </c>
      <c r="U431" s="443">
        <f>VLOOKUP(N431,Register!$B:$E,4,FALSE)</f>
        <v>15000</v>
      </c>
      <c r="V431" s="412"/>
      <c r="W431" s="270"/>
      <c r="X431" s="270"/>
      <c r="Y431" s="270"/>
      <c r="Z431" s="270"/>
      <c r="AA431" s="270"/>
      <c r="AB431" s="270"/>
      <c r="AC431" s="270"/>
    </row>
    <row r="432" ht="15.75" customHeight="1">
      <c r="A432" s="475" t="s">
        <v>1441</v>
      </c>
      <c r="B432" s="436" t="str">
        <f>VLOOKUP(C432,'Tech. sheet (2)'!$A:$S,18,FALSE)</f>
        <v>#N/A</v>
      </c>
      <c r="C432" s="437" t="str">
        <f>VLOOKUP(A432,Register!$B:$F,3,FALSE)</f>
        <v>0,14х913х766 W/G</v>
      </c>
      <c r="D432" s="437" t="str">
        <f>VLOOKUP(C432,'Tech. sheet (2)'!$A:$S,17,FALSE)</f>
        <v>#N/A</v>
      </c>
      <c r="E432" s="437" t="str">
        <f>VLOOKUP(C432,'Tech. sheet (2)'!$A:$S,12,FALSE)</f>
        <v>#N/A</v>
      </c>
      <c r="F432" s="477">
        <v>1.0</v>
      </c>
      <c r="G432" s="477">
        <v>11064.0</v>
      </c>
      <c r="H432" s="477">
        <f>VLOOKUP(A432,Register!$B:$E,4,FALSE)</f>
        <v>1313</v>
      </c>
      <c r="I432" s="412"/>
      <c r="J432" s="412"/>
      <c r="K432" s="412"/>
      <c r="L432" s="412"/>
      <c r="M432" s="412"/>
      <c r="N432" s="238" t="s">
        <v>1513</v>
      </c>
      <c r="O432" s="344" t="str">
        <f>VLOOKUP(P432,'Tech. sheet (2)'!$A:$R,18,FALSE)</f>
        <v>L-838-942-170TH550F2820-HBI-A55K05</v>
      </c>
      <c r="P432" s="472" t="str">
        <f>VLOOKUP(N432,Register!$B:$E,3,FALSE)</f>
        <v>0,17x838x942 ALU/С</v>
      </c>
      <c r="Q432" s="437" t="str">
        <f>VLOOKUP(P432,'Tech. sheet (2)'!$A:$S,17,FALSE)</f>
        <v>BUF-8 A</v>
      </c>
      <c r="R432" s="442" t="str">
        <f>VLOOKUP(P432,'Tech. sheet (2)'!$A:$S,12,FALSE)</f>
        <v>ALU/С</v>
      </c>
      <c r="S432" s="473">
        <v>1.0</v>
      </c>
      <c r="T432" s="473" t="s">
        <v>3306</v>
      </c>
      <c r="U432" s="473">
        <f>VLOOKUP(N432,Register!$B:$E,4,FALSE)</f>
        <v>50000</v>
      </c>
      <c r="V432" s="412"/>
      <c r="W432" s="270"/>
      <c r="X432" s="270"/>
      <c r="Y432" s="270"/>
      <c r="Z432" s="270"/>
      <c r="AA432" s="270"/>
      <c r="AB432" s="270"/>
      <c r="AC432" s="270"/>
    </row>
    <row r="433" ht="15.75" customHeight="1">
      <c r="A433" s="475" t="s">
        <v>1443</v>
      </c>
      <c r="B433" s="436" t="str">
        <f>VLOOKUP(C433,'Tech. sheet (2)'!$A:$S,18,FALSE)</f>
        <v>Жерсть 0,16x920x778 W/G</v>
      </c>
      <c r="C433" s="437" t="str">
        <f>VLOOKUP(A433,Register!$B:$F,3,FALSE)</f>
        <v>0,16x920x778 W/G RAS</v>
      </c>
      <c r="D433" s="437" t="str">
        <f>VLOOKUP(C433,'Tech. sheet (2)'!$A:$S,17,FALSE)</f>
        <v/>
      </c>
      <c r="E433" s="437" t="str">
        <f>VLOOKUP(C433,'Tech. sheet (2)'!$A:$S,12,FALSE)</f>
        <v>W/G</v>
      </c>
      <c r="F433" s="477">
        <v>1.0</v>
      </c>
      <c r="G433" s="477">
        <v>11064.0</v>
      </c>
      <c r="H433" s="477">
        <f>VLOOKUP(A433,Register!$B:$E,4,FALSE)</f>
        <v>839</v>
      </c>
      <c r="I433" s="412"/>
      <c r="J433" s="412"/>
      <c r="K433" s="412"/>
      <c r="L433" s="412"/>
      <c r="M433" s="412"/>
      <c r="N433" s="238" t="s">
        <v>1408</v>
      </c>
      <c r="O433" s="344" t="str">
        <f>VLOOKUP(P433,'Tech. sheet (2)'!$A:$R,18,FALSE)</f>
        <v>L-838-941,7-200TH550F2820-USK-A75B05</v>
      </c>
      <c r="P433" s="472" t="str">
        <f>VLOOKUP(N433,Register!$B:$E,3,FALSE)</f>
        <v>OT99 USK ALU/G</v>
      </c>
      <c r="Q433" s="437" t="str">
        <f>VLOOKUP(P433,'Tech. sheet (2)'!$A:$S,17,FALSE)</f>
        <v>№ 99-C-2</v>
      </c>
      <c r="R433" s="442" t="str">
        <f>VLOOKUP(P433,'Tech. sheet (2)'!$A:$S,12,FALSE)</f>
        <v>ALU/G</v>
      </c>
      <c r="S433" s="473">
        <v>1.0</v>
      </c>
      <c r="T433" s="473" t="s">
        <v>3306</v>
      </c>
      <c r="U433" s="473">
        <f>VLOOKUP(N433,Register!$B:$E,4,FALSE)</f>
        <v>20000</v>
      </c>
      <c r="V433" s="412"/>
      <c r="W433" s="270"/>
      <c r="X433" s="270"/>
      <c r="Y433" s="270"/>
      <c r="Z433" s="270"/>
      <c r="AA433" s="270"/>
      <c r="AB433" s="270"/>
      <c r="AC433" s="270"/>
    </row>
    <row r="434" ht="15.75" customHeight="1">
      <c r="A434" s="475" t="s">
        <v>1445</v>
      </c>
      <c r="B434" s="436" t="str">
        <f>VLOOKUP(C434,'Tech. sheet (2)'!$A:$S,18,FALSE)</f>
        <v>Жерсть 0,17*922*868 W/G х</v>
      </c>
      <c r="C434" s="437" t="str">
        <f>VLOOKUP(A434,Register!$B:$F,3,FALSE)</f>
        <v>0,17x922x868 W/G</v>
      </c>
      <c r="D434" s="437" t="str">
        <f>VLOOKUP(C434,'Tech. sheet (2)'!$A:$S,17,FALSE)</f>
        <v/>
      </c>
      <c r="E434" s="437" t="str">
        <f>VLOOKUP(C434,'Tech. sheet (2)'!$A:$S,12,FALSE)</f>
        <v>W/G</v>
      </c>
      <c r="F434" s="477">
        <v>1.0</v>
      </c>
      <c r="G434" s="477">
        <v>11064.0</v>
      </c>
      <c r="H434" s="477">
        <f>VLOOKUP(A434,Register!$B:$E,4,FALSE)</f>
        <v>549</v>
      </c>
      <c r="I434" s="412"/>
      <c r="J434" s="412"/>
      <c r="K434" s="412"/>
      <c r="L434" s="412"/>
      <c r="M434" s="412"/>
      <c r="N434" s="238" t="s">
        <v>1513</v>
      </c>
      <c r="O434" s="344" t="str">
        <f>VLOOKUP(P434,'Tech. sheet (2)'!$A:$R,18,FALSE)</f>
        <v>L-838-942-170TH550F2820-HBI-A55K05</v>
      </c>
      <c r="P434" s="472" t="str">
        <f>VLOOKUP(N434,Register!$B:$E,3,FALSE)</f>
        <v>0,17x838x942 ALU/С</v>
      </c>
      <c r="Q434" s="437" t="str">
        <f>VLOOKUP(P434,'Tech. sheet (2)'!$A:$S,17,FALSE)</f>
        <v>BUF-8 A</v>
      </c>
      <c r="R434" s="442" t="str">
        <f>VLOOKUP(P434,'Tech. sheet (2)'!$A:$S,12,FALSE)</f>
        <v>ALU/С</v>
      </c>
      <c r="S434" s="473">
        <v>2.0</v>
      </c>
      <c r="T434" s="473" t="s">
        <v>3308</v>
      </c>
      <c r="U434" s="473">
        <f>VLOOKUP(N434,Register!$B:$E,4,FALSE)</f>
        <v>50000</v>
      </c>
      <c r="V434" s="412"/>
      <c r="W434" s="270"/>
      <c r="X434" s="270"/>
      <c r="Y434" s="270"/>
      <c r="Z434" s="270"/>
      <c r="AA434" s="270"/>
      <c r="AB434" s="270"/>
      <c r="AC434" s="270"/>
    </row>
    <row r="435" ht="15.75" customHeight="1">
      <c r="A435" s="475" t="s">
        <v>1434</v>
      </c>
      <c r="B435" s="436" t="str">
        <f>VLOOKUP(C435,'Tech. sheet (2)'!$A:$S,18,FALSE)</f>
        <v>Жерсть 0,16x942x790 W/G </v>
      </c>
      <c r="C435" s="437" t="str">
        <f>VLOOKUP(A435,Register!$B:$F,3,FALSE)</f>
        <v>0,16x942x790 W/G RAS</v>
      </c>
      <c r="D435" s="437" t="str">
        <f>VLOOKUP(C435,'Tech. sheet (2)'!$A:$S,17,FALSE)</f>
        <v>V14B05</v>
      </c>
      <c r="E435" s="437" t="str">
        <f>VLOOKUP(C435,'Tech. sheet (2)'!$A:$S,12,FALSE)</f>
        <v>W/G</v>
      </c>
      <c r="F435" s="477">
        <v>2.0</v>
      </c>
      <c r="G435" s="477">
        <v>818062.0</v>
      </c>
      <c r="H435" s="477">
        <f>VLOOKUP(A435,Register!$B:$E,4,FALSE)</f>
        <v>3579</v>
      </c>
      <c r="I435" s="412"/>
      <c r="J435" s="412"/>
      <c r="K435" s="412"/>
      <c r="L435" s="412"/>
      <c r="M435" s="412"/>
      <c r="N435" s="238" t="s">
        <v>1532</v>
      </c>
      <c r="O435" s="344" t="str">
        <f>VLOOKUP(P435,'Tech. sheet (2)'!$A:$R,18,FALSE)</f>
        <v>L-838-942-170TH550F2820-HBI-A55K05</v>
      </c>
      <c r="P435" s="472" t="str">
        <f>VLOOKUP(N435,Register!$B:$E,3,FALSE)</f>
        <v>0,17x838x942 ALU/С</v>
      </c>
      <c r="Q435" s="437" t="str">
        <f>VLOOKUP(P435,'Tech. sheet (2)'!$A:$S,17,FALSE)</f>
        <v>BUF-8 A</v>
      </c>
      <c r="R435" s="442" t="str">
        <f>VLOOKUP(P435,'Tech. sheet (2)'!$A:$S,12,FALSE)</f>
        <v>ALU/С</v>
      </c>
      <c r="S435" s="473">
        <v>2.0</v>
      </c>
      <c r="T435" s="473" t="s">
        <v>3308</v>
      </c>
      <c r="U435" s="473">
        <f>VLOOKUP(N435,Register!$B:$E,4,FALSE)</f>
        <v>54000</v>
      </c>
      <c r="V435" s="412"/>
      <c r="W435" s="270"/>
      <c r="X435" s="270"/>
      <c r="Y435" s="270"/>
      <c r="Z435" s="270"/>
      <c r="AA435" s="270"/>
      <c r="AB435" s="270"/>
      <c r="AC435" s="270"/>
    </row>
    <row r="436" ht="15.75" customHeight="1">
      <c r="A436" s="475" t="s">
        <v>1436</v>
      </c>
      <c r="B436" s="449" t="str">
        <f>VLOOKUP(C436,'Tech. sheet (2)'!$A:$S,18,FALSE)</f>
        <v>Жерсть 0,17*954*848 W/G х</v>
      </c>
      <c r="C436" s="437" t="str">
        <f>VLOOKUP(A436,Register!$B:$F,3,FALSE)</f>
        <v>0,17x954x848 W/G</v>
      </c>
      <c r="D436" s="437" t="str">
        <f>VLOOKUP(C436,'Tech. sheet (2)'!$A:$S,17,FALSE)</f>
        <v>V14B05</v>
      </c>
      <c r="E436" s="437" t="str">
        <f>VLOOKUP(C436,'Tech. sheet (2)'!$A:$S,12,FALSE)</f>
        <v>W/G</v>
      </c>
      <c r="F436" s="477">
        <v>2.0</v>
      </c>
      <c r="G436" s="477">
        <v>818062.0</v>
      </c>
      <c r="H436" s="477">
        <f>VLOOKUP(A436,Register!$B:$E,4,FALSE)</f>
        <v>1942</v>
      </c>
      <c r="I436" s="412"/>
      <c r="J436" s="412"/>
      <c r="K436" s="412"/>
      <c r="L436" s="412"/>
      <c r="M436" s="412"/>
      <c r="N436" s="238" t="s">
        <v>1534</v>
      </c>
      <c r="O436" s="344" t="str">
        <f>VLOOKUP(P436,'Tech. sheet (2)'!$A:$R,18,FALSE)</f>
        <v>L-913-766-140TS480F2020-RAS-А08К05</v>
      </c>
      <c r="P436" s="472" t="str">
        <f>VLOOKUP(N436,Register!$B:$E,3,FALSE)</f>
        <v>0,14x913x766 ALU/C</v>
      </c>
      <c r="Q436" s="464" t="str">
        <f>VLOOKUP(P436,'Tech. sheet (2)'!$A:$S,17,FALSE)</f>
        <v>BUF-1 A</v>
      </c>
      <c r="R436" s="442" t="str">
        <f>VLOOKUP(P436,'Tech. sheet (2)'!$A:$S,12,FALSE)</f>
        <v>ALU/C</v>
      </c>
      <c r="S436" s="473">
        <v>2.0</v>
      </c>
      <c r="T436" s="473" t="s">
        <v>3308</v>
      </c>
      <c r="U436" s="473">
        <f>VLOOKUP(N436,Register!$B:$E,4,FALSE)</f>
        <v>25000</v>
      </c>
      <c r="V436" s="412"/>
      <c r="W436" s="270"/>
      <c r="X436" s="270"/>
      <c r="Y436" s="270"/>
      <c r="Z436" s="270"/>
      <c r="AA436" s="270"/>
      <c r="AB436" s="270"/>
      <c r="AC436" s="270"/>
    </row>
    <row r="437" ht="15.75" customHeight="1">
      <c r="A437" s="475" t="s">
        <v>1437</v>
      </c>
      <c r="B437" s="436" t="str">
        <f>VLOOKUP(C437,'Tech. sheet (2)'!$A:$S,18,FALSE)</f>
        <v>Жерсть 0,17x959x901 W/G</v>
      </c>
      <c r="C437" s="437" t="str">
        <f>VLOOKUP(A437,Register!$B:$F,3,FALSE)</f>
        <v>0,17x959x901 W/G</v>
      </c>
      <c r="D437" s="437" t="str">
        <f>VLOOKUP(C437,'Tech. sheet (2)'!$A:$S,17,FALSE)</f>
        <v>V14B05</v>
      </c>
      <c r="E437" s="437" t="str">
        <f>VLOOKUP(C437,'Tech. sheet (2)'!$A:$S,12,FALSE)</f>
        <v>W/G</v>
      </c>
      <c r="F437" s="477">
        <v>2.0</v>
      </c>
      <c r="G437" s="477">
        <v>818062.0</v>
      </c>
      <c r="H437" s="477">
        <f>VLOOKUP(A437,Register!$B:$E,4,FALSE)</f>
        <v>2150</v>
      </c>
      <c r="I437" s="412"/>
      <c r="J437" s="412"/>
      <c r="K437" s="412"/>
      <c r="L437" s="412"/>
      <c r="M437" s="412"/>
      <c r="N437" s="238" t="s">
        <v>1535</v>
      </c>
      <c r="O437" s="344" t="str">
        <f>VLOOKUP(P437,'Tech. sheet (2)'!$A:$R,18,FALSE)</f>
        <v>L-913-766-140TS480F2020-USK-А08К05</v>
      </c>
      <c r="P437" s="472" t="str">
        <f>VLOOKUP(N437,Register!$B:$E,3,FALSE)</f>
        <v>0,14x913x766 USK A08</v>
      </c>
      <c r="Q437" s="437" t="str">
        <f>VLOOKUP(P437,'Tech. sheet (2)'!$A:$S,17,FALSE)</f>
        <v>BUF-1 A</v>
      </c>
      <c r="R437" s="442" t="str">
        <f>VLOOKUP(P437,'Tech. sheet (2)'!$A:$S,12,FALSE)</f>
        <v>ALU/C</v>
      </c>
      <c r="S437" s="473">
        <v>2.0</v>
      </c>
      <c r="T437" s="473" t="s">
        <v>3308</v>
      </c>
      <c r="U437" s="473">
        <f>VLOOKUP(N437,Register!$B:$E,4,FALSE)</f>
        <v>25000</v>
      </c>
      <c r="V437" s="412"/>
      <c r="W437" s="270"/>
      <c r="X437" s="270"/>
      <c r="Y437" s="270"/>
      <c r="Z437" s="270"/>
      <c r="AA437" s="270"/>
      <c r="AB437" s="270"/>
      <c r="AC437" s="270"/>
    </row>
    <row r="438" ht="15.75" customHeight="1">
      <c r="A438" s="475" t="s">
        <v>1441</v>
      </c>
      <c r="B438" s="436" t="str">
        <f>VLOOKUP(C438,'Tech. sheet (2)'!$A:$S,18,FALSE)</f>
        <v>#N/A</v>
      </c>
      <c r="C438" s="437" t="str">
        <f>VLOOKUP(A438,Register!$B:$F,3,FALSE)</f>
        <v>0,14х913х766 W/G</v>
      </c>
      <c r="D438" s="437" t="str">
        <f>VLOOKUP(C438,'Tech. sheet (2)'!$A:$S,17,FALSE)</f>
        <v>#N/A</v>
      </c>
      <c r="E438" s="437" t="str">
        <f>VLOOKUP(C438,'Tech. sheet (2)'!$A:$S,12,FALSE)</f>
        <v>#N/A</v>
      </c>
      <c r="F438" s="477">
        <v>2.0</v>
      </c>
      <c r="G438" s="477">
        <v>818062.0</v>
      </c>
      <c r="H438" s="477">
        <f>VLOOKUP(A438,Register!$B:$E,4,FALSE)</f>
        <v>1313</v>
      </c>
      <c r="I438" s="412"/>
      <c r="J438" s="412"/>
      <c r="K438" s="412"/>
      <c r="L438" s="412"/>
      <c r="M438" s="412"/>
      <c r="N438" s="238" t="s">
        <v>1536</v>
      </c>
      <c r="O438" s="344" t="str">
        <f>VLOOKUP(P438,'Tech. sheet (2)'!$A:$R,18,FALSE)</f>
        <v>L-922-868-170TH550F2828-HBI-07CK05</v>
      </c>
      <c r="P438" s="472" t="str">
        <f>VLOOKUP(N438,Register!$B:$E,3,FALSE)</f>
        <v>OT070-ELQ7013A9A TH550</v>
      </c>
      <c r="Q438" s="437" t="str">
        <f>VLOOKUP(P438,'Tech. sheet (2)'!$A:$S,17,FALSE)</f>
        <v>70-3 B</v>
      </c>
      <c r="R438" s="442" t="str">
        <f>VLOOKUP(P438,'Tech. sheet (2)'!$A:$S,12,FALSE)</f>
        <v>G/C</v>
      </c>
      <c r="S438" s="473">
        <v>2.0</v>
      </c>
      <c r="T438" s="473">
        <v>816361.0</v>
      </c>
      <c r="U438" s="473">
        <f>VLOOKUP(N438,Register!$B:$E,4,FALSE)</f>
        <v>39000</v>
      </c>
      <c r="V438" s="412"/>
      <c r="W438" s="270"/>
      <c r="X438" s="270"/>
      <c r="Y438" s="270"/>
      <c r="Z438" s="270"/>
      <c r="AA438" s="270"/>
      <c r="AB438" s="270"/>
      <c r="AC438" s="270"/>
    </row>
    <row r="439" ht="15.75" customHeight="1">
      <c r="A439" s="475" t="s">
        <v>1443</v>
      </c>
      <c r="B439" s="436" t="str">
        <f>VLOOKUP(C439,'Tech. sheet (2)'!$A:$S,18,FALSE)</f>
        <v>Жерсть 0,16x920x778 W/G</v>
      </c>
      <c r="C439" s="437" t="str">
        <f>VLOOKUP(A439,Register!$B:$F,3,FALSE)</f>
        <v>0,16x920x778 W/G RAS</v>
      </c>
      <c r="D439" s="437" t="str">
        <f>VLOOKUP(C439,'Tech. sheet (2)'!$A:$S,17,FALSE)</f>
        <v/>
      </c>
      <c r="E439" s="437" t="str">
        <f>VLOOKUP(C439,'Tech. sheet (2)'!$A:$S,12,FALSE)</f>
        <v>W/G</v>
      </c>
      <c r="F439" s="477">
        <v>2.0</v>
      </c>
      <c r="G439" s="477">
        <v>818062.0</v>
      </c>
      <c r="H439" s="477">
        <f>VLOOKUP(A439,Register!$B:$E,4,FALSE)</f>
        <v>839</v>
      </c>
      <c r="I439" s="412"/>
      <c r="J439" s="412"/>
      <c r="K439" s="412"/>
      <c r="L439" s="412"/>
      <c r="M439" s="412"/>
      <c r="N439" s="238" t="s">
        <v>1543</v>
      </c>
      <c r="O439" s="344" t="str">
        <f>VLOOKUP(P439,'Tech. sheet (2)'!$A:$R,18,FALSE)</f>
        <v>L-922-868-170TH580S2828-HBI-07CK05</v>
      </c>
      <c r="P439" s="472" t="str">
        <f>VLOOKUP(N439,Register!$B:$E,3,FALSE)</f>
        <v>OT070-ELQ7013A9A </v>
      </c>
      <c r="Q439" s="437" t="str">
        <f>VLOOKUP(P439,'Tech. sheet (2)'!$A:$S,17,FALSE)</f>
        <v>70-3 A</v>
      </c>
      <c r="R439" s="442" t="str">
        <f>VLOOKUP(P439,'Tech. sheet (2)'!$A:$S,12,FALSE)</f>
        <v>G/C</v>
      </c>
      <c r="S439" s="473">
        <v>2.0</v>
      </c>
      <c r="T439" s="473">
        <v>816361.0</v>
      </c>
      <c r="U439" s="473">
        <f>VLOOKUP(N439,Register!$B:$E,4,FALSE)</f>
        <v>20000</v>
      </c>
      <c r="V439" s="412"/>
      <c r="W439" s="270"/>
      <c r="X439" s="270"/>
      <c r="Y439" s="270"/>
      <c r="Z439" s="270"/>
      <c r="AA439" s="270"/>
      <c r="AB439" s="270"/>
      <c r="AC439" s="270"/>
    </row>
    <row r="440" ht="15.75" customHeight="1">
      <c r="A440" s="475" t="s">
        <v>1445</v>
      </c>
      <c r="B440" s="436" t="str">
        <f>VLOOKUP(C440,'Tech. sheet (2)'!$A:$S,18,FALSE)</f>
        <v>Жерсть 0,17*922*868 W/G х</v>
      </c>
      <c r="C440" s="437" t="str">
        <f>VLOOKUP(A440,Register!$B:$F,3,FALSE)</f>
        <v>0,17x922x868 W/G</v>
      </c>
      <c r="D440" s="437" t="str">
        <f>VLOOKUP(C440,'Tech. sheet (2)'!$A:$S,17,FALSE)</f>
        <v/>
      </c>
      <c r="E440" s="437" t="str">
        <f>VLOOKUP(C440,'Tech. sheet (2)'!$A:$S,12,FALSE)</f>
        <v>W/G</v>
      </c>
      <c r="F440" s="477">
        <v>2.0</v>
      </c>
      <c r="G440" s="477">
        <v>818062.0</v>
      </c>
      <c r="H440" s="477">
        <f>VLOOKUP(A440,Register!$B:$E,4,FALSE)</f>
        <v>549</v>
      </c>
      <c r="I440" s="412"/>
      <c r="J440" s="412"/>
      <c r="K440" s="412"/>
      <c r="L440" s="412"/>
      <c r="M440" s="412"/>
      <c r="N440" s="238" t="s">
        <v>1544</v>
      </c>
      <c r="O440" s="344" t="str">
        <f>VLOOKUP(P440,'Tech. sheet (2)'!$A:$R,18,FALSE)</f>
        <v>L-922-868-170TH550F2828-HBI-07CK05</v>
      </c>
      <c r="P440" s="472" t="str">
        <f>VLOOKUP(N440,Register!$B:$E,3,FALSE)</f>
        <v>OT070-ELQ7013A9A TH550</v>
      </c>
      <c r="Q440" s="437" t="str">
        <f>VLOOKUP(P440,'Tech. sheet (2)'!$A:$S,17,FALSE)</f>
        <v>70-3 B</v>
      </c>
      <c r="R440" s="442" t="str">
        <f>VLOOKUP(P440,'Tech. sheet (2)'!$A:$S,12,FALSE)</f>
        <v>G/C</v>
      </c>
      <c r="S440" s="473">
        <v>2.0</v>
      </c>
      <c r="T440" s="473">
        <v>816361.0</v>
      </c>
      <c r="U440" s="473">
        <f>VLOOKUP(N440,Register!$B:$E,4,FALSE)</f>
        <v>50000</v>
      </c>
      <c r="V440" s="412"/>
      <c r="W440" s="270"/>
      <c r="X440" s="270"/>
      <c r="Y440" s="270"/>
      <c r="Z440" s="270"/>
      <c r="AA440" s="270"/>
      <c r="AB440" s="270"/>
      <c r="AC440" s="270"/>
    </row>
    <row r="441" ht="15.75" customHeight="1">
      <c r="A441" s="243" t="s">
        <v>1451</v>
      </c>
      <c r="B441" s="436" t="str">
        <f>VLOOKUP(C441,'Tech. sheet (2)'!$A:$S,18,FALSE)</f>
        <v>L-838-942-170TH550F2820-RAS-A55K05 </v>
      </c>
      <c r="C441" s="437" t="str">
        <f>VLOOKUP(A441,Register!$B:$F,3,FALSE)</f>
        <v>0,17x838x942 RAS ALU/С</v>
      </c>
      <c r="D441" s="437" t="str">
        <f>VLOOKUP(C441,'Tech. sheet (2)'!$A:$S,17,FALSE)</f>
        <v>BUF-8 A</v>
      </c>
      <c r="E441" s="437" t="str">
        <f>VLOOKUP(C441,'Tech. sheet (2)'!$A:$S,12,FALSE)</f>
        <v>ALU/С</v>
      </c>
      <c r="F441" s="462">
        <v>1.0</v>
      </c>
      <c r="G441" s="462" t="s">
        <v>3306</v>
      </c>
      <c r="H441" s="462">
        <f>VLOOKUP(A441,Register!$B:$E,4,FALSE)</f>
        <v>30000</v>
      </c>
      <c r="I441" s="412"/>
      <c r="J441" s="412"/>
      <c r="K441" s="412"/>
      <c r="L441" s="412"/>
      <c r="M441" s="412"/>
      <c r="N441" s="238" t="s">
        <v>1519</v>
      </c>
      <c r="O441" s="344" t="str">
        <f>VLOOKUP(P441,'Tech. sheet (2)'!$A:$R,18,FALSE)</f>
        <v>L-808-908-200TH550S2828-HBI-A07K05</v>
      </c>
      <c r="P441" s="472" t="str">
        <f>VLOOKUP(N441,Register!$B:$E,3,FALSE)</f>
        <v>OT96 Alu/C HBI auto</v>
      </c>
      <c r="Q441" s="437" t="str">
        <f>VLOOKUP(P441,'Tech. sheet (2)'!$A:$S,17,FALSE)</f>
        <v>96-1 A</v>
      </c>
      <c r="R441" s="451" t="str">
        <f>VLOOKUP(P441,'Tech. sheet (2)'!$A:$S,12,FALSE)</f>
        <v>ALU/C</v>
      </c>
      <c r="S441" s="473">
        <v>2.0</v>
      </c>
      <c r="T441" s="473" t="s">
        <v>3308</v>
      </c>
      <c r="U441" s="473">
        <f>VLOOKUP(N441,Register!$B:$E,4,FALSE)</f>
        <v>20000</v>
      </c>
      <c r="V441" s="412"/>
      <c r="W441" s="270"/>
      <c r="X441" s="270"/>
      <c r="Y441" s="270"/>
      <c r="Z441" s="270"/>
      <c r="AA441" s="270"/>
      <c r="AB441" s="270"/>
      <c r="AC441" s="270"/>
    </row>
    <row r="442" ht="15.75" customHeight="1">
      <c r="A442" s="243" t="s">
        <v>1449</v>
      </c>
      <c r="B442" s="449" t="str">
        <f>VLOOKUP(C442,'Tech. sheet (2)'!$A:$S,18,FALSE)</f>
        <v>L-954-848-170TH435S2828-USK-15VK05</v>
      </c>
      <c r="C442" s="437" t="str">
        <f>VLOOKUP(A442,Register!$B:$F,3,FALSE)</f>
        <v>OT62-ELQ6216A2A  USK ver3</v>
      </c>
      <c r="D442" s="437" t="str">
        <f>VLOOKUP(C442,'Tech. sheet (2)'!$A:$S,17,FALSE)</f>
        <v>62-3 A</v>
      </c>
      <c r="E442" s="447" t="str">
        <f>VLOOKUP(C442,'Tech. sheet (2)'!$A:$S,12,FALSE)</f>
        <v>W/C 15V</v>
      </c>
      <c r="F442" s="462">
        <v>1.0</v>
      </c>
      <c r="G442" s="462" t="s">
        <v>3306</v>
      </c>
      <c r="H442" s="462">
        <f>VLOOKUP(A442,Register!$B:$E,4,FALSE)</f>
        <v>40000</v>
      </c>
      <c r="I442" s="412"/>
      <c r="J442" s="412"/>
      <c r="K442" s="412"/>
      <c r="L442" s="412"/>
      <c r="M442" s="412"/>
      <c r="N442" s="238" t="s">
        <v>1521</v>
      </c>
      <c r="O442" s="344" t="str">
        <f>VLOOKUP(P442,'Tech. sheet (2)'!$A:$R,18,FALSE)</f>
        <v>L-808-908-200TH550S2828-HBI-A07K05</v>
      </c>
      <c r="P442" s="472" t="str">
        <f>VLOOKUP(N442,Register!$B:$E,3,FALSE)</f>
        <v>OT96 Alu/C HBI auto</v>
      </c>
      <c r="Q442" s="437" t="str">
        <f>VLOOKUP(P442,'Tech. sheet (2)'!$A:$S,17,FALSE)</f>
        <v>96-1 A</v>
      </c>
      <c r="R442" s="451" t="str">
        <f>VLOOKUP(P442,'Tech. sheet (2)'!$A:$S,12,FALSE)</f>
        <v>ALU/C</v>
      </c>
      <c r="S442" s="473">
        <v>2.0</v>
      </c>
      <c r="T442" s="473" t="s">
        <v>3308</v>
      </c>
      <c r="U442" s="473">
        <f>VLOOKUP(N442,Register!$B:$E,4,FALSE)</f>
        <v>20000</v>
      </c>
      <c r="V442" s="412"/>
      <c r="W442" s="270"/>
      <c r="X442" s="270"/>
      <c r="Y442" s="270"/>
      <c r="Z442" s="270"/>
      <c r="AA442" s="270"/>
      <c r="AB442" s="270"/>
      <c r="AC442" s="270"/>
    </row>
    <row r="443" ht="15.75" customHeight="1">
      <c r="A443" s="243" t="s">
        <v>1456</v>
      </c>
      <c r="B443" s="436" t="str">
        <f>VLOOKUP(C443,'Tech. sheet (2)'!$A:$S,18,FALSE)</f>
        <v>L-838-942-170TH550F2820-RAS-A55K05 </v>
      </c>
      <c r="C443" s="437" t="str">
        <f>VLOOKUP(A443,Register!$B:$F,3,FALSE)</f>
        <v>0,17x838x942 RAS ALU/С</v>
      </c>
      <c r="D443" s="437" t="str">
        <f>VLOOKUP(C443,'Tech. sheet (2)'!$A:$S,17,FALSE)</f>
        <v>BUF-8 A</v>
      </c>
      <c r="E443" s="437" t="str">
        <f>VLOOKUP(C443,'Tech. sheet (2)'!$A:$S,12,FALSE)</f>
        <v>ALU/С</v>
      </c>
      <c r="F443" s="462">
        <v>1.0</v>
      </c>
      <c r="G443" s="462" t="s">
        <v>3306</v>
      </c>
      <c r="H443" s="462">
        <f>VLOOKUP(A443,Register!$B:$E,4,FALSE)</f>
        <v>20000</v>
      </c>
      <c r="I443" s="412"/>
      <c r="J443" s="412"/>
      <c r="K443" s="412"/>
      <c r="L443" s="412"/>
      <c r="M443" s="412"/>
      <c r="N443" s="475" t="s">
        <v>1550</v>
      </c>
      <c r="O443" s="344" t="str">
        <f>VLOOKUP(P443,'Tech. sheet (2)'!$A:$R,18,FALSE)</f>
        <v>L-942-790-160TS340S2020-RAS-А08К05</v>
      </c>
      <c r="P443" s="476" t="str">
        <f>VLOOKUP(N443,Register!$B:$E,3,FALSE)</f>
        <v>0,16x942x790 ALU/С</v>
      </c>
      <c r="Q443" s="437" t="str">
        <f>VLOOKUP(P443,'Tech. sheet (2)'!$A:$S,17,FALSE)</f>
        <v>BUF-3 A</v>
      </c>
      <c r="R443" s="442" t="str">
        <f>VLOOKUP(P443,'Tech. sheet (2)'!$A:$S,12,FALSE)</f>
        <v>ALU/С</v>
      </c>
      <c r="S443" s="477">
        <v>2.0</v>
      </c>
      <c r="T443" s="477" t="s">
        <v>3308</v>
      </c>
      <c r="U443" s="477">
        <f>VLOOKUP(N443,Register!$B:$E,4,FALSE)</f>
        <v>50000</v>
      </c>
      <c r="V443" s="412"/>
      <c r="W443" s="270"/>
      <c r="X443" s="270"/>
      <c r="Y443" s="270"/>
      <c r="Z443" s="270"/>
      <c r="AA443" s="270"/>
      <c r="AB443" s="270"/>
      <c r="AC443" s="270"/>
    </row>
    <row r="444" ht="15.75" customHeight="1">
      <c r="A444" s="243" t="s">
        <v>1453</v>
      </c>
      <c r="B444" s="436" t="str">
        <f>VLOOKUP(C444,'Tech. sheet (2)'!$A:$S,18,FALSE)</f>
        <v>L-808-908-200TH550S2828-USK-A07K05</v>
      </c>
      <c r="C444" s="437" t="str">
        <f>VLOOKUP(A444,Register!$B:$F,3,FALSE)</f>
        <v>OT96 Alu/C USK auto</v>
      </c>
      <c r="D444" s="437" t="str">
        <f>VLOOKUP(C444,'Tech. sheet (2)'!$A:$S,17,FALSE)</f>
        <v>96-1 A</v>
      </c>
      <c r="E444" s="437" t="str">
        <f>VLOOKUP(C444,'Tech. sheet (2)'!$A:$S,12,FALSE)</f>
        <v>ALU/C</v>
      </c>
      <c r="F444" s="462">
        <v>1.0</v>
      </c>
      <c r="G444" s="462" t="s">
        <v>3306</v>
      </c>
      <c r="H444" s="462">
        <f>VLOOKUP(A444,Register!$B:$E,4,FALSE)</f>
        <v>20000</v>
      </c>
      <c r="I444" s="412"/>
      <c r="J444" s="412"/>
      <c r="K444" s="412"/>
      <c r="L444" s="412"/>
      <c r="M444" s="412"/>
      <c r="N444" s="475" t="s">
        <v>1512</v>
      </c>
      <c r="O444" s="344" t="str">
        <f>VLOOKUP(P444,'Tech. sheet (2)'!$A:$R,18,FALSE)</f>
        <v>L-838-942-170TH550F2820-RAS-A55K05 </v>
      </c>
      <c r="P444" s="476" t="str">
        <f>VLOOKUP(N444,Register!$B:$E,3,FALSE)</f>
        <v>0,17x838x942 RAS ALU/С</v>
      </c>
      <c r="Q444" s="437" t="str">
        <f>VLOOKUP(P444,'Tech. sheet (2)'!$A:$S,17,FALSE)</f>
        <v>BUF-8 A</v>
      </c>
      <c r="R444" s="442" t="str">
        <f>VLOOKUP(P444,'Tech. sheet (2)'!$A:$S,12,FALSE)</f>
        <v>ALU/С</v>
      </c>
      <c r="S444" s="477">
        <v>2.0</v>
      </c>
      <c r="T444" s="477" t="s">
        <v>3308</v>
      </c>
      <c r="U444" s="477">
        <f>VLOOKUP(N444,Register!$B:$E,4,FALSE)</f>
        <v>30000</v>
      </c>
      <c r="V444" s="412"/>
      <c r="W444" s="270"/>
      <c r="X444" s="270"/>
      <c r="Y444" s="270"/>
      <c r="Z444" s="270"/>
      <c r="AA444" s="270"/>
      <c r="AB444" s="270"/>
      <c r="AC444" s="270"/>
    </row>
    <row r="445" ht="15.75" customHeight="1">
      <c r="A445" s="243" t="s">
        <v>1472</v>
      </c>
      <c r="B445" s="436" t="str">
        <f>VLOOKUP(C445,'Tech. sheet (2)'!$A:$S,18,FALSE)</f>
        <v>L-954-848-170TH435S2828-USK-21EK05   </v>
      </c>
      <c r="C445" s="437" t="str">
        <f>VLOOKUP(A445,Register!$B:$F,3,FALSE)</f>
        <v>OT62-ELQ6215A5A USK 21E</v>
      </c>
      <c r="D445" s="437" t="str">
        <f>VLOOKUP(C445,'Tech. sheet (2)'!$A:$S,17,FALSE)</f>
        <v>62-1</v>
      </c>
      <c r="E445" s="437" t="str">
        <f>VLOOKUP(C445,'Tech. sheet (2)'!$A:$S,12,FALSE)</f>
        <v>21E</v>
      </c>
      <c r="F445" s="462">
        <v>1.0</v>
      </c>
      <c r="G445" s="462" t="s">
        <v>3306</v>
      </c>
      <c r="H445" s="462">
        <f>VLOOKUP(A445,Register!$B:$E,4,FALSE)</f>
        <v>4500</v>
      </c>
      <c r="I445" s="412"/>
      <c r="J445" s="412"/>
      <c r="K445" s="412"/>
      <c r="L445" s="412"/>
      <c r="M445" s="412"/>
      <c r="N445" s="475" t="s">
        <v>1530</v>
      </c>
      <c r="O445" s="344" t="str">
        <f>VLOOKUP(P445,'Tech. sheet (2)'!$A:$R,18,FALSE)</f>
        <v>L-975-925-140TS550S2828-USK-C06K05</v>
      </c>
      <c r="P445" s="476" t="str">
        <f>VLOOKUP(N445,Register!$B:$E,3,FALSE)</f>
        <v>0,14x975x925 G/C USK</v>
      </c>
      <c r="Q445" s="437" t="str">
        <f>VLOOKUP(P445,'Tech. sheet (2)'!$A:$S,17,FALSE)</f>
        <v>BUF-11 A</v>
      </c>
      <c r="R445" s="442" t="str">
        <f>VLOOKUP(P445,'Tech. sheet (2)'!$A:$S,12,FALSE)</f>
        <v>G/C</v>
      </c>
      <c r="S445" s="477">
        <v>2.0</v>
      </c>
      <c r="T445" s="477">
        <v>101597.0</v>
      </c>
      <c r="U445" s="477">
        <f>VLOOKUP(N445,Register!$B:$E,4,FALSE)</f>
        <v>56000</v>
      </c>
      <c r="V445" s="412"/>
      <c r="W445" s="270"/>
      <c r="X445" s="270"/>
      <c r="Y445" s="270"/>
      <c r="Z445" s="270"/>
      <c r="AA445" s="270"/>
      <c r="AB445" s="270"/>
      <c r="AC445" s="270"/>
    </row>
    <row r="446" ht="15.75" customHeight="1">
      <c r="A446" s="243" t="s">
        <v>1466</v>
      </c>
      <c r="B446" s="449" t="str">
        <f>VLOOKUP(C446,'Tech. sheet (2)'!$A:$S,18,FALSE)</f>
        <v>L-954-848-170TH435S2828-USK-15VK05</v>
      </c>
      <c r="C446" s="437" t="str">
        <f>VLOOKUP(A446,Register!$B:$F,3,FALSE)</f>
        <v>OT62-ELQ6216A2A  USK ver3</v>
      </c>
      <c r="D446" s="437" t="str">
        <f>VLOOKUP(C446,'Tech. sheet (2)'!$A:$S,17,FALSE)</f>
        <v>62-3 A</v>
      </c>
      <c r="E446" s="447" t="str">
        <f>VLOOKUP(C446,'Tech. sheet (2)'!$A:$S,12,FALSE)</f>
        <v>W/C 15V</v>
      </c>
      <c r="F446" s="462">
        <v>1.0</v>
      </c>
      <c r="G446" s="462" t="s">
        <v>3306</v>
      </c>
      <c r="H446" s="462">
        <f>VLOOKUP(A446,Register!$B:$E,4,FALSE)</f>
        <v>30000</v>
      </c>
      <c r="I446" s="412"/>
      <c r="J446" s="412"/>
      <c r="K446" s="412"/>
      <c r="L446" s="412"/>
      <c r="M446" s="412"/>
      <c r="N446" s="475" t="s">
        <v>1561</v>
      </c>
      <c r="O446" s="344" t="str">
        <f>VLOOKUP(P446,'Tech. sheet (2)'!$A:$R,18,FALSE)</f>
        <v>L-975-925-140TS550S2828-USK-IMP-C06K05</v>
      </c>
      <c r="P446" s="476" t="str">
        <f>VLOOKUP(N446,Register!$B:$E,3,FALSE)</f>
        <v>0,14x975x925 IMP G/C</v>
      </c>
      <c r="Q446" s="437" t="str">
        <f>VLOOKUP(P446,'Tech. sheet (2)'!$A:$S,17,FALSE)</f>
        <v>BUF-11 A</v>
      </c>
      <c r="R446" s="442" t="str">
        <f>VLOOKUP(P446,'Tech. sheet (2)'!$A:$S,12,FALSE)</f>
        <v>G/C</v>
      </c>
      <c r="S446" s="477">
        <v>2.0</v>
      </c>
      <c r="T446" s="477">
        <v>101597.0</v>
      </c>
      <c r="U446" s="477">
        <f>VLOOKUP(N446,Register!$B:$E,4,FALSE)</f>
        <v>3020</v>
      </c>
      <c r="V446" s="412"/>
      <c r="W446" s="270"/>
      <c r="X446" s="270"/>
      <c r="Y446" s="270"/>
      <c r="Z446" s="270"/>
      <c r="AA446" s="270"/>
      <c r="AB446" s="270"/>
      <c r="AC446" s="270"/>
    </row>
    <row r="447" ht="15.75" customHeight="1">
      <c r="A447" s="243" t="s">
        <v>1472</v>
      </c>
      <c r="B447" s="436" t="str">
        <f>VLOOKUP(C447,'Tech. sheet (2)'!$A:$S,18,FALSE)</f>
        <v>L-954-848-170TH435S2828-USK-21EK05   </v>
      </c>
      <c r="C447" s="437" t="str">
        <f>VLOOKUP(A447,Register!$B:$F,3,FALSE)</f>
        <v>OT62-ELQ6215A5A USK 21E</v>
      </c>
      <c r="D447" s="437" t="str">
        <f>VLOOKUP(C447,'Tech. sheet (2)'!$A:$S,17,FALSE)</f>
        <v>62-1</v>
      </c>
      <c r="E447" s="437" t="str">
        <f>VLOOKUP(C447,'Tech. sheet (2)'!$A:$S,12,FALSE)</f>
        <v>21E</v>
      </c>
      <c r="F447" s="462">
        <v>3.0</v>
      </c>
      <c r="G447" s="462" t="s">
        <v>3310</v>
      </c>
      <c r="H447" s="462">
        <f>VLOOKUP(A447,Register!$B:$E,4,FALSE)</f>
        <v>4500</v>
      </c>
      <c r="I447" s="412"/>
      <c r="J447" s="412"/>
      <c r="K447" s="412"/>
      <c r="L447" s="412"/>
      <c r="M447" s="412"/>
      <c r="N447" s="475" t="s">
        <v>1410</v>
      </c>
      <c r="O447" s="344" t="str">
        <f>VLOOKUP(P447,'Tech. sheet (2)'!$A:$R,18,FALSE)</f>
        <v>L-918-925-140TS550S2828-RAS-C06K05</v>
      </c>
      <c r="P447" s="476" t="str">
        <f>VLOOKUP(N447,Register!$B:$E,3,FALSE)</f>
        <v>0,14x918x925 G/C</v>
      </c>
      <c r="Q447" s="437" t="str">
        <f>VLOOKUP(P447,'Tech. sheet (2)'!$A:$S,17,FALSE)</f>
        <v>BUF-9 A</v>
      </c>
      <c r="R447" s="442" t="str">
        <f>VLOOKUP(P447,'Tech. sheet (2)'!$A:$S,12,FALSE)</f>
        <v>G/C</v>
      </c>
      <c r="S447" s="477">
        <v>2.0</v>
      </c>
      <c r="T447" s="477">
        <v>101597.0</v>
      </c>
      <c r="U447" s="477">
        <f>VLOOKUP(N447,Register!$B:$E,4,FALSE)</f>
        <v>27000</v>
      </c>
      <c r="V447" s="412"/>
      <c r="W447" s="270"/>
      <c r="X447" s="270"/>
      <c r="Y447" s="270"/>
      <c r="Z447" s="270"/>
      <c r="AA447" s="270"/>
      <c r="AB447" s="270"/>
      <c r="AC447" s="270"/>
    </row>
    <row r="448" ht="15.75" customHeight="1">
      <c r="A448" s="243" t="s">
        <v>1471</v>
      </c>
      <c r="B448" s="436" t="str">
        <f>VLOOKUP(C448,'Tech. sheet (2)'!$A:$S,18,FALSE)</f>
        <v>L-808-908-200TH550S2828-USK-A07K05</v>
      </c>
      <c r="C448" s="437" t="str">
        <f>VLOOKUP(A448,Register!$B:$F,3,FALSE)</f>
        <v>OT96 Alu/C USK auto</v>
      </c>
      <c r="D448" s="437" t="str">
        <f>VLOOKUP(C448,'Tech. sheet (2)'!$A:$S,17,FALSE)</f>
        <v>96-1 A</v>
      </c>
      <c r="E448" s="437" t="str">
        <f>VLOOKUP(C448,'Tech. sheet (2)'!$A:$S,12,FALSE)</f>
        <v>ALU/C</v>
      </c>
      <c r="F448" s="462">
        <v>1.0</v>
      </c>
      <c r="G448" s="462" t="s">
        <v>3306</v>
      </c>
      <c r="H448" s="462">
        <f>VLOOKUP(A448,Register!$B:$E,4,FALSE)</f>
        <v>30000</v>
      </c>
      <c r="I448" s="412"/>
      <c r="J448" s="412"/>
      <c r="K448" s="412"/>
      <c r="L448" s="412"/>
      <c r="M448" s="412"/>
      <c r="N448" s="475" t="s">
        <v>1562</v>
      </c>
      <c r="O448" s="344" t="str">
        <f>VLOOKUP(P448,'Tech. sheet (2)'!$A:$R,18,FALSE)</f>
        <v>L-830-801-180TS260S2828-USK-IMP-A08K05</v>
      </c>
      <c r="P448" s="476" t="str">
        <f>VLOOKUP(N448,Register!$B:$E,3,FALSE)</f>
        <v>0,18x830x801 Alu/C 28S</v>
      </c>
      <c r="Q448" s="437" t="str">
        <f>VLOOKUP(P448,'Tech. sheet (2)'!$A:$S,17,FALSE)</f>
        <v>BUF-6 A</v>
      </c>
      <c r="R448" s="451" t="str">
        <f>VLOOKUP(P448,'Tech. sheet (2)'!$A:$S,12,FALSE)</f>
        <v>Alu/C</v>
      </c>
      <c r="S448" s="477">
        <v>2.0</v>
      </c>
      <c r="T448" s="477" t="s">
        <v>3308</v>
      </c>
      <c r="U448" s="477">
        <f>VLOOKUP(N448,Register!$B:$E,4,FALSE)</f>
        <v>30000</v>
      </c>
      <c r="V448" s="412"/>
      <c r="W448" s="270"/>
      <c r="X448" s="270"/>
      <c r="Y448" s="270"/>
      <c r="Z448" s="270"/>
      <c r="AA448" s="270"/>
      <c r="AB448" s="270"/>
      <c r="AC448" s="270"/>
    </row>
    <row r="449" ht="15.75" customHeight="1">
      <c r="A449" s="243" t="s">
        <v>1312</v>
      </c>
      <c r="B449" s="436" t="str">
        <f>VLOOKUP(C449,'Tech. sheet (2)'!$A:$S,18,FALSE)</f>
        <v>L-942-790-160TS340S2020-RAS-А08К05</v>
      </c>
      <c r="C449" s="437" t="str">
        <f>VLOOKUP(A449,Register!$B:$F,3,FALSE)</f>
        <v>0,16x942x790 ALU/С</v>
      </c>
      <c r="D449" s="437" t="str">
        <f>VLOOKUP(C449,'Tech. sheet (2)'!$A:$S,17,FALSE)</f>
        <v>BUF-3 A</v>
      </c>
      <c r="E449" s="437" t="str">
        <f>VLOOKUP(C449,'Tech. sheet (2)'!$A:$S,12,FALSE)</f>
        <v>ALU/С</v>
      </c>
      <c r="F449" s="462">
        <v>1.0</v>
      </c>
      <c r="G449" s="462" t="s">
        <v>3306</v>
      </c>
      <c r="H449" s="462">
        <f>VLOOKUP(A449,Register!$B:$E,4,FALSE)</f>
        <v>30000</v>
      </c>
      <c r="I449" s="412"/>
      <c r="J449" s="412"/>
      <c r="K449" s="412"/>
      <c r="L449" s="412"/>
      <c r="M449" s="412"/>
      <c r="N449" s="243" t="s">
        <v>1565</v>
      </c>
      <c r="O449" s="344" t="str">
        <f>VLOOKUP(P449,'Tech. sheet (2)'!$A:$R,18,FALSE)</f>
        <v>L-913-766-140TS480F2020-RAS-21EK05</v>
      </c>
      <c r="P449" s="460" t="str">
        <f>VLOOKUP(N449,Register!$B:$E,3,FALSE)</f>
        <v>0,14x913x766 21E</v>
      </c>
      <c r="Q449" s="464" t="str">
        <f>VLOOKUP(P449,'Tech. sheet (2)'!$A:$S,17,FALSE)</f>
        <v>BUF-2 A</v>
      </c>
      <c r="R449" s="442" t="str">
        <f>VLOOKUP(P449,'Tech. sheet (2)'!$A:$S,12,FALSE)</f>
        <v>21E</v>
      </c>
      <c r="S449" s="462">
        <v>2.0</v>
      </c>
      <c r="T449" s="462" t="s">
        <v>3317</v>
      </c>
      <c r="U449" s="462">
        <f>VLOOKUP(N449,Register!$B:$E,4,FALSE)</f>
        <v>15000</v>
      </c>
      <c r="V449" s="412"/>
      <c r="W449" s="270"/>
      <c r="X449" s="270"/>
      <c r="Y449" s="270"/>
      <c r="Z449" s="270"/>
      <c r="AA449" s="270"/>
      <c r="AB449" s="270"/>
      <c r="AC449" s="270"/>
    </row>
    <row r="450" ht="15.75" customHeight="1">
      <c r="A450" s="243" t="s">
        <v>1382</v>
      </c>
      <c r="B450" s="436" t="str">
        <f>VLOOKUP(C450,'Tech. sheet (2)'!$A:$S,18,FALSE)</f>
        <v>L-838-826-180TH415S2020-USK-D10K04</v>
      </c>
      <c r="C450" s="437" t="str">
        <f>VLOOKUP(A450,Register!$B:$F,3,FALSE)</f>
        <v>OT99-ELQ0730A0A</v>
      </c>
      <c r="D450" s="437" t="str">
        <f>VLOOKUP(C450,'Tech. sheet (2)'!$A:$S,17,FALSE)</f>
        <v>№107</v>
      </c>
      <c r="E450" s="437" t="str">
        <f>VLOOKUP(C450,'Tech. sheet (2)'!$A:$S,12,FALSE)</f>
        <v>2G/C</v>
      </c>
      <c r="F450" s="462">
        <v>2.0</v>
      </c>
      <c r="G450" s="462" t="s">
        <v>3311</v>
      </c>
      <c r="H450" s="462">
        <f>VLOOKUP(A450,Register!$B:$E,4,FALSE)</f>
        <v>30000</v>
      </c>
      <c r="I450" s="412"/>
      <c r="J450" s="412"/>
      <c r="K450" s="412"/>
      <c r="L450" s="412"/>
      <c r="M450" s="412"/>
      <c r="N450" s="243" t="s">
        <v>1559</v>
      </c>
      <c r="O450" s="344" t="str">
        <f>VLOOKUP(P450,'Tech. sheet (2)'!$A:$R,18,FALSE)</f>
        <v>L-877-1066-180TS275S2828-USK-21EB05</v>
      </c>
      <c r="P450" s="460" t="str">
        <f>VLOOKUP(N450,Register!$B:$E,3,FALSE)</f>
        <v>0,18x877x1066 W/G</v>
      </c>
      <c r="Q450" s="437" t="str">
        <f>VLOOKUP(P450,'Tech. sheet (2)'!$A:$S,17,FALSE)</f>
        <v>BUF-13 A</v>
      </c>
      <c r="R450" s="442" t="str">
        <f>VLOOKUP(P450,'Tech. sheet (2)'!$A:$S,12,FALSE)</f>
        <v>W/G</v>
      </c>
      <c r="S450" s="462">
        <v>2.0</v>
      </c>
      <c r="T450" s="462" t="s">
        <v>3309</v>
      </c>
      <c r="U450" s="462">
        <f>VLOOKUP(N450,Register!$B:$E,4,FALSE)</f>
        <v>10000</v>
      </c>
      <c r="V450" s="412"/>
      <c r="W450" s="270"/>
      <c r="X450" s="270"/>
      <c r="Y450" s="270"/>
      <c r="Z450" s="270"/>
      <c r="AA450" s="270"/>
      <c r="AB450" s="270"/>
      <c r="AC450" s="270"/>
    </row>
    <row r="451" ht="15.75" customHeight="1">
      <c r="A451" s="243" t="s">
        <v>1382</v>
      </c>
      <c r="B451" s="436" t="str">
        <f>VLOOKUP(C451,'Tech. sheet (2)'!$A:$S,18,FALSE)</f>
        <v>L-838-826-180TH415S2020-USK-D10K04</v>
      </c>
      <c r="C451" s="437" t="str">
        <f>VLOOKUP(A451,Register!$B:$F,3,FALSE)</f>
        <v>OT99-ELQ0730A0A</v>
      </c>
      <c r="D451" s="437" t="str">
        <f>VLOOKUP(C451,'Tech. sheet (2)'!$A:$S,17,FALSE)</f>
        <v>№107</v>
      </c>
      <c r="E451" s="437" t="str">
        <f>VLOOKUP(C451,'Tech. sheet (2)'!$A:$S,12,FALSE)</f>
        <v>2G/C</v>
      </c>
      <c r="F451" s="462">
        <v>3.0</v>
      </c>
      <c r="G451" s="462" t="s">
        <v>3311</v>
      </c>
      <c r="H451" s="462">
        <f>VLOOKUP(A451,Register!$B:$E,4,FALSE)</f>
        <v>30000</v>
      </c>
      <c r="I451" s="412"/>
      <c r="J451" s="412"/>
      <c r="K451" s="412"/>
      <c r="L451" s="412"/>
      <c r="M451" s="412"/>
      <c r="N451" s="243" t="s">
        <v>1564</v>
      </c>
      <c r="O451" s="450" t="str">
        <f>VLOOKUP(P451,'Tech. sheet (2)'!$A:$R,18,FALSE)</f>
        <v>L-975-925-140TS550S2828-USK-21EK05</v>
      </c>
      <c r="P451" s="460" t="str">
        <f>VLOOKUP(N451,Register!$B:$E,3,FALSE)</f>
        <v>0,14x975x925 W/K USK</v>
      </c>
      <c r="Q451" s="437" t="str">
        <f>VLOOKUP(P451,'Tech. sheet (2)'!$A:$S,17,FALSE)</f>
        <v>BUF-12 A</v>
      </c>
      <c r="R451" s="442" t="str">
        <f>VLOOKUP(P451,'Tech. sheet (2)'!$A:$S,12,FALSE)</f>
        <v>21EK05</v>
      </c>
      <c r="S451" s="462">
        <v>2.0</v>
      </c>
      <c r="T451" s="462" t="s">
        <v>3309</v>
      </c>
      <c r="U451" s="462">
        <f>VLOOKUP(N451,Register!$B:$E,4,FALSE)</f>
        <v>6000</v>
      </c>
      <c r="V451" s="412"/>
      <c r="W451" s="270"/>
      <c r="X451" s="270"/>
      <c r="Y451" s="270"/>
      <c r="Z451" s="270"/>
      <c r="AA451" s="270"/>
      <c r="AB451" s="270"/>
      <c r="AC451" s="270"/>
    </row>
    <row r="452" ht="15.75" customHeight="1">
      <c r="A452" s="435" t="s">
        <v>1483</v>
      </c>
      <c r="B452" s="436" t="str">
        <f>VLOOKUP(C452,'Tech. sheet (2)'!$A:$S,18,FALSE)</f>
        <v>L-975-925-140TS550S2828-USK-IMP-C06K05</v>
      </c>
      <c r="C452" s="437" t="str">
        <f>VLOOKUP(A452,Register!$B:$F,3,FALSE)</f>
        <v>0,14x975x925 IMP G/C</v>
      </c>
      <c r="D452" s="437" t="str">
        <f>VLOOKUP(C452,'Tech. sheet (2)'!$A:$S,17,FALSE)</f>
        <v>BUF-11 A</v>
      </c>
      <c r="E452" s="437" t="str">
        <f>VLOOKUP(C452,'Tech. sheet (2)'!$A:$S,12,FALSE)</f>
        <v>G/C</v>
      </c>
      <c r="F452" s="438">
        <v>1.0</v>
      </c>
      <c r="G452" s="438" t="s">
        <v>3306</v>
      </c>
      <c r="H452" s="438">
        <f>VLOOKUP(A452,Register!$B:$E,4,FALSE)</f>
        <v>13000</v>
      </c>
      <c r="I452" s="412"/>
      <c r="J452" s="412"/>
      <c r="K452" s="412"/>
      <c r="L452" s="412"/>
      <c r="M452" s="412"/>
      <c r="N452" s="243" t="s">
        <v>1563</v>
      </c>
      <c r="O452" s="344" t="str">
        <f>VLOOKUP(P452,'Tech. sheet (2)'!$A:$R,18,FALSE)</f>
        <v>L-913-766-140TS480F2020-USK-А08К05</v>
      </c>
      <c r="P452" s="460" t="str">
        <f>VLOOKUP(N452,Register!$B:$E,3,FALSE)</f>
        <v>0,14x913x766 USK A08</v>
      </c>
      <c r="Q452" s="437" t="str">
        <f>VLOOKUP(P452,'Tech. sheet (2)'!$A:$S,17,FALSE)</f>
        <v>BUF-1 A</v>
      </c>
      <c r="R452" s="442" t="str">
        <f>VLOOKUP(P452,'Tech. sheet (2)'!$A:$S,12,FALSE)</f>
        <v>ALU/C</v>
      </c>
      <c r="S452" s="462">
        <v>2.0</v>
      </c>
      <c r="T452" s="462" t="s">
        <v>3308</v>
      </c>
      <c r="U452" s="462">
        <f>VLOOKUP(N452,Register!$B:$E,4,FALSE)</f>
        <v>40000</v>
      </c>
      <c r="V452" s="412"/>
      <c r="W452" s="270"/>
      <c r="X452" s="270"/>
      <c r="Y452" s="270"/>
      <c r="Z452" s="270"/>
      <c r="AA452" s="270"/>
      <c r="AB452" s="270"/>
      <c r="AC452" s="270"/>
    </row>
    <row r="453" ht="15.75" customHeight="1">
      <c r="A453" s="435" t="s">
        <v>1410</v>
      </c>
      <c r="B453" s="436" t="str">
        <f>VLOOKUP(C453,'Tech. sheet (2)'!$A:$S,18,FALSE)</f>
        <v>L-918-925-140TS550S2828-RAS-C06K05</v>
      </c>
      <c r="C453" s="437" t="str">
        <f>VLOOKUP(A453,Register!$B:$F,3,FALSE)</f>
        <v>0,14x918x925 G/C</v>
      </c>
      <c r="D453" s="437" t="str">
        <f>VLOOKUP(C453,'Tech. sheet (2)'!$A:$S,17,FALSE)</f>
        <v>BUF-9 A</v>
      </c>
      <c r="E453" s="437" t="str">
        <f>VLOOKUP(C453,'Tech. sheet (2)'!$A:$S,12,FALSE)</f>
        <v>G/C</v>
      </c>
      <c r="F453" s="438">
        <v>1.0</v>
      </c>
      <c r="G453" s="438" t="s">
        <v>3306</v>
      </c>
      <c r="H453" s="438">
        <f>VLOOKUP(A453,Register!$B:$E,4,FALSE)</f>
        <v>27000</v>
      </c>
      <c r="I453" s="412"/>
      <c r="J453" s="412"/>
      <c r="K453" s="412"/>
      <c r="L453" s="412"/>
      <c r="M453" s="412"/>
      <c r="N453" s="243" t="s">
        <v>1564</v>
      </c>
      <c r="O453" s="450" t="str">
        <f>VLOOKUP(P453,'Tech. sheet (2)'!$A:$R,18,FALSE)</f>
        <v>L-975-925-140TS550S2828-USK-21EK05</v>
      </c>
      <c r="P453" s="460" t="str">
        <f>VLOOKUP(N453,Register!$B:$E,3,FALSE)</f>
        <v>0,14x975x925 W/K USK</v>
      </c>
      <c r="Q453" s="437" t="str">
        <f>VLOOKUP(P453,'Tech. sheet (2)'!$A:$S,17,FALSE)</f>
        <v>BUF-12 A</v>
      </c>
      <c r="R453" s="442" t="str">
        <f>VLOOKUP(P453,'Tech. sheet (2)'!$A:$S,12,FALSE)</f>
        <v>21EK05</v>
      </c>
      <c r="S453" s="462">
        <v>3.0</v>
      </c>
      <c r="T453" s="462" t="s">
        <v>3310</v>
      </c>
      <c r="U453" s="462">
        <f>VLOOKUP(N453,Register!$B:$E,4,FALSE)</f>
        <v>6000</v>
      </c>
      <c r="V453" s="412"/>
      <c r="W453" s="270"/>
      <c r="X453" s="270"/>
      <c r="Y453" s="270"/>
      <c r="Z453" s="270"/>
      <c r="AA453" s="270"/>
      <c r="AB453" s="270"/>
      <c r="AC453" s="270"/>
    </row>
    <row r="454" ht="15.75" customHeight="1">
      <c r="A454" s="435" t="s">
        <v>1485</v>
      </c>
      <c r="B454" s="449" t="str">
        <f>VLOOKUP(C454,'Tech. sheet (2)'!$A:$S,18,FALSE)</f>
        <v>L-954-848-170TH435S2828-USK-15VK05</v>
      </c>
      <c r="C454" s="437" t="str">
        <f>VLOOKUP(A454,Register!$B:$F,3,FALSE)</f>
        <v>OT62-ELQ6216A2A  USK ver3</v>
      </c>
      <c r="D454" s="437" t="str">
        <f>VLOOKUP(C454,'Tech. sheet (2)'!$A:$S,17,FALSE)</f>
        <v>62-3 A</v>
      </c>
      <c r="E454" s="447" t="str">
        <f>VLOOKUP(C454,'Tech. sheet (2)'!$A:$S,12,FALSE)</f>
        <v>W/C 15V</v>
      </c>
      <c r="F454" s="438">
        <v>1.0</v>
      </c>
      <c r="G454" s="438" t="s">
        <v>3306</v>
      </c>
      <c r="H454" s="438">
        <f>VLOOKUP(A454,Register!$B:$E,4,FALSE)</f>
        <v>30000</v>
      </c>
      <c r="I454" s="412"/>
      <c r="J454" s="412"/>
      <c r="K454" s="412"/>
      <c r="L454" s="412"/>
      <c r="M454" s="412"/>
      <c r="N454" s="243" t="s">
        <v>1559</v>
      </c>
      <c r="O454" s="344" t="str">
        <f>VLOOKUP(P454,'Tech. sheet (2)'!$A:$R,18,FALSE)</f>
        <v>L-877-1066-180TS275S2828-USK-21EB05</v>
      </c>
      <c r="P454" s="460" t="str">
        <f>VLOOKUP(N454,Register!$B:$E,3,FALSE)</f>
        <v>0,18x877x1066 W/G</v>
      </c>
      <c r="Q454" s="437" t="str">
        <f>VLOOKUP(P454,'Tech. sheet (2)'!$A:$S,17,FALSE)</f>
        <v>BUF-13 A</v>
      </c>
      <c r="R454" s="442" t="str">
        <f>VLOOKUP(P454,'Tech. sheet (2)'!$A:$S,12,FALSE)</f>
        <v>W/G</v>
      </c>
      <c r="S454" s="462">
        <v>3.0</v>
      </c>
      <c r="T454" s="462" t="s">
        <v>3310</v>
      </c>
      <c r="U454" s="462">
        <f>VLOOKUP(N454,Register!$B:$E,4,FALSE)</f>
        <v>10000</v>
      </c>
      <c r="V454" s="412"/>
      <c r="W454" s="270"/>
      <c r="X454" s="270"/>
      <c r="Y454" s="270"/>
      <c r="Z454" s="270"/>
      <c r="AA454" s="270"/>
      <c r="AB454" s="270"/>
      <c r="AC454" s="270"/>
    </row>
    <row r="455" ht="15.75" customHeight="1">
      <c r="A455" s="435" t="s">
        <v>1486</v>
      </c>
      <c r="B455" s="436" t="str">
        <f>VLOOKUP(C455,'Tech. sheet (2)'!$A:$S,18,FALSE)</f>
        <v>L-954-848-170TH435S2828-HBI-15VK05</v>
      </c>
      <c r="C455" s="437" t="str">
        <f>VLOOKUP(A455,Register!$B:$F,3,FALSE)</f>
        <v>OT62-ELQ6216A2A ver2</v>
      </c>
      <c r="D455" s="437" t="str">
        <f>VLOOKUP(C455,'Tech. sheet (2)'!$A:$S,17,FALSE)</f>
        <v>62-3 A</v>
      </c>
      <c r="E455" s="437" t="str">
        <f>VLOOKUP(C455,'Tech. sheet (2)'!$A:$S,12,FALSE)</f>
        <v>W/C 15V</v>
      </c>
      <c r="F455" s="438">
        <v>1.0</v>
      </c>
      <c r="G455" s="438" t="s">
        <v>3306</v>
      </c>
      <c r="H455" s="438">
        <f>VLOOKUP(A455,Register!$B:$E,4,FALSE)</f>
        <v>30000</v>
      </c>
      <c r="I455" s="412"/>
      <c r="J455" s="412"/>
      <c r="K455" s="412"/>
      <c r="L455" s="412"/>
      <c r="M455" s="412"/>
      <c r="N455" s="243" t="s">
        <v>1565</v>
      </c>
      <c r="O455" s="344" t="str">
        <f>VLOOKUP(P455,'Tech. sheet (2)'!$A:$R,18,FALSE)</f>
        <v>L-913-766-140TS480F2020-RAS-21EK05</v>
      </c>
      <c r="P455" s="460" t="str">
        <f>VLOOKUP(N455,Register!$B:$E,3,FALSE)</f>
        <v>0,14x913x766 21E</v>
      </c>
      <c r="Q455" s="464" t="str">
        <f>VLOOKUP(P455,'Tech. sheet (2)'!$A:$S,17,FALSE)</f>
        <v>BUF-2 A</v>
      </c>
      <c r="R455" s="442" t="str">
        <f>VLOOKUP(P455,'Tech. sheet (2)'!$A:$S,12,FALSE)</f>
        <v>21E</v>
      </c>
      <c r="S455" s="462">
        <v>3.0</v>
      </c>
      <c r="T455" s="462" t="s">
        <v>3310</v>
      </c>
      <c r="U455" s="462">
        <f>VLOOKUP(N455,Register!$B:$E,4,FALSE)</f>
        <v>15000</v>
      </c>
      <c r="V455" s="412"/>
      <c r="W455" s="270"/>
      <c r="X455" s="270"/>
      <c r="Y455" s="270"/>
      <c r="Z455" s="270"/>
      <c r="AA455" s="270"/>
      <c r="AB455" s="270"/>
      <c r="AC455" s="270"/>
    </row>
    <row r="456" ht="15.75" customHeight="1">
      <c r="A456" s="435" t="s">
        <v>1489</v>
      </c>
      <c r="B456" s="436" t="str">
        <f>VLOOKUP(C456,'Tech. sheet (2)'!$A:$S,18,FALSE)</f>
        <v>L-808-908-200TH550S2828-USK-A07K05</v>
      </c>
      <c r="C456" s="437" t="str">
        <f>VLOOKUP(A456,Register!$B:$F,3,FALSE)</f>
        <v>OT96 Alu/C USK auto</v>
      </c>
      <c r="D456" s="437" t="str">
        <f>VLOOKUP(C456,'Tech. sheet (2)'!$A:$S,17,FALSE)</f>
        <v>96-1 A</v>
      </c>
      <c r="E456" s="437" t="str">
        <f>VLOOKUP(C456,'Tech. sheet (2)'!$A:$S,12,FALSE)</f>
        <v>ALU/C</v>
      </c>
      <c r="F456" s="438">
        <v>1.0</v>
      </c>
      <c r="G456" s="438" t="s">
        <v>3306</v>
      </c>
      <c r="H456" s="438">
        <f>VLOOKUP(A456,Register!$B:$E,4,FALSE)</f>
        <v>40000</v>
      </c>
      <c r="I456" s="412"/>
      <c r="J456" s="412"/>
      <c r="K456" s="412"/>
      <c r="L456" s="412"/>
      <c r="M456" s="412"/>
      <c r="N456" s="243" t="s">
        <v>1568</v>
      </c>
      <c r="O456" s="344" t="str">
        <f>VLOOKUP(P456,'Tech. sheet (2)'!$A:$R,18,FALSE)</f>
        <v>L-838-941,7-200TH550S2828-HBI-A75B05</v>
      </c>
      <c r="P456" s="460" t="str">
        <f>VLOOKUP(N456,Register!$B:$E,3,FALSE)</f>
        <v>OT99-921XQ 0,20 ALU/G</v>
      </c>
      <c r="Q456" s="437" t="str">
        <f>VLOOKUP(P456,'Tech. sheet (2)'!$A:$S,17,FALSE)</f>
        <v>99-С-2 A</v>
      </c>
      <c r="R456" s="442" t="str">
        <f>VLOOKUP(P456,'Tech. sheet (2)'!$A:$S,12,FALSE)</f>
        <v>ALU/G</v>
      </c>
      <c r="S456" s="462">
        <v>2.0</v>
      </c>
      <c r="T456" s="462" t="s">
        <v>3308</v>
      </c>
      <c r="U456" s="462">
        <f>VLOOKUP(N456,Register!$B:$E,4,FALSE)</f>
        <v>30000</v>
      </c>
      <c r="V456" s="412"/>
      <c r="W456" s="270"/>
      <c r="X456" s="270"/>
      <c r="Y456" s="270"/>
      <c r="Z456" s="270"/>
      <c r="AA456" s="270"/>
      <c r="AB456" s="270"/>
      <c r="AC456" s="270"/>
    </row>
    <row r="457" ht="15.75" customHeight="1">
      <c r="A457" s="435" t="s">
        <v>1474</v>
      </c>
      <c r="B457" s="436" t="str">
        <f>VLOOKUP(C457,'Tech. sheet (2)'!$A:$S,18,FALSE)</f>
        <v>L-975-925-140TS550S2828-USK-C06K05</v>
      </c>
      <c r="C457" s="437" t="str">
        <f>VLOOKUP(A457,Register!$B:$F,3,FALSE)</f>
        <v>0,14x975x925 G/C USK</v>
      </c>
      <c r="D457" s="437" t="str">
        <f>VLOOKUP(C457,'Tech. sheet (2)'!$A:$S,17,FALSE)</f>
        <v>BUF-11 A</v>
      </c>
      <c r="E457" s="437" t="str">
        <f>VLOOKUP(C457,'Tech. sheet (2)'!$A:$S,12,FALSE)</f>
        <v>G/C</v>
      </c>
      <c r="F457" s="438">
        <v>1.0</v>
      </c>
      <c r="G457" s="438" t="s">
        <v>3306</v>
      </c>
      <c r="H457" s="438">
        <f>VLOOKUP(A457,Register!$B:$E,4,FALSE)</f>
        <v>30000</v>
      </c>
      <c r="I457" s="412"/>
      <c r="J457" s="412"/>
      <c r="K457" s="412"/>
      <c r="L457" s="412"/>
      <c r="M457" s="412"/>
      <c r="N457" s="243" t="s">
        <v>1570</v>
      </c>
      <c r="O457" s="344" t="str">
        <f>VLOOKUP(P457,'Tech. sheet (2)'!$A:$R,18,FALSE)</f>
        <v>L-808-908-200TH550S2828-USK-A07B05</v>
      </c>
      <c r="P457" s="460" t="str">
        <f>VLOOKUP(N457,Register!$B:$E,3,FALSE)</f>
        <v>OT096-A07B05 USK Vaja auto</v>
      </c>
      <c r="Q457" s="437" t="str">
        <f>VLOOKUP(P457,'Tech. sheet (2)'!$A:$S,17,FALSE)</f>
        <v>96-2</v>
      </c>
      <c r="R457" s="442" t="str">
        <f>VLOOKUP(P457,'Tech. sheet (2)'!$A:$S,12,FALSE)</f>
        <v>ALU/G</v>
      </c>
      <c r="S457" s="462">
        <v>2.0</v>
      </c>
      <c r="T457" s="462" t="s">
        <v>3308</v>
      </c>
      <c r="U457" s="462">
        <f>VLOOKUP(N457,Register!$B:$E,4,FALSE)</f>
        <v>16000</v>
      </c>
      <c r="V457" s="412"/>
      <c r="W457" s="270"/>
      <c r="X457" s="270"/>
      <c r="Y457" s="270"/>
      <c r="Z457" s="270"/>
      <c r="AA457" s="270"/>
      <c r="AB457" s="270"/>
      <c r="AC457" s="270"/>
    </row>
    <row r="458" ht="15.75" customHeight="1">
      <c r="A458" s="209" t="s">
        <v>1490</v>
      </c>
      <c r="B458" s="436" t="str">
        <f>VLOOKUP(C458,'Tech. sheet (2)'!$A:$S,18,FALSE)</f>
        <v>L-808-908-200TH550S2828-HBI-A07K05</v>
      </c>
      <c r="C458" s="437" t="str">
        <f>VLOOKUP(A458,Register!$B:$F,3,FALSE)</f>
        <v>OT96 Alu/C HBI auto</v>
      </c>
      <c r="D458" s="437" t="str">
        <f>VLOOKUP(C458,'Tech. sheet (2)'!$A:$S,17,FALSE)</f>
        <v>96-1 A</v>
      </c>
      <c r="E458" s="447" t="str">
        <f>VLOOKUP(C458,'Tech. sheet (2)'!$A:$S,12,FALSE)</f>
        <v>ALU/C</v>
      </c>
      <c r="F458" s="443">
        <v>1.0</v>
      </c>
      <c r="G458" s="443" t="s">
        <v>3306</v>
      </c>
      <c r="H458" s="443">
        <f>VLOOKUP(A458,Register!$B:$E,4,FALSE)</f>
        <v>30000</v>
      </c>
      <c r="I458" s="412"/>
      <c r="J458" s="412"/>
      <c r="K458" s="412"/>
      <c r="L458" s="412"/>
      <c r="M458" s="412"/>
      <c r="N458" s="243" t="s">
        <v>1572</v>
      </c>
      <c r="O458" s="344" t="str">
        <f>VLOOKUP(P458,'Tech. sheet (2)'!$A:$R,18,FALSE)</f>
        <v>L-808-908-200TH550S2828-USK-A07K05</v>
      </c>
      <c r="P458" s="460" t="str">
        <f>VLOOKUP(N458,Register!$B:$E,3,FALSE)</f>
        <v>OT96 Alu/C USK auto</v>
      </c>
      <c r="Q458" s="437" t="str">
        <f>VLOOKUP(P458,'Tech. sheet (2)'!$A:$S,17,FALSE)</f>
        <v>96-1 A</v>
      </c>
      <c r="R458" s="442" t="str">
        <f>VLOOKUP(P458,'Tech. sheet (2)'!$A:$S,12,FALSE)</f>
        <v>ALU/C</v>
      </c>
      <c r="S458" s="462">
        <v>2.0</v>
      </c>
      <c r="T458" s="462" t="s">
        <v>3308</v>
      </c>
      <c r="U458" s="462">
        <f>VLOOKUP(N458,Register!$B:$E,4,FALSE)</f>
        <v>20000</v>
      </c>
      <c r="V458" s="412"/>
      <c r="W458" s="270"/>
      <c r="X458" s="270"/>
      <c r="Y458" s="270"/>
      <c r="Z458" s="270"/>
      <c r="AA458" s="270"/>
      <c r="AB458" s="270"/>
      <c r="AC458" s="270"/>
    </row>
    <row r="459" ht="15.75" customHeight="1">
      <c r="A459" s="209" t="s">
        <v>1502</v>
      </c>
      <c r="B459" s="436" t="str">
        <f>VLOOKUP(C459,'Tech. sheet (2)'!$A:$S,18,FALSE)</f>
        <v>L-838-941,7-200TH550F2820-USK-A75B05</v>
      </c>
      <c r="C459" s="437" t="str">
        <f>VLOOKUP(A459,Register!$B:$F,3,FALSE)</f>
        <v>OT99 USK ALU/G</v>
      </c>
      <c r="D459" s="437" t="str">
        <f>VLOOKUP(C459,'Tech. sheet (2)'!$A:$S,17,FALSE)</f>
        <v>№ 99-C-2</v>
      </c>
      <c r="E459" s="437" t="str">
        <f>VLOOKUP(C459,'Tech. sheet (2)'!$A:$S,12,FALSE)</f>
        <v>ALU/G</v>
      </c>
      <c r="F459" s="443">
        <v>1.0</v>
      </c>
      <c r="G459" s="443" t="s">
        <v>3307</v>
      </c>
      <c r="H459" s="443">
        <f>VLOOKUP(A459,Register!$B:$E,4,FALSE)</f>
        <v>22000</v>
      </c>
      <c r="I459" s="412"/>
      <c r="J459" s="412"/>
      <c r="K459" s="412"/>
      <c r="L459" s="412"/>
      <c r="M459" s="412"/>
      <c r="N459" s="243" t="s">
        <v>1575</v>
      </c>
      <c r="O459" s="344" t="str">
        <f>VLOOKUP(P459,'Tech. sheet (2)'!$A:$R,18,FALSE)</f>
        <v>L-838-941,7-200TH550S2828-HBI-A55B05</v>
      </c>
      <c r="P459" s="460" t="str">
        <f>VLOOKUP(N459,Register!$B:$E,3,FALSE)</f>
        <v>OT99-921XQ 0,20 A55B05 </v>
      </c>
      <c r="Q459" s="437" t="str">
        <f>VLOOKUP(P459,'Tech. sheet (2)'!$A:$S,17,FALSE)</f>
        <v>99-C-1</v>
      </c>
      <c r="R459" s="442" t="str">
        <f>VLOOKUP(P459,'Tech. sheet (2)'!$A:$S,12,FALSE)</f>
        <v>ALU/G</v>
      </c>
      <c r="S459" s="462">
        <v>2.0</v>
      </c>
      <c r="T459" s="462" t="s">
        <v>3308</v>
      </c>
      <c r="U459" s="462">
        <f>VLOOKUP(N459,Register!$B:$E,4,FALSE)</f>
        <v>9000</v>
      </c>
      <c r="V459" s="412"/>
      <c r="W459" s="270"/>
      <c r="X459" s="270"/>
      <c r="Y459" s="270"/>
      <c r="Z459" s="270"/>
      <c r="AA459" s="270"/>
      <c r="AB459" s="270"/>
      <c r="AC459" s="270"/>
    </row>
    <row r="460" ht="15.75" customHeight="1">
      <c r="A460" s="209" t="s">
        <v>1500</v>
      </c>
      <c r="B460" s="436" t="str">
        <f>VLOOKUP(C460,'Tech. sheet (2)'!$A:$S,18,FALSE)</f>
        <v>L-922-868-170TH580S2828-HBI-07CK05</v>
      </c>
      <c r="C460" s="437" t="str">
        <f>VLOOKUP(A460,Register!$B:$F,3,FALSE)</f>
        <v>OT070-ELQ7013A9A </v>
      </c>
      <c r="D460" s="437" t="str">
        <f>VLOOKUP(C460,'Tech. sheet (2)'!$A:$S,17,FALSE)</f>
        <v>70-3 A</v>
      </c>
      <c r="E460" s="437" t="str">
        <f>VLOOKUP(C460,'Tech. sheet (2)'!$A:$S,12,FALSE)</f>
        <v>G/C</v>
      </c>
      <c r="F460" s="443">
        <v>1.0</v>
      </c>
      <c r="G460" s="443" t="s">
        <v>3306</v>
      </c>
      <c r="H460" s="443">
        <f>VLOOKUP(A460,Register!$B:$E,4,FALSE)</f>
        <v>25000</v>
      </c>
      <c r="I460" s="412"/>
      <c r="J460" s="412"/>
      <c r="K460" s="412"/>
      <c r="L460" s="412"/>
      <c r="M460" s="412"/>
      <c r="N460" s="243" t="s">
        <v>1569</v>
      </c>
      <c r="O460" s="344" t="str">
        <f>VLOOKUP(P460,'Tech. sheet (2)'!$A:$R,18,FALSE)</f>
        <v>L-838-941,7-200TH550S2828-HBI-A75B05</v>
      </c>
      <c r="P460" s="460" t="str">
        <f>VLOOKUP(N460,Register!$B:$E,3,FALSE)</f>
        <v>OT99-921XQ 0,20 ALU/G</v>
      </c>
      <c r="Q460" s="437" t="str">
        <f>VLOOKUP(P460,'Tech. sheet (2)'!$A:$S,17,FALSE)</f>
        <v>99-С-2 A</v>
      </c>
      <c r="R460" s="442" t="str">
        <f>VLOOKUP(P460,'Tech. sheet (2)'!$A:$S,12,FALSE)</f>
        <v>ALU/G</v>
      </c>
      <c r="S460" s="462">
        <v>2.0</v>
      </c>
      <c r="T460" s="462" t="s">
        <v>3308</v>
      </c>
      <c r="U460" s="462">
        <f>VLOOKUP(N460,Register!$B:$E,4,FALSE)</f>
        <v>20000</v>
      </c>
      <c r="V460" s="412"/>
      <c r="W460" s="270"/>
      <c r="X460" s="270"/>
      <c r="Y460" s="270"/>
      <c r="Z460" s="270"/>
      <c r="AA460" s="270"/>
      <c r="AB460" s="270"/>
      <c r="AC460" s="270"/>
    </row>
    <row r="461" ht="15.75" customHeight="1">
      <c r="A461" s="209" t="s">
        <v>1507</v>
      </c>
      <c r="B461" s="449" t="str">
        <f>VLOOKUP(C461,'Tech. sheet (2)'!$A:$S,18,FALSE)</f>
        <v>L-954-848-170TH435S2828-USK-15VK05</v>
      </c>
      <c r="C461" s="437" t="str">
        <f>VLOOKUP(A461,Register!$B:$F,3,FALSE)</f>
        <v>OT62-ELQ6216A2A  USK ver3</v>
      </c>
      <c r="D461" s="437" t="str">
        <f>VLOOKUP(C461,'Tech. sheet (2)'!$A:$S,17,FALSE)</f>
        <v>62-3 A</v>
      </c>
      <c r="E461" s="447" t="str">
        <f>VLOOKUP(C461,'Tech. sheet (2)'!$A:$S,12,FALSE)</f>
        <v>W/C 15V</v>
      </c>
      <c r="F461" s="443">
        <v>1.0</v>
      </c>
      <c r="G461" s="443" t="s">
        <v>3306</v>
      </c>
      <c r="H461" s="443">
        <f>VLOOKUP(A461,Register!$B:$E,4,FALSE)</f>
        <v>30000</v>
      </c>
      <c r="I461" s="412"/>
      <c r="J461" s="412"/>
      <c r="K461" s="412"/>
      <c r="L461" s="412"/>
      <c r="M461" s="412"/>
      <c r="N461" s="243" t="s">
        <v>1576</v>
      </c>
      <c r="O461" s="344" t="str">
        <f>VLOOKUP(P461,'Tech. sheet (2)'!$A:$R,18,FALSE)</f>
        <v>L-922-868-170TH550F2828-HBI-07CK05</v>
      </c>
      <c r="P461" s="460" t="str">
        <f>VLOOKUP(N461,Register!$B:$E,3,FALSE)</f>
        <v>OT070-ELQ7013A9A TH550</v>
      </c>
      <c r="Q461" s="437" t="str">
        <f>VLOOKUP(P461,'Tech. sheet (2)'!$A:$S,17,FALSE)</f>
        <v>70-3 B</v>
      </c>
      <c r="R461" s="442" t="str">
        <f>VLOOKUP(P461,'Tech. sheet (2)'!$A:$S,12,FALSE)</f>
        <v>G/C</v>
      </c>
      <c r="S461" s="462">
        <v>2.0</v>
      </c>
      <c r="T461" s="462">
        <v>816361.0</v>
      </c>
      <c r="U461" s="462">
        <f>VLOOKUP(N461,Register!$B:$E,4,FALSE)</f>
        <v>30000</v>
      </c>
      <c r="V461" s="412"/>
      <c r="W461" s="270"/>
      <c r="X461" s="270"/>
      <c r="Y461" s="270"/>
      <c r="Z461" s="270"/>
      <c r="AA461" s="270"/>
      <c r="AB461" s="270"/>
      <c r="AC461" s="270"/>
    </row>
    <row r="462" ht="15.75" customHeight="1">
      <c r="A462" s="209" t="s">
        <v>1508</v>
      </c>
      <c r="B462" s="436" t="str">
        <f>VLOOKUP(C462,'Tech. sheet (2)'!$A:$S,18,FALSE)</f>
        <v>L-954-848-170TH435S2828-HBI-15VK05</v>
      </c>
      <c r="C462" s="437" t="str">
        <f>VLOOKUP(A462,Register!$B:$F,3,FALSE)</f>
        <v>OT62-ELQ6216A2A ver2</v>
      </c>
      <c r="D462" s="437" t="str">
        <f>VLOOKUP(C462,'Tech. sheet (2)'!$A:$S,17,FALSE)</f>
        <v>62-3 A</v>
      </c>
      <c r="E462" s="437" t="str">
        <f>VLOOKUP(C462,'Tech. sheet (2)'!$A:$S,12,FALSE)</f>
        <v>W/C 15V</v>
      </c>
      <c r="F462" s="443">
        <v>1.0</v>
      </c>
      <c r="G462" s="443" t="s">
        <v>3306</v>
      </c>
      <c r="H462" s="443">
        <f>VLOOKUP(A462,Register!$B:$E,4,FALSE)</f>
        <v>20000</v>
      </c>
      <c r="I462" s="412"/>
      <c r="J462" s="412"/>
      <c r="K462" s="412"/>
      <c r="L462" s="412"/>
      <c r="M462" s="412"/>
      <c r="N462" s="243" t="s">
        <v>1579</v>
      </c>
      <c r="O462" s="344" t="str">
        <f>VLOOKUP(P462,'Tech. sheet (2)'!$A:$R,18,FALSE)</f>
        <v>L-922-868-170TH580S5628-USK-W14K05 </v>
      </c>
      <c r="P462" s="460" t="str">
        <f>VLOOKUP(N462,Register!$B:$E,3,FALSE)</f>
        <v>OT070-ELQ7022A6A USK</v>
      </c>
      <c r="Q462" s="437" t="str">
        <f>VLOOKUP(P462,'Tech. sheet (2)'!$A:$S,17,FALSE)</f>
        <v>70-5</v>
      </c>
      <c r="R462" s="442" t="str">
        <f>VLOOKUP(P462,'Tech. sheet (2)'!$A:$S,12,FALSE)</f>
        <v>2W/C</v>
      </c>
      <c r="S462" s="462">
        <v>2.0</v>
      </c>
      <c r="T462" s="462">
        <v>818062.0</v>
      </c>
      <c r="U462" s="462">
        <f>VLOOKUP(N462,Register!$B:$E,4,FALSE)</f>
        <v>15000</v>
      </c>
      <c r="V462" s="412"/>
      <c r="W462" s="270"/>
      <c r="X462" s="270"/>
      <c r="Y462" s="270"/>
      <c r="Z462" s="270"/>
      <c r="AA462" s="270"/>
      <c r="AB462" s="270"/>
      <c r="AC462" s="270"/>
    </row>
    <row r="463" ht="15.75" customHeight="1">
      <c r="A463" s="238" t="s">
        <v>1532</v>
      </c>
      <c r="B463" s="436" t="str">
        <f>VLOOKUP(C463,'Tech. sheet (2)'!$A:$S,18,FALSE)</f>
        <v>L-838-942-170TH550F2820-HBI-A55K05</v>
      </c>
      <c r="C463" s="437" t="str">
        <f>VLOOKUP(A463,Register!$B:$F,3,FALSE)</f>
        <v>0,17x838x942 ALU/С</v>
      </c>
      <c r="D463" s="437" t="str">
        <f>VLOOKUP(C463,'Tech. sheet (2)'!$A:$S,17,FALSE)</f>
        <v>BUF-8 A</v>
      </c>
      <c r="E463" s="437" t="str">
        <f>VLOOKUP(C463,'Tech. sheet (2)'!$A:$S,12,FALSE)</f>
        <v>ALU/С</v>
      </c>
      <c r="F463" s="473">
        <v>1.0</v>
      </c>
      <c r="G463" s="473" t="s">
        <v>3306</v>
      </c>
      <c r="H463" s="473">
        <f>VLOOKUP(A463,Register!$B:$E,4,FALSE)</f>
        <v>54000</v>
      </c>
      <c r="I463" s="412"/>
      <c r="J463" s="412"/>
      <c r="K463" s="412"/>
      <c r="L463" s="412"/>
      <c r="M463" s="412"/>
      <c r="N463" s="243" t="s">
        <v>1579</v>
      </c>
      <c r="O463" s="344" t="str">
        <f>VLOOKUP(P463,'Tech. sheet (2)'!$A:$R,18,FALSE)</f>
        <v>L-922-868-170TH580S5628-USK-W14K05 </v>
      </c>
      <c r="P463" s="460" t="str">
        <f>VLOOKUP(N463,Register!$B:$E,3,FALSE)</f>
        <v>OT070-ELQ7022A6A USK</v>
      </c>
      <c r="Q463" s="437" t="str">
        <f>VLOOKUP(P463,'Tech. sheet (2)'!$A:$S,17,FALSE)</f>
        <v>70-5</v>
      </c>
      <c r="R463" s="442" t="str">
        <f>VLOOKUP(P463,'Tech. sheet (2)'!$A:$S,12,FALSE)</f>
        <v>2W/C</v>
      </c>
      <c r="S463" s="462">
        <v>3.0</v>
      </c>
      <c r="T463" s="462">
        <v>818062.0</v>
      </c>
      <c r="U463" s="462">
        <f>VLOOKUP(N463,Register!$B:$E,4,FALSE)</f>
        <v>15000</v>
      </c>
      <c r="V463" s="412"/>
      <c r="W463" s="270"/>
      <c r="X463" s="270"/>
      <c r="Y463" s="270"/>
      <c r="Z463" s="270"/>
      <c r="AA463" s="270"/>
      <c r="AB463" s="270"/>
      <c r="AC463" s="270"/>
    </row>
    <row r="464" ht="15.75" customHeight="1">
      <c r="A464" s="238" t="s">
        <v>1534</v>
      </c>
      <c r="B464" s="436" t="str">
        <f>VLOOKUP(C464,'Tech. sheet (2)'!$A:$S,18,FALSE)</f>
        <v>L-913-766-140TS480F2020-RAS-А08К05</v>
      </c>
      <c r="C464" s="437" t="str">
        <f>VLOOKUP(A464,Register!$B:$F,3,FALSE)</f>
        <v>0,14x913x766 ALU/C</v>
      </c>
      <c r="D464" s="464" t="str">
        <f>VLOOKUP(C464,'Tech. sheet (2)'!$A:$S,17,FALSE)</f>
        <v>BUF-1 A</v>
      </c>
      <c r="E464" s="437" t="str">
        <f>VLOOKUP(C464,'Tech. sheet (2)'!$A:$S,12,FALSE)</f>
        <v>ALU/C</v>
      </c>
      <c r="F464" s="473">
        <v>1.0</v>
      </c>
      <c r="G464" s="473" t="s">
        <v>3306</v>
      </c>
      <c r="H464" s="473">
        <f>VLOOKUP(A464,Register!$B:$E,4,FALSE)</f>
        <v>25000</v>
      </c>
      <c r="I464" s="412"/>
      <c r="J464" s="412"/>
      <c r="K464" s="412"/>
      <c r="L464" s="412"/>
      <c r="M464" s="412"/>
      <c r="N464" s="238" t="s">
        <v>1577</v>
      </c>
      <c r="O464" s="344" t="str">
        <f>VLOOKUP(P464,'Tech. sheet (2)'!$A:$R,18,FALSE)</f>
        <v>L-942-790-160TS340S2020-RAS-А08К05</v>
      </c>
      <c r="P464" s="472" t="str">
        <f>VLOOKUP(N464,Register!$B:$E,3,FALSE)</f>
        <v>0,16x942x790 ALU/С</v>
      </c>
      <c r="Q464" s="437" t="str">
        <f>VLOOKUP(P464,'Tech. sheet (2)'!$A:$S,17,FALSE)</f>
        <v>BUF-3 A</v>
      </c>
      <c r="R464" s="442" t="str">
        <f>VLOOKUP(P464,'Tech. sheet (2)'!$A:$S,12,FALSE)</f>
        <v>ALU/С</v>
      </c>
      <c r="S464" s="473">
        <v>2.0</v>
      </c>
      <c r="T464" s="473" t="s">
        <v>3308</v>
      </c>
      <c r="U464" s="473">
        <f>VLOOKUP(N464,Register!$B:$E,4,FALSE)</f>
        <v>40000</v>
      </c>
      <c r="V464" s="412"/>
      <c r="W464" s="270"/>
      <c r="X464" s="270"/>
      <c r="Y464" s="270"/>
      <c r="Z464" s="270"/>
      <c r="AA464" s="270"/>
      <c r="AB464" s="270"/>
      <c r="AC464" s="270"/>
    </row>
    <row r="465" ht="15.75" customHeight="1">
      <c r="A465" s="238" t="s">
        <v>1535</v>
      </c>
      <c r="B465" s="436" t="str">
        <f>VLOOKUP(C465,'Tech. sheet (2)'!$A:$S,18,FALSE)</f>
        <v>L-913-766-140TS480F2020-USK-А08К05</v>
      </c>
      <c r="C465" s="437" t="str">
        <f>VLOOKUP(A465,Register!$B:$F,3,FALSE)</f>
        <v>0,14x913x766 USK A08</v>
      </c>
      <c r="D465" s="437" t="str">
        <f>VLOOKUP(C465,'Tech. sheet (2)'!$A:$S,17,FALSE)</f>
        <v>BUF-1 A</v>
      </c>
      <c r="E465" s="437" t="str">
        <f>VLOOKUP(C465,'Tech. sheet (2)'!$A:$S,12,FALSE)</f>
        <v>ALU/C</v>
      </c>
      <c r="F465" s="473">
        <v>1.0</v>
      </c>
      <c r="G465" s="473" t="s">
        <v>3306</v>
      </c>
      <c r="H465" s="473">
        <f>VLOOKUP(A465,Register!$B:$E,4,FALSE)</f>
        <v>25000</v>
      </c>
      <c r="I465" s="412"/>
      <c r="J465" s="412"/>
      <c r="K465" s="412"/>
      <c r="L465" s="412"/>
      <c r="M465" s="412"/>
      <c r="N465" s="238" t="s">
        <v>1591</v>
      </c>
      <c r="O465" s="344" t="str">
        <f>VLOOKUP(P465,'Tech. sheet (2)'!$A:$R,18,FALSE)</f>
        <v>L-975-925-140TS550S2828-USK-C06K05</v>
      </c>
      <c r="P465" s="472" t="str">
        <f>VLOOKUP(N465,Register!$B:$E,3,FALSE)</f>
        <v>0,14x975x925 G/C USK</v>
      </c>
      <c r="Q465" s="437" t="str">
        <f>VLOOKUP(P465,'Tech. sheet (2)'!$A:$S,17,FALSE)</f>
        <v>BUF-11 A</v>
      </c>
      <c r="R465" s="442" t="str">
        <f>VLOOKUP(P465,'Tech. sheet (2)'!$A:$S,12,FALSE)</f>
        <v>G/C</v>
      </c>
      <c r="S465" s="473">
        <v>2.0</v>
      </c>
      <c r="T465" s="473">
        <v>101597.0</v>
      </c>
      <c r="U465" s="473">
        <f>VLOOKUP(N465,Register!$B:$E,4,FALSE)</f>
        <v>25000</v>
      </c>
      <c r="V465" s="412"/>
      <c r="W465" s="270"/>
      <c r="X465" s="270"/>
      <c r="Y465" s="270"/>
      <c r="Z465" s="270"/>
      <c r="AA465" s="270"/>
      <c r="AB465" s="270"/>
      <c r="AC465" s="270"/>
    </row>
    <row r="466" ht="15.75" customHeight="1">
      <c r="A466" s="238" t="s">
        <v>1536</v>
      </c>
      <c r="B466" s="436" t="str">
        <f>VLOOKUP(C466,'Tech. sheet (2)'!$A:$S,18,FALSE)</f>
        <v>L-922-868-170TH550F2828-HBI-07CK05</v>
      </c>
      <c r="C466" s="437" t="str">
        <f>VLOOKUP(A466,Register!$B:$F,3,FALSE)</f>
        <v>OT070-ELQ7013A9A TH550</v>
      </c>
      <c r="D466" s="437" t="str">
        <f>VLOOKUP(C466,'Tech. sheet (2)'!$A:$S,17,FALSE)</f>
        <v>70-3 B</v>
      </c>
      <c r="E466" s="437" t="str">
        <f>VLOOKUP(C466,'Tech. sheet (2)'!$A:$S,12,FALSE)</f>
        <v>G/C</v>
      </c>
      <c r="F466" s="473">
        <v>1.0</v>
      </c>
      <c r="G466" s="473" t="s">
        <v>3306</v>
      </c>
      <c r="H466" s="473">
        <f>VLOOKUP(A466,Register!$B:$E,4,FALSE)</f>
        <v>39000</v>
      </c>
      <c r="I466" s="412"/>
      <c r="J466" s="412"/>
      <c r="K466" s="412"/>
      <c r="L466" s="412"/>
      <c r="M466" s="412"/>
      <c r="N466" s="238" t="s">
        <v>1592</v>
      </c>
      <c r="O466" s="344" t="str">
        <f>VLOOKUP(P466,'Tech. sheet (2)'!$A:$R,18,FALSE)</f>
        <v>L-975-925-140TS550S2828-USK-C06K05</v>
      </c>
      <c r="P466" s="472" t="str">
        <f>VLOOKUP(N466,Register!$B:$E,3,FALSE)</f>
        <v>0,14x975x925 G/C USK</v>
      </c>
      <c r="Q466" s="437" t="str">
        <f>VLOOKUP(P466,'Tech. sheet (2)'!$A:$S,17,FALSE)</f>
        <v>BUF-11 A</v>
      </c>
      <c r="R466" s="442" t="str">
        <f>VLOOKUP(P466,'Tech. sheet (2)'!$A:$S,12,FALSE)</f>
        <v>G/C</v>
      </c>
      <c r="S466" s="473">
        <v>2.0</v>
      </c>
      <c r="T466" s="473">
        <v>101597.0</v>
      </c>
      <c r="U466" s="473">
        <f>VLOOKUP(N466,Register!$B:$E,4,FALSE)</f>
        <v>25000</v>
      </c>
      <c r="V466" s="412"/>
      <c r="W466" s="270"/>
      <c r="X466" s="270"/>
      <c r="Y466" s="270"/>
      <c r="Z466" s="270"/>
      <c r="AA466" s="270"/>
      <c r="AB466" s="270"/>
      <c r="AC466" s="270"/>
    </row>
    <row r="467" ht="15.75" customHeight="1">
      <c r="A467" s="238" t="s">
        <v>1543</v>
      </c>
      <c r="B467" s="436" t="str">
        <f>VLOOKUP(C467,'Tech. sheet (2)'!$A:$S,18,FALSE)</f>
        <v>L-922-868-170TH580S2828-HBI-07CK05</v>
      </c>
      <c r="C467" s="437" t="str">
        <f>VLOOKUP(A467,Register!$B:$F,3,FALSE)</f>
        <v>OT070-ELQ7013A9A </v>
      </c>
      <c r="D467" s="437" t="str">
        <f>VLOOKUP(C467,'Tech. sheet (2)'!$A:$S,17,FALSE)</f>
        <v>70-3 A</v>
      </c>
      <c r="E467" s="437" t="str">
        <f>VLOOKUP(C467,'Tech. sheet (2)'!$A:$S,12,FALSE)</f>
        <v>G/C</v>
      </c>
      <c r="F467" s="473">
        <v>1.0</v>
      </c>
      <c r="G467" s="473" t="s">
        <v>3306</v>
      </c>
      <c r="H467" s="473">
        <f>VLOOKUP(A467,Register!$B:$E,4,FALSE)</f>
        <v>20000</v>
      </c>
      <c r="I467" s="412"/>
      <c r="J467" s="412"/>
      <c r="K467" s="412"/>
      <c r="L467" s="412"/>
      <c r="M467" s="412"/>
      <c r="N467" s="238" t="s">
        <v>1589</v>
      </c>
      <c r="O467" s="344" t="str">
        <f>VLOOKUP(P467,'Tech. sheet (2)'!$A:$R,18,FALSE)</f>
        <v>L-838-942-170TH550F2820-HBI-A55K05</v>
      </c>
      <c r="P467" s="472" t="str">
        <f>VLOOKUP(N467,Register!$B:$E,3,FALSE)</f>
        <v>0,17x838x942 ALU/С</v>
      </c>
      <c r="Q467" s="437" t="str">
        <f>VLOOKUP(P467,'Tech. sheet (2)'!$A:$S,17,FALSE)</f>
        <v>BUF-8 A</v>
      </c>
      <c r="R467" s="442" t="str">
        <f>VLOOKUP(P467,'Tech. sheet (2)'!$A:$S,12,FALSE)</f>
        <v>ALU/С</v>
      </c>
      <c r="S467" s="473">
        <v>2.0</v>
      </c>
      <c r="T467" s="473" t="s">
        <v>3308</v>
      </c>
      <c r="U467" s="473">
        <f>VLOOKUP(N467,Register!$B:$E,4,FALSE)</f>
        <v>30000</v>
      </c>
      <c r="V467" s="412"/>
      <c r="W467" s="270"/>
      <c r="X467" s="270"/>
      <c r="Y467" s="270"/>
      <c r="Z467" s="270"/>
      <c r="AA467" s="270"/>
      <c r="AB467" s="270"/>
      <c r="AC467" s="270"/>
    </row>
    <row r="468" ht="15.75" customHeight="1">
      <c r="A468" s="238" t="s">
        <v>1544</v>
      </c>
      <c r="B468" s="436" t="str">
        <f>VLOOKUP(C468,'Tech. sheet (2)'!$A:$S,18,FALSE)</f>
        <v>L-922-868-170TH550F2828-HBI-07CK05</v>
      </c>
      <c r="C468" s="437" t="str">
        <f>VLOOKUP(A468,Register!$B:$F,3,FALSE)</f>
        <v>OT070-ELQ7013A9A TH550</v>
      </c>
      <c r="D468" s="437" t="str">
        <f>VLOOKUP(C468,'Tech. sheet (2)'!$A:$S,17,FALSE)</f>
        <v>70-3 B</v>
      </c>
      <c r="E468" s="437" t="str">
        <f>VLOOKUP(C468,'Tech. sheet (2)'!$A:$S,12,FALSE)</f>
        <v>G/C</v>
      </c>
      <c r="F468" s="473">
        <v>1.0</v>
      </c>
      <c r="G468" s="473" t="s">
        <v>3306</v>
      </c>
      <c r="H468" s="473">
        <f>VLOOKUP(A468,Register!$B:$E,4,FALSE)</f>
        <v>50000</v>
      </c>
      <c r="I468" s="412"/>
      <c r="J468" s="412"/>
      <c r="K468" s="412"/>
      <c r="L468" s="412"/>
      <c r="M468" s="412"/>
      <c r="N468" s="238" t="s">
        <v>1590</v>
      </c>
      <c r="O468" s="344" t="str">
        <f>VLOOKUP(P468,'Tech. sheet (2)'!$A:$R,18,FALSE)</f>
        <v>L-838-942-170TH550F2820-HBI-A55K05</v>
      </c>
      <c r="P468" s="472" t="str">
        <f>VLOOKUP(N468,Register!$B:$E,3,FALSE)</f>
        <v>0,17x838x942 ALU/С</v>
      </c>
      <c r="Q468" s="437" t="str">
        <f>VLOOKUP(P468,'Tech. sheet (2)'!$A:$S,17,FALSE)</f>
        <v>BUF-8 A</v>
      </c>
      <c r="R468" s="442" t="str">
        <f>VLOOKUP(P468,'Tech. sheet (2)'!$A:$S,12,FALSE)</f>
        <v>ALU/С</v>
      </c>
      <c r="S468" s="473">
        <v>2.0</v>
      </c>
      <c r="T468" s="473" t="s">
        <v>3308</v>
      </c>
      <c r="U468" s="473">
        <f>VLOOKUP(N468,Register!$B:$E,4,FALSE)</f>
        <v>30000</v>
      </c>
      <c r="V468" s="412"/>
      <c r="W468" s="270"/>
      <c r="X468" s="270"/>
      <c r="Y468" s="270"/>
      <c r="Z468" s="270"/>
      <c r="AA468" s="270"/>
      <c r="AB468" s="270"/>
      <c r="AC468" s="270"/>
    </row>
    <row r="469" ht="15.75" customHeight="1">
      <c r="A469" s="238" t="s">
        <v>1519</v>
      </c>
      <c r="B469" s="436" t="str">
        <f>VLOOKUP(C469,'Tech. sheet (2)'!$A:$S,18,FALSE)</f>
        <v>L-808-908-200TH550S2828-HBI-A07K05</v>
      </c>
      <c r="C469" s="437" t="str">
        <f>VLOOKUP(A469,Register!$B:$F,3,FALSE)</f>
        <v>OT96 Alu/C HBI auto</v>
      </c>
      <c r="D469" s="437" t="str">
        <f>VLOOKUP(C469,'Tech. sheet (2)'!$A:$S,17,FALSE)</f>
        <v>96-1 A</v>
      </c>
      <c r="E469" s="447" t="str">
        <f>VLOOKUP(C469,'Tech. sheet (2)'!$A:$S,12,FALSE)</f>
        <v>ALU/C</v>
      </c>
      <c r="F469" s="473">
        <v>1.0</v>
      </c>
      <c r="G469" s="473" t="s">
        <v>3306</v>
      </c>
      <c r="H469" s="473">
        <f>VLOOKUP(A469,Register!$B:$E,4,FALSE)</f>
        <v>20000</v>
      </c>
      <c r="I469" s="412"/>
      <c r="J469" s="412"/>
      <c r="K469" s="412"/>
      <c r="L469" s="412"/>
      <c r="M469" s="412"/>
      <c r="N469" s="238" t="s">
        <v>1605</v>
      </c>
      <c r="O469" s="344" t="str">
        <f>VLOOKUP(P469,'Tech. sheet (2)'!$A:$R,18,FALSE)</f>
        <v>L-808-908-200TH550S2828-USK-A07K05</v>
      </c>
      <c r="P469" s="472" t="str">
        <f>VLOOKUP(N469,Register!$B:$E,3,FALSE)</f>
        <v>OT96 Alu/C USK auto</v>
      </c>
      <c r="Q469" s="437" t="str">
        <f>VLOOKUP(P469,'Tech. sheet (2)'!$A:$S,17,FALSE)</f>
        <v>96-1 A</v>
      </c>
      <c r="R469" s="442" t="str">
        <f>VLOOKUP(P469,'Tech. sheet (2)'!$A:$S,12,FALSE)</f>
        <v>ALU/C</v>
      </c>
      <c r="S469" s="473">
        <v>2.0</v>
      </c>
      <c r="T469" s="473" t="s">
        <v>3308</v>
      </c>
      <c r="U469" s="473">
        <f>VLOOKUP(N469,Register!$B:$E,4,FALSE)</f>
        <v>30000</v>
      </c>
      <c r="V469" s="412"/>
      <c r="W469" s="270"/>
      <c r="X469" s="270"/>
      <c r="Y469" s="270"/>
      <c r="Z469" s="270"/>
      <c r="AA469" s="270"/>
      <c r="AB469" s="270"/>
      <c r="AC469" s="270"/>
    </row>
    <row r="470" ht="15.75" customHeight="1">
      <c r="A470" s="238" t="s">
        <v>1521</v>
      </c>
      <c r="B470" s="436" t="str">
        <f>VLOOKUP(C470,'Tech. sheet (2)'!$A:$S,18,FALSE)</f>
        <v>L-808-908-200TH550S2828-HBI-A07K05</v>
      </c>
      <c r="C470" s="437" t="str">
        <f>VLOOKUP(A470,Register!$B:$F,3,FALSE)</f>
        <v>OT96 Alu/C HBI auto</v>
      </c>
      <c r="D470" s="437" t="str">
        <f>VLOOKUP(C470,'Tech. sheet (2)'!$A:$S,17,FALSE)</f>
        <v>96-1 A</v>
      </c>
      <c r="E470" s="447" t="str">
        <f>VLOOKUP(C470,'Tech. sheet (2)'!$A:$S,12,FALSE)</f>
        <v>ALU/C</v>
      </c>
      <c r="F470" s="473">
        <v>1.0</v>
      </c>
      <c r="G470" s="473" t="s">
        <v>3306</v>
      </c>
      <c r="H470" s="473">
        <f>VLOOKUP(A470,Register!$B:$E,4,FALSE)</f>
        <v>20000</v>
      </c>
      <c r="I470" s="412"/>
      <c r="J470" s="412"/>
      <c r="K470" s="412"/>
      <c r="L470" s="412"/>
      <c r="M470" s="412"/>
      <c r="N470" s="238" t="s">
        <v>1606</v>
      </c>
      <c r="O470" s="344" t="str">
        <f>VLOOKUP(P470,'Tech. sheet (2)'!$A:$R,18,FALSE)</f>
        <v>L-808-908-200TH550S2828-USK-A07K05</v>
      </c>
      <c r="P470" s="472" t="str">
        <f>VLOOKUP(N470,Register!$B:$E,3,FALSE)</f>
        <v>OT96 Alu/C USK auto</v>
      </c>
      <c r="Q470" s="437" t="str">
        <f>VLOOKUP(P470,'Tech. sheet (2)'!$A:$S,17,FALSE)</f>
        <v>96-1 A</v>
      </c>
      <c r="R470" s="442" t="str">
        <f>VLOOKUP(P470,'Tech. sheet (2)'!$A:$S,12,FALSE)</f>
        <v>ALU/C</v>
      </c>
      <c r="S470" s="473">
        <v>2.0</v>
      </c>
      <c r="T470" s="473" t="s">
        <v>3308</v>
      </c>
      <c r="U470" s="473">
        <f>VLOOKUP(N470,Register!$B:$E,4,FALSE)</f>
        <v>30000</v>
      </c>
      <c r="V470" s="412"/>
      <c r="W470" s="270"/>
      <c r="X470" s="270"/>
      <c r="Y470" s="270"/>
      <c r="Z470" s="270"/>
      <c r="AA470" s="270"/>
      <c r="AB470" s="270"/>
      <c r="AC470" s="270"/>
    </row>
    <row r="471" ht="15.75" customHeight="1">
      <c r="A471" s="475" t="s">
        <v>1550</v>
      </c>
      <c r="B471" s="436" t="str">
        <f>VLOOKUP(C471,'Tech. sheet (2)'!$A:$S,18,FALSE)</f>
        <v>L-942-790-160TS340S2020-RAS-А08К05</v>
      </c>
      <c r="C471" s="437" t="str">
        <f>VLOOKUP(A471,Register!$B:$F,3,FALSE)</f>
        <v>0,16x942x790 ALU/С</v>
      </c>
      <c r="D471" s="437" t="str">
        <f>VLOOKUP(C471,'Tech. sheet (2)'!$A:$S,17,FALSE)</f>
        <v>BUF-3 A</v>
      </c>
      <c r="E471" s="437" t="str">
        <f>VLOOKUP(C471,'Tech. sheet (2)'!$A:$S,12,FALSE)</f>
        <v>ALU/С</v>
      </c>
      <c r="F471" s="477">
        <v>1.0</v>
      </c>
      <c r="G471" s="477" t="s">
        <v>3306</v>
      </c>
      <c r="H471" s="477">
        <f>VLOOKUP(A471,Register!$B:$E,4,FALSE)</f>
        <v>50000</v>
      </c>
      <c r="I471" s="412"/>
      <c r="J471" s="412"/>
      <c r="K471" s="412"/>
      <c r="L471" s="412"/>
      <c r="M471" s="412"/>
      <c r="N471" s="238" t="s">
        <v>1593</v>
      </c>
      <c r="O471" s="344" t="str">
        <f>VLOOKUP(P471,'Tech. sheet (2)'!$A:$R,18,FALSE)</f>
        <v>L-920-778-160TS480S2828-USK-А08К05</v>
      </c>
      <c r="P471" s="472" t="str">
        <f>VLOOKUP(N471,Register!$B:$E,3,FALSE)</f>
        <v>0,16x920x778 USK Alu/C</v>
      </c>
      <c r="Q471" s="437" t="str">
        <f>VLOOKUP(P471,'Tech. sheet (2)'!$A:$S,17,FALSE)</f>
        <v>BUF-7 B</v>
      </c>
      <c r="R471" s="442" t="str">
        <f>VLOOKUP(P471,'Tech. sheet (2)'!$A:$S,12,FALSE)</f>
        <v>ALU/C</v>
      </c>
      <c r="S471" s="473">
        <v>2.0</v>
      </c>
      <c r="T471" s="473" t="s">
        <v>3308</v>
      </c>
      <c r="U471" s="473">
        <f>VLOOKUP(N471,Register!$B:$E,4,FALSE)</f>
        <v>33000</v>
      </c>
      <c r="V471" s="412"/>
      <c r="W471" s="270"/>
      <c r="X471" s="270"/>
      <c r="Y471" s="270"/>
      <c r="Z471" s="270"/>
      <c r="AA471" s="270"/>
      <c r="AB471" s="270"/>
      <c r="AC471" s="270"/>
    </row>
    <row r="472" ht="15.75" customHeight="1">
      <c r="A472" s="475" t="s">
        <v>1557</v>
      </c>
      <c r="B472" s="436" t="str">
        <f>VLOOKUP(C472,'Tech. sheet (2)'!$A:$S,18,FALSE)</f>
        <v>L-838-826-250TH415F7575-USK---K05 Hollande</v>
      </c>
      <c r="C472" s="437" t="str">
        <f>VLOOKUP(A472,Register!$B:$F,3,FALSE)</f>
        <v>OT99-ELQ9999A0A ARP</v>
      </c>
      <c r="D472" s="447" t="str">
        <f>VLOOKUP(C472,'Tech. sheet (2)'!$A:$S,17,FALSE)</f>
        <v>99-S-2</v>
      </c>
      <c r="E472" s="437" t="str">
        <f>VLOOKUP(C472,'Tech. sheet (2)'!$A:$S,12,FALSE)</f>
        <v>P/C Hollande</v>
      </c>
      <c r="F472" s="477">
        <v>1.0</v>
      </c>
      <c r="G472" s="477" t="s">
        <v>3306</v>
      </c>
      <c r="H472" s="477">
        <f>VLOOKUP(A472,Register!$B:$E,4,FALSE)</f>
        <v>15000</v>
      </c>
      <c r="I472" s="412"/>
      <c r="J472" s="412"/>
      <c r="K472" s="412"/>
      <c r="L472" s="412"/>
      <c r="M472" s="412"/>
      <c r="N472" s="238" t="s">
        <v>1607</v>
      </c>
      <c r="O472" s="344" t="str">
        <f>VLOOKUP(P472,'Tech. sheet (2)'!$A:$R,18,FALSE)</f>
        <v>L-922-868-170TH550F2828-HBI-07CK05</v>
      </c>
      <c r="P472" s="472" t="str">
        <f>VLOOKUP(N472,Register!$B:$E,3,FALSE)</f>
        <v>OT070-ELQ7013A9A TH550</v>
      </c>
      <c r="Q472" s="437" t="str">
        <f>VLOOKUP(P472,'Tech. sheet (2)'!$A:$S,17,FALSE)</f>
        <v>70-3 B</v>
      </c>
      <c r="R472" s="442" t="str">
        <f>VLOOKUP(P472,'Tech. sheet (2)'!$A:$S,12,FALSE)</f>
        <v>G/C</v>
      </c>
      <c r="S472" s="473">
        <v>2.0</v>
      </c>
      <c r="T472" s="473">
        <v>816361.0</v>
      </c>
      <c r="U472" s="473">
        <f>VLOOKUP(N472,Register!$B:$E,4,FALSE)</f>
        <v>25000</v>
      </c>
      <c r="V472" s="412"/>
      <c r="W472" s="270"/>
      <c r="X472" s="270"/>
      <c r="Y472" s="270"/>
      <c r="Z472" s="270"/>
      <c r="AA472" s="270"/>
      <c r="AB472" s="270"/>
      <c r="AC472" s="270"/>
    </row>
    <row r="473" ht="15.75" customHeight="1">
      <c r="A473" s="475" t="s">
        <v>1512</v>
      </c>
      <c r="B473" s="436" t="str">
        <f>VLOOKUP(C473,'Tech. sheet (2)'!$A:$S,18,FALSE)</f>
        <v>L-838-942-170TH550F2820-RAS-A55K05 </v>
      </c>
      <c r="C473" s="437" t="str">
        <f>VLOOKUP(A473,Register!$B:$F,3,FALSE)</f>
        <v>0,17x838x942 RAS ALU/С</v>
      </c>
      <c r="D473" s="437" t="str">
        <f>VLOOKUP(C473,'Tech. sheet (2)'!$A:$S,17,FALSE)</f>
        <v>BUF-8 A</v>
      </c>
      <c r="E473" s="437" t="str">
        <f>VLOOKUP(C473,'Tech. sheet (2)'!$A:$S,12,FALSE)</f>
        <v>ALU/С</v>
      </c>
      <c r="F473" s="477">
        <v>1.0</v>
      </c>
      <c r="G473" s="477" t="s">
        <v>3306</v>
      </c>
      <c r="H473" s="477">
        <f>VLOOKUP(A473,Register!$B:$E,4,FALSE)</f>
        <v>30000</v>
      </c>
      <c r="I473" s="412"/>
      <c r="J473" s="412"/>
      <c r="K473" s="412"/>
      <c r="L473" s="412"/>
      <c r="M473" s="412"/>
      <c r="N473" s="238" t="s">
        <v>1608</v>
      </c>
      <c r="O473" s="344" t="str">
        <f>VLOOKUP(P473,'Tech. sheet (2)'!$A:$R,18,FALSE)</f>
        <v>L-922-868-170TH550F2828-HBI-07CK05</v>
      </c>
      <c r="P473" s="472" t="str">
        <f>VLOOKUP(N473,Register!$B:$E,3,FALSE)</f>
        <v>OT070-ELQ7013A9A TH550</v>
      </c>
      <c r="Q473" s="437" t="str">
        <f>VLOOKUP(P473,'Tech. sheet (2)'!$A:$S,17,FALSE)</f>
        <v>70-3 B</v>
      </c>
      <c r="R473" s="442" t="str">
        <f>VLOOKUP(P473,'Tech. sheet (2)'!$A:$S,12,FALSE)</f>
        <v>G/C</v>
      </c>
      <c r="S473" s="473">
        <v>2.0</v>
      </c>
      <c r="T473" s="473">
        <v>816361.0</v>
      </c>
      <c r="U473" s="473">
        <f>VLOOKUP(N473,Register!$B:$E,4,FALSE)</f>
        <v>25000</v>
      </c>
      <c r="V473" s="412"/>
      <c r="W473" s="270"/>
      <c r="X473" s="270"/>
      <c r="Y473" s="270"/>
      <c r="Z473" s="270"/>
      <c r="AA473" s="270"/>
      <c r="AB473" s="270"/>
      <c r="AC473" s="270"/>
    </row>
    <row r="474" ht="15.75" customHeight="1">
      <c r="A474" s="475" t="s">
        <v>1530</v>
      </c>
      <c r="B474" s="436" t="str">
        <f>VLOOKUP(C474,'Tech. sheet (2)'!$A:$S,18,FALSE)</f>
        <v>L-975-925-140TS550S2828-USK-C06K05</v>
      </c>
      <c r="C474" s="437" t="str">
        <f>VLOOKUP(A474,Register!$B:$F,3,FALSE)</f>
        <v>0,14x975x925 G/C USK</v>
      </c>
      <c r="D474" s="437" t="str">
        <f>VLOOKUP(C474,'Tech. sheet (2)'!$A:$S,17,FALSE)</f>
        <v>BUF-11 A</v>
      </c>
      <c r="E474" s="437" t="str">
        <f>VLOOKUP(C474,'Tech. sheet (2)'!$A:$S,12,FALSE)</f>
        <v>G/C</v>
      </c>
      <c r="F474" s="477">
        <v>1.0</v>
      </c>
      <c r="G474" s="477" t="s">
        <v>3306</v>
      </c>
      <c r="H474" s="477">
        <f>VLOOKUP(A474,Register!$B:$E,4,FALSE)</f>
        <v>56000</v>
      </c>
      <c r="I474" s="412"/>
      <c r="J474" s="412"/>
      <c r="K474" s="412"/>
      <c r="L474" s="412"/>
      <c r="M474" s="412"/>
      <c r="N474" s="209" t="s">
        <v>1624</v>
      </c>
      <c r="O474" s="344" t="str">
        <f>VLOOKUP(P474,'Tech. sheet (2)'!$A:$R,18,FALSE)</f>
        <v>L-942-790-160TS340S2020-RAS-А08К05</v>
      </c>
      <c r="P474" s="445" t="str">
        <f>VLOOKUP(N474,Register!$B:$E,3,FALSE)</f>
        <v>0,16x942x790 ALU/С</v>
      </c>
      <c r="Q474" s="437" t="str">
        <f>VLOOKUP(P474,'Tech. sheet (2)'!$A:$S,17,FALSE)</f>
        <v>BUF-3 A</v>
      </c>
      <c r="R474" s="442" t="str">
        <f>VLOOKUP(P474,'Tech. sheet (2)'!$A:$S,12,FALSE)</f>
        <v>ALU/С</v>
      </c>
      <c r="S474" s="443">
        <v>1.0</v>
      </c>
      <c r="T474" s="443" t="s">
        <v>3306</v>
      </c>
      <c r="U474" s="443">
        <f>VLOOKUP(N474,Register!$B:$E,4,FALSE)</f>
        <v>26000</v>
      </c>
      <c r="V474" s="412"/>
      <c r="W474" s="270"/>
      <c r="X474" s="270"/>
      <c r="Y474" s="270"/>
      <c r="Z474" s="270"/>
      <c r="AA474" s="270"/>
      <c r="AB474" s="270"/>
      <c r="AC474" s="270"/>
    </row>
    <row r="475" ht="15.75" customHeight="1">
      <c r="A475" s="475" t="s">
        <v>1561</v>
      </c>
      <c r="B475" s="436" t="str">
        <f>VLOOKUP(C475,'Tech. sheet (2)'!$A:$S,18,FALSE)</f>
        <v>L-975-925-140TS550S2828-USK-IMP-C06K05</v>
      </c>
      <c r="C475" s="437" t="str">
        <f>VLOOKUP(A475,Register!$B:$F,3,FALSE)</f>
        <v>0,14x975x925 IMP G/C</v>
      </c>
      <c r="D475" s="437" t="str">
        <f>VLOOKUP(C475,'Tech. sheet (2)'!$A:$S,17,FALSE)</f>
        <v>BUF-11 A</v>
      </c>
      <c r="E475" s="437" t="str">
        <f>VLOOKUP(C475,'Tech. sheet (2)'!$A:$S,12,FALSE)</f>
        <v>G/C</v>
      </c>
      <c r="F475" s="477">
        <v>1.0</v>
      </c>
      <c r="G475" s="477" t="s">
        <v>3306</v>
      </c>
      <c r="H475" s="477">
        <f>VLOOKUP(A475,Register!$B:$E,4,FALSE)</f>
        <v>3020</v>
      </c>
      <c r="I475" s="412"/>
      <c r="J475" s="412"/>
      <c r="K475" s="412"/>
      <c r="L475" s="412"/>
      <c r="M475" s="412"/>
      <c r="N475" s="209" t="s">
        <v>1625</v>
      </c>
      <c r="O475" s="344" t="str">
        <f>VLOOKUP(P475,'Tech. sheet (2)'!$A:$R,18,FALSE)</f>
        <v>L-942-790-160TS340S2020-RAS-А08К05</v>
      </c>
      <c r="P475" s="445" t="str">
        <f>VLOOKUP(N475,Register!$B:$E,3,FALSE)</f>
        <v>0,16x942x790 ALU/С</v>
      </c>
      <c r="Q475" s="437" t="str">
        <f>VLOOKUP(P475,'Tech. sheet (2)'!$A:$S,17,FALSE)</f>
        <v>BUF-3 A</v>
      </c>
      <c r="R475" s="442" t="str">
        <f>VLOOKUP(P475,'Tech. sheet (2)'!$A:$S,12,FALSE)</f>
        <v>ALU/С</v>
      </c>
      <c r="S475" s="443">
        <v>1.0</v>
      </c>
      <c r="T475" s="443" t="s">
        <v>3306</v>
      </c>
      <c r="U475" s="443">
        <f>VLOOKUP(N475,Register!$B:$E,4,FALSE)</f>
        <v>30000</v>
      </c>
      <c r="V475" s="412"/>
      <c r="W475" s="270"/>
      <c r="X475" s="270"/>
      <c r="Y475" s="270"/>
      <c r="Z475" s="270"/>
      <c r="AA475" s="270"/>
      <c r="AB475" s="270"/>
      <c r="AC475" s="270"/>
    </row>
    <row r="476" ht="15.75" customHeight="1">
      <c r="A476" s="475" t="s">
        <v>1562</v>
      </c>
      <c r="B476" s="436" t="str">
        <f>VLOOKUP(C476,'Tech. sheet (2)'!$A:$S,18,FALSE)</f>
        <v>L-830-801-180TS260S2828-USK-IMP-A08K05</v>
      </c>
      <c r="C476" s="437" t="str">
        <f>VLOOKUP(A476,Register!$B:$F,3,FALSE)</f>
        <v>0,18x830x801 Alu/C 28S</v>
      </c>
      <c r="D476" s="437" t="str">
        <f>VLOOKUP(C476,'Tech. sheet (2)'!$A:$S,17,FALSE)</f>
        <v>BUF-6 A</v>
      </c>
      <c r="E476" s="447" t="str">
        <f>VLOOKUP(C476,'Tech. sheet (2)'!$A:$S,12,FALSE)</f>
        <v>Alu/C</v>
      </c>
      <c r="F476" s="477">
        <v>1.0</v>
      </c>
      <c r="G476" s="477" t="s">
        <v>3306</v>
      </c>
      <c r="H476" s="477">
        <f>VLOOKUP(A476,Register!$B:$E,4,FALSE)</f>
        <v>30000</v>
      </c>
      <c r="I476" s="412"/>
      <c r="J476" s="412"/>
      <c r="K476" s="412"/>
      <c r="L476" s="412"/>
      <c r="M476" s="412"/>
      <c r="N476" s="209" t="s">
        <v>1626</v>
      </c>
      <c r="O476" s="344" t="str">
        <f>VLOOKUP(P476,'Tech. sheet (2)'!$A:$R,18,FALSE)</f>
        <v>L-808-908-200TH550S2828-HBI-A07K05</v>
      </c>
      <c r="P476" s="445" t="str">
        <f>VLOOKUP(N476,Register!$B:$E,3,FALSE)</f>
        <v>OT96 Alu/C HBI auto</v>
      </c>
      <c r="Q476" s="437" t="str">
        <f>VLOOKUP(P476,'Tech. sheet (2)'!$A:$S,17,FALSE)</f>
        <v>96-1 A</v>
      </c>
      <c r="R476" s="451" t="str">
        <f>VLOOKUP(P476,'Tech. sheet (2)'!$A:$S,12,FALSE)</f>
        <v>ALU/C</v>
      </c>
      <c r="S476" s="443">
        <v>1.0</v>
      </c>
      <c r="T476" s="443" t="s">
        <v>3306</v>
      </c>
      <c r="U476" s="443">
        <f>VLOOKUP(N476,Register!$B:$E,4,FALSE)</f>
        <v>25000</v>
      </c>
      <c r="V476" s="412"/>
      <c r="W476" s="270"/>
      <c r="X476" s="270"/>
      <c r="Y476" s="270"/>
      <c r="Z476" s="270"/>
      <c r="AA476" s="270"/>
      <c r="AB476" s="270"/>
      <c r="AC476" s="270"/>
    </row>
    <row r="477" ht="15.75" customHeight="1">
      <c r="A477" s="243" t="s">
        <v>1563</v>
      </c>
      <c r="B477" s="436" t="str">
        <f>VLOOKUP(C477,'Tech. sheet (2)'!$A:$S,18,FALSE)</f>
        <v>L-913-766-140TS480F2020-USK-А08К05</v>
      </c>
      <c r="C477" s="437" t="str">
        <f>VLOOKUP(A477,Register!$B:$F,3,FALSE)</f>
        <v>0,14x913x766 USK A08</v>
      </c>
      <c r="D477" s="437" t="str">
        <f>VLOOKUP(C477,'Tech. sheet (2)'!$A:$S,17,FALSE)</f>
        <v>BUF-1 A</v>
      </c>
      <c r="E477" s="437" t="str">
        <f>VLOOKUP(C477,'Tech. sheet (2)'!$A:$S,12,FALSE)</f>
        <v>ALU/C</v>
      </c>
      <c r="F477" s="462">
        <v>1.0</v>
      </c>
      <c r="G477" s="462" t="s">
        <v>3306</v>
      </c>
      <c r="H477" s="462">
        <f>VLOOKUP(A477,Register!$B:$E,4,FALSE)</f>
        <v>40000</v>
      </c>
      <c r="I477" s="412"/>
      <c r="J477" s="412"/>
      <c r="K477" s="412"/>
      <c r="L477" s="412"/>
      <c r="M477" s="412"/>
      <c r="N477" s="209" t="s">
        <v>1627</v>
      </c>
      <c r="O477" s="344" t="str">
        <f>VLOOKUP(P477,'Tech. sheet (2)'!$A:$R,18,FALSE)</f>
        <v>L-808-908-200TH550S2828-HBI-A07K05</v>
      </c>
      <c r="P477" s="445" t="str">
        <f>VLOOKUP(N477,Register!$B:$E,3,FALSE)</f>
        <v>OT96 Alu/C HBI auto</v>
      </c>
      <c r="Q477" s="437" t="str">
        <f>VLOOKUP(P477,'Tech. sheet (2)'!$A:$S,17,FALSE)</f>
        <v>96-1 A</v>
      </c>
      <c r="R477" s="451" t="str">
        <f>VLOOKUP(P477,'Tech. sheet (2)'!$A:$S,12,FALSE)</f>
        <v>ALU/C</v>
      </c>
      <c r="S477" s="443">
        <v>1.0</v>
      </c>
      <c r="T477" s="443" t="s">
        <v>3306</v>
      </c>
      <c r="U477" s="443">
        <f>VLOOKUP(N477,Register!$B:$E,4,FALSE)</f>
        <v>22000</v>
      </c>
      <c r="V477" s="412"/>
      <c r="W477" s="270"/>
      <c r="X477" s="270"/>
      <c r="Y477" s="270"/>
      <c r="Z477" s="270"/>
      <c r="AA477" s="270"/>
      <c r="AB477" s="270"/>
      <c r="AC477" s="270"/>
    </row>
    <row r="478" ht="15.75" customHeight="1">
      <c r="A478" s="243" t="s">
        <v>1568</v>
      </c>
      <c r="B478" s="436" t="str">
        <f>VLOOKUP(C478,'Tech. sheet (2)'!$A:$S,18,FALSE)</f>
        <v>L-838-941,7-200TH550S2828-HBI-A75B05</v>
      </c>
      <c r="C478" s="437" t="str">
        <f>VLOOKUP(A478,Register!$B:$F,3,FALSE)</f>
        <v>OT99-921XQ 0,20 ALU/G</v>
      </c>
      <c r="D478" s="437" t="str">
        <f>VLOOKUP(C478,'Tech. sheet (2)'!$A:$S,17,FALSE)</f>
        <v>99-С-2 A</v>
      </c>
      <c r="E478" s="437" t="str">
        <f>VLOOKUP(C478,'Tech. sheet (2)'!$A:$S,12,FALSE)</f>
        <v>ALU/G</v>
      </c>
      <c r="F478" s="462">
        <v>1.0</v>
      </c>
      <c r="G478" s="462" t="s">
        <v>3307</v>
      </c>
      <c r="H478" s="462">
        <f>VLOOKUP(A478,Register!$B:$E,4,FALSE)</f>
        <v>30000</v>
      </c>
      <c r="I478" s="412"/>
      <c r="J478" s="412"/>
      <c r="K478" s="412"/>
      <c r="L478" s="412"/>
      <c r="M478" s="412"/>
      <c r="N478" s="209" t="s">
        <v>1628</v>
      </c>
      <c r="O478" s="450" t="str">
        <f>VLOOKUP(P478,'Tech. sheet (2)'!$A:$R,18,FALSE)</f>
        <v>L-838-826-200TH415F2828-USK-08CB05</v>
      </c>
      <c r="P478" s="445" t="str">
        <f>VLOOKUP(N478,Register!$B:$E,3,FALSE)</f>
        <v>OT99-ELQ9991A0A ARP</v>
      </c>
      <c r="Q478" s="437" t="str">
        <f>VLOOKUP(P478,'Tech. sheet (2)'!$A:$S,17,FALSE)</f>
        <v>99-S-3</v>
      </c>
      <c r="R478" s="442" t="str">
        <f>VLOOKUP(P478,'Tech. sheet (2)'!$A:$S,12,FALSE)</f>
        <v>G/G </v>
      </c>
      <c r="S478" s="443">
        <v>1.0</v>
      </c>
      <c r="T478" s="443" t="s">
        <v>3307</v>
      </c>
      <c r="U478" s="443">
        <f>VLOOKUP(N478,Register!$B:$E,4,FALSE)</f>
        <v>20000</v>
      </c>
      <c r="V478" s="412"/>
      <c r="W478" s="270"/>
      <c r="X478" s="270"/>
      <c r="Y478" s="270"/>
      <c r="Z478" s="270"/>
      <c r="AA478" s="270"/>
      <c r="AB478" s="270"/>
      <c r="AC478" s="270"/>
    </row>
    <row r="479" ht="15.75" customHeight="1">
      <c r="A479" s="243" t="s">
        <v>1569</v>
      </c>
      <c r="B479" s="436" t="str">
        <f>VLOOKUP(C479,'Tech. sheet (2)'!$A:$S,18,FALSE)</f>
        <v>L-838-941,7-200TH550S2828-HBI-A75B05</v>
      </c>
      <c r="C479" s="437" t="str">
        <f>VLOOKUP(A479,Register!$B:$F,3,FALSE)</f>
        <v>OT99-921XQ 0,20 ALU/G</v>
      </c>
      <c r="D479" s="437" t="str">
        <f>VLOOKUP(C479,'Tech. sheet (2)'!$A:$S,17,FALSE)</f>
        <v>99-С-2 A</v>
      </c>
      <c r="E479" s="437" t="str">
        <f>VLOOKUP(C479,'Tech. sheet (2)'!$A:$S,12,FALSE)</f>
        <v>ALU/G</v>
      </c>
      <c r="F479" s="462">
        <v>1.0</v>
      </c>
      <c r="G479" s="462" t="s">
        <v>3307</v>
      </c>
      <c r="H479" s="462">
        <f>VLOOKUP(A479,Register!$B:$E,4,FALSE)</f>
        <v>20000</v>
      </c>
      <c r="I479" s="412"/>
      <c r="J479" s="412"/>
      <c r="K479" s="412"/>
      <c r="L479" s="412"/>
      <c r="M479" s="412"/>
      <c r="N479" s="209" t="s">
        <v>1630</v>
      </c>
      <c r="O479" s="344" t="str">
        <f>VLOOKUP(P479,'Tech. sheet (2)'!$A:$R,18,FALSE)</f>
        <v>L-950-876-270TH435F5628-USK-20EB05</v>
      </c>
      <c r="P479" s="445" t="str">
        <f>VLOOKUP(N479,Register!$B:$E,3,FALSE)</f>
        <v>OT153-ELQ1542A3A USK</v>
      </c>
      <c r="Q479" s="447" t="str">
        <f>VLOOKUP(P479,'Tech. sheet (2)'!$A:$S,17,FALSE)</f>
        <v>153-1 A</v>
      </c>
      <c r="R479" s="442" t="str">
        <f>VLOOKUP(P479,'Tech. sheet (2)'!$A:$S,12,FALSE)</f>
        <v>W/G</v>
      </c>
      <c r="S479" s="443">
        <v>1.0</v>
      </c>
      <c r="T479" s="443" t="s">
        <v>3307</v>
      </c>
      <c r="U479" s="443">
        <f>VLOOKUP(N479,Register!$B:$E,4,FALSE)</f>
        <v>20000</v>
      </c>
      <c r="V479" s="412"/>
      <c r="W479" s="270"/>
      <c r="X479" s="270"/>
      <c r="Y479" s="270"/>
      <c r="Z479" s="270"/>
      <c r="AA479" s="270"/>
      <c r="AB479" s="270"/>
      <c r="AC479" s="270"/>
    </row>
    <row r="480" ht="15.75" customHeight="1">
      <c r="A480" s="243" t="s">
        <v>1575</v>
      </c>
      <c r="B480" s="436" t="str">
        <f>VLOOKUP(C480,'Tech. sheet (2)'!$A:$S,18,FALSE)</f>
        <v>L-838-941,7-200TH550S2828-HBI-A55B05</v>
      </c>
      <c r="C480" s="437" t="str">
        <f>VLOOKUP(A480,Register!$B:$F,3,FALSE)</f>
        <v>OT99-921XQ 0,20 A55B05 </v>
      </c>
      <c r="D480" s="437" t="str">
        <f>VLOOKUP(C480,'Tech. sheet (2)'!$A:$S,17,FALSE)</f>
        <v>99-C-1</v>
      </c>
      <c r="E480" s="437" t="str">
        <f>VLOOKUP(C480,'Tech. sheet (2)'!$A:$S,12,FALSE)</f>
        <v>ALU/G</v>
      </c>
      <c r="F480" s="462">
        <v>1.0</v>
      </c>
      <c r="G480" s="462" t="s">
        <v>3307</v>
      </c>
      <c r="H480" s="462">
        <f>VLOOKUP(A480,Register!$B:$E,4,FALSE)</f>
        <v>9000</v>
      </c>
      <c r="I480" s="412"/>
      <c r="J480" s="412"/>
      <c r="K480" s="412"/>
      <c r="L480" s="412"/>
      <c r="M480" s="412"/>
      <c r="N480" s="209" t="s">
        <v>1632</v>
      </c>
      <c r="O480" s="344" t="str">
        <f>VLOOKUP(P480,'Tech. sheet (2)'!$A:$R,18,FALSE)</f>
        <v>L-950-876-270TH435F5628-USK-20EB05</v>
      </c>
      <c r="P480" s="445" t="str">
        <f>VLOOKUP(N480,Register!$B:$E,3,FALSE)</f>
        <v>OT153-ELQ1542A3A USK</v>
      </c>
      <c r="Q480" s="447" t="str">
        <f>VLOOKUP(P480,'Tech. sheet (2)'!$A:$S,17,FALSE)</f>
        <v>153-1 A</v>
      </c>
      <c r="R480" s="442" t="str">
        <f>VLOOKUP(P480,'Tech. sheet (2)'!$A:$S,12,FALSE)</f>
        <v>W/G</v>
      </c>
      <c r="S480" s="443">
        <v>1.0</v>
      </c>
      <c r="T480" s="443" t="s">
        <v>3307</v>
      </c>
      <c r="U480" s="443">
        <f>VLOOKUP(N480,Register!$B:$E,4,FALSE)</f>
        <v>20000</v>
      </c>
      <c r="V480" s="412"/>
      <c r="W480" s="270"/>
      <c r="X480" s="270"/>
      <c r="Y480" s="270"/>
      <c r="Z480" s="270"/>
      <c r="AA480" s="270"/>
      <c r="AB480" s="270"/>
      <c r="AC480" s="270"/>
    </row>
    <row r="481" ht="15.75" customHeight="1">
      <c r="A481" s="243" t="s">
        <v>1559</v>
      </c>
      <c r="B481" s="436" t="str">
        <f>VLOOKUP(C481,'Tech. sheet (2)'!$A:$S,18,FALSE)</f>
        <v>L-877-1066-180TS275S2828-USK-21EB05</v>
      </c>
      <c r="C481" s="437" t="str">
        <f>VLOOKUP(A481,Register!$B:$F,3,FALSE)</f>
        <v>0,18x877x1066 W/G</v>
      </c>
      <c r="D481" s="437" t="str">
        <f>VLOOKUP(C481,'Tech. sheet (2)'!$A:$S,17,FALSE)</f>
        <v>BUF-13 A</v>
      </c>
      <c r="E481" s="437" t="str">
        <f>VLOOKUP(C481,'Tech. sheet (2)'!$A:$S,12,FALSE)</f>
        <v>W/G</v>
      </c>
      <c r="F481" s="462">
        <v>2.0</v>
      </c>
      <c r="G481" s="462" t="s">
        <v>3307</v>
      </c>
      <c r="H481" s="462">
        <f>VLOOKUP(A481,Register!$B:$E,4,FALSE)</f>
        <v>10000</v>
      </c>
      <c r="I481" s="412"/>
      <c r="J481" s="412"/>
      <c r="K481" s="412"/>
      <c r="L481" s="412"/>
      <c r="M481" s="412"/>
      <c r="N481" s="209" t="s">
        <v>1633</v>
      </c>
      <c r="O481" s="344" t="str">
        <f>VLOOKUP(P481,'Tech. sheet (2)'!$A:$R,18,FALSE)</f>
        <v>L-950-876-270TH435F5628-HBI-20EB05</v>
      </c>
      <c r="P481" s="445" t="str">
        <f>VLOOKUP(N481,Register!$B:$E,3,FALSE)</f>
        <v>OT153-ELQ1542A3A HBI</v>
      </c>
      <c r="Q481" s="437" t="str">
        <f>VLOOKUP(P481,'Tech. sheet (2)'!$A:$S,17,FALSE)</f>
        <v>153-1 A</v>
      </c>
      <c r="R481" s="442" t="str">
        <f>VLOOKUP(P481,'Tech. sheet (2)'!$A:$S,12,FALSE)</f>
        <v>W/G</v>
      </c>
      <c r="S481" s="443">
        <v>1.0</v>
      </c>
      <c r="T481" s="443" t="s">
        <v>3307</v>
      </c>
      <c r="U481" s="443">
        <f>VLOOKUP(N481,Register!$B:$E,4,FALSE)</f>
        <v>10000</v>
      </c>
      <c r="V481" s="412"/>
      <c r="W481" s="270"/>
      <c r="X481" s="270"/>
      <c r="Y481" s="270"/>
      <c r="Z481" s="270"/>
      <c r="AA481" s="270"/>
      <c r="AB481" s="270"/>
      <c r="AC481" s="270"/>
    </row>
    <row r="482" ht="15.75" customHeight="1">
      <c r="A482" s="243" t="s">
        <v>1570</v>
      </c>
      <c r="B482" s="436" t="str">
        <f>VLOOKUP(C482,'Tech. sheet (2)'!$A:$S,18,FALSE)</f>
        <v>L-808-908-200TH550S2828-USK-A07B05</v>
      </c>
      <c r="C482" s="437" t="str">
        <f>VLOOKUP(A482,Register!$B:$F,3,FALSE)</f>
        <v>OT096-A07B05 USK Vaja auto</v>
      </c>
      <c r="D482" s="437" t="str">
        <f>VLOOKUP(C482,'Tech. sheet (2)'!$A:$S,17,FALSE)</f>
        <v>96-2</v>
      </c>
      <c r="E482" s="437" t="str">
        <f>VLOOKUP(C482,'Tech. sheet (2)'!$A:$S,12,FALSE)</f>
        <v>ALU/G</v>
      </c>
      <c r="F482" s="462">
        <v>1.0</v>
      </c>
      <c r="G482" s="462" t="s">
        <v>3307</v>
      </c>
      <c r="H482" s="462">
        <f>VLOOKUP(A482,Register!$B:$E,4,FALSE)</f>
        <v>16000</v>
      </c>
      <c r="I482" s="412"/>
      <c r="J482" s="412"/>
      <c r="K482" s="412"/>
      <c r="L482" s="412"/>
      <c r="M482" s="412"/>
      <c r="N482" s="209" t="s">
        <v>1509</v>
      </c>
      <c r="O482" s="344" t="str">
        <f>VLOOKUP(P482,'Tech. sheet (2)'!$A:$R,18,FALSE)</f>
        <v>L-950-876-270TH435F5628-USK-20EB05</v>
      </c>
      <c r="P482" s="445" t="str">
        <f>VLOOKUP(N482,Register!$B:$E,3,FALSE)</f>
        <v>OT153-ELQ1542A3A USK</v>
      </c>
      <c r="Q482" s="447" t="str">
        <f>VLOOKUP(P482,'Tech. sheet (2)'!$A:$S,17,FALSE)</f>
        <v>153-1 A</v>
      </c>
      <c r="R482" s="442" t="str">
        <f>VLOOKUP(P482,'Tech. sheet (2)'!$A:$S,12,FALSE)</f>
        <v>W/G</v>
      </c>
      <c r="S482" s="443">
        <v>1.0</v>
      </c>
      <c r="T482" s="443" t="s">
        <v>3307</v>
      </c>
      <c r="U482" s="443">
        <v>8000.0</v>
      </c>
      <c r="V482" s="412"/>
      <c r="W482" s="270"/>
      <c r="X482" s="270"/>
      <c r="Y482" s="270"/>
      <c r="Z482" s="270"/>
      <c r="AA482" s="270"/>
      <c r="AB482" s="270"/>
      <c r="AC482" s="270"/>
    </row>
    <row r="483" ht="15.75" customHeight="1">
      <c r="A483" s="243" t="s">
        <v>1573</v>
      </c>
      <c r="B483" s="436" t="str">
        <f>VLOOKUP(C483,'Tech. sheet (2)'!$A:$S,18,FALSE)</f>
        <v>L-838-826-250TH415F7575-USK---K05 Hollande</v>
      </c>
      <c r="C483" s="437" t="str">
        <f>VLOOKUP(A483,Register!$B:$F,3,FALSE)</f>
        <v>OT99-ELQ9999A0A ARP</v>
      </c>
      <c r="D483" s="447" t="str">
        <f>VLOOKUP(C483,'Tech. sheet (2)'!$A:$S,17,FALSE)</f>
        <v>99-S-2</v>
      </c>
      <c r="E483" s="437" t="str">
        <f>VLOOKUP(C483,'Tech. sheet (2)'!$A:$S,12,FALSE)</f>
        <v>P/C Hollande</v>
      </c>
      <c r="F483" s="462">
        <v>2.0</v>
      </c>
      <c r="G483" s="462" t="s">
        <v>3306</v>
      </c>
      <c r="H483" s="462">
        <f>VLOOKUP(A483,Register!$B:$E,4,FALSE)</f>
        <v>10000</v>
      </c>
      <c r="I483" s="412"/>
      <c r="J483" s="412"/>
      <c r="K483" s="412"/>
      <c r="L483" s="412"/>
      <c r="M483" s="412"/>
      <c r="N483" s="209" t="s">
        <v>1630</v>
      </c>
      <c r="O483" s="344" t="str">
        <f>VLOOKUP(P483,'Tech. sheet (2)'!$A:$R,18,FALSE)</f>
        <v>L-950-876-270TH435F5628-USK-20EB05</v>
      </c>
      <c r="P483" s="445" t="str">
        <f>VLOOKUP(N483,Register!$B:$E,3,FALSE)</f>
        <v>OT153-ELQ1542A3A USK</v>
      </c>
      <c r="Q483" s="447" t="str">
        <f>VLOOKUP(P483,'Tech. sheet (2)'!$A:$S,17,FALSE)</f>
        <v>153-1 A</v>
      </c>
      <c r="R483" s="442" t="str">
        <f>VLOOKUP(P483,'Tech. sheet (2)'!$A:$S,12,FALSE)</f>
        <v>W/G</v>
      </c>
      <c r="S483" s="443">
        <v>3.0</v>
      </c>
      <c r="T483" s="443">
        <v>816733.0</v>
      </c>
      <c r="U483" s="443">
        <f>VLOOKUP(N483,Register!$B:$E,4,FALSE)</f>
        <v>20000</v>
      </c>
      <c r="V483" s="412"/>
      <c r="W483" s="270"/>
      <c r="X483" s="270"/>
      <c r="Y483" s="270"/>
      <c r="Z483" s="270"/>
      <c r="AA483" s="270"/>
      <c r="AB483" s="270"/>
      <c r="AC483" s="270"/>
    </row>
    <row r="484" ht="15.75" customHeight="1">
      <c r="A484" s="243" t="s">
        <v>1565</v>
      </c>
      <c r="B484" s="436" t="str">
        <f>VLOOKUP(C484,'Tech. sheet (2)'!$A:$S,18,FALSE)</f>
        <v>L-913-766-140TS480F2020-RAS-21EK05</v>
      </c>
      <c r="C484" s="437" t="str">
        <f>VLOOKUP(A484,Register!$B:$F,3,FALSE)</f>
        <v>0,14x913x766 21E</v>
      </c>
      <c r="D484" s="464" t="str">
        <f>VLOOKUP(C484,'Tech. sheet (2)'!$A:$S,17,FALSE)</f>
        <v>BUF-2 A</v>
      </c>
      <c r="E484" s="437" t="str">
        <f>VLOOKUP(C484,'Tech. sheet (2)'!$A:$S,12,FALSE)</f>
        <v>21E</v>
      </c>
      <c r="F484" s="462">
        <v>1.0</v>
      </c>
      <c r="G484" s="462" t="s">
        <v>3306</v>
      </c>
      <c r="H484" s="462">
        <f>VLOOKUP(A484,Register!$B:$E,4,FALSE)</f>
        <v>15000</v>
      </c>
      <c r="I484" s="412"/>
      <c r="J484" s="412"/>
      <c r="K484" s="412"/>
      <c r="L484" s="412"/>
      <c r="M484" s="412"/>
      <c r="N484" s="435" t="s">
        <v>1632</v>
      </c>
      <c r="O484" s="344" t="str">
        <f>VLOOKUP(P484,'Tech. sheet (2)'!$A:$R,18,FALSE)</f>
        <v>L-950-876-270TH435F5628-USK-20EB05</v>
      </c>
      <c r="P484" s="465" t="str">
        <f>VLOOKUP(N484,Register!$B:$E,3,FALSE)</f>
        <v>OT153-ELQ1542A3A USK</v>
      </c>
      <c r="Q484" s="447" t="str">
        <f>VLOOKUP(P484,'Tech. sheet (2)'!$A:$S,17,FALSE)</f>
        <v>153-1 A</v>
      </c>
      <c r="R484" s="442" t="str">
        <f>VLOOKUP(P484,'Tech. sheet (2)'!$A:$S,12,FALSE)</f>
        <v>W/G</v>
      </c>
      <c r="S484" s="438">
        <v>3.0</v>
      </c>
      <c r="T484" s="438">
        <v>816733.0</v>
      </c>
      <c r="U484" s="438">
        <f>VLOOKUP(N484,Register!$B:$E,4,FALSE)</f>
        <v>20000</v>
      </c>
      <c r="V484" s="412"/>
      <c r="W484" s="270"/>
      <c r="X484" s="270"/>
      <c r="Y484" s="270"/>
      <c r="Z484" s="270"/>
      <c r="AA484" s="270"/>
      <c r="AB484" s="270"/>
      <c r="AC484" s="270"/>
    </row>
    <row r="485" ht="15.75" customHeight="1">
      <c r="A485" s="243" t="s">
        <v>1572</v>
      </c>
      <c r="B485" s="436" t="str">
        <f>VLOOKUP(C485,'Tech. sheet (2)'!$A:$S,18,FALSE)</f>
        <v>L-808-908-200TH550S2828-USK-A07K05</v>
      </c>
      <c r="C485" s="437" t="str">
        <f>VLOOKUP(A485,Register!$B:$F,3,FALSE)</f>
        <v>OT96 Alu/C USK auto</v>
      </c>
      <c r="D485" s="437" t="str">
        <f>VLOOKUP(C485,'Tech. sheet (2)'!$A:$S,17,FALSE)</f>
        <v>96-1 A</v>
      </c>
      <c r="E485" s="437" t="str">
        <f>VLOOKUP(C485,'Tech. sheet (2)'!$A:$S,12,FALSE)</f>
        <v>ALU/C</v>
      </c>
      <c r="F485" s="462">
        <v>1.0</v>
      </c>
      <c r="G485" s="462" t="s">
        <v>3306</v>
      </c>
      <c r="H485" s="462">
        <f>VLOOKUP(A485,Register!$B:$E,4,FALSE)</f>
        <v>20000</v>
      </c>
      <c r="I485" s="412"/>
      <c r="J485" s="412"/>
      <c r="K485" s="412"/>
      <c r="L485" s="412"/>
      <c r="M485" s="412"/>
      <c r="N485" s="435" t="s">
        <v>1509</v>
      </c>
      <c r="O485" s="344" t="str">
        <f>VLOOKUP(P485,'Tech. sheet (2)'!$A:$R,18,FALSE)</f>
        <v>L-950-876-270TH435F5628-USK-20EB05</v>
      </c>
      <c r="P485" s="465" t="str">
        <f>VLOOKUP(N485,Register!$B:$E,3,FALSE)</f>
        <v>OT153-ELQ1542A3A USK</v>
      </c>
      <c r="Q485" s="447" t="str">
        <f>VLOOKUP(P485,'Tech. sheet (2)'!$A:$S,17,FALSE)</f>
        <v>153-1 A</v>
      </c>
      <c r="R485" s="442" t="str">
        <f>VLOOKUP(P485,'Tech. sheet (2)'!$A:$S,12,FALSE)</f>
        <v>W/G</v>
      </c>
      <c r="S485" s="438">
        <v>3.0</v>
      </c>
      <c r="T485" s="438">
        <v>816733.0</v>
      </c>
      <c r="U485" s="438">
        <v>8000.0</v>
      </c>
      <c r="V485" s="412"/>
      <c r="W485" s="270"/>
      <c r="X485" s="270"/>
      <c r="Y485" s="270"/>
      <c r="Z485" s="270"/>
      <c r="AA485" s="270"/>
      <c r="AB485" s="270"/>
      <c r="AC485" s="270"/>
    </row>
    <row r="486" ht="15.75" customHeight="1">
      <c r="A486" s="243" t="s">
        <v>1566</v>
      </c>
      <c r="B486" s="436" t="str">
        <f>VLOOKUP(C486,'Tech. sheet (2)'!$A:$S,18,FALSE)</f>
        <v>L-913-766-140TS480F2020-USK-А08К05</v>
      </c>
      <c r="C486" s="437" t="str">
        <f>VLOOKUP(A486,Register!$B:$F,3,FALSE)</f>
        <v>0,14x913x766 USK A08</v>
      </c>
      <c r="D486" s="437" t="str">
        <f>VLOOKUP(C486,'Tech. sheet (2)'!$A:$S,17,FALSE)</f>
        <v>BUF-1 A</v>
      </c>
      <c r="E486" s="437" t="str">
        <f>VLOOKUP(C486,'Tech. sheet (2)'!$A:$S,12,FALSE)</f>
        <v>ALU/C</v>
      </c>
      <c r="F486" s="462">
        <v>1.0</v>
      </c>
      <c r="G486" s="462" t="s">
        <v>3306</v>
      </c>
      <c r="H486" s="462">
        <f>VLOOKUP(A486,Register!$B:$E,4,FALSE)</f>
        <v>48000</v>
      </c>
      <c r="I486" s="412"/>
      <c r="J486" s="412"/>
      <c r="K486" s="412"/>
      <c r="L486" s="412"/>
      <c r="M486" s="412"/>
      <c r="N486" s="435" t="s">
        <v>1638</v>
      </c>
      <c r="O486" s="344" t="str">
        <f>VLOOKUP(P486,'Tech. sheet (2)'!$A:$R,18,FALSE)</f>
        <v>L-838-941,7-200TH550F2820-USK-A75B05</v>
      </c>
      <c r="P486" s="465" t="str">
        <f>VLOOKUP(N486,Register!$B:$E,3,FALSE)</f>
        <v>OT99 USK ALU/G</v>
      </c>
      <c r="Q486" s="437" t="str">
        <f>VLOOKUP(P486,'Tech. sheet (2)'!$A:$S,17,FALSE)</f>
        <v>№ 99-C-2</v>
      </c>
      <c r="R486" s="442" t="str">
        <f>VLOOKUP(P486,'Tech. sheet (2)'!$A:$S,12,FALSE)</f>
        <v>ALU/G</v>
      </c>
      <c r="S486" s="438">
        <v>1.0</v>
      </c>
      <c r="T486" s="438" t="s">
        <v>3307</v>
      </c>
      <c r="U486" s="438">
        <f>VLOOKUP(N486,Register!$B:$E,4,FALSE)</f>
        <v>25000</v>
      </c>
      <c r="V486" s="412"/>
      <c r="W486" s="270"/>
      <c r="X486" s="270"/>
      <c r="Y486" s="270"/>
      <c r="Z486" s="270"/>
      <c r="AA486" s="270"/>
      <c r="AB486" s="270"/>
      <c r="AC486" s="270"/>
    </row>
    <row r="487" ht="15.75" customHeight="1">
      <c r="A487" s="243" t="s">
        <v>1576</v>
      </c>
      <c r="B487" s="436" t="str">
        <f>VLOOKUP(C487,'Tech. sheet (2)'!$A:$S,18,FALSE)</f>
        <v>L-922-868-170TH550F2828-HBI-07CK05</v>
      </c>
      <c r="C487" s="437" t="str">
        <f>VLOOKUP(A487,Register!$B:$F,3,FALSE)</f>
        <v>OT070-ELQ7013A9A TH550</v>
      </c>
      <c r="D487" s="437" t="str">
        <f>VLOOKUP(C487,'Tech. sheet (2)'!$A:$S,17,FALSE)</f>
        <v>70-3 B</v>
      </c>
      <c r="E487" s="437" t="str">
        <f>VLOOKUP(C487,'Tech. sheet (2)'!$A:$S,12,FALSE)</f>
        <v>G/C</v>
      </c>
      <c r="F487" s="462">
        <v>1.0</v>
      </c>
      <c r="G487" s="462" t="s">
        <v>3306</v>
      </c>
      <c r="H487" s="462">
        <f>VLOOKUP(A487,Register!$B:$E,4,FALSE)</f>
        <v>30000</v>
      </c>
      <c r="I487" s="412"/>
      <c r="J487" s="412"/>
      <c r="K487" s="412"/>
      <c r="L487" s="412"/>
      <c r="M487" s="412"/>
      <c r="N487" s="435" t="s">
        <v>1639</v>
      </c>
      <c r="O487" s="344" t="str">
        <f>VLOOKUP(P487,'Tech. sheet (2)'!$A:$R,18,FALSE)</f>
        <v>L-838-941,7-200TH550F2820-USK-A75B05</v>
      </c>
      <c r="P487" s="465" t="str">
        <f>VLOOKUP(N487,Register!$B:$E,3,FALSE)</f>
        <v>OT99 USK ALU/G</v>
      </c>
      <c r="Q487" s="437" t="str">
        <f>VLOOKUP(P487,'Tech. sheet (2)'!$A:$S,17,FALSE)</f>
        <v>№ 99-C-2</v>
      </c>
      <c r="R487" s="442" t="str">
        <f>VLOOKUP(P487,'Tech. sheet (2)'!$A:$S,12,FALSE)</f>
        <v>ALU/G</v>
      </c>
      <c r="S487" s="438">
        <v>1.0</v>
      </c>
      <c r="T487" s="438" t="s">
        <v>3307</v>
      </c>
      <c r="U487" s="438">
        <f>VLOOKUP(N487,Register!$B:$E,4,FALSE)</f>
        <v>30000</v>
      </c>
      <c r="V487" s="412"/>
      <c r="W487" s="270"/>
      <c r="X487" s="270"/>
      <c r="Y487" s="270"/>
      <c r="Z487" s="270"/>
      <c r="AA487" s="270"/>
      <c r="AB487" s="270"/>
      <c r="AC487" s="270"/>
    </row>
    <row r="488" ht="15.75" customHeight="1">
      <c r="A488" s="243" t="s">
        <v>1579</v>
      </c>
      <c r="B488" s="436" t="str">
        <f>VLOOKUP(C488,'Tech. sheet (2)'!$A:$S,18,FALSE)</f>
        <v>L-922-868-170TH580S5628-USK-W14K05 </v>
      </c>
      <c r="C488" s="437" t="str">
        <f>VLOOKUP(A488,Register!$B:$F,3,FALSE)</f>
        <v>OT070-ELQ7022A6A USK</v>
      </c>
      <c r="D488" s="437" t="str">
        <f>VLOOKUP(C488,'Tech. sheet (2)'!$A:$S,17,FALSE)</f>
        <v>70-5</v>
      </c>
      <c r="E488" s="437" t="str">
        <f>VLOOKUP(C488,'Tech. sheet (2)'!$A:$S,12,FALSE)</f>
        <v>2W/C</v>
      </c>
      <c r="F488" s="462">
        <v>1.0</v>
      </c>
      <c r="G488" s="462" t="s">
        <v>3306</v>
      </c>
      <c r="H488" s="462">
        <f>VLOOKUP(A488,Register!$B:$E,4,FALSE)</f>
        <v>15000</v>
      </c>
      <c r="I488" s="412"/>
      <c r="J488" s="412"/>
      <c r="K488" s="412"/>
      <c r="L488" s="412"/>
      <c r="M488" s="412"/>
      <c r="N488" s="435" t="s">
        <v>1634</v>
      </c>
      <c r="O488" s="344" t="str">
        <f>VLOOKUP(P488,'Tech. sheet (2)'!$A:$R,18,FALSE)</f>
        <v>L-922-868-170TH550F2828-HBI-07CK05</v>
      </c>
      <c r="P488" s="465" t="str">
        <f>VLOOKUP(N488,Register!$B:$E,3,FALSE)</f>
        <v>OT070-ELQ7013A9A TH550</v>
      </c>
      <c r="Q488" s="437" t="str">
        <f>VLOOKUP(P488,'Tech. sheet (2)'!$A:$S,17,FALSE)</f>
        <v>70-3 B</v>
      </c>
      <c r="R488" s="442" t="str">
        <f>VLOOKUP(P488,'Tech. sheet (2)'!$A:$S,12,FALSE)</f>
        <v>G/C</v>
      </c>
      <c r="S488" s="438">
        <v>1.0</v>
      </c>
      <c r="T488" s="438" t="s">
        <v>3306</v>
      </c>
      <c r="U488" s="438">
        <f>VLOOKUP(N488,Register!$B:$E,4,FALSE)</f>
        <v>20000</v>
      </c>
      <c r="V488" s="412"/>
      <c r="W488" s="270"/>
      <c r="X488" s="270"/>
      <c r="Y488" s="270"/>
      <c r="Z488" s="270"/>
      <c r="AA488" s="270"/>
      <c r="AB488" s="270"/>
      <c r="AC488" s="270"/>
    </row>
    <row r="489" ht="15.75" customHeight="1">
      <c r="A489" s="243" t="s">
        <v>1577</v>
      </c>
      <c r="B489" s="436" t="str">
        <f>VLOOKUP(C489,'Tech. sheet (2)'!$A:$S,18,FALSE)</f>
        <v>L-942-790-160TS340S2020-RAS-А08К05</v>
      </c>
      <c r="C489" s="437" t="str">
        <f>VLOOKUP(A489,Register!$B:$F,3,FALSE)</f>
        <v>0,16x942x790 ALU/С</v>
      </c>
      <c r="D489" s="437" t="str">
        <f>VLOOKUP(C489,'Tech. sheet (2)'!$A:$S,17,FALSE)</f>
        <v>BUF-3 A</v>
      </c>
      <c r="E489" s="437" t="str">
        <f>VLOOKUP(C489,'Tech. sheet (2)'!$A:$S,12,FALSE)</f>
        <v>ALU/С</v>
      </c>
      <c r="F489" s="462">
        <v>1.0</v>
      </c>
      <c r="G489" s="462" t="s">
        <v>3306</v>
      </c>
      <c r="H489" s="462">
        <f>VLOOKUP(A489,Register!$B:$E,4,FALSE)</f>
        <v>40000</v>
      </c>
      <c r="I489" s="412"/>
      <c r="J489" s="412"/>
      <c r="K489" s="412"/>
      <c r="L489" s="412"/>
      <c r="M489" s="412"/>
      <c r="N489" s="435" t="s">
        <v>1635</v>
      </c>
      <c r="O489" s="344" t="str">
        <f>VLOOKUP(P489,'Tech. sheet (2)'!$A:$R,18,FALSE)</f>
        <v>L-922-868-170TH550F2828-HBI-07CK05</v>
      </c>
      <c r="P489" s="465" t="str">
        <f>VLOOKUP(N489,Register!$B:$E,3,FALSE)</f>
        <v>OT070-ELQ7013A9A TH550</v>
      </c>
      <c r="Q489" s="437" t="str">
        <f>VLOOKUP(P489,'Tech. sheet (2)'!$A:$S,17,FALSE)</f>
        <v>70-3 B</v>
      </c>
      <c r="R489" s="442" t="str">
        <f>VLOOKUP(P489,'Tech. sheet (2)'!$A:$S,12,FALSE)</f>
        <v>G/C</v>
      </c>
      <c r="S489" s="438">
        <v>1.0</v>
      </c>
      <c r="T489" s="438" t="s">
        <v>3306</v>
      </c>
      <c r="U489" s="438">
        <f>VLOOKUP(N489,Register!$B:$E,4,FALSE)</f>
        <v>20000</v>
      </c>
      <c r="V489" s="412"/>
      <c r="W489" s="270"/>
      <c r="X489" s="270"/>
      <c r="Y489" s="270"/>
      <c r="Z489" s="270"/>
      <c r="AA489" s="270"/>
      <c r="AB489" s="270"/>
      <c r="AC489" s="270"/>
    </row>
    <row r="490" ht="15.75" customHeight="1">
      <c r="A490" s="243" t="s">
        <v>1581</v>
      </c>
      <c r="B490" s="436" t="str">
        <f>VLOOKUP(C490,'Tech. sheet (2)'!$A:$S,18,FALSE)</f>
        <v>L-942-790-160TS340S2020-RAS-А08К05</v>
      </c>
      <c r="C490" s="437" t="str">
        <f>VLOOKUP(A490,Register!$B:$F,3,FALSE)</f>
        <v>0,16x942x790 ALU/С</v>
      </c>
      <c r="D490" s="437" t="str">
        <f>VLOOKUP(C490,'Tech. sheet (2)'!$A:$S,17,FALSE)</f>
        <v>BUF-3 A</v>
      </c>
      <c r="E490" s="437" t="str">
        <f>VLOOKUP(C490,'Tech. sheet (2)'!$A:$S,12,FALSE)</f>
        <v>ALU/С</v>
      </c>
      <c r="F490" s="462">
        <v>1.0</v>
      </c>
      <c r="G490" s="462" t="s">
        <v>3306</v>
      </c>
      <c r="H490" s="462">
        <f>VLOOKUP(A490,Register!$B:$E,4,FALSE)</f>
        <v>30000</v>
      </c>
      <c r="I490" s="412"/>
      <c r="J490" s="412"/>
      <c r="K490" s="412"/>
      <c r="L490" s="412"/>
      <c r="M490" s="412"/>
      <c r="N490" s="435" t="s">
        <v>1643</v>
      </c>
      <c r="O490" s="344" t="str">
        <f>VLOOKUP(P490,'Tech. sheet (2)'!$A:$R,18,FALSE)</f>
        <v>L-950-876-270TH435S2828-HBI-W18B55</v>
      </c>
      <c r="P490" s="465" t="str">
        <f>VLOOKUP(N490,Register!$B:$E,3,FALSE)</f>
        <v>OT153-ELQ0561A4A-14400 HBI</v>
      </c>
      <c r="Q490" s="437" t="str">
        <f>VLOOKUP(P490,'Tech. sheet (2)'!$A:$S,17,FALSE)</f>
        <v>153-2
</v>
      </c>
      <c r="R490" s="442" t="str">
        <f>VLOOKUP(P490,'Tech. sheet (2)'!$A:$S,12,FALSE)</f>
        <v>2 W/G</v>
      </c>
      <c r="S490" s="438">
        <v>1.0</v>
      </c>
      <c r="T490" s="438" t="s">
        <v>3307</v>
      </c>
      <c r="U490" s="438">
        <f>VLOOKUP(N490,Register!$B:$E,4,FALSE)</f>
        <v>10000</v>
      </c>
      <c r="V490" s="412"/>
      <c r="W490" s="270"/>
      <c r="X490" s="270"/>
      <c r="Y490" s="270"/>
      <c r="Z490" s="270"/>
      <c r="AA490" s="270"/>
      <c r="AB490" s="270"/>
      <c r="AC490" s="270"/>
    </row>
    <row r="491" ht="15.75" customHeight="1">
      <c r="A491" s="243" t="s">
        <v>1589</v>
      </c>
      <c r="B491" s="436" t="str">
        <f>VLOOKUP(C491,'Tech. sheet (2)'!$A:$S,18,FALSE)</f>
        <v>L-838-942-170TH550F2820-HBI-A55K05</v>
      </c>
      <c r="C491" s="437" t="str">
        <f>VLOOKUP(A491,Register!$B:$F,3,FALSE)</f>
        <v>0,17x838x942 ALU/С</v>
      </c>
      <c r="D491" s="437" t="str">
        <f>VLOOKUP(C491,'Tech. sheet (2)'!$A:$S,17,FALSE)</f>
        <v>BUF-8 A</v>
      </c>
      <c r="E491" s="437" t="str">
        <f>VLOOKUP(C491,'Tech. sheet (2)'!$A:$S,12,FALSE)</f>
        <v>ALU/С</v>
      </c>
      <c r="F491" s="462">
        <v>1.0</v>
      </c>
      <c r="G491" s="462" t="s">
        <v>3306</v>
      </c>
      <c r="H491" s="462">
        <f>VLOOKUP(A491,Register!$B:$E,4,FALSE)</f>
        <v>30000</v>
      </c>
      <c r="I491" s="412"/>
      <c r="J491" s="412"/>
      <c r="K491" s="412"/>
      <c r="L491" s="412"/>
      <c r="M491" s="412"/>
      <c r="N491" s="435" t="s">
        <v>1644</v>
      </c>
      <c r="O491" s="344" t="str">
        <f>VLOOKUP(P491,'Tech. sheet (2)'!$A:$R,18,FALSE)</f>
        <v>L-950-876-270TH435S2828-USK-W18B55</v>
      </c>
      <c r="P491" s="465" t="str">
        <f>VLOOKUP(N491,Register!$B:$E,3,FALSE)</f>
        <v>OT153-ELQ0561A2A USK</v>
      </c>
      <c r="Q491" s="437" t="str">
        <f>VLOOKUP(P491,'Tech. sheet (2)'!$A:$S,17,FALSE)</f>
        <v>153-2
</v>
      </c>
      <c r="R491" s="442" t="str">
        <f>VLOOKUP(P491,'Tech. sheet (2)'!$A:$S,12,FALSE)</f>
        <v>2 W/G</v>
      </c>
      <c r="S491" s="438">
        <v>1.0</v>
      </c>
      <c r="T491" s="438" t="s">
        <v>3307</v>
      </c>
      <c r="U491" s="438">
        <f>VLOOKUP(N491,Register!$B:$E,4,FALSE)</f>
        <v>20000</v>
      </c>
      <c r="V491" s="412"/>
      <c r="W491" s="270"/>
      <c r="X491" s="270"/>
      <c r="Y491" s="270"/>
      <c r="Z491" s="270"/>
      <c r="AA491" s="270"/>
      <c r="AB491" s="270"/>
      <c r="AC491" s="270"/>
    </row>
    <row r="492" ht="15.75" customHeight="1">
      <c r="A492" s="243" t="s">
        <v>1590</v>
      </c>
      <c r="B492" s="436" t="str">
        <f>VLOOKUP(C492,'Tech. sheet (2)'!$A:$S,18,FALSE)</f>
        <v>L-838-942-170TH550F2820-HBI-A55K05</v>
      </c>
      <c r="C492" s="437" t="str">
        <f>VLOOKUP(A492,Register!$B:$F,3,FALSE)</f>
        <v>0,17x838x942 ALU/С</v>
      </c>
      <c r="D492" s="437" t="str">
        <f>VLOOKUP(C492,'Tech. sheet (2)'!$A:$S,17,FALSE)</f>
        <v>BUF-8 A</v>
      </c>
      <c r="E492" s="437" t="str">
        <f>VLOOKUP(C492,'Tech. sheet (2)'!$A:$S,12,FALSE)</f>
        <v>ALU/С</v>
      </c>
      <c r="F492" s="462">
        <v>1.0</v>
      </c>
      <c r="G492" s="462" t="s">
        <v>3306</v>
      </c>
      <c r="H492" s="462">
        <f>VLOOKUP(A492,Register!$B:$E,4,FALSE)</f>
        <v>30000</v>
      </c>
      <c r="I492" s="412"/>
      <c r="J492" s="412"/>
      <c r="K492" s="412"/>
      <c r="L492" s="412"/>
      <c r="M492" s="412"/>
      <c r="N492" s="435" t="s">
        <v>1645</v>
      </c>
      <c r="O492" s="450" t="str">
        <f>VLOOKUP(P492,'Tech. sheet (2)'!$A:$R,18,FALSE)</f>
        <v>L-808-908-200TH550S2828-HBI-A07B05</v>
      </c>
      <c r="P492" s="465" t="str">
        <f>VLOOKUP(N492,Register!$B:$E,3,FALSE)</f>
        <v>OT96 Alu/G Vaja (auto)</v>
      </c>
      <c r="Q492" s="437" t="str">
        <f>VLOOKUP(P492,'Tech. sheet (2)'!$A:$S,17,FALSE)</f>
        <v>96-2</v>
      </c>
      <c r="R492" s="442" t="str">
        <f>VLOOKUP(P492,'Tech. sheet (2)'!$A:$S,12,FALSE)</f>
        <v>ALU/G</v>
      </c>
      <c r="S492" s="438">
        <v>1.0</v>
      </c>
      <c r="T492" s="438" t="s">
        <v>3307</v>
      </c>
      <c r="U492" s="438">
        <f>VLOOKUP(N492,Register!$B:$E,4,FALSE)</f>
        <v>17000</v>
      </c>
      <c r="V492" s="412"/>
      <c r="W492" s="270"/>
      <c r="X492" s="270"/>
      <c r="Y492" s="270"/>
      <c r="Z492" s="270"/>
      <c r="AA492" s="270"/>
      <c r="AB492" s="270"/>
      <c r="AC492" s="270"/>
    </row>
    <row r="493" ht="15.75" customHeight="1">
      <c r="A493" s="238" t="s">
        <v>1591</v>
      </c>
      <c r="B493" s="436" t="str">
        <f>VLOOKUP(C493,'Tech. sheet (2)'!$A:$S,18,FALSE)</f>
        <v>L-975-925-140TS550S2828-USK-C06K05</v>
      </c>
      <c r="C493" s="437" t="str">
        <f>VLOOKUP(A493,Register!$B:$F,3,FALSE)</f>
        <v>0,14x975x925 G/C USK</v>
      </c>
      <c r="D493" s="437" t="str">
        <f>VLOOKUP(C493,'Tech. sheet (2)'!$A:$S,17,FALSE)</f>
        <v>BUF-11 A</v>
      </c>
      <c r="E493" s="437" t="str">
        <f>VLOOKUP(C493,'Tech. sheet (2)'!$A:$S,12,FALSE)</f>
        <v>G/C</v>
      </c>
      <c r="F493" s="473">
        <v>1.0</v>
      </c>
      <c r="G493" s="473" t="s">
        <v>3306</v>
      </c>
      <c r="H493" s="473">
        <f>VLOOKUP(A493,Register!$B:$E,4,FALSE)</f>
        <v>25000</v>
      </c>
      <c r="I493" s="412"/>
      <c r="J493" s="412"/>
      <c r="K493" s="412"/>
      <c r="L493" s="412"/>
      <c r="M493" s="412"/>
      <c r="N493" s="435" t="s">
        <v>1647</v>
      </c>
      <c r="O493" s="344" t="str">
        <f>VLOOKUP(P493,'Tech. sheet (2)'!$A:$R,18,FALSE)</f>
        <v>L-830-801-180TS260S2828-USK-IMP-A08K05</v>
      </c>
      <c r="P493" s="465" t="str">
        <f>VLOOKUP(N493,Register!$B:$E,3,FALSE)</f>
        <v>0,18x830x801 Alu/C 28S</v>
      </c>
      <c r="Q493" s="437" t="str">
        <f>VLOOKUP(P493,'Tech. sheet (2)'!$A:$S,17,FALSE)</f>
        <v>BUF-6 A</v>
      </c>
      <c r="R493" s="451" t="str">
        <f>VLOOKUP(P493,'Tech. sheet (2)'!$A:$S,12,FALSE)</f>
        <v>Alu/C</v>
      </c>
      <c r="S493" s="438">
        <v>1.0</v>
      </c>
      <c r="T493" s="438" t="s">
        <v>3306</v>
      </c>
      <c r="U493" s="438">
        <f>VLOOKUP(N493,Register!$B:$E,4,FALSE)</f>
        <v>30000</v>
      </c>
      <c r="V493" s="412"/>
      <c r="W493" s="270"/>
      <c r="X493" s="270"/>
      <c r="Y493" s="270"/>
      <c r="Z493" s="270"/>
      <c r="AA493" s="270"/>
      <c r="AB493" s="270"/>
      <c r="AC493" s="270"/>
    </row>
    <row r="494" ht="15.75" customHeight="1">
      <c r="A494" s="238" t="s">
        <v>1592</v>
      </c>
      <c r="B494" s="436" t="str">
        <f>VLOOKUP(C494,'Tech. sheet (2)'!$A:$S,18,FALSE)</f>
        <v>L-975-925-140TS550S2828-USK-C06K05</v>
      </c>
      <c r="C494" s="437" t="str">
        <f>VLOOKUP(A494,Register!$B:$F,3,FALSE)</f>
        <v>0,14x975x925 G/C USK</v>
      </c>
      <c r="D494" s="437" t="str">
        <f>VLOOKUP(C494,'Tech. sheet (2)'!$A:$S,17,FALSE)</f>
        <v>BUF-11 A</v>
      </c>
      <c r="E494" s="437" t="str">
        <f>VLOOKUP(C494,'Tech. sheet (2)'!$A:$S,12,FALSE)</f>
        <v>G/C</v>
      </c>
      <c r="F494" s="473">
        <v>1.0</v>
      </c>
      <c r="G494" s="473" t="s">
        <v>3306</v>
      </c>
      <c r="H494" s="473">
        <f>VLOOKUP(A494,Register!$B:$E,4,FALSE)</f>
        <v>25000</v>
      </c>
      <c r="I494" s="412"/>
      <c r="J494" s="412"/>
      <c r="K494" s="412"/>
      <c r="L494" s="412"/>
      <c r="M494" s="412"/>
      <c r="N494" s="435" t="s">
        <v>1574</v>
      </c>
      <c r="O494" s="344" t="str">
        <f>VLOOKUP(P494,'Tech. sheet (2)'!$A:$R,18,FALSE)</f>
        <v>L-922-868-170TH580S2828-HBI-08CB05</v>
      </c>
      <c r="P494" s="465" t="str">
        <f>VLOOKUP(N494,Register!$B:$E,3,FALSE)</f>
        <v>OT070-ELQ7033A2A  TH580</v>
      </c>
      <c r="Q494" s="437" t="str">
        <f>VLOOKUP(P494,'Tech. sheet (2)'!$A:$S,17,FALSE)</f>
        <v>70-2 A</v>
      </c>
      <c r="R494" s="442" t="str">
        <f>VLOOKUP(P494,'Tech. sheet (2)'!$A:$S,12,FALSE)</f>
        <v>G/G</v>
      </c>
      <c r="S494" s="438">
        <v>1.0</v>
      </c>
      <c r="T494" s="438">
        <v>816314.0</v>
      </c>
      <c r="U494" s="438">
        <f>VLOOKUP(N494,Register!$B:$E,4,FALSE)</f>
        <v>25000</v>
      </c>
      <c r="V494" s="412"/>
      <c r="W494" s="270"/>
      <c r="X494" s="270"/>
      <c r="Y494" s="270"/>
      <c r="Z494" s="270"/>
      <c r="AA494" s="270"/>
      <c r="AB494" s="270"/>
      <c r="AC494" s="270"/>
    </row>
    <row r="495" ht="15.75" customHeight="1">
      <c r="A495" s="238" t="s">
        <v>1593</v>
      </c>
      <c r="B495" s="436" t="str">
        <f>VLOOKUP(C495,'Tech. sheet (2)'!$A:$S,18,FALSE)</f>
        <v>L-920-778-160TS480S2828-USK-А08К05</v>
      </c>
      <c r="C495" s="437" t="str">
        <f>VLOOKUP(A495,Register!$B:$F,3,FALSE)</f>
        <v>0,16x920x778 USK Alu/C</v>
      </c>
      <c r="D495" s="437" t="str">
        <f>VLOOKUP(C495,'Tech. sheet (2)'!$A:$S,17,FALSE)</f>
        <v>BUF-7 B</v>
      </c>
      <c r="E495" s="437" t="str">
        <f>VLOOKUP(C495,'Tech. sheet (2)'!$A:$S,12,FALSE)</f>
        <v>ALU/C</v>
      </c>
      <c r="F495" s="473">
        <v>1.0</v>
      </c>
      <c r="G495" s="473" t="s">
        <v>3306</v>
      </c>
      <c r="H495" s="473">
        <f>VLOOKUP(A495,Register!$B:$E,4,FALSE)</f>
        <v>33000</v>
      </c>
      <c r="I495" s="412"/>
      <c r="J495" s="412"/>
      <c r="K495" s="412"/>
      <c r="L495" s="412"/>
      <c r="M495" s="412"/>
      <c r="N495" s="435" t="s">
        <v>1574</v>
      </c>
      <c r="O495" s="344" t="str">
        <f>VLOOKUP(P495,'Tech. sheet (2)'!$A:$R,18,FALSE)</f>
        <v>L-922-868-170TH580S2828-HBI-08CB05</v>
      </c>
      <c r="P495" s="465" t="str">
        <f>VLOOKUP(N495,Register!$B:$E,3,FALSE)</f>
        <v>OT070-ELQ7033A2A  TH580</v>
      </c>
      <c r="Q495" s="437" t="str">
        <f>VLOOKUP(P495,'Tech. sheet (2)'!$A:$S,17,FALSE)</f>
        <v>70-2 A</v>
      </c>
      <c r="R495" s="442" t="str">
        <f>VLOOKUP(P495,'Tech. sheet (2)'!$A:$S,12,FALSE)</f>
        <v>G/G</v>
      </c>
      <c r="S495" s="438">
        <v>2.0</v>
      </c>
      <c r="T495" s="438">
        <v>816361.0</v>
      </c>
      <c r="U495" s="438">
        <f>VLOOKUP(N495,Register!$B:$E,4,FALSE)</f>
        <v>25000</v>
      </c>
      <c r="V495" s="412"/>
      <c r="W495" s="270"/>
      <c r="X495" s="270"/>
      <c r="Y495" s="270"/>
      <c r="Z495" s="270"/>
      <c r="AA495" s="270"/>
      <c r="AB495" s="270"/>
      <c r="AC495" s="270"/>
    </row>
    <row r="496" ht="15.75" customHeight="1">
      <c r="A496" s="238" t="s">
        <v>1603</v>
      </c>
      <c r="B496" s="436" t="str">
        <f>VLOOKUP(C496,'Tech. sheet (2)'!$A:$S,18,FALSE)</f>
        <v>L-838-826-250TH415F7575-USK---K05 Hollande</v>
      </c>
      <c r="C496" s="437" t="str">
        <f>VLOOKUP(A496,Register!$B:$F,3,FALSE)</f>
        <v>OT99-ELQ9999A0A ARP</v>
      </c>
      <c r="D496" s="447" t="str">
        <f>VLOOKUP(C496,'Tech. sheet (2)'!$A:$S,17,FALSE)</f>
        <v>99-S-2</v>
      </c>
      <c r="E496" s="437" t="str">
        <f>VLOOKUP(C496,'Tech. sheet (2)'!$A:$S,12,FALSE)</f>
        <v>P/C Hollande</v>
      </c>
      <c r="F496" s="473">
        <v>1.0</v>
      </c>
      <c r="G496" s="473" t="s">
        <v>3306</v>
      </c>
      <c r="H496" s="473">
        <f>VLOOKUP(A496,Register!$B:$E,4,FALSE)</f>
        <v>14000</v>
      </c>
      <c r="I496" s="412"/>
      <c r="J496" s="412"/>
      <c r="K496" s="412"/>
      <c r="L496" s="412"/>
      <c r="M496" s="412"/>
      <c r="N496" s="435" t="s">
        <v>1645</v>
      </c>
      <c r="O496" s="450" t="str">
        <f>VLOOKUP(P496,'Tech. sheet (2)'!$A:$R,18,FALSE)</f>
        <v>L-808-908-200TH550S2828-HBI-A07B05</v>
      </c>
      <c r="P496" s="465" t="str">
        <f>VLOOKUP(N496,Register!$B:$E,3,FALSE)</f>
        <v>OT96 Alu/G Vaja (auto)</v>
      </c>
      <c r="Q496" s="437" t="str">
        <f>VLOOKUP(P496,'Tech. sheet (2)'!$A:$S,17,FALSE)</f>
        <v>96-2</v>
      </c>
      <c r="R496" s="442" t="str">
        <f>VLOOKUP(P496,'Tech. sheet (2)'!$A:$S,12,FALSE)</f>
        <v>ALU/G</v>
      </c>
      <c r="S496" s="438">
        <v>2.0</v>
      </c>
      <c r="T496" s="438" t="s">
        <v>3308</v>
      </c>
      <c r="U496" s="438">
        <f>VLOOKUP(N496,Register!$B:$E,4,FALSE)</f>
        <v>17000</v>
      </c>
      <c r="V496" s="412"/>
      <c r="W496" s="270"/>
      <c r="X496" s="270"/>
      <c r="Y496" s="270"/>
      <c r="Z496" s="270"/>
      <c r="AA496" s="270"/>
      <c r="AB496" s="270"/>
      <c r="AC496" s="270"/>
    </row>
    <row r="497" ht="15.75" customHeight="1">
      <c r="A497" s="238" t="s">
        <v>1605</v>
      </c>
      <c r="B497" s="436" t="str">
        <f>VLOOKUP(C497,'Tech. sheet (2)'!$A:$S,18,FALSE)</f>
        <v>L-808-908-200TH550S2828-USK-A07K05</v>
      </c>
      <c r="C497" s="437" t="str">
        <f>VLOOKUP(A497,Register!$B:$F,3,FALSE)</f>
        <v>OT96 Alu/C USK auto</v>
      </c>
      <c r="D497" s="437" t="str">
        <f>VLOOKUP(C497,'Tech. sheet (2)'!$A:$S,17,FALSE)</f>
        <v>96-1 A</v>
      </c>
      <c r="E497" s="437" t="str">
        <f>VLOOKUP(C497,'Tech. sheet (2)'!$A:$S,12,FALSE)</f>
        <v>ALU/C</v>
      </c>
      <c r="F497" s="473">
        <v>1.0</v>
      </c>
      <c r="G497" s="473" t="s">
        <v>3306</v>
      </c>
      <c r="H497" s="473">
        <f>VLOOKUP(A497,Register!$B:$E,4,FALSE)</f>
        <v>30000</v>
      </c>
      <c r="I497" s="412"/>
      <c r="J497" s="412"/>
      <c r="K497" s="412"/>
      <c r="L497" s="412"/>
      <c r="M497" s="412"/>
      <c r="N497" s="435" t="s">
        <v>1638</v>
      </c>
      <c r="O497" s="344" t="str">
        <f>VLOOKUP(P497,'Tech. sheet (2)'!$A:$R,18,FALSE)</f>
        <v>L-838-941,7-200TH550F2820-USK-A75B05</v>
      </c>
      <c r="P497" s="465" t="str">
        <f>VLOOKUP(N497,Register!$B:$E,3,FALSE)</f>
        <v>OT99 USK ALU/G</v>
      </c>
      <c r="Q497" s="437" t="str">
        <f>VLOOKUP(P497,'Tech. sheet (2)'!$A:$S,17,FALSE)</f>
        <v>№ 99-C-2</v>
      </c>
      <c r="R497" s="442" t="str">
        <f>VLOOKUP(P497,'Tech. sheet (2)'!$A:$S,12,FALSE)</f>
        <v>ALU/G</v>
      </c>
      <c r="S497" s="438">
        <v>2.0</v>
      </c>
      <c r="T497" s="438" t="s">
        <v>3308</v>
      </c>
      <c r="U497" s="438">
        <f>VLOOKUP(N497,Register!$B:$E,4,FALSE)</f>
        <v>25000</v>
      </c>
      <c r="V497" s="412"/>
      <c r="W497" s="270"/>
      <c r="X497" s="270"/>
      <c r="Y497" s="270"/>
      <c r="Z497" s="270"/>
      <c r="AA497" s="270"/>
      <c r="AB497" s="270"/>
      <c r="AC497" s="270"/>
    </row>
    <row r="498" ht="15.75" customHeight="1">
      <c r="A498" s="238" t="s">
        <v>1606</v>
      </c>
      <c r="B498" s="436" t="str">
        <f>VLOOKUP(C498,'Tech. sheet (2)'!$A:$S,18,FALSE)</f>
        <v>L-808-908-200TH550S2828-USK-A07K05</v>
      </c>
      <c r="C498" s="437" t="str">
        <f>VLOOKUP(A498,Register!$B:$F,3,FALSE)</f>
        <v>OT96 Alu/C USK auto</v>
      </c>
      <c r="D498" s="437" t="str">
        <f>VLOOKUP(C498,'Tech. sheet (2)'!$A:$S,17,FALSE)</f>
        <v>96-1 A</v>
      </c>
      <c r="E498" s="437" t="str">
        <f>VLOOKUP(C498,'Tech. sheet (2)'!$A:$S,12,FALSE)</f>
        <v>ALU/C</v>
      </c>
      <c r="F498" s="473">
        <v>1.0</v>
      </c>
      <c r="G498" s="473" t="s">
        <v>3306</v>
      </c>
      <c r="H498" s="473">
        <f>VLOOKUP(A498,Register!$B:$E,4,FALSE)</f>
        <v>30000</v>
      </c>
      <c r="I498" s="412"/>
      <c r="J498" s="412"/>
      <c r="K498" s="412"/>
      <c r="L498" s="412"/>
      <c r="M498" s="412"/>
      <c r="N498" s="435" t="s">
        <v>1639</v>
      </c>
      <c r="O498" s="344" t="str">
        <f>VLOOKUP(P498,'Tech. sheet (2)'!$A:$R,18,FALSE)</f>
        <v>L-838-941,7-200TH550F2820-USK-A75B05</v>
      </c>
      <c r="P498" s="465" t="str">
        <f>VLOOKUP(N498,Register!$B:$E,3,FALSE)</f>
        <v>OT99 USK ALU/G</v>
      </c>
      <c r="Q498" s="437" t="str">
        <f>VLOOKUP(P498,'Tech. sheet (2)'!$A:$S,17,FALSE)</f>
        <v>№ 99-C-2</v>
      </c>
      <c r="R498" s="442" t="str">
        <f>VLOOKUP(P498,'Tech. sheet (2)'!$A:$S,12,FALSE)</f>
        <v>ALU/G</v>
      </c>
      <c r="S498" s="438">
        <v>2.0</v>
      </c>
      <c r="T498" s="438" t="s">
        <v>3308</v>
      </c>
      <c r="U498" s="438">
        <f>VLOOKUP(N498,Register!$B:$E,4,FALSE)</f>
        <v>30000</v>
      </c>
      <c r="V498" s="412"/>
      <c r="W498" s="270"/>
      <c r="X498" s="270"/>
      <c r="Y498" s="270"/>
      <c r="Z498" s="270"/>
      <c r="AA498" s="270"/>
      <c r="AB498" s="270"/>
      <c r="AC498" s="270"/>
    </row>
    <row r="499" ht="15.75" customHeight="1">
      <c r="A499" s="238" t="s">
        <v>1599</v>
      </c>
      <c r="B499" s="436" t="str">
        <f>VLOOKUP(C499,'Tech. sheet (2)'!$A:$S,18,FALSE)</f>
        <v>L-942-790-160TS340S2020-RAS-А08К05</v>
      </c>
      <c r="C499" s="437" t="str">
        <f>VLOOKUP(A499,Register!$B:$F,3,FALSE)</f>
        <v>0,16x942x790 ALU/С</v>
      </c>
      <c r="D499" s="437" t="str">
        <f>VLOOKUP(C499,'Tech. sheet (2)'!$A:$S,17,FALSE)</f>
        <v>BUF-3 A</v>
      </c>
      <c r="E499" s="437" t="str">
        <f>VLOOKUP(C499,'Tech. sheet (2)'!$A:$S,12,FALSE)</f>
        <v>ALU/С</v>
      </c>
      <c r="F499" s="473">
        <v>1.0</v>
      </c>
      <c r="G499" s="473" t="s">
        <v>3306</v>
      </c>
      <c r="H499" s="473">
        <f>VLOOKUP(A499,Register!$B:$E,4,FALSE)</f>
        <v>29000</v>
      </c>
      <c r="I499" s="412"/>
      <c r="J499" s="412"/>
      <c r="K499" s="412"/>
      <c r="L499" s="412"/>
      <c r="M499" s="412"/>
      <c r="N499" s="243" t="s">
        <v>1650</v>
      </c>
      <c r="O499" s="344" t="str">
        <f>VLOOKUP(P499,'Tech. sheet (2)'!$A:$R,18,FALSE)</f>
        <v>L-975-925-140TS550S2828-USK-C06K05</v>
      </c>
      <c r="P499" s="460" t="str">
        <f>VLOOKUP(N499,Register!$B:$E,3,FALSE)</f>
        <v>0,14x975x925 G/C USK</v>
      </c>
      <c r="Q499" s="437" t="str">
        <f>VLOOKUP(P499,'Tech. sheet (2)'!$A:$S,17,FALSE)</f>
        <v>BUF-11 A</v>
      </c>
      <c r="R499" s="442" t="str">
        <f>VLOOKUP(P499,'Tech. sheet (2)'!$A:$S,12,FALSE)</f>
        <v>G/C</v>
      </c>
      <c r="S499" s="462">
        <v>1.0</v>
      </c>
      <c r="T499" s="462" t="s">
        <v>3306</v>
      </c>
      <c r="U499" s="462">
        <f>VLOOKUP(N499,Register!$B:$E,4,FALSE)</f>
        <v>20000</v>
      </c>
      <c r="V499" s="412"/>
      <c r="W499" s="270"/>
      <c r="X499" s="270"/>
      <c r="Y499" s="270"/>
      <c r="Z499" s="270"/>
      <c r="AA499" s="270"/>
      <c r="AB499" s="270"/>
      <c r="AC499" s="270"/>
    </row>
    <row r="500" ht="15.75" customHeight="1">
      <c r="A500" s="238" t="s">
        <v>1551</v>
      </c>
      <c r="B500" s="436" t="str">
        <f>VLOOKUP(C500,'Tech. sheet (2)'!$A:$S,18,FALSE)</f>
        <v>L-838-942-170TH550F2820-HBI-A55K05</v>
      </c>
      <c r="C500" s="437" t="str">
        <f>VLOOKUP(A500,Register!$B:$F,3,FALSE)</f>
        <v>0,17x838x942 ALU/С</v>
      </c>
      <c r="D500" s="437" t="str">
        <f>VLOOKUP(C500,'Tech. sheet (2)'!$A:$S,17,FALSE)</f>
        <v>BUF-8 A</v>
      </c>
      <c r="E500" s="437" t="str">
        <f>VLOOKUP(C500,'Tech. sheet (2)'!$A:$S,12,FALSE)</f>
        <v>ALU/С</v>
      </c>
      <c r="F500" s="473">
        <v>1.0</v>
      </c>
      <c r="G500" s="473" t="s">
        <v>3306</v>
      </c>
      <c r="H500" s="473">
        <f>VLOOKUP(A500,Register!$B:$E,4,FALSE)</f>
        <v>20000</v>
      </c>
      <c r="I500" s="412"/>
      <c r="J500" s="412"/>
      <c r="K500" s="412"/>
      <c r="L500" s="412"/>
      <c r="M500" s="412"/>
      <c r="N500" s="243" t="s">
        <v>1652</v>
      </c>
      <c r="O500" s="344" t="str">
        <f>VLOOKUP(P500,'Tech. sheet (2)'!$A:$R,18,FALSE)</f>
        <v>L-975-925-140TS550S2828-USK-C06K05</v>
      </c>
      <c r="P500" s="460" t="str">
        <f>VLOOKUP(N500,Register!$B:$E,3,FALSE)</f>
        <v>0,14x975x925 G/C USK</v>
      </c>
      <c r="Q500" s="437" t="str">
        <f>VLOOKUP(P500,'Tech. sheet (2)'!$A:$S,17,FALSE)</f>
        <v>BUF-11 A</v>
      </c>
      <c r="R500" s="442" t="str">
        <f>VLOOKUP(P500,'Tech. sheet (2)'!$A:$S,12,FALSE)</f>
        <v>G/C</v>
      </c>
      <c r="S500" s="462">
        <v>1.0</v>
      </c>
      <c r="T500" s="462" t="s">
        <v>3306</v>
      </c>
      <c r="U500" s="462">
        <f>VLOOKUP(N500,Register!$B:$E,4,FALSE)</f>
        <v>20000</v>
      </c>
      <c r="V500" s="412"/>
      <c r="W500" s="270"/>
      <c r="X500" s="270"/>
      <c r="Y500" s="270"/>
      <c r="Z500" s="270"/>
      <c r="AA500" s="270"/>
      <c r="AB500" s="270"/>
      <c r="AC500" s="270"/>
    </row>
    <row r="501" ht="15.75" customHeight="1">
      <c r="A501" s="238" t="s">
        <v>1607</v>
      </c>
      <c r="B501" s="436" t="str">
        <f>VLOOKUP(C501,'Tech. sheet (2)'!$A:$S,18,FALSE)</f>
        <v>L-922-868-170TH550F2828-HBI-07CK05</v>
      </c>
      <c r="C501" s="437" t="str">
        <f>VLOOKUP(A501,Register!$B:$F,3,FALSE)</f>
        <v>OT070-ELQ7013A9A TH550</v>
      </c>
      <c r="D501" s="437" t="str">
        <f>VLOOKUP(C501,'Tech. sheet (2)'!$A:$S,17,FALSE)</f>
        <v>70-3 B</v>
      </c>
      <c r="E501" s="437" t="str">
        <f>VLOOKUP(C501,'Tech. sheet (2)'!$A:$S,12,FALSE)</f>
        <v>G/C</v>
      </c>
      <c r="F501" s="473">
        <v>1.0</v>
      </c>
      <c r="G501" s="473" t="s">
        <v>3306</v>
      </c>
      <c r="H501" s="473">
        <f>VLOOKUP(A501,Register!$B:$E,4,FALSE)</f>
        <v>25000</v>
      </c>
      <c r="I501" s="412"/>
      <c r="J501" s="412"/>
      <c r="K501" s="412"/>
      <c r="L501" s="412"/>
      <c r="M501" s="412"/>
      <c r="N501" s="243" t="s">
        <v>1653</v>
      </c>
      <c r="O501" s="344" t="str">
        <f>VLOOKUP(P501,'Tech. sheet (2)'!$A:$R,18,FALSE)</f>
        <v>L-975-925-140TS550S2828-USK-C06K05</v>
      </c>
      <c r="P501" s="460" t="str">
        <f>VLOOKUP(N501,Register!$B:$E,3,FALSE)</f>
        <v>0,14x975x925 G/C USK</v>
      </c>
      <c r="Q501" s="437" t="str">
        <f>VLOOKUP(P501,'Tech. sheet (2)'!$A:$S,17,FALSE)</f>
        <v>BUF-11 A</v>
      </c>
      <c r="R501" s="442" t="str">
        <f>VLOOKUP(P501,'Tech. sheet (2)'!$A:$S,12,FALSE)</f>
        <v>G/C</v>
      </c>
      <c r="S501" s="462">
        <v>1.0</v>
      </c>
      <c r="T501" s="462" t="s">
        <v>3306</v>
      </c>
      <c r="U501" s="462">
        <f>VLOOKUP(N501,Register!$B:$E,4,FALSE)</f>
        <v>20000</v>
      </c>
      <c r="V501" s="412"/>
      <c r="W501" s="270"/>
      <c r="X501" s="270"/>
      <c r="Y501" s="270"/>
      <c r="Z501" s="270"/>
      <c r="AA501" s="270"/>
      <c r="AB501" s="270"/>
      <c r="AC501" s="270"/>
    </row>
    <row r="502" ht="15.75" customHeight="1">
      <c r="A502" s="238" t="s">
        <v>1608</v>
      </c>
      <c r="B502" s="436" t="str">
        <f>VLOOKUP(C502,'Tech. sheet (2)'!$A:$S,18,FALSE)</f>
        <v>L-922-868-170TH550F2828-HBI-07CK05</v>
      </c>
      <c r="C502" s="437" t="str">
        <f>VLOOKUP(A502,Register!$B:$F,3,FALSE)</f>
        <v>OT070-ELQ7013A9A TH550</v>
      </c>
      <c r="D502" s="437" t="str">
        <f>VLOOKUP(C502,'Tech. sheet (2)'!$A:$S,17,FALSE)</f>
        <v>70-3 B</v>
      </c>
      <c r="E502" s="437" t="str">
        <f>VLOOKUP(C502,'Tech. sheet (2)'!$A:$S,12,FALSE)</f>
        <v>G/C</v>
      </c>
      <c r="F502" s="473">
        <v>1.0</v>
      </c>
      <c r="G502" s="473" t="s">
        <v>3306</v>
      </c>
      <c r="H502" s="473">
        <f>VLOOKUP(A502,Register!$B:$E,4,FALSE)</f>
        <v>25000</v>
      </c>
      <c r="I502" s="412"/>
      <c r="J502" s="412"/>
      <c r="K502" s="412"/>
      <c r="L502" s="412"/>
      <c r="M502" s="412"/>
      <c r="N502" s="243" t="s">
        <v>1621</v>
      </c>
      <c r="O502" s="344" t="str">
        <f>VLOOKUP(P502,'Tech. sheet (2)'!$A:$R,18,FALSE)</f>
        <v>L-913-766-140TS480F2020-USK-А08К05</v>
      </c>
      <c r="P502" s="460" t="str">
        <f>VLOOKUP(N502,Register!$B:$E,3,FALSE)</f>
        <v>0,14x913x766 USK A08</v>
      </c>
      <c r="Q502" s="437" t="str">
        <f>VLOOKUP(P502,'Tech. sheet (2)'!$A:$S,17,FALSE)</f>
        <v>BUF-1 A</v>
      </c>
      <c r="R502" s="442" t="str">
        <f>VLOOKUP(P502,'Tech. sheet (2)'!$A:$S,12,FALSE)</f>
        <v>ALU/C</v>
      </c>
      <c r="S502" s="462">
        <v>2.0</v>
      </c>
      <c r="T502" s="462" t="s">
        <v>3308</v>
      </c>
      <c r="U502" s="462">
        <v>3000.0</v>
      </c>
      <c r="V502" s="412"/>
      <c r="W502" s="270"/>
      <c r="X502" s="270"/>
      <c r="Y502" s="270"/>
      <c r="Z502" s="270"/>
      <c r="AA502" s="270"/>
      <c r="AB502" s="270"/>
      <c r="AC502" s="270"/>
    </row>
    <row r="503" ht="15.75" customHeight="1">
      <c r="A503" s="238" t="s">
        <v>1609</v>
      </c>
      <c r="B503" s="436" t="str">
        <f>VLOOKUP(C503,'Tech. sheet (2)'!$A:$S,18,FALSE)</f>
        <v>L-918-925-140TS550S2828-RAS-C06K05</v>
      </c>
      <c r="C503" s="437" t="str">
        <f>VLOOKUP(A503,Register!$B:$F,3,FALSE)</f>
        <v>0,14x918x925 G/C</v>
      </c>
      <c r="D503" s="437" t="str">
        <f>VLOOKUP(C503,'Tech. sheet (2)'!$A:$S,17,FALSE)</f>
        <v>BUF-9 A</v>
      </c>
      <c r="E503" s="437" t="str">
        <f>VLOOKUP(C503,'Tech. sheet (2)'!$A:$S,12,FALSE)</f>
        <v>G/C</v>
      </c>
      <c r="F503" s="473">
        <v>1.0</v>
      </c>
      <c r="G503" s="473" t="s">
        <v>3306</v>
      </c>
      <c r="H503" s="473">
        <f>VLOOKUP(A503,Register!$B:$E,4,FALSE)</f>
        <v>15000</v>
      </c>
      <c r="I503" s="412"/>
      <c r="J503" s="412"/>
      <c r="K503" s="412"/>
      <c r="L503" s="412"/>
      <c r="M503" s="412"/>
      <c r="N503" s="243" t="s">
        <v>1566</v>
      </c>
      <c r="O503" s="344" t="str">
        <f>VLOOKUP(P503,'Tech. sheet (2)'!$A:$R,18,FALSE)</f>
        <v>L-913-766-140TS480F2020-USK-А08К05</v>
      </c>
      <c r="P503" s="460" t="str">
        <f>VLOOKUP(N503,Register!$B:$E,3,FALSE)</f>
        <v>0,14x913x766 USK A08</v>
      </c>
      <c r="Q503" s="437" t="str">
        <f>VLOOKUP(P503,'Tech. sheet (2)'!$A:$S,17,FALSE)</f>
        <v>BUF-1 A</v>
      </c>
      <c r="R503" s="442" t="str">
        <f>VLOOKUP(P503,'Tech. sheet (2)'!$A:$S,12,FALSE)</f>
        <v>ALU/C</v>
      </c>
      <c r="S503" s="462">
        <v>2.0</v>
      </c>
      <c r="T503" s="462" t="s">
        <v>3308</v>
      </c>
      <c r="U503" s="462">
        <f>VLOOKUP(N503,Register!$B:$E,4,FALSE)</f>
        <v>48000</v>
      </c>
      <c r="V503" s="412"/>
      <c r="W503" s="270"/>
      <c r="X503" s="270"/>
      <c r="Y503" s="270"/>
      <c r="Z503" s="270"/>
      <c r="AA503" s="270"/>
      <c r="AB503" s="270"/>
      <c r="AC503" s="270"/>
    </row>
    <row r="504" ht="15.75" customHeight="1">
      <c r="A504" s="238" t="s">
        <v>1611</v>
      </c>
      <c r="B504" s="436" t="str">
        <f>VLOOKUP(C504,'Tech. sheet (2)'!$A:$S,18,FALSE)</f>
        <v>L-918-925-140TS550S2828-USK-C06K05  </v>
      </c>
      <c r="C504" s="437" t="str">
        <f>VLOOKUP(A504,Register!$B:$F,3,FALSE)</f>
        <v>0,14x918x925 USK G/C</v>
      </c>
      <c r="D504" s="437" t="str">
        <f>VLOOKUP(C504,'Tech. sheet (2)'!$A:$S,17,FALSE)</f>
        <v>BUF-9 A</v>
      </c>
      <c r="E504" s="437" t="str">
        <f>VLOOKUP(C504,'Tech. sheet (2)'!$A:$S,12,FALSE)</f>
        <v>G/C</v>
      </c>
      <c r="F504" s="473">
        <v>1.0</v>
      </c>
      <c r="G504" s="473" t="s">
        <v>3306</v>
      </c>
      <c r="H504" s="473">
        <f>VLOOKUP(A504,Register!$B:$E,4,FALSE)</f>
        <v>25000</v>
      </c>
      <c r="I504" s="412"/>
      <c r="J504" s="412"/>
      <c r="K504" s="412"/>
      <c r="L504" s="412"/>
      <c r="M504" s="412"/>
      <c r="N504" s="111" t="s">
        <v>1673</v>
      </c>
      <c r="O504" s="344" t="str">
        <f>VLOOKUP(P504,'Tech. sheet (2)'!$A:$R,18,FALSE)</f>
        <v>L-838-942-170TH550F2820-HBI-A55K05</v>
      </c>
      <c r="P504" s="343" t="str">
        <f>VLOOKUP(N504,Register!$B:$E,3,FALSE)</f>
        <v>0,17x838x942 ALU/С</v>
      </c>
      <c r="Q504" s="437" t="str">
        <f>VLOOKUP(P504,'Tech. sheet (2)'!$A:$S,17,FALSE)</f>
        <v>BUF-8 A</v>
      </c>
      <c r="R504" s="442" t="str">
        <f>VLOOKUP(P504,'Tech. sheet (2)'!$A:$S,12,FALSE)</f>
        <v>ALU/С</v>
      </c>
      <c r="S504" s="436">
        <v>1.0</v>
      </c>
      <c r="T504" s="436" t="s">
        <v>3306</v>
      </c>
      <c r="U504" s="436">
        <f>VLOOKUP(N504,Register!$B:$E,4,FALSE)</f>
        <v>20000</v>
      </c>
      <c r="V504" s="412"/>
      <c r="W504" s="270"/>
      <c r="X504" s="270"/>
      <c r="Y504" s="270"/>
      <c r="Z504" s="270"/>
      <c r="AA504" s="270"/>
      <c r="AB504" s="270"/>
      <c r="AC504" s="270"/>
    </row>
    <row r="505" ht="15.75" customHeight="1">
      <c r="A505" s="238" t="s">
        <v>1610</v>
      </c>
      <c r="B505" s="436" t="str">
        <f>VLOOKUP(C505,'Tech. sheet (2)'!$A:$S,18,FALSE)</f>
        <v>L-918-925-140TS550S2828-RAS-21EK05</v>
      </c>
      <c r="C505" s="437" t="str">
        <f>VLOOKUP(A505,Register!$B:$F,3,FALSE)</f>
        <v>0,14x918x925 W/C</v>
      </c>
      <c r="D505" s="447" t="str">
        <f>VLOOKUP(C505,'Tech. sheet (2)'!$A:$S,17,FALSE)</f>
        <v>BUF-10 A</v>
      </c>
      <c r="E505" s="447" t="str">
        <f>VLOOKUP(C505,'Tech. sheet (2)'!$A:$S,12,FALSE)</f>
        <v>W/C 21Е</v>
      </c>
      <c r="F505" s="473">
        <v>1.0</v>
      </c>
      <c r="G505" s="473" t="s">
        <v>3306</v>
      </c>
      <c r="H505" s="473">
        <f>VLOOKUP(A505,Register!$B:$E,4,FALSE)</f>
        <v>8000</v>
      </c>
      <c r="I505" s="412"/>
      <c r="J505" s="412"/>
      <c r="K505" s="412"/>
      <c r="L505" s="412"/>
      <c r="M505" s="412"/>
      <c r="N505" s="111" t="s">
        <v>1674</v>
      </c>
      <c r="O505" s="344" t="str">
        <f>VLOOKUP(P505,'Tech. sheet (2)'!$A:$R,18,FALSE)</f>
        <v>L-838-942-170TH550F2820-USK-A55K05   </v>
      </c>
      <c r="P505" s="343" t="str">
        <f>VLOOKUP(N505,Register!$B:$E,3,FALSE)</f>
        <v>0,17x838x942 USK ALU/С</v>
      </c>
      <c r="Q505" s="437" t="str">
        <f>VLOOKUP(P505,'Tech. sheet (2)'!$A:$S,17,FALSE)</f>
        <v>BUF-8 A</v>
      </c>
      <c r="R505" s="442" t="str">
        <f>VLOOKUP(P505,'Tech. sheet (2)'!$A:$S,12,FALSE)</f>
        <v>ALU/С</v>
      </c>
      <c r="S505" s="436">
        <v>1.0</v>
      </c>
      <c r="T505" s="436" t="s">
        <v>3306</v>
      </c>
      <c r="U505" s="436">
        <f>VLOOKUP(N505,Register!$B:$E,4,FALSE)</f>
        <v>11000</v>
      </c>
      <c r="V505" s="412"/>
      <c r="W505" s="270"/>
      <c r="X505" s="270"/>
      <c r="Y505" s="270"/>
      <c r="Z505" s="270"/>
      <c r="AA505" s="270"/>
      <c r="AB505" s="270"/>
      <c r="AC505" s="270"/>
    </row>
    <row r="506" ht="15.75" customHeight="1">
      <c r="A506" s="209" t="s">
        <v>1609</v>
      </c>
      <c r="B506" s="436" t="str">
        <f>VLOOKUP(C506,'Tech. sheet (2)'!$A:$S,18,FALSE)</f>
        <v>L-918-925-140TS550S2828-RAS-C06K05</v>
      </c>
      <c r="C506" s="437" t="str">
        <f>VLOOKUP(A506,Register!$B:$F,3,FALSE)</f>
        <v>0,14x918x925 G/C</v>
      </c>
      <c r="D506" s="437" t="str">
        <f>VLOOKUP(C506,'Tech. sheet (2)'!$A:$S,17,FALSE)</f>
        <v>BUF-9 A</v>
      </c>
      <c r="E506" s="437" t="str">
        <f>VLOOKUP(C506,'Tech. sheet (2)'!$A:$S,12,FALSE)</f>
        <v>G/C</v>
      </c>
      <c r="F506" s="443">
        <v>2.0</v>
      </c>
      <c r="G506" s="443">
        <v>101597.0</v>
      </c>
      <c r="H506" s="443">
        <f>VLOOKUP(A506,Register!$B:$E,4,FALSE)</f>
        <v>15000</v>
      </c>
      <c r="I506" s="412"/>
      <c r="J506" s="412"/>
      <c r="K506" s="412"/>
      <c r="L506" s="412"/>
      <c r="M506" s="412"/>
      <c r="N506" s="111" t="s">
        <v>1677</v>
      </c>
      <c r="O506" s="344" t="str">
        <f>VLOOKUP(P506,'Tech. sheet (2)'!$A:$R,18,FALSE)</f>
        <v>L-808-908-200TH550S2828-USK-A07K05</v>
      </c>
      <c r="P506" s="343" t="str">
        <f>VLOOKUP(N506,Register!$B:$E,3,FALSE)</f>
        <v>OT96 Alu/C USK auto</v>
      </c>
      <c r="Q506" s="437" t="str">
        <f>VLOOKUP(P506,'Tech. sheet (2)'!$A:$S,17,FALSE)</f>
        <v>96-1 A</v>
      </c>
      <c r="R506" s="442" t="str">
        <f>VLOOKUP(P506,'Tech. sheet (2)'!$A:$S,12,FALSE)</f>
        <v>ALU/C</v>
      </c>
      <c r="S506" s="436">
        <v>1.0</v>
      </c>
      <c r="T506" s="436" t="s">
        <v>3306</v>
      </c>
      <c r="U506" s="436">
        <f>VLOOKUP(N506,Register!$B:$E,4,FALSE)</f>
        <v>30000</v>
      </c>
      <c r="V506" s="412"/>
      <c r="W506" s="270"/>
      <c r="X506" s="270"/>
      <c r="Y506" s="270"/>
      <c r="Z506" s="270"/>
      <c r="AA506" s="270"/>
      <c r="AB506" s="270"/>
      <c r="AC506" s="270"/>
    </row>
    <row r="507" ht="15.75" customHeight="1">
      <c r="A507" s="209" t="s">
        <v>1611</v>
      </c>
      <c r="B507" s="436" t="str">
        <f>VLOOKUP(C507,'Tech. sheet (2)'!$A:$S,18,FALSE)</f>
        <v>L-918-925-140TS550S2828-USK-C06K05  </v>
      </c>
      <c r="C507" s="437" t="str">
        <f>VLOOKUP(A507,Register!$B:$F,3,FALSE)</f>
        <v>0,14x918x925 USK G/C</v>
      </c>
      <c r="D507" s="437" t="str">
        <f>VLOOKUP(C507,'Tech. sheet (2)'!$A:$S,17,FALSE)</f>
        <v>BUF-9 A</v>
      </c>
      <c r="E507" s="437" t="str">
        <f>VLOOKUP(C507,'Tech. sheet (2)'!$A:$S,12,FALSE)</f>
        <v>G/C</v>
      </c>
      <c r="F507" s="443">
        <v>2.0</v>
      </c>
      <c r="G507" s="443">
        <v>101597.0</v>
      </c>
      <c r="H507" s="443">
        <f>VLOOKUP(A507,Register!$B:$E,4,FALSE)</f>
        <v>25000</v>
      </c>
      <c r="I507" s="412"/>
      <c r="J507" s="412"/>
      <c r="K507" s="412"/>
      <c r="L507" s="412"/>
      <c r="M507" s="412"/>
      <c r="N507" s="111" t="s">
        <v>1676</v>
      </c>
      <c r="O507" s="344" t="str">
        <f>VLOOKUP(P507,'Tech. sheet (2)'!$A:$R,18,FALSE)</f>
        <v>L-808-908-200TH550S2828-USK-A07K05</v>
      </c>
      <c r="P507" s="343" t="str">
        <f>VLOOKUP(N507,Register!$B:$E,3,FALSE)</f>
        <v>OT96 Alu/C USK auto</v>
      </c>
      <c r="Q507" s="437" t="str">
        <f>VLOOKUP(P507,'Tech. sheet (2)'!$A:$S,17,FALSE)</f>
        <v>96-1 A</v>
      </c>
      <c r="R507" s="442" t="str">
        <f>VLOOKUP(P507,'Tech. sheet (2)'!$A:$S,12,FALSE)</f>
        <v>ALU/C</v>
      </c>
      <c r="S507" s="436">
        <v>1.0</v>
      </c>
      <c r="T507" s="436" t="s">
        <v>3306</v>
      </c>
      <c r="U507" s="436">
        <f>VLOOKUP(N507,Register!$B:$E,4,FALSE)</f>
        <v>40000</v>
      </c>
      <c r="V507" s="412"/>
      <c r="W507" s="270"/>
      <c r="X507" s="270"/>
      <c r="Y507" s="270"/>
      <c r="Z507" s="270"/>
      <c r="AA507" s="270"/>
      <c r="AB507" s="270"/>
      <c r="AC507" s="270"/>
    </row>
    <row r="508" ht="15.75" customHeight="1">
      <c r="A508" s="209" t="s">
        <v>1619</v>
      </c>
      <c r="B508" s="436" t="str">
        <f>VLOOKUP(C508,'Tech. sheet (2)'!$A:$S,18,FALSE)</f>
        <v>L-838-942-170TH550F2820-HBI-A55K05</v>
      </c>
      <c r="C508" s="437" t="str">
        <f>VLOOKUP(A508,Register!$B:$F,3,FALSE)</f>
        <v>0,17x838x942 ALU/С</v>
      </c>
      <c r="D508" s="437" t="str">
        <f>VLOOKUP(C508,'Tech. sheet (2)'!$A:$S,17,FALSE)</f>
        <v>BUF-8 A</v>
      </c>
      <c r="E508" s="437" t="str">
        <f>VLOOKUP(C508,'Tech. sheet (2)'!$A:$S,12,FALSE)</f>
        <v>ALU/С</v>
      </c>
      <c r="F508" s="443">
        <v>1.0</v>
      </c>
      <c r="G508" s="443" t="s">
        <v>3306</v>
      </c>
      <c r="H508" s="443">
        <f>VLOOKUP(A508,Register!$B:$E,4,FALSE)</f>
        <v>30000</v>
      </c>
      <c r="I508" s="412"/>
      <c r="J508" s="412"/>
      <c r="K508" s="412"/>
      <c r="L508" s="412"/>
      <c r="M508" s="412"/>
      <c r="N508" s="111" t="s">
        <v>1686</v>
      </c>
      <c r="O508" s="344" t="str">
        <f>VLOOKUP(P508,'Tech. sheet (2)'!$A:$R,18,FALSE)</f>
        <v>L-975-925-140TS550S2828-USK-C06K05</v>
      </c>
      <c r="P508" s="343" t="str">
        <f>VLOOKUP(N508,Register!$B:$E,3,FALSE)</f>
        <v>0,14x975x925 G/C USK</v>
      </c>
      <c r="Q508" s="437" t="str">
        <f>VLOOKUP(P508,'Tech. sheet (2)'!$A:$S,17,FALSE)</f>
        <v>BUF-11 A</v>
      </c>
      <c r="R508" s="442" t="str">
        <f>VLOOKUP(P508,'Tech. sheet (2)'!$A:$S,12,FALSE)</f>
        <v>G/C</v>
      </c>
      <c r="S508" s="436">
        <v>1.0</v>
      </c>
      <c r="T508" s="436" t="s">
        <v>3306</v>
      </c>
      <c r="U508" s="436">
        <f>VLOOKUP(N508,Register!$B:$E,4,FALSE)</f>
        <v>40000</v>
      </c>
      <c r="V508" s="412"/>
      <c r="W508" s="270"/>
      <c r="X508" s="270"/>
      <c r="Y508" s="270"/>
      <c r="Z508" s="270"/>
      <c r="AA508" s="270"/>
      <c r="AB508" s="270"/>
      <c r="AC508" s="270"/>
    </row>
    <row r="509" ht="15.75" customHeight="1">
      <c r="A509" s="209" t="s">
        <v>1600</v>
      </c>
      <c r="B509" s="436" t="str">
        <f>VLOOKUP(C509,'Tech. sheet (2)'!$A:$S,18,FALSE)</f>
        <v>L-830-801-180TS260S2828-USK-IMP-A08K05</v>
      </c>
      <c r="C509" s="437" t="str">
        <f>VLOOKUP(A509,Register!$B:$F,3,FALSE)</f>
        <v>0,18x830x801 Alu/C 28S</v>
      </c>
      <c r="D509" s="437" t="str">
        <f>VLOOKUP(C509,'Tech. sheet (2)'!$A:$S,17,FALSE)</f>
        <v>BUF-6 A</v>
      </c>
      <c r="E509" s="447" t="str">
        <f>VLOOKUP(C509,'Tech. sheet (2)'!$A:$S,12,FALSE)</f>
        <v>Alu/C</v>
      </c>
      <c r="F509" s="443">
        <v>1.0</v>
      </c>
      <c r="G509" s="443" t="s">
        <v>3306</v>
      </c>
      <c r="H509" s="443">
        <f>VLOOKUP(A509,Register!$B:$E,4,FALSE)</f>
        <v>30000</v>
      </c>
      <c r="I509" s="412"/>
      <c r="J509" s="412"/>
      <c r="K509" s="412"/>
      <c r="L509" s="412"/>
      <c r="M509" s="412"/>
      <c r="N509" s="111" t="s">
        <v>1680</v>
      </c>
      <c r="O509" s="344" t="str">
        <f>VLOOKUP(P509,'Tech. sheet (2)'!$A:$R,18,FALSE)</f>
        <v>L-808-908-200TH550S2828-USK-A07B05</v>
      </c>
      <c r="P509" s="343" t="str">
        <f>VLOOKUP(N509,Register!$B:$E,3,FALSE)</f>
        <v>OT096-A07B05 USK Vaja auto</v>
      </c>
      <c r="Q509" s="437" t="str">
        <f>VLOOKUP(P509,'Tech. sheet (2)'!$A:$S,17,FALSE)</f>
        <v>96-2</v>
      </c>
      <c r="R509" s="442" t="str">
        <f>VLOOKUP(P509,'Tech. sheet (2)'!$A:$S,12,FALSE)</f>
        <v>ALU/G</v>
      </c>
      <c r="S509" s="436">
        <v>1.0</v>
      </c>
      <c r="T509" s="436" t="s">
        <v>3307</v>
      </c>
      <c r="U509" s="436">
        <f>VLOOKUP(N509,Register!$B:$E,4,FALSE)</f>
        <v>16000</v>
      </c>
      <c r="V509" s="412"/>
      <c r="W509" s="270"/>
      <c r="X509" s="270"/>
      <c r="Y509" s="270"/>
      <c r="Z509" s="270"/>
      <c r="AA509" s="270"/>
      <c r="AB509" s="270"/>
      <c r="AC509" s="270"/>
    </row>
    <row r="510" ht="15.75" customHeight="1">
      <c r="A510" s="209" t="s">
        <v>1601</v>
      </c>
      <c r="B510" s="436" t="str">
        <f>VLOOKUP(C510,'Tech. sheet (2)'!$A:$S,18,FALSE)</f>
        <v>L-830-801-180TS260S2828-USK-IMP-A08K05</v>
      </c>
      <c r="C510" s="437" t="str">
        <f>VLOOKUP(A510,Register!$B:$F,3,FALSE)</f>
        <v>0,18x830x801 Alu/C 28S</v>
      </c>
      <c r="D510" s="437" t="str">
        <f>VLOOKUP(C510,'Tech. sheet (2)'!$A:$S,17,FALSE)</f>
        <v>BUF-6 A</v>
      </c>
      <c r="E510" s="447" t="str">
        <f>VLOOKUP(C510,'Tech. sheet (2)'!$A:$S,12,FALSE)</f>
        <v>Alu/C</v>
      </c>
      <c r="F510" s="443">
        <v>1.0</v>
      </c>
      <c r="G510" s="443" t="s">
        <v>3306</v>
      </c>
      <c r="H510" s="443">
        <f>VLOOKUP(A510,Register!$B:$E,4,FALSE)</f>
        <v>35000</v>
      </c>
      <c r="I510" s="412"/>
      <c r="J510" s="412"/>
      <c r="K510" s="412"/>
      <c r="L510" s="412"/>
      <c r="M510" s="412"/>
      <c r="N510" s="111" t="s">
        <v>1687</v>
      </c>
      <c r="O510" s="344" t="str">
        <f>VLOOKUP(P510,'Tech. sheet (2)'!$A:$R,18,FALSE)</f>
        <v>L-950-876-270TH435F5628-USK-20EB05</v>
      </c>
      <c r="P510" s="343" t="str">
        <f>VLOOKUP(N510,Register!$B:$E,3,FALSE)</f>
        <v>OT153-ELQ1554A0A USK</v>
      </c>
      <c r="Q510" s="437" t="str">
        <f>VLOOKUP(P510,'Tech. sheet (2)'!$A:$S,17,FALSE)</f>
        <v>153-1 A</v>
      </c>
      <c r="R510" s="442" t="str">
        <f>VLOOKUP(P510,'Tech. sheet (2)'!$A:$S,12,FALSE)</f>
        <v>W/G</v>
      </c>
      <c r="S510" s="436">
        <v>1.0</v>
      </c>
      <c r="T510" s="436" t="s">
        <v>3307</v>
      </c>
      <c r="U510" s="436">
        <f>VLOOKUP(N510,Register!$B:$E,4,FALSE)</f>
        <v>15000</v>
      </c>
      <c r="V510" s="412"/>
      <c r="W510" s="270"/>
      <c r="X510" s="270"/>
      <c r="Y510" s="270"/>
      <c r="Z510" s="270"/>
      <c r="AA510" s="270"/>
      <c r="AB510" s="270"/>
      <c r="AC510" s="270"/>
    </row>
    <row r="511" ht="15.75" customHeight="1">
      <c r="A511" s="209" t="s">
        <v>1620</v>
      </c>
      <c r="B511" s="436" t="str">
        <f>VLOOKUP(C511,'Tech. sheet (2)'!$A:$S,18,FALSE)</f>
        <v>L-838-942-170TH550F2820-HBI-A55K05</v>
      </c>
      <c r="C511" s="437" t="str">
        <f>VLOOKUP(A511,Register!$B:$F,3,FALSE)</f>
        <v>0,17x838x942 ALU/С</v>
      </c>
      <c r="D511" s="437" t="str">
        <f>VLOOKUP(C511,'Tech. sheet (2)'!$A:$S,17,FALSE)</f>
        <v>BUF-8 A</v>
      </c>
      <c r="E511" s="437" t="str">
        <f>VLOOKUP(C511,'Tech. sheet (2)'!$A:$S,12,FALSE)</f>
        <v>ALU/С</v>
      </c>
      <c r="F511" s="443">
        <v>1.0</v>
      </c>
      <c r="G511" s="443" t="s">
        <v>3306</v>
      </c>
      <c r="H511" s="443">
        <f>VLOOKUP(A511,Register!$B:$E,4,FALSE)</f>
        <v>25000</v>
      </c>
      <c r="I511" s="412"/>
      <c r="J511" s="412"/>
      <c r="K511" s="412"/>
      <c r="L511" s="412"/>
      <c r="M511" s="412"/>
      <c r="N511" s="111" t="s">
        <v>1688</v>
      </c>
      <c r="O511" s="344" t="str">
        <f>VLOOKUP(P511,'Tech. sheet (2)'!$A:$R,18,FALSE)</f>
        <v>L-950-876-270TH435F5628-USK-20EB05</v>
      </c>
      <c r="P511" s="343" t="str">
        <f>VLOOKUP(N511,Register!$B:$E,3,FALSE)</f>
        <v>OT153-ELQ1554A0A USK</v>
      </c>
      <c r="Q511" s="437" t="str">
        <f>VLOOKUP(P511,'Tech. sheet (2)'!$A:$S,17,FALSE)</f>
        <v>153-1 A</v>
      </c>
      <c r="R511" s="442" t="str">
        <f>VLOOKUP(P511,'Tech. sheet (2)'!$A:$S,12,FALSE)</f>
        <v>W/G</v>
      </c>
      <c r="S511" s="436">
        <v>1.0</v>
      </c>
      <c r="T511" s="436" t="s">
        <v>3307</v>
      </c>
      <c r="U511" s="436">
        <f>VLOOKUP(N511,Register!$B:$E,4,FALSE)</f>
        <v>13000</v>
      </c>
      <c r="V511" s="412"/>
      <c r="W511" s="270"/>
      <c r="X511" s="270"/>
      <c r="Y511" s="270"/>
      <c r="Z511" s="270"/>
      <c r="AA511" s="270"/>
      <c r="AB511" s="270"/>
      <c r="AC511" s="270"/>
    </row>
    <row r="512" ht="15.75" customHeight="1">
      <c r="A512" s="209" t="s">
        <v>1621</v>
      </c>
      <c r="B512" s="436" t="str">
        <f>VLOOKUP(C512,'Tech. sheet (2)'!$A:$S,18,FALSE)</f>
        <v>L-913-766-140TS480F2020-USK-А08К05</v>
      </c>
      <c r="C512" s="437" t="str">
        <f>VLOOKUP(A512,Register!$B:$F,3,FALSE)</f>
        <v>0,14x913x766 USK A08</v>
      </c>
      <c r="D512" s="437" t="str">
        <f>VLOOKUP(C512,'Tech. sheet (2)'!$A:$S,17,FALSE)</f>
        <v>BUF-1 A</v>
      </c>
      <c r="E512" s="437" t="str">
        <f>VLOOKUP(C512,'Tech. sheet (2)'!$A:$S,12,FALSE)</f>
        <v>ALU/C</v>
      </c>
      <c r="F512" s="443">
        <v>1.0</v>
      </c>
      <c r="G512" s="443" t="s">
        <v>3306</v>
      </c>
      <c r="H512" s="443">
        <f>VLOOKUP(A512,Register!$B:$E,4,FALSE)</f>
        <v>25000</v>
      </c>
      <c r="I512" s="412"/>
      <c r="J512" s="412"/>
      <c r="K512" s="412"/>
      <c r="L512" s="412"/>
      <c r="M512" s="412"/>
      <c r="N512" s="111" t="s">
        <v>1336</v>
      </c>
      <c r="O512" s="344" t="str">
        <f>VLOOKUP(P512,'Tech. sheet (2)'!$A:$R,18,FALSE)</f>
        <v>L-896-795-180TH550F5028-HBI-A07B05</v>
      </c>
      <c r="P512" s="343" t="str">
        <f>VLOOKUP(N512,Register!$B:$E,3,FALSE)</f>
        <v>0,18x896x795 ALU/G</v>
      </c>
      <c r="Q512" s="437" t="str">
        <f>VLOOKUP(P512,'Tech. sheet (2)'!$A:$S,17,FALSE)</f>
        <v>№149</v>
      </c>
      <c r="R512" s="442" t="str">
        <f>VLOOKUP(P512,'Tech. sheet (2)'!$A:$S,12,FALSE)</f>
        <v>ALU/G</v>
      </c>
      <c r="S512" s="436">
        <v>1.0</v>
      </c>
      <c r="T512" s="436" t="s">
        <v>3307</v>
      </c>
      <c r="U512" s="436">
        <f>VLOOKUP(N512,Register!$B:$E,4,FALSE)</f>
        <v>20000</v>
      </c>
      <c r="V512" s="412"/>
      <c r="W512" s="270"/>
      <c r="X512" s="270"/>
      <c r="Y512" s="270"/>
      <c r="Z512" s="270"/>
      <c r="AA512" s="270"/>
      <c r="AB512" s="270"/>
      <c r="AC512" s="270"/>
    </row>
    <row r="513" ht="15.75" customHeight="1">
      <c r="A513" s="209" t="s">
        <v>1622</v>
      </c>
      <c r="B513" s="449" t="str">
        <f>VLOOKUP(C513,'Tech. sheet (2)'!$A:$S,18,FALSE)</f>
        <v>L-913-766-140TS480F2020-USK-21EK05</v>
      </c>
      <c r="C513" s="437" t="str">
        <f>VLOOKUP(A513,Register!$B:$F,3,FALSE)</f>
        <v>0,14x913x766 USK 21E</v>
      </c>
      <c r="D513" s="437" t="str">
        <f>VLOOKUP(C513,'Tech. sheet (2)'!$A:$S,17,FALSE)</f>
        <v>BUF-2 A</v>
      </c>
      <c r="E513" s="437" t="str">
        <f>VLOOKUP(C513,'Tech. sheet (2)'!$A:$S,12,FALSE)</f>
        <v>W/C </v>
      </c>
      <c r="F513" s="443">
        <v>1.0</v>
      </c>
      <c r="G513" s="443" t="s">
        <v>3306</v>
      </c>
      <c r="H513" s="443">
        <f>VLOOKUP(A513,Register!$B:$E,4,FALSE)</f>
        <v>23000</v>
      </c>
      <c r="I513" s="412"/>
      <c r="J513" s="412"/>
      <c r="K513" s="412"/>
      <c r="L513" s="412"/>
      <c r="M513" s="412"/>
      <c r="N513" s="111" t="s">
        <v>1688</v>
      </c>
      <c r="O513" s="344" t="str">
        <f>VLOOKUP(P513,'Tech. sheet (2)'!$A:$R,18,FALSE)</f>
        <v>L-950-876-270TH435F5628-USK-20EB05</v>
      </c>
      <c r="P513" s="343" t="str">
        <f>VLOOKUP(N513,Register!$B:$E,3,FALSE)</f>
        <v>OT153-ELQ1554A0A USK</v>
      </c>
      <c r="Q513" s="437" t="str">
        <f>VLOOKUP(P513,'Tech. sheet (2)'!$A:$S,17,FALSE)</f>
        <v>153-1 A</v>
      </c>
      <c r="R513" s="442" t="str">
        <f>VLOOKUP(P513,'Tech. sheet (2)'!$A:$S,12,FALSE)</f>
        <v>W/G</v>
      </c>
      <c r="S513" s="436">
        <v>2.0</v>
      </c>
      <c r="T513" s="436">
        <v>819059.0</v>
      </c>
      <c r="U513" s="436">
        <f>VLOOKUP(N513,Register!$B:$E,4,FALSE)</f>
        <v>13000</v>
      </c>
      <c r="V513" s="412"/>
      <c r="W513" s="270"/>
      <c r="X513" s="270"/>
      <c r="Y513" s="270"/>
      <c r="Z513" s="270"/>
      <c r="AA513" s="270"/>
      <c r="AB513" s="270"/>
      <c r="AC513" s="270"/>
    </row>
    <row r="514" ht="15.75" customHeight="1">
      <c r="A514" s="209" t="s">
        <v>1600</v>
      </c>
      <c r="B514" s="436" t="str">
        <f>VLOOKUP(C514,'Tech. sheet (2)'!$A:$S,18,FALSE)</f>
        <v>L-830-801-180TS260S2828-USK-IMP-A08K05</v>
      </c>
      <c r="C514" s="437" t="str">
        <f>VLOOKUP(A514,Register!$B:$F,3,FALSE)</f>
        <v>0,18x830x801 Alu/C 28S</v>
      </c>
      <c r="D514" s="437" t="str">
        <f>VLOOKUP(C514,'Tech. sheet (2)'!$A:$S,17,FALSE)</f>
        <v>BUF-6 A</v>
      </c>
      <c r="E514" s="447" t="str">
        <f>VLOOKUP(C514,'Tech. sheet (2)'!$A:$S,12,FALSE)</f>
        <v>Alu/C</v>
      </c>
      <c r="F514" s="443">
        <v>2.0</v>
      </c>
      <c r="G514" s="443" t="s">
        <v>3308</v>
      </c>
      <c r="H514" s="443">
        <f>VLOOKUP(A514,Register!$B:$E,4,FALSE)</f>
        <v>30000</v>
      </c>
      <c r="I514" s="412"/>
      <c r="J514" s="412"/>
      <c r="K514" s="412"/>
      <c r="L514" s="412"/>
      <c r="M514" s="412"/>
      <c r="N514" s="111" t="s">
        <v>1687</v>
      </c>
      <c r="O514" s="344" t="str">
        <f>VLOOKUP(P514,'Tech. sheet (2)'!$A:$R,18,FALSE)</f>
        <v>L-950-876-270TH435F5628-USK-20EB05</v>
      </c>
      <c r="P514" s="343" t="str">
        <f>VLOOKUP(N514,Register!$B:$E,3,FALSE)</f>
        <v>OT153-ELQ1554A0A USK</v>
      </c>
      <c r="Q514" s="437" t="str">
        <f>VLOOKUP(P514,'Tech. sheet (2)'!$A:$S,17,FALSE)</f>
        <v>153-1 A</v>
      </c>
      <c r="R514" s="442" t="str">
        <f>VLOOKUP(P514,'Tech. sheet (2)'!$A:$S,12,FALSE)</f>
        <v>W/G</v>
      </c>
      <c r="S514" s="436">
        <v>2.0</v>
      </c>
      <c r="T514" s="436">
        <v>819059.0</v>
      </c>
      <c r="U514" s="436">
        <f>VLOOKUP(N514,Register!$B:$E,4,FALSE)</f>
        <v>15000</v>
      </c>
      <c r="V514" s="412"/>
      <c r="W514" s="270"/>
      <c r="X514" s="270"/>
      <c r="Y514" s="270"/>
      <c r="Z514" s="270"/>
      <c r="AA514" s="270"/>
      <c r="AB514" s="270"/>
      <c r="AC514" s="270"/>
    </row>
    <row r="515" ht="15.75" customHeight="1">
      <c r="A515" s="209" t="s">
        <v>1601</v>
      </c>
      <c r="B515" s="436" t="str">
        <f>VLOOKUP(C515,'Tech. sheet (2)'!$A:$S,18,FALSE)</f>
        <v>L-830-801-180TS260S2828-USK-IMP-A08K05</v>
      </c>
      <c r="C515" s="437" t="str">
        <f>VLOOKUP(A515,Register!$B:$F,3,FALSE)</f>
        <v>0,18x830x801 Alu/C 28S</v>
      </c>
      <c r="D515" s="437" t="str">
        <f>VLOOKUP(C515,'Tech. sheet (2)'!$A:$S,17,FALSE)</f>
        <v>BUF-6 A</v>
      </c>
      <c r="E515" s="447" t="str">
        <f>VLOOKUP(C515,'Tech. sheet (2)'!$A:$S,12,FALSE)</f>
        <v>Alu/C</v>
      </c>
      <c r="F515" s="443">
        <v>2.0</v>
      </c>
      <c r="G515" s="443" t="s">
        <v>3308</v>
      </c>
      <c r="H515" s="443">
        <f>VLOOKUP(A515,Register!$B:$E,4,FALSE)</f>
        <v>35000</v>
      </c>
      <c r="I515" s="412"/>
      <c r="J515" s="412"/>
      <c r="K515" s="412"/>
      <c r="L515" s="412"/>
      <c r="M515" s="412"/>
      <c r="N515" s="111" t="s">
        <v>1687</v>
      </c>
      <c r="O515" s="344" t="str">
        <f>VLOOKUP(P515,'Tech. sheet (2)'!$A:$R,18,FALSE)</f>
        <v>L-950-876-270TH435F5628-USK-20EB05</v>
      </c>
      <c r="P515" s="343" t="str">
        <f>VLOOKUP(N515,Register!$B:$E,3,FALSE)</f>
        <v>OT153-ELQ1554A0A USK</v>
      </c>
      <c r="Q515" s="437" t="str">
        <f>VLOOKUP(P515,'Tech. sheet (2)'!$A:$S,17,FALSE)</f>
        <v>153-1 A</v>
      </c>
      <c r="R515" s="442" t="str">
        <f>VLOOKUP(P515,'Tech. sheet (2)'!$A:$S,12,FALSE)</f>
        <v>W/G</v>
      </c>
      <c r="S515" s="436">
        <v>3.0</v>
      </c>
      <c r="T515" s="436">
        <v>816733.0</v>
      </c>
      <c r="U515" s="436">
        <f>VLOOKUP(N515,Register!$B:$E,4,FALSE)</f>
        <v>15000</v>
      </c>
      <c r="V515" s="412"/>
      <c r="W515" s="270"/>
      <c r="X515" s="270"/>
      <c r="Y515" s="270"/>
      <c r="Z515" s="270"/>
      <c r="AA515" s="270"/>
      <c r="AB515" s="270"/>
      <c r="AC515" s="270"/>
    </row>
    <row r="516" ht="15.75" customHeight="1">
      <c r="A516" s="209" t="s">
        <v>1551</v>
      </c>
      <c r="B516" s="436" t="str">
        <f>VLOOKUP(C516,'Tech. sheet (2)'!$A:$S,18,FALSE)</f>
        <v>L-838-942-170TH550F2820-HBI-A55K05</v>
      </c>
      <c r="C516" s="437" t="str">
        <f>VLOOKUP(A516,Register!$B:$F,3,FALSE)</f>
        <v>0,17x838x942 ALU/С</v>
      </c>
      <c r="D516" s="437" t="str">
        <f>VLOOKUP(C516,'Tech. sheet (2)'!$A:$S,17,FALSE)</f>
        <v>BUF-8 A</v>
      </c>
      <c r="E516" s="437" t="str">
        <f>VLOOKUP(C516,'Tech. sheet (2)'!$A:$S,12,FALSE)</f>
        <v>ALU/С</v>
      </c>
      <c r="F516" s="443">
        <v>2.0</v>
      </c>
      <c r="G516" s="443" t="s">
        <v>3308</v>
      </c>
      <c r="H516" s="443">
        <f>VLOOKUP(A516,Register!$B:$E,4,FALSE)</f>
        <v>20000</v>
      </c>
      <c r="I516" s="412"/>
      <c r="J516" s="412"/>
      <c r="K516" s="412"/>
      <c r="L516" s="412"/>
      <c r="M516" s="412"/>
      <c r="N516" s="111" t="s">
        <v>1688</v>
      </c>
      <c r="O516" s="344" t="str">
        <f>VLOOKUP(P516,'Tech. sheet (2)'!$A:$R,18,FALSE)</f>
        <v>L-950-876-270TH435F5628-USK-20EB05</v>
      </c>
      <c r="P516" s="343" t="str">
        <f>VLOOKUP(N516,Register!$B:$E,3,FALSE)</f>
        <v>OT153-ELQ1554A0A USK</v>
      </c>
      <c r="Q516" s="437" t="str">
        <f>VLOOKUP(P516,'Tech. sheet (2)'!$A:$S,17,FALSE)</f>
        <v>153-1 A</v>
      </c>
      <c r="R516" s="442" t="str">
        <f>VLOOKUP(P516,'Tech. sheet (2)'!$A:$S,12,FALSE)</f>
        <v>W/G</v>
      </c>
      <c r="S516" s="436">
        <v>3.0</v>
      </c>
      <c r="T516" s="436">
        <v>816733.0</v>
      </c>
      <c r="U516" s="436">
        <f>VLOOKUP(N516,Register!$B:$E,4,FALSE)</f>
        <v>13000</v>
      </c>
      <c r="V516" s="412"/>
      <c r="W516" s="270"/>
      <c r="X516" s="270"/>
      <c r="Y516" s="270"/>
      <c r="Z516" s="270"/>
      <c r="AA516" s="270"/>
      <c r="AB516" s="270"/>
      <c r="AC516" s="270"/>
    </row>
    <row r="517" ht="15.75" customHeight="1">
      <c r="A517" s="209" t="s">
        <v>1599</v>
      </c>
      <c r="B517" s="436" t="str">
        <f>VLOOKUP(C517,'Tech. sheet (2)'!$A:$S,18,FALSE)</f>
        <v>L-942-790-160TS340S2020-RAS-А08К05</v>
      </c>
      <c r="C517" s="437" t="str">
        <f>VLOOKUP(A517,Register!$B:$F,3,FALSE)</f>
        <v>0,16x942x790 ALU/С</v>
      </c>
      <c r="D517" s="437" t="str">
        <f>VLOOKUP(C517,'Tech. sheet (2)'!$A:$S,17,FALSE)</f>
        <v>BUF-3 A</v>
      </c>
      <c r="E517" s="437" t="str">
        <f>VLOOKUP(C517,'Tech. sheet (2)'!$A:$S,12,FALSE)</f>
        <v>ALU/С</v>
      </c>
      <c r="F517" s="443">
        <v>2.0</v>
      </c>
      <c r="G517" s="443" t="s">
        <v>3308</v>
      </c>
      <c r="H517" s="443">
        <f>VLOOKUP(A517,Register!$B:$E,4,FALSE)</f>
        <v>29000</v>
      </c>
      <c r="I517" s="412"/>
      <c r="J517" s="412"/>
      <c r="K517" s="412"/>
      <c r="L517" s="412"/>
      <c r="M517" s="412"/>
      <c r="N517" s="111" t="s">
        <v>1702</v>
      </c>
      <c r="O517" s="344" t="str">
        <f>VLOOKUP(P517,'Tech. sheet (2)'!$A:$R,18,FALSE)</f>
        <v>L-950-876-270TH435F5628-USK-20EB05</v>
      </c>
      <c r="P517" s="343" t="str">
        <f>VLOOKUP(N517,Register!$B:$E,3,FALSE)</f>
        <v>OT153-ELQ1542A3A USK</v>
      </c>
      <c r="Q517" s="447" t="str">
        <f>VLOOKUP(P517,'Tech. sheet (2)'!$A:$S,17,FALSE)</f>
        <v>153-1 A</v>
      </c>
      <c r="R517" s="442" t="str">
        <f>VLOOKUP(P517,'Tech. sheet (2)'!$A:$S,12,FALSE)</f>
        <v>W/G</v>
      </c>
      <c r="S517" s="436">
        <v>1.0</v>
      </c>
      <c r="T517" s="436" t="s">
        <v>3307</v>
      </c>
      <c r="U517" s="436">
        <f>VLOOKUP(N517,Register!$B:$E,4,FALSE)</f>
        <v>6500</v>
      </c>
      <c r="V517" s="412"/>
      <c r="W517" s="270"/>
      <c r="X517" s="270"/>
      <c r="Y517" s="270"/>
      <c r="Z517" s="270"/>
      <c r="AA517" s="270"/>
      <c r="AB517" s="270"/>
      <c r="AC517" s="270"/>
    </row>
    <row r="518" ht="15.75" customHeight="1">
      <c r="A518" s="209" t="s">
        <v>1581</v>
      </c>
      <c r="B518" s="436" t="str">
        <f>VLOOKUP(C518,'Tech. sheet (2)'!$A:$S,18,FALSE)</f>
        <v>L-942-790-160TS340S2020-RAS-А08К05</v>
      </c>
      <c r="C518" s="437" t="str">
        <f>VLOOKUP(A518,Register!$B:$F,3,FALSE)</f>
        <v>0,16x942x790 ALU/С</v>
      </c>
      <c r="D518" s="437" t="str">
        <f>VLOOKUP(C518,'Tech. sheet (2)'!$A:$S,17,FALSE)</f>
        <v>BUF-3 A</v>
      </c>
      <c r="E518" s="437" t="str">
        <f>VLOOKUP(C518,'Tech. sheet (2)'!$A:$S,12,FALSE)</f>
        <v>ALU/С</v>
      </c>
      <c r="F518" s="443">
        <v>2.0</v>
      </c>
      <c r="G518" s="443" t="s">
        <v>3308</v>
      </c>
      <c r="H518" s="443">
        <f>VLOOKUP(A518,Register!$B:$E,4,FALSE)</f>
        <v>30000</v>
      </c>
      <c r="I518" s="412"/>
      <c r="J518" s="412"/>
      <c r="K518" s="412"/>
      <c r="L518" s="412"/>
      <c r="M518" s="412"/>
      <c r="N518" s="111" t="s">
        <v>1702</v>
      </c>
      <c r="O518" s="344" t="str">
        <f>VLOOKUP(P518,'Tech. sheet (2)'!$A:$R,18,FALSE)</f>
        <v>L-950-876-270TH435F5628-USK-20EB05</v>
      </c>
      <c r="P518" s="343" t="str">
        <f>VLOOKUP(N518,Register!$B:$E,3,FALSE)</f>
        <v>OT153-ELQ1542A3A USK</v>
      </c>
      <c r="Q518" s="447" t="str">
        <f>VLOOKUP(P518,'Tech. sheet (2)'!$A:$S,17,FALSE)</f>
        <v>153-1 A</v>
      </c>
      <c r="R518" s="442" t="str">
        <f>VLOOKUP(P518,'Tech. sheet (2)'!$A:$S,12,FALSE)</f>
        <v>W/G</v>
      </c>
      <c r="S518" s="436">
        <v>2.0</v>
      </c>
      <c r="T518" s="436">
        <v>819059.0</v>
      </c>
      <c r="U518" s="436">
        <f>VLOOKUP(N518,Register!$B:$E,4,FALSE)</f>
        <v>6500</v>
      </c>
      <c r="V518" s="412"/>
      <c r="W518" s="270"/>
      <c r="X518" s="270"/>
      <c r="Y518" s="270"/>
      <c r="Z518" s="270"/>
      <c r="AA518" s="270"/>
      <c r="AB518" s="270"/>
      <c r="AC518" s="270"/>
    </row>
    <row r="519" ht="15.75" customHeight="1">
      <c r="A519" s="209" t="s">
        <v>1630</v>
      </c>
      <c r="B519" s="436" t="str">
        <f>VLOOKUP(C519,'Tech. sheet (2)'!$A:$S,18,FALSE)</f>
        <v>L-950-876-270TH435F5628-USK-20EB05</v>
      </c>
      <c r="C519" s="437" t="str">
        <f>VLOOKUP(A519,Register!$B:$F,3,FALSE)</f>
        <v>OT153-ELQ1542A3A USK</v>
      </c>
      <c r="D519" s="447" t="str">
        <f>VLOOKUP(C519,'Tech. sheet (2)'!$A:$S,17,FALSE)</f>
        <v>153-1 A</v>
      </c>
      <c r="E519" s="437" t="str">
        <f>VLOOKUP(C519,'Tech. sheet (2)'!$A:$S,12,FALSE)</f>
        <v>W/G</v>
      </c>
      <c r="F519" s="443">
        <v>2.0</v>
      </c>
      <c r="G519" s="443">
        <v>819059.0</v>
      </c>
      <c r="H519" s="443">
        <f>VLOOKUP(A519,Register!$B:$E,4,FALSE)</f>
        <v>20000</v>
      </c>
      <c r="I519" s="412"/>
      <c r="J519" s="412"/>
      <c r="K519" s="412"/>
      <c r="L519" s="412"/>
      <c r="M519" s="412"/>
      <c r="N519" s="111" t="s">
        <v>1687</v>
      </c>
      <c r="O519" s="344" t="str">
        <f>VLOOKUP(P519,'Tech. sheet (2)'!$A:$R,18,FALSE)</f>
        <v>L-950-876-270TH435F5628-USK-20EB05</v>
      </c>
      <c r="P519" s="343" t="str">
        <f>VLOOKUP(N519,Register!$B:$E,3,FALSE)</f>
        <v>OT153-ELQ1554A0A USK</v>
      </c>
      <c r="Q519" s="437" t="str">
        <f>VLOOKUP(P519,'Tech. sheet (2)'!$A:$S,17,FALSE)</f>
        <v>153-1 A</v>
      </c>
      <c r="R519" s="442" t="str">
        <f>VLOOKUP(P519,'Tech. sheet (2)'!$A:$S,12,FALSE)</f>
        <v>W/G</v>
      </c>
      <c r="S519" s="436">
        <v>2.0</v>
      </c>
      <c r="T519" s="436">
        <v>819059.0</v>
      </c>
      <c r="U519" s="436">
        <f>VLOOKUP(N519,Register!$B:$E,4,FALSE)</f>
        <v>15000</v>
      </c>
      <c r="V519" s="412"/>
      <c r="W519" s="270"/>
      <c r="X519" s="270"/>
      <c r="Y519" s="270"/>
      <c r="Z519" s="270"/>
      <c r="AA519" s="270"/>
      <c r="AB519" s="270"/>
      <c r="AC519" s="270"/>
    </row>
    <row r="520" ht="15.75" customHeight="1">
      <c r="A520" s="435" t="s">
        <v>1632</v>
      </c>
      <c r="B520" s="436" t="str">
        <f>VLOOKUP(C520,'Tech. sheet (2)'!$A:$S,18,FALSE)</f>
        <v>L-950-876-270TH435F5628-USK-20EB05</v>
      </c>
      <c r="C520" s="437" t="str">
        <f>VLOOKUP(A520,Register!$B:$F,3,FALSE)</f>
        <v>OT153-ELQ1542A3A USK</v>
      </c>
      <c r="D520" s="447" t="str">
        <f>VLOOKUP(C520,'Tech. sheet (2)'!$A:$S,17,FALSE)</f>
        <v>153-1 A</v>
      </c>
      <c r="E520" s="437" t="str">
        <f>VLOOKUP(C520,'Tech. sheet (2)'!$A:$S,12,FALSE)</f>
        <v>W/G</v>
      </c>
      <c r="F520" s="438">
        <v>2.0</v>
      </c>
      <c r="G520" s="438">
        <v>819059.0</v>
      </c>
      <c r="H520" s="438">
        <f>VLOOKUP(A520,Register!$B:$E,4,FALSE)</f>
        <v>20000</v>
      </c>
      <c r="I520" s="412"/>
      <c r="J520" s="412"/>
      <c r="K520" s="412"/>
      <c r="L520" s="412"/>
      <c r="M520" s="412"/>
      <c r="N520" s="111" t="s">
        <v>1687</v>
      </c>
      <c r="O520" s="344" t="str">
        <f>VLOOKUP(P520,'Tech. sheet (2)'!$A:$R,18,FALSE)</f>
        <v>L-950-876-270TH435F5628-USK-20EB05</v>
      </c>
      <c r="P520" s="343" t="str">
        <f>VLOOKUP(N520,Register!$B:$E,3,FALSE)</f>
        <v>OT153-ELQ1554A0A USK</v>
      </c>
      <c r="Q520" s="437" t="str">
        <f>VLOOKUP(P520,'Tech. sheet (2)'!$A:$S,17,FALSE)</f>
        <v>153-1 A</v>
      </c>
      <c r="R520" s="442" t="str">
        <f>VLOOKUP(P520,'Tech. sheet (2)'!$A:$S,12,FALSE)</f>
        <v>W/G</v>
      </c>
      <c r="S520" s="436">
        <v>3.0</v>
      </c>
      <c r="T520" s="436">
        <v>816733.0</v>
      </c>
      <c r="U520" s="436">
        <f>VLOOKUP(N520,Register!$B:$E,4,FALSE)</f>
        <v>15000</v>
      </c>
      <c r="V520" s="412"/>
      <c r="W520" s="270"/>
      <c r="X520" s="270"/>
      <c r="Y520" s="270"/>
      <c r="Z520" s="270"/>
      <c r="AA520" s="270"/>
      <c r="AB520" s="270"/>
      <c r="AC520" s="270"/>
    </row>
    <row r="521" ht="15.75" customHeight="1">
      <c r="A521" s="435" t="s">
        <v>1509</v>
      </c>
      <c r="B521" s="436" t="str">
        <f>VLOOKUP(C521,'Tech. sheet (2)'!$A:$S,18,FALSE)</f>
        <v>L-950-876-270TH435F5628-USK-20EB05</v>
      </c>
      <c r="C521" s="437" t="str">
        <f>VLOOKUP(A521,Register!$B:$F,3,FALSE)</f>
        <v>OT153-ELQ1542A3A USK</v>
      </c>
      <c r="D521" s="447" t="str">
        <f>VLOOKUP(C521,'Tech. sheet (2)'!$A:$S,17,FALSE)</f>
        <v>153-1 A</v>
      </c>
      <c r="E521" s="437" t="str">
        <f>VLOOKUP(C521,'Tech. sheet (2)'!$A:$S,12,FALSE)</f>
        <v>W/G</v>
      </c>
      <c r="F521" s="438">
        <v>2.0</v>
      </c>
      <c r="G521" s="438">
        <v>819059.0</v>
      </c>
      <c r="H521" s="438">
        <v>8000.0</v>
      </c>
      <c r="I521" s="412"/>
      <c r="J521" s="412"/>
      <c r="K521" s="412"/>
      <c r="L521" s="412"/>
      <c r="M521" s="412"/>
      <c r="N521" s="111" t="s">
        <v>1702</v>
      </c>
      <c r="O521" s="344" t="str">
        <f>VLOOKUP(P521,'Tech. sheet (2)'!$A:$R,18,FALSE)</f>
        <v>L-950-876-270TH435F5628-USK-20EB05</v>
      </c>
      <c r="P521" s="343" t="str">
        <f>VLOOKUP(N521,Register!$B:$E,3,FALSE)</f>
        <v>OT153-ELQ1542A3A USK</v>
      </c>
      <c r="Q521" s="447" t="str">
        <f>VLOOKUP(P521,'Tech. sheet (2)'!$A:$S,17,FALSE)</f>
        <v>153-1 A</v>
      </c>
      <c r="R521" s="442" t="str">
        <f>VLOOKUP(P521,'Tech. sheet (2)'!$A:$S,12,FALSE)</f>
        <v>W/G</v>
      </c>
      <c r="S521" s="436">
        <v>3.0</v>
      </c>
      <c r="T521" s="436">
        <v>816733.0</v>
      </c>
      <c r="U521" s="436">
        <f>VLOOKUP(N521,Register!$B:$E,4,FALSE)</f>
        <v>6500</v>
      </c>
      <c r="V521" s="412"/>
      <c r="W521" s="270"/>
      <c r="X521" s="270"/>
      <c r="Y521" s="270"/>
      <c r="Z521" s="270"/>
      <c r="AA521" s="270"/>
      <c r="AB521" s="270"/>
      <c r="AC521" s="270"/>
    </row>
    <row r="522" ht="15.75" customHeight="1">
      <c r="A522" s="435" t="s">
        <v>1628</v>
      </c>
      <c r="B522" s="449" t="str">
        <f>VLOOKUP(C522,'Tech. sheet (2)'!$A:$S,18,FALSE)</f>
        <v>L-838-826-200TH415F2828-USK-08CB05</v>
      </c>
      <c r="C522" s="437" t="str">
        <f>VLOOKUP(A522,Register!$B:$F,3,FALSE)</f>
        <v>OT99-ELQ9991A0A ARP</v>
      </c>
      <c r="D522" s="437" t="str">
        <f>VLOOKUP(C522,'Tech. sheet (2)'!$A:$S,17,FALSE)</f>
        <v>99-S-3</v>
      </c>
      <c r="E522" s="437" t="str">
        <f>VLOOKUP(C522,'Tech. sheet (2)'!$A:$S,12,FALSE)</f>
        <v>G/G </v>
      </c>
      <c r="F522" s="438">
        <v>2.0</v>
      </c>
      <c r="G522" s="438">
        <v>816361.0</v>
      </c>
      <c r="H522" s="438">
        <f>VLOOKUP(A522,Register!$B:$E,4,FALSE)</f>
        <v>20000</v>
      </c>
      <c r="I522" s="412"/>
      <c r="J522" s="412"/>
      <c r="K522" s="412"/>
      <c r="L522" s="412"/>
      <c r="M522" s="412"/>
      <c r="N522" s="111" t="s">
        <v>1689</v>
      </c>
      <c r="O522" s="344" t="str">
        <f>VLOOKUP(P522,'Tech. sheet (2)'!$A:$R,18,FALSE)</f>
        <v>L-920-778-160TS480S2828-USK-А08К05</v>
      </c>
      <c r="P522" s="343" t="str">
        <f>VLOOKUP(N522,Register!$B:$E,3,FALSE)</f>
        <v>0,16x920x778 USK Alu/C</v>
      </c>
      <c r="Q522" s="437" t="str">
        <f>VLOOKUP(P522,'Tech. sheet (2)'!$A:$S,17,FALSE)</f>
        <v>BUF-7 B</v>
      </c>
      <c r="R522" s="442" t="str">
        <f>VLOOKUP(P522,'Tech. sheet (2)'!$A:$S,12,FALSE)</f>
        <v>ALU/C</v>
      </c>
      <c r="S522" s="436">
        <v>1.0</v>
      </c>
      <c r="T522" s="436" t="s">
        <v>3306</v>
      </c>
      <c r="U522" s="436">
        <v>15000.0</v>
      </c>
      <c r="V522" s="412"/>
      <c r="W522" s="270"/>
      <c r="X522" s="270"/>
      <c r="Y522" s="270"/>
      <c r="Z522" s="270"/>
      <c r="AA522" s="270"/>
      <c r="AB522" s="270"/>
      <c r="AC522" s="270"/>
    </row>
    <row r="523" ht="15.75" customHeight="1">
      <c r="A523" s="435" t="s">
        <v>1624</v>
      </c>
      <c r="B523" s="436" t="str">
        <f>VLOOKUP(C523,'Tech. sheet (2)'!$A:$S,18,FALSE)</f>
        <v>L-942-790-160TS340S2020-RAS-А08К05</v>
      </c>
      <c r="C523" s="437" t="str">
        <f>VLOOKUP(A523,Register!$B:$F,3,FALSE)</f>
        <v>0,16x942x790 ALU/С</v>
      </c>
      <c r="D523" s="437" t="str">
        <f>VLOOKUP(C523,'Tech. sheet (2)'!$A:$S,17,FALSE)</f>
        <v>BUF-3 A</v>
      </c>
      <c r="E523" s="437" t="str">
        <f>VLOOKUP(C523,'Tech. sheet (2)'!$A:$S,12,FALSE)</f>
        <v>ALU/С</v>
      </c>
      <c r="F523" s="438">
        <v>2.0</v>
      </c>
      <c r="G523" s="438" t="s">
        <v>3308</v>
      </c>
      <c r="H523" s="438">
        <f>VLOOKUP(A523,Register!$B:$E,4,FALSE)</f>
        <v>26000</v>
      </c>
      <c r="I523" s="412"/>
      <c r="J523" s="412"/>
      <c r="K523" s="412"/>
      <c r="L523" s="412"/>
      <c r="M523" s="412"/>
      <c r="N523" s="111" t="s">
        <v>1711</v>
      </c>
      <c r="O523" s="344" t="str">
        <f>VLOOKUP(P523,'Tech. sheet (2)'!$A:$R,18,FALSE)</f>
        <v>L-838-942-170TH550F2820-USK-A55K05   </v>
      </c>
      <c r="P523" s="343" t="str">
        <f>VLOOKUP(N523,Register!$B:$E,3,FALSE)</f>
        <v>0,17x838x942 USK ALU/С</v>
      </c>
      <c r="Q523" s="437" t="str">
        <f>VLOOKUP(P523,'Tech. sheet (2)'!$A:$S,17,FALSE)</f>
        <v>BUF-8 A</v>
      </c>
      <c r="R523" s="442" t="str">
        <f>VLOOKUP(P523,'Tech. sheet (2)'!$A:$S,12,FALSE)</f>
        <v>ALU/С</v>
      </c>
      <c r="S523" s="436">
        <v>1.0</v>
      </c>
      <c r="T523" s="436" t="s">
        <v>3306</v>
      </c>
      <c r="U523" s="436">
        <f>VLOOKUP(N523,Register!$B:$E,4,FALSE)</f>
        <v>26000</v>
      </c>
      <c r="V523" s="412"/>
      <c r="W523" s="270"/>
      <c r="X523" s="270"/>
      <c r="Y523" s="270"/>
      <c r="Z523" s="270"/>
      <c r="AA523" s="270"/>
      <c r="AB523" s="270"/>
      <c r="AC523" s="270"/>
    </row>
    <row r="524" ht="15.75" customHeight="1">
      <c r="A524" s="435" t="s">
        <v>1625</v>
      </c>
      <c r="B524" s="436" t="str">
        <f>VLOOKUP(C524,'Tech. sheet (2)'!$A:$S,18,FALSE)</f>
        <v>L-942-790-160TS340S2020-RAS-А08К05</v>
      </c>
      <c r="C524" s="437" t="str">
        <f>VLOOKUP(A524,Register!$B:$F,3,FALSE)</f>
        <v>0,16x942x790 ALU/С</v>
      </c>
      <c r="D524" s="437" t="str">
        <f>VLOOKUP(C524,'Tech. sheet (2)'!$A:$S,17,FALSE)</f>
        <v>BUF-3 A</v>
      </c>
      <c r="E524" s="437" t="str">
        <f>VLOOKUP(C524,'Tech. sheet (2)'!$A:$S,12,FALSE)</f>
        <v>ALU/С</v>
      </c>
      <c r="F524" s="438">
        <v>2.0</v>
      </c>
      <c r="G524" s="438" t="s">
        <v>3308</v>
      </c>
      <c r="H524" s="438">
        <f>VLOOKUP(A524,Register!$B:$E,4,FALSE)</f>
        <v>30000</v>
      </c>
      <c r="I524" s="412"/>
      <c r="J524" s="412"/>
      <c r="K524" s="412"/>
      <c r="L524" s="412"/>
      <c r="M524" s="412"/>
      <c r="N524" s="111" t="s">
        <v>1704</v>
      </c>
      <c r="O524" s="344" t="str">
        <f>VLOOKUP(P524,'Tech. sheet (2)'!$A:$R,18,FALSE)</f>
        <v>L-922-868-170TH580S2828-USK-W14K05</v>
      </c>
      <c r="P524" s="343" t="str">
        <f>VLOOKUP(N524,Register!$B:$E,3,FALSE)</f>
        <v>OT070-ELQ7022A6A 28/28 USK </v>
      </c>
      <c r="Q524" s="437" t="str">
        <f>VLOOKUP(P524,'Tech. sheet (2)'!$A:$S,17,FALSE)</f>
        <v>70-5</v>
      </c>
      <c r="R524" s="442" t="str">
        <f>VLOOKUP(P524,'Tech. sheet (2)'!$A:$S,12,FALSE)</f>
        <v>2W/C</v>
      </c>
      <c r="S524" s="436">
        <v>1.0</v>
      </c>
      <c r="T524" s="436" t="s">
        <v>3306</v>
      </c>
      <c r="U524" s="436">
        <f>VLOOKUP(N524,Register!$B:$E,4,FALSE)</f>
        <v>24000</v>
      </c>
      <c r="V524" s="412"/>
      <c r="W524" s="270"/>
      <c r="X524" s="270"/>
      <c r="Y524" s="270"/>
      <c r="Z524" s="270"/>
      <c r="AA524" s="270"/>
      <c r="AB524" s="270"/>
      <c r="AC524" s="270"/>
    </row>
    <row r="525" ht="15.75" customHeight="1">
      <c r="A525" s="435" t="s">
        <v>1626</v>
      </c>
      <c r="B525" s="436" t="str">
        <f>VLOOKUP(C525,'Tech. sheet (2)'!$A:$S,18,FALSE)</f>
        <v>L-808-908-200TH550S2828-HBI-A07K05</v>
      </c>
      <c r="C525" s="437" t="str">
        <f>VLOOKUP(A525,Register!$B:$F,3,FALSE)</f>
        <v>OT96 Alu/C HBI auto</v>
      </c>
      <c r="D525" s="437" t="str">
        <f>VLOOKUP(C525,'Tech. sheet (2)'!$A:$S,17,FALSE)</f>
        <v>96-1 A</v>
      </c>
      <c r="E525" s="447" t="str">
        <f>VLOOKUP(C525,'Tech. sheet (2)'!$A:$S,12,FALSE)</f>
        <v>ALU/C</v>
      </c>
      <c r="F525" s="438">
        <v>2.0</v>
      </c>
      <c r="G525" s="438" t="s">
        <v>3308</v>
      </c>
      <c r="H525" s="438">
        <f>VLOOKUP(A525,Register!$B:$E,4,FALSE)</f>
        <v>25000</v>
      </c>
      <c r="I525" s="412"/>
      <c r="J525" s="412"/>
      <c r="K525" s="412"/>
      <c r="L525" s="412"/>
      <c r="M525" s="412"/>
      <c r="N525" s="111" t="s">
        <v>1697</v>
      </c>
      <c r="O525" s="344" t="str">
        <f>VLOOKUP(P525,'Tech. sheet (2)'!$A:$R,18,FALSE)</f>
        <v>L-922-868-170TH580S2828-USK-07CK05</v>
      </c>
      <c r="P525" s="343" t="str">
        <f>VLOOKUP(N525,Register!$B:$E,3,FALSE)</f>
        <v>OT070-ELQ7013A9A USK</v>
      </c>
      <c r="Q525" s="437" t="str">
        <f>VLOOKUP(P525,'Tech. sheet (2)'!$A:$S,17,FALSE)</f>
        <v>70-3 A</v>
      </c>
      <c r="R525" s="442" t="str">
        <f>VLOOKUP(P525,'Tech. sheet (2)'!$A:$S,12,FALSE)</f>
        <v>G/C</v>
      </c>
      <c r="S525" s="436">
        <v>1.0</v>
      </c>
      <c r="T525" s="436" t="s">
        <v>3306</v>
      </c>
      <c r="U525" s="436">
        <f>VLOOKUP(N525,Register!$B:$E,4,FALSE)</f>
        <v>30000</v>
      </c>
      <c r="V525" s="412"/>
      <c r="W525" s="270"/>
      <c r="X525" s="270"/>
      <c r="Y525" s="270"/>
      <c r="Z525" s="270"/>
      <c r="AA525" s="270"/>
      <c r="AB525" s="270"/>
      <c r="AC525" s="270"/>
    </row>
    <row r="526" ht="15.75" customHeight="1">
      <c r="A526" s="435" t="s">
        <v>1627</v>
      </c>
      <c r="B526" s="436" t="str">
        <f>VLOOKUP(C526,'Tech. sheet (2)'!$A:$S,18,FALSE)</f>
        <v>L-808-908-200TH550S2828-HBI-A07K05</v>
      </c>
      <c r="C526" s="437" t="str">
        <f>VLOOKUP(A526,Register!$B:$F,3,FALSE)</f>
        <v>OT96 Alu/C HBI auto</v>
      </c>
      <c r="D526" s="437" t="str">
        <f>VLOOKUP(C526,'Tech. sheet (2)'!$A:$S,17,FALSE)</f>
        <v>96-1 A</v>
      </c>
      <c r="E526" s="447" t="str">
        <f>VLOOKUP(C526,'Tech. sheet (2)'!$A:$S,12,FALSE)</f>
        <v>ALU/C</v>
      </c>
      <c r="F526" s="438">
        <v>2.0</v>
      </c>
      <c r="G526" s="438" t="s">
        <v>3308</v>
      </c>
      <c r="H526" s="438">
        <f>VLOOKUP(A526,Register!$B:$E,4,FALSE)</f>
        <v>22000</v>
      </c>
      <c r="I526" s="412"/>
      <c r="J526" s="412"/>
      <c r="K526" s="412"/>
      <c r="L526" s="412"/>
      <c r="M526" s="412"/>
      <c r="N526" s="111" t="s">
        <v>1714</v>
      </c>
      <c r="O526" s="344" t="str">
        <f>VLOOKUP(P526,'Tech. sheet (2)'!$A:$R,18,FALSE)</f>
        <v>L-975-925-140TS550S2828-USK-C06K05</v>
      </c>
      <c r="P526" s="343" t="str">
        <f>VLOOKUP(N526,Register!$B:$E,3,FALSE)</f>
        <v>0,14x975x925 G/C USK</v>
      </c>
      <c r="Q526" s="437" t="str">
        <f>VLOOKUP(P526,'Tech. sheet (2)'!$A:$S,17,FALSE)</f>
        <v>BUF-11 A</v>
      </c>
      <c r="R526" s="442" t="str">
        <f>VLOOKUP(P526,'Tech. sheet (2)'!$A:$S,12,FALSE)</f>
        <v>G/C</v>
      </c>
      <c r="S526" s="436">
        <v>1.0</v>
      </c>
      <c r="T526" s="436" t="s">
        <v>3306</v>
      </c>
      <c r="U526" s="436">
        <f>VLOOKUP(N526,Register!$B:$E,4,FALSE)</f>
        <v>17000</v>
      </c>
      <c r="V526" s="412"/>
      <c r="W526" s="270"/>
      <c r="X526" s="270"/>
      <c r="Y526" s="270"/>
      <c r="Z526" s="270"/>
      <c r="AA526" s="270"/>
      <c r="AB526" s="270"/>
      <c r="AC526" s="270"/>
    </row>
    <row r="527" ht="15.75" customHeight="1">
      <c r="A527" s="435" t="s">
        <v>1619</v>
      </c>
      <c r="B527" s="436" t="str">
        <f>VLOOKUP(C527,'Tech. sheet (2)'!$A:$S,18,FALSE)</f>
        <v>L-838-942-170TH550F2820-HBI-A55K05</v>
      </c>
      <c r="C527" s="437" t="str">
        <f>VLOOKUP(A527,Register!$B:$F,3,FALSE)</f>
        <v>0,17x838x942 ALU/С</v>
      </c>
      <c r="D527" s="437" t="str">
        <f>VLOOKUP(C527,'Tech. sheet (2)'!$A:$S,17,FALSE)</f>
        <v>BUF-8 A</v>
      </c>
      <c r="E527" s="437" t="str">
        <f>VLOOKUP(C527,'Tech. sheet (2)'!$A:$S,12,FALSE)</f>
        <v>ALU/С</v>
      </c>
      <c r="F527" s="438">
        <v>2.0</v>
      </c>
      <c r="G527" s="438" t="s">
        <v>3308</v>
      </c>
      <c r="H527" s="438">
        <f>VLOOKUP(A527,Register!$B:$E,4,FALSE)</f>
        <v>30000</v>
      </c>
      <c r="I527" s="412"/>
      <c r="J527" s="412"/>
      <c r="K527" s="412"/>
      <c r="L527" s="412"/>
      <c r="M527" s="412"/>
      <c r="N527" s="111" t="s">
        <v>1721</v>
      </c>
      <c r="O527" s="344" t="str">
        <f>VLOOKUP(P527,'Tech. sheet (2)'!$A:$R,18,FALSE)</f>
        <v>L-975-925-140TS550S2828-USK-IMP-C06K05</v>
      </c>
      <c r="P527" s="343" t="str">
        <f>VLOOKUP(N527,Register!$B:$E,3,FALSE)</f>
        <v>0,14x975x925 IMP G/C</v>
      </c>
      <c r="Q527" s="437" t="str">
        <f>VLOOKUP(P527,'Tech. sheet (2)'!$A:$S,17,FALSE)</f>
        <v>BUF-11 A</v>
      </c>
      <c r="R527" s="442" t="str">
        <f>VLOOKUP(P527,'Tech. sheet (2)'!$A:$S,12,FALSE)</f>
        <v>G/C</v>
      </c>
      <c r="S527" s="436">
        <v>1.0</v>
      </c>
      <c r="T527" s="436" t="s">
        <v>3306</v>
      </c>
      <c r="U527" s="436">
        <f>VLOOKUP(N527,Register!$B:$E,4,FALSE)</f>
        <v>7610</v>
      </c>
      <c r="V527" s="412"/>
      <c r="W527" s="270"/>
      <c r="X527" s="270"/>
      <c r="Y527" s="270"/>
      <c r="Z527" s="270"/>
      <c r="AA527" s="270"/>
      <c r="AB527" s="270"/>
      <c r="AC527" s="270"/>
    </row>
    <row r="528" ht="15.75" customHeight="1">
      <c r="A528" s="435" t="s">
        <v>1634</v>
      </c>
      <c r="B528" s="436" t="str">
        <f>VLOOKUP(C528,'Tech. sheet (2)'!$A:$S,18,FALSE)</f>
        <v>L-922-868-170TH550F2828-HBI-07CK05</v>
      </c>
      <c r="C528" s="437" t="str">
        <f>VLOOKUP(A528,Register!$B:$F,3,FALSE)</f>
        <v>OT070-ELQ7013A9A TH550</v>
      </c>
      <c r="D528" s="437" t="str">
        <f>VLOOKUP(C528,'Tech. sheet (2)'!$A:$S,17,FALSE)</f>
        <v>70-3 B</v>
      </c>
      <c r="E528" s="437" t="str">
        <f>VLOOKUP(C528,'Tech. sheet (2)'!$A:$S,12,FALSE)</f>
        <v>G/C</v>
      </c>
      <c r="F528" s="438">
        <v>2.0</v>
      </c>
      <c r="G528" s="438">
        <v>816361.0</v>
      </c>
      <c r="H528" s="438">
        <f>VLOOKUP(A528,Register!$B:$E,4,FALSE)</f>
        <v>20000</v>
      </c>
      <c r="I528" s="412"/>
      <c r="J528" s="412"/>
      <c r="K528" s="412"/>
      <c r="L528" s="412"/>
      <c r="M528" s="412"/>
      <c r="N528" s="111" t="s">
        <v>1718</v>
      </c>
      <c r="O528" s="344" t="str">
        <f>VLOOKUP(P528,'Tech. sheet (2)'!$A:$R,18,FALSE)</f>
        <v>L-918-925-140TS550S2828-RAS-C06K05</v>
      </c>
      <c r="P528" s="343" t="str">
        <f>VLOOKUP(N528,Register!$B:$E,3,FALSE)</f>
        <v>0,14x918x925 G/C</v>
      </c>
      <c r="Q528" s="437" t="str">
        <f>VLOOKUP(P528,'Tech. sheet (2)'!$A:$S,17,FALSE)</f>
        <v>BUF-9 A</v>
      </c>
      <c r="R528" s="442" t="str">
        <f>VLOOKUP(P528,'Tech. sheet (2)'!$A:$S,12,FALSE)</f>
        <v>G/C</v>
      </c>
      <c r="S528" s="436">
        <v>1.0</v>
      </c>
      <c r="T528" s="436" t="s">
        <v>3306</v>
      </c>
      <c r="U528" s="436">
        <f>VLOOKUP(N528,Register!$B:$E,4,FALSE)</f>
        <v>4000</v>
      </c>
      <c r="V528" s="412"/>
      <c r="W528" s="270"/>
      <c r="X528" s="270"/>
      <c r="Y528" s="270"/>
      <c r="Z528" s="270"/>
      <c r="AA528" s="270"/>
      <c r="AB528" s="270"/>
      <c r="AC528" s="270"/>
    </row>
    <row r="529" ht="15.75" customHeight="1">
      <c r="A529" s="435" t="s">
        <v>1635</v>
      </c>
      <c r="B529" s="436" t="str">
        <f>VLOOKUP(C529,'Tech. sheet (2)'!$A:$S,18,FALSE)</f>
        <v>L-922-868-170TH550F2828-HBI-07CK05</v>
      </c>
      <c r="C529" s="437" t="str">
        <f>VLOOKUP(A529,Register!$B:$F,3,FALSE)</f>
        <v>OT070-ELQ7013A9A TH550</v>
      </c>
      <c r="D529" s="437" t="str">
        <f>VLOOKUP(C529,'Tech. sheet (2)'!$A:$S,17,FALSE)</f>
        <v>70-3 B</v>
      </c>
      <c r="E529" s="437" t="str">
        <f>VLOOKUP(C529,'Tech. sheet (2)'!$A:$S,12,FALSE)</f>
        <v>G/C</v>
      </c>
      <c r="F529" s="438">
        <v>2.0</v>
      </c>
      <c r="G529" s="438">
        <v>816361.0</v>
      </c>
      <c r="H529" s="438">
        <f>VLOOKUP(A529,Register!$B:$E,4,FALSE)</f>
        <v>20000</v>
      </c>
      <c r="I529" s="412"/>
      <c r="J529" s="412"/>
      <c r="K529" s="412"/>
      <c r="L529" s="412"/>
      <c r="M529" s="412"/>
      <c r="N529" s="111" t="s">
        <v>1715</v>
      </c>
      <c r="O529" s="344" t="str">
        <f>VLOOKUP(P529,'Tech. sheet (2)'!$A:$R,18,FALSE)</f>
        <v>L-918-925-140TS550S2828-USK-IMP-C06K05</v>
      </c>
      <c r="P529" s="343" t="str">
        <f>VLOOKUP(N529,Register!$B:$E,3,FALSE)</f>
        <v>0,14x918x925 IMP G/C</v>
      </c>
      <c r="Q529" s="437" t="str">
        <f>VLOOKUP(P529,'Tech. sheet (2)'!$A:$S,17,FALSE)</f>
        <v>BUF-9 A</v>
      </c>
      <c r="R529" s="442" t="str">
        <f>VLOOKUP(P529,'Tech. sheet (2)'!$A:$S,12,FALSE)</f>
        <v>G/C</v>
      </c>
      <c r="S529" s="436">
        <v>1.0</v>
      </c>
      <c r="T529" s="436" t="s">
        <v>3306</v>
      </c>
      <c r="U529" s="436">
        <f>VLOOKUP(N529,Register!$B:$E,4,FALSE)</f>
        <v>11200</v>
      </c>
      <c r="V529" s="412"/>
      <c r="W529" s="270"/>
      <c r="X529" s="270"/>
      <c r="Y529" s="270"/>
      <c r="Z529" s="270"/>
      <c r="AA529" s="270"/>
      <c r="AB529" s="270"/>
      <c r="AC529" s="270"/>
    </row>
    <row r="530" ht="15.75" customHeight="1">
      <c r="A530" s="435" t="s">
        <v>1643</v>
      </c>
      <c r="B530" s="436" t="str">
        <f>VLOOKUP(C530,'Tech. sheet (2)'!$A:$S,18,FALSE)</f>
        <v>L-950-876-270TH435S2828-HBI-W18B55</v>
      </c>
      <c r="C530" s="437" t="str">
        <f>VLOOKUP(A530,Register!$B:$F,3,FALSE)</f>
        <v>OT153-ELQ0561A4A-14400 HBI</v>
      </c>
      <c r="D530" s="437" t="str">
        <f>VLOOKUP(C530,'Tech. sheet (2)'!$A:$S,17,FALSE)</f>
        <v>153-2
</v>
      </c>
      <c r="E530" s="437" t="str">
        <f>VLOOKUP(C530,'Tech. sheet (2)'!$A:$S,12,FALSE)</f>
        <v>2 W/G</v>
      </c>
      <c r="F530" s="438">
        <v>2.0</v>
      </c>
      <c r="G530" s="438">
        <v>818062.0</v>
      </c>
      <c r="H530" s="438">
        <f>VLOOKUP(A530,Register!$B:$E,4,FALSE)</f>
        <v>10000</v>
      </c>
      <c r="I530" s="412"/>
      <c r="J530" s="412"/>
      <c r="K530" s="412"/>
      <c r="L530" s="412"/>
      <c r="M530" s="412"/>
      <c r="N530" s="111" t="s">
        <v>1692</v>
      </c>
      <c r="O530" s="344" t="str">
        <f>VLOOKUP(P530,'Tech. sheet (2)'!$A:$R,18,FALSE)</f>
        <v>L-954-848-170TH435S2828-USK-21EK05   </v>
      </c>
      <c r="P530" s="343" t="str">
        <f>VLOOKUP(N530,Register!$B:$E,3,FALSE)</f>
        <v>OT62-ELQ6215A5A USK 21E</v>
      </c>
      <c r="Q530" s="437" t="str">
        <f>VLOOKUP(P530,'Tech. sheet (2)'!$A:$S,17,FALSE)</f>
        <v>62-1</v>
      </c>
      <c r="R530" s="442" t="str">
        <f>VLOOKUP(P530,'Tech. sheet (2)'!$A:$S,12,FALSE)</f>
        <v>21E</v>
      </c>
      <c r="S530" s="436">
        <v>1.0</v>
      </c>
      <c r="T530" s="436" t="s">
        <v>3306</v>
      </c>
      <c r="U530" s="436">
        <f>VLOOKUP(N530,Register!$B:$E,4,FALSE)</f>
        <v>25000</v>
      </c>
      <c r="V530" s="412"/>
      <c r="W530" s="270"/>
      <c r="X530" s="270"/>
      <c r="Y530" s="270"/>
      <c r="Z530" s="270"/>
      <c r="AA530" s="270"/>
      <c r="AB530" s="270"/>
      <c r="AC530" s="270"/>
    </row>
    <row r="531" ht="15.75" customHeight="1">
      <c r="A531" s="435" t="s">
        <v>1643</v>
      </c>
      <c r="B531" s="436" t="str">
        <f>VLOOKUP(C531,'Tech. sheet (2)'!$A:$S,18,FALSE)</f>
        <v>L-950-876-270TH435S2828-HBI-W18B55</v>
      </c>
      <c r="C531" s="437" t="str">
        <f>VLOOKUP(A531,Register!$B:$F,3,FALSE)</f>
        <v>OT153-ELQ0561A4A-14400 HBI</v>
      </c>
      <c r="D531" s="437" t="str">
        <f>VLOOKUP(C531,'Tech. sheet (2)'!$A:$S,17,FALSE)</f>
        <v>153-2
</v>
      </c>
      <c r="E531" s="437" t="str">
        <f>VLOOKUP(C531,'Tech. sheet (2)'!$A:$S,12,FALSE)</f>
        <v>2 W/G</v>
      </c>
      <c r="F531" s="438">
        <v>3.0</v>
      </c>
      <c r="G531" s="438">
        <v>818062.0</v>
      </c>
      <c r="H531" s="438">
        <f>VLOOKUP(A531,Register!$B:$E,4,FALSE)</f>
        <v>10000</v>
      </c>
      <c r="I531" s="412"/>
      <c r="J531" s="412"/>
      <c r="K531" s="412"/>
      <c r="L531" s="412"/>
      <c r="M531" s="412"/>
      <c r="N531" s="111" t="s">
        <v>1693</v>
      </c>
      <c r="O531" s="450" t="str">
        <f>VLOOKUP(P531,'Tech. sheet (2)'!$A:$R,18,FALSE)</f>
        <v>L-954-848-170TH435S2828-USK-15VK05</v>
      </c>
      <c r="P531" s="343" t="str">
        <f>VLOOKUP(N531,Register!$B:$E,3,FALSE)</f>
        <v>OT62-ELQ6216A2A  USK ver3</v>
      </c>
      <c r="Q531" s="437" t="str">
        <f>VLOOKUP(P531,'Tech. sheet (2)'!$A:$S,17,FALSE)</f>
        <v>62-3 A</v>
      </c>
      <c r="R531" s="451" t="str">
        <f>VLOOKUP(P531,'Tech. sheet (2)'!$A:$S,12,FALSE)</f>
        <v>W/C 15V</v>
      </c>
      <c r="S531" s="436">
        <v>1.0</v>
      </c>
      <c r="T531" s="436" t="s">
        <v>3306</v>
      </c>
      <c r="U531" s="436">
        <f>VLOOKUP(N531,Register!$B:$E,4,FALSE)</f>
        <v>42000</v>
      </c>
      <c r="V531" s="412"/>
      <c r="W531" s="270"/>
      <c r="X531" s="270"/>
      <c r="Y531" s="270"/>
      <c r="Z531" s="270"/>
      <c r="AA531" s="270"/>
      <c r="AB531" s="270"/>
      <c r="AC531" s="270"/>
    </row>
    <row r="532" ht="15.75" customHeight="1">
      <c r="A532" s="435" t="s">
        <v>1644</v>
      </c>
      <c r="B532" s="436" t="str">
        <f>VLOOKUP(C532,'Tech. sheet (2)'!$A:$S,18,FALSE)</f>
        <v>L-950-876-270TH435S2828-USK-W18B55</v>
      </c>
      <c r="C532" s="437" t="str">
        <f>VLOOKUP(A532,Register!$B:$F,3,FALSE)</f>
        <v>OT153-ELQ0561A2A USK</v>
      </c>
      <c r="D532" s="437" t="str">
        <f>VLOOKUP(C532,'Tech. sheet (2)'!$A:$S,17,FALSE)</f>
        <v>153-2
</v>
      </c>
      <c r="E532" s="437" t="str">
        <f>VLOOKUP(C532,'Tech. sheet (2)'!$A:$S,12,FALSE)</f>
        <v>2 W/G</v>
      </c>
      <c r="F532" s="438">
        <v>2.0</v>
      </c>
      <c r="G532" s="438">
        <v>818062.0</v>
      </c>
      <c r="H532" s="438">
        <f>VLOOKUP(A532,Register!$B:$E,4,FALSE)</f>
        <v>20000</v>
      </c>
      <c r="I532" s="412"/>
      <c r="J532" s="412"/>
      <c r="K532" s="412"/>
      <c r="L532" s="412"/>
      <c r="M532" s="412"/>
      <c r="N532" s="111" t="s">
        <v>1699</v>
      </c>
      <c r="O532" s="344" t="str">
        <f>VLOOKUP(P532,'Tech. sheet (2)'!$A:$R,18,FALSE)</f>
        <v>L-922-868-170TH580S2828-USK-08CB05  </v>
      </c>
      <c r="P532" s="343" t="str">
        <f>VLOOKUP(N532,Register!$B:$E,3,FALSE)</f>
        <v>OT070-ELQ7033A2A  TH580 USK</v>
      </c>
      <c r="Q532" s="437" t="str">
        <f>VLOOKUP(P532,'Tech. sheet (2)'!$A:$S,17,FALSE)</f>
        <v>70-2</v>
      </c>
      <c r="R532" s="442" t="str">
        <f>VLOOKUP(P532,'Tech. sheet (2)'!$A:$S,12,FALSE)</f>
        <v>G/G</v>
      </c>
      <c r="S532" s="436">
        <v>1.0</v>
      </c>
      <c r="T532" s="436">
        <v>816314.0</v>
      </c>
      <c r="U532" s="436">
        <f>VLOOKUP(N532,Register!$B:$E,4,FALSE)</f>
        <v>30000</v>
      </c>
      <c r="V532" s="412"/>
      <c r="W532" s="270"/>
      <c r="X532" s="270"/>
      <c r="Y532" s="270"/>
      <c r="Z532" s="270"/>
      <c r="AA532" s="270"/>
      <c r="AB532" s="270"/>
      <c r="AC532" s="270"/>
    </row>
    <row r="533" ht="15.75" customHeight="1">
      <c r="A533" s="435" t="s">
        <v>1644</v>
      </c>
      <c r="B533" s="436" t="str">
        <f>VLOOKUP(C533,'Tech. sheet (2)'!$A:$S,18,FALSE)</f>
        <v>L-950-876-270TH435S2828-USK-W18B55</v>
      </c>
      <c r="C533" s="437" t="str">
        <f>VLOOKUP(A533,Register!$B:$F,3,FALSE)</f>
        <v>OT153-ELQ0561A2A USK</v>
      </c>
      <c r="D533" s="437" t="str">
        <f>VLOOKUP(C533,'Tech. sheet (2)'!$A:$S,17,FALSE)</f>
        <v>153-2
</v>
      </c>
      <c r="E533" s="437" t="str">
        <f>VLOOKUP(C533,'Tech. sheet (2)'!$A:$S,12,FALSE)</f>
        <v>2 W/G</v>
      </c>
      <c r="F533" s="438">
        <v>3.0</v>
      </c>
      <c r="G533" s="438">
        <v>818062.0</v>
      </c>
      <c r="H533" s="438">
        <f>VLOOKUP(A533,Register!$B:$E,4,FALSE)</f>
        <v>20000</v>
      </c>
      <c r="I533" s="412"/>
      <c r="J533" s="412"/>
      <c r="K533" s="412"/>
      <c r="L533" s="412"/>
      <c r="M533" s="412"/>
      <c r="N533" s="111" t="s">
        <v>1715</v>
      </c>
      <c r="O533" s="344" t="str">
        <f>VLOOKUP(P533,'Tech. sheet (2)'!$A:$R,18,FALSE)</f>
        <v>L-918-925-140TS550S2828-USK-IMP-C06K05</v>
      </c>
      <c r="P533" s="343" t="str">
        <f>VLOOKUP(N533,Register!$B:$E,3,FALSE)</f>
        <v>0,14x918x925 IMP G/C</v>
      </c>
      <c r="Q533" s="437" t="str">
        <f>VLOOKUP(P533,'Tech. sheet (2)'!$A:$S,17,FALSE)</f>
        <v>BUF-9 A</v>
      </c>
      <c r="R533" s="442" t="str">
        <f>VLOOKUP(P533,'Tech. sheet (2)'!$A:$S,12,FALSE)</f>
        <v>G/C</v>
      </c>
      <c r="S533" s="436">
        <v>2.0</v>
      </c>
      <c r="T533" s="436">
        <v>101597.0</v>
      </c>
      <c r="U533" s="436">
        <f>VLOOKUP(N533,Register!$B:$E,4,FALSE)</f>
        <v>11200</v>
      </c>
      <c r="V533" s="412"/>
      <c r="W533" s="270"/>
      <c r="X533" s="270"/>
      <c r="Y533" s="270"/>
      <c r="Z533" s="270"/>
      <c r="AA533" s="270"/>
      <c r="AB533" s="270"/>
      <c r="AC533" s="270"/>
    </row>
    <row r="534" ht="15.75" customHeight="1">
      <c r="A534" s="435" t="s">
        <v>1620</v>
      </c>
      <c r="B534" s="436" t="str">
        <f>VLOOKUP(C534,'Tech. sheet (2)'!$A:$S,18,FALSE)</f>
        <v>L-838-942-170TH550F2820-HBI-A55K05</v>
      </c>
      <c r="C534" s="437" t="str">
        <f>VLOOKUP(A534,Register!$B:$F,3,FALSE)</f>
        <v>0,17x838x942 ALU/С</v>
      </c>
      <c r="D534" s="437" t="str">
        <f>VLOOKUP(C534,'Tech. sheet (2)'!$A:$S,17,FALSE)</f>
        <v>BUF-8 A</v>
      </c>
      <c r="E534" s="437" t="str">
        <f>VLOOKUP(C534,'Tech. sheet (2)'!$A:$S,12,FALSE)</f>
        <v>ALU/С</v>
      </c>
      <c r="F534" s="438">
        <v>2.0</v>
      </c>
      <c r="G534" s="438" t="s">
        <v>3308</v>
      </c>
      <c r="H534" s="438">
        <f>VLOOKUP(A534,Register!$B:$E,4,FALSE)</f>
        <v>25000</v>
      </c>
      <c r="I534" s="412"/>
      <c r="J534" s="412"/>
      <c r="K534" s="412"/>
      <c r="L534" s="412"/>
      <c r="M534" s="412"/>
      <c r="N534" s="111" t="s">
        <v>1721</v>
      </c>
      <c r="O534" s="344" t="str">
        <f>VLOOKUP(P534,'Tech. sheet (2)'!$A:$R,18,FALSE)</f>
        <v>L-975-925-140TS550S2828-USK-IMP-C06K05</v>
      </c>
      <c r="P534" s="343" t="str">
        <f>VLOOKUP(N534,Register!$B:$E,3,FALSE)</f>
        <v>0,14x975x925 IMP G/C</v>
      </c>
      <c r="Q534" s="437" t="str">
        <f>VLOOKUP(P534,'Tech. sheet (2)'!$A:$S,17,FALSE)</f>
        <v>BUF-11 A</v>
      </c>
      <c r="R534" s="442" t="str">
        <f>VLOOKUP(P534,'Tech. sheet (2)'!$A:$S,12,FALSE)</f>
        <v>G/C</v>
      </c>
      <c r="S534" s="436">
        <v>2.0</v>
      </c>
      <c r="T534" s="436">
        <v>101597.0</v>
      </c>
      <c r="U534" s="436">
        <f>VLOOKUP(N534,Register!$B:$E,4,FALSE)</f>
        <v>7610</v>
      </c>
      <c r="V534" s="412"/>
      <c r="W534" s="270"/>
      <c r="X534" s="270"/>
      <c r="Y534" s="270"/>
      <c r="Z534" s="270"/>
      <c r="AA534" s="270"/>
      <c r="AB534" s="270"/>
      <c r="AC534" s="270"/>
    </row>
    <row r="535" ht="15.75" customHeight="1">
      <c r="A535" s="435" t="s">
        <v>1621</v>
      </c>
      <c r="B535" s="436" t="str">
        <f>VLOOKUP(C535,'Tech. sheet (2)'!$A:$S,18,FALSE)</f>
        <v>L-913-766-140TS480F2020-USK-А08К05</v>
      </c>
      <c r="C535" s="437" t="str">
        <f>VLOOKUP(A535,Register!$B:$F,3,FALSE)</f>
        <v>0,14x913x766 USK A08</v>
      </c>
      <c r="D535" s="437" t="str">
        <f>VLOOKUP(C535,'Tech. sheet (2)'!$A:$S,17,FALSE)</f>
        <v>BUF-1 A</v>
      </c>
      <c r="E535" s="437" t="str">
        <f>VLOOKUP(C535,'Tech. sheet (2)'!$A:$S,12,FALSE)</f>
        <v>ALU/C</v>
      </c>
      <c r="F535" s="438">
        <v>2.0</v>
      </c>
      <c r="G535" s="438" t="s">
        <v>3308</v>
      </c>
      <c r="H535" s="438">
        <f>VLOOKUP(A535,Register!$B:$E,4,FALSE)</f>
        <v>25000</v>
      </c>
      <c r="I535" s="412"/>
      <c r="J535" s="412"/>
      <c r="K535" s="412"/>
      <c r="L535" s="412"/>
      <c r="M535" s="412"/>
      <c r="N535" s="111" t="s">
        <v>1727</v>
      </c>
      <c r="O535" s="344" t="str">
        <f>VLOOKUP(P535,'Tech. sheet (2)'!$A:$R,18,FALSE)</f>
        <v>L-808-908-200TH550S2828-USK-A07B05</v>
      </c>
      <c r="P535" s="343" t="str">
        <f>VLOOKUP(N535,Register!$B:$E,3,FALSE)</f>
        <v>OT096-A07B05 USK Vaja auto</v>
      </c>
      <c r="Q535" s="437" t="str">
        <f>VLOOKUP(P535,'Tech. sheet (2)'!$A:$S,17,FALSE)</f>
        <v>96-2</v>
      </c>
      <c r="R535" s="442" t="str">
        <f>VLOOKUP(P535,'Tech. sheet (2)'!$A:$S,12,FALSE)</f>
        <v>ALU/G</v>
      </c>
      <c r="S535" s="436">
        <v>2.0</v>
      </c>
      <c r="T535" s="436" t="s">
        <v>3308</v>
      </c>
      <c r="U535" s="436">
        <f>VLOOKUP(N535,Register!$B:$E,4,FALSE)</f>
        <v>32000</v>
      </c>
      <c r="V535" s="412"/>
      <c r="W535" s="270"/>
      <c r="X535" s="270"/>
      <c r="Y535" s="270"/>
      <c r="Z535" s="270"/>
      <c r="AA535" s="270"/>
      <c r="AB535" s="270"/>
      <c r="AC535" s="270"/>
    </row>
    <row r="536" ht="15.75" customHeight="1">
      <c r="A536" s="243" t="s">
        <v>1650</v>
      </c>
      <c r="B536" s="436" t="str">
        <f>VLOOKUP(C536,'Tech. sheet (2)'!$A:$S,18,FALSE)</f>
        <v>L-975-925-140TS550S2828-USK-C06K05</v>
      </c>
      <c r="C536" s="437" t="str">
        <f>VLOOKUP(A536,Register!$B:$F,3,FALSE)</f>
        <v>0,14x975x925 G/C USK</v>
      </c>
      <c r="D536" s="437" t="str">
        <f>VLOOKUP(C536,'Tech. sheet (2)'!$A:$S,17,FALSE)</f>
        <v>BUF-11 A</v>
      </c>
      <c r="E536" s="437" t="str">
        <f>VLOOKUP(C536,'Tech. sheet (2)'!$A:$S,12,FALSE)</f>
        <v>G/C</v>
      </c>
      <c r="F536" s="462">
        <v>2.0</v>
      </c>
      <c r="G536" s="462">
        <v>101597.0</v>
      </c>
      <c r="H536" s="462">
        <f>VLOOKUP(A536,Register!$B:$E,4,FALSE)</f>
        <v>20000</v>
      </c>
      <c r="I536" s="412"/>
      <c r="J536" s="412"/>
      <c r="K536" s="412"/>
      <c r="L536" s="412"/>
      <c r="M536" s="412"/>
      <c r="N536" s="111" t="s">
        <v>1731</v>
      </c>
      <c r="O536" s="344" t="str">
        <f>VLOOKUP(P536,'Tech. sheet (2)'!$A:$R,18,FALSE)</f>
        <v>L-920-778-160TS480S2828-USK-А08К05</v>
      </c>
      <c r="P536" s="343" t="str">
        <f>VLOOKUP(N536,Register!$B:$E,3,FALSE)</f>
        <v>0,16x920x778 USK Alu/C</v>
      </c>
      <c r="Q536" s="437" t="str">
        <f>VLOOKUP(P536,'Tech. sheet (2)'!$A:$S,17,FALSE)</f>
        <v>BUF-7 B</v>
      </c>
      <c r="R536" s="442" t="str">
        <f>VLOOKUP(P536,'Tech. sheet (2)'!$A:$S,12,FALSE)</f>
        <v>ALU/C</v>
      </c>
      <c r="S536" s="436">
        <v>2.0</v>
      </c>
      <c r="T536" s="436" t="s">
        <v>3308</v>
      </c>
      <c r="U536" s="436">
        <f>VLOOKUP(N536,Register!$B:$E,4,FALSE)</f>
        <v>30000</v>
      </c>
      <c r="V536" s="412"/>
      <c r="W536" s="270"/>
      <c r="X536" s="270"/>
      <c r="Y536" s="270"/>
      <c r="Z536" s="270"/>
      <c r="AA536" s="270"/>
      <c r="AB536" s="270"/>
      <c r="AC536" s="270"/>
    </row>
    <row r="537" ht="15.75" customHeight="1">
      <c r="A537" s="243" t="s">
        <v>1652</v>
      </c>
      <c r="B537" s="436" t="str">
        <f>VLOOKUP(C537,'Tech. sheet (2)'!$A:$S,18,FALSE)</f>
        <v>L-975-925-140TS550S2828-USK-C06K05</v>
      </c>
      <c r="C537" s="437" t="str">
        <f>VLOOKUP(A537,Register!$B:$F,3,FALSE)</f>
        <v>0,14x975x925 G/C USK</v>
      </c>
      <c r="D537" s="437" t="str">
        <f>VLOOKUP(C537,'Tech. sheet (2)'!$A:$S,17,FALSE)</f>
        <v>BUF-11 A</v>
      </c>
      <c r="E537" s="437" t="str">
        <f>VLOOKUP(C537,'Tech. sheet (2)'!$A:$S,12,FALSE)</f>
        <v>G/C</v>
      </c>
      <c r="F537" s="462">
        <v>2.0</v>
      </c>
      <c r="G537" s="462">
        <v>101597.0</v>
      </c>
      <c r="H537" s="462">
        <f>VLOOKUP(A537,Register!$B:$E,4,FALSE)</f>
        <v>20000</v>
      </c>
      <c r="I537" s="412"/>
      <c r="J537" s="412"/>
      <c r="K537" s="412"/>
      <c r="L537" s="412"/>
      <c r="M537" s="412"/>
      <c r="N537" s="111" t="s">
        <v>1732</v>
      </c>
      <c r="O537" s="344" t="str">
        <f>VLOOKUP(P537,'Tech. sheet (2)'!$A:$R,18,FALSE)</f>
        <v>L-942-790-160TS340S2020-RAS-А08К05</v>
      </c>
      <c r="P537" s="343" t="str">
        <f>VLOOKUP(N537,Register!$B:$E,3,FALSE)</f>
        <v>0,16x942x790 ALU/С</v>
      </c>
      <c r="Q537" s="437" t="str">
        <f>VLOOKUP(P537,'Tech. sheet (2)'!$A:$S,17,FALSE)</f>
        <v>BUF-3 A</v>
      </c>
      <c r="R537" s="442" t="str">
        <f>VLOOKUP(P537,'Tech. sheet (2)'!$A:$S,12,FALSE)</f>
        <v>ALU/С</v>
      </c>
      <c r="S537" s="436">
        <v>2.0</v>
      </c>
      <c r="T537" s="436" t="s">
        <v>3308</v>
      </c>
      <c r="U537" s="436">
        <f>VLOOKUP(N537,Register!$B:$E,4,FALSE)</f>
        <v>7000</v>
      </c>
      <c r="V537" s="412"/>
      <c r="W537" s="270"/>
      <c r="X537" s="270"/>
      <c r="Y537" s="270"/>
      <c r="Z537" s="270"/>
      <c r="AA537" s="270"/>
      <c r="AB537" s="270"/>
      <c r="AC537" s="270"/>
    </row>
    <row r="538" ht="15.75" customHeight="1">
      <c r="A538" s="243" t="s">
        <v>1653</v>
      </c>
      <c r="B538" s="436" t="str">
        <f>VLOOKUP(C538,'Tech. sheet (2)'!$A:$S,18,FALSE)</f>
        <v>L-975-925-140TS550S2828-USK-C06K05</v>
      </c>
      <c r="C538" s="437" t="str">
        <f>VLOOKUP(A538,Register!$B:$F,3,FALSE)</f>
        <v>0,14x975x925 G/C USK</v>
      </c>
      <c r="D538" s="437" t="str">
        <f>VLOOKUP(C538,'Tech. sheet (2)'!$A:$S,17,FALSE)</f>
        <v>BUF-11 A</v>
      </c>
      <c r="E538" s="437" t="str">
        <f>VLOOKUP(C538,'Tech. sheet (2)'!$A:$S,12,FALSE)</f>
        <v>G/C</v>
      </c>
      <c r="F538" s="462">
        <v>2.0</v>
      </c>
      <c r="G538" s="462">
        <v>101597.0</v>
      </c>
      <c r="H538" s="462">
        <f>VLOOKUP(A538,Register!$B:$E,4,FALSE)</f>
        <v>20000</v>
      </c>
      <c r="I538" s="412"/>
      <c r="J538" s="412"/>
      <c r="K538" s="412"/>
      <c r="L538" s="412"/>
      <c r="M538" s="412"/>
      <c r="N538" s="111" t="s">
        <v>1722</v>
      </c>
      <c r="O538" s="344" t="str">
        <f>VLOOKUP(P538,'Tech. sheet (2)'!$A:$R,18,FALSE)</f>
        <v>L-975-925-140TS550S2828-USK-C06K05</v>
      </c>
      <c r="P538" s="343" t="str">
        <f>VLOOKUP(N538,Register!$B:$E,3,FALSE)</f>
        <v>0,14x975x925 G/C USK</v>
      </c>
      <c r="Q538" s="437" t="str">
        <f>VLOOKUP(P538,'Tech. sheet (2)'!$A:$S,17,FALSE)</f>
        <v>BUF-11 A</v>
      </c>
      <c r="R538" s="442" t="str">
        <f>VLOOKUP(P538,'Tech. sheet (2)'!$A:$S,12,FALSE)</f>
        <v>G/C</v>
      </c>
      <c r="S538" s="436">
        <v>2.0</v>
      </c>
      <c r="T538" s="436">
        <v>101597.0</v>
      </c>
      <c r="U538" s="436">
        <f>VLOOKUP(N538,Register!$B:$E,4,FALSE)</f>
        <v>30000</v>
      </c>
      <c r="V538" s="412"/>
      <c r="W538" s="270"/>
      <c r="X538" s="270"/>
      <c r="Y538" s="270"/>
      <c r="Z538" s="270"/>
      <c r="AA538" s="270"/>
      <c r="AB538" s="270"/>
      <c r="AC538" s="270"/>
    </row>
    <row r="539" ht="15.75" customHeight="1">
      <c r="A539" s="243" t="s">
        <v>1647</v>
      </c>
      <c r="B539" s="436" t="str">
        <f>VLOOKUP(C539,'Tech. sheet (2)'!$A:$S,18,FALSE)</f>
        <v>L-830-801-180TS260S2828-USK-IMP-A08K05</v>
      </c>
      <c r="C539" s="437" t="str">
        <f>VLOOKUP(A539,Register!$B:$F,3,FALSE)</f>
        <v>0,18x830x801 Alu/C 28S</v>
      </c>
      <c r="D539" s="437" t="str">
        <f>VLOOKUP(C539,'Tech. sheet (2)'!$A:$S,17,FALSE)</f>
        <v>BUF-6 A</v>
      </c>
      <c r="E539" s="447" t="str">
        <f>VLOOKUP(C539,'Tech. sheet (2)'!$A:$S,12,FALSE)</f>
        <v>Alu/C</v>
      </c>
      <c r="F539" s="462">
        <v>2.0</v>
      </c>
      <c r="G539" s="462" t="s">
        <v>3308</v>
      </c>
      <c r="H539" s="462">
        <f>VLOOKUP(A539,Register!$B:$E,4,FALSE)</f>
        <v>30000</v>
      </c>
      <c r="I539" s="412"/>
      <c r="J539" s="412"/>
      <c r="K539" s="412"/>
      <c r="L539" s="412"/>
      <c r="M539" s="412"/>
      <c r="N539" s="111" t="s">
        <v>1723</v>
      </c>
      <c r="O539" s="344" t="str">
        <f>VLOOKUP(P539,'Tech. sheet (2)'!$A:$R,18,FALSE)</f>
        <v>L-975-925-140TS550S2828-USK-C06K05</v>
      </c>
      <c r="P539" s="343" t="str">
        <f>VLOOKUP(N539,Register!$B:$E,3,FALSE)</f>
        <v>0,14x975x925 G/C USK</v>
      </c>
      <c r="Q539" s="437" t="str">
        <f>VLOOKUP(P539,'Tech. sheet (2)'!$A:$S,17,FALSE)</f>
        <v>BUF-11 A</v>
      </c>
      <c r="R539" s="442" t="str">
        <f>VLOOKUP(P539,'Tech. sheet (2)'!$A:$S,12,FALSE)</f>
        <v>G/C</v>
      </c>
      <c r="S539" s="436">
        <v>2.0</v>
      </c>
      <c r="T539" s="436">
        <v>101597.0</v>
      </c>
      <c r="U539" s="436">
        <f>VLOOKUP(N539,Register!$B:$E,4,FALSE)</f>
        <v>30000</v>
      </c>
      <c r="V539" s="412"/>
      <c r="W539" s="270"/>
      <c r="X539" s="270"/>
      <c r="Y539" s="270"/>
      <c r="Z539" s="270"/>
      <c r="AA539" s="270"/>
      <c r="AB539" s="270"/>
      <c r="AC539" s="270"/>
    </row>
    <row r="540" ht="15.75" customHeight="1">
      <c r="A540" s="243" t="s">
        <v>1610</v>
      </c>
      <c r="B540" s="436" t="str">
        <f>VLOOKUP(C540,'Tech. sheet (2)'!$A:$S,18,FALSE)</f>
        <v>L-918-925-140TS550S2828-RAS-21EK05</v>
      </c>
      <c r="C540" s="437" t="str">
        <f>VLOOKUP(A540,Register!$B:$F,3,FALSE)</f>
        <v>0,14x918x925 W/C</v>
      </c>
      <c r="D540" s="447" t="str">
        <f>VLOOKUP(C540,'Tech. sheet (2)'!$A:$S,17,FALSE)</f>
        <v>BUF-10 A</v>
      </c>
      <c r="E540" s="447" t="str">
        <f>VLOOKUP(C540,'Tech. sheet (2)'!$A:$S,12,FALSE)</f>
        <v>W/C 21Е</v>
      </c>
      <c r="F540" s="462">
        <v>2.0</v>
      </c>
      <c r="G540" s="462" t="s">
        <v>3309</v>
      </c>
      <c r="H540" s="462">
        <f>VLOOKUP(A540,Register!$B:$E,4,FALSE)</f>
        <v>8000</v>
      </c>
      <c r="I540" s="412"/>
      <c r="J540" s="412"/>
      <c r="K540" s="412"/>
      <c r="L540" s="412"/>
      <c r="M540" s="412"/>
      <c r="N540" s="111" t="s">
        <v>1721</v>
      </c>
      <c r="O540" s="344" t="str">
        <f>VLOOKUP(P540,'Tech. sheet (2)'!$A:$R,18,FALSE)</f>
        <v>L-975-925-140TS550S2828-USK-IMP-C06K05</v>
      </c>
      <c r="P540" s="343" t="str">
        <f>VLOOKUP(N540,Register!$B:$E,3,FALSE)</f>
        <v>0,14x975x925 IMP G/C</v>
      </c>
      <c r="Q540" s="437" t="str">
        <f>VLOOKUP(P540,'Tech. sheet (2)'!$A:$S,17,FALSE)</f>
        <v>BUF-11 A</v>
      </c>
      <c r="R540" s="442" t="str">
        <f>VLOOKUP(P540,'Tech. sheet (2)'!$A:$S,12,FALSE)</f>
        <v>G/C</v>
      </c>
      <c r="S540" s="436">
        <v>2.0</v>
      </c>
      <c r="T540" s="436">
        <v>101597.0</v>
      </c>
      <c r="U540" s="436">
        <v>3000.0</v>
      </c>
      <c r="V540" s="412"/>
      <c r="W540" s="270"/>
      <c r="X540" s="270"/>
      <c r="Y540" s="270"/>
      <c r="Z540" s="270"/>
      <c r="AA540" s="270"/>
      <c r="AB540" s="270"/>
      <c r="AC540" s="270"/>
    </row>
    <row r="541" ht="15.75" customHeight="1">
      <c r="A541" s="243" t="s">
        <v>1622</v>
      </c>
      <c r="B541" s="449" t="str">
        <f>VLOOKUP(C541,'Tech. sheet (2)'!$A:$S,18,FALSE)</f>
        <v>L-913-766-140TS480F2020-USK-21EK05</v>
      </c>
      <c r="C541" s="437" t="str">
        <f>VLOOKUP(A541,Register!$B:$F,3,FALSE)</f>
        <v>0,14x913x766 USK 21E</v>
      </c>
      <c r="D541" s="437" t="str">
        <f>VLOOKUP(C541,'Tech. sheet (2)'!$A:$S,17,FALSE)</f>
        <v>BUF-2 A</v>
      </c>
      <c r="E541" s="437" t="str">
        <f>VLOOKUP(C541,'Tech. sheet (2)'!$A:$S,12,FALSE)</f>
        <v>W/C </v>
      </c>
      <c r="F541" s="462">
        <v>2.0</v>
      </c>
      <c r="G541" s="462" t="s">
        <v>3309</v>
      </c>
      <c r="H541" s="462">
        <f>VLOOKUP(A541,Register!$B:$E,4,FALSE)</f>
        <v>23000</v>
      </c>
      <c r="I541" s="412"/>
      <c r="J541" s="412"/>
      <c r="K541" s="412"/>
      <c r="L541" s="412"/>
      <c r="M541" s="412"/>
      <c r="N541" s="111" t="s">
        <v>1715</v>
      </c>
      <c r="O541" s="344" t="str">
        <f>VLOOKUP(P541,'Tech. sheet (2)'!$A:$R,18,FALSE)</f>
        <v>L-918-925-140TS550S2828-USK-IMP-C06K05</v>
      </c>
      <c r="P541" s="343" t="str">
        <f>VLOOKUP(N541,Register!$B:$E,3,FALSE)</f>
        <v>0,14x918x925 IMP G/C</v>
      </c>
      <c r="Q541" s="437" t="str">
        <f>VLOOKUP(P541,'Tech. sheet (2)'!$A:$S,17,FALSE)</f>
        <v>BUF-9 A</v>
      </c>
      <c r="R541" s="442" t="str">
        <f>VLOOKUP(P541,'Tech. sheet (2)'!$A:$S,12,FALSE)</f>
        <v>G/C</v>
      </c>
      <c r="S541" s="436">
        <v>2.0</v>
      </c>
      <c r="T541" s="436">
        <v>101597.0</v>
      </c>
      <c r="U541" s="436">
        <v>1500.0</v>
      </c>
      <c r="V541" s="412"/>
      <c r="W541" s="270"/>
      <c r="X541" s="270"/>
      <c r="Y541" s="270"/>
      <c r="Z541" s="270"/>
      <c r="AA541" s="270"/>
      <c r="AB541" s="270"/>
      <c r="AC541" s="270"/>
    </row>
    <row r="542" ht="15.75" customHeight="1">
      <c r="A542" s="243" t="s">
        <v>1651</v>
      </c>
      <c r="B542" s="449" t="str">
        <f>VLOOKUP(C542,'Tech. sheet (2)'!$A:$S,18,FALSE)</f>
        <v>L-913-766-140TS480F2020-USK-21EK05</v>
      </c>
      <c r="C542" s="437" t="str">
        <f>VLOOKUP(A542,Register!$B:$F,3,FALSE)</f>
        <v>0,14x913x766 USK 21E</v>
      </c>
      <c r="D542" s="437" t="str">
        <f>VLOOKUP(C542,'Tech. sheet (2)'!$A:$S,17,FALSE)</f>
        <v>BUF-2 A</v>
      </c>
      <c r="E542" s="437" t="str">
        <f>VLOOKUP(C542,'Tech. sheet (2)'!$A:$S,12,FALSE)</f>
        <v>W/C </v>
      </c>
      <c r="F542" s="462">
        <v>2.0</v>
      </c>
      <c r="G542" s="462" t="s">
        <v>3309</v>
      </c>
      <c r="H542" s="462">
        <f>VLOOKUP(A542,Register!$B:$E,4,FALSE)</f>
        <v>10500</v>
      </c>
      <c r="I542" s="412"/>
      <c r="J542" s="412"/>
      <c r="K542" s="412"/>
      <c r="L542" s="412"/>
      <c r="M542" s="412"/>
      <c r="N542" s="111" t="s">
        <v>1692</v>
      </c>
      <c r="O542" s="344" t="str">
        <f>VLOOKUP(P542,'Tech. sheet (2)'!$A:$R,18,FALSE)</f>
        <v>L-954-848-170TH435S2828-USK-21EK05   </v>
      </c>
      <c r="P542" s="343" t="str">
        <f>VLOOKUP(N542,Register!$B:$E,3,FALSE)</f>
        <v>OT62-ELQ6215A5A USK 21E</v>
      </c>
      <c r="Q542" s="437" t="str">
        <f>VLOOKUP(P542,'Tech. sheet (2)'!$A:$S,17,FALSE)</f>
        <v>62-1</v>
      </c>
      <c r="R542" s="442" t="str">
        <f>VLOOKUP(P542,'Tech. sheet (2)'!$A:$S,12,FALSE)</f>
        <v>21E</v>
      </c>
      <c r="S542" s="436">
        <v>2.0</v>
      </c>
      <c r="T542" s="436" t="s">
        <v>3309</v>
      </c>
      <c r="U542" s="436">
        <f>VLOOKUP(N542,Register!$B:$E,4,FALSE)</f>
        <v>25000</v>
      </c>
      <c r="V542" s="412"/>
      <c r="W542" s="270"/>
      <c r="X542" s="270"/>
      <c r="Y542" s="270"/>
      <c r="Z542" s="270"/>
      <c r="AA542" s="270"/>
      <c r="AB542" s="270"/>
      <c r="AC542" s="270"/>
    </row>
    <row r="543" ht="15.75" customHeight="1">
      <c r="A543" s="111" t="s">
        <v>1669</v>
      </c>
      <c r="B543" s="436" t="str">
        <f>VLOOKUP(C543,'Tech. sheet (2)'!$A:$S,18,FALSE)</f>
        <v>L-922-868-170TH580S2828-HBI-08CB05</v>
      </c>
      <c r="C543" s="437" t="str">
        <f>VLOOKUP(A543,Register!$B:$F,3,FALSE)</f>
        <v>OT070-ELQ7033A2A  TH580</v>
      </c>
      <c r="D543" s="437" t="str">
        <f>VLOOKUP(C543,'Tech. sheet (2)'!$A:$S,17,FALSE)</f>
        <v>70-2 A</v>
      </c>
      <c r="E543" s="437" t="str">
        <f>VLOOKUP(C543,'Tech. sheet (2)'!$A:$S,12,FALSE)</f>
        <v>G/G</v>
      </c>
      <c r="F543" s="436">
        <v>1.0</v>
      </c>
      <c r="G543" s="436">
        <v>816314.0</v>
      </c>
      <c r="H543" s="436">
        <f>VLOOKUP(A543,Register!$B:$E,4,FALSE)</f>
        <v>28000</v>
      </c>
      <c r="I543" s="412"/>
      <c r="J543" s="412"/>
      <c r="K543" s="412"/>
      <c r="L543" s="412"/>
      <c r="M543" s="412"/>
      <c r="N543" s="111" t="s">
        <v>1693</v>
      </c>
      <c r="O543" s="450" t="str">
        <f>VLOOKUP(P543,'Tech. sheet (2)'!$A:$R,18,FALSE)</f>
        <v>L-954-848-170TH435S2828-USK-15VK05</v>
      </c>
      <c r="P543" s="343" t="str">
        <f>VLOOKUP(N543,Register!$B:$E,3,FALSE)</f>
        <v>OT62-ELQ6216A2A  USK ver3</v>
      </c>
      <c r="Q543" s="437" t="str">
        <f>VLOOKUP(P543,'Tech. sheet (2)'!$A:$S,17,FALSE)</f>
        <v>62-3 A</v>
      </c>
      <c r="R543" s="451" t="str">
        <f>VLOOKUP(P543,'Tech. sheet (2)'!$A:$S,12,FALSE)</f>
        <v>W/C 15V</v>
      </c>
      <c r="S543" s="436">
        <v>2.0</v>
      </c>
      <c r="T543" s="436" t="s">
        <v>3309</v>
      </c>
      <c r="U543" s="436">
        <f>VLOOKUP(N543,Register!$B:$E,4,FALSE)</f>
        <v>42000</v>
      </c>
      <c r="V543" s="412"/>
      <c r="W543" s="270"/>
      <c r="X543" s="270"/>
      <c r="Y543" s="270"/>
      <c r="Z543" s="270"/>
      <c r="AA543" s="270"/>
      <c r="AB543" s="270"/>
      <c r="AC543" s="270"/>
    </row>
    <row r="544" ht="15.75" customHeight="1">
      <c r="A544" s="111" t="s">
        <v>1670</v>
      </c>
      <c r="B544" s="436" t="str">
        <f>VLOOKUP(C544,'Tech. sheet (2)'!$A:$S,18,FALSE)</f>
        <v>L-922-868-170TH580S2828-USK-08CB05  </v>
      </c>
      <c r="C544" s="437" t="str">
        <f>VLOOKUP(A544,Register!$B:$F,3,FALSE)</f>
        <v>OT070-ELQ7033A2A  TH580 USK</v>
      </c>
      <c r="D544" s="437" t="str">
        <f>VLOOKUP(C544,'Tech. sheet (2)'!$A:$S,17,FALSE)</f>
        <v>70-2</v>
      </c>
      <c r="E544" s="437" t="str">
        <f>VLOOKUP(C544,'Tech. sheet (2)'!$A:$S,12,FALSE)</f>
        <v>G/G</v>
      </c>
      <c r="F544" s="436">
        <v>1.0</v>
      </c>
      <c r="G544" s="436">
        <v>816314.0</v>
      </c>
      <c r="H544" s="436">
        <f>VLOOKUP(A544,Register!$B:$E,4,FALSE)</f>
        <v>20000</v>
      </c>
      <c r="I544" s="412"/>
      <c r="J544" s="412"/>
      <c r="K544" s="412"/>
      <c r="L544" s="412"/>
      <c r="M544" s="412"/>
      <c r="N544" s="111" t="s">
        <v>1733</v>
      </c>
      <c r="O544" s="450" t="str">
        <f>VLOOKUP(P544,'Tech. sheet (2)'!$A:$R,18,FALSE)</f>
        <v>L-954-848-170TH435S2828-USK-15VK05</v>
      </c>
      <c r="P544" s="343" t="str">
        <f>VLOOKUP(N544,Register!$B:$E,3,FALSE)</f>
        <v>OT62-ELQ6216A2A  USK ver3</v>
      </c>
      <c r="Q544" s="437" t="str">
        <f>VLOOKUP(P544,'Tech. sheet (2)'!$A:$S,17,FALSE)</f>
        <v>62-3 A</v>
      </c>
      <c r="R544" s="451" t="str">
        <f>VLOOKUP(P544,'Tech. sheet (2)'!$A:$S,12,FALSE)</f>
        <v>W/C 15V</v>
      </c>
      <c r="S544" s="436">
        <v>2.0</v>
      </c>
      <c r="T544" s="436" t="s">
        <v>3309</v>
      </c>
      <c r="U544" s="436">
        <f>VLOOKUP(N544,Register!$B:$E,4,FALSE)</f>
        <v>30000</v>
      </c>
      <c r="V544" s="412"/>
      <c r="W544" s="270"/>
      <c r="X544" s="270"/>
      <c r="Y544" s="270"/>
      <c r="Z544" s="270"/>
      <c r="AA544" s="270"/>
      <c r="AB544" s="270"/>
      <c r="AC544" s="270"/>
    </row>
    <row r="545" ht="15.75" customHeight="1">
      <c r="A545" s="111" t="s">
        <v>1670</v>
      </c>
      <c r="B545" s="436" t="str">
        <f>VLOOKUP(C545,'Tech. sheet (2)'!$A:$S,18,FALSE)</f>
        <v>L-922-868-170TH580S2828-USK-08CB05  </v>
      </c>
      <c r="C545" s="437" t="str">
        <f>VLOOKUP(A545,Register!$B:$F,3,FALSE)</f>
        <v>OT070-ELQ7033A2A  TH580 USK</v>
      </c>
      <c r="D545" s="437" t="str">
        <f>VLOOKUP(C545,'Tech. sheet (2)'!$A:$S,17,FALSE)</f>
        <v>70-2</v>
      </c>
      <c r="E545" s="437" t="str">
        <f>VLOOKUP(C545,'Tech. sheet (2)'!$A:$S,12,FALSE)</f>
        <v>G/G</v>
      </c>
      <c r="F545" s="436">
        <v>2.0</v>
      </c>
      <c r="G545" s="436">
        <v>816361.0</v>
      </c>
      <c r="H545" s="436">
        <f>VLOOKUP(A545,Register!$B:$E,4,FALSE)</f>
        <v>20000</v>
      </c>
      <c r="I545" s="412"/>
      <c r="J545" s="412"/>
      <c r="K545" s="412"/>
      <c r="L545" s="412"/>
      <c r="M545" s="412"/>
      <c r="N545" s="111" t="s">
        <v>1702</v>
      </c>
      <c r="O545" s="344" t="str">
        <f>VLOOKUP(P545,'Tech. sheet (2)'!$A:$R,18,FALSE)</f>
        <v>L-950-876-270TH435F5628-USK-20EB05</v>
      </c>
      <c r="P545" s="343" t="str">
        <f>VLOOKUP(N545,Register!$B:$E,3,FALSE)</f>
        <v>OT153-ELQ1542A3A USK</v>
      </c>
      <c r="Q545" s="447" t="str">
        <f>VLOOKUP(P545,'Tech. sheet (2)'!$A:$S,17,FALSE)</f>
        <v>153-1 A</v>
      </c>
      <c r="R545" s="442" t="str">
        <f>VLOOKUP(P545,'Tech. sheet (2)'!$A:$S,12,FALSE)</f>
        <v>W/G</v>
      </c>
      <c r="S545" s="436">
        <v>3.0</v>
      </c>
      <c r="T545" s="436">
        <v>816733.0</v>
      </c>
      <c r="U545" s="436">
        <f>VLOOKUP(N545,Register!$B:$E,4,FALSE)</f>
        <v>6500</v>
      </c>
      <c r="V545" s="412"/>
      <c r="W545" s="270"/>
      <c r="X545" s="270"/>
      <c r="Y545" s="270"/>
      <c r="Z545" s="270"/>
      <c r="AA545" s="270"/>
      <c r="AB545" s="270"/>
      <c r="AC545" s="270"/>
    </row>
    <row r="546" ht="15.75" customHeight="1">
      <c r="A546" s="111" t="s">
        <v>1669</v>
      </c>
      <c r="B546" s="436" t="str">
        <f>VLOOKUP(C546,'Tech. sheet (2)'!$A:$S,18,FALSE)</f>
        <v>L-922-868-170TH580S2828-HBI-08CB05</v>
      </c>
      <c r="C546" s="437" t="str">
        <f>VLOOKUP(A546,Register!$B:$F,3,FALSE)</f>
        <v>OT070-ELQ7033A2A  TH580</v>
      </c>
      <c r="D546" s="437" t="str">
        <f>VLOOKUP(C546,'Tech. sheet (2)'!$A:$S,17,FALSE)</f>
        <v>70-2 A</v>
      </c>
      <c r="E546" s="437" t="str">
        <f>VLOOKUP(C546,'Tech. sheet (2)'!$A:$S,12,FALSE)</f>
        <v>G/G</v>
      </c>
      <c r="F546" s="436">
        <v>2.0</v>
      </c>
      <c r="G546" s="436">
        <v>816361.0</v>
      </c>
      <c r="H546" s="436">
        <f>VLOOKUP(A546,Register!$B:$E,4,FALSE)</f>
        <v>28000</v>
      </c>
      <c r="I546" s="412"/>
      <c r="J546" s="412"/>
      <c r="K546" s="412"/>
      <c r="L546" s="412"/>
      <c r="M546" s="412"/>
      <c r="N546" s="111" t="s">
        <v>1687</v>
      </c>
      <c r="O546" s="344" t="str">
        <f>VLOOKUP(P546,'Tech. sheet (2)'!$A:$R,18,FALSE)</f>
        <v>L-950-876-270TH435F5628-USK-20EB05</v>
      </c>
      <c r="P546" s="343" t="str">
        <f>VLOOKUP(N546,Register!$B:$E,3,FALSE)</f>
        <v>OT153-ELQ1554A0A USK</v>
      </c>
      <c r="Q546" s="437" t="str">
        <f>VLOOKUP(P546,'Tech. sheet (2)'!$A:$S,17,FALSE)</f>
        <v>153-1 A</v>
      </c>
      <c r="R546" s="442" t="str">
        <f>VLOOKUP(P546,'Tech. sheet (2)'!$A:$S,12,FALSE)</f>
        <v>W/G</v>
      </c>
      <c r="S546" s="436">
        <v>3.0</v>
      </c>
      <c r="T546" s="436">
        <v>816733.0</v>
      </c>
      <c r="U546" s="436">
        <f>VLOOKUP(N546,Register!$B:$E,4,FALSE)</f>
        <v>15000</v>
      </c>
      <c r="V546" s="412"/>
      <c r="W546" s="270"/>
      <c r="X546" s="270"/>
      <c r="Y546" s="270"/>
      <c r="Z546" s="270"/>
      <c r="AA546" s="270"/>
      <c r="AB546" s="270"/>
      <c r="AC546" s="270"/>
    </row>
    <row r="547" ht="15.75" customHeight="1">
      <c r="A547" s="111" t="s">
        <v>1673</v>
      </c>
      <c r="B547" s="436" t="str">
        <f>VLOOKUP(C547,'Tech. sheet (2)'!$A:$S,18,FALSE)</f>
        <v>L-838-942-170TH550F2820-HBI-A55K05</v>
      </c>
      <c r="C547" s="437" t="str">
        <f>VLOOKUP(A547,Register!$B:$F,3,FALSE)</f>
        <v>0,17x838x942 ALU/С</v>
      </c>
      <c r="D547" s="437" t="str">
        <f>VLOOKUP(C547,'Tech. sheet (2)'!$A:$S,17,FALSE)</f>
        <v>BUF-8 A</v>
      </c>
      <c r="E547" s="437" t="str">
        <f>VLOOKUP(C547,'Tech. sheet (2)'!$A:$S,12,FALSE)</f>
        <v>ALU/С</v>
      </c>
      <c r="F547" s="436">
        <v>2.0</v>
      </c>
      <c r="G547" s="436" t="s">
        <v>3308</v>
      </c>
      <c r="H547" s="436">
        <f>VLOOKUP(A547,Register!$B:$E,4,FALSE)</f>
        <v>20000</v>
      </c>
      <c r="I547" s="412"/>
      <c r="J547" s="412"/>
      <c r="K547" s="412"/>
      <c r="L547" s="412"/>
      <c r="M547" s="412"/>
      <c r="N547" s="111" t="s">
        <v>1699</v>
      </c>
      <c r="O547" s="344" t="str">
        <f>VLOOKUP(P547,'Tech. sheet (2)'!$A:$R,18,FALSE)</f>
        <v>L-922-868-170TH580S2828-USK-08CB05  </v>
      </c>
      <c r="P547" s="343" t="str">
        <f>VLOOKUP(N547,Register!$B:$E,3,FALSE)</f>
        <v>OT070-ELQ7033A2A  TH580 USK</v>
      </c>
      <c r="Q547" s="437" t="str">
        <f>VLOOKUP(P547,'Tech. sheet (2)'!$A:$S,17,FALSE)</f>
        <v>70-2</v>
      </c>
      <c r="R547" s="442" t="str">
        <f>VLOOKUP(P547,'Tech. sheet (2)'!$A:$S,12,FALSE)</f>
        <v>G/G</v>
      </c>
      <c r="S547" s="436">
        <v>2.0</v>
      </c>
      <c r="T547" s="436">
        <v>816361.0</v>
      </c>
      <c r="U547" s="436">
        <f>VLOOKUP(N547,Register!$B:$E,4,FALSE)</f>
        <v>30000</v>
      </c>
      <c r="V547" s="412"/>
      <c r="W547" s="270"/>
      <c r="X547" s="270"/>
      <c r="Y547" s="270"/>
      <c r="Z547" s="270"/>
      <c r="AA547" s="270"/>
      <c r="AB547" s="270"/>
      <c r="AC547" s="270"/>
    </row>
    <row r="548" ht="15.75" customHeight="1">
      <c r="A548" s="111" t="s">
        <v>1674</v>
      </c>
      <c r="B548" s="436" t="str">
        <f>VLOOKUP(C548,'Tech. sheet (2)'!$A:$S,18,FALSE)</f>
        <v>L-838-942-170TH550F2820-USK-A55K05   </v>
      </c>
      <c r="C548" s="437" t="str">
        <f>VLOOKUP(A548,Register!$B:$F,3,FALSE)</f>
        <v>0,17x838x942 USK ALU/С</v>
      </c>
      <c r="D548" s="437" t="str">
        <f>VLOOKUP(C548,'Tech. sheet (2)'!$A:$S,17,FALSE)</f>
        <v>BUF-8 A</v>
      </c>
      <c r="E548" s="437" t="str">
        <f>VLOOKUP(C548,'Tech. sheet (2)'!$A:$S,12,FALSE)</f>
        <v>ALU/С</v>
      </c>
      <c r="F548" s="436">
        <v>2.0</v>
      </c>
      <c r="G548" s="436" t="s">
        <v>3308</v>
      </c>
      <c r="H548" s="436">
        <f>VLOOKUP(A548,Register!$B:$E,4,FALSE)</f>
        <v>11000</v>
      </c>
      <c r="I548" s="412"/>
      <c r="J548" s="412"/>
      <c r="K548" s="412"/>
      <c r="L548" s="412"/>
      <c r="M548" s="412"/>
      <c r="N548" s="111" t="s">
        <v>1702</v>
      </c>
      <c r="O548" s="344" t="str">
        <f>VLOOKUP(P548,'Tech. sheet (2)'!$A:$R,18,FALSE)</f>
        <v>L-950-876-270TH435F5628-USK-20EB05</v>
      </c>
      <c r="P548" s="343" t="str">
        <f>VLOOKUP(N548,Register!$B:$E,3,FALSE)</f>
        <v>OT153-ELQ1542A3A USK</v>
      </c>
      <c r="Q548" s="447" t="str">
        <f>VLOOKUP(P548,'Tech. sheet (2)'!$A:$S,17,FALSE)</f>
        <v>153-1 A</v>
      </c>
      <c r="R548" s="442" t="str">
        <f>VLOOKUP(P548,'Tech. sheet (2)'!$A:$S,12,FALSE)</f>
        <v>W/G</v>
      </c>
      <c r="S548" s="436">
        <v>3.0</v>
      </c>
      <c r="T548" s="436">
        <v>816733.0</v>
      </c>
      <c r="U548" s="436">
        <f>VLOOKUP(N548,Register!$B:$E,4,FALSE)</f>
        <v>6500</v>
      </c>
      <c r="V548" s="412"/>
      <c r="W548" s="270"/>
      <c r="X548" s="270"/>
      <c r="Y548" s="270"/>
      <c r="Z548" s="270"/>
      <c r="AA548" s="270"/>
      <c r="AB548" s="270"/>
      <c r="AC548" s="270"/>
    </row>
    <row r="549" ht="15.75" customHeight="1">
      <c r="A549" s="111" t="s">
        <v>1677</v>
      </c>
      <c r="B549" s="436" t="str">
        <f>VLOOKUP(C549,'Tech. sheet (2)'!$A:$S,18,FALSE)</f>
        <v>L-808-908-200TH550S2828-USK-A07K05</v>
      </c>
      <c r="C549" s="437" t="str">
        <f>VLOOKUP(A549,Register!$B:$F,3,FALSE)</f>
        <v>OT96 Alu/C USK auto</v>
      </c>
      <c r="D549" s="437" t="str">
        <f>VLOOKUP(C549,'Tech. sheet (2)'!$A:$S,17,FALSE)</f>
        <v>96-1 A</v>
      </c>
      <c r="E549" s="437" t="str">
        <f>VLOOKUP(C549,'Tech. sheet (2)'!$A:$S,12,FALSE)</f>
        <v>ALU/C</v>
      </c>
      <c r="F549" s="436">
        <v>2.0</v>
      </c>
      <c r="G549" s="436" t="s">
        <v>3308</v>
      </c>
      <c r="H549" s="436">
        <f>VLOOKUP(A549,Register!$B:$E,4,FALSE)</f>
        <v>30000</v>
      </c>
      <c r="I549" s="412"/>
      <c r="J549" s="412"/>
      <c r="K549" s="412"/>
      <c r="L549" s="412"/>
      <c r="M549" s="412"/>
      <c r="N549" s="111" t="s">
        <v>1734</v>
      </c>
      <c r="O549" s="344" t="str">
        <f>VLOOKUP(P549,'Tech. sheet (2)'!$A:$R,18,FALSE)</f>
        <v>L-896-795-180TH550F5028-USK-V14K05</v>
      </c>
      <c r="P549" s="343" t="str">
        <f>VLOOKUP(N549,Register!$B:$E,3,FALSE)</f>
        <v>0,18x896x795 USK W/С</v>
      </c>
      <c r="Q549" s="437" t="str">
        <f>VLOOKUP(P549,'Tech. sheet (2)'!$A:$S,17,FALSE)</f>
        <v>BIL-7</v>
      </c>
      <c r="R549" s="442" t="str">
        <f>VLOOKUP(P549,'Tech. sheet (2)'!$A:$S,12,FALSE)</f>
        <v>W/С</v>
      </c>
      <c r="S549" s="436">
        <v>1.0</v>
      </c>
      <c r="T549" s="436" t="s">
        <v>3306</v>
      </c>
      <c r="U549" s="436">
        <f>VLOOKUP(N549,Register!$B:$E,4,FALSE)</f>
        <v>20000</v>
      </c>
      <c r="V549" s="412"/>
      <c r="W549" s="270"/>
      <c r="X549" s="270"/>
      <c r="Y549" s="270"/>
      <c r="Z549" s="270"/>
      <c r="AA549" s="270"/>
      <c r="AB549" s="270"/>
      <c r="AC549" s="270"/>
    </row>
    <row r="550" ht="15.75" customHeight="1">
      <c r="A550" s="111" t="s">
        <v>1686</v>
      </c>
      <c r="B550" s="436" t="str">
        <f>VLOOKUP(C550,'Tech. sheet (2)'!$A:$S,18,FALSE)</f>
        <v>L-975-925-140TS550S2828-USK-C06K05</v>
      </c>
      <c r="C550" s="437" t="str">
        <f>VLOOKUP(A550,Register!$B:$F,3,FALSE)</f>
        <v>0,14x975x925 G/C USK</v>
      </c>
      <c r="D550" s="437" t="str">
        <f>VLOOKUP(C550,'Tech. sheet (2)'!$A:$S,17,FALSE)</f>
        <v>BUF-11 A</v>
      </c>
      <c r="E550" s="437" t="str">
        <f>VLOOKUP(C550,'Tech. sheet (2)'!$A:$S,12,FALSE)</f>
        <v>G/C</v>
      </c>
      <c r="F550" s="436">
        <v>2.0</v>
      </c>
      <c r="G550" s="436">
        <v>101597.0</v>
      </c>
      <c r="H550" s="436">
        <f>VLOOKUP(A550,Register!$B:$E,4,FALSE)</f>
        <v>40000</v>
      </c>
      <c r="I550" s="412"/>
      <c r="J550" s="412"/>
      <c r="K550" s="412"/>
      <c r="L550" s="412"/>
      <c r="M550" s="412"/>
      <c r="N550" s="111" t="s">
        <v>1736</v>
      </c>
      <c r="O550" s="344" t="str">
        <f>VLOOKUP(P550,'Tech. sheet (2)'!$A:$R,18,FALSE)</f>
        <v>L-896-795-170TH550F2828-HBI-V14K05</v>
      </c>
      <c r="P550" s="343" t="str">
        <f>VLOOKUP(N550,Register!$B:$E,3,FALSE)</f>
        <v>0,17x896x795 W/C</v>
      </c>
      <c r="Q550" s="437" t="str">
        <f>VLOOKUP(P550,'Tech. sheet (2)'!$A:$S,17,FALSE)</f>
        <v>№13-1</v>
      </c>
      <c r="R550" s="442" t="str">
        <f>VLOOKUP(P550,'Tech. sheet (2)'!$A:$S,12,FALSE)</f>
        <v>W/C </v>
      </c>
      <c r="S550" s="436">
        <v>1.0</v>
      </c>
      <c r="T550" s="436" t="s">
        <v>3306</v>
      </c>
      <c r="U550" s="436">
        <f>VLOOKUP(N550,Register!$B:$E,4,FALSE)</f>
        <v>20000</v>
      </c>
      <c r="V550" s="412"/>
      <c r="W550" s="270"/>
      <c r="X550" s="270"/>
      <c r="Y550" s="270"/>
      <c r="Z550" s="270"/>
      <c r="AA550" s="270"/>
      <c r="AB550" s="270"/>
      <c r="AC550" s="270"/>
    </row>
    <row r="551" ht="15.75" customHeight="1">
      <c r="A551" s="111" t="s">
        <v>1689</v>
      </c>
      <c r="B551" s="436" t="str">
        <f>VLOOKUP(C551,'Tech. sheet (2)'!$A:$S,18,FALSE)</f>
        <v>L-920-778-160TS480S2828-USK-А08К05</v>
      </c>
      <c r="C551" s="437" t="str">
        <f>VLOOKUP(A551,Register!$B:$F,3,FALSE)</f>
        <v>0,16x920x778 USK Alu/C</v>
      </c>
      <c r="D551" s="437" t="str">
        <f>VLOOKUP(C551,'Tech. sheet (2)'!$A:$S,17,FALSE)</f>
        <v>BUF-7 B</v>
      </c>
      <c r="E551" s="437" t="str">
        <f>VLOOKUP(C551,'Tech. sheet (2)'!$A:$S,12,FALSE)</f>
        <v>ALU/C</v>
      </c>
      <c r="F551" s="436">
        <v>1.0</v>
      </c>
      <c r="G551" s="436" t="s">
        <v>3306</v>
      </c>
      <c r="H551" s="436">
        <v>16000.0</v>
      </c>
      <c r="I551" s="412"/>
      <c r="J551" s="412"/>
      <c r="K551" s="412"/>
      <c r="L551" s="412"/>
      <c r="M551" s="412"/>
      <c r="N551" s="111" t="s">
        <v>1741</v>
      </c>
      <c r="O551" s="344" t="str">
        <f>VLOOKUP(P551,'Tech. sheet (2)'!$A:$R,18,FALSE)</f>
        <v>L-975-925-140TS550S2828-USK-C06K05</v>
      </c>
      <c r="P551" s="343" t="str">
        <f>VLOOKUP(N551,Register!$B:$E,3,FALSE)</f>
        <v>0,14x975x925 G/C USK</v>
      </c>
      <c r="Q551" s="437" t="str">
        <f>VLOOKUP(P551,'Tech. sheet (2)'!$A:$S,17,FALSE)</f>
        <v>BUF-11 A</v>
      </c>
      <c r="R551" s="442" t="str">
        <f>VLOOKUP(P551,'Tech. sheet (2)'!$A:$S,12,FALSE)</f>
        <v>G/C</v>
      </c>
      <c r="S551" s="436">
        <v>1.0</v>
      </c>
      <c r="T551" s="436" t="s">
        <v>3306</v>
      </c>
      <c r="U551" s="436">
        <f>VLOOKUP(N551,Register!$B:$E,4,FALSE)</f>
        <v>18000</v>
      </c>
      <c r="V551" s="412"/>
      <c r="W551" s="270"/>
      <c r="X551" s="270"/>
      <c r="Y551" s="270"/>
      <c r="Z551" s="270"/>
      <c r="AA551" s="270"/>
      <c r="AB551" s="270"/>
      <c r="AC551" s="270"/>
    </row>
    <row r="552" ht="15.75" customHeight="1">
      <c r="A552" s="111" t="s">
        <v>1689</v>
      </c>
      <c r="B552" s="436" t="str">
        <f>VLOOKUP(C552,'Tech. sheet (2)'!$A:$S,18,FALSE)</f>
        <v>L-920-778-160TS480S2828-USK-А08К05</v>
      </c>
      <c r="C552" s="437" t="str">
        <f>VLOOKUP(A552,Register!$B:$F,3,FALSE)</f>
        <v>0,16x920x778 USK Alu/C</v>
      </c>
      <c r="D552" s="437" t="str">
        <f>VLOOKUP(C552,'Tech. sheet (2)'!$A:$S,17,FALSE)</f>
        <v>BUF-7 B</v>
      </c>
      <c r="E552" s="437" t="str">
        <f>VLOOKUP(C552,'Tech. sheet (2)'!$A:$S,12,FALSE)</f>
        <v>ALU/C</v>
      </c>
      <c r="F552" s="436">
        <v>2.0</v>
      </c>
      <c r="G552" s="436" t="s">
        <v>3308</v>
      </c>
      <c r="H552" s="436">
        <v>16000.0</v>
      </c>
      <c r="I552" s="412"/>
      <c r="J552" s="412"/>
      <c r="K552" s="412"/>
      <c r="L552" s="412"/>
      <c r="M552" s="412"/>
      <c r="N552" s="111" t="s">
        <v>1742</v>
      </c>
      <c r="O552" s="344" t="str">
        <f>VLOOKUP(P552,'Tech. sheet (2)'!$A:$R,18,FALSE)</f>
        <v>L-838-942-170TH550F2820-HBI-A55K05</v>
      </c>
      <c r="P552" s="343" t="str">
        <f>VLOOKUP(N552,Register!$B:$E,3,FALSE)</f>
        <v>0,17x838x942 ALU/С</v>
      </c>
      <c r="Q552" s="437" t="str">
        <f>VLOOKUP(P552,'Tech. sheet (2)'!$A:$S,17,FALSE)</f>
        <v>BUF-8 A</v>
      </c>
      <c r="R552" s="442" t="str">
        <f>VLOOKUP(P552,'Tech. sheet (2)'!$A:$S,12,FALSE)</f>
        <v>ALU/С</v>
      </c>
      <c r="S552" s="436">
        <v>1.0</v>
      </c>
      <c r="T552" s="436" t="s">
        <v>3306</v>
      </c>
      <c r="U552" s="436">
        <f>VLOOKUP(N552,Register!$B:$E,4,FALSE)</f>
        <v>39000</v>
      </c>
      <c r="V552" s="412"/>
      <c r="W552" s="270"/>
      <c r="X552" s="270"/>
      <c r="Y552" s="270"/>
      <c r="Z552" s="270"/>
      <c r="AA552" s="270"/>
      <c r="AB552" s="270"/>
      <c r="AC552" s="270"/>
    </row>
    <row r="553" ht="15.75" customHeight="1">
      <c r="A553" s="111" t="s">
        <v>1680</v>
      </c>
      <c r="B553" s="436" t="str">
        <f>VLOOKUP(C553,'Tech. sheet (2)'!$A:$S,18,FALSE)</f>
        <v>L-808-908-200TH550S2828-USK-A07B05</v>
      </c>
      <c r="C553" s="437" t="str">
        <f>VLOOKUP(A553,Register!$B:$F,3,FALSE)</f>
        <v>OT096-A07B05 USK Vaja auto</v>
      </c>
      <c r="D553" s="437" t="str">
        <f>VLOOKUP(C553,'Tech. sheet (2)'!$A:$S,17,FALSE)</f>
        <v>96-2</v>
      </c>
      <c r="E553" s="437" t="str">
        <f>VLOOKUP(C553,'Tech. sheet (2)'!$A:$S,12,FALSE)</f>
        <v>ALU/G</v>
      </c>
      <c r="F553" s="436">
        <v>2.0</v>
      </c>
      <c r="G553" s="436" t="s">
        <v>3308</v>
      </c>
      <c r="H553" s="436">
        <f>VLOOKUP(A553,Register!$B:$E,4,FALSE)</f>
        <v>16000</v>
      </c>
      <c r="I553" s="412"/>
      <c r="J553" s="412"/>
      <c r="K553" s="412"/>
      <c r="L553" s="412"/>
      <c r="M553" s="412"/>
      <c r="N553" s="111" t="s">
        <v>1743</v>
      </c>
      <c r="O553" s="344" t="str">
        <f>VLOOKUP(P553,'Tech. sheet (2)'!$A:$R,18,FALSE)</f>
        <v>L-838-942-170TH550F2820-USK-A55K05   </v>
      </c>
      <c r="P553" s="343" t="str">
        <f>VLOOKUP(N553,Register!$B:$E,3,FALSE)</f>
        <v>0,17x838x942 USK ALU/С</v>
      </c>
      <c r="Q553" s="437" t="str">
        <f>VLOOKUP(P553,'Tech. sheet (2)'!$A:$S,17,FALSE)</f>
        <v>BUF-8 A</v>
      </c>
      <c r="R553" s="442" t="str">
        <f>VLOOKUP(P553,'Tech. sheet (2)'!$A:$S,12,FALSE)</f>
        <v>ALU/С</v>
      </c>
      <c r="S553" s="436">
        <v>1.0</v>
      </c>
      <c r="T553" s="436" t="s">
        <v>3306</v>
      </c>
      <c r="U553" s="436">
        <f>VLOOKUP(N553,Register!$B:$E,4,FALSE)</f>
        <v>8000</v>
      </c>
      <c r="V553" s="412"/>
      <c r="W553" s="270"/>
      <c r="X553" s="270"/>
      <c r="Y553" s="270"/>
      <c r="Z553" s="270"/>
      <c r="AA553" s="270"/>
      <c r="AB553" s="270"/>
      <c r="AC553" s="270"/>
    </row>
    <row r="554" ht="15.75" customHeight="1">
      <c r="A554" s="111" t="s">
        <v>1676</v>
      </c>
      <c r="B554" s="436" t="str">
        <f>VLOOKUP(C554,'Tech. sheet (2)'!$A:$S,18,FALSE)</f>
        <v>L-808-908-200TH550S2828-USK-A07K05</v>
      </c>
      <c r="C554" s="437" t="str">
        <f>VLOOKUP(A554,Register!$B:$F,3,FALSE)</f>
        <v>OT96 Alu/C USK auto</v>
      </c>
      <c r="D554" s="437" t="str">
        <f>VLOOKUP(C554,'Tech. sheet (2)'!$A:$S,17,FALSE)</f>
        <v>96-1 A</v>
      </c>
      <c r="E554" s="437" t="str">
        <f>VLOOKUP(C554,'Tech. sheet (2)'!$A:$S,12,FALSE)</f>
        <v>ALU/C</v>
      </c>
      <c r="F554" s="436">
        <v>2.0</v>
      </c>
      <c r="G554" s="436" t="s">
        <v>3308</v>
      </c>
      <c r="H554" s="436">
        <f>VLOOKUP(A554,Register!$B:$E,4,FALSE)</f>
        <v>40000</v>
      </c>
      <c r="I554" s="412"/>
      <c r="J554" s="412"/>
      <c r="K554" s="412"/>
      <c r="L554" s="412"/>
      <c r="M554" s="412"/>
      <c r="N554" s="111" t="s">
        <v>1742</v>
      </c>
      <c r="O554" s="344" t="str">
        <f>VLOOKUP(P554,'Tech. sheet (2)'!$A:$R,18,FALSE)</f>
        <v>L-838-942-170TH550F2820-HBI-A55K05</v>
      </c>
      <c r="P554" s="343" t="str">
        <f>VLOOKUP(N554,Register!$B:$E,3,FALSE)</f>
        <v>0,17x838x942 ALU/С</v>
      </c>
      <c r="Q554" s="437" t="str">
        <f>VLOOKUP(P554,'Tech. sheet (2)'!$A:$S,17,FALSE)</f>
        <v>BUF-8 A</v>
      </c>
      <c r="R554" s="442" t="str">
        <f>VLOOKUP(P554,'Tech. sheet (2)'!$A:$S,12,FALSE)</f>
        <v>ALU/С</v>
      </c>
      <c r="S554" s="436">
        <v>2.0</v>
      </c>
      <c r="T554" s="436" t="s">
        <v>3308</v>
      </c>
      <c r="U554" s="436">
        <f>VLOOKUP(N554,Register!$B:$E,4,FALSE)</f>
        <v>39000</v>
      </c>
      <c r="V554" s="412"/>
      <c r="W554" s="270"/>
      <c r="X554" s="270"/>
      <c r="Y554" s="270"/>
      <c r="Z554" s="270"/>
      <c r="AA554" s="270"/>
      <c r="AB554" s="270"/>
      <c r="AC554" s="270"/>
    </row>
    <row r="555" ht="15.75" customHeight="1">
      <c r="A555" s="111" t="s">
        <v>1676</v>
      </c>
      <c r="B555" s="436" t="str">
        <f>VLOOKUP(C555,'Tech. sheet (2)'!$A:$S,18,FALSE)</f>
        <v>L-808-908-200TH550S2828-USK-A07K05</v>
      </c>
      <c r="C555" s="437" t="str">
        <f>VLOOKUP(A555,Register!$B:$F,3,FALSE)</f>
        <v>OT96 Alu/C USK auto</v>
      </c>
      <c r="D555" s="437" t="str">
        <f>VLOOKUP(C555,'Tech. sheet (2)'!$A:$S,17,FALSE)</f>
        <v>96-1 A</v>
      </c>
      <c r="E555" s="437" t="str">
        <f>VLOOKUP(C555,'Tech. sheet (2)'!$A:$S,12,FALSE)</f>
        <v>ALU/C</v>
      </c>
      <c r="F555" s="436">
        <v>3.0</v>
      </c>
      <c r="G555" s="436" t="s">
        <v>3308</v>
      </c>
      <c r="H555" s="436">
        <v>5000.0</v>
      </c>
      <c r="I555" s="412"/>
      <c r="J555" s="412"/>
      <c r="K555" s="412"/>
      <c r="L555" s="412"/>
      <c r="M555" s="412"/>
      <c r="N555" s="111" t="s">
        <v>1743</v>
      </c>
      <c r="O555" s="344" t="str">
        <f>VLOOKUP(P555,'Tech. sheet (2)'!$A:$R,18,FALSE)</f>
        <v>L-838-942-170TH550F2820-USK-A55K05   </v>
      </c>
      <c r="P555" s="343" t="str">
        <f>VLOOKUP(N555,Register!$B:$E,3,FALSE)</f>
        <v>0,17x838x942 USK ALU/С</v>
      </c>
      <c r="Q555" s="437" t="str">
        <f>VLOOKUP(P555,'Tech. sheet (2)'!$A:$S,17,FALSE)</f>
        <v>BUF-8 A</v>
      </c>
      <c r="R555" s="442" t="str">
        <f>VLOOKUP(P555,'Tech. sheet (2)'!$A:$S,12,FALSE)</f>
        <v>ALU/С</v>
      </c>
      <c r="S555" s="436">
        <v>2.0</v>
      </c>
      <c r="T555" s="436" t="s">
        <v>3308</v>
      </c>
      <c r="U555" s="436">
        <f>VLOOKUP(N555,Register!$B:$E,4,FALSE)</f>
        <v>8000</v>
      </c>
      <c r="V555" s="412"/>
      <c r="W555" s="270"/>
      <c r="X555" s="270"/>
      <c r="Y555" s="270"/>
      <c r="Z555" s="270"/>
      <c r="AA555" s="270"/>
      <c r="AB555" s="270"/>
      <c r="AC555" s="270"/>
    </row>
    <row r="556" ht="15.75" customHeight="1">
      <c r="A556" s="111" t="s">
        <v>1689</v>
      </c>
      <c r="B556" s="436" t="str">
        <f>VLOOKUP(C556,'Tech. sheet (2)'!$A:$S,18,FALSE)</f>
        <v>L-920-778-160TS480S2828-USK-А08К05</v>
      </c>
      <c r="C556" s="437" t="str">
        <f>VLOOKUP(A556,Register!$B:$F,3,FALSE)</f>
        <v>0,16x920x778 USK Alu/C</v>
      </c>
      <c r="D556" s="437" t="str">
        <f>VLOOKUP(C556,'Tech. sheet (2)'!$A:$S,17,FALSE)</f>
        <v>BUF-7 B</v>
      </c>
      <c r="E556" s="437" t="str">
        <f>VLOOKUP(C556,'Tech. sheet (2)'!$A:$S,12,FALSE)</f>
        <v>ALU/C</v>
      </c>
      <c r="F556" s="436">
        <v>2.0</v>
      </c>
      <c r="G556" s="436" t="s">
        <v>3308</v>
      </c>
      <c r="H556" s="436">
        <v>15000.0</v>
      </c>
      <c r="I556" s="412"/>
      <c r="J556" s="412"/>
      <c r="K556" s="412"/>
      <c r="L556" s="412"/>
      <c r="M556" s="412"/>
      <c r="N556" s="111" t="s">
        <v>1746</v>
      </c>
      <c r="O556" s="344" t="str">
        <f>VLOOKUP(P556,'Tech. sheet (2)'!$A:$R,18,FALSE)</f>
        <v>L-808-908-200TH550S2828-USK-A07K05</v>
      </c>
      <c r="P556" s="343" t="str">
        <f>VLOOKUP(N556,Register!$B:$E,3,FALSE)</f>
        <v>OT96 Alu/C USK auto</v>
      </c>
      <c r="Q556" s="437" t="str">
        <f>VLOOKUP(P556,'Tech. sheet (2)'!$A:$S,17,FALSE)</f>
        <v>96-1 A</v>
      </c>
      <c r="R556" s="442" t="str">
        <f>VLOOKUP(P556,'Tech. sheet (2)'!$A:$S,12,FALSE)</f>
        <v>ALU/C</v>
      </c>
      <c r="S556" s="436">
        <v>2.0</v>
      </c>
      <c r="T556" s="436" t="s">
        <v>3308</v>
      </c>
      <c r="U556" s="436">
        <f>VLOOKUP(N556,Register!$B:$E,4,FALSE)</f>
        <v>20000</v>
      </c>
      <c r="V556" s="412"/>
      <c r="W556" s="270"/>
      <c r="X556" s="270"/>
      <c r="Y556" s="270"/>
      <c r="Z556" s="270"/>
      <c r="AA556" s="270"/>
      <c r="AB556" s="270"/>
      <c r="AC556" s="270"/>
    </row>
    <row r="557" ht="15.75" customHeight="1">
      <c r="A557" s="111" t="s">
        <v>1711</v>
      </c>
      <c r="B557" s="436" t="str">
        <f>VLOOKUP(C557,'Tech. sheet (2)'!$A:$S,18,FALSE)</f>
        <v>L-838-942-170TH550F2820-USK-A55K05   </v>
      </c>
      <c r="C557" s="437" t="str">
        <f>VLOOKUP(A557,Register!$B:$F,3,FALSE)</f>
        <v>0,17x838x942 USK ALU/С</v>
      </c>
      <c r="D557" s="437" t="str">
        <f>VLOOKUP(C557,'Tech. sheet (2)'!$A:$S,17,FALSE)</f>
        <v>BUF-8 A</v>
      </c>
      <c r="E557" s="437" t="str">
        <f>VLOOKUP(C557,'Tech. sheet (2)'!$A:$S,12,FALSE)</f>
        <v>ALU/С</v>
      </c>
      <c r="F557" s="436">
        <v>2.0</v>
      </c>
      <c r="G557" s="436" t="s">
        <v>3308</v>
      </c>
      <c r="H557" s="436">
        <f>VLOOKUP(A557,Register!$B:$E,4,FALSE)</f>
        <v>26000</v>
      </c>
      <c r="I557" s="412"/>
      <c r="J557" s="412"/>
      <c r="K557" s="412"/>
      <c r="L557" s="412"/>
      <c r="M557" s="412"/>
      <c r="N557" s="141" t="s">
        <v>1747</v>
      </c>
      <c r="O557" s="344" t="str">
        <f>VLOOKUP(P557,'Tech. sheet (2)'!$A:$R,18,FALSE)</f>
        <v>L-808-908-200TH550S2828-HBI-A07K05</v>
      </c>
      <c r="P557" s="343" t="str">
        <f>VLOOKUP(N557,Register!$B:$E,3,FALSE)</f>
        <v>OT96 Alu/C HBI auto</v>
      </c>
      <c r="Q557" s="437" t="str">
        <f>VLOOKUP(P557,'Tech. sheet (2)'!$A:$S,17,FALSE)</f>
        <v>96-1 A</v>
      </c>
      <c r="R557" s="451" t="str">
        <f>VLOOKUP(P557,'Tech. sheet (2)'!$A:$S,12,FALSE)</f>
        <v>ALU/C</v>
      </c>
      <c r="S557" s="436">
        <v>2.0</v>
      </c>
      <c r="T557" s="436" t="s">
        <v>3308</v>
      </c>
      <c r="U557" s="436">
        <f>VLOOKUP(N557,Register!$B:$E,4,FALSE)</f>
        <v>15000</v>
      </c>
      <c r="V557" s="412"/>
      <c r="W557" s="270"/>
      <c r="X557" s="270"/>
      <c r="Y557" s="270"/>
      <c r="Z557" s="270"/>
      <c r="AA557" s="270"/>
      <c r="AB557" s="270"/>
      <c r="AC557" s="270"/>
    </row>
    <row r="558" ht="15.75" customHeight="1">
      <c r="A558" s="111" t="s">
        <v>1704</v>
      </c>
      <c r="B558" s="436" t="str">
        <f>VLOOKUP(C558,'Tech. sheet (2)'!$A:$S,18,FALSE)</f>
        <v>L-922-868-170TH580S2828-USK-W14K05</v>
      </c>
      <c r="C558" s="437" t="str">
        <f>VLOOKUP(A558,Register!$B:$F,3,FALSE)</f>
        <v>OT070-ELQ7022A6A 28/28 USK </v>
      </c>
      <c r="D558" s="437" t="str">
        <f>VLOOKUP(C558,'Tech. sheet (2)'!$A:$S,17,FALSE)</f>
        <v>70-5</v>
      </c>
      <c r="E558" s="437" t="str">
        <f>VLOOKUP(C558,'Tech. sheet (2)'!$A:$S,12,FALSE)</f>
        <v>2W/C</v>
      </c>
      <c r="F558" s="436">
        <v>2.0</v>
      </c>
      <c r="G558" s="436">
        <v>818062.0</v>
      </c>
      <c r="H558" s="436">
        <f>VLOOKUP(A558,Register!$B:$E,4,FALSE)</f>
        <v>24000</v>
      </c>
      <c r="I558" s="412"/>
      <c r="J558" s="412"/>
      <c r="K558" s="412"/>
      <c r="L558" s="412"/>
      <c r="M558" s="412"/>
      <c r="N558" s="437" t="s">
        <v>1748</v>
      </c>
      <c r="O558" s="344" t="str">
        <f>VLOOKUP(P558,'Tech. sheet (2)'!$A:$R,18,FALSE)</f>
        <v>L-922-868-170TH550F2828-HBI-07CK05</v>
      </c>
      <c r="P558" s="343" t="str">
        <f>VLOOKUP(N558,Register!$B:$E,3,FALSE)</f>
        <v>OT070-ELQ7013A9A TH550</v>
      </c>
      <c r="Q558" s="437" t="str">
        <f>VLOOKUP(P558,'Tech. sheet (2)'!$A:$S,17,FALSE)</f>
        <v>70-3 B</v>
      </c>
      <c r="R558" s="442" t="str">
        <f>VLOOKUP(P558,'Tech. sheet (2)'!$A:$S,12,FALSE)</f>
        <v>G/C</v>
      </c>
      <c r="S558" s="436">
        <v>2.0</v>
      </c>
      <c r="T558" s="436">
        <v>816361.0</v>
      </c>
      <c r="U558" s="436">
        <f>VLOOKUP(N558,Register!$B:$E,4,FALSE)</f>
        <v>25000</v>
      </c>
      <c r="V558" s="412"/>
      <c r="W558" s="270"/>
      <c r="X558" s="270"/>
      <c r="Y558" s="270"/>
      <c r="Z558" s="270"/>
      <c r="AA558" s="270"/>
      <c r="AB558" s="270"/>
      <c r="AC558" s="270"/>
    </row>
    <row r="559" ht="15.75" customHeight="1">
      <c r="A559" s="111" t="s">
        <v>1704</v>
      </c>
      <c r="B559" s="436" t="str">
        <f>VLOOKUP(C559,'Tech. sheet (2)'!$A:$S,18,FALSE)</f>
        <v>L-922-868-170TH580S2828-USK-W14K05</v>
      </c>
      <c r="C559" s="437" t="str">
        <f>VLOOKUP(A559,Register!$B:$F,3,FALSE)</f>
        <v>OT070-ELQ7022A6A 28/28 USK </v>
      </c>
      <c r="D559" s="437" t="str">
        <f>VLOOKUP(C559,'Tech. sheet (2)'!$A:$S,17,FALSE)</f>
        <v>70-5</v>
      </c>
      <c r="E559" s="437" t="str">
        <f>VLOOKUP(C559,'Tech. sheet (2)'!$A:$S,12,FALSE)</f>
        <v>2W/C</v>
      </c>
      <c r="F559" s="436">
        <v>3.0</v>
      </c>
      <c r="G559" s="436">
        <v>818062.0</v>
      </c>
      <c r="H559" s="436">
        <f>VLOOKUP(A559,Register!$B:$E,4,FALSE)</f>
        <v>24000</v>
      </c>
      <c r="I559" s="412"/>
      <c r="J559" s="412"/>
      <c r="K559" s="412"/>
      <c r="L559" s="412"/>
      <c r="M559" s="412"/>
      <c r="N559" s="437" t="s">
        <v>1749</v>
      </c>
      <c r="O559" s="344" t="str">
        <f>VLOOKUP(P559,'Tech. sheet (2)'!$A:$R,18,FALSE)</f>
        <v>L-922-868-170TH580S2828-HBI-07CK05</v>
      </c>
      <c r="P559" s="343" t="str">
        <f>VLOOKUP(N559,Register!$B:$E,3,FALSE)</f>
        <v>OT070-ELQ7013A9A </v>
      </c>
      <c r="Q559" s="437" t="str">
        <f>VLOOKUP(P559,'Tech. sheet (2)'!$A:$S,17,FALSE)</f>
        <v>70-3 A</v>
      </c>
      <c r="R559" s="442" t="str">
        <f>VLOOKUP(P559,'Tech. sheet (2)'!$A:$S,12,FALSE)</f>
        <v>G/C</v>
      </c>
      <c r="S559" s="436">
        <v>2.0</v>
      </c>
      <c r="T559" s="436">
        <v>816361.0</v>
      </c>
      <c r="U559" s="436">
        <f>VLOOKUP(N559,Register!$B:$E,4,FALSE)</f>
        <v>19000</v>
      </c>
      <c r="V559" s="412"/>
      <c r="W559" s="270"/>
      <c r="X559" s="270"/>
      <c r="Y559" s="270"/>
      <c r="Z559" s="270"/>
      <c r="AA559" s="270"/>
      <c r="AB559" s="270"/>
      <c r="AC559" s="270"/>
    </row>
    <row r="560" ht="15.75" customHeight="1">
      <c r="A560" s="111" t="s">
        <v>1697</v>
      </c>
      <c r="B560" s="436" t="str">
        <f>VLOOKUP(C560,'Tech. sheet (2)'!$A:$S,18,FALSE)</f>
        <v>L-922-868-170TH580S2828-USK-07CK05</v>
      </c>
      <c r="C560" s="437" t="str">
        <f>VLOOKUP(A560,Register!$B:$F,3,FALSE)</f>
        <v>OT070-ELQ7013A9A USK</v>
      </c>
      <c r="D560" s="437" t="str">
        <f>VLOOKUP(C560,'Tech. sheet (2)'!$A:$S,17,FALSE)</f>
        <v>70-3 A</v>
      </c>
      <c r="E560" s="437" t="str">
        <f>VLOOKUP(C560,'Tech. sheet (2)'!$A:$S,12,FALSE)</f>
        <v>G/C</v>
      </c>
      <c r="F560" s="436">
        <v>2.0</v>
      </c>
      <c r="G560" s="436">
        <v>816361.0</v>
      </c>
      <c r="H560" s="436">
        <f>VLOOKUP(A560,Register!$B:$E,4,FALSE)</f>
        <v>30000</v>
      </c>
      <c r="I560" s="412"/>
      <c r="J560" s="412"/>
      <c r="K560" s="412"/>
      <c r="L560" s="412"/>
      <c r="M560" s="412"/>
      <c r="N560" s="437" t="s">
        <v>1752</v>
      </c>
      <c r="O560" s="344" t="str">
        <f>VLOOKUP(P560,'Tech. sheet (2)'!$A:$R,18,FALSE)</f>
        <v>L-975-925-140TS550S2828-USK-C06K05</v>
      </c>
      <c r="P560" s="343" t="str">
        <f>VLOOKUP(N560,Register!$B:$E,3,FALSE)</f>
        <v>0,14x975x925 G/C USK</v>
      </c>
      <c r="Q560" s="437" t="str">
        <f>VLOOKUP(P560,'Tech. sheet (2)'!$A:$S,17,FALSE)</f>
        <v>BUF-11 A</v>
      </c>
      <c r="R560" s="442" t="str">
        <f>VLOOKUP(P560,'Tech. sheet (2)'!$A:$S,12,FALSE)</f>
        <v>G/C</v>
      </c>
      <c r="S560" s="436">
        <v>2.0</v>
      </c>
      <c r="T560" s="436">
        <v>101597.0</v>
      </c>
      <c r="U560" s="436">
        <f>VLOOKUP(N560,Register!$B:$E,4,FALSE)</f>
        <v>24500</v>
      </c>
      <c r="V560" s="412"/>
      <c r="W560" s="270"/>
      <c r="X560" s="270"/>
      <c r="Y560" s="270"/>
      <c r="Z560" s="270"/>
      <c r="AA560" s="270"/>
      <c r="AB560" s="270"/>
      <c r="AC560" s="270"/>
    </row>
    <row r="561" ht="15.75" customHeight="1">
      <c r="A561" s="111" t="s">
        <v>1714</v>
      </c>
      <c r="B561" s="436" t="str">
        <f>VLOOKUP(C561,'Tech. sheet (2)'!$A:$S,18,FALSE)</f>
        <v>L-975-925-140TS550S2828-USK-C06K05</v>
      </c>
      <c r="C561" s="437" t="str">
        <f>VLOOKUP(A561,Register!$B:$F,3,FALSE)</f>
        <v>0,14x975x925 G/C USK</v>
      </c>
      <c r="D561" s="437" t="str">
        <f>VLOOKUP(C561,'Tech. sheet (2)'!$A:$S,17,FALSE)</f>
        <v>BUF-11 A</v>
      </c>
      <c r="E561" s="437" t="str">
        <f>VLOOKUP(C561,'Tech. sheet (2)'!$A:$S,12,FALSE)</f>
        <v>G/C</v>
      </c>
      <c r="F561" s="436">
        <v>2.0</v>
      </c>
      <c r="G561" s="436">
        <v>101597.0</v>
      </c>
      <c r="H561" s="436">
        <f>VLOOKUP(A561,Register!$B:$E,4,FALSE)</f>
        <v>17000</v>
      </c>
      <c r="I561" s="412"/>
      <c r="J561" s="412"/>
      <c r="K561" s="412"/>
      <c r="L561" s="412"/>
      <c r="M561" s="412"/>
      <c r="N561" s="437" t="s">
        <v>1753</v>
      </c>
      <c r="O561" s="344" t="str">
        <f>VLOOKUP(P561,'Tech. sheet (2)'!$A:$R,18,FALSE)</f>
        <v>L-838-942-170TH550F2820-HBI-A55K05</v>
      </c>
      <c r="P561" s="343" t="str">
        <f>VLOOKUP(N561,Register!$B:$E,3,FALSE)</f>
        <v>0,17x838x942 ALU/С</v>
      </c>
      <c r="Q561" s="437" t="str">
        <f>VLOOKUP(P561,'Tech. sheet (2)'!$A:$S,17,FALSE)</f>
        <v>BUF-8 A</v>
      </c>
      <c r="R561" s="442" t="str">
        <f>VLOOKUP(P561,'Tech. sheet (2)'!$A:$S,12,FALSE)</f>
        <v>ALU/С</v>
      </c>
      <c r="S561" s="436">
        <v>2.0</v>
      </c>
      <c r="T561" s="436" t="s">
        <v>3308</v>
      </c>
      <c r="U561" s="436">
        <f>VLOOKUP(N561,Register!$B:$E,4,FALSE)</f>
        <v>25000</v>
      </c>
      <c r="V561" s="412"/>
      <c r="W561" s="270"/>
      <c r="X561" s="270"/>
      <c r="Y561" s="270"/>
      <c r="Z561" s="270"/>
      <c r="AA561" s="270"/>
      <c r="AB561" s="270"/>
      <c r="AC561" s="270"/>
    </row>
    <row r="562" ht="15.75" customHeight="1">
      <c r="A562" s="111" t="s">
        <v>1721</v>
      </c>
      <c r="B562" s="436" t="str">
        <f>VLOOKUP(C562,'Tech. sheet (2)'!$A:$S,18,FALSE)</f>
        <v>L-975-925-140TS550S2828-USK-IMP-C06K05</v>
      </c>
      <c r="C562" s="437" t="str">
        <f>VLOOKUP(A562,Register!$B:$F,3,FALSE)</f>
        <v>0,14x975x925 IMP G/C</v>
      </c>
      <c r="D562" s="437" t="str">
        <f>VLOOKUP(C562,'Tech. sheet (2)'!$A:$S,17,FALSE)</f>
        <v>BUF-11 A</v>
      </c>
      <c r="E562" s="437" t="str">
        <f>VLOOKUP(C562,'Tech. sheet (2)'!$A:$S,12,FALSE)</f>
        <v>G/C</v>
      </c>
      <c r="F562" s="436">
        <v>2.0</v>
      </c>
      <c r="G562" s="436">
        <v>101597.0</v>
      </c>
      <c r="H562" s="436">
        <f>VLOOKUP(A562,Register!$B:$E,4,FALSE)</f>
        <v>7610</v>
      </c>
      <c r="I562" s="412"/>
      <c r="J562" s="412"/>
      <c r="K562" s="412"/>
      <c r="L562" s="412"/>
      <c r="M562" s="412"/>
      <c r="N562" s="437" t="s">
        <v>1754</v>
      </c>
      <c r="O562" s="344" t="str">
        <f>VLOOKUP(P562,'Tech. sheet (2)'!$A:$R,18,FALSE)</f>
        <v>L-838-942-170TH550F2820-HBI-A55K05</v>
      </c>
      <c r="P562" s="343" t="str">
        <f>VLOOKUP(N562,Register!$B:$E,3,FALSE)</f>
        <v>0,17x838x942 ALU/С</v>
      </c>
      <c r="Q562" s="437" t="str">
        <f>VLOOKUP(P562,'Tech. sheet (2)'!$A:$S,17,FALSE)</f>
        <v>BUF-8 A</v>
      </c>
      <c r="R562" s="442" t="str">
        <f>VLOOKUP(P562,'Tech. sheet (2)'!$A:$S,12,FALSE)</f>
        <v>ALU/С</v>
      </c>
      <c r="S562" s="436">
        <v>2.0</v>
      </c>
      <c r="T562" s="436" t="s">
        <v>3308</v>
      </c>
      <c r="U562" s="436">
        <f>VLOOKUP(N562,Register!$B:$E,4,FALSE)</f>
        <v>25000</v>
      </c>
      <c r="V562" s="412"/>
      <c r="W562" s="270"/>
      <c r="X562" s="270"/>
      <c r="Y562" s="270"/>
      <c r="Z562" s="270"/>
      <c r="AA562" s="270"/>
      <c r="AB562" s="270"/>
      <c r="AC562" s="270"/>
    </row>
    <row r="563" ht="15.75" customHeight="1">
      <c r="A563" s="111" t="s">
        <v>1718</v>
      </c>
      <c r="B563" s="436" t="str">
        <f>VLOOKUP(C563,'Tech. sheet (2)'!$A:$S,18,FALSE)</f>
        <v>L-918-925-140TS550S2828-RAS-C06K05</v>
      </c>
      <c r="C563" s="437" t="str">
        <f>VLOOKUP(A563,Register!$B:$F,3,FALSE)</f>
        <v>0,14x918x925 G/C</v>
      </c>
      <c r="D563" s="437" t="str">
        <f>VLOOKUP(C563,'Tech. sheet (2)'!$A:$S,17,FALSE)</f>
        <v>BUF-9 A</v>
      </c>
      <c r="E563" s="437" t="str">
        <f>VLOOKUP(C563,'Tech. sheet (2)'!$A:$S,12,FALSE)</f>
        <v>G/C</v>
      </c>
      <c r="F563" s="436">
        <v>2.0</v>
      </c>
      <c r="G563" s="436">
        <v>101597.0</v>
      </c>
      <c r="H563" s="436">
        <f>VLOOKUP(A563,Register!$B:$E,4,FALSE)</f>
        <v>4000</v>
      </c>
      <c r="I563" s="412"/>
      <c r="J563" s="412"/>
      <c r="K563" s="412"/>
      <c r="L563" s="412"/>
      <c r="M563" s="412"/>
      <c r="N563" s="157" t="s">
        <v>1755</v>
      </c>
      <c r="O563" s="344" t="str">
        <f>VLOOKUP(P563,'Tech. sheet (2)'!$A:$R,18,FALSE)</f>
        <v>L-838-941,7-200TH550S2828-HBI-V14B05</v>
      </c>
      <c r="P563" s="343" t="str">
        <f>VLOOKUP(N563,Register!$B:$E,3,FALSE)</f>
        <v>OT099-V14B05</v>
      </c>
      <c r="Q563" s="437" t="str">
        <f>VLOOKUP(P563,'Tech. sheet (2)'!$A:$S,17,FALSE)</f>
        <v>99-C-8</v>
      </c>
      <c r="R563" s="442" t="str">
        <f>VLOOKUP(P563,'Tech. sheet (2)'!$A:$S,12,FALSE)</f>
        <v>W/G</v>
      </c>
      <c r="S563" s="436">
        <v>2.0</v>
      </c>
      <c r="T563" s="436">
        <v>818062.0</v>
      </c>
      <c r="U563" s="436">
        <f>VLOOKUP(N563,Register!$B:$E,4,FALSE)</f>
        <v>5000</v>
      </c>
      <c r="V563" s="412"/>
      <c r="W563" s="270"/>
      <c r="X563" s="270"/>
      <c r="Y563" s="270"/>
      <c r="Z563" s="270"/>
      <c r="AA563" s="270"/>
      <c r="AB563" s="270"/>
      <c r="AC563" s="270"/>
    </row>
    <row r="564" ht="15.75" customHeight="1">
      <c r="A564" s="111" t="s">
        <v>1715</v>
      </c>
      <c r="B564" s="436" t="str">
        <f>VLOOKUP(C564,'Tech. sheet (2)'!$A:$S,18,FALSE)</f>
        <v>L-918-925-140TS550S2828-USK-IMP-C06K05</v>
      </c>
      <c r="C564" s="437" t="str">
        <f>VLOOKUP(A564,Register!$B:$F,3,FALSE)</f>
        <v>0,14x918x925 IMP G/C</v>
      </c>
      <c r="D564" s="437" t="str">
        <f>VLOOKUP(C564,'Tech. sheet (2)'!$A:$S,17,FALSE)</f>
        <v>BUF-9 A</v>
      </c>
      <c r="E564" s="437" t="str">
        <f>VLOOKUP(C564,'Tech. sheet (2)'!$A:$S,12,FALSE)</f>
        <v>G/C</v>
      </c>
      <c r="F564" s="436">
        <v>2.0</v>
      </c>
      <c r="G564" s="436">
        <v>101597.0</v>
      </c>
      <c r="H564" s="436">
        <f>VLOOKUP(A564,Register!$B:$E,4,FALSE)</f>
        <v>11200</v>
      </c>
      <c r="I564" s="412"/>
      <c r="J564" s="412"/>
      <c r="K564" s="412"/>
      <c r="L564" s="412"/>
      <c r="M564" s="412"/>
      <c r="N564" s="111" t="s">
        <v>1750</v>
      </c>
      <c r="O564" s="344" t="str">
        <f>VLOOKUP(P564,'Tech. sheet (2)'!$A:$R,18,FALSE)</f>
        <v>L-922-868-170TH580S2828-USK-08CB05  </v>
      </c>
      <c r="P564" s="343" t="str">
        <f>VLOOKUP(N564,Register!$B:$E,3,FALSE)</f>
        <v>OT070-ELQ7033A2A  TH580 USK</v>
      </c>
      <c r="Q564" s="437" t="str">
        <f>VLOOKUP(P564,'Tech. sheet (2)'!$A:$S,17,FALSE)</f>
        <v>70-2</v>
      </c>
      <c r="R564" s="442" t="str">
        <f>VLOOKUP(P564,'Tech. sheet (2)'!$A:$S,12,FALSE)</f>
        <v>G/G</v>
      </c>
      <c r="S564" s="436">
        <v>1.0</v>
      </c>
      <c r="T564" s="436">
        <v>816314.0</v>
      </c>
      <c r="U564" s="436">
        <f>VLOOKUP(N564,Register!$B:$E,4,FALSE)</f>
        <v>40000</v>
      </c>
      <c r="V564" s="412"/>
      <c r="W564" s="270"/>
      <c r="X564" s="270"/>
      <c r="Y564" s="270"/>
      <c r="Z564" s="270"/>
      <c r="AA564" s="270"/>
      <c r="AB564" s="270"/>
      <c r="AC564" s="270"/>
    </row>
    <row r="565" ht="15.75" customHeight="1">
      <c r="A565" s="111" t="s">
        <v>1692</v>
      </c>
      <c r="B565" s="436" t="str">
        <f>VLOOKUP(C565,'Tech. sheet (2)'!$A:$S,18,FALSE)</f>
        <v>L-954-848-170TH435S2828-USK-21EK05   </v>
      </c>
      <c r="C565" s="437" t="str">
        <f>VLOOKUP(A565,Register!$B:$F,3,FALSE)</f>
        <v>OT62-ELQ6215A5A USK 21E</v>
      </c>
      <c r="D565" s="437" t="str">
        <f>VLOOKUP(C565,'Tech. sheet (2)'!$A:$S,17,FALSE)</f>
        <v>62-1</v>
      </c>
      <c r="E565" s="437" t="str">
        <f>VLOOKUP(C565,'Tech. sheet (2)'!$A:$S,12,FALSE)</f>
        <v>21E</v>
      </c>
      <c r="F565" s="436">
        <v>2.0</v>
      </c>
      <c r="G565" s="436" t="s">
        <v>3309</v>
      </c>
      <c r="H565" s="436">
        <f>VLOOKUP(A565,Register!$B:$E,4,FALSE)</f>
        <v>25000</v>
      </c>
      <c r="I565" s="412"/>
      <c r="J565" s="412"/>
      <c r="K565" s="412"/>
      <c r="L565" s="412"/>
      <c r="M565" s="412"/>
      <c r="N565" s="111" t="s">
        <v>1750</v>
      </c>
      <c r="O565" s="344" t="str">
        <f>VLOOKUP(P565,'Tech. sheet (2)'!$A:$R,18,FALSE)</f>
        <v>L-922-868-170TH580S2828-USK-08CB05  </v>
      </c>
      <c r="P565" s="343" t="str">
        <f>VLOOKUP(N565,Register!$B:$E,3,FALSE)</f>
        <v>OT070-ELQ7033A2A  TH580 USK</v>
      </c>
      <c r="Q565" s="437" t="str">
        <f>VLOOKUP(P565,'Tech. sheet (2)'!$A:$S,17,FALSE)</f>
        <v>70-2</v>
      </c>
      <c r="R565" s="442" t="str">
        <f>VLOOKUP(P565,'Tech. sheet (2)'!$A:$S,12,FALSE)</f>
        <v>G/G</v>
      </c>
      <c r="S565" s="436">
        <v>2.0</v>
      </c>
      <c r="T565" s="436">
        <v>816361.0</v>
      </c>
      <c r="U565" s="436">
        <f>VLOOKUP(N565,Register!$B:$E,4,FALSE)</f>
        <v>40000</v>
      </c>
      <c r="V565" s="412"/>
      <c r="W565" s="270"/>
      <c r="X565" s="270"/>
      <c r="Y565" s="270"/>
      <c r="Z565" s="270"/>
      <c r="AA565" s="270"/>
      <c r="AB565" s="270"/>
      <c r="AC565" s="270"/>
    </row>
    <row r="566" ht="15.75" customHeight="1">
      <c r="A566" s="111" t="s">
        <v>1693</v>
      </c>
      <c r="B566" s="449" t="str">
        <f>VLOOKUP(C566,'Tech. sheet (2)'!$A:$S,18,FALSE)</f>
        <v>L-954-848-170TH435S2828-USK-15VK05</v>
      </c>
      <c r="C566" s="437" t="str">
        <f>VLOOKUP(A566,Register!$B:$F,3,FALSE)</f>
        <v>OT62-ELQ6216A2A  USK ver3</v>
      </c>
      <c r="D566" s="437" t="str">
        <f>VLOOKUP(C566,'Tech. sheet (2)'!$A:$S,17,FALSE)</f>
        <v>62-3 A</v>
      </c>
      <c r="E566" s="447" t="str">
        <f>VLOOKUP(C566,'Tech. sheet (2)'!$A:$S,12,FALSE)</f>
        <v>W/C 15V</v>
      </c>
      <c r="F566" s="436">
        <v>2.0</v>
      </c>
      <c r="G566" s="436" t="s">
        <v>3309</v>
      </c>
      <c r="H566" s="436">
        <f>VLOOKUP(A566,Register!$B:$E,4,FALSE)</f>
        <v>42000</v>
      </c>
      <c r="I566" s="412"/>
      <c r="J566" s="412"/>
      <c r="K566" s="412"/>
      <c r="L566" s="412"/>
      <c r="M566" s="412"/>
      <c r="N566" s="111" t="s">
        <v>1763</v>
      </c>
      <c r="O566" s="450" t="str">
        <f>VLOOKUP(P566,'Tech. sheet (2)'!$A:$R,18,FALSE)</f>
        <v>L-808-908-200TH550S2828-HBI-A07B05</v>
      </c>
      <c r="P566" s="343" t="str">
        <f>VLOOKUP(N566,Register!$B:$E,3,FALSE)</f>
        <v>OT96 Alu/G Vaja (auto)</v>
      </c>
      <c r="Q566" s="437" t="str">
        <f>VLOOKUP(P566,'Tech. sheet (2)'!$A:$S,17,FALSE)</f>
        <v>96-2</v>
      </c>
      <c r="R566" s="442" t="str">
        <f>VLOOKUP(P566,'Tech. sheet (2)'!$A:$S,12,FALSE)</f>
        <v>ALU/G</v>
      </c>
      <c r="S566" s="436">
        <v>2.0</v>
      </c>
      <c r="T566" s="436" t="s">
        <v>3308</v>
      </c>
      <c r="U566" s="436">
        <f>VLOOKUP(N566,Register!$B:$E,4,FALSE)</f>
        <v>25000</v>
      </c>
      <c r="V566" s="412"/>
      <c r="W566" s="270"/>
      <c r="X566" s="270"/>
      <c r="Y566" s="270"/>
      <c r="Z566" s="270"/>
      <c r="AA566" s="270"/>
      <c r="AB566" s="270"/>
      <c r="AC566" s="270"/>
    </row>
    <row r="567" ht="15.75" customHeight="1">
      <c r="A567" s="111" t="s">
        <v>1731</v>
      </c>
      <c r="B567" s="436" t="str">
        <f>VLOOKUP(C567,'Tech. sheet (2)'!$A:$S,18,FALSE)</f>
        <v>L-920-778-160TS480S2828-USK-А08К05</v>
      </c>
      <c r="C567" s="437" t="str">
        <f>VLOOKUP(A567,Register!$B:$F,3,FALSE)</f>
        <v>0,16x920x778 USK Alu/C</v>
      </c>
      <c r="D567" s="437" t="str">
        <f>VLOOKUP(C567,'Tech. sheet (2)'!$A:$S,17,FALSE)</f>
        <v>BUF-7 B</v>
      </c>
      <c r="E567" s="437" t="str">
        <f>VLOOKUP(C567,'Tech. sheet (2)'!$A:$S,12,FALSE)</f>
        <v>ALU/C</v>
      </c>
      <c r="F567" s="436">
        <v>1.0</v>
      </c>
      <c r="G567" s="436" t="s">
        <v>3306</v>
      </c>
      <c r="H567" s="436">
        <f>VLOOKUP(A567,Register!$B:$E,4,FALSE)</f>
        <v>30000</v>
      </c>
      <c r="I567" s="412"/>
      <c r="J567" s="412"/>
      <c r="K567" s="412"/>
      <c r="L567" s="412"/>
      <c r="M567" s="412"/>
      <c r="N567" s="157" t="s">
        <v>1762</v>
      </c>
      <c r="O567" s="344" t="str">
        <f>VLOOKUP(P567,'Tech. sheet (2)'!$A:$R,18,FALSE)</f>
        <v>L-808-908-200TH550S2828-HBI-A07K05</v>
      </c>
      <c r="P567" s="343" t="str">
        <f>VLOOKUP(N567,Register!$B:$E,3,FALSE)</f>
        <v>OT96 Alu/C HBI auto</v>
      </c>
      <c r="Q567" s="437" t="str">
        <f>VLOOKUP(P567,'Tech. sheet (2)'!$A:$S,17,FALSE)</f>
        <v>96-1 A</v>
      </c>
      <c r="R567" s="451" t="str">
        <f>VLOOKUP(P567,'Tech. sheet (2)'!$A:$S,12,FALSE)</f>
        <v>ALU/C</v>
      </c>
      <c r="S567" s="436">
        <v>2.0</v>
      </c>
      <c r="T567" s="436" t="s">
        <v>3308</v>
      </c>
      <c r="U567" s="436">
        <v>25000.0</v>
      </c>
      <c r="V567" s="412"/>
      <c r="W567" s="270"/>
      <c r="X567" s="270"/>
      <c r="Y567" s="270"/>
      <c r="Z567" s="270"/>
      <c r="AA567" s="270"/>
      <c r="AB567" s="270"/>
      <c r="AC567" s="270"/>
    </row>
    <row r="568" ht="15.75" customHeight="1">
      <c r="A568" s="111" t="s">
        <v>1727</v>
      </c>
      <c r="B568" s="436" t="str">
        <f>VLOOKUP(C568,'Tech. sheet (2)'!$A:$S,18,FALSE)</f>
        <v>L-808-908-200TH550S2828-USK-A07B05</v>
      </c>
      <c r="C568" s="437" t="str">
        <f>VLOOKUP(A568,Register!$B:$F,3,FALSE)</f>
        <v>OT096-A07B05 USK Vaja auto</v>
      </c>
      <c r="D568" s="437" t="str">
        <f>VLOOKUP(C568,'Tech. sheet (2)'!$A:$S,17,FALSE)</f>
        <v>96-2</v>
      </c>
      <c r="E568" s="437" t="str">
        <f>VLOOKUP(C568,'Tech. sheet (2)'!$A:$S,12,FALSE)</f>
        <v>ALU/G</v>
      </c>
      <c r="F568" s="436">
        <v>1.0</v>
      </c>
      <c r="G568" s="436" t="s">
        <v>3307</v>
      </c>
      <c r="H568" s="436">
        <f>VLOOKUP(A568,Register!$B:$E,4,FALSE)</f>
        <v>32000</v>
      </c>
      <c r="I568" s="412"/>
      <c r="J568" s="412"/>
      <c r="K568" s="412"/>
      <c r="L568" s="412"/>
      <c r="M568" s="412"/>
      <c r="N568" s="111" t="s">
        <v>1767</v>
      </c>
      <c r="O568" s="344" t="str">
        <f>VLOOKUP(P568,'Tech. sheet (2)'!$A:$R,18,FALSE)</f>
        <v>L-830-801-180TS260S2828-USK-IMP-A08K05</v>
      </c>
      <c r="P568" s="343" t="str">
        <f>VLOOKUP(N568,Register!$B:$E,3,FALSE)</f>
        <v>0,18x830x801 Alu/C 28S</v>
      </c>
      <c r="Q568" s="437" t="str">
        <f>VLOOKUP(P568,'Tech. sheet (2)'!$A:$S,17,FALSE)</f>
        <v>BUF-6 A</v>
      </c>
      <c r="R568" s="451" t="str">
        <f>VLOOKUP(P568,'Tech. sheet (2)'!$A:$S,12,FALSE)</f>
        <v>Alu/C</v>
      </c>
      <c r="S568" s="436">
        <v>2.0</v>
      </c>
      <c r="T568" s="436" t="s">
        <v>3308</v>
      </c>
      <c r="U568" s="436">
        <f>VLOOKUP(N568,Register!$B:$E,4,FALSE)</f>
        <v>20000</v>
      </c>
      <c r="V568" s="412"/>
      <c r="W568" s="270"/>
      <c r="X568" s="270"/>
      <c r="Y568" s="270"/>
      <c r="Z568" s="270"/>
      <c r="AA568" s="270"/>
      <c r="AB568" s="270"/>
      <c r="AC568" s="270"/>
    </row>
    <row r="569" ht="15.75" customHeight="1">
      <c r="A569" s="111" t="s">
        <v>1732</v>
      </c>
      <c r="B569" s="436" t="str">
        <f>VLOOKUP(C569,'Tech. sheet (2)'!$A:$S,18,FALSE)</f>
        <v>L-942-790-160TS340S2020-RAS-А08К05</v>
      </c>
      <c r="C569" s="437" t="str">
        <f>VLOOKUP(A569,Register!$B:$F,3,FALSE)</f>
        <v>0,16x942x790 ALU/С</v>
      </c>
      <c r="D569" s="437" t="str">
        <f>VLOOKUP(C569,'Tech. sheet (2)'!$A:$S,17,FALSE)</f>
        <v>BUF-3 A</v>
      </c>
      <c r="E569" s="437" t="str">
        <f>VLOOKUP(C569,'Tech. sheet (2)'!$A:$S,12,FALSE)</f>
        <v>ALU/С</v>
      </c>
      <c r="F569" s="436">
        <v>1.0</v>
      </c>
      <c r="G569" s="436" t="s">
        <v>3306</v>
      </c>
      <c r="H569" s="436">
        <f>VLOOKUP(A569,Register!$B:$E,4,FALSE)</f>
        <v>7000</v>
      </c>
      <c r="I569" s="412"/>
      <c r="J569" s="412"/>
      <c r="K569" s="412"/>
      <c r="L569" s="412"/>
      <c r="M569" s="412"/>
      <c r="N569" s="111" t="s">
        <v>1768</v>
      </c>
      <c r="O569" s="344" t="str">
        <f>VLOOKUP(P569,'Tech. sheet (2)'!$A:$R,18,FALSE)</f>
        <v>L-830-801-180TS260S2828-USK-IMP-A08K05</v>
      </c>
      <c r="P569" s="343" t="str">
        <f>VLOOKUP(N569,Register!$B:$E,3,FALSE)</f>
        <v>0,18x830x801 Alu/C 28S</v>
      </c>
      <c r="Q569" s="437" t="str">
        <f>VLOOKUP(P569,'Tech. sheet (2)'!$A:$S,17,FALSE)</f>
        <v>BUF-6 A</v>
      </c>
      <c r="R569" s="451" t="str">
        <f>VLOOKUP(P569,'Tech. sheet (2)'!$A:$S,12,FALSE)</f>
        <v>Alu/C</v>
      </c>
      <c r="S569" s="436">
        <v>2.0</v>
      </c>
      <c r="T569" s="436" t="s">
        <v>3308</v>
      </c>
      <c r="U569" s="436">
        <f>VLOOKUP(N569,Register!$B:$E,4,FALSE)</f>
        <v>20000</v>
      </c>
      <c r="V569" s="412"/>
      <c r="W569" s="270"/>
      <c r="X569" s="270"/>
      <c r="Y569" s="270"/>
      <c r="Z569" s="270"/>
      <c r="AA569" s="270"/>
      <c r="AB569" s="270"/>
      <c r="AC569" s="270"/>
    </row>
    <row r="570" ht="15.75" customHeight="1">
      <c r="A570" s="111" t="s">
        <v>1722</v>
      </c>
      <c r="B570" s="436" t="str">
        <f>VLOOKUP(C570,'Tech. sheet (2)'!$A:$S,18,FALSE)</f>
        <v>L-975-925-140TS550S2828-USK-C06K05</v>
      </c>
      <c r="C570" s="437" t="str">
        <f>VLOOKUP(A570,Register!$B:$F,3,FALSE)</f>
        <v>0,14x975x925 G/C USK</v>
      </c>
      <c r="D570" s="437" t="str">
        <f>VLOOKUP(C570,'Tech. sheet (2)'!$A:$S,17,FALSE)</f>
        <v>BUF-11 A</v>
      </c>
      <c r="E570" s="437" t="str">
        <f>VLOOKUP(C570,'Tech. sheet (2)'!$A:$S,12,FALSE)</f>
        <v>G/C</v>
      </c>
      <c r="F570" s="436">
        <v>1.0</v>
      </c>
      <c r="G570" s="436" t="s">
        <v>3306</v>
      </c>
      <c r="H570" s="436">
        <f>VLOOKUP(A570,Register!$B:$E,4,FALSE)</f>
        <v>30000</v>
      </c>
      <c r="I570" s="412"/>
      <c r="J570" s="412"/>
      <c r="K570" s="412"/>
      <c r="L570" s="412"/>
      <c r="M570" s="412"/>
      <c r="N570" s="111" t="s">
        <v>1769</v>
      </c>
      <c r="O570" s="344" t="str">
        <f>VLOOKUP(P570,'Tech. sheet (2)'!$A:$R,18,FALSE)</f>
        <v>L-922-868-170TH580S2828-HBI-07CK05</v>
      </c>
      <c r="P570" s="343" t="str">
        <f>VLOOKUP(N570,Register!$B:$E,3,FALSE)</f>
        <v>OT070-ELQ7013A9A </v>
      </c>
      <c r="Q570" s="437" t="str">
        <f>VLOOKUP(P570,'Tech. sheet (2)'!$A:$S,17,FALSE)</f>
        <v>70-3 A</v>
      </c>
      <c r="R570" s="442" t="str">
        <f>VLOOKUP(P570,'Tech. sheet (2)'!$A:$S,12,FALSE)</f>
        <v>G/C</v>
      </c>
      <c r="S570" s="436">
        <v>2.0</v>
      </c>
      <c r="T570" s="436">
        <v>816361.0</v>
      </c>
      <c r="U570" s="436">
        <f>VLOOKUP(N570,Register!$B:$E,4,FALSE)</f>
        <v>40000</v>
      </c>
      <c r="V570" s="412"/>
      <c r="W570" s="270"/>
      <c r="X570" s="270"/>
      <c r="Y570" s="270"/>
      <c r="Z570" s="270"/>
      <c r="AA570" s="270"/>
      <c r="AB570" s="270"/>
      <c r="AC570" s="270"/>
    </row>
    <row r="571" ht="15.75" customHeight="1">
      <c r="A571" s="111" t="s">
        <v>1723</v>
      </c>
      <c r="B571" s="436" t="str">
        <f>VLOOKUP(C571,'Tech. sheet (2)'!$A:$S,18,FALSE)</f>
        <v>L-975-925-140TS550S2828-USK-C06K05</v>
      </c>
      <c r="C571" s="437" t="str">
        <f>VLOOKUP(A571,Register!$B:$F,3,FALSE)</f>
        <v>0,14x975x925 G/C USK</v>
      </c>
      <c r="D571" s="437" t="str">
        <f>VLOOKUP(C571,'Tech. sheet (2)'!$A:$S,17,FALSE)</f>
        <v>BUF-11 A</v>
      </c>
      <c r="E571" s="437" t="str">
        <f>VLOOKUP(C571,'Tech. sheet (2)'!$A:$S,12,FALSE)</f>
        <v>G/C</v>
      </c>
      <c r="F571" s="436">
        <v>1.0</v>
      </c>
      <c r="G571" s="436" t="s">
        <v>3306</v>
      </c>
      <c r="H571" s="436">
        <f>VLOOKUP(A571,Register!$B:$E,4,FALSE)</f>
        <v>30000</v>
      </c>
      <c r="I571" s="412"/>
      <c r="J571" s="412"/>
      <c r="K571" s="412"/>
      <c r="L571" s="412"/>
      <c r="M571" s="412"/>
      <c r="N571" s="111" t="s">
        <v>1764</v>
      </c>
      <c r="O571" s="450" t="str">
        <f>VLOOKUP(P571,'Tech. sheet (2)'!$A:$R,18,FALSE)</f>
        <v>L-808-908-200TH550S2828-HBI-A07B05</v>
      </c>
      <c r="P571" s="343" t="str">
        <f>VLOOKUP(N571,Register!$B:$E,3,FALSE)</f>
        <v>OT96 Alu/G Vaja (auto)</v>
      </c>
      <c r="Q571" s="437" t="str">
        <f>VLOOKUP(P571,'Tech. sheet (2)'!$A:$S,17,FALSE)</f>
        <v>96-2</v>
      </c>
      <c r="R571" s="442" t="str">
        <f>VLOOKUP(P571,'Tech. sheet (2)'!$A:$S,12,FALSE)</f>
        <v>ALU/G</v>
      </c>
      <c r="S571" s="436">
        <v>2.0</v>
      </c>
      <c r="T571" s="436" t="s">
        <v>3308</v>
      </c>
      <c r="U571" s="436">
        <f>VLOOKUP(N571,Register!$B:$E,4,FALSE)</f>
        <v>22000</v>
      </c>
      <c r="V571" s="412"/>
      <c r="W571" s="270"/>
      <c r="X571" s="270"/>
      <c r="Y571" s="270"/>
      <c r="Z571" s="270"/>
      <c r="AA571" s="270"/>
      <c r="AB571" s="270"/>
      <c r="AC571" s="270"/>
    </row>
    <row r="572" ht="15.75" customHeight="1">
      <c r="A572" s="111" t="s">
        <v>1692</v>
      </c>
      <c r="B572" s="436" t="str">
        <f>VLOOKUP(C572,'Tech. sheet (2)'!$A:$S,18,FALSE)</f>
        <v>L-954-848-170TH435S2828-USK-21EK05   </v>
      </c>
      <c r="C572" s="437" t="str">
        <f>VLOOKUP(A572,Register!$B:$F,3,FALSE)</f>
        <v>OT62-ELQ6215A5A USK 21E</v>
      </c>
      <c r="D572" s="437" t="str">
        <f>VLOOKUP(C572,'Tech. sheet (2)'!$A:$S,17,FALSE)</f>
        <v>62-1</v>
      </c>
      <c r="E572" s="437" t="str">
        <f>VLOOKUP(C572,'Tech. sheet (2)'!$A:$S,12,FALSE)</f>
        <v>21E</v>
      </c>
      <c r="F572" s="436">
        <v>1.0</v>
      </c>
      <c r="G572" s="436" t="s">
        <v>3306</v>
      </c>
      <c r="H572" s="436">
        <f>VLOOKUP(A572,Register!$B:$E,4,FALSE)</f>
        <v>25000</v>
      </c>
      <c r="I572" s="412"/>
      <c r="J572" s="412"/>
      <c r="K572" s="412"/>
      <c r="L572" s="412"/>
      <c r="M572" s="412"/>
      <c r="N572" s="111" t="s">
        <v>1770</v>
      </c>
      <c r="O572" s="344" t="str">
        <f>VLOOKUP(P572,'Tech. sheet (2)'!$A:$R,18,FALSE)</f>
        <v>L-975-925-140TS550S2828-USK-C06K05</v>
      </c>
      <c r="P572" s="343" t="str">
        <f>VLOOKUP(N572,Register!$B:$E,3,FALSE)</f>
        <v>0,14x975x925 G/C USK</v>
      </c>
      <c r="Q572" s="437" t="str">
        <f>VLOOKUP(P572,'Tech. sheet (2)'!$A:$S,17,FALSE)</f>
        <v>BUF-11 A</v>
      </c>
      <c r="R572" s="442" t="str">
        <f>VLOOKUP(P572,'Tech. sheet (2)'!$A:$S,12,FALSE)</f>
        <v>G/C</v>
      </c>
      <c r="S572" s="436">
        <v>1.0</v>
      </c>
      <c r="T572" s="436" t="s">
        <v>3306</v>
      </c>
      <c r="U572" s="436">
        <f>VLOOKUP(N572,Register!$B:$E,4,FALSE)</f>
        <v>8000</v>
      </c>
      <c r="V572" s="412"/>
      <c r="W572" s="270"/>
      <c r="X572" s="270"/>
      <c r="Y572" s="270"/>
      <c r="Z572" s="270"/>
      <c r="AA572" s="270"/>
      <c r="AB572" s="270"/>
      <c r="AC572" s="270"/>
    </row>
    <row r="573" ht="15.75" customHeight="1">
      <c r="A573" s="111" t="s">
        <v>1693</v>
      </c>
      <c r="B573" s="449" t="str">
        <f>VLOOKUP(C573,'Tech. sheet (2)'!$A:$S,18,FALSE)</f>
        <v>L-954-848-170TH435S2828-USK-15VK05</v>
      </c>
      <c r="C573" s="437" t="str">
        <f>VLOOKUP(A573,Register!$B:$F,3,FALSE)</f>
        <v>OT62-ELQ6216A2A  USK ver3</v>
      </c>
      <c r="D573" s="437" t="str">
        <f>VLOOKUP(C573,'Tech. sheet (2)'!$A:$S,17,FALSE)</f>
        <v>62-3 A</v>
      </c>
      <c r="E573" s="447" t="str">
        <f>VLOOKUP(C573,'Tech. sheet (2)'!$A:$S,12,FALSE)</f>
        <v>W/C 15V</v>
      </c>
      <c r="F573" s="436">
        <v>1.0</v>
      </c>
      <c r="G573" s="436" t="s">
        <v>3306</v>
      </c>
      <c r="H573" s="436">
        <f>VLOOKUP(A573,Register!$B:$E,4,FALSE)</f>
        <v>42000</v>
      </c>
      <c r="I573" s="412"/>
      <c r="J573" s="412"/>
      <c r="K573" s="412"/>
      <c r="L573" s="412"/>
      <c r="M573" s="412"/>
      <c r="N573" s="111" t="s">
        <v>1770</v>
      </c>
      <c r="O573" s="344" t="str">
        <f>VLOOKUP(P573,'Tech. sheet (2)'!$A:$R,18,FALSE)</f>
        <v>L-975-925-140TS550S2828-USK-C06K05</v>
      </c>
      <c r="P573" s="343" t="str">
        <f>VLOOKUP(N573,Register!$B:$E,3,FALSE)</f>
        <v>0,14x975x925 G/C USK</v>
      </c>
      <c r="Q573" s="437" t="str">
        <f>VLOOKUP(P573,'Tech. sheet (2)'!$A:$S,17,FALSE)</f>
        <v>BUF-11 A</v>
      </c>
      <c r="R573" s="442" t="str">
        <f>VLOOKUP(P573,'Tech. sheet (2)'!$A:$S,12,FALSE)</f>
        <v>G/C</v>
      </c>
      <c r="S573" s="436">
        <v>2.0</v>
      </c>
      <c r="T573" s="436">
        <v>101597.0</v>
      </c>
      <c r="U573" s="436">
        <f>VLOOKUP(N573,Register!$B:$E,4,FALSE)</f>
        <v>8000</v>
      </c>
      <c r="V573" s="412"/>
      <c r="W573" s="270"/>
      <c r="X573" s="270"/>
      <c r="Y573" s="270"/>
      <c r="Z573" s="270"/>
      <c r="AA573" s="270"/>
      <c r="AB573" s="270"/>
      <c r="AC573" s="270"/>
    </row>
    <row r="574" ht="15.75" customHeight="1">
      <c r="A574" s="111" t="s">
        <v>1733</v>
      </c>
      <c r="B574" s="449" t="str">
        <f>VLOOKUP(C574,'Tech. sheet (2)'!$A:$S,18,FALSE)</f>
        <v>L-954-848-170TH435S2828-USK-15VK05</v>
      </c>
      <c r="C574" s="437" t="str">
        <f>VLOOKUP(A574,Register!$B:$F,3,FALSE)</f>
        <v>OT62-ELQ6216A2A  USK ver3</v>
      </c>
      <c r="D574" s="437" t="str">
        <f>VLOOKUP(C574,'Tech. sheet (2)'!$A:$S,17,FALSE)</f>
        <v>62-3 A</v>
      </c>
      <c r="E574" s="447" t="str">
        <f>VLOOKUP(C574,'Tech. sheet (2)'!$A:$S,12,FALSE)</f>
        <v>W/C 15V</v>
      </c>
      <c r="F574" s="436">
        <v>1.0</v>
      </c>
      <c r="G574" s="436" t="s">
        <v>3306</v>
      </c>
      <c r="H574" s="436">
        <f>VLOOKUP(A574,Register!$B:$E,4,FALSE)</f>
        <v>30000</v>
      </c>
      <c r="I574" s="412"/>
      <c r="J574" s="412"/>
      <c r="K574" s="412"/>
      <c r="L574" s="412"/>
      <c r="M574" s="412"/>
      <c r="N574" s="111" t="s">
        <v>1775</v>
      </c>
      <c r="O574" s="344" t="str">
        <f>VLOOKUP(P574,'Tech. sheet (2)'!$A:$R,18,FALSE)</f>
        <v>L-838-942-170TH550F2820-HBI-A55K05</v>
      </c>
      <c r="P574" s="343" t="str">
        <f>VLOOKUP(N574,Register!$B:$E,3,FALSE)</f>
        <v>0,17x838x942 ALU/С</v>
      </c>
      <c r="Q574" s="437" t="str">
        <f>VLOOKUP(P574,'Tech. sheet (2)'!$A:$S,17,FALSE)</f>
        <v>BUF-8 A</v>
      </c>
      <c r="R574" s="442" t="str">
        <f>VLOOKUP(P574,'Tech. sheet (2)'!$A:$S,12,FALSE)</f>
        <v>ALU/С</v>
      </c>
      <c r="S574" s="436">
        <v>2.0</v>
      </c>
      <c r="T574" s="436" t="s">
        <v>3308</v>
      </c>
      <c r="U574" s="436">
        <f>VLOOKUP(N574,Register!$B:$E,4,FALSE)</f>
        <v>20000</v>
      </c>
      <c r="V574" s="412"/>
      <c r="W574" s="270"/>
      <c r="X574" s="270"/>
      <c r="Y574" s="270"/>
      <c r="Z574" s="270"/>
      <c r="AA574" s="270"/>
      <c r="AB574" s="270"/>
      <c r="AC574" s="270"/>
    </row>
    <row r="575" ht="15.75" customHeight="1">
      <c r="A575" s="111" t="s">
        <v>1692</v>
      </c>
      <c r="B575" s="436" t="str">
        <f>VLOOKUP(C575,'Tech. sheet (2)'!$A:$S,18,FALSE)</f>
        <v>L-954-848-170TH435S2828-USK-21EK05   </v>
      </c>
      <c r="C575" s="437" t="str">
        <f>VLOOKUP(A575,Register!$B:$F,3,FALSE)</f>
        <v>OT62-ELQ6215A5A USK 21E</v>
      </c>
      <c r="D575" s="437" t="str">
        <f>VLOOKUP(C575,'Tech. sheet (2)'!$A:$S,17,FALSE)</f>
        <v>62-1</v>
      </c>
      <c r="E575" s="437" t="str">
        <f>VLOOKUP(C575,'Tech. sheet (2)'!$A:$S,12,FALSE)</f>
        <v>21E</v>
      </c>
      <c r="F575" s="436">
        <v>3.0</v>
      </c>
      <c r="G575" s="436" t="s">
        <v>3310</v>
      </c>
      <c r="H575" s="436">
        <f>VLOOKUP(A575,Register!$B:$E,4,FALSE)</f>
        <v>25000</v>
      </c>
      <c r="I575" s="412"/>
      <c r="J575" s="412"/>
      <c r="K575" s="412"/>
      <c r="L575" s="412"/>
      <c r="M575" s="412"/>
      <c r="N575" s="157" t="s">
        <v>1785</v>
      </c>
      <c r="O575" s="344" t="str">
        <f>VLOOKUP(P575,'Tech. sheet (2)'!$A:$R,18,FALSE)</f>
        <v>L-808-908-200TH550S2828-HBI-D10B05</v>
      </c>
      <c r="P575" s="343" t="str">
        <f>VLOOKUP(N575,Register!$B:$E,3,FALSE)</f>
        <v>OT96-D10B05</v>
      </c>
      <c r="Q575" s="437" t="str">
        <f>VLOOKUP(P575,'Tech. sheet (2)'!$A:$S,17,FALSE)</f>
        <v>96-6 A</v>
      </c>
      <c r="R575" s="442" t="str">
        <f>VLOOKUP(P575,'Tech. sheet (2)'!$A:$S,12,FALSE)</f>
        <v>D10B05</v>
      </c>
      <c r="S575" s="436">
        <v>1.0</v>
      </c>
      <c r="T575" s="436" t="s">
        <v>3307</v>
      </c>
      <c r="U575" s="436">
        <f>VLOOKUP(N575,Register!$B:$E,4,FALSE)</f>
        <v>700</v>
      </c>
      <c r="V575" s="412"/>
      <c r="W575" s="270"/>
      <c r="X575" s="270"/>
      <c r="Y575" s="270"/>
      <c r="Z575" s="270"/>
      <c r="AA575" s="270"/>
      <c r="AB575" s="270"/>
      <c r="AC575" s="270"/>
    </row>
    <row r="576" ht="15.75" customHeight="1">
      <c r="A576" s="111" t="s">
        <v>1693</v>
      </c>
      <c r="B576" s="449" t="str">
        <f>VLOOKUP(C576,'Tech. sheet (2)'!$A:$S,18,FALSE)</f>
        <v>L-954-848-170TH435S2828-USK-15VK05</v>
      </c>
      <c r="C576" s="437" t="str">
        <f>VLOOKUP(A576,Register!$B:$F,3,FALSE)</f>
        <v>OT62-ELQ6216A2A  USK ver3</v>
      </c>
      <c r="D576" s="437" t="str">
        <f>VLOOKUP(C576,'Tech. sheet (2)'!$A:$S,17,FALSE)</f>
        <v>62-3 A</v>
      </c>
      <c r="E576" s="447" t="str">
        <f>VLOOKUP(C576,'Tech. sheet (2)'!$A:$S,12,FALSE)</f>
        <v>W/C 15V</v>
      </c>
      <c r="F576" s="436">
        <v>2.0</v>
      </c>
      <c r="G576" s="436" t="s">
        <v>3309</v>
      </c>
      <c r="H576" s="436">
        <f>VLOOKUP(A576,Register!$B:$E,4,FALSE)</f>
        <v>42000</v>
      </c>
      <c r="I576" s="412"/>
      <c r="J576" s="412"/>
      <c r="K576" s="412"/>
      <c r="L576" s="412"/>
      <c r="M576" s="412"/>
      <c r="N576" s="111" t="s">
        <v>1783</v>
      </c>
      <c r="O576" s="344" t="str">
        <f>VLOOKUP(P576,'Tech. sheet (2)'!$A:$R,18,FALSE)</f>
        <v>L-838-941,7-200TH550S2828-HBI-D10B05</v>
      </c>
      <c r="P576" s="343" t="str">
        <f>VLOOKUP(N576,Register!$B:$E,3,FALSE)</f>
        <v>OT99-D10B05</v>
      </c>
      <c r="Q576" s="437" t="str">
        <f>VLOOKUP(P576,'Tech. sheet (2)'!$A:$S,17,FALSE)</f>
        <v>99-C-6 A</v>
      </c>
      <c r="R576" s="442" t="str">
        <f>VLOOKUP(P576,'Tech. sheet (2)'!$A:$S,12,FALSE)</f>
        <v>D10B05</v>
      </c>
      <c r="S576" s="436">
        <v>1.0</v>
      </c>
      <c r="T576" s="436" t="s">
        <v>3307</v>
      </c>
      <c r="U576" s="436">
        <f>VLOOKUP(N576,Register!$B:$E,4,FALSE)</f>
        <v>700</v>
      </c>
      <c r="V576" s="412"/>
      <c r="W576" s="270"/>
      <c r="X576" s="270"/>
      <c r="Y576" s="270"/>
      <c r="Z576" s="270"/>
      <c r="AA576" s="270"/>
      <c r="AB576" s="270"/>
      <c r="AC576" s="270"/>
    </row>
    <row r="577" ht="15.75" customHeight="1">
      <c r="A577" s="111" t="s">
        <v>1734</v>
      </c>
      <c r="B577" s="436" t="str">
        <f>VLOOKUP(C577,'Tech. sheet (2)'!$A:$S,18,FALSE)</f>
        <v>L-896-795-180TH550F5028-USK-V14K05</v>
      </c>
      <c r="C577" s="437" t="str">
        <f>VLOOKUP(A577,Register!$B:$F,3,FALSE)</f>
        <v>0,18x896x795 USK W/С</v>
      </c>
      <c r="D577" s="437" t="str">
        <f>VLOOKUP(C577,'Tech. sheet (2)'!$A:$S,17,FALSE)</f>
        <v>BIL-7</v>
      </c>
      <c r="E577" s="437" t="str">
        <f>VLOOKUP(C577,'Tech. sheet (2)'!$A:$S,12,FALSE)</f>
        <v>W/С</v>
      </c>
      <c r="F577" s="436">
        <v>2.0</v>
      </c>
      <c r="G577" s="436">
        <v>818062.0</v>
      </c>
      <c r="H577" s="436">
        <f>VLOOKUP(A577,Register!$B:$E,4,FALSE)</f>
        <v>20000</v>
      </c>
      <c r="I577" s="412"/>
      <c r="J577" s="412"/>
      <c r="K577" s="412"/>
      <c r="L577" s="412"/>
      <c r="M577" s="412"/>
      <c r="N577" s="157" t="s">
        <v>1773</v>
      </c>
      <c r="O577" s="344" t="str">
        <f>VLOOKUP(P577,'Tech. sheet (2)'!$A:$R,18,FALSE)</f>
        <v>L-913-766-140TS480F2020-USK-А08К05</v>
      </c>
      <c r="P577" s="343" t="str">
        <f>VLOOKUP(N577,Register!$B:$E,3,FALSE)</f>
        <v>0,14x913x766 USK A08</v>
      </c>
      <c r="Q577" s="437" t="str">
        <f>VLOOKUP(P577,'Tech. sheet (2)'!$A:$S,17,FALSE)</f>
        <v>BUF-1 A</v>
      </c>
      <c r="R577" s="442" t="str">
        <f>VLOOKUP(P577,'Tech. sheet (2)'!$A:$S,12,FALSE)</f>
        <v>ALU/C</v>
      </c>
      <c r="S577" s="436">
        <v>2.0</v>
      </c>
      <c r="T577" s="436" t="s">
        <v>3308</v>
      </c>
      <c r="U577" s="436">
        <f>VLOOKUP(N577,Register!$B:$E,4,FALSE)</f>
        <v>30000</v>
      </c>
      <c r="V577" s="412"/>
      <c r="W577" s="270"/>
      <c r="X577" s="270"/>
      <c r="Y577" s="270"/>
      <c r="Z577" s="270"/>
      <c r="AA577" s="270"/>
      <c r="AB577" s="270"/>
      <c r="AC577" s="270"/>
    </row>
    <row r="578" ht="15.75" customHeight="1">
      <c r="A578" s="111" t="s">
        <v>1736</v>
      </c>
      <c r="B578" s="436" t="str">
        <f>VLOOKUP(C578,'Tech. sheet (2)'!$A:$S,18,FALSE)</f>
        <v>L-896-795-170TH550F2828-HBI-V14K05</v>
      </c>
      <c r="C578" s="437" t="str">
        <f>VLOOKUP(A578,Register!$B:$F,3,FALSE)</f>
        <v>0,17x896x795 W/C</v>
      </c>
      <c r="D578" s="437" t="str">
        <f>VLOOKUP(C578,'Tech. sheet (2)'!$A:$S,17,FALSE)</f>
        <v>№13-1</v>
      </c>
      <c r="E578" s="437" t="str">
        <f>VLOOKUP(C578,'Tech. sheet (2)'!$A:$S,12,FALSE)</f>
        <v>W/C </v>
      </c>
      <c r="F578" s="436">
        <v>2.0</v>
      </c>
      <c r="G578" s="436">
        <v>818062.0</v>
      </c>
      <c r="H578" s="436">
        <f>VLOOKUP(A578,Register!$B:$E,4,FALSE)</f>
        <v>20000</v>
      </c>
      <c r="I578" s="412"/>
      <c r="J578" s="412"/>
      <c r="K578" s="412"/>
      <c r="L578" s="412"/>
      <c r="M578" s="412"/>
      <c r="N578" s="111" t="s">
        <v>1782</v>
      </c>
      <c r="O578" s="344" t="str">
        <f>VLOOKUP(P578,'Tech. sheet (2)'!$A:$R,18,FALSE)</f>
        <v>L-975-925-140TS550S2828-RAS-C06K05</v>
      </c>
      <c r="P578" s="343" t="str">
        <f>VLOOKUP(N578,Register!$B:$E,3,FALSE)</f>
        <v>0,14x975x925 G/C</v>
      </c>
      <c r="Q578" s="437" t="str">
        <f>VLOOKUP(P578,'Tech. sheet (2)'!$A:$S,17,FALSE)</f>
        <v>BUF-11 A</v>
      </c>
      <c r="R578" s="437" t="str">
        <f>VLOOKUP(P578,'Tech. sheet (2)'!$A:$S,12,FALSE)</f>
        <v>G/C</v>
      </c>
      <c r="S578" s="436">
        <v>2.0</v>
      </c>
      <c r="T578" s="436">
        <v>101597.0</v>
      </c>
      <c r="U578" s="436">
        <f>VLOOKUP(N578,Register!$B:$E,4,FALSE)</f>
        <v>30000</v>
      </c>
      <c r="V578" s="412"/>
      <c r="W578" s="270"/>
      <c r="X578" s="270"/>
      <c r="Y578" s="270"/>
      <c r="Z578" s="270"/>
      <c r="AA578" s="270"/>
      <c r="AB578" s="270"/>
      <c r="AC578" s="270"/>
    </row>
    <row r="579" ht="15.75" customHeight="1">
      <c r="A579" s="111" t="s">
        <v>1741</v>
      </c>
      <c r="B579" s="436" t="str">
        <f>VLOOKUP(C579,'Tech. sheet (2)'!$A:$S,18,FALSE)</f>
        <v>L-975-925-140TS550S2828-USK-C06K05</v>
      </c>
      <c r="C579" s="437" t="str">
        <f>VLOOKUP(A579,Register!$B:$F,3,FALSE)</f>
        <v>0,14x975x925 G/C USK</v>
      </c>
      <c r="D579" s="437" t="str">
        <f>VLOOKUP(C579,'Tech. sheet (2)'!$A:$S,17,FALSE)</f>
        <v>BUF-11 A</v>
      </c>
      <c r="E579" s="437" t="str">
        <f>VLOOKUP(C579,'Tech. sheet (2)'!$A:$S,12,FALSE)</f>
        <v>G/C</v>
      </c>
      <c r="F579" s="436">
        <v>2.0</v>
      </c>
      <c r="G579" s="436">
        <v>101597.0</v>
      </c>
      <c r="H579" s="436">
        <f>VLOOKUP(A579,Register!$B:$E,4,FALSE)</f>
        <v>18000</v>
      </c>
      <c r="I579" s="412"/>
      <c r="J579" s="412"/>
      <c r="K579" s="412"/>
      <c r="L579" s="412"/>
      <c r="M579" s="412"/>
      <c r="N579" s="157" t="s">
        <v>1785</v>
      </c>
      <c r="O579" s="344" t="str">
        <f>VLOOKUP(P579,'Tech. sheet (2)'!$A:$R,18,FALSE)</f>
        <v>L-808-908-200TH550S2828-HBI-D10B05</v>
      </c>
      <c r="P579" s="343" t="str">
        <f>VLOOKUP(N579,Register!$B:$E,3,FALSE)</f>
        <v>OT96-D10B05</v>
      </c>
      <c r="Q579" s="437" t="str">
        <f>VLOOKUP(P579,'Tech. sheet (2)'!$A:$S,17,FALSE)</f>
        <v>96-6 A</v>
      </c>
      <c r="R579" s="437" t="str">
        <f>VLOOKUP(P579,'Tech. sheet (2)'!$A:$S,12,FALSE)</f>
        <v>D10B05</v>
      </c>
      <c r="S579" s="436">
        <v>2.0</v>
      </c>
      <c r="T579" s="436">
        <v>101597.0</v>
      </c>
      <c r="U579" s="436">
        <f>VLOOKUP(N579,Register!$B:$E,4,FALSE)</f>
        <v>700</v>
      </c>
      <c r="V579" s="412"/>
      <c r="W579" s="270"/>
      <c r="X579" s="270"/>
      <c r="Y579" s="270"/>
      <c r="Z579" s="270"/>
      <c r="AA579" s="270"/>
      <c r="AB579" s="270"/>
      <c r="AC579" s="270"/>
    </row>
    <row r="580" ht="15.75" customHeight="1">
      <c r="A580" s="111" t="s">
        <v>1742</v>
      </c>
      <c r="B580" s="436" t="str">
        <f>VLOOKUP(C580,'Tech. sheet (2)'!$A:$S,18,FALSE)</f>
        <v>L-838-942-170TH550F2820-HBI-A55K05</v>
      </c>
      <c r="C580" s="437" t="str">
        <f>VLOOKUP(A580,Register!$B:$F,3,FALSE)</f>
        <v>0,17x838x942 ALU/С</v>
      </c>
      <c r="D580" s="437" t="str">
        <f>VLOOKUP(C580,'Tech. sheet (2)'!$A:$S,17,FALSE)</f>
        <v>BUF-8 A</v>
      </c>
      <c r="E580" s="437" t="str">
        <f>VLOOKUP(C580,'Tech. sheet (2)'!$A:$S,12,FALSE)</f>
        <v>ALU/С</v>
      </c>
      <c r="F580" s="436">
        <v>1.0</v>
      </c>
      <c r="G580" s="436" t="s">
        <v>3306</v>
      </c>
      <c r="H580" s="436">
        <f>VLOOKUP(A580,Register!$B:$E,4,FALSE)</f>
        <v>39000</v>
      </c>
      <c r="I580" s="412"/>
      <c r="J580" s="412"/>
      <c r="K580" s="412"/>
      <c r="L580" s="412"/>
      <c r="M580" s="412"/>
      <c r="N580" s="157" t="s">
        <v>1785</v>
      </c>
      <c r="O580" s="344" t="str">
        <f>VLOOKUP(P580,'Tech. sheet (2)'!$A:$R,18,FALSE)</f>
        <v>L-808-908-200TH550S2828-HBI-D10B05</v>
      </c>
      <c r="P580" s="343" t="str">
        <f>VLOOKUP(N580,Register!$B:$E,3,FALSE)</f>
        <v>OT96-D10B05</v>
      </c>
      <c r="Q580" s="437" t="str">
        <f>VLOOKUP(P580,'Tech. sheet (2)'!$A:$S,17,FALSE)</f>
        <v>96-6 A</v>
      </c>
      <c r="R580" s="437" t="str">
        <f>VLOOKUP(P580,'Tech. sheet (2)'!$A:$S,12,FALSE)</f>
        <v>D10B05</v>
      </c>
      <c r="S580" s="436">
        <v>3.0</v>
      </c>
      <c r="T580" s="436">
        <v>101597.0</v>
      </c>
      <c r="U580" s="436">
        <f>VLOOKUP(N580,Register!$B:$E,4,FALSE)</f>
        <v>700</v>
      </c>
      <c r="V580" s="412"/>
      <c r="W580" s="270"/>
      <c r="X580" s="270"/>
      <c r="Y580" s="270"/>
      <c r="Z580" s="270"/>
      <c r="AA580" s="270"/>
      <c r="AB580" s="270"/>
      <c r="AC580" s="270"/>
    </row>
    <row r="581" ht="15.75" customHeight="1">
      <c r="A581" s="111" t="s">
        <v>1743</v>
      </c>
      <c r="B581" s="436" t="str">
        <f>VLOOKUP(C581,'Tech. sheet (2)'!$A:$S,18,FALSE)</f>
        <v>L-838-942-170TH550F2820-USK-A55K05   </v>
      </c>
      <c r="C581" s="437" t="str">
        <f>VLOOKUP(A581,Register!$B:$F,3,FALSE)</f>
        <v>0,17x838x942 USK ALU/С</v>
      </c>
      <c r="D581" s="437" t="str">
        <f>VLOOKUP(C581,'Tech. sheet (2)'!$A:$S,17,FALSE)</f>
        <v>BUF-8 A</v>
      </c>
      <c r="E581" s="437" t="str">
        <f>VLOOKUP(C581,'Tech. sheet (2)'!$A:$S,12,FALSE)</f>
        <v>ALU/С</v>
      </c>
      <c r="F581" s="436">
        <v>1.0</v>
      </c>
      <c r="G581" s="436" t="s">
        <v>3306</v>
      </c>
      <c r="H581" s="436">
        <f>VLOOKUP(A581,Register!$B:$E,4,FALSE)</f>
        <v>8000</v>
      </c>
      <c r="I581" s="412"/>
      <c r="J581" s="412"/>
      <c r="K581" s="412"/>
      <c r="L581" s="412"/>
      <c r="M581" s="412"/>
      <c r="N581" s="111" t="s">
        <v>1783</v>
      </c>
      <c r="O581" s="344" t="str">
        <f>VLOOKUP(P581,'Tech. sheet (2)'!$A:$R,18,FALSE)</f>
        <v>L-838-941,7-200TH550S2828-HBI-D10B05</v>
      </c>
      <c r="P581" s="343" t="str">
        <f>VLOOKUP(N581,Register!$B:$E,3,FALSE)</f>
        <v>OT99-D10B05</v>
      </c>
      <c r="Q581" s="437" t="str">
        <f>VLOOKUP(P581,'Tech. sheet (2)'!$A:$S,17,FALSE)</f>
        <v>99-C-6 A</v>
      </c>
      <c r="R581" s="437" t="str">
        <f>VLOOKUP(P581,'Tech. sheet (2)'!$A:$S,12,FALSE)</f>
        <v>D10B05</v>
      </c>
      <c r="S581" s="436">
        <v>2.0</v>
      </c>
      <c r="T581" s="436">
        <v>101597.0</v>
      </c>
      <c r="U581" s="436">
        <f>VLOOKUP(N581,Register!$B:$E,4,FALSE)</f>
        <v>700</v>
      </c>
      <c r="V581" s="412"/>
      <c r="W581" s="270"/>
      <c r="X581" s="270"/>
      <c r="Y581" s="270"/>
      <c r="Z581" s="270"/>
      <c r="AA581" s="270"/>
      <c r="AB581" s="270"/>
      <c r="AC581" s="270"/>
    </row>
    <row r="582" ht="15.75" customHeight="1">
      <c r="A582" s="111" t="s">
        <v>1746</v>
      </c>
      <c r="B582" s="436" t="str">
        <f>VLOOKUP(C582,'Tech. sheet (2)'!$A:$S,18,FALSE)</f>
        <v>L-808-908-200TH550S2828-USK-A07K05</v>
      </c>
      <c r="C582" s="437" t="str">
        <f>VLOOKUP(A582,Register!$B:$F,3,FALSE)</f>
        <v>OT96 Alu/C USK auto</v>
      </c>
      <c r="D582" s="437" t="str">
        <f>VLOOKUP(C582,'Tech. sheet (2)'!$A:$S,17,FALSE)</f>
        <v>96-1 A</v>
      </c>
      <c r="E582" s="437" t="str">
        <f>VLOOKUP(C582,'Tech. sheet (2)'!$A:$S,12,FALSE)</f>
        <v>ALU/C</v>
      </c>
      <c r="F582" s="436">
        <v>1.0</v>
      </c>
      <c r="G582" s="436" t="s">
        <v>3306</v>
      </c>
      <c r="H582" s="436">
        <f>VLOOKUP(A582,Register!$B:$E,4,FALSE)</f>
        <v>20000</v>
      </c>
      <c r="I582" s="412"/>
      <c r="J582" s="412"/>
      <c r="K582" s="412"/>
      <c r="L582" s="412"/>
      <c r="M582" s="412"/>
      <c r="N582" s="111" t="s">
        <v>1783</v>
      </c>
      <c r="O582" s="344" t="str">
        <f>VLOOKUP(P582,'Tech. sheet (2)'!$A:$R,18,FALSE)</f>
        <v>L-838-941,7-200TH550S2828-HBI-D10B05</v>
      </c>
      <c r="P582" s="343" t="str">
        <f>VLOOKUP(N582,Register!$B:$E,3,FALSE)</f>
        <v>OT99-D10B05</v>
      </c>
      <c r="Q582" s="437" t="str">
        <f>VLOOKUP(P582,'Tech. sheet (2)'!$A:$S,17,FALSE)</f>
        <v>99-C-6 A</v>
      </c>
      <c r="R582" s="437" t="str">
        <f>VLOOKUP(P582,'Tech. sheet (2)'!$A:$S,12,FALSE)</f>
        <v>D10B05</v>
      </c>
      <c r="S582" s="436">
        <v>3.0</v>
      </c>
      <c r="T582" s="436">
        <v>101597.0</v>
      </c>
      <c r="U582" s="436">
        <f>VLOOKUP(N582,Register!$B:$E,4,FALSE)</f>
        <v>700</v>
      </c>
      <c r="V582" s="412"/>
      <c r="W582" s="270"/>
      <c r="X582" s="270"/>
      <c r="Y582" s="270"/>
      <c r="Z582" s="270"/>
      <c r="AA582" s="270"/>
      <c r="AB582" s="270"/>
      <c r="AC582" s="270"/>
    </row>
    <row r="583" ht="15.75" customHeight="1">
      <c r="A583" s="141" t="s">
        <v>1747</v>
      </c>
      <c r="B583" s="436" t="str">
        <f>VLOOKUP(C583,'Tech. sheet (2)'!$A:$S,18,FALSE)</f>
        <v>L-808-908-200TH550S2828-HBI-A07K05</v>
      </c>
      <c r="C583" s="437" t="str">
        <f>VLOOKUP(A583,Register!$B:$F,3,FALSE)</f>
        <v>OT96 Alu/C HBI auto</v>
      </c>
      <c r="D583" s="437" t="str">
        <f>VLOOKUP(C583,'Tech. sheet (2)'!$A:$S,17,FALSE)</f>
        <v>96-1 A</v>
      </c>
      <c r="E583" s="447" t="str">
        <f>VLOOKUP(C583,'Tech. sheet (2)'!$A:$S,12,FALSE)</f>
        <v>ALU/C</v>
      </c>
      <c r="F583" s="436">
        <v>1.0</v>
      </c>
      <c r="G583" s="436" t="s">
        <v>3306</v>
      </c>
      <c r="H583" s="436">
        <f>VLOOKUP(A583,Register!$B:$E,4,FALSE)</f>
        <v>15000</v>
      </c>
      <c r="I583" s="412"/>
      <c r="J583" s="412"/>
      <c r="K583" s="412"/>
      <c r="L583" s="412"/>
      <c r="M583" s="412"/>
      <c r="N583" s="157" t="s">
        <v>1773</v>
      </c>
      <c r="O583" s="344" t="str">
        <f>VLOOKUP(P583,'Tech. sheet (2)'!$A:$R,18,FALSE)</f>
        <v>L-913-766-140TS480F2020-USK-А08К05</v>
      </c>
      <c r="P583" s="343" t="str">
        <f>VLOOKUP(N583,Register!$B:$E,3,FALSE)</f>
        <v>0,14x913x766 USK A08</v>
      </c>
      <c r="Q583" s="437" t="str">
        <f>VLOOKUP(P583,'Tech. sheet (2)'!$A:$S,17,FALSE)</f>
        <v>BUF-1 A</v>
      </c>
      <c r="R583" s="437" t="str">
        <f>VLOOKUP(P583,'Tech. sheet (2)'!$A:$S,12,FALSE)</f>
        <v>ALU/C</v>
      </c>
      <c r="S583" s="436">
        <v>2.0</v>
      </c>
      <c r="T583" s="436" t="s">
        <v>3308</v>
      </c>
      <c r="U583" s="436">
        <f>VLOOKUP(N583,Register!$B:$E,4,FALSE)</f>
        <v>30000</v>
      </c>
      <c r="V583" s="412"/>
      <c r="W583" s="270"/>
      <c r="X583" s="270"/>
      <c r="Y583" s="270"/>
      <c r="Z583" s="270"/>
      <c r="AA583" s="270"/>
      <c r="AB583" s="270"/>
      <c r="AC583" s="270"/>
    </row>
    <row r="584" ht="15.75" customHeight="1">
      <c r="A584" s="437" t="s">
        <v>1748</v>
      </c>
      <c r="B584" s="436" t="str">
        <f>VLOOKUP(C584,'Tech. sheet (2)'!$A:$S,18,FALSE)</f>
        <v>L-922-868-170TH550F2828-HBI-07CK05</v>
      </c>
      <c r="C584" s="437" t="str">
        <f>VLOOKUP(A584,Register!$B:$F,3,FALSE)</f>
        <v>OT070-ELQ7013A9A TH550</v>
      </c>
      <c r="D584" s="437" t="str">
        <f>VLOOKUP(C584,'Tech. sheet (2)'!$A:$S,17,FALSE)</f>
        <v>70-3 B</v>
      </c>
      <c r="E584" s="437" t="str">
        <f>VLOOKUP(C584,'Tech. sheet (2)'!$A:$S,12,FALSE)</f>
        <v>G/C</v>
      </c>
      <c r="F584" s="436">
        <v>1.0</v>
      </c>
      <c r="G584" s="436" t="s">
        <v>3306</v>
      </c>
      <c r="H584" s="436">
        <f>VLOOKUP(A584,Register!$B:$E,4,FALSE)</f>
        <v>25000</v>
      </c>
      <c r="I584" s="412"/>
      <c r="J584" s="412"/>
      <c r="K584" s="412"/>
      <c r="L584" s="412"/>
      <c r="M584" s="412"/>
      <c r="N584" s="141" t="s">
        <v>1773</v>
      </c>
      <c r="O584" s="344" t="str">
        <f>VLOOKUP(P584,'Tech. sheet (2)'!$A:$R,18,FALSE)</f>
        <v>L-913-766-140TS480F2020-USK-А08К05</v>
      </c>
      <c r="P584" s="343" t="str">
        <f>VLOOKUP(N584,Register!$B:$E,3,FALSE)</f>
        <v>0,14x913x766 USK A08</v>
      </c>
      <c r="Q584" s="437" t="str">
        <f>VLOOKUP(P584,'Tech. sheet (2)'!$A:$S,17,FALSE)</f>
        <v>BUF-1 A</v>
      </c>
      <c r="R584" s="437" t="str">
        <f>VLOOKUP(P584,'Tech. sheet (2)'!$A:$S,12,FALSE)</f>
        <v>ALU/C</v>
      </c>
      <c r="S584" s="436">
        <v>2.0</v>
      </c>
      <c r="T584" s="436" t="s">
        <v>3308</v>
      </c>
      <c r="U584" s="436">
        <f>VLOOKUP(N584,Register!$B:$E,4,FALSE)</f>
        <v>30000</v>
      </c>
      <c r="V584" s="412"/>
      <c r="W584" s="270"/>
      <c r="X584" s="270"/>
      <c r="Y584" s="270"/>
      <c r="Z584" s="270"/>
      <c r="AA584" s="270"/>
      <c r="AB584" s="270"/>
      <c r="AC584" s="270"/>
    </row>
    <row r="585" ht="15.75" customHeight="1">
      <c r="A585" s="111" t="s">
        <v>1749</v>
      </c>
      <c r="B585" s="436" t="str">
        <f>VLOOKUP(C585,'Tech. sheet (2)'!$A:$S,18,FALSE)</f>
        <v>L-922-868-170TH580S2828-HBI-07CK05</v>
      </c>
      <c r="C585" s="437" t="str">
        <f>VLOOKUP(A585,Register!$B:$F,3,FALSE)</f>
        <v>OT070-ELQ7013A9A </v>
      </c>
      <c r="D585" s="437" t="str">
        <f>VLOOKUP(C585,'Tech. sheet (2)'!$A:$S,17,FALSE)</f>
        <v>70-3 A</v>
      </c>
      <c r="E585" s="437" t="str">
        <f>VLOOKUP(C585,'Tech. sheet (2)'!$A:$S,12,FALSE)</f>
        <v>G/C</v>
      </c>
      <c r="F585" s="436">
        <v>1.0</v>
      </c>
      <c r="G585" s="436" t="s">
        <v>3306</v>
      </c>
      <c r="H585" s="436">
        <f>VLOOKUP(A585,Register!$B:$E,4,FALSE)</f>
        <v>19000</v>
      </c>
      <c r="I585" s="412"/>
      <c r="J585" s="412"/>
      <c r="K585" s="412"/>
      <c r="L585" s="412"/>
      <c r="M585" s="412"/>
      <c r="N585" s="111" t="s">
        <v>1793</v>
      </c>
      <c r="O585" s="344" t="str">
        <f>VLOOKUP(P585,'Tech. sheet (2)'!$A:$R,18,FALSE)</f>
        <v>L-950-876-270TH435F5628-HBI-20EB05</v>
      </c>
      <c r="P585" s="343" t="str">
        <f>VLOOKUP(N585,Register!$B:$E,3,FALSE)</f>
        <v>OT153-ELQ1554A0A</v>
      </c>
      <c r="Q585" s="437" t="str">
        <f>VLOOKUP(P585,'Tech. sheet (2)'!$A:$S,17,FALSE)</f>
        <v>153-1 A</v>
      </c>
      <c r="R585" s="437" t="str">
        <f>VLOOKUP(P585,'Tech. sheet (2)'!$A:$S,12,FALSE)</f>
        <v>W/G</v>
      </c>
      <c r="S585" s="436">
        <v>1.0</v>
      </c>
      <c r="T585" s="436" t="s">
        <v>3307</v>
      </c>
      <c r="U585" s="436">
        <f>VLOOKUP(N585,Register!$B:$E,4,FALSE)</f>
        <v>11000</v>
      </c>
      <c r="V585" s="412"/>
      <c r="W585" s="270"/>
      <c r="X585" s="270"/>
      <c r="Y585" s="270"/>
      <c r="Z585" s="270"/>
      <c r="AA585" s="270"/>
      <c r="AB585" s="270"/>
      <c r="AC585" s="270"/>
    </row>
    <row r="586" ht="15.75" customHeight="1">
      <c r="A586" s="437" t="s">
        <v>1752</v>
      </c>
      <c r="B586" s="436" t="str">
        <f>VLOOKUP(C586,'Tech. sheet (2)'!$A:$S,18,FALSE)</f>
        <v>L-975-925-140TS550S2828-USK-C06K05</v>
      </c>
      <c r="C586" s="437" t="str">
        <f>VLOOKUP(A586,Register!$B:$F,3,FALSE)</f>
        <v>0,14x975x925 G/C USK</v>
      </c>
      <c r="D586" s="437" t="str">
        <f>VLOOKUP(C586,'Tech. sheet (2)'!$A:$S,17,FALSE)</f>
        <v>BUF-11 A</v>
      </c>
      <c r="E586" s="437" t="str">
        <f>VLOOKUP(C586,'Tech. sheet (2)'!$A:$S,12,FALSE)</f>
        <v>G/C</v>
      </c>
      <c r="F586" s="436">
        <v>1.0</v>
      </c>
      <c r="G586" s="436" t="s">
        <v>3306</v>
      </c>
      <c r="H586" s="436">
        <f>VLOOKUP(A586,Register!$B:$E,4,FALSE)</f>
        <v>24500</v>
      </c>
      <c r="I586" s="412"/>
      <c r="J586" s="412"/>
      <c r="K586" s="412"/>
      <c r="L586" s="412"/>
      <c r="M586" s="412"/>
      <c r="N586" s="157" t="s">
        <v>1793</v>
      </c>
      <c r="O586" s="344" t="str">
        <f>VLOOKUP(P586,'Tech. sheet (2)'!$A:$R,18,FALSE)</f>
        <v>L-950-876-270TH435F5628-HBI-20EB05</v>
      </c>
      <c r="P586" s="343" t="str">
        <f>VLOOKUP(N586,Register!$B:$E,3,FALSE)</f>
        <v>OT153-ELQ1554A0A</v>
      </c>
      <c r="Q586" s="437" t="str">
        <f>VLOOKUP(P586,'Tech. sheet (2)'!$A:$S,17,FALSE)</f>
        <v>153-1 A</v>
      </c>
      <c r="R586" s="437" t="str">
        <f>VLOOKUP(P586,'Tech. sheet (2)'!$A:$S,12,FALSE)</f>
        <v>W/G</v>
      </c>
      <c r="S586" s="436">
        <v>2.0</v>
      </c>
      <c r="T586" s="436">
        <v>819059.0</v>
      </c>
      <c r="U586" s="436">
        <f>VLOOKUP(N586,Register!$B:$E,4,FALSE)</f>
        <v>11000</v>
      </c>
      <c r="V586" s="412"/>
      <c r="W586" s="270"/>
      <c r="X586" s="270"/>
      <c r="Y586" s="270"/>
      <c r="Z586" s="270"/>
      <c r="AA586" s="270"/>
      <c r="AB586" s="270"/>
      <c r="AC586" s="270"/>
    </row>
    <row r="587" ht="15.75" customHeight="1">
      <c r="A587" s="437" t="s">
        <v>1753</v>
      </c>
      <c r="B587" s="436" t="str">
        <f>VLOOKUP(C587,'Tech. sheet (2)'!$A:$S,18,FALSE)</f>
        <v>L-838-942-170TH550F2820-HBI-A55K05</v>
      </c>
      <c r="C587" s="437" t="str">
        <f>VLOOKUP(A587,Register!$B:$F,3,FALSE)</f>
        <v>0,17x838x942 ALU/С</v>
      </c>
      <c r="D587" s="437" t="str">
        <f>VLOOKUP(C587,'Tech. sheet (2)'!$A:$S,17,FALSE)</f>
        <v>BUF-8 A</v>
      </c>
      <c r="E587" s="437" t="str">
        <f>VLOOKUP(C587,'Tech. sheet (2)'!$A:$S,12,FALSE)</f>
        <v>ALU/С</v>
      </c>
      <c r="F587" s="436">
        <v>1.0</v>
      </c>
      <c r="G587" s="436" t="s">
        <v>3306</v>
      </c>
      <c r="H587" s="436">
        <f>VLOOKUP(A587,Register!$B:$E,4,FALSE)</f>
        <v>25000</v>
      </c>
      <c r="I587" s="412"/>
      <c r="J587" s="412"/>
      <c r="K587" s="412"/>
      <c r="L587" s="412"/>
      <c r="M587" s="412"/>
      <c r="N587" s="157" t="s">
        <v>1793</v>
      </c>
      <c r="O587" s="344" t="str">
        <f>VLOOKUP(P587,'Tech. sheet (2)'!$A:$R,18,FALSE)</f>
        <v>L-950-876-270TH435F5628-HBI-20EB05</v>
      </c>
      <c r="P587" s="348" t="str">
        <f>VLOOKUP(N587,Register!$B:$E,3,FALSE)</f>
        <v>OT153-ELQ1554A0A</v>
      </c>
      <c r="Q587" s="437" t="str">
        <f>VLOOKUP(P587,'Tech. sheet (2)'!$A:$S,17,FALSE)</f>
        <v>153-1 A</v>
      </c>
      <c r="R587" s="437" t="str">
        <f>VLOOKUP(P587,'Tech. sheet (2)'!$A:$S,12,FALSE)</f>
        <v>W/G</v>
      </c>
      <c r="S587" s="436">
        <v>3.0</v>
      </c>
      <c r="T587" s="436">
        <v>816733.0</v>
      </c>
      <c r="U587" s="436">
        <f>VLOOKUP(N587,Register!$B:$E,4,FALSE)</f>
        <v>11000</v>
      </c>
      <c r="V587" s="412"/>
      <c r="W587" s="270"/>
      <c r="X587" s="270"/>
      <c r="Y587" s="270"/>
      <c r="Z587" s="270"/>
      <c r="AA587" s="270"/>
      <c r="AB587" s="270"/>
      <c r="AC587" s="270"/>
    </row>
    <row r="588" ht="15.75" customHeight="1">
      <c r="A588" s="437" t="s">
        <v>1754</v>
      </c>
      <c r="B588" s="436" t="str">
        <f>VLOOKUP(C588,'Tech. sheet (2)'!$A:$S,18,FALSE)</f>
        <v>L-838-942-170TH550F2820-HBI-A55K05</v>
      </c>
      <c r="C588" s="437" t="str">
        <f>VLOOKUP(A588,Register!$B:$F,3,FALSE)</f>
        <v>0,17x838x942 ALU/С</v>
      </c>
      <c r="D588" s="437" t="str">
        <f>VLOOKUP(C588,'Tech. sheet (2)'!$A:$S,17,FALSE)</f>
        <v>BUF-8 A</v>
      </c>
      <c r="E588" s="437" t="str">
        <f>VLOOKUP(C588,'Tech. sheet (2)'!$A:$S,12,FALSE)</f>
        <v>ALU/С</v>
      </c>
      <c r="F588" s="436">
        <v>1.0</v>
      </c>
      <c r="G588" s="436" t="s">
        <v>3306</v>
      </c>
      <c r="H588" s="436">
        <f>VLOOKUP(A588,Register!$B:$E,4,FALSE)</f>
        <v>25000</v>
      </c>
      <c r="I588" s="412"/>
      <c r="J588" s="412"/>
      <c r="K588" s="412"/>
      <c r="L588" s="412"/>
      <c r="M588" s="412"/>
      <c r="N588" s="157" t="s">
        <v>1774</v>
      </c>
      <c r="O588" s="344" t="str">
        <f>VLOOKUP(P588,'Tech. sheet (2)'!$A:$R,18,FALSE)</f>
        <v>L-942-790-160TS340S2020-RAS-А08К05</v>
      </c>
      <c r="P588" s="343" t="str">
        <f>VLOOKUP(N588,Register!$B:$E,3,FALSE)</f>
        <v>0,16x942x790 ALU/С</v>
      </c>
      <c r="Q588" s="437" t="str">
        <f>VLOOKUP(P588,'Tech. sheet (2)'!$A:$S,17,FALSE)</f>
        <v>BUF-3 A</v>
      </c>
      <c r="R588" s="437" t="str">
        <f>VLOOKUP(P588,'Tech. sheet (2)'!$A:$S,12,FALSE)</f>
        <v>ALU/С</v>
      </c>
      <c r="S588" s="436">
        <v>2.0</v>
      </c>
      <c r="T588" s="436" t="s">
        <v>3308</v>
      </c>
      <c r="U588" s="436">
        <f>VLOOKUP(N588,Register!$B:$E,4,FALSE)</f>
        <v>18000</v>
      </c>
      <c r="V588" s="412"/>
      <c r="W588" s="270"/>
      <c r="X588" s="270"/>
      <c r="Y588" s="270"/>
      <c r="Z588" s="270"/>
      <c r="AA588" s="270"/>
      <c r="AB588" s="270"/>
      <c r="AC588" s="270"/>
    </row>
    <row r="589" ht="15.75" customHeight="1">
      <c r="A589" s="111" t="s">
        <v>1755</v>
      </c>
      <c r="B589" s="436" t="str">
        <f>VLOOKUP(C589,'Tech. sheet (2)'!$A:$S,18,FALSE)</f>
        <v>L-838-941,7-200TH550S2828-HBI-V14B05</v>
      </c>
      <c r="C589" s="437" t="str">
        <f>VLOOKUP(A589,Register!$B:$F,3,FALSE)</f>
        <v>OT099-V14B05</v>
      </c>
      <c r="D589" s="437" t="str">
        <f>VLOOKUP(C589,'Tech. sheet (2)'!$A:$S,17,FALSE)</f>
        <v>99-C-8</v>
      </c>
      <c r="E589" s="437" t="str">
        <f>VLOOKUP(C589,'Tech. sheet (2)'!$A:$S,12,FALSE)</f>
        <v>W/G</v>
      </c>
      <c r="F589" s="436">
        <v>1.0</v>
      </c>
      <c r="G589" s="436" t="s">
        <v>3307</v>
      </c>
      <c r="H589" s="436">
        <f>VLOOKUP(A589,Register!$B:$E,4,FALSE)</f>
        <v>5000</v>
      </c>
      <c r="I589" s="412"/>
      <c r="J589" s="412"/>
      <c r="K589" s="412"/>
      <c r="L589" s="412"/>
      <c r="M589" s="412"/>
      <c r="N589" s="111" t="s">
        <v>1781</v>
      </c>
      <c r="O589" s="344" t="str">
        <f>VLOOKUP(P589,'Tech. sheet (2)'!$A:$R,18,FALSE)</f>
        <v>L-808-908-200TH550S2828-HBI-A07K05</v>
      </c>
      <c r="P589" s="501" t="str">
        <f>VLOOKUP(N589,Register!$B:$E,3,FALSE)</f>
        <v>OT96 Alu/C HBI auto</v>
      </c>
      <c r="Q589" s="437" t="str">
        <f>VLOOKUP(P589,'Tech. sheet (2)'!$A:$S,17,FALSE)</f>
        <v>96-1 A</v>
      </c>
      <c r="R589" s="447" t="str">
        <f>VLOOKUP(P589,'Tech. sheet (2)'!$A:$S,12,FALSE)</f>
        <v>ALU/C</v>
      </c>
      <c r="S589" s="436">
        <v>2.0</v>
      </c>
      <c r="T589" s="436" t="s">
        <v>3308</v>
      </c>
      <c r="U589" s="436">
        <f>VLOOKUP(N589,Register!$B:$E,4,FALSE)</f>
        <v>10000</v>
      </c>
      <c r="V589" s="412"/>
      <c r="W589" s="270"/>
      <c r="X589" s="270"/>
      <c r="Y589" s="270"/>
      <c r="Z589" s="270"/>
      <c r="AA589" s="270"/>
      <c r="AB589" s="270"/>
      <c r="AC589" s="270"/>
    </row>
    <row r="590" ht="15.75" customHeight="1">
      <c r="A590" s="111" t="s">
        <v>1759</v>
      </c>
      <c r="B590" s="449" t="str">
        <f>VLOOKUP(C590,'Tech. sheet (2)'!$A:$S,18,FALSE)</f>
        <v>L-877-1066-180TS275S2828-USK-21EB05</v>
      </c>
      <c r="C590" s="437" t="str">
        <f>VLOOKUP(A590,Register!$B:$F,3,FALSE)</f>
        <v>0,18x877x1066 W/G IMP</v>
      </c>
      <c r="D590" s="447" t="str">
        <f>VLOOKUP(C590,'Tech. sheet (2)'!$A:$S,17,FALSE)</f>
        <v>BUF-13 A</v>
      </c>
      <c r="E590" s="437" t="str">
        <f>VLOOKUP(C590,'Tech. sheet (2)'!$A:$S,12,FALSE)</f>
        <v>W/G</v>
      </c>
      <c r="F590" s="436">
        <v>1.0</v>
      </c>
      <c r="G590" s="436" t="s">
        <v>3307</v>
      </c>
      <c r="H590" s="436">
        <f>VLOOKUP(A590,Register!$B:$E,4,FALSE)</f>
        <v>13000</v>
      </c>
      <c r="I590" s="412"/>
      <c r="J590" s="412"/>
      <c r="K590" s="412"/>
      <c r="L590" s="412"/>
      <c r="M590" s="412"/>
      <c r="N590" s="168" t="s">
        <v>1794</v>
      </c>
      <c r="O590" s="344" t="str">
        <f>VLOOKUP(P590,'Tech. sheet (2)'!$A:$R,18,FALSE)</f>
        <v>L-950-876-270TH435F5628-HBI-20EB05</v>
      </c>
      <c r="P590" s="502" t="s">
        <v>90</v>
      </c>
      <c r="Q590" s="437" t="str">
        <f>VLOOKUP(P590,'Tech. sheet (2)'!$A:$S,17,FALSE)</f>
        <v>153-1 A</v>
      </c>
      <c r="R590" s="437" t="str">
        <f>VLOOKUP(P590,'Tech. sheet (2)'!$A:$S,12,FALSE)</f>
        <v>W/G</v>
      </c>
      <c r="S590" s="503">
        <v>1.0</v>
      </c>
      <c r="T590" s="503" t="s">
        <v>3307</v>
      </c>
      <c r="U590" s="502">
        <v>11000.0</v>
      </c>
      <c r="V590" s="412"/>
      <c r="W590" s="270"/>
      <c r="X590" s="270"/>
      <c r="Y590" s="270"/>
      <c r="Z590" s="270"/>
      <c r="AA590" s="270"/>
      <c r="AB590" s="270"/>
      <c r="AC590" s="270"/>
    </row>
    <row r="591" ht="15.75" customHeight="1">
      <c r="A591" s="111" t="s">
        <v>1733</v>
      </c>
      <c r="B591" s="449" t="str">
        <f>VLOOKUP(C591,'Tech. sheet (2)'!$A:$S,18,FALSE)</f>
        <v>L-954-848-170TH435S2828-USK-15VK05</v>
      </c>
      <c r="C591" s="437" t="str">
        <f>VLOOKUP(A591,Register!$B:$F,3,FALSE)</f>
        <v>OT62-ELQ6216A2A  USK ver3</v>
      </c>
      <c r="D591" s="437" t="str">
        <f>VLOOKUP(C591,'Tech. sheet (2)'!$A:$S,17,FALSE)</f>
        <v>62-3 A</v>
      </c>
      <c r="E591" s="447" t="str">
        <f>VLOOKUP(C591,'Tech. sheet (2)'!$A:$S,12,FALSE)</f>
        <v>W/C 15V</v>
      </c>
      <c r="F591" s="436">
        <v>2.0</v>
      </c>
      <c r="G591" s="436" t="s">
        <v>3309</v>
      </c>
      <c r="H591" s="436">
        <f>VLOOKUP(A591,Register!$B:$E,4,FALSE)</f>
        <v>30000</v>
      </c>
      <c r="I591" s="412"/>
      <c r="J591" s="412"/>
      <c r="K591" s="412"/>
      <c r="L591" s="412"/>
      <c r="M591" s="412"/>
      <c r="N591" s="202" t="s">
        <v>1795</v>
      </c>
      <c r="O591" s="344" t="str">
        <f>VLOOKUP(P591,'Tech. sheet (2)'!$A:$R,18,FALSE)</f>
        <v>L-950-876-270TH435F5628-HBI-20EB05</v>
      </c>
      <c r="P591" s="504" t="s">
        <v>92</v>
      </c>
      <c r="Q591" s="437" t="str">
        <f>VLOOKUP(P591,'Tech. sheet (2)'!$A:$S,17,FALSE)</f>
        <v>153-1 A</v>
      </c>
      <c r="R591" s="437" t="str">
        <f>VLOOKUP(P591,'Tech. sheet (2)'!$A:$S,12,FALSE)</f>
        <v>W/G</v>
      </c>
      <c r="S591" s="505">
        <v>1.0</v>
      </c>
      <c r="T591" s="505" t="s">
        <v>3307</v>
      </c>
      <c r="U591" s="504">
        <v>11000.0</v>
      </c>
      <c r="V591" s="412"/>
      <c r="W591" s="270"/>
      <c r="X591" s="270"/>
      <c r="Y591" s="270"/>
      <c r="Z591" s="270"/>
      <c r="AA591" s="270"/>
      <c r="AB591" s="270"/>
      <c r="AC591" s="270"/>
    </row>
    <row r="592" ht="15.75" customHeight="1">
      <c r="A592" s="111" t="s">
        <v>1694</v>
      </c>
      <c r="B592" s="436" t="str">
        <f>VLOOKUP(C592,'Tech. sheet (2)'!$A:$S,18,FALSE)</f>
        <v>L-954-848-170TH435S2828-HBI-15VK05</v>
      </c>
      <c r="C592" s="437" t="str">
        <f>VLOOKUP(A592,Register!$B:$F,3,FALSE)</f>
        <v>OT62-ELQ6216A2A ver2</v>
      </c>
      <c r="D592" s="437" t="str">
        <f>VLOOKUP(C592,'Tech. sheet (2)'!$A:$S,17,FALSE)</f>
        <v>62-3 A</v>
      </c>
      <c r="E592" s="437" t="str">
        <f>VLOOKUP(C592,'Tech. sheet (2)'!$A:$S,12,FALSE)</f>
        <v>W/C 15V</v>
      </c>
      <c r="F592" s="436">
        <v>2.0</v>
      </c>
      <c r="G592" s="436" t="s">
        <v>3309</v>
      </c>
      <c r="H592" s="436">
        <f>VLOOKUP(A592,Register!$B:$E,4,FALSE)</f>
        <v>13000</v>
      </c>
      <c r="I592" s="412"/>
      <c r="J592" s="412"/>
      <c r="K592" s="412"/>
      <c r="L592" s="412"/>
      <c r="M592" s="412"/>
      <c r="N592" s="202" t="s">
        <v>1794</v>
      </c>
      <c r="O592" s="344" t="str">
        <f>VLOOKUP(P592,'Tech. sheet (2)'!$A:$R,18,FALSE)</f>
        <v>L-950-876-270TH435F5628-HBI-20EB05</v>
      </c>
      <c r="P592" s="504" t="s">
        <v>90</v>
      </c>
      <c r="Q592" s="437" t="str">
        <f>VLOOKUP(P592,'Tech. sheet (2)'!$A:$S,17,FALSE)</f>
        <v>153-1 A</v>
      </c>
      <c r="R592" s="437" t="str">
        <f>VLOOKUP(P592,'Tech. sheet (2)'!$A:$S,12,FALSE)</f>
        <v>W/G</v>
      </c>
      <c r="S592" s="505">
        <v>2.0</v>
      </c>
      <c r="T592" s="505">
        <v>819059.0</v>
      </c>
      <c r="U592" s="504">
        <v>11000.0</v>
      </c>
      <c r="V592" s="412"/>
      <c r="W592" s="270"/>
      <c r="X592" s="270"/>
      <c r="Y592" s="270"/>
      <c r="Z592" s="270"/>
      <c r="AA592" s="270"/>
      <c r="AB592" s="270"/>
      <c r="AC592" s="270"/>
    </row>
    <row r="593" ht="15.75" customHeight="1">
      <c r="A593" s="111" t="s">
        <v>1695</v>
      </c>
      <c r="B593" s="449" t="str">
        <f>VLOOKUP(C593,'Tech. sheet (2)'!$A:$S,18,FALSE)</f>
        <v>L-954-848-170TH435S2828-USK-15VK05</v>
      </c>
      <c r="C593" s="437" t="str">
        <f>VLOOKUP(A593,Register!$B:$F,3,FALSE)</f>
        <v>OT62-ELQ6216A2A  USK ver3</v>
      </c>
      <c r="D593" s="437" t="str">
        <f>VLOOKUP(C593,'Tech. sheet (2)'!$A:$S,17,FALSE)</f>
        <v>62-3 A</v>
      </c>
      <c r="E593" s="447" t="str">
        <f>VLOOKUP(C593,'Tech. sheet (2)'!$A:$S,12,FALSE)</f>
        <v>W/C 15V</v>
      </c>
      <c r="F593" s="436">
        <v>2.0</v>
      </c>
      <c r="G593" s="436" t="s">
        <v>3309</v>
      </c>
      <c r="H593" s="436">
        <f>VLOOKUP(A593,Register!$B:$E,4,FALSE)</f>
        <v>7000</v>
      </c>
      <c r="I593" s="412"/>
      <c r="J593" s="412"/>
      <c r="K593" s="412"/>
      <c r="L593" s="412"/>
      <c r="M593" s="412"/>
      <c r="N593" s="202" t="s">
        <v>1794</v>
      </c>
      <c r="O593" s="344" t="str">
        <f>VLOOKUP(P593,'Tech. sheet (2)'!$A:$R,18,FALSE)</f>
        <v>L-950-876-270TH435F5628-HBI-20EB05</v>
      </c>
      <c r="P593" s="504" t="s">
        <v>90</v>
      </c>
      <c r="Q593" s="437" t="str">
        <f>VLOOKUP(P593,'Tech. sheet (2)'!$A:$S,17,FALSE)</f>
        <v>153-1 A</v>
      </c>
      <c r="R593" s="437" t="str">
        <f>VLOOKUP(P593,'Tech. sheet (2)'!$A:$S,12,FALSE)</f>
        <v>W/G</v>
      </c>
      <c r="S593" s="505">
        <v>3.0</v>
      </c>
      <c r="T593" s="505">
        <v>816733.0</v>
      </c>
      <c r="U593" s="504">
        <v>11000.0</v>
      </c>
      <c r="V593" s="412"/>
      <c r="W593" s="270"/>
      <c r="X593" s="270"/>
      <c r="Y593" s="270"/>
      <c r="Z593" s="270"/>
      <c r="AA593" s="270"/>
      <c r="AB593" s="270"/>
      <c r="AC593" s="270"/>
    </row>
    <row r="594" ht="15.75" customHeight="1">
      <c r="A594" s="157" t="s">
        <v>1755</v>
      </c>
      <c r="B594" s="436" t="str">
        <f>VLOOKUP(C594,'Tech. sheet (2)'!$A:$S,18,FALSE)</f>
        <v>L-838-941,7-200TH550S2828-HBI-V14B05</v>
      </c>
      <c r="C594" s="437" t="str">
        <f>VLOOKUP(A594,Register!$B:$F,3,FALSE)</f>
        <v>OT099-V14B05</v>
      </c>
      <c r="D594" s="437" t="str">
        <f>VLOOKUP(C594,'Tech. sheet (2)'!$A:$S,17,FALSE)</f>
        <v>99-C-8</v>
      </c>
      <c r="E594" s="437" t="str">
        <f>VLOOKUP(C594,'Tech. sheet (2)'!$A:$S,12,FALSE)</f>
        <v>W/G</v>
      </c>
      <c r="F594" s="436">
        <v>2.0</v>
      </c>
      <c r="G594" s="436">
        <v>818062.0</v>
      </c>
      <c r="H594" s="436">
        <f>VLOOKUP(A594,Register!$B:$E,4,FALSE)</f>
        <v>5000</v>
      </c>
      <c r="I594" s="412"/>
      <c r="J594" s="412"/>
      <c r="K594" s="412"/>
      <c r="L594" s="412"/>
      <c r="M594" s="412"/>
      <c r="N594" s="202" t="s">
        <v>1795</v>
      </c>
      <c r="O594" s="344" t="str">
        <f>VLOOKUP(P594,'Tech. sheet (2)'!$A:$R,18,FALSE)</f>
        <v>L-950-876-270TH435F5628-HBI-20EB05</v>
      </c>
      <c r="P594" s="504" t="s">
        <v>92</v>
      </c>
      <c r="Q594" s="437" t="str">
        <f>VLOOKUP(P594,'Tech. sheet (2)'!$A:$S,17,FALSE)</f>
        <v>153-1 A</v>
      </c>
      <c r="R594" s="437" t="str">
        <f>VLOOKUP(P594,'Tech. sheet (2)'!$A:$S,12,FALSE)</f>
        <v>W/G</v>
      </c>
      <c r="S594" s="505">
        <v>2.0</v>
      </c>
      <c r="T594" s="505">
        <v>819059.0</v>
      </c>
      <c r="U594" s="504">
        <v>11000.0</v>
      </c>
      <c r="V594" s="412"/>
      <c r="W594" s="270"/>
      <c r="X594" s="270"/>
      <c r="Y594" s="270"/>
      <c r="Z594" s="270"/>
      <c r="AA594" s="270"/>
      <c r="AB594" s="270"/>
      <c r="AC594" s="270"/>
    </row>
    <row r="595" ht="15.75" customHeight="1">
      <c r="A595" s="111" t="s">
        <v>1759</v>
      </c>
      <c r="B595" s="449" t="str">
        <f>VLOOKUP(C595,'Tech. sheet (2)'!$A:$S,18,FALSE)</f>
        <v>L-877-1066-180TS275S2828-USK-21EB05</v>
      </c>
      <c r="C595" s="437" t="str">
        <f>VLOOKUP(A595,Register!$B:$F,3,FALSE)</f>
        <v>0,18x877x1066 W/G IMP</v>
      </c>
      <c r="D595" s="447" t="str">
        <f>VLOOKUP(C595,'Tech. sheet (2)'!$A:$S,17,FALSE)</f>
        <v>BUF-13 A</v>
      </c>
      <c r="E595" s="437" t="str">
        <f>VLOOKUP(C595,'Tech. sheet (2)'!$A:$S,12,FALSE)</f>
        <v>W/G</v>
      </c>
      <c r="F595" s="436">
        <v>2.0</v>
      </c>
      <c r="G595" s="436" t="s">
        <v>3309</v>
      </c>
      <c r="H595" s="436">
        <f>VLOOKUP(A595,Register!$B:$E,4,FALSE)</f>
        <v>13000</v>
      </c>
      <c r="I595" s="412"/>
      <c r="J595" s="412"/>
      <c r="K595" s="412"/>
      <c r="L595" s="412"/>
      <c r="M595" s="412"/>
      <c r="N595" s="202" t="s">
        <v>1795</v>
      </c>
      <c r="O595" s="344" t="str">
        <f>VLOOKUP(P595,'Tech. sheet (2)'!$A:$R,18,FALSE)</f>
        <v>L-950-876-270TH435F5628-HBI-20EB05</v>
      </c>
      <c r="P595" s="504" t="s">
        <v>92</v>
      </c>
      <c r="Q595" s="437" t="str">
        <f>VLOOKUP(P595,'Tech. sheet (2)'!$A:$S,17,FALSE)</f>
        <v>153-1 A</v>
      </c>
      <c r="R595" s="437" t="str">
        <f>VLOOKUP(P595,'Tech. sheet (2)'!$A:$S,12,FALSE)</f>
        <v>W/G</v>
      </c>
      <c r="S595" s="505">
        <v>3.0</v>
      </c>
      <c r="T595" s="505">
        <v>816733.0</v>
      </c>
      <c r="U595" s="504">
        <v>11000.0</v>
      </c>
      <c r="V595" s="412"/>
      <c r="W595" s="270"/>
      <c r="X595" s="270"/>
      <c r="Y595" s="270"/>
      <c r="Z595" s="270"/>
      <c r="AA595" s="270"/>
      <c r="AB595" s="270"/>
      <c r="AC595" s="270"/>
    </row>
    <row r="596" ht="15.75" customHeight="1">
      <c r="A596" s="111" t="s">
        <v>1759</v>
      </c>
      <c r="B596" s="449" t="str">
        <f>VLOOKUP(C596,'Tech. sheet (2)'!$A:$S,18,FALSE)</f>
        <v>L-877-1066-180TS275S2828-USK-21EB05</v>
      </c>
      <c r="C596" s="437" t="str">
        <f>VLOOKUP(A596,Register!$B:$F,3,FALSE)</f>
        <v>0,18x877x1066 W/G IMP</v>
      </c>
      <c r="D596" s="447" t="str">
        <f>VLOOKUP(C596,'Tech. sheet (2)'!$A:$S,17,FALSE)</f>
        <v>BUF-13 A</v>
      </c>
      <c r="E596" s="437" t="str">
        <f>VLOOKUP(C596,'Tech. sheet (2)'!$A:$S,12,FALSE)</f>
        <v>W/G</v>
      </c>
      <c r="F596" s="436">
        <v>3.0</v>
      </c>
      <c r="G596" s="436" t="s">
        <v>3310</v>
      </c>
      <c r="H596" s="436">
        <f>VLOOKUP(A596,Register!$B:$E,4,FALSE)</f>
        <v>13000</v>
      </c>
      <c r="I596" s="412"/>
      <c r="J596" s="412"/>
      <c r="K596" s="412"/>
      <c r="L596" s="412"/>
      <c r="M596" s="412"/>
      <c r="N596" s="111" t="s">
        <v>1799</v>
      </c>
      <c r="O596" s="344" t="str">
        <f>VLOOKUP(P596,'Tech. sheet (2)'!$A:$R,18,FALSE)</f>
        <v>L-922-868-170TH580S2828-HBI-W14K05</v>
      </c>
      <c r="P596" s="343" t="str">
        <f>VLOOKUP(N596,Register!$B:$E,3,FALSE)</f>
        <v>OT070-ELQ7022A6A </v>
      </c>
      <c r="Q596" s="437" t="str">
        <f>VLOOKUP(P596,'Tech. sheet (2)'!$A:$S,17,FALSE)</f>
        <v>70-5 A</v>
      </c>
      <c r="R596" s="437" t="str">
        <f>VLOOKUP(P596,'Tech. sheet (2)'!$A:$S,12,FALSE)</f>
        <v>2W/C</v>
      </c>
      <c r="S596" s="436">
        <v>2.0</v>
      </c>
      <c r="T596" s="436">
        <v>818062.0</v>
      </c>
      <c r="U596" s="436">
        <f>VLOOKUP(N596,Register!$B:$E,4,FALSE)</f>
        <v>20000</v>
      </c>
      <c r="V596" s="412"/>
      <c r="W596" s="270"/>
      <c r="X596" s="270"/>
      <c r="Y596" s="270"/>
      <c r="Z596" s="270"/>
      <c r="AA596" s="270"/>
      <c r="AB596" s="270"/>
      <c r="AC596" s="270"/>
    </row>
    <row r="597" ht="15.75" customHeight="1">
      <c r="A597" s="111" t="s">
        <v>1765</v>
      </c>
      <c r="B597" s="436" t="str">
        <f>VLOOKUP(C597,'Tech. sheet (2)'!$A:$S,18,FALSE)</f>
        <v>L-830-801-180TS260S2828-USK-IMP-A08K05</v>
      </c>
      <c r="C597" s="437" t="str">
        <f>VLOOKUP(A597,Register!$B:$F,3,FALSE)</f>
        <v>0,18x830x801 Alu/C 28S</v>
      </c>
      <c r="D597" s="437" t="str">
        <f>VLOOKUP(C597,'Tech. sheet (2)'!$A:$S,17,FALSE)</f>
        <v>BUF-6 A</v>
      </c>
      <c r="E597" s="447" t="str">
        <f>VLOOKUP(C597,'Tech. sheet (2)'!$A:$S,12,FALSE)</f>
        <v>Alu/C</v>
      </c>
      <c r="F597" s="436">
        <v>1.0</v>
      </c>
      <c r="G597" s="436" t="s">
        <v>3306</v>
      </c>
      <c r="H597" s="436">
        <f>VLOOKUP(A597,Register!$B:$E,4,FALSE)</f>
        <v>15600</v>
      </c>
      <c r="I597" s="412"/>
      <c r="J597" s="412"/>
      <c r="K597" s="412"/>
      <c r="L597" s="412"/>
      <c r="M597" s="412"/>
      <c r="N597" s="111" t="s">
        <v>1799</v>
      </c>
      <c r="O597" s="344" t="str">
        <f>VLOOKUP(P597,'Tech. sheet (2)'!$A:$R,18,FALSE)</f>
        <v>L-922-868-170TH580S2828-HBI-W14K05</v>
      </c>
      <c r="P597" s="343" t="str">
        <f>VLOOKUP(N597,Register!$B:$E,3,FALSE)</f>
        <v>OT070-ELQ7022A6A </v>
      </c>
      <c r="Q597" s="437" t="str">
        <f>VLOOKUP(P597,'Tech. sheet (2)'!$A:$S,17,FALSE)</f>
        <v>70-5 A</v>
      </c>
      <c r="R597" s="437" t="str">
        <f>VLOOKUP(P597,'Tech. sheet (2)'!$A:$S,12,FALSE)</f>
        <v>2W/C</v>
      </c>
      <c r="S597" s="436">
        <v>3.0</v>
      </c>
      <c r="T597" s="436">
        <v>818062.0</v>
      </c>
      <c r="U597" s="436">
        <f>VLOOKUP(N597,Register!$B:$E,4,FALSE)</f>
        <v>20000</v>
      </c>
      <c r="V597" s="412"/>
      <c r="W597" s="270"/>
      <c r="X597" s="270"/>
      <c r="Y597" s="270"/>
      <c r="Z597" s="270"/>
      <c r="AA597" s="270"/>
      <c r="AB597" s="270"/>
      <c r="AC597" s="270"/>
    </row>
    <row r="598" ht="15.75" customHeight="1">
      <c r="A598" s="111" t="s">
        <v>1762</v>
      </c>
      <c r="B598" s="436" t="str">
        <f>VLOOKUP(C598,'Tech. sheet (2)'!$A:$S,18,FALSE)</f>
        <v>L-808-908-200TH550S2828-HBI-A07K05</v>
      </c>
      <c r="C598" s="437" t="str">
        <f>VLOOKUP(A598,Register!$B:$F,3,FALSE)</f>
        <v>OT96 Alu/C HBI auto</v>
      </c>
      <c r="D598" s="437" t="str">
        <f>VLOOKUP(C598,'Tech. sheet (2)'!$A:$S,17,FALSE)</f>
        <v>96-1 A</v>
      </c>
      <c r="E598" s="447" t="str">
        <f>VLOOKUP(C598,'Tech. sheet (2)'!$A:$S,12,FALSE)</f>
        <v>ALU/C</v>
      </c>
      <c r="F598" s="436">
        <v>1.0</v>
      </c>
      <c r="G598" s="436" t="s">
        <v>3306</v>
      </c>
      <c r="H598" s="436">
        <v>10000.0</v>
      </c>
      <c r="I598" s="412"/>
      <c r="J598" s="412"/>
      <c r="K598" s="412"/>
      <c r="L598" s="412"/>
      <c r="M598" s="412"/>
      <c r="N598" s="157" t="s">
        <v>1808</v>
      </c>
      <c r="O598" s="344" t="str">
        <f>VLOOKUP(P598,'Tech. sheet (2)'!$A:$R,18,FALSE)</f>
        <v>L-918-925-140TS550S2828-RAS-C06K05</v>
      </c>
      <c r="P598" s="343" t="str">
        <f>VLOOKUP(N598,Register!$B:$E,3,FALSE)</f>
        <v>0,14x918x925 G/C</v>
      </c>
      <c r="Q598" s="437" t="str">
        <f>VLOOKUP(P598,'Tech. sheet (2)'!$A:$S,17,FALSE)</f>
        <v>BUF-9 A</v>
      </c>
      <c r="R598" s="437" t="str">
        <f>VLOOKUP(P598,'Tech. sheet (2)'!$A:$S,12,FALSE)</f>
        <v>G/C</v>
      </c>
      <c r="S598" s="436">
        <v>2.0</v>
      </c>
      <c r="T598" s="436">
        <v>101597.0</v>
      </c>
      <c r="U598" s="436">
        <f>VLOOKUP(N598,Register!$B:$E,4,FALSE)</f>
        <v>7000</v>
      </c>
      <c r="V598" s="412"/>
      <c r="W598" s="270"/>
      <c r="X598" s="270"/>
      <c r="Y598" s="270"/>
      <c r="Z598" s="270"/>
      <c r="AA598" s="270"/>
      <c r="AB598" s="270"/>
      <c r="AC598" s="270"/>
    </row>
    <row r="599" ht="15.75" customHeight="1">
      <c r="A599" s="111" t="s">
        <v>1762</v>
      </c>
      <c r="B599" s="436" t="str">
        <f>VLOOKUP(C599,'Tech. sheet (2)'!$A:$S,18,FALSE)</f>
        <v>L-808-908-200TH550S2828-HBI-A07K05</v>
      </c>
      <c r="C599" s="437" t="str">
        <f>VLOOKUP(A599,Register!$B:$F,3,FALSE)</f>
        <v>OT96 Alu/C HBI auto</v>
      </c>
      <c r="D599" s="437" t="str">
        <f>VLOOKUP(C599,'Tech. sheet (2)'!$A:$S,17,FALSE)</f>
        <v>96-1 A</v>
      </c>
      <c r="E599" s="447" t="str">
        <f>VLOOKUP(C599,'Tech. sheet (2)'!$A:$S,12,FALSE)</f>
        <v>ALU/C</v>
      </c>
      <c r="F599" s="436">
        <v>1.0</v>
      </c>
      <c r="G599" s="436" t="s">
        <v>3306</v>
      </c>
      <c r="H599" s="436">
        <v>10000.0</v>
      </c>
      <c r="I599" s="412"/>
      <c r="J599" s="412"/>
      <c r="K599" s="412"/>
      <c r="L599" s="412"/>
      <c r="M599" s="412"/>
      <c r="N599" s="111" t="s">
        <v>1809</v>
      </c>
      <c r="O599" s="344" t="str">
        <f>VLOOKUP(P599,'Tech. sheet (2)'!$A:$R,18,FALSE)</f>
        <v>L-975-925-140TS550S2828-RAS-C06K05</v>
      </c>
      <c r="P599" s="343" t="str">
        <f>VLOOKUP(N599,Register!$B:$E,3,FALSE)</f>
        <v>0,14x975x925 G/C</v>
      </c>
      <c r="Q599" s="437" t="str">
        <f>VLOOKUP(P599,'Tech. sheet (2)'!$A:$S,17,FALSE)</f>
        <v>BUF-11 A</v>
      </c>
      <c r="R599" s="437" t="str">
        <f>VLOOKUP(P599,'Tech. sheet (2)'!$A:$S,12,FALSE)</f>
        <v>G/C</v>
      </c>
      <c r="S599" s="436">
        <v>2.0</v>
      </c>
      <c r="T599" s="436">
        <v>101597.0</v>
      </c>
      <c r="U599" s="436">
        <f>VLOOKUP(N599,Register!$B:$E,4,FALSE)</f>
        <v>7000</v>
      </c>
      <c r="V599" s="412"/>
      <c r="W599" s="270"/>
      <c r="X599" s="270"/>
      <c r="Y599" s="270"/>
      <c r="Z599" s="270"/>
      <c r="AA599" s="270"/>
      <c r="AB599" s="270"/>
      <c r="AC599" s="270"/>
    </row>
    <row r="600" ht="15.75" customHeight="1">
      <c r="A600" s="111" t="s">
        <v>1765</v>
      </c>
      <c r="B600" s="436" t="str">
        <f>VLOOKUP(C600,'Tech. sheet (2)'!$A:$S,18,FALSE)</f>
        <v>L-830-801-180TS260S2828-USK-IMP-A08K05</v>
      </c>
      <c r="C600" s="437" t="str">
        <f>VLOOKUP(A600,Register!$B:$F,3,FALSE)</f>
        <v>0,18x830x801 Alu/C 28S</v>
      </c>
      <c r="D600" s="437" t="str">
        <f>VLOOKUP(C600,'Tech. sheet (2)'!$A:$S,17,FALSE)</f>
        <v>BUF-6 A</v>
      </c>
      <c r="E600" s="447" t="str">
        <f>VLOOKUP(C600,'Tech. sheet (2)'!$A:$S,12,FALSE)</f>
        <v>Alu/C</v>
      </c>
      <c r="F600" s="436">
        <v>1.0</v>
      </c>
      <c r="G600" s="436" t="s">
        <v>3306</v>
      </c>
      <c r="H600" s="436">
        <f>VLOOKUP(A600,Register!$B:$E,4,FALSE)</f>
        <v>15600</v>
      </c>
      <c r="I600" s="412"/>
      <c r="J600" s="412"/>
      <c r="K600" s="412"/>
      <c r="L600" s="412"/>
      <c r="M600" s="412"/>
      <c r="N600" s="157" t="s">
        <v>1813</v>
      </c>
      <c r="O600" s="344" t="str">
        <f>VLOOKUP(P600,'Tech. sheet (2)'!$A:$R,18,FALSE)</f>
        <v>L-950-925-140TS480F2020-USK-C06K05</v>
      </c>
      <c r="P600" s="343" t="str">
        <f>VLOOKUP(N600,Register!$B:$E,3,FALSE)</f>
        <v>0,14x950x925 G/C USK</v>
      </c>
      <c r="Q600" s="437" t="str">
        <f>VLOOKUP(P600,'Tech. sheet (2)'!$A:$S,17,FALSE)</f>
        <v>BUF-11 B</v>
      </c>
      <c r="R600" s="437" t="str">
        <f>VLOOKUP(P600,'Tech. sheet (2)'!$A:$S,12,FALSE)</f>
        <v>G/C</v>
      </c>
      <c r="S600" s="436">
        <v>2.0</v>
      </c>
      <c r="T600" s="436">
        <v>101597.0</v>
      </c>
      <c r="U600" s="436">
        <f>VLOOKUP(N600,Register!$B:$E,4,FALSE)</f>
        <v>20000</v>
      </c>
      <c r="V600" s="412"/>
      <c r="W600" s="270"/>
      <c r="X600" s="270"/>
      <c r="Y600" s="270"/>
      <c r="Z600" s="270"/>
      <c r="AA600" s="270"/>
      <c r="AB600" s="270"/>
      <c r="AC600" s="270"/>
    </row>
    <row r="601" ht="15.75" customHeight="1">
      <c r="A601" s="111" t="s">
        <v>1763</v>
      </c>
      <c r="B601" s="449" t="str">
        <f>VLOOKUP(C601,'Tech. sheet (2)'!$A:$S,18,FALSE)</f>
        <v>L-808-908-200TH550S2828-HBI-A07B05</v>
      </c>
      <c r="C601" s="437" t="str">
        <f>VLOOKUP(A601,Register!$B:$F,3,FALSE)</f>
        <v>OT96 Alu/G Vaja (auto)</v>
      </c>
      <c r="D601" s="437" t="str">
        <f>VLOOKUP(C601,'Tech. sheet (2)'!$A:$S,17,FALSE)</f>
        <v>96-2</v>
      </c>
      <c r="E601" s="437" t="str">
        <f>VLOOKUP(C601,'Tech. sheet (2)'!$A:$S,12,FALSE)</f>
        <v>ALU/G</v>
      </c>
      <c r="F601" s="436">
        <v>1.0</v>
      </c>
      <c r="G601" s="436" t="s">
        <v>3307</v>
      </c>
      <c r="H601" s="436">
        <f>VLOOKUP(A601,Register!$B:$E,4,FALSE)</f>
        <v>25000</v>
      </c>
      <c r="I601" s="412"/>
      <c r="J601" s="412"/>
      <c r="K601" s="412"/>
      <c r="L601" s="412"/>
      <c r="M601" s="412"/>
      <c r="N601" s="111" t="s">
        <v>1780</v>
      </c>
      <c r="O601" s="344" t="str">
        <f>VLOOKUP(P601,'Tech. sheet (2)'!$A:$R,18,FALSE)</f>
        <v>L-838-941,7-200TH550S2828-HBI-A75B05</v>
      </c>
      <c r="P601" s="343" t="str">
        <f>VLOOKUP(N601,Register!$B:$E,3,FALSE)</f>
        <v>OT99-921XQ 0,20 ALU/G</v>
      </c>
      <c r="Q601" s="437" t="str">
        <f>VLOOKUP(P601,'Tech. sheet (2)'!$A:$S,17,FALSE)</f>
        <v>99-С-2 A</v>
      </c>
      <c r="R601" s="437" t="str">
        <f>VLOOKUP(P601,'Tech. sheet (2)'!$A:$S,12,FALSE)</f>
        <v>ALU/G</v>
      </c>
      <c r="S601" s="436">
        <v>2.0</v>
      </c>
      <c r="T601" s="436" t="s">
        <v>3308</v>
      </c>
      <c r="U601" s="436">
        <f>VLOOKUP(N601,Register!$B:$E,4,FALSE)</f>
        <v>20000</v>
      </c>
      <c r="V601" s="412"/>
      <c r="W601" s="270"/>
      <c r="X601" s="270"/>
      <c r="Y601" s="270"/>
      <c r="Z601" s="270"/>
      <c r="AA601" s="270"/>
      <c r="AB601" s="270"/>
      <c r="AC601" s="270"/>
    </row>
    <row r="602" ht="15.75" customHeight="1">
      <c r="A602" s="157" t="s">
        <v>1762</v>
      </c>
      <c r="B602" s="436" t="str">
        <f>VLOOKUP(C602,'Tech. sheet (2)'!$A:$S,18,FALSE)</f>
        <v>L-808-908-200TH550S2828-HBI-A07K05</v>
      </c>
      <c r="C602" s="437" t="str">
        <f>VLOOKUP(A602,Register!$B:$F,3,FALSE)</f>
        <v>OT96 Alu/C HBI auto</v>
      </c>
      <c r="D602" s="437" t="str">
        <f>VLOOKUP(C602,'Tech. sheet (2)'!$A:$S,17,FALSE)</f>
        <v>96-1 A</v>
      </c>
      <c r="E602" s="447" t="str">
        <f>VLOOKUP(C602,'Tech. sheet (2)'!$A:$S,12,FALSE)</f>
        <v>ALU/C</v>
      </c>
      <c r="F602" s="436">
        <v>1.0</v>
      </c>
      <c r="G602" s="436" t="s">
        <v>3306</v>
      </c>
      <c r="H602" s="436">
        <v>25000.0</v>
      </c>
      <c r="I602" s="412"/>
      <c r="J602" s="412"/>
      <c r="K602" s="412"/>
      <c r="L602" s="412"/>
      <c r="M602" s="412"/>
      <c r="N602" s="111" t="s">
        <v>1805</v>
      </c>
      <c r="O602" s="450" t="str">
        <f>VLOOKUP(P602,'Tech. sheet (2)'!$A:$R,18,FALSE)</f>
        <v>L-808-908-200TH550S2828-HBI-A07B05</v>
      </c>
      <c r="P602" s="343" t="str">
        <f>VLOOKUP(N602,Register!$B:$E,3,FALSE)</f>
        <v>OT96 Alu/G Vaja (auto)</v>
      </c>
      <c r="Q602" s="437" t="str">
        <f>VLOOKUP(P602,'Tech. sheet (2)'!$A:$S,17,FALSE)</f>
        <v>96-2</v>
      </c>
      <c r="R602" s="437" t="str">
        <f>VLOOKUP(P602,'Tech. sheet (2)'!$A:$S,12,FALSE)</f>
        <v>ALU/G</v>
      </c>
      <c r="S602" s="436">
        <v>2.0</v>
      </c>
      <c r="T602" s="436" t="s">
        <v>3308</v>
      </c>
      <c r="U602" s="436">
        <f>VLOOKUP(N602,Register!$B:$E,4,FALSE)</f>
        <v>10000</v>
      </c>
      <c r="V602" s="412"/>
      <c r="W602" s="270"/>
      <c r="X602" s="270"/>
      <c r="Y602" s="270"/>
      <c r="Z602" s="270"/>
      <c r="AA602" s="270"/>
      <c r="AB602" s="270"/>
      <c r="AC602" s="270"/>
    </row>
    <row r="603" ht="15.75" customHeight="1">
      <c r="A603" s="111" t="s">
        <v>1767</v>
      </c>
      <c r="B603" s="436" t="str">
        <f>VLOOKUP(C603,'Tech. sheet (2)'!$A:$S,18,FALSE)</f>
        <v>L-830-801-180TS260S2828-USK-IMP-A08K05</v>
      </c>
      <c r="C603" s="437" t="str">
        <f>VLOOKUP(A603,Register!$B:$F,3,FALSE)</f>
        <v>0,18x830x801 Alu/C 28S</v>
      </c>
      <c r="D603" s="437" t="str">
        <f>VLOOKUP(C603,'Tech. sheet (2)'!$A:$S,17,FALSE)</f>
        <v>BUF-6 A</v>
      </c>
      <c r="E603" s="447" t="str">
        <f>VLOOKUP(C603,'Tech. sheet (2)'!$A:$S,12,FALSE)</f>
        <v>Alu/C</v>
      </c>
      <c r="F603" s="436">
        <v>1.0</v>
      </c>
      <c r="G603" s="436" t="s">
        <v>3306</v>
      </c>
      <c r="H603" s="436">
        <f>VLOOKUP(A603,Register!$B:$E,4,FALSE)</f>
        <v>20000</v>
      </c>
      <c r="I603" s="412"/>
      <c r="J603" s="412"/>
      <c r="K603" s="412"/>
      <c r="L603" s="412"/>
      <c r="M603" s="412"/>
      <c r="N603" s="111" t="s">
        <v>1806</v>
      </c>
      <c r="O603" s="344" t="str">
        <f>VLOOKUP(P603,'Tech. sheet (2)'!$A:$R,18,FALSE)</f>
        <v>L-808-908-200TH550S2828-HBI-A07K05</v>
      </c>
      <c r="P603" s="343" t="str">
        <f>VLOOKUP(N603,Register!$B:$E,3,FALSE)</f>
        <v>OT96 Alu/C HBI auto</v>
      </c>
      <c r="Q603" s="437" t="str">
        <f>VLOOKUP(P603,'Tech. sheet (2)'!$A:$S,17,FALSE)</f>
        <v>96-1 A</v>
      </c>
      <c r="R603" s="447" t="str">
        <f>VLOOKUP(P603,'Tech. sheet (2)'!$A:$S,12,FALSE)</f>
        <v>ALU/C</v>
      </c>
      <c r="S603" s="436">
        <v>2.0</v>
      </c>
      <c r="T603" s="436" t="s">
        <v>3308</v>
      </c>
      <c r="U603" s="436">
        <f>VLOOKUP(N603,Register!$B:$E,4,FALSE)</f>
        <v>30000</v>
      </c>
      <c r="V603" s="412"/>
      <c r="W603" s="270"/>
      <c r="X603" s="270"/>
      <c r="Y603" s="270"/>
      <c r="Z603" s="270"/>
      <c r="AA603" s="270"/>
      <c r="AB603" s="270"/>
      <c r="AC603" s="270"/>
    </row>
    <row r="604" ht="15.75" customHeight="1">
      <c r="A604" s="111" t="s">
        <v>1768</v>
      </c>
      <c r="B604" s="436" t="str">
        <f>VLOOKUP(C604,'Tech. sheet (2)'!$A:$S,18,FALSE)</f>
        <v>L-830-801-180TS260S2828-USK-IMP-A08K05</v>
      </c>
      <c r="C604" s="437" t="str">
        <f>VLOOKUP(A604,Register!$B:$F,3,FALSE)</f>
        <v>0,18x830x801 Alu/C 28S</v>
      </c>
      <c r="D604" s="437" t="str">
        <f>VLOOKUP(C604,'Tech. sheet (2)'!$A:$S,17,FALSE)</f>
        <v>BUF-6 A</v>
      </c>
      <c r="E604" s="447" t="str">
        <f>VLOOKUP(C604,'Tech. sheet (2)'!$A:$S,12,FALSE)</f>
        <v>Alu/C</v>
      </c>
      <c r="F604" s="436">
        <v>1.0</v>
      </c>
      <c r="G604" s="436" t="s">
        <v>3306</v>
      </c>
      <c r="H604" s="436">
        <f>VLOOKUP(A604,Register!$B:$E,4,FALSE)</f>
        <v>20000</v>
      </c>
      <c r="I604" s="412"/>
      <c r="J604" s="412"/>
      <c r="K604" s="412"/>
      <c r="L604" s="412"/>
      <c r="M604" s="412"/>
      <c r="N604" s="111" t="s">
        <v>1811</v>
      </c>
      <c r="O604" s="344" t="str">
        <f>VLOOKUP(P604,'Tech. sheet (2)'!$A:$R,18,FALSE)</f>
        <v>L-942-790-160TS340S2020-RAS-А08К05</v>
      </c>
      <c r="P604" s="343" t="str">
        <f>VLOOKUP(N604,Register!$B:$E,3,FALSE)</f>
        <v>0,16x942x790 ALU/С</v>
      </c>
      <c r="Q604" s="437" t="str">
        <f>VLOOKUP(P604,'Tech. sheet (2)'!$A:$S,17,FALSE)</f>
        <v>BUF-3 A</v>
      </c>
      <c r="R604" s="437" t="str">
        <f>VLOOKUP(P604,'Tech. sheet (2)'!$A:$S,12,FALSE)</f>
        <v>ALU/С</v>
      </c>
      <c r="S604" s="436">
        <v>2.0</v>
      </c>
      <c r="T604" s="436" t="s">
        <v>3308</v>
      </c>
      <c r="U604" s="436">
        <f>VLOOKUP(N604,Register!$B:$E,4,FALSE)</f>
        <v>30000</v>
      </c>
      <c r="V604" s="412"/>
      <c r="W604" s="270"/>
      <c r="X604" s="270"/>
      <c r="Y604" s="270"/>
      <c r="Z604" s="270"/>
      <c r="AA604" s="270"/>
      <c r="AB604" s="270"/>
      <c r="AC604" s="270"/>
    </row>
    <row r="605" ht="15.75" customHeight="1">
      <c r="A605" s="111" t="s">
        <v>1764</v>
      </c>
      <c r="B605" s="449" t="str">
        <f>VLOOKUP(C605,'Tech. sheet (2)'!$A:$S,18,FALSE)</f>
        <v>L-808-908-200TH550S2828-HBI-A07B05</v>
      </c>
      <c r="C605" s="437" t="str">
        <f>VLOOKUP(A605,Register!$B:$F,3,FALSE)</f>
        <v>OT96 Alu/G Vaja (auto)</v>
      </c>
      <c r="D605" s="437" t="str">
        <f>VLOOKUP(C605,'Tech. sheet (2)'!$A:$S,17,FALSE)</f>
        <v>96-2</v>
      </c>
      <c r="E605" s="437" t="str">
        <f>VLOOKUP(C605,'Tech. sheet (2)'!$A:$S,12,FALSE)</f>
        <v>ALU/G</v>
      </c>
      <c r="F605" s="436">
        <v>1.0</v>
      </c>
      <c r="G605" s="436" t="s">
        <v>3307</v>
      </c>
      <c r="H605" s="436">
        <f>VLOOKUP(A605,Register!$B:$E,4,FALSE)</f>
        <v>22000</v>
      </c>
      <c r="I605" s="412"/>
      <c r="J605" s="412"/>
      <c r="K605" s="412"/>
      <c r="L605" s="412"/>
      <c r="M605" s="412"/>
      <c r="N605" s="157" t="s">
        <v>1800</v>
      </c>
      <c r="O605" s="344" t="str">
        <f>VLOOKUP(P605,'Tech. sheet (2)'!$A:$R,18,FALSE)</f>
        <v>L-922-868-170TH580S2828-HBI-07CK05</v>
      </c>
      <c r="P605" s="343" t="str">
        <f>VLOOKUP(N605,Register!$B:$E,3,FALSE)</f>
        <v>OT070-ELQ7013A9A </v>
      </c>
      <c r="Q605" s="437" t="str">
        <f>VLOOKUP(P605,'Tech. sheet (2)'!$A:$S,17,FALSE)</f>
        <v>70-3 A</v>
      </c>
      <c r="R605" s="437" t="str">
        <f>VLOOKUP(P605,'Tech. sheet (2)'!$A:$S,12,FALSE)</f>
        <v>G/C</v>
      </c>
      <c r="S605" s="436">
        <v>2.0</v>
      </c>
      <c r="T605" s="436">
        <v>816361.0</v>
      </c>
      <c r="U605" s="436">
        <f>VLOOKUP(N605,Register!$B:$E,4,FALSE)</f>
        <v>20000</v>
      </c>
      <c r="V605" s="412"/>
      <c r="W605" s="270"/>
      <c r="X605" s="270"/>
      <c r="Y605" s="270"/>
      <c r="Z605" s="270"/>
      <c r="AA605" s="270"/>
      <c r="AB605" s="270"/>
      <c r="AC605" s="270"/>
    </row>
    <row r="606" ht="15.75" customHeight="1">
      <c r="A606" s="111" t="s">
        <v>1769</v>
      </c>
      <c r="B606" s="436" t="str">
        <f>VLOOKUP(C606,'Tech. sheet (2)'!$A:$S,18,FALSE)</f>
        <v>L-922-868-170TH580S2828-HBI-07CK05</v>
      </c>
      <c r="C606" s="437" t="str">
        <f>VLOOKUP(A606,Register!$B:$F,3,FALSE)</f>
        <v>OT070-ELQ7013A9A </v>
      </c>
      <c r="D606" s="437" t="str">
        <f>VLOOKUP(C606,'Tech. sheet (2)'!$A:$S,17,FALSE)</f>
        <v>70-3 A</v>
      </c>
      <c r="E606" s="437" t="str">
        <f>VLOOKUP(C606,'Tech. sheet (2)'!$A:$S,12,FALSE)</f>
        <v>G/C</v>
      </c>
      <c r="F606" s="436">
        <v>1.0</v>
      </c>
      <c r="G606" s="436" t="s">
        <v>3306</v>
      </c>
      <c r="H606" s="436">
        <f>VLOOKUP(A606,Register!$B:$E,4,FALSE)</f>
        <v>40000</v>
      </c>
      <c r="I606" s="412"/>
      <c r="J606" s="412"/>
      <c r="K606" s="412"/>
      <c r="L606" s="412"/>
      <c r="M606" s="412"/>
      <c r="N606" s="131" t="s">
        <v>1816</v>
      </c>
      <c r="O606" s="344" t="str">
        <f>VLOOKUP(P606,'Tech. sheet (2)'!$A:$R,18,FALSE)</f>
        <v>L-912-925-150TS550S2828-HBI-C06K05</v>
      </c>
      <c r="P606" s="343" t="str">
        <f>VLOOKUP(N606,Register!$B:$E,3,FALSE)</f>
        <v>0,15x912x925 G/C HBI</v>
      </c>
      <c r="Q606" s="437" t="str">
        <f>VLOOKUP(P606,'Tech. sheet (2)'!$A:$S,17,FALSE)</f>
        <v>BUF-9 B</v>
      </c>
      <c r="R606" s="437" t="str">
        <f>VLOOKUP(P606,'Tech. sheet (2)'!$A:$S,12,FALSE)</f>
        <v>G/C</v>
      </c>
      <c r="S606" s="436">
        <v>2.0</v>
      </c>
      <c r="T606" s="436">
        <v>101597.0</v>
      </c>
      <c r="U606" s="436">
        <f>VLOOKUP(N606,Register!$B:$E,4,FALSE)</f>
        <v>36000</v>
      </c>
      <c r="V606" s="412"/>
      <c r="W606" s="270"/>
      <c r="X606" s="270"/>
      <c r="Y606" s="270"/>
      <c r="Z606" s="270"/>
      <c r="AA606" s="270"/>
      <c r="AB606" s="270"/>
      <c r="AC606" s="270"/>
    </row>
    <row r="607" ht="15.75" customHeight="1">
      <c r="A607" s="111" t="s">
        <v>1771</v>
      </c>
      <c r="B607" s="449" t="str">
        <f>VLOOKUP(C607,'Tech. sheet (2)'!$A:$S,18,FALSE)</f>
        <v>L-954-848-170TH435S2828-USK-15VK05</v>
      </c>
      <c r="C607" s="437" t="str">
        <f>VLOOKUP(A607,Register!$B:$F,3,FALSE)</f>
        <v>OT62-ELQ6216A2A  USK ver3</v>
      </c>
      <c r="D607" s="437" t="str">
        <f>VLOOKUP(C607,'Tech. sheet (2)'!$A:$S,17,FALSE)</f>
        <v>62-3 A</v>
      </c>
      <c r="E607" s="447" t="str">
        <f>VLOOKUP(C607,'Tech. sheet (2)'!$A:$S,12,FALSE)</f>
        <v>W/C 15V</v>
      </c>
      <c r="F607" s="436">
        <v>1.0</v>
      </c>
      <c r="G607" s="436" t="s">
        <v>3306</v>
      </c>
      <c r="H607" s="436">
        <f>VLOOKUP(A607,Register!$B:$E,4,FALSE)</f>
        <v>30000</v>
      </c>
      <c r="I607" s="412"/>
      <c r="J607" s="412"/>
      <c r="K607" s="412"/>
      <c r="L607" s="412"/>
      <c r="M607" s="412"/>
      <c r="N607" s="111" t="s">
        <v>1823</v>
      </c>
      <c r="O607" s="344" t="str">
        <f>VLOOKUP(P607,'Tech. sheet (2)'!$A:$R,18,FALSE)</f>
        <v>L-924-926-140TH520F2828-USK-IMP-C06K05</v>
      </c>
      <c r="P607" s="343" t="str">
        <f>VLOOKUP(N607,Register!$B:$E,3,FALSE)</f>
        <v>0,14x924x926 USK IMP G/K</v>
      </c>
      <c r="Q607" s="437" t="str">
        <f>VLOOKUP(P607,'Tech. sheet (2)'!$A:$S,17,FALSE)</f>
        <v>BUF-9 C</v>
      </c>
      <c r="R607" s="437" t="str">
        <f>VLOOKUP(P607,'Tech. sheet (2)'!$A:$S,12,FALSE)</f>
        <v>G/C</v>
      </c>
      <c r="S607" s="436">
        <v>2.0</v>
      </c>
      <c r="T607" s="436">
        <v>101597.0</v>
      </c>
      <c r="U607" s="436">
        <f>VLOOKUP(N607,Register!$B:$E,4,FALSE)</f>
        <v>315</v>
      </c>
      <c r="V607" s="412"/>
      <c r="W607" s="270"/>
      <c r="X607" s="270"/>
      <c r="Y607" s="270"/>
      <c r="Z607" s="270"/>
      <c r="AA607" s="270"/>
      <c r="AB607" s="270"/>
      <c r="AC607" s="270"/>
    </row>
    <row r="608" ht="15.75" customHeight="1">
      <c r="A608" s="111" t="s">
        <v>1771</v>
      </c>
      <c r="B608" s="449" t="str">
        <f>VLOOKUP(C608,'Tech. sheet (2)'!$A:$S,18,FALSE)</f>
        <v>L-954-848-170TH435S2828-USK-15VK05</v>
      </c>
      <c r="C608" s="437" t="str">
        <f>VLOOKUP(A608,Register!$B:$F,3,FALSE)</f>
        <v>OT62-ELQ6216A2A  USK ver3</v>
      </c>
      <c r="D608" s="437" t="str">
        <f>VLOOKUP(C608,'Tech. sheet (2)'!$A:$S,17,FALSE)</f>
        <v>62-3 A</v>
      </c>
      <c r="E608" s="447" t="str">
        <f>VLOOKUP(C608,'Tech. sheet (2)'!$A:$S,12,FALSE)</f>
        <v>W/C 15V</v>
      </c>
      <c r="F608" s="436">
        <v>2.0</v>
      </c>
      <c r="G608" s="436" t="s">
        <v>3309</v>
      </c>
      <c r="H608" s="436">
        <f>VLOOKUP(A608,Register!$B:$E,4,FALSE)</f>
        <v>30000</v>
      </c>
      <c r="I608" s="412"/>
      <c r="J608" s="412"/>
      <c r="K608" s="412"/>
      <c r="L608" s="412"/>
      <c r="M608" s="412"/>
      <c r="N608" s="111" t="s">
        <v>1817</v>
      </c>
      <c r="O608" s="344" t="str">
        <f>VLOOKUP(P608,'Tech. sheet (2)'!$A:$R,18,FALSE)</f>
        <v>L-950-876-270TH435F5628-HBI-20EB05</v>
      </c>
      <c r="P608" s="343" t="str">
        <f>VLOOKUP(N608,Register!$B:$E,3,FALSE)</f>
        <v>OT153-ELQ1554A0A</v>
      </c>
      <c r="Q608" s="437" t="str">
        <f>VLOOKUP(P608,'Tech. sheet (2)'!$A:$S,17,FALSE)</f>
        <v>153-1 A</v>
      </c>
      <c r="R608" s="437" t="str">
        <f>VLOOKUP(P608,'Tech. sheet (2)'!$A:$S,12,FALSE)</f>
        <v>W/G</v>
      </c>
      <c r="S608" s="503">
        <v>1.0</v>
      </c>
      <c r="T608" s="503" t="s">
        <v>3307</v>
      </c>
      <c r="U608" s="436">
        <f>VLOOKUP(N608,Register!$B:$E,4,FALSE)</f>
        <v>10000</v>
      </c>
      <c r="V608" s="412"/>
      <c r="W608" s="270"/>
      <c r="X608" s="270"/>
      <c r="Y608" s="270"/>
      <c r="Z608" s="270"/>
      <c r="AA608" s="270"/>
      <c r="AB608" s="270"/>
      <c r="AC608" s="270"/>
    </row>
    <row r="609" ht="15.75" customHeight="1">
      <c r="A609" s="111" t="s">
        <v>1775</v>
      </c>
      <c r="B609" s="436" t="str">
        <f>VLOOKUP(C609,'Tech. sheet (2)'!$A:$S,18,FALSE)</f>
        <v>L-838-942-170TH550F2820-HBI-A55K05</v>
      </c>
      <c r="C609" s="437" t="str">
        <f>VLOOKUP(A609,Register!$B:$F,3,FALSE)</f>
        <v>0,17x838x942 ALU/С</v>
      </c>
      <c r="D609" s="437" t="str">
        <f>VLOOKUP(C609,'Tech. sheet (2)'!$A:$S,17,FALSE)</f>
        <v>BUF-8 A</v>
      </c>
      <c r="E609" s="437" t="str">
        <f>VLOOKUP(C609,'Tech. sheet (2)'!$A:$S,12,FALSE)</f>
        <v>ALU/С</v>
      </c>
      <c r="F609" s="436">
        <v>1.0</v>
      </c>
      <c r="G609" s="436" t="s">
        <v>3306</v>
      </c>
      <c r="H609" s="436">
        <f>VLOOKUP(A609,Register!$B:$E,4,FALSE)</f>
        <v>20000</v>
      </c>
      <c r="I609" s="412"/>
      <c r="J609" s="412"/>
      <c r="K609" s="412"/>
      <c r="L609" s="412"/>
      <c r="M609" s="412"/>
      <c r="N609" s="111" t="s">
        <v>1818</v>
      </c>
      <c r="O609" s="344" t="str">
        <f>VLOOKUP(P609,'Tech. sheet (2)'!$A:$R,18,FALSE)</f>
        <v>L-950-876-270TH435F5628-HBI-20EB05</v>
      </c>
      <c r="P609" s="343" t="str">
        <f>VLOOKUP(N609,Register!$B:$E,3,FALSE)</f>
        <v>OT153-ELQ1554A0A</v>
      </c>
      <c r="Q609" s="437" t="str">
        <f>VLOOKUP(P609,'Tech. sheet (2)'!$A:$S,17,FALSE)</f>
        <v>153-1 A</v>
      </c>
      <c r="R609" s="437" t="str">
        <f>VLOOKUP(P609,'Tech. sheet (2)'!$A:$S,12,FALSE)</f>
        <v>W/G</v>
      </c>
      <c r="S609" s="505">
        <v>1.0</v>
      </c>
      <c r="T609" s="505" t="s">
        <v>3307</v>
      </c>
      <c r="U609" s="436">
        <f>VLOOKUP(N609,Register!$B:$E,4,FALSE)</f>
        <v>10000</v>
      </c>
      <c r="V609" s="412"/>
      <c r="W609" s="270"/>
      <c r="X609" s="270"/>
      <c r="Y609" s="270"/>
      <c r="Z609" s="270"/>
      <c r="AA609" s="270"/>
      <c r="AB609" s="270"/>
      <c r="AC609" s="270"/>
    </row>
    <row r="610" ht="15.75" customHeight="1">
      <c r="A610" s="111" t="s">
        <v>1773</v>
      </c>
      <c r="B610" s="436" t="str">
        <f>VLOOKUP(C610,'Tech. sheet (2)'!$A:$S,18,FALSE)</f>
        <v>L-913-766-140TS480F2020-USK-А08К05</v>
      </c>
      <c r="C610" s="437" t="str">
        <f>VLOOKUP(A610,Register!$B:$F,3,FALSE)</f>
        <v>0,14x913x766 USK A08</v>
      </c>
      <c r="D610" s="437" t="str">
        <f>VLOOKUP(C610,'Tech. sheet (2)'!$A:$S,17,FALSE)</f>
        <v>BUF-1 A</v>
      </c>
      <c r="E610" s="437" t="str">
        <f>VLOOKUP(C610,'Tech. sheet (2)'!$A:$S,12,FALSE)</f>
        <v>ALU/C</v>
      </c>
      <c r="F610" s="436">
        <v>1.0</v>
      </c>
      <c r="G610" s="436" t="s">
        <v>3306</v>
      </c>
      <c r="H610" s="436">
        <v>6000.0</v>
      </c>
      <c r="I610" s="412"/>
      <c r="J610" s="412"/>
      <c r="K610" s="412"/>
      <c r="L610" s="412"/>
      <c r="M610" s="412"/>
      <c r="N610" s="111" t="s">
        <v>1819</v>
      </c>
      <c r="O610" s="344" t="str">
        <f>VLOOKUP(P610,'Tech. sheet (2)'!$A:$R,18,FALSE)</f>
        <v>L-950-876-270TH435F5628-HBI-20EB05</v>
      </c>
      <c r="P610" s="343" t="str">
        <f>VLOOKUP(N610,Register!$B:$E,3,FALSE)</f>
        <v>OT153-ELQ1542A3A HBI</v>
      </c>
      <c r="Q610" s="437" t="str">
        <f>VLOOKUP(P610,'Tech. sheet (2)'!$A:$S,17,FALSE)</f>
        <v>153-1 A</v>
      </c>
      <c r="R610" s="437" t="str">
        <f>VLOOKUP(P610,'Tech. sheet (2)'!$A:$S,12,FALSE)</f>
        <v>W/G</v>
      </c>
      <c r="S610" s="505">
        <v>1.0</v>
      </c>
      <c r="T610" s="505" t="s">
        <v>3307</v>
      </c>
      <c r="U610" s="436">
        <f>VLOOKUP(N610,Register!$B:$E,4,FALSE)</f>
        <v>10000</v>
      </c>
      <c r="V610" s="412"/>
      <c r="W610" s="270"/>
      <c r="X610" s="270"/>
      <c r="Y610" s="270"/>
      <c r="Z610" s="270"/>
      <c r="AA610" s="270"/>
      <c r="AB610" s="270"/>
      <c r="AC610" s="270"/>
    </row>
    <row r="611" ht="15.75" customHeight="1">
      <c r="A611" s="111" t="s">
        <v>1782</v>
      </c>
      <c r="B611" s="436" t="str">
        <f>VLOOKUP(C611,'Tech. sheet (2)'!$A:$S,18,FALSE)</f>
        <v>L-975-925-140TS550S2828-RAS-C06K05</v>
      </c>
      <c r="C611" s="437" t="str">
        <f>VLOOKUP(A611,Register!$B:$F,3,FALSE)</f>
        <v>0,14x975x925 G/C</v>
      </c>
      <c r="D611" s="437" t="str">
        <f>VLOOKUP(C611,'Tech. sheet (2)'!$A:$S,17,FALSE)</f>
        <v>BUF-11 A</v>
      </c>
      <c r="E611" s="437" t="str">
        <f>VLOOKUP(C611,'Tech. sheet (2)'!$A:$S,12,FALSE)</f>
        <v>G/C</v>
      </c>
      <c r="F611" s="436">
        <v>1.0</v>
      </c>
      <c r="G611" s="436" t="s">
        <v>3306</v>
      </c>
      <c r="H611" s="436">
        <f>VLOOKUP(A611,Register!$B:$E,4,FALSE)</f>
        <v>30000</v>
      </c>
      <c r="I611" s="412"/>
      <c r="J611" s="412"/>
      <c r="K611" s="412"/>
      <c r="L611" s="412"/>
      <c r="M611" s="412"/>
      <c r="N611" s="111" t="s">
        <v>1822</v>
      </c>
      <c r="O611" s="344" t="str">
        <f>VLOOKUP(P611,'Tech. sheet (2)'!$A:$R,18,FALSE)</f>
        <v>L-950-876-270TH435F5628-HBI-20EB05</v>
      </c>
      <c r="P611" s="343" t="str">
        <f>VLOOKUP(N611,Register!$B:$E,3,FALSE)</f>
        <v>OT153-ELQ1554A0A</v>
      </c>
      <c r="Q611" s="437" t="str">
        <f>VLOOKUP(P611,'Tech. sheet (2)'!$A:$S,17,FALSE)</f>
        <v>153-1 A</v>
      </c>
      <c r="R611" s="437" t="str">
        <f>VLOOKUP(P611,'Tech. sheet (2)'!$A:$S,12,FALSE)</f>
        <v>W/G</v>
      </c>
      <c r="S611" s="505">
        <v>1.0</v>
      </c>
      <c r="T611" s="505" t="s">
        <v>3307</v>
      </c>
      <c r="U611" s="436">
        <v>6000.0</v>
      </c>
      <c r="V611" s="412"/>
      <c r="W611" s="270"/>
      <c r="X611" s="270"/>
      <c r="Y611" s="270"/>
      <c r="Z611" s="270"/>
      <c r="AA611" s="270"/>
      <c r="AB611" s="270"/>
      <c r="AC611" s="270"/>
    </row>
    <row r="612" ht="15.75" customHeight="1">
      <c r="A612" s="141" t="s">
        <v>1773</v>
      </c>
      <c r="B612" s="436" t="str">
        <f>VLOOKUP(C612,'Tech. sheet (2)'!$A:$S,18,FALSE)</f>
        <v>L-913-766-140TS480F2020-USK-А08К05</v>
      </c>
      <c r="C612" s="437" t="str">
        <f>VLOOKUP(A612,Register!$B:$F,3,FALSE)</f>
        <v>0,14x913x766 USK A08</v>
      </c>
      <c r="D612" s="437" t="str">
        <f>VLOOKUP(C612,'Tech. sheet (2)'!$A:$S,17,FALSE)</f>
        <v>BUF-1 A</v>
      </c>
      <c r="E612" s="437" t="str">
        <f>VLOOKUP(C612,'Tech. sheet (2)'!$A:$S,12,FALSE)</f>
        <v>ALU/C</v>
      </c>
      <c r="F612" s="436">
        <v>1.0</v>
      </c>
      <c r="G612" s="436" t="s">
        <v>3306</v>
      </c>
      <c r="H612" s="436">
        <v>29000.0</v>
      </c>
      <c r="I612" s="412"/>
      <c r="J612" s="412"/>
      <c r="K612" s="412"/>
      <c r="L612" s="412"/>
      <c r="M612" s="412"/>
      <c r="N612" s="111" t="s">
        <v>1805</v>
      </c>
      <c r="O612" s="450" t="str">
        <f>VLOOKUP(P612,'Tech. sheet (2)'!$A:$R,18,FALSE)</f>
        <v>L-808-908-200TH550S2828-HBI-A07B05</v>
      </c>
      <c r="P612" s="343" t="str">
        <f>VLOOKUP(N612,Register!$B:$E,3,FALSE)</f>
        <v>OT96 Alu/G Vaja (auto)</v>
      </c>
      <c r="Q612" s="437" t="str">
        <f>VLOOKUP(P612,'Tech. sheet (2)'!$A:$S,17,FALSE)</f>
        <v>96-2</v>
      </c>
      <c r="R612" s="437" t="str">
        <f>VLOOKUP(P612,'Tech. sheet (2)'!$A:$S,12,FALSE)</f>
        <v>ALU/G</v>
      </c>
      <c r="S612" s="505">
        <v>1.0</v>
      </c>
      <c r="T612" s="505" t="s">
        <v>3307</v>
      </c>
      <c r="U612" s="436">
        <v>6000.0</v>
      </c>
      <c r="V612" s="412"/>
      <c r="W612" s="270"/>
      <c r="X612" s="270"/>
      <c r="Y612" s="270"/>
      <c r="Z612" s="270"/>
      <c r="AA612" s="270"/>
      <c r="AB612" s="270"/>
      <c r="AC612" s="270"/>
    </row>
    <row r="613" ht="15.75" customHeight="1">
      <c r="A613" s="111" t="s">
        <v>1774</v>
      </c>
      <c r="B613" s="436" t="str">
        <f>VLOOKUP(C613,'Tech. sheet (2)'!$A:$S,18,FALSE)</f>
        <v>L-942-790-160TS340S2020-RAS-А08К05</v>
      </c>
      <c r="C613" s="437" t="str">
        <f>VLOOKUP(A613,Register!$B:$F,3,FALSE)</f>
        <v>0,16x942x790 ALU/С</v>
      </c>
      <c r="D613" s="437" t="str">
        <f>VLOOKUP(C613,'Tech. sheet (2)'!$A:$S,17,FALSE)</f>
        <v>BUF-3 A</v>
      </c>
      <c r="E613" s="437" t="str">
        <f>VLOOKUP(C613,'Tech. sheet (2)'!$A:$S,12,FALSE)</f>
        <v>ALU/С</v>
      </c>
      <c r="F613" s="436">
        <v>1.0</v>
      </c>
      <c r="G613" s="436" t="s">
        <v>3306</v>
      </c>
      <c r="H613" s="436">
        <f>VLOOKUP(A613,Register!$B:$E,4,FALSE)</f>
        <v>18000</v>
      </c>
      <c r="I613" s="412"/>
      <c r="J613" s="412"/>
      <c r="K613" s="412"/>
      <c r="L613" s="412"/>
      <c r="M613" s="412"/>
      <c r="N613" s="111" t="s">
        <v>1805</v>
      </c>
      <c r="O613" s="450" t="str">
        <f>VLOOKUP(P613,'Tech. sheet (2)'!$A:$R,18,FALSE)</f>
        <v>L-808-908-200TH550S2828-HBI-A07B05</v>
      </c>
      <c r="P613" s="343" t="str">
        <f>VLOOKUP(N613,Register!$B:$E,3,FALSE)</f>
        <v>OT96 Alu/G Vaja (auto)</v>
      </c>
      <c r="Q613" s="437" t="str">
        <f>VLOOKUP(P613,'Tech. sheet (2)'!$A:$S,17,FALSE)</f>
        <v>96-2</v>
      </c>
      <c r="R613" s="437" t="str">
        <f>VLOOKUP(P613,'Tech. sheet (2)'!$A:$S,12,FALSE)</f>
        <v>ALU/G</v>
      </c>
      <c r="S613" s="436">
        <v>2.0</v>
      </c>
      <c r="T613" s="436" t="s">
        <v>3308</v>
      </c>
      <c r="U613" s="436">
        <f>VLOOKUP(N613,Register!$B:$E,4,FALSE)</f>
        <v>10000</v>
      </c>
      <c r="V613" s="412"/>
      <c r="W613" s="270"/>
      <c r="X613" s="270"/>
      <c r="Y613" s="270"/>
      <c r="Z613" s="270"/>
      <c r="AA613" s="270"/>
      <c r="AB613" s="270"/>
      <c r="AC613" s="270"/>
    </row>
    <row r="614" ht="15.75" customHeight="1">
      <c r="A614" s="111" t="s">
        <v>1781</v>
      </c>
      <c r="B614" s="436" t="str">
        <f>VLOOKUP(C614,'Tech. sheet (2)'!$A:$S,18,FALSE)</f>
        <v>L-808-908-200TH550S2828-HBI-A07K05</v>
      </c>
      <c r="C614" s="437" t="str">
        <f>VLOOKUP(A614,Register!$B:$F,3,FALSE)</f>
        <v>OT96 Alu/C HBI auto</v>
      </c>
      <c r="D614" s="437" t="str">
        <f>VLOOKUP(C614,'Tech. sheet (2)'!$A:$S,17,FALSE)</f>
        <v>96-1 A</v>
      </c>
      <c r="E614" s="447" t="str">
        <f>VLOOKUP(C614,'Tech. sheet (2)'!$A:$S,12,FALSE)</f>
        <v>ALU/C</v>
      </c>
      <c r="F614" s="436">
        <v>1.0</v>
      </c>
      <c r="G614" s="436" t="s">
        <v>3306</v>
      </c>
      <c r="H614" s="436">
        <f>VLOOKUP(A614,Register!$B:$E,4,FALSE)</f>
        <v>10000</v>
      </c>
      <c r="I614" s="412"/>
      <c r="J614" s="412"/>
      <c r="K614" s="412"/>
      <c r="L614" s="412"/>
      <c r="M614" s="412"/>
      <c r="N614" s="111" t="s">
        <v>1821</v>
      </c>
      <c r="O614" s="450" t="str">
        <f>VLOOKUP(P614,'Tech. sheet (2)'!$A:$R,18,FALSE)</f>
        <v>L-808-908-200TH550S2828-HBI-A07B05</v>
      </c>
      <c r="P614" s="343" t="str">
        <f>VLOOKUP(N614,Register!$B:$E,3,FALSE)</f>
        <v>OT96 Alu/G Vaja (auto)</v>
      </c>
      <c r="Q614" s="437" t="str">
        <f>VLOOKUP(P614,'Tech. sheet (2)'!$A:$S,17,FALSE)</f>
        <v>96-2</v>
      </c>
      <c r="R614" s="437" t="str">
        <f>VLOOKUP(P614,'Tech. sheet (2)'!$A:$S,12,FALSE)</f>
        <v>ALU/G</v>
      </c>
      <c r="S614" s="505">
        <v>1.0</v>
      </c>
      <c r="T614" s="505" t="s">
        <v>3307</v>
      </c>
      <c r="U614" s="436">
        <f>VLOOKUP(N614,Register!$B:$E,4,FALSE)</f>
        <v>30000</v>
      </c>
      <c r="V614" s="412"/>
      <c r="W614" s="270"/>
      <c r="X614" s="270"/>
      <c r="Y614" s="270"/>
      <c r="Z614" s="270"/>
      <c r="AA614" s="270"/>
      <c r="AB614" s="270"/>
      <c r="AC614" s="270"/>
    </row>
    <row r="615" ht="15.75" customHeight="1">
      <c r="A615" s="506" t="s">
        <v>1789</v>
      </c>
      <c r="B615" s="436" t="str">
        <f>VLOOKUP(C615,'Tech. sheet (2)'!$A:$S,18,FALSE)</f>
        <v>L-922-868-170TH580S2828-HBI-07CK05</v>
      </c>
      <c r="C615" s="437" t="str">
        <f>VLOOKUP(A615,Register!$B:$F,3,FALSE)</f>
        <v>OT070-ELQ7013A9A </v>
      </c>
      <c r="D615" s="437" t="str">
        <f>VLOOKUP(C615,'Tech. sheet (2)'!$A:$S,17,FALSE)</f>
        <v>70-3 A</v>
      </c>
      <c r="E615" s="437" t="str">
        <f>VLOOKUP(C615,'Tech. sheet (2)'!$A:$S,12,FALSE)</f>
        <v>G/C</v>
      </c>
      <c r="F615" s="436">
        <v>1.0</v>
      </c>
      <c r="G615" s="436" t="s">
        <v>3306</v>
      </c>
      <c r="H615" s="436">
        <f>VLOOKUP(A615,Register!$B:$E,4,FALSE)</f>
        <v>31000</v>
      </c>
      <c r="I615" s="412"/>
      <c r="J615" s="412"/>
      <c r="K615" s="412"/>
      <c r="L615" s="412"/>
      <c r="M615" s="412"/>
      <c r="N615" s="111" t="s">
        <v>1821</v>
      </c>
      <c r="O615" s="450" t="str">
        <f>VLOOKUP(P615,'Tech. sheet (2)'!$A:$R,18,FALSE)</f>
        <v>L-808-908-200TH550S2828-HBI-A07B05</v>
      </c>
      <c r="P615" s="343" t="str">
        <f>VLOOKUP(N615,Register!$B:$E,3,FALSE)</f>
        <v>OT96 Alu/G Vaja (auto)</v>
      </c>
      <c r="Q615" s="437" t="str">
        <f>VLOOKUP(P615,'Tech. sheet (2)'!$A:$S,17,FALSE)</f>
        <v>96-2</v>
      </c>
      <c r="R615" s="437" t="str">
        <f>VLOOKUP(P615,'Tech. sheet (2)'!$A:$S,12,FALSE)</f>
        <v>ALU/G</v>
      </c>
      <c r="S615" s="436">
        <v>2.0</v>
      </c>
      <c r="T615" s="436" t="s">
        <v>3308</v>
      </c>
      <c r="U615" s="436">
        <f>VLOOKUP(N615,Register!$B:$E,4,FALSE)</f>
        <v>30000</v>
      </c>
      <c r="V615" s="412"/>
      <c r="W615" s="270"/>
      <c r="X615" s="270"/>
      <c r="Y615" s="270"/>
      <c r="Z615" s="270"/>
      <c r="AA615" s="270"/>
      <c r="AB615" s="270"/>
      <c r="AC615" s="270"/>
    </row>
    <row r="616" ht="15.75" customHeight="1">
      <c r="A616" s="111" t="s">
        <v>1789</v>
      </c>
      <c r="B616" s="436" t="str">
        <f>VLOOKUP(C616,'Tech. sheet (2)'!$A:$S,18,FALSE)</f>
        <v>L-922-868-170TH580S2828-HBI-07CK05</v>
      </c>
      <c r="C616" s="437" t="str">
        <f>VLOOKUP(A616,Register!$B:$F,3,FALSE)</f>
        <v>OT070-ELQ7013A9A </v>
      </c>
      <c r="D616" s="437" t="str">
        <f>VLOOKUP(C616,'Tech. sheet (2)'!$A:$S,17,FALSE)</f>
        <v>70-3 A</v>
      </c>
      <c r="E616" s="437" t="str">
        <f>VLOOKUP(C616,'Tech. sheet (2)'!$A:$S,12,FALSE)</f>
        <v>G/C</v>
      </c>
      <c r="F616" s="436">
        <v>2.0</v>
      </c>
      <c r="G616" s="436">
        <v>816361.0</v>
      </c>
      <c r="H616" s="436">
        <f>VLOOKUP(A616,Register!$B:$E,4,FALSE)</f>
        <v>31000</v>
      </c>
      <c r="I616" s="412"/>
      <c r="J616" s="412"/>
      <c r="K616" s="412"/>
      <c r="L616" s="412"/>
      <c r="M616" s="412"/>
      <c r="N616" s="111" t="s">
        <v>1806</v>
      </c>
      <c r="O616" s="344" t="str">
        <f>VLOOKUP(P616,'Tech. sheet (2)'!$A:$R,18,FALSE)</f>
        <v>L-808-908-200TH550S2828-HBI-A07K05</v>
      </c>
      <c r="P616" s="343" t="str">
        <f>VLOOKUP(N616,Register!$B:$E,3,FALSE)</f>
        <v>OT96 Alu/C HBI auto</v>
      </c>
      <c r="Q616" s="437" t="str">
        <f>VLOOKUP(P616,'Tech. sheet (2)'!$A:$S,17,FALSE)</f>
        <v>96-1 A</v>
      </c>
      <c r="R616" s="447" t="str">
        <f>VLOOKUP(P616,'Tech. sheet (2)'!$A:$S,12,FALSE)</f>
        <v>ALU/C</v>
      </c>
      <c r="S616" s="436">
        <v>2.0</v>
      </c>
      <c r="T616" s="436" t="s">
        <v>3308</v>
      </c>
      <c r="U616" s="436">
        <v>6000.0</v>
      </c>
      <c r="V616" s="412"/>
      <c r="W616" s="270"/>
      <c r="X616" s="270"/>
      <c r="Y616" s="270"/>
      <c r="Z616" s="270"/>
      <c r="AA616" s="270"/>
      <c r="AB616" s="270"/>
      <c r="AC616" s="270"/>
    </row>
    <row r="617" ht="15.75" customHeight="1">
      <c r="A617" s="111" t="s">
        <v>1781</v>
      </c>
      <c r="B617" s="436" t="str">
        <f>VLOOKUP(C617,'Tech. sheet (2)'!$A:$S,18,FALSE)</f>
        <v>L-808-908-200TH550S2828-HBI-A07K05</v>
      </c>
      <c r="C617" s="437" t="str">
        <f>VLOOKUP(A617,Register!$B:$F,3,FALSE)</f>
        <v>OT96 Alu/C HBI auto</v>
      </c>
      <c r="D617" s="437" t="str">
        <f>VLOOKUP(C617,'Tech. sheet (2)'!$A:$S,17,FALSE)</f>
        <v>96-1 A</v>
      </c>
      <c r="E617" s="447" t="str">
        <f>VLOOKUP(C617,'Tech. sheet (2)'!$A:$S,12,FALSE)</f>
        <v>ALU/C</v>
      </c>
      <c r="F617" s="436">
        <v>1.0</v>
      </c>
      <c r="G617" s="436" t="s">
        <v>3306</v>
      </c>
      <c r="H617" s="436">
        <f>VLOOKUP(A617,Register!$B:$E,4,FALSE)</f>
        <v>10000</v>
      </c>
      <c r="I617" s="412"/>
      <c r="J617" s="412"/>
      <c r="K617" s="412"/>
      <c r="L617" s="412"/>
      <c r="M617" s="412"/>
      <c r="N617" s="111" t="s">
        <v>1811</v>
      </c>
      <c r="O617" s="344" t="str">
        <f>VLOOKUP(P617,'Tech. sheet (2)'!$A:$R,18,FALSE)</f>
        <v>L-942-790-160TS340S2020-RAS-А08К05</v>
      </c>
      <c r="P617" s="343" t="str">
        <f>VLOOKUP(N617,Register!$B:$E,3,FALSE)</f>
        <v>0,16x942x790 ALU/С</v>
      </c>
      <c r="Q617" s="437" t="str">
        <f>VLOOKUP(P617,'Tech. sheet (2)'!$A:$S,17,FALSE)</f>
        <v>BUF-3 A</v>
      </c>
      <c r="R617" s="437" t="str">
        <f>VLOOKUP(P617,'Tech. sheet (2)'!$A:$S,12,FALSE)</f>
        <v>ALU/С</v>
      </c>
      <c r="S617" s="436">
        <v>2.0</v>
      </c>
      <c r="T617" s="436" t="s">
        <v>3308</v>
      </c>
      <c r="U617" s="436">
        <f>VLOOKUP(N617,Register!$B:$E,4,FALSE)</f>
        <v>30000</v>
      </c>
      <c r="V617" s="412"/>
      <c r="W617" s="270"/>
      <c r="X617" s="270"/>
      <c r="Y617" s="270"/>
      <c r="Z617" s="270"/>
      <c r="AA617" s="270"/>
      <c r="AB617" s="270"/>
      <c r="AC617" s="270"/>
    </row>
    <row r="618" ht="15.75" customHeight="1">
      <c r="A618" s="506" t="s">
        <v>1792</v>
      </c>
      <c r="B618" s="436" t="str">
        <f>VLOOKUP(C618,'Tech. sheet (2)'!$A:$S,18,FALSE)</f>
        <v>L-922-868-170TH580S2828-HBI-07CK05</v>
      </c>
      <c r="C618" s="437" t="str">
        <f>VLOOKUP(A618,Register!$B:$F,3,FALSE)</f>
        <v>OT070-ELQ7013A9A </v>
      </c>
      <c r="D618" s="437" t="str">
        <f>VLOOKUP(C618,'Tech. sheet (2)'!$A:$S,17,FALSE)</f>
        <v>70-3 A</v>
      </c>
      <c r="E618" s="437" t="str">
        <f>VLOOKUP(C618,'Tech. sheet (2)'!$A:$S,12,FALSE)</f>
        <v>G/C</v>
      </c>
      <c r="F618" s="436">
        <v>1.0</v>
      </c>
      <c r="G618" s="436" t="s">
        <v>3306</v>
      </c>
      <c r="H618" s="436">
        <f>VLOOKUP(A618,Register!$B:$E,4,FALSE)</f>
        <v>20000</v>
      </c>
      <c r="I618" s="412"/>
      <c r="J618" s="412"/>
      <c r="K618" s="412"/>
      <c r="L618" s="412"/>
      <c r="M618" s="412"/>
      <c r="N618" s="111" t="s">
        <v>1822</v>
      </c>
      <c r="O618" s="344" t="str">
        <f>VLOOKUP(P618,'Tech. sheet (2)'!$A:$R,18,FALSE)</f>
        <v>L-950-876-270TH435F5628-HBI-20EB05</v>
      </c>
      <c r="P618" s="343" t="str">
        <f>VLOOKUP(N618,Register!$B:$E,3,FALSE)</f>
        <v>OT153-ELQ1554A0A</v>
      </c>
      <c r="Q618" s="437" t="str">
        <f>VLOOKUP(P618,'Tech. sheet (2)'!$A:$S,17,FALSE)</f>
        <v>153-1 A</v>
      </c>
      <c r="R618" s="437" t="str">
        <f>VLOOKUP(P618,'Tech. sheet (2)'!$A:$S,12,FALSE)</f>
        <v>W/G</v>
      </c>
      <c r="S618" s="505">
        <v>3.0</v>
      </c>
      <c r="T618" s="505">
        <v>816733.0</v>
      </c>
      <c r="U618" s="436">
        <f>VLOOKUP(N618,Register!$B:$E,4,FALSE)</f>
        <v>10000</v>
      </c>
      <c r="V618" s="412"/>
      <c r="W618" s="270"/>
      <c r="X618" s="270"/>
      <c r="Y618" s="270"/>
      <c r="Z618" s="270"/>
      <c r="AA618" s="270"/>
      <c r="AB618" s="270"/>
      <c r="AC618" s="270"/>
    </row>
    <row r="619" ht="15.75" customHeight="1">
      <c r="A619" s="437" t="s">
        <v>1792</v>
      </c>
      <c r="B619" s="436" t="str">
        <f>VLOOKUP(C619,'Tech. sheet (2)'!$A:$S,18,FALSE)</f>
        <v>L-922-868-170TH580S2828-HBI-07CK05</v>
      </c>
      <c r="C619" s="437" t="str">
        <f>VLOOKUP(A619,Register!$B:$F,3,FALSE)</f>
        <v>OT070-ELQ7013A9A </v>
      </c>
      <c r="D619" s="437" t="str">
        <f>VLOOKUP(C619,'Tech. sheet (2)'!$A:$S,17,FALSE)</f>
        <v>70-3 A</v>
      </c>
      <c r="E619" s="437" t="str">
        <f>VLOOKUP(C619,'Tech. sheet (2)'!$A:$S,12,FALSE)</f>
        <v>G/C</v>
      </c>
      <c r="F619" s="436">
        <v>2.0</v>
      </c>
      <c r="G619" s="436">
        <v>816361.0</v>
      </c>
      <c r="H619" s="436">
        <f>VLOOKUP(A619,Register!$B:$E,4,FALSE)</f>
        <v>20000</v>
      </c>
      <c r="I619" s="412"/>
      <c r="J619" s="412"/>
      <c r="K619" s="412"/>
      <c r="L619" s="412"/>
      <c r="M619" s="412"/>
      <c r="N619" s="111" t="s">
        <v>1835</v>
      </c>
      <c r="O619" s="344" t="str">
        <f>VLOOKUP(P619,'Tech. sheet (2)'!$A:$R,18,FALSE)</f>
        <v>L-975-925-140TS550S2828-RAS-C06K05</v>
      </c>
      <c r="P619" s="343" t="str">
        <f>VLOOKUP(N619,Register!$B:$E,3,FALSE)</f>
        <v>0,14x975x925 G/C</v>
      </c>
      <c r="Q619" s="437" t="str">
        <f>VLOOKUP(P619,'Tech. sheet (2)'!$A:$S,17,FALSE)</f>
        <v>BUF-11 A</v>
      </c>
      <c r="R619" s="437" t="str">
        <f>VLOOKUP(P619,'Tech. sheet (2)'!$A:$S,12,FALSE)</f>
        <v>G/C</v>
      </c>
      <c r="S619" s="436">
        <v>2.0</v>
      </c>
      <c r="T619" s="436">
        <v>101597.0</v>
      </c>
      <c r="U619" s="436">
        <f>VLOOKUP(N619,Register!$B:$E,4,FALSE)</f>
        <v>20000</v>
      </c>
      <c r="V619" s="412"/>
      <c r="W619" s="270"/>
      <c r="X619" s="270"/>
      <c r="Y619" s="270"/>
      <c r="Z619" s="270"/>
      <c r="AA619" s="270"/>
      <c r="AB619" s="270"/>
      <c r="AC619" s="270"/>
    </row>
    <row r="620" ht="15.75" customHeight="1">
      <c r="A620" s="157" t="s">
        <v>1790</v>
      </c>
      <c r="B620" s="449" t="str">
        <f>VLOOKUP(C620,'Tech. sheet (2)'!$A:$S,18,FALSE)</f>
        <v>L-954-848-170TH435S2828-USK-15VK05</v>
      </c>
      <c r="C620" s="437" t="str">
        <f>VLOOKUP(A620,Register!$B:$F,3,FALSE)</f>
        <v>OT62-ELQ6216A2A  USK ver3</v>
      </c>
      <c r="D620" s="437" t="str">
        <f>VLOOKUP(C620,'Tech. sheet (2)'!$A:$S,17,FALSE)</f>
        <v>62-3 A</v>
      </c>
      <c r="E620" s="447" t="str">
        <f>VLOOKUP(C620,'Tech. sheet (2)'!$A:$S,12,FALSE)</f>
        <v>W/C 15V</v>
      </c>
      <c r="F620" s="436">
        <v>1.0</v>
      </c>
      <c r="G620" s="436" t="s">
        <v>3306</v>
      </c>
      <c r="H620" s="436">
        <f>VLOOKUP(A620,Register!$B:$E,4,FALSE)</f>
        <v>38000</v>
      </c>
      <c r="I620" s="412"/>
      <c r="J620" s="412"/>
      <c r="K620" s="412"/>
      <c r="L620" s="412"/>
      <c r="M620" s="412"/>
      <c r="N620" s="111" t="s">
        <v>1831</v>
      </c>
      <c r="O620" s="344" t="str">
        <f>VLOOKUP(P620,'Tech. sheet (2)'!$A:$R,18,FALSE)</f>
        <v>L-975-925-140TS550S2828-RAS-C06K05</v>
      </c>
      <c r="P620" s="343" t="str">
        <f>VLOOKUP(N620,Register!$B:$E,3,FALSE)</f>
        <v>0,14x975x925 G/C</v>
      </c>
      <c r="Q620" s="437" t="str">
        <f>VLOOKUP(P620,'Tech. sheet (2)'!$A:$S,17,FALSE)</f>
        <v>BUF-11 A</v>
      </c>
      <c r="R620" s="437" t="str">
        <f>VLOOKUP(P620,'Tech. sheet (2)'!$A:$S,12,FALSE)</f>
        <v>G/C</v>
      </c>
      <c r="S620" s="436">
        <v>2.0</v>
      </c>
      <c r="T620" s="436">
        <v>101597.0</v>
      </c>
      <c r="U620" s="436">
        <f>VLOOKUP(N620,Register!$B:$E,4,FALSE)</f>
        <v>40000</v>
      </c>
      <c r="V620" s="412"/>
      <c r="W620" s="270"/>
      <c r="X620" s="270"/>
      <c r="Y620" s="270"/>
      <c r="Z620" s="270"/>
      <c r="AA620" s="270"/>
      <c r="AB620" s="270"/>
      <c r="AC620" s="270"/>
    </row>
    <row r="621" ht="15.75" customHeight="1">
      <c r="A621" s="157" t="s">
        <v>1790</v>
      </c>
      <c r="B621" s="449" t="str">
        <f>VLOOKUP(C621,'Tech. sheet (2)'!$A:$S,18,FALSE)</f>
        <v>L-954-848-170TH435S2828-USK-15VK05</v>
      </c>
      <c r="C621" s="437" t="str">
        <f>VLOOKUP(A621,Register!$B:$F,3,FALSE)</f>
        <v>OT62-ELQ6216A2A  USK ver3</v>
      </c>
      <c r="D621" s="437" t="str">
        <f>VLOOKUP(C621,'Tech. sheet (2)'!$A:$S,17,FALSE)</f>
        <v>62-3 A</v>
      </c>
      <c r="E621" s="447" t="str">
        <f>VLOOKUP(C621,'Tech. sheet (2)'!$A:$S,12,FALSE)</f>
        <v>W/C 15V</v>
      </c>
      <c r="F621" s="436">
        <v>2.0</v>
      </c>
      <c r="G621" s="436" t="s">
        <v>3309</v>
      </c>
      <c r="H621" s="436">
        <f>VLOOKUP(A621,Register!$B:$E,4,FALSE)</f>
        <v>38000</v>
      </c>
      <c r="I621" s="412"/>
      <c r="J621" s="412"/>
      <c r="K621" s="412"/>
      <c r="L621" s="412"/>
      <c r="M621" s="412"/>
      <c r="N621" s="168" t="s">
        <v>1837</v>
      </c>
      <c r="O621" s="344" t="str">
        <f>VLOOKUP(P621,'Tech. sheet (2)'!$A:$R,18,FALSE)</f>
        <v>L-838-941,7-200TH550S2828-HBI-A75B05</v>
      </c>
      <c r="P621" s="343" t="str">
        <f>VLOOKUP(N621,Register!$B:$E,3,FALSE)</f>
        <v>OT99-921XQ 0,20 ALU/G</v>
      </c>
      <c r="Q621" s="437" t="str">
        <f>VLOOKUP(P621,'Tech. sheet (2)'!$A:$S,17,FALSE)</f>
        <v>99-С-2 A</v>
      </c>
      <c r="R621" s="437" t="str">
        <f>VLOOKUP(P621,'Tech. sheet (2)'!$A:$S,12,FALSE)</f>
        <v>ALU/G</v>
      </c>
      <c r="S621" s="503">
        <v>2.0</v>
      </c>
      <c r="T621" s="503" t="s">
        <v>3308</v>
      </c>
      <c r="U621" s="436">
        <f>VLOOKUP(N621,Register!$B:$E,4,FALSE)</f>
        <v>30000</v>
      </c>
      <c r="V621" s="412"/>
      <c r="W621" s="270"/>
      <c r="X621" s="270"/>
      <c r="Y621" s="270"/>
      <c r="Z621" s="270"/>
      <c r="AA621" s="270"/>
      <c r="AB621" s="270"/>
      <c r="AC621" s="270"/>
    </row>
    <row r="622" ht="15.75" customHeight="1">
      <c r="A622" s="168" t="s">
        <v>1796</v>
      </c>
      <c r="B622" s="436" t="str">
        <f>VLOOKUP(C622,'Tech. sheet (2)'!$A:$S,18,FALSE)</f>
        <v>L-950-925-140TS480F2020-USK-C06K05</v>
      </c>
      <c r="C622" s="437" t="str">
        <f>VLOOKUP(A622,Register!$B:$F,3,FALSE)</f>
        <v>0,14x950x925 G/C USK</v>
      </c>
      <c r="D622" s="437" t="str">
        <f>VLOOKUP(C622,'Tech. sheet (2)'!$A:$S,17,FALSE)</f>
        <v>BUF-11 B</v>
      </c>
      <c r="E622" s="437" t="str">
        <f>VLOOKUP(C622,'Tech. sheet (2)'!$A:$S,12,FALSE)</f>
        <v>G/C</v>
      </c>
      <c r="F622" s="436">
        <v>1.0</v>
      </c>
      <c r="G622" s="436" t="s">
        <v>3306</v>
      </c>
      <c r="H622" s="436">
        <f>VLOOKUP(A622,Register!$B:$E,4,FALSE)</f>
        <v>20000</v>
      </c>
      <c r="I622" s="412"/>
      <c r="J622" s="412"/>
      <c r="K622" s="412"/>
      <c r="L622" s="412"/>
      <c r="M622" s="412"/>
      <c r="N622" s="202" t="s">
        <v>1812</v>
      </c>
      <c r="O622" s="344" t="str">
        <f>VLOOKUP(P622,'Tech. sheet (2)'!$A:$R,18,FALSE)</f>
        <v>L-942-790-160TS340S2020-RAS-А08К05</v>
      </c>
      <c r="P622" s="343" t="str">
        <f>VLOOKUP(N622,Register!$B:$E,3,FALSE)</f>
        <v>0,16x942x790 ALU/С</v>
      </c>
      <c r="Q622" s="437" t="str">
        <f>VLOOKUP(P622,'Tech. sheet (2)'!$A:$S,17,FALSE)</f>
        <v>BUF-3 A</v>
      </c>
      <c r="R622" s="437" t="str">
        <f>VLOOKUP(P622,'Tech. sheet (2)'!$A:$S,12,FALSE)</f>
        <v>ALU/С</v>
      </c>
      <c r="S622" s="505">
        <v>2.0</v>
      </c>
      <c r="T622" s="505" t="s">
        <v>3308</v>
      </c>
      <c r="U622" s="436">
        <f>VLOOKUP(N622,Register!$B:$E,4,FALSE)</f>
        <v>25000</v>
      </c>
      <c r="V622" s="412"/>
      <c r="W622" s="270"/>
      <c r="X622" s="270"/>
      <c r="Y622" s="270"/>
      <c r="Z622" s="270"/>
      <c r="AA622" s="270"/>
      <c r="AB622" s="270"/>
      <c r="AC622" s="270"/>
    </row>
    <row r="623" ht="15.75" customHeight="1">
      <c r="A623" s="202" t="s">
        <v>1796</v>
      </c>
      <c r="B623" s="436" t="str">
        <f>VLOOKUP(C623,'Tech. sheet (2)'!$A:$S,18,FALSE)</f>
        <v>L-950-925-140TS480F2020-USK-C06K05</v>
      </c>
      <c r="C623" s="437" t="str">
        <f>VLOOKUP(A623,Register!$B:$F,3,FALSE)</f>
        <v>0,14x950x925 G/C USK</v>
      </c>
      <c r="D623" s="437" t="str">
        <f>VLOOKUP(C623,'Tech. sheet (2)'!$A:$S,17,FALSE)</f>
        <v>BUF-11 B</v>
      </c>
      <c r="E623" s="437" t="str">
        <f>VLOOKUP(C623,'Tech. sheet (2)'!$A:$S,12,FALSE)</f>
        <v>G/C</v>
      </c>
      <c r="F623" s="436">
        <v>2.0</v>
      </c>
      <c r="G623" s="436">
        <v>101597.0</v>
      </c>
      <c r="H623" s="436">
        <f>VLOOKUP(A623,Register!$B:$E,4,FALSE)</f>
        <v>20000</v>
      </c>
      <c r="I623" s="412"/>
      <c r="J623" s="412"/>
      <c r="K623" s="412"/>
      <c r="L623" s="412"/>
      <c r="M623" s="412"/>
      <c r="N623" s="202" t="s">
        <v>1838</v>
      </c>
      <c r="O623" s="344" t="str">
        <f>VLOOKUP(P623,'Tech. sheet (2)'!$A:$R,18,FALSE)</f>
        <v>L-838-942-170TH550F2820-HBI-A55K05</v>
      </c>
      <c r="P623" s="343" t="str">
        <f>VLOOKUP(N623,Register!$B:$E,3,FALSE)</f>
        <v>0,17x838x942 ALU/С</v>
      </c>
      <c r="Q623" s="437" t="str">
        <f>VLOOKUP(P623,'Tech. sheet (2)'!$A:$S,17,FALSE)</f>
        <v>BUF-8 A</v>
      </c>
      <c r="R623" s="437" t="str">
        <f>VLOOKUP(P623,'Tech. sheet (2)'!$A:$S,12,FALSE)</f>
        <v>ALU/С</v>
      </c>
      <c r="S623" s="505">
        <v>2.0</v>
      </c>
      <c r="T623" s="505" t="s">
        <v>3308</v>
      </c>
      <c r="U623" s="436">
        <f>VLOOKUP(N623,Register!$B:$E,4,FALSE)</f>
        <v>20000</v>
      </c>
      <c r="V623" s="412"/>
      <c r="W623" s="270"/>
      <c r="X623" s="270"/>
      <c r="Y623" s="270"/>
      <c r="Z623" s="270"/>
      <c r="AA623" s="270"/>
      <c r="AB623" s="270"/>
      <c r="AC623" s="270"/>
    </row>
    <row r="624" ht="15.75" customHeight="1">
      <c r="A624" s="111" t="s">
        <v>1799</v>
      </c>
      <c r="B624" s="436" t="str">
        <f>VLOOKUP(C624,'Tech. sheet (2)'!$A:$S,18,FALSE)</f>
        <v>L-922-868-170TH580S2828-HBI-W14K05</v>
      </c>
      <c r="C624" s="437" t="str">
        <f>VLOOKUP(A624,Register!$B:$F,3,FALSE)</f>
        <v>OT070-ELQ7022A6A </v>
      </c>
      <c r="D624" s="437" t="str">
        <f>VLOOKUP(C624,'Tech. sheet (2)'!$A:$S,17,FALSE)</f>
        <v>70-5 A</v>
      </c>
      <c r="E624" s="437" t="str">
        <f>VLOOKUP(C624,'Tech. sheet (2)'!$A:$S,12,FALSE)</f>
        <v>2W/C</v>
      </c>
      <c r="F624" s="436">
        <v>1.0</v>
      </c>
      <c r="G624" s="436" t="s">
        <v>3306</v>
      </c>
      <c r="H624" s="436">
        <f>VLOOKUP(A624,Register!$B:$E,4,FALSE)</f>
        <v>20000</v>
      </c>
      <c r="I624" s="412"/>
      <c r="J624" s="412"/>
      <c r="K624" s="412"/>
      <c r="L624" s="412"/>
      <c r="M624" s="412"/>
      <c r="N624" s="202" t="s">
        <v>1825</v>
      </c>
      <c r="O624" s="344" t="str">
        <f>VLOOKUP(P624,'Tech. sheet (2)'!$A:$R,18,FALSE)</f>
        <v>L-920-778-160TS480S2828-USK-А08К05</v>
      </c>
      <c r="P624" s="343" t="str">
        <f>VLOOKUP(N624,Register!$B:$E,3,FALSE)</f>
        <v>0,16x920x778 USK Alu/C</v>
      </c>
      <c r="Q624" s="437" t="str">
        <f>VLOOKUP(P624,'Tech. sheet (2)'!$A:$S,17,FALSE)</f>
        <v>BUF-7 B</v>
      </c>
      <c r="R624" s="437" t="str">
        <f>VLOOKUP(P624,'Tech. sheet (2)'!$A:$S,12,FALSE)</f>
        <v>ALU/C</v>
      </c>
      <c r="S624" s="505">
        <v>2.0</v>
      </c>
      <c r="T624" s="505" t="s">
        <v>3308</v>
      </c>
      <c r="U624" s="436">
        <f>VLOOKUP(N624,Register!$B:$E,4,FALSE)</f>
        <v>9200</v>
      </c>
      <c r="V624" s="412"/>
      <c r="W624" s="270"/>
      <c r="X624" s="270"/>
      <c r="Y624" s="270"/>
      <c r="Z624" s="270"/>
      <c r="AA624" s="270"/>
      <c r="AB624" s="270"/>
      <c r="AC624" s="270"/>
    </row>
    <row r="625" ht="15.75" customHeight="1">
      <c r="A625" s="157" t="s">
        <v>1800</v>
      </c>
      <c r="B625" s="436" t="str">
        <f>VLOOKUP(C625,'Tech. sheet (2)'!$A:$S,18,FALSE)</f>
        <v>L-922-868-170TH580S2828-HBI-07CK05</v>
      </c>
      <c r="C625" s="437" t="str">
        <f>VLOOKUP(A625,Register!$B:$F,3,FALSE)</f>
        <v>OT070-ELQ7013A9A </v>
      </c>
      <c r="D625" s="437" t="str">
        <f>VLOOKUP(C625,'Tech. sheet (2)'!$A:$S,17,FALSE)</f>
        <v>70-3 A</v>
      </c>
      <c r="E625" s="437" t="str">
        <f>VLOOKUP(C625,'Tech. sheet (2)'!$A:$S,12,FALSE)</f>
        <v>G/C</v>
      </c>
      <c r="F625" s="436">
        <v>1.0</v>
      </c>
      <c r="G625" s="436" t="s">
        <v>3306</v>
      </c>
      <c r="H625" s="436">
        <f>VLOOKUP(A625,Register!$B:$E,4,FALSE)</f>
        <v>20000</v>
      </c>
      <c r="I625" s="412"/>
      <c r="J625" s="412"/>
      <c r="K625" s="412"/>
      <c r="L625" s="412"/>
      <c r="M625" s="412"/>
      <c r="N625" s="202" t="s">
        <v>1827</v>
      </c>
      <c r="O625" s="344" t="str">
        <f>VLOOKUP(P625,'Tech. sheet (2)'!$A:$R,18,FALSE)</f>
        <v>L-920-778-160TS340S2828-RAS-А08К05</v>
      </c>
      <c r="P625" s="343" t="str">
        <f>VLOOKUP(N625,Register!$B:$E,3,FALSE)</f>
        <v>0,16x920x778 Alu/C</v>
      </c>
      <c r="Q625" s="437" t="str">
        <f>VLOOKUP(P625,'Tech. sheet (2)'!$A:$S,17,FALSE)</f>
        <v>BUF-7 A</v>
      </c>
      <c r="R625" s="437" t="str">
        <f>VLOOKUP(P625,'Tech. sheet (2)'!$A:$S,12,FALSE)</f>
        <v>ALU/C</v>
      </c>
      <c r="S625" s="505">
        <v>2.0</v>
      </c>
      <c r="T625" s="505" t="s">
        <v>3308</v>
      </c>
      <c r="U625" s="436">
        <f>VLOOKUP(N625,Register!$B:$E,4,FALSE)</f>
        <v>11800</v>
      </c>
      <c r="V625" s="412"/>
      <c r="W625" s="270"/>
      <c r="X625" s="270"/>
      <c r="Y625" s="270"/>
      <c r="Z625" s="270"/>
      <c r="AA625" s="270"/>
      <c r="AB625" s="270"/>
      <c r="AC625" s="270"/>
    </row>
    <row r="626" ht="15.75" customHeight="1">
      <c r="A626" s="111" t="s">
        <v>1803</v>
      </c>
      <c r="B626" s="436" t="str">
        <f>VLOOKUP(C626,'Tech. sheet (2)'!$A:$S,18,FALSE)</f>
        <v>L-912-925-150TS550S2828-HBI-C06K05</v>
      </c>
      <c r="C626" s="437" t="str">
        <f>VLOOKUP(A626,Register!$B:$F,3,FALSE)</f>
        <v>0,15x912x925 G/C HBI</v>
      </c>
      <c r="D626" s="437" t="str">
        <f>VLOOKUP(C626,'Tech. sheet (2)'!$A:$S,17,FALSE)</f>
        <v>BUF-9 B</v>
      </c>
      <c r="E626" s="437" t="str">
        <f>VLOOKUP(C626,'Tech. sheet (2)'!$A:$S,12,FALSE)</f>
        <v>G/C</v>
      </c>
      <c r="F626" s="436">
        <v>1.0</v>
      </c>
      <c r="G626" s="436" t="s">
        <v>3306</v>
      </c>
      <c r="H626" s="436">
        <f>VLOOKUP(A626,Register!$B:$E,4,FALSE)</f>
        <v>25000</v>
      </c>
      <c r="I626" s="412"/>
      <c r="J626" s="412"/>
      <c r="K626" s="412"/>
      <c r="L626" s="412"/>
      <c r="M626" s="412"/>
      <c r="N626" s="202" t="s">
        <v>1849</v>
      </c>
      <c r="O626" s="344" t="str">
        <f>VLOOKUP(P626,'Tech. sheet (2)'!$A:$R,18,FALSE)</f>
        <v>L-808-908-200TH550S2828-HBI-A07K05</v>
      </c>
      <c r="P626" s="343" t="str">
        <f>VLOOKUP(N626,Register!$B:$E,3,FALSE)</f>
        <v>OT96 Alu/C HBI auto</v>
      </c>
      <c r="Q626" s="437" t="str">
        <f>VLOOKUP(P626,'Tech. sheet (2)'!$A:$S,17,FALSE)</f>
        <v>96-1 A</v>
      </c>
      <c r="R626" s="447" t="str">
        <f>VLOOKUP(P626,'Tech. sheet (2)'!$A:$S,12,FALSE)</f>
        <v>ALU/C</v>
      </c>
      <c r="S626" s="505">
        <v>2.0</v>
      </c>
      <c r="T626" s="505" t="s">
        <v>3308</v>
      </c>
      <c r="U626" s="436">
        <f>VLOOKUP(N626,Register!$B:$E,4,FALSE)</f>
        <v>30000</v>
      </c>
      <c r="V626" s="412"/>
      <c r="W626" s="270"/>
      <c r="X626" s="270"/>
      <c r="Y626" s="270"/>
      <c r="Z626" s="270"/>
      <c r="AA626" s="270"/>
      <c r="AB626" s="270"/>
      <c r="AC626" s="270"/>
    </row>
    <row r="627" ht="15.75" customHeight="1">
      <c r="A627" s="111" t="s">
        <v>1803</v>
      </c>
      <c r="B627" s="436" t="str">
        <f>VLOOKUP(C627,'Tech. sheet (2)'!$A:$S,18,FALSE)</f>
        <v>L-912-925-150TS550S2828-HBI-C06K05</v>
      </c>
      <c r="C627" s="437" t="str">
        <f>VLOOKUP(A627,Register!$B:$F,3,FALSE)</f>
        <v>0,15x912x925 G/C HBI</v>
      </c>
      <c r="D627" s="437" t="str">
        <f>VLOOKUP(C627,'Tech. sheet (2)'!$A:$S,17,FALSE)</f>
        <v>BUF-9 B</v>
      </c>
      <c r="E627" s="437" t="str">
        <f>VLOOKUP(C627,'Tech. sheet (2)'!$A:$S,12,FALSE)</f>
        <v>G/C</v>
      </c>
      <c r="F627" s="436">
        <v>2.0</v>
      </c>
      <c r="G627" s="436">
        <v>101597.0</v>
      </c>
      <c r="H627" s="436">
        <f>VLOOKUP(A627,Register!$B:$E,4,FALSE)</f>
        <v>25000</v>
      </c>
      <c r="I627" s="412"/>
      <c r="J627" s="412"/>
      <c r="K627" s="412"/>
      <c r="L627" s="412"/>
      <c r="M627" s="412"/>
      <c r="N627" s="202" t="s">
        <v>1839</v>
      </c>
      <c r="O627" s="344" t="str">
        <f>VLOOKUP(P627,'Tech. sheet (2)'!$A:$R,18,FALSE)</f>
        <v>L-913-766-140TS480F2020-RAS-А08К05</v>
      </c>
      <c r="P627" s="343" t="str">
        <f>VLOOKUP(N627,Register!$B:$E,3,FALSE)</f>
        <v>0,14x913x766 ALU/C</v>
      </c>
      <c r="Q627" s="464" t="str">
        <f>VLOOKUP(P627,'Tech. sheet (2)'!$A:$S,17,FALSE)</f>
        <v>BUF-1 A</v>
      </c>
      <c r="R627" s="437" t="str">
        <f>VLOOKUP(P627,'Tech. sheet (2)'!$A:$S,12,FALSE)</f>
        <v>ALU/C</v>
      </c>
      <c r="S627" s="505">
        <v>2.0</v>
      </c>
      <c r="T627" s="505" t="s">
        <v>3308</v>
      </c>
      <c r="U627" s="436">
        <f>VLOOKUP(N627,Register!$B:$E,4,FALSE)</f>
        <v>30000</v>
      </c>
      <c r="V627" s="412"/>
      <c r="W627" s="270"/>
      <c r="X627" s="270"/>
      <c r="Y627" s="270"/>
      <c r="Z627" s="270"/>
      <c r="AA627" s="270"/>
      <c r="AB627" s="270"/>
      <c r="AC627" s="270"/>
    </row>
    <row r="628" ht="15.75" customHeight="1">
      <c r="A628" s="157" t="s">
        <v>1808</v>
      </c>
      <c r="B628" s="436" t="str">
        <f>VLOOKUP(C628,'Tech. sheet (2)'!$A:$S,18,FALSE)</f>
        <v>L-918-925-140TS550S2828-RAS-C06K05</v>
      </c>
      <c r="C628" s="437" t="str">
        <f>VLOOKUP(A628,Register!$B:$F,3,FALSE)</f>
        <v>0,14x918x925 G/C</v>
      </c>
      <c r="D628" s="437" t="str">
        <f>VLOOKUP(C628,'Tech. sheet (2)'!$A:$S,17,FALSE)</f>
        <v>BUF-9 A</v>
      </c>
      <c r="E628" s="437" t="str">
        <f>VLOOKUP(C628,'Tech. sheet (2)'!$A:$S,12,FALSE)</f>
        <v>G/C</v>
      </c>
      <c r="F628" s="436">
        <v>1.0</v>
      </c>
      <c r="G628" s="436" t="s">
        <v>3306</v>
      </c>
      <c r="H628" s="436">
        <f>VLOOKUP(A628,Register!$B:$E,4,FALSE)</f>
        <v>7000</v>
      </c>
      <c r="I628" s="412"/>
      <c r="J628" s="412"/>
      <c r="K628" s="412"/>
      <c r="L628" s="412"/>
      <c r="M628" s="412"/>
      <c r="N628" s="202" t="s">
        <v>1847</v>
      </c>
      <c r="O628" s="344" t="str">
        <f>VLOOKUP(P628,'Tech. sheet (2)'!$A:$R,18,FALSE)</f>
        <v>L-950-876-270TH435F5628-HBI-20EB05</v>
      </c>
      <c r="P628" s="343" t="str">
        <f>VLOOKUP(N628,Register!$B:$E,3,FALSE)</f>
        <v>OT153-ELQ1542A3A HBI</v>
      </c>
      <c r="Q628" s="437" t="str">
        <f>VLOOKUP(P628,'Tech. sheet (2)'!$A:$S,17,FALSE)</f>
        <v>153-1 A</v>
      </c>
      <c r="R628" s="437" t="str">
        <f>VLOOKUP(P628,'Tech. sheet (2)'!$A:$S,12,FALSE)</f>
        <v>W/G</v>
      </c>
      <c r="S628" s="505">
        <v>2.0</v>
      </c>
      <c r="T628" s="505">
        <v>819059.0</v>
      </c>
      <c r="U628" s="436">
        <f>VLOOKUP(N628,Register!$B:$E,4,FALSE)</f>
        <v>15000</v>
      </c>
      <c r="V628" s="412"/>
      <c r="W628" s="270"/>
      <c r="X628" s="270"/>
      <c r="Y628" s="270"/>
      <c r="Z628" s="270"/>
      <c r="AA628" s="270"/>
      <c r="AB628" s="270"/>
      <c r="AC628" s="270"/>
    </row>
    <row r="629" ht="15.75" customHeight="1">
      <c r="A629" s="111" t="s">
        <v>1809</v>
      </c>
      <c r="B629" s="436" t="str">
        <f>VLOOKUP(C629,'Tech. sheet (2)'!$A:$S,18,FALSE)</f>
        <v>L-975-925-140TS550S2828-RAS-C06K05</v>
      </c>
      <c r="C629" s="437" t="str">
        <f>VLOOKUP(A629,Register!$B:$F,3,FALSE)</f>
        <v>0,14x975x925 G/C</v>
      </c>
      <c r="D629" s="437" t="str">
        <f>VLOOKUP(C629,'Tech. sheet (2)'!$A:$S,17,FALSE)</f>
        <v>BUF-11 A</v>
      </c>
      <c r="E629" s="437" t="str">
        <f>VLOOKUP(C629,'Tech. sheet (2)'!$A:$S,12,FALSE)</f>
        <v>G/C</v>
      </c>
      <c r="F629" s="436">
        <v>1.0</v>
      </c>
      <c r="G629" s="436" t="s">
        <v>3306</v>
      </c>
      <c r="H629" s="436">
        <f>VLOOKUP(A629,Register!$B:$E,4,FALSE)</f>
        <v>7000</v>
      </c>
      <c r="I629" s="412"/>
      <c r="J629" s="412"/>
      <c r="K629" s="412"/>
      <c r="L629" s="412"/>
      <c r="M629" s="412"/>
      <c r="N629" s="202" t="s">
        <v>1847</v>
      </c>
      <c r="O629" s="344" t="str">
        <f>VLOOKUP(P629,'Tech. sheet (2)'!$A:$R,18,FALSE)</f>
        <v>L-950-876-270TH435F5628-HBI-20EB05</v>
      </c>
      <c r="P629" s="343" t="str">
        <f>VLOOKUP(N629,Register!$B:$E,3,FALSE)</f>
        <v>OT153-ELQ1542A3A HBI</v>
      </c>
      <c r="Q629" s="437" t="str">
        <f>VLOOKUP(P629,'Tech. sheet (2)'!$A:$S,17,FALSE)</f>
        <v>153-1 A</v>
      </c>
      <c r="R629" s="437" t="str">
        <f>VLOOKUP(P629,'Tech. sheet (2)'!$A:$S,12,FALSE)</f>
        <v>W/G</v>
      </c>
      <c r="S629" s="505">
        <v>3.0</v>
      </c>
      <c r="T629" s="505">
        <v>816733.0</v>
      </c>
      <c r="U629" s="436">
        <f>VLOOKUP(N629,Register!$B:$E,4,FALSE)</f>
        <v>15000</v>
      </c>
      <c r="V629" s="412"/>
      <c r="W629" s="270"/>
      <c r="X629" s="270"/>
      <c r="Y629" s="270"/>
      <c r="Z629" s="270"/>
      <c r="AA629" s="270"/>
      <c r="AB629" s="270"/>
      <c r="AC629" s="270"/>
    </row>
    <row r="630" ht="15.75" customHeight="1">
      <c r="A630" s="157" t="s">
        <v>1813</v>
      </c>
      <c r="B630" s="436" t="str">
        <f>VLOOKUP(C630,'Tech. sheet (2)'!$A:$S,18,FALSE)</f>
        <v>L-950-925-140TS480F2020-USK-C06K05</v>
      </c>
      <c r="C630" s="437" t="str">
        <f>VLOOKUP(A630,Register!$B:$F,3,FALSE)</f>
        <v>0,14x950x925 G/C USK</v>
      </c>
      <c r="D630" s="437" t="str">
        <f>VLOOKUP(C630,'Tech. sheet (2)'!$A:$S,17,FALSE)</f>
        <v>BUF-11 B</v>
      </c>
      <c r="E630" s="437" t="str">
        <f>VLOOKUP(C630,'Tech. sheet (2)'!$A:$S,12,FALSE)</f>
        <v>G/C</v>
      </c>
      <c r="F630" s="436">
        <v>1.0</v>
      </c>
      <c r="G630" s="436" t="s">
        <v>3306</v>
      </c>
      <c r="H630" s="436">
        <f>VLOOKUP(A630,Register!$B:$E,4,FALSE)</f>
        <v>20000</v>
      </c>
      <c r="I630" s="412"/>
      <c r="J630" s="412"/>
      <c r="K630" s="412"/>
      <c r="L630" s="412"/>
      <c r="M630" s="412"/>
      <c r="N630" s="202" t="s">
        <v>1852</v>
      </c>
      <c r="O630" s="344" t="str">
        <f>VLOOKUP(P630,'Tech. sheet (2)'!$A:$R,18,FALSE)</f>
        <v>L-975-925-140TS550S2828-RAS-C06K05</v>
      </c>
      <c r="P630" s="343" t="str">
        <f>VLOOKUP(N630,Register!$B:$E,3,FALSE)</f>
        <v>0,14x975x925 G/C</v>
      </c>
      <c r="Q630" s="437" t="str">
        <f>VLOOKUP(P630,'Tech. sheet (2)'!$A:$S,17,FALSE)</f>
        <v>BUF-11 A</v>
      </c>
      <c r="R630" s="437" t="str">
        <f>VLOOKUP(P630,'Tech. sheet (2)'!$A:$S,12,FALSE)</f>
        <v>G/C</v>
      </c>
      <c r="S630" s="505">
        <v>2.0</v>
      </c>
      <c r="T630" s="505">
        <v>101597.0</v>
      </c>
      <c r="U630" s="436">
        <f>VLOOKUP(N630,Register!$B:$E,4,FALSE)</f>
        <v>20000</v>
      </c>
      <c r="V630" s="412"/>
      <c r="W630" s="270"/>
      <c r="X630" s="270"/>
      <c r="Y630" s="270"/>
      <c r="Z630" s="270"/>
      <c r="AA630" s="270"/>
      <c r="AB630" s="270"/>
      <c r="AC630" s="270"/>
    </row>
    <row r="631" ht="15.75" customHeight="1">
      <c r="A631" s="111" t="s">
        <v>1806</v>
      </c>
      <c r="B631" s="436" t="str">
        <f>VLOOKUP(C631,'Tech. sheet (2)'!$A:$S,18,FALSE)</f>
        <v>L-808-908-200TH550S2828-HBI-A07K05</v>
      </c>
      <c r="C631" s="437" t="str">
        <f>VLOOKUP(A631,Register!$B:$F,3,FALSE)</f>
        <v>OT96 Alu/C HBI auto</v>
      </c>
      <c r="D631" s="437" t="str">
        <f>VLOOKUP(C631,'Tech. sheet (2)'!$A:$S,17,FALSE)</f>
        <v>96-1 A</v>
      </c>
      <c r="E631" s="447" t="str">
        <f>VLOOKUP(C631,'Tech. sheet (2)'!$A:$S,12,FALSE)</f>
        <v>ALU/C</v>
      </c>
      <c r="F631" s="436">
        <v>1.0</v>
      </c>
      <c r="G631" s="436" t="s">
        <v>3306</v>
      </c>
      <c r="H631" s="436">
        <v>10000.0</v>
      </c>
      <c r="I631" s="412"/>
      <c r="J631" s="412"/>
      <c r="K631" s="412"/>
      <c r="L631" s="412"/>
      <c r="M631" s="412"/>
      <c r="N631" s="202" t="s">
        <v>1853</v>
      </c>
      <c r="O631" s="344" t="str">
        <f>VLOOKUP(P631,'Tech. sheet (2)'!$A:$R,18,FALSE)</f>
        <v>L-975-925-150TS550S2828-RAS-C06K05</v>
      </c>
      <c r="P631" s="343" t="str">
        <f>VLOOKUP(N631,Register!$B:$E,3,FALSE)</f>
        <v>0,15x975x925 G/C RAS</v>
      </c>
      <c r="Q631" s="437" t="str">
        <f>VLOOKUP(P631,'Tech. sheet (2)'!$A:$S,17,FALSE)</f>
        <v>BUF-11 C</v>
      </c>
      <c r="R631" s="437" t="str">
        <f>VLOOKUP(P631,'Tech. sheet (2)'!$A:$S,12,FALSE)</f>
        <v>G/C</v>
      </c>
      <c r="S631" s="505">
        <v>2.0</v>
      </c>
      <c r="T631" s="505">
        <v>101597.0</v>
      </c>
      <c r="U631" s="436">
        <f>VLOOKUP(N631,Register!$B:$E,4,FALSE)</f>
        <v>30000</v>
      </c>
      <c r="V631" s="412"/>
      <c r="W631" s="270"/>
      <c r="X631" s="270"/>
      <c r="Y631" s="270"/>
      <c r="Z631" s="270"/>
      <c r="AA631" s="270"/>
      <c r="AB631" s="270"/>
      <c r="AC631" s="270"/>
    </row>
    <row r="632" ht="15.75" customHeight="1">
      <c r="A632" s="111" t="s">
        <v>1780</v>
      </c>
      <c r="B632" s="436" t="str">
        <f>VLOOKUP(C632,'Tech. sheet (2)'!$A:$S,18,FALSE)</f>
        <v>L-838-941,7-200TH550S2828-HBI-A75B05</v>
      </c>
      <c r="C632" s="437" t="str">
        <f>VLOOKUP(A632,Register!$B:$F,3,FALSE)</f>
        <v>OT99-921XQ 0,20 ALU/G</v>
      </c>
      <c r="D632" s="437" t="str">
        <f>VLOOKUP(C632,'Tech. sheet (2)'!$A:$S,17,FALSE)</f>
        <v>99-С-2 A</v>
      </c>
      <c r="E632" s="437" t="str">
        <f>VLOOKUP(C632,'Tech. sheet (2)'!$A:$S,12,FALSE)</f>
        <v>ALU/G</v>
      </c>
      <c r="F632" s="436">
        <v>1.0</v>
      </c>
      <c r="G632" s="436" t="s">
        <v>3307</v>
      </c>
      <c r="H632" s="436">
        <f>VLOOKUP(A632,Register!$B:$E,4,FALSE)</f>
        <v>20000</v>
      </c>
      <c r="I632" s="412"/>
      <c r="J632" s="412"/>
      <c r="K632" s="412"/>
      <c r="L632" s="412"/>
      <c r="M632" s="412"/>
      <c r="N632" s="202" t="s">
        <v>1860</v>
      </c>
      <c r="O632" s="450" t="str">
        <f>VLOOKUP(P632,'Tech. sheet (2)'!$A:$R,18,FALSE)</f>
        <v>L-954-848-170TH435S2828-USK-15VK05</v>
      </c>
      <c r="P632" s="343" t="str">
        <f>VLOOKUP(N632,Register!$B:$E,3,FALSE)</f>
        <v>OT62-ELQ6216A2A  USK ver3</v>
      </c>
      <c r="Q632" s="437" t="str">
        <f>VLOOKUP(P632,'Tech. sheet (2)'!$A:$S,17,FALSE)</f>
        <v>62-3 A</v>
      </c>
      <c r="R632" s="447" t="str">
        <f>VLOOKUP(P632,'Tech. sheet (2)'!$A:$S,12,FALSE)</f>
        <v>W/C 15V</v>
      </c>
      <c r="S632" s="505">
        <v>2.0</v>
      </c>
      <c r="T632" s="505" t="s">
        <v>3309</v>
      </c>
      <c r="U632" s="436">
        <f>VLOOKUP(N632,Register!$B:$E,4,FALSE)</f>
        <v>25000</v>
      </c>
      <c r="V632" s="412"/>
      <c r="W632" s="270"/>
      <c r="X632" s="270"/>
      <c r="Y632" s="270"/>
      <c r="Z632" s="270"/>
      <c r="AA632" s="270"/>
      <c r="AB632" s="270"/>
      <c r="AC632" s="270"/>
    </row>
    <row r="633" ht="15.75" customHeight="1">
      <c r="A633" s="111" t="s">
        <v>1805</v>
      </c>
      <c r="B633" s="449" t="str">
        <f>VLOOKUP(C633,'Tech. sheet (2)'!$A:$S,18,FALSE)</f>
        <v>L-808-908-200TH550S2828-HBI-A07B05</v>
      </c>
      <c r="C633" s="437" t="str">
        <f>VLOOKUP(A633,Register!$B:$F,3,FALSE)</f>
        <v>OT96 Alu/G Vaja (auto)</v>
      </c>
      <c r="D633" s="437" t="str">
        <f>VLOOKUP(C633,'Tech. sheet (2)'!$A:$S,17,FALSE)</f>
        <v>96-2</v>
      </c>
      <c r="E633" s="437" t="str">
        <f>VLOOKUP(C633,'Tech. sheet (2)'!$A:$S,12,FALSE)</f>
        <v>ALU/G</v>
      </c>
      <c r="F633" s="436">
        <v>1.0</v>
      </c>
      <c r="G633" s="436" t="s">
        <v>3307</v>
      </c>
      <c r="H633" s="436">
        <v>20000.0</v>
      </c>
      <c r="I633" s="412"/>
      <c r="J633" s="412"/>
      <c r="K633" s="412"/>
      <c r="L633" s="412"/>
      <c r="M633" s="412"/>
      <c r="N633" s="202" t="s">
        <v>1862</v>
      </c>
      <c r="O633" s="344" t="str">
        <f>VLOOKUP(P633,'Tech. sheet (2)'!$A:$R,18,FALSE)</f>
        <v>L-918-925-150TS550S2828-RAS-C06K05</v>
      </c>
      <c r="P633" s="343" t="str">
        <f>VLOOKUP(N633,Register!$B:$E,3,FALSE)</f>
        <v>0,15x918x925 G/C RAS</v>
      </c>
      <c r="Q633" s="437" t="str">
        <f>VLOOKUP(P633,'Tech. sheet (2)'!$A:$S,17,FALSE)</f>
        <v>BUF-9 C</v>
      </c>
      <c r="R633" s="437" t="str">
        <f>VLOOKUP(P633,'Tech. sheet (2)'!$A:$S,12,FALSE)</f>
        <v>G/C</v>
      </c>
      <c r="S633" s="505">
        <v>2.0</v>
      </c>
      <c r="T633" s="505">
        <v>101597.0</v>
      </c>
      <c r="U633" s="436">
        <f>VLOOKUP(N633,Register!$B:$E,4,FALSE)</f>
        <v>20000</v>
      </c>
      <c r="V633" s="412"/>
      <c r="W633" s="270"/>
      <c r="X633" s="270"/>
      <c r="Y633" s="270"/>
      <c r="Z633" s="270"/>
      <c r="AA633" s="270"/>
      <c r="AB633" s="270"/>
      <c r="AC633" s="270"/>
    </row>
    <row r="634" ht="15.75" customHeight="1">
      <c r="A634" s="111" t="s">
        <v>1806</v>
      </c>
      <c r="B634" s="436" t="str">
        <f>VLOOKUP(C634,'Tech. sheet (2)'!$A:$S,18,FALSE)</f>
        <v>L-808-908-200TH550S2828-HBI-A07K05</v>
      </c>
      <c r="C634" s="437" t="str">
        <f>VLOOKUP(A634,Register!$B:$F,3,FALSE)</f>
        <v>OT96 Alu/C HBI auto</v>
      </c>
      <c r="D634" s="437" t="str">
        <f>VLOOKUP(C634,'Tech. sheet (2)'!$A:$S,17,FALSE)</f>
        <v>96-1 A</v>
      </c>
      <c r="E634" s="447" t="str">
        <f>VLOOKUP(C634,'Tech. sheet (2)'!$A:$S,12,FALSE)</f>
        <v>ALU/C</v>
      </c>
      <c r="F634" s="436">
        <v>1.0</v>
      </c>
      <c r="G634" s="436" t="s">
        <v>3306</v>
      </c>
      <c r="H634" s="436">
        <f>VLOOKUP(A634,Register!$B:$E,4,FALSE)</f>
        <v>30000</v>
      </c>
      <c r="I634" s="412"/>
      <c r="J634" s="412"/>
      <c r="K634" s="412"/>
      <c r="L634" s="412"/>
      <c r="M634" s="412"/>
      <c r="N634" s="202" t="s">
        <v>1855</v>
      </c>
      <c r="O634" s="344" t="str">
        <f>VLOOKUP(P634,'Tech. sheet (2)'!$A:$R,18,FALSE)</f>
        <v>L-918-925-150TS550S2828-RAS-C06K05</v>
      </c>
      <c r="P634" s="343" t="str">
        <f>VLOOKUP(N634,Register!$B:$E,3,FALSE)</f>
        <v>0,15x918x925 G/C RAS</v>
      </c>
      <c r="Q634" s="437" t="str">
        <f>VLOOKUP(P634,'Tech. sheet (2)'!$A:$S,17,FALSE)</f>
        <v>BUF-9 C</v>
      </c>
      <c r="R634" s="437" t="str">
        <f>VLOOKUP(P634,'Tech. sheet (2)'!$A:$S,12,FALSE)</f>
        <v>G/C</v>
      </c>
      <c r="S634" s="505">
        <v>2.0</v>
      </c>
      <c r="T634" s="505">
        <v>101597.0</v>
      </c>
      <c r="U634" s="436">
        <f>VLOOKUP(N634,Register!$B:$E,4,FALSE)</f>
        <v>10000</v>
      </c>
      <c r="V634" s="412"/>
      <c r="W634" s="270"/>
      <c r="X634" s="270"/>
      <c r="Y634" s="270"/>
      <c r="Z634" s="270"/>
      <c r="AA634" s="270"/>
      <c r="AB634" s="270"/>
      <c r="AC634" s="270"/>
    </row>
    <row r="635" ht="15.75" customHeight="1">
      <c r="A635" s="111" t="s">
        <v>1811</v>
      </c>
      <c r="B635" s="436" t="str">
        <f>VLOOKUP(C635,'Tech. sheet (2)'!$A:$S,18,FALSE)</f>
        <v>L-942-790-160TS340S2020-RAS-А08К05</v>
      </c>
      <c r="C635" s="437" t="str">
        <f>VLOOKUP(A635,Register!$B:$F,3,FALSE)</f>
        <v>0,16x942x790 ALU/С</v>
      </c>
      <c r="D635" s="437" t="str">
        <f>VLOOKUP(C635,'Tech. sheet (2)'!$A:$S,17,FALSE)</f>
        <v>BUF-3 A</v>
      </c>
      <c r="E635" s="437" t="str">
        <f>VLOOKUP(C635,'Tech. sheet (2)'!$A:$S,12,FALSE)</f>
        <v>ALU/С</v>
      </c>
      <c r="F635" s="436">
        <v>1.0</v>
      </c>
      <c r="G635" s="436" t="s">
        <v>3306</v>
      </c>
      <c r="H635" s="436">
        <f>VLOOKUP(A635,Register!$B:$E,4,FALSE)</f>
        <v>30000</v>
      </c>
      <c r="I635" s="412"/>
      <c r="J635" s="412"/>
      <c r="K635" s="412"/>
      <c r="L635" s="412"/>
      <c r="M635" s="412"/>
      <c r="N635" s="202" t="s">
        <v>1850</v>
      </c>
      <c r="O635" s="344" t="str">
        <f>VLOOKUP(P635,'Tech. sheet (2)'!$A:$R,18,FALSE)</f>
        <v>L-808-908-200TH550S2828-HBI-A07K05</v>
      </c>
      <c r="P635" s="343" t="str">
        <f>VLOOKUP(N635,Register!$B:$E,3,FALSE)</f>
        <v>OT96 Alu/C HBI auto</v>
      </c>
      <c r="Q635" s="437" t="str">
        <f>VLOOKUP(P635,'Tech. sheet (2)'!$A:$S,17,FALSE)</f>
        <v>96-1 A</v>
      </c>
      <c r="R635" s="447" t="str">
        <f>VLOOKUP(P635,'Tech. sheet (2)'!$A:$S,12,FALSE)</f>
        <v>ALU/C</v>
      </c>
      <c r="S635" s="505">
        <v>2.0</v>
      </c>
      <c r="T635" s="505" t="s">
        <v>3308</v>
      </c>
      <c r="U635" s="436">
        <f>VLOOKUP(N635,Register!$B:$E,4,FALSE)</f>
        <v>20000</v>
      </c>
      <c r="V635" s="412"/>
      <c r="W635" s="270"/>
      <c r="X635" s="270"/>
      <c r="Y635" s="270"/>
      <c r="Z635" s="270"/>
      <c r="AA635" s="270"/>
      <c r="AB635" s="270"/>
      <c r="AC635" s="270"/>
    </row>
    <row r="636" ht="15.75" customHeight="1">
      <c r="A636" s="131" t="s">
        <v>1816</v>
      </c>
      <c r="B636" s="436" t="str">
        <f>VLOOKUP(C636,'Tech. sheet (2)'!$A:$S,18,FALSE)</f>
        <v>L-912-925-150TS550S2828-HBI-C06K05</v>
      </c>
      <c r="C636" s="437" t="str">
        <f>VLOOKUP(A636,Register!$B:$F,3,FALSE)</f>
        <v>0,15x912x925 G/C HBI</v>
      </c>
      <c r="D636" s="437" t="str">
        <f>VLOOKUP(C636,'Tech. sheet (2)'!$A:$S,17,FALSE)</f>
        <v>BUF-9 B</v>
      </c>
      <c r="E636" s="437" t="str">
        <f>VLOOKUP(C636,'Tech. sheet (2)'!$A:$S,12,FALSE)</f>
        <v>G/C</v>
      </c>
      <c r="F636" s="436">
        <v>1.0</v>
      </c>
      <c r="G636" s="436" t="s">
        <v>3306</v>
      </c>
      <c r="H636" s="436">
        <f>VLOOKUP(A636,Register!$B:$E,4,FALSE)</f>
        <v>36000</v>
      </c>
      <c r="I636" s="412"/>
      <c r="J636" s="412"/>
      <c r="K636" s="412"/>
      <c r="L636" s="412"/>
      <c r="M636" s="412"/>
      <c r="N636" s="202" t="s">
        <v>1864</v>
      </c>
      <c r="O636" s="344" t="str">
        <f>VLOOKUP(P636,'Tech. sheet (2)'!$A:$R,18,FALSE)</f>
        <v>L-838-942-170TH550F2820-HBI-A55K05</v>
      </c>
      <c r="P636" s="343" t="str">
        <f>VLOOKUP(N636,Register!$B:$E,3,FALSE)</f>
        <v>0,17x838x942 ALU/С</v>
      </c>
      <c r="Q636" s="437" t="str">
        <f>VLOOKUP(P636,'Tech. sheet (2)'!$A:$S,17,FALSE)</f>
        <v>BUF-8 A</v>
      </c>
      <c r="R636" s="437" t="str">
        <f>VLOOKUP(P636,'Tech. sheet (2)'!$A:$S,12,FALSE)</f>
        <v>ALU/С</v>
      </c>
      <c r="S636" s="505">
        <v>2.0</v>
      </c>
      <c r="T636" s="505" t="s">
        <v>3308</v>
      </c>
      <c r="U636" s="436">
        <f>VLOOKUP(N636,Register!$B:$E,4,FALSE)</f>
        <v>10000</v>
      </c>
      <c r="V636" s="412"/>
      <c r="W636" s="270"/>
      <c r="X636" s="270"/>
      <c r="Y636" s="270"/>
      <c r="Z636" s="270"/>
      <c r="AA636" s="270"/>
      <c r="AB636" s="270"/>
      <c r="AC636" s="270"/>
    </row>
    <row r="637" ht="15.75" customHeight="1">
      <c r="A637" s="111" t="s">
        <v>1823</v>
      </c>
      <c r="B637" s="436" t="str">
        <f>VLOOKUP(C637,'Tech. sheet (2)'!$A:$S,18,FALSE)</f>
        <v>L-924-926-140TH520F2828-USK-IMP-C06K05</v>
      </c>
      <c r="C637" s="437" t="str">
        <f>VLOOKUP(A637,Register!$B:$F,3,FALSE)</f>
        <v>0,14x924x926 USK IMP G/K</v>
      </c>
      <c r="D637" s="437" t="str">
        <f>VLOOKUP(C637,'Tech. sheet (2)'!$A:$S,17,FALSE)</f>
        <v>BUF-9 C</v>
      </c>
      <c r="E637" s="437" t="str">
        <f>VLOOKUP(C637,'Tech. sheet (2)'!$A:$S,12,FALSE)</f>
        <v>G/C</v>
      </c>
      <c r="F637" s="436">
        <v>1.0</v>
      </c>
      <c r="G637" s="436" t="s">
        <v>3306</v>
      </c>
      <c r="H637" s="436">
        <f>VLOOKUP(A637,Register!$B:$E,4,FALSE)</f>
        <v>315</v>
      </c>
      <c r="I637" s="412"/>
      <c r="J637" s="412"/>
      <c r="K637" s="412"/>
      <c r="L637" s="412"/>
      <c r="M637" s="412"/>
      <c r="N637" s="202" t="s">
        <v>1857</v>
      </c>
      <c r="O637" s="344" t="str">
        <f>VLOOKUP(P637,'Tech. sheet (2)'!$A:$R,18,FALSE)</f>
        <v>L-920-778-140TS340S2828-RAS-А08К05</v>
      </c>
      <c r="P637" s="343" t="str">
        <f>VLOOKUP(N637,Register!$B:$E,3,FALSE)</f>
        <v>0,14x920x778 Alu/C RAS</v>
      </c>
      <c r="Q637" s="437" t="str">
        <f>VLOOKUP(P637,'Tech. sheet (2)'!$A:$S,17,FALSE)</f>
        <v>BUF-7 C</v>
      </c>
      <c r="R637" s="437" t="str">
        <f>VLOOKUP(P637,'Tech. sheet (2)'!$A:$S,12,FALSE)</f>
        <v>ALU/C</v>
      </c>
      <c r="S637" s="505">
        <v>2.0</v>
      </c>
      <c r="T637" s="505" t="s">
        <v>3308</v>
      </c>
      <c r="U637" s="436">
        <f>VLOOKUP(N637,Register!$B:$E,4,FALSE)</f>
        <v>20000</v>
      </c>
      <c r="V637" s="412"/>
      <c r="W637" s="270"/>
      <c r="X637" s="270"/>
      <c r="Y637" s="270"/>
      <c r="Z637" s="270"/>
      <c r="AA637" s="270"/>
      <c r="AB637" s="270"/>
      <c r="AC637" s="270"/>
    </row>
    <row r="638" ht="15.75" customHeight="1">
      <c r="A638" s="168" t="s">
        <v>1811</v>
      </c>
      <c r="B638" s="436" t="str">
        <f>VLOOKUP(C638,'Tech. sheet (2)'!$A:$S,18,FALSE)</f>
        <v>L-942-790-160TS340S2020-RAS-А08К05</v>
      </c>
      <c r="C638" s="437" t="str">
        <f>VLOOKUP(A638,Register!$B:$F,3,FALSE)</f>
        <v>0,16x942x790 ALU/С</v>
      </c>
      <c r="D638" s="437" t="str">
        <f>VLOOKUP(C638,'Tech. sheet (2)'!$A:$S,17,FALSE)</f>
        <v>BUF-3 A</v>
      </c>
      <c r="E638" s="437" t="str">
        <f>VLOOKUP(C638,'Tech. sheet (2)'!$A:$S,12,FALSE)</f>
        <v>ALU/С</v>
      </c>
      <c r="F638" s="436">
        <v>1.0</v>
      </c>
      <c r="G638" s="436" t="s">
        <v>3306</v>
      </c>
      <c r="H638" s="436">
        <f>VLOOKUP(A638,Register!$B:$E,4,FALSE)</f>
        <v>30000</v>
      </c>
      <c r="I638" s="412"/>
      <c r="J638" s="412"/>
      <c r="K638" s="412"/>
      <c r="L638" s="412"/>
      <c r="M638" s="412"/>
      <c r="N638" s="202" t="s">
        <v>1859</v>
      </c>
      <c r="O638" s="344" t="str">
        <f>VLOOKUP(P638,'Tech. sheet (2)'!$A:$R,18,FALSE)</f>
        <v>L-920-778-160TS340S2828-RAS-А08К05</v>
      </c>
      <c r="P638" s="343" t="str">
        <f>VLOOKUP(N638,Register!$B:$E,3,FALSE)</f>
        <v>0,16x920x778 Alu/C</v>
      </c>
      <c r="Q638" s="437" t="str">
        <f>VLOOKUP(P638,'Tech. sheet (2)'!$A:$S,17,FALSE)</f>
        <v>BUF-7 A</v>
      </c>
      <c r="R638" s="437" t="str">
        <f>VLOOKUP(P638,'Tech. sheet (2)'!$A:$S,12,FALSE)</f>
        <v>ALU/C</v>
      </c>
      <c r="S638" s="505">
        <v>2.0</v>
      </c>
      <c r="T638" s="505" t="s">
        <v>3308</v>
      </c>
      <c r="U638" s="436">
        <f>VLOOKUP(N638,Register!$B:$E,4,FALSE)</f>
        <v>20000</v>
      </c>
      <c r="V638" s="412"/>
      <c r="W638" s="270"/>
      <c r="X638" s="270"/>
      <c r="Y638" s="270"/>
      <c r="Z638" s="270"/>
      <c r="AA638" s="270"/>
      <c r="AB638" s="270"/>
      <c r="AC638" s="270"/>
    </row>
    <row r="639" ht="15.75" customHeight="1">
      <c r="A639" s="202" t="s">
        <v>1812</v>
      </c>
      <c r="B639" s="436" t="str">
        <f>VLOOKUP(C639,'Tech. sheet (2)'!$A:$S,18,FALSE)</f>
        <v>L-942-790-160TS340S2020-RAS-А08К05</v>
      </c>
      <c r="C639" s="437" t="str">
        <f>VLOOKUP(A639,Register!$B:$F,3,FALSE)</f>
        <v>0,16x942x790 ALU/С</v>
      </c>
      <c r="D639" s="437" t="str">
        <f>VLOOKUP(C639,'Tech. sheet (2)'!$A:$S,17,FALSE)</f>
        <v>BUF-3 A</v>
      </c>
      <c r="E639" s="437" t="str">
        <f>VLOOKUP(C639,'Tech. sheet (2)'!$A:$S,12,FALSE)</f>
        <v>ALU/С</v>
      </c>
      <c r="F639" s="436">
        <v>1.0</v>
      </c>
      <c r="G639" s="436" t="s">
        <v>3306</v>
      </c>
      <c r="H639" s="436">
        <f>VLOOKUP(A639,Register!$B:$E,4,FALSE)</f>
        <v>25000</v>
      </c>
      <c r="I639" s="412"/>
      <c r="J639" s="412"/>
      <c r="K639" s="412"/>
      <c r="L639" s="412"/>
      <c r="M639" s="412"/>
      <c r="N639" s="202" t="s">
        <v>1830</v>
      </c>
      <c r="O639" s="344" t="str">
        <f>VLOOKUP(P639,'Tech. sheet (2)'!$A:$R,18,FALSE)</f>
        <v>L-913-766-140TS480F2020-RAS-А08К05</v>
      </c>
      <c r="P639" s="343" t="str">
        <f>VLOOKUP(N639,Register!$B:$E,3,FALSE)</f>
        <v>0,14x913x766 ALU/C</v>
      </c>
      <c r="Q639" s="464" t="str">
        <f>VLOOKUP(P639,'Tech. sheet (2)'!$A:$S,17,FALSE)</f>
        <v>BUF-1 A</v>
      </c>
      <c r="R639" s="437" t="str">
        <f>VLOOKUP(P639,'Tech. sheet (2)'!$A:$S,12,FALSE)</f>
        <v>ALU/C</v>
      </c>
      <c r="S639" s="505">
        <v>2.0</v>
      </c>
      <c r="T639" s="505" t="s">
        <v>3308</v>
      </c>
      <c r="U639" s="436">
        <f>VLOOKUP(N639,Register!$B:$E,4,FALSE)</f>
        <v>7000</v>
      </c>
      <c r="V639" s="412"/>
      <c r="W639" s="270"/>
      <c r="X639" s="270"/>
      <c r="Y639" s="270"/>
      <c r="Z639" s="270"/>
      <c r="AA639" s="270"/>
      <c r="AB639" s="270"/>
      <c r="AC639" s="270"/>
    </row>
    <row r="640" ht="15.75" customHeight="1">
      <c r="A640" s="111" t="s">
        <v>1817</v>
      </c>
      <c r="B640" s="436" t="str">
        <f>VLOOKUP(C640,'Tech. sheet (2)'!$A:$S,18,FALSE)</f>
        <v>L-950-876-270TH435F5628-HBI-20EB05</v>
      </c>
      <c r="C640" s="437" t="str">
        <f>VLOOKUP(A640,Register!$B:$F,3,FALSE)</f>
        <v>OT153-ELQ1554A0A</v>
      </c>
      <c r="D640" s="437" t="str">
        <f>VLOOKUP(C640,'Tech. sheet (2)'!$A:$S,17,FALSE)</f>
        <v>153-1 A</v>
      </c>
      <c r="E640" s="437" t="str">
        <f>VLOOKUP(C640,'Tech. sheet (2)'!$A:$S,12,FALSE)</f>
        <v>W/G</v>
      </c>
      <c r="F640" s="436">
        <v>2.0</v>
      </c>
      <c r="G640" s="436">
        <v>819059.0</v>
      </c>
      <c r="H640" s="436">
        <f>VLOOKUP(A640,Register!$B:$E,4,FALSE)</f>
        <v>10000</v>
      </c>
      <c r="I640" s="412"/>
      <c r="J640" s="412"/>
      <c r="K640" s="412"/>
      <c r="L640" s="412"/>
      <c r="M640" s="412"/>
      <c r="N640" s="202" t="s">
        <v>1870</v>
      </c>
      <c r="O640" s="344" t="str">
        <f>VLOOKUP(P640,'Tech. sheet (2)'!$A:$R,18,FALSE)</f>
        <v>L-918-925-150TS550S2828-RAS-C06K05</v>
      </c>
      <c r="P640" s="343" t="str">
        <f>VLOOKUP(N640,Register!$B:$E,3,FALSE)</f>
        <v>0,15x918x925 G/C RAS</v>
      </c>
      <c r="Q640" s="437" t="str">
        <f>VLOOKUP(P640,'Tech. sheet (2)'!$A:$S,17,FALSE)</f>
        <v>BUF-9 C</v>
      </c>
      <c r="R640" s="437" t="str">
        <f>VLOOKUP(P640,'Tech. sheet (2)'!$A:$S,12,FALSE)</f>
        <v>G/C</v>
      </c>
      <c r="S640" s="505">
        <v>1.0</v>
      </c>
      <c r="T640" s="505" t="s">
        <v>3306</v>
      </c>
      <c r="U640" s="436">
        <f>VLOOKUP(N640,Register!$B:$E,4,FALSE)</f>
        <v>20000</v>
      </c>
      <c r="V640" s="412"/>
      <c r="W640" s="270"/>
      <c r="X640" s="270"/>
      <c r="Y640" s="270"/>
      <c r="Z640" s="270"/>
      <c r="AA640" s="270"/>
      <c r="AB640" s="270"/>
      <c r="AC640" s="270"/>
    </row>
    <row r="641" ht="15.75" customHeight="1">
      <c r="A641" s="111" t="s">
        <v>1817</v>
      </c>
      <c r="B641" s="436" t="str">
        <f>VLOOKUP(C641,'Tech. sheet (2)'!$A:$S,18,FALSE)</f>
        <v>L-950-876-270TH435F5628-HBI-20EB05</v>
      </c>
      <c r="C641" s="437" t="str">
        <f>VLOOKUP(A641,Register!$B:$F,3,FALSE)</f>
        <v>OT153-ELQ1554A0A</v>
      </c>
      <c r="D641" s="437" t="str">
        <f>VLOOKUP(C641,'Tech. sheet (2)'!$A:$S,17,FALSE)</f>
        <v>153-1 A</v>
      </c>
      <c r="E641" s="437" t="str">
        <f>VLOOKUP(C641,'Tech. sheet (2)'!$A:$S,12,FALSE)</f>
        <v>W/G</v>
      </c>
      <c r="F641" s="436">
        <v>3.0</v>
      </c>
      <c r="G641" s="436">
        <v>816733.0</v>
      </c>
      <c r="H641" s="436">
        <f>VLOOKUP(A641,Register!$B:$E,4,FALSE)</f>
        <v>10000</v>
      </c>
      <c r="I641" s="412"/>
      <c r="J641" s="412"/>
      <c r="K641" s="412"/>
      <c r="L641" s="412"/>
      <c r="M641" s="412"/>
      <c r="N641" s="202" t="s">
        <v>1869</v>
      </c>
      <c r="O641" s="344" t="str">
        <f>VLOOKUP(P641,'Tech. sheet (2)'!$A:$R,18,FALSE)</f>
        <v>L-918-925-150TS550S2828-RAS-C06K05</v>
      </c>
      <c r="P641" s="343" t="str">
        <f>VLOOKUP(N641,Register!$B:$E,3,FALSE)</f>
        <v>0,15x918x925 G/C RAS</v>
      </c>
      <c r="Q641" s="437" t="str">
        <f>VLOOKUP(P641,'Tech. sheet (2)'!$A:$S,17,FALSE)</f>
        <v>BUF-9 C</v>
      </c>
      <c r="R641" s="437" t="str">
        <f>VLOOKUP(P641,'Tech. sheet (2)'!$A:$S,12,FALSE)</f>
        <v>G/C</v>
      </c>
      <c r="S641" s="505">
        <v>1.0</v>
      </c>
      <c r="T641" s="505" t="s">
        <v>3306</v>
      </c>
      <c r="U641" s="436">
        <f>VLOOKUP(N641,Register!$B:$E,4,FALSE)</f>
        <v>20000</v>
      </c>
      <c r="V641" s="412"/>
      <c r="W641" s="270"/>
      <c r="X641" s="270"/>
      <c r="Y641" s="270"/>
      <c r="Z641" s="270"/>
      <c r="AA641" s="270"/>
      <c r="AB641" s="270"/>
      <c r="AC641" s="270"/>
    </row>
    <row r="642" ht="15.75" customHeight="1">
      <c r="A642" s="111" t="s">
        <v>1818</v>
      </c>
      <c r="B642" s="436" t="str">
        <f>VLOOKUP(C642,'Tech. sheet (2)'!$A:$S,18,FALSE)</f>
        <v>L-950-876-270TH435F5628-HBI-20EB05</v>
      </c>
      <c r="C642" s="437" t="str">
        <f>VLOOKUP(A642,Register!$B:$F,3,FALSE)</f>
        <v>OT153-ELQ1554A0A</v>
      </c>
      <c r="D642" s="437" t="str">
        <f>VLOOKUP(C642,'Tech. sheet (2)'!$A:$S,17,FALSE)</f>
        <v>153-1 A</v>
      </c>
      <c r="E642" s="437" t="str">
        <f>VLOOKUP(C642,'Tech. sheet (2)'!$A:$S,12,FALSE)</f>
        <v>W/G</v>
      </c>
      <c r="F642" s="436">
        <v>2.0</v>
      </c>
      <c r="G642" s="436">
        <v>819059.0</v>
      </c>
      <c r="H642" s="436">
        <f>VLOOKUP(A642,Register!$B:$E,4,FALSE)</f>
        <v>10000</v>
      </c>
      <c r="I642" s="412"/>
      <c r="J642" s="412"/>
      <c r="K642" s="412"/>
      <c r="L642" s="412"/>
      <c r="M642" s="412"/>
      <c r="N642" s="507" t="s">
        <v>1871</v>
      </c>
      <c r="O642" s="344" t="str">
        <f>VLOOKUP(P642,'Tech. sheet (2)'!$A:$R,18,FALSE)</f>
        <v>L-808-908-200TH550S2828-HBI-15VK05</v>
      </c>
      <c r="P642" s="343" t="str">
        <f>VLOOKUP(N642,Register!$B:$E,3,FALSE)</f>
        <v>OT96-15VK05 HBIS</v>
      </c>
      <c r="Q642" s="437" t="str">
        <f>VLOOKUP(P642,'Tech. sheet (2)'!$A:$S,17,FALSE)</f>
        <v>96-8 A</v>
      </c>
      <c r="R642" s="437" t="str">
        <f>VLOOKUP(P642,'Tech. sheet (2)'!$A:$S,12,FALSE)</f>
        <v>W/C 15V</v>
      </c>
      <c r="S642" s="505">
        <v>1.0</v>
      </c>
      <c r="T642" s="505" t="s">
        <v>3306</v>
      </c>
      <c r="U642" s="436">
        <f>VLOOKUP(N642,Register!$B:$E,4,FALSE)</f>
        <v>7000</v>
      </c>
      <c r="V642" s="412"/>
      <c r="W642" s="270"/>
      <c r="X642" s="270"/>
      <c r="Y642" s="270"/>
      <c r="Z642" s="270"/>
      <c r="AA642" s="270"/>
      <c r="AB642" s="270"/>
      <c r="AC642" s="270"/>
    </row>
    <row r="643" ht="15.75" customHeight="1">
      <c r="A643" s="111" t="s">
        <v>1819</v>
      </c>
      <c r="B643" s="436" t="str">
        <f>VLOOKUP(C643,'Tech. sheet (2)'!$A:$S,18,FALSE)</f>
        <v>L-950-876-270TH435F5628-HBI-20EB05</v>
      </c>
      <c r="C643" s="437" t="str">
        <f>VLOOKUP(A643,Register!$B:$F,3,FALSE)</f>
        <v>OT153-ELQ1542A3A HBI</v>
      </c>
      <c r="D643" s="437" t="str">
        <f>VLOOKUP(C643,'Tech. sheet (2)'!$A:$S,17,FALSE)</f>
        <v>153-1 A</v>
      </c>
      <c r="E643" s="437" t="str">
        <f>VLOOKUP(C643,'Tech. sheet (2)'!$A:$S,12,FALSE)</f>
        <v>W/G</v>
      </c>
      <c r="F643" s="436">
        <v>2.0</v>
      </c>
      <c r="G643" s="436">
        <v>819059.0</v>
      </c>
      <c r="H643" s="436">
        <f>VLOOKUP(A643,Register!$B:$E,4,FALSE)</f>
        <v>10000</v>
      </c>
      <c r="I643" s="412"/>
      <c r="J643" s="412"/>
      <c r="K643" s="412"/>
      <c r="L643" s="412"/>
      <c r="M643" s="412"/>
      <c r="N643" s="202" t="s">
        <v>1874</v>
      </c>
      <c r="O643" s="344" t="str">
        <f>VLOOKUP(P643,'Tech. sheet (2)'!$A:$R,18,FALSE)</f>
        <v>L-922-868-170TH550F2828-HBI-21ЕК05</v>
      </c>
      <c r="P643" s="343" t="str">
        <f>VLOOKUP(N643,Register!$B:$E,3,FALSE)</f>
        <v>OT70-ELQ7022A5A TH550</v>
      </c>
      <c r="Q643" s="437" t="str">
        <f>VLOOKUP(P643,'Tech. sheet (2)'!$A:$S,17,FALSE)</f>
        <v>70-6 C</v>
      </c>
      <c r="R643" s="437" t="str">
        <f>VLOOKUP(P643,'Tech. sheet (2)'!$A:$S,12,FALSE)</f>
        <v>21E</v>
      </c>
      <c r="S643" s="505">
        <v>1.0</v>
      </c>
      <c r="T643" s="505" t="s">
        <v>3306</v>
      </c>
      <c r="U643" s="436">
        <f>VLOOKUP(N643,Register!$B:$E,4,FALSE)</f>
        <v>15000</v>
      </c>
      <c r="V643" s="412"/>
      <c r="W643" s="270"/>
      <c r="X643" s="270"/>
      <c r="Y643" s="270"/>
      <c r="Z643" s="270"/>
      <c r="AA643" s="270"/>
      <c r="AB643" s="270"/>
      <c r="AC643" s="270"/>
    </row>
    <row r="644" ht="15.75" customHeight="1">
      <c r="A644" s="111" t="s">
        <v>1822</v>
      </c>
      <c r="B644" s="436" t="str">
        <f>VLOOKUP(C644,'Tech. sheet (2)'!$A:$S,18,FALSE)</f>
        <v>L-950-876-270TH435F5628-HBI-20EB05</v>
      </c>
      <c r="C644" s="437" t="str">
        <f>VLOOKUP(A644,Register!$B:$F,3,FALSE)</f>
        <v>OT153-ELQ1554A0A</v>
      </c>
      <c r="D644" s="437" t="str">
        <f>VLOOKUP(C644,'Tech. sheet (2)'!$A:$S,17,FALSE)</f>
        <v>153-1 A</v>
      </c>
      <c r="E644" s="437" t="str">
        <f>VLOOKUP(C644,'Tech. sheet (2)'!$A:$S,12,FALSE)</f>
        <v>W/G</v>
      </c>
      <c r="F644" s="436">
        <v>2.0</v>
      </c>
      <c r="G644" s="436">
        <v>819059.0</v>
      </c>
      <c r="H644" s="436">
        <f>VLOOKUP(A644,Register!$B:$E,4,FALSE)</f>
        <v>10000</v>
      </c>
      <c r="I644" s="412"/>
      <c r="J644" s="412"/>
      <c r="K644" s="412"/>
      <c r="L644" s="412"/>
      <c r="M644" s="412"/>
      <c r="N644" s="202" t="s">
        <v>1868</v>
      </c>
      <c r="O644" s="344" t="str">
        <f>VLOOKUP(P644,'Tech. sheet (2)'!$A:$R,18,FALSE)</f>
        <v>L-918-925-150TS550S2828-RAS-C06K05</v>
      </c>
      <c r="P644" s="343" t="str">
        <f>VLOOKUP(N644,Register!$B:$E,3,FALSE)</f>
        <v>0,15x918x925 G/C RAS</v>
      </c>
      <c r="Q644" s="437" t="str">
        <f>VLOOKUP(P644,'Tech. sheet (2)'!$A:$S,17,FALSE)</f>
        <v>BUF-9 C</v>
      </c>
      <c r="R644" s="437" t="str">
        <f>VLOOKUP(P644,'Tech. sheet (2)'!$A:$S,12,FALSE)</f>
        <v>G/C</v>
      </c>
      <c r="S644" s="505">
        <v>1.0</v>
      </c>
      <c r="T644" s="505" t="s">
        <v>3306</v>
      </c>
      <c r="U644" s="436">
        <f>VLOOKUP(N644,Register!$B:$E,4,FALSE)</f>
        <v>20000</v>
      </c>
      <c r="V644" s="412"/>
      <c r="W644" s="270"/>
      <c r="X644" s="270"/>
      <c r="Y644" s="270"/>
      <c r="Z644" s="270"/>
      <c r="AA644" s="270"/>
      <c r="AB644" s="270"/>
      <c r="AC644" s="270"/>
    </row>
    <row r="645" ht="15.75" customHeight="1">
      <c r="A645" s="111" t="s">
        <v>1818</v>
      </c>
      <c r="B645" s="436" t="str">
        <f>VLOOKUP(C645,'Tech. sheet (2)'!$A:$S,18,FALSE)</f>
        <v>L-950-876-270TH435F5628-HBI-20EB05</v>
      </c>
      <c r="C645" s="437" t="str">
        <f>VLOOKUP(A645,Register!$B:$F,3,FALSE)</f>
        <v>OT153-ELQ1554A0A</v>
      </c>
      <c r="D645" s="437" t="str">
        <f>VLOOKUP(C645,'Tech. sheet (2)'!$A:$S,17,FALSE)</f>
        <v>153-1 A</v>
      </c>
      <c r="E645" s="437" t="str">
        <f>VLOOKUP(C645,'Tech. sheet (2)'!$A:$S,12,FALSE)</f>
        <v>W/G</v>
      </c>
      <c r="F645" s="436">
        <v>3.0</v>
      </c>
      <c r="G645" s="436">
        <v>816733.0</v>
      </c>
      <c r="H645" s="436">
        <f>VLOOKUP(A645,Register!$B:$E,4,FALSE)</f>
        <v>10000</v>
      </c>
      <c r="I645" s="412"/>
      <c r="J645" s="412"/>
      <c r="K645" s="412"/>
      <c r="L645" s="412"/>
      <c r="M645" s="412"/>
      <c r="N645" s="202" t="s">
        <v>1878</v>
      </c>
      <c r="O645" s="344" t="str">
        <f>VLOOKUP(P645,'Tech. sheet (2)'!$A:$R,18,FALSE)</f>
        <v>L-838-941,7-200TH550S2828-HBI-A75B05</v>
      </c>
      <c r="P645" s="343" t="str">
        <f>VLOOKUP(N645,Register!$B:$E,3,FALSE)</f>
        <v>OT99-921XQ 0,20 ALU/G</v>
      </c>
      <c r="Q645" s="437" t="str">
        <f>VLOOKUP(P645,'Tech. sheet (2)'!$A:$S,17,FALSE)</f>
        <v>99-С-2 A</v>
      </c>
      <c r="R645" s="437" t="str">
        <f>VLOOKUP(P645,'Tech. sheet (2)'!$A:$S,12,FALSE)</f>
        <v>ALU/G</v>
      </c>
      <c r="S645" s="505">
        <v>1.0</v>
      </c>
      <c r="T645" s="505" t="s">
        <v>3307</v>
      </c>
      <c r="U645" s="436">
        <f>VLOOKUP(N645,Register!$B:$E,4,FALSE)</f>
        <v>25000</v>
      </c>
      <c r="V645" s="412"/>
      <c r="W645" s="270"/>
      <c r="X645" s="270"/>
      <c r="Y645" s="270"/>
      <c r="Z645" s="270"/>
      <c r="AA645" s="270"/>
      <c r="AB645" s="270"/>
      <c r="AC645" s="270"/>
    </row>
    <row r="646" ht="15.75" customHeight="1">
      <c r="A646" s="111" t="s">
        <v>1819</v>
      </c>
      <c r="B646" s="436" t="str">
        <f>VLOOKUP(C646,'Tech. sheet (2)'!$A:$S,18,FALSE)</f>
        <v>L-950-876-270TH435F5628-HBI-20EB05</v>
      </c>
      <c r="C646" s="437" t="str">
        <f>VLOOKUP(A646,Register!$B:$F,3,FALSE)</f>
        <v>OT153-ELQ1542A3A HBI</v>
      </c>
      <c r="D646" s="437" t="str">
        <f>VLOOKUP(C646,'Tech. sheet (2)'!$A:$S,17,FALSE)</f>
        <v>153-1 A</v>
      </c>
      <c r="E646" s="437" t="str">
        <f>VLOOKUP(C646,'Tech. sheet (2)'!$A:$S,12,FALSE)</f>
        <v>W/G</v>
      </c>
      <c r="F646" s="436">
        <v>3.0</v>
      </c>
      <c r="G646" s="436">
        <v>816733.0</v>
      </c>
      <c r="H646" s="436">
        <f>VLOOKUP(A646,Register!$B:$E,4,FALSE)</f>
        <v>10000</v>
      </c>
      <c r="I646" s="412"/>
      <c r="J646" s="412"/>
      <c r="K646" s="412"/>
      <c r="L646" s="412"/>
      <c r="M646" s="412"/>
      <c r="N646" s="202" t="s">
        <v>1879</v>
      </c>
      <c r="O646" s="344" t="str">
        <f>VLOOKUP(P646,'Tech. sheet (2)'!$A:$R,18,FALSE)</f>
        <v>L-838-941,7-200TH550S2828-HBI-A75B05</v>
      </c>
      <c r="P646" s="343" t="str">
        <f>VLOOKUP(N646,Register!$B:$E,3,FALSE)</f>
        <v>OT99-921XQ 0,20 ALU/G</v>
      </c>
      <c r="Q646" s="437" t="str">
        <f>VLOOKUP(P646,'Tech. sheet (2)'!$A:$S,17,FALSE)</f>
        <v>99-С-2 A</v>
      </c>
      <c r="R646" s="437" t="str">
        <f>VLOOKUP(P646,'Tech. sheet (2)'!$A:$S,12,FALSE)</f>
        <v>ALU/G</v>
      </c>
      <c r="S646" s="505">
        <v>1.0</v>
      </c>
      <c r="T646" s="505" t="s">
        <v>3307</v>
      </c>
      <c r="U646" s="436">
        <f>VLOOKUP(N646,Register!$B:$E,4,FALSE)</f>
        <v>20000</v>
      </c>
      <c r="V646" s="412"/>
      <c r="W646" s="270"/>
      <c r="X646" s="270"/>
      <c r="Y646" s="270"/>
      <c r="Z646" s="270"/>
      <c r="AA646" s="270"/>
      <c r="AB646" s="270"/>
      <c r="AC646" s="270"/>
    </row>
    <row r="647" ht="15.75" customHeight="1">
      <c r="A647" s="111" t="s">
        <v>1828</v>
      </c>
      <c r="B647" s="436" t="str">
        <f>VLOOKUP(C647,'Tech. sheet (2)'!$A:$S,18,FALSE)</f>
        <v>L-913-766-140TS480F2020-RAS-21EK05</v>
      </c>
      <c r="C647" s="437" t="str">
        <f>VLOOKUP(A647,Register!$B:$F,3,FALSE)</f>
        <v>0,14x913x766 21E</v>
      </c>
      <c r="D647" s="464" t="str">
        <f>VLOOKUP(C647,'Tech. sheet (2)'!$A:$S,17,FALSE)</f>
        <v>BUF-2 A</v>
      </c>
      <c r="E647" s="437" t="str">
        <f>VLOOKUP(C647,'Tech. sheet (2)'!$A:$S,12,FALSE)</f>
        <v>21E</v>
      </c>
      <c r="F647" s="436">
        <v>1.0</v>
      </c>
      <c r="G647" s="436" t="s">
        <v>3306</v>
      </c>
      <c r="H647" s="436">
        <f>VLOOKUP(A647,Register!$B:$E,4,FALSE)</f>
        <v>15000</v>
      </c>
      <c r="I647" s="412"/>
      <c r="J647" s="412"/>
      <c r="K647" s="412"/>
      <c r="L647" s="412"/>
      <c r="M647" s="412"/>
      <c r="N647" s="202" t="s">
        <v>1879</v>
      </c>
      <c r="O647" s="344" t="str">
        <f>VLOOKUP(P647,'Tech. sheet (2)'!$A:$R,18,FALSE)</f>
        <v>L-838-941,7-200TH550S2828-HBI-A75B05</v>
      </c>
      <c r="P647" s="343" t="str">
        <f>VLOOKUP(N647,Register!$B:$E,3,FALSE)</f>
        <v>OT99-921XQ 0,20 ALU/G</v>
      </c>
      <c r="Q647" s="437" t="str">
        <f>VLOOKUP(P647,'Tech. sheet (2)'!$A:$S,17,FALSE)</f>
        <v>99-С-2 A</v>
      </c>
      <c r="R647" s="437" t="str">
        <f>VLOOKUP(P647,'Tech. sheet (2)'!$A:$S,12,FALSE)</f>
        <v>ALU/G</v>
      </c>
      <c r="S647" s="505">
        <v>2.0</v>
      </c>
      <c r="T647" s="505" t="s">
        <v>3308</v>
      </c>
      <c r="U647" s="436">
        <f>VLOOKUP(N647,Register!$B:$E,4,FALSE)</f>
        <v>20000</v>
      </c>
      <c r="V647" s="412"/>
      <c r="W647" s="270"/>
      <c r="X647" s="270"/>
      <c r="Y647" s="270"/>
      <c r="Z647" s="270"/>
      <c r="AA647" s="270"/>
      <c r="AB647" s="270"/>
      <c r="AC647" s="270"/>
    </row>
    <row r="648" ht="15.75" customHeight="1">
      <c r="A648" s="111" t="s">
        <v>1835</v>
      </c>
      <c r="B648" s="436" t="str">
        <f>VLOOKUP(C648,'Tech. sheet (2)'!$A:$S,18,FALSE)</f>
        <v>L-975-925-140TS550S2828-RAS-C06K05</v>
      </c>
      <c r="C648" s="437" t="str">
        <f>VLOOKUP(A648,Register!$B:$F,3,FALSE)</f>
        <v>0,14x975x925 G/C</v>
      </c>
      <c r="D648" s="437" t="str">
        <f>VLOOKUP(C648,'Tech. sheet (2)'!$A:$S,17,FALSE)</f>
        <v>BUF-11 A</v>
      </c>
      <c r="E648" s="437" t="str">
        <f>VLOOKUP(C648,'Tech. sheet (2)'!$A:$S,12,FALSE)</f>
        <v>G/C</v>
      </c>
      <c r="F648" s="436">
        <v>1.0</v>
      </c>
      <c r="G648" s="436" t="s">
        <v>3306</v>
      </c>
      <c r="H648" s="436">
        <f>VLOOKUP(A648,Register!$B:$E,4,FALSE)</f>
        <v>20000</v>
      </c>
      <c r="I648" s="412"/>
      <c r="J648" s="412"/>
      <c r="K648" s="412"/>
      <c r="L648" s="412"/>
      <c r="M648" s="412"/>
      <c r="N648" s="202" t="s">
        <v>1878</v>
      </c>
      <c r="O648" s="344" t="str">
        <f>VLOOKUP(P648,'Tech. sheet (2)'!$A:$R,18,FALSE)</f>
        <v>L-838-941,7-200TH550S2828-HBI-A75B05</v>
      </c>
      <c r="P648" s="343" t="str">
        <f>VLOOKUP(N648,Register!$B:$E,3,FALSE)</f>
        <v>OT99-921XQ 0,20 ALU/G</v>
      </c>
      <c r="Q648" s="437" t="str">
        <f>VLOOKUP(P648,'Tech. sheet (2)'!$A:$S,17,FALSE)</f>
        <v>99-С-2 A</v>
      </c>
      <c r="R648" s="437" t="str">
        <f>VLOOKUP(P648,'Tech. sheet (2)'!$A:$S,12,FALSE)</f>
        <v>ALU/G</v>
      </c>
      <c r="S648" s="505">
        <v>2.0</v>
      </c>
      <c r="T648" s="505" t="s">
        <v>3308</v>
      </c>
      <c r="U648" s="436">
        <f>VLOOKUP(N648,Register!$B:$E,4,FALSE)</f>
        <v>25000</v>
      </c>
      <c r="V648" s="412"/>
      <c r="W648" s="270"/>
      <c r="X648" s="270"/>
      <c r="Y648" s="270"/>
      <c r="Z648" s="270"/>
      <c r="AA648" s="270"/>
      <c r="AB648" s="270"/>
      <c r="AC648" s="270"/>
    </row>
    <row r="649" ht="15.75" customHeight="1">
      <c r="A649" s="157" t="s">
        <v>1790</v>
      </c>
      <c r="B649" s="449" t="str">
        <f>VLOOKUP(C649,'Tech. sheet (2)'!$A:$S,18,FALSE)</f>
        <v>L-954-848-170TH435S2828-USK-15VK05</v>
      </c>
      <c r="C649" s="437" t="str">
        <f>VLOOKUP(A649,Register!$B:$F,3,FALSE)</f>
        <v>OT62-ELQ6216A2A  USK ver3</v>
      </c>
      <c r="D649" s="437" t="str">
        <f>VLOOKUP(C649,'Tech. sheet (2)'!$A:$S,17,FALSE)</f>
        <v>62-3 A</v>
      </c>
      <c r="E649" s="447" t="str">
        <f>VLOOKUP(C649,'Tech. sheet (2)'!$A:$S,12,FALSE)</f>
        <v>W/C 15V</v>
      </c>
      <c r="F649" s="436">
        <v>2.0</v>
      </c>
      <c r="G649" s="436" t="s">
        <v>3309</v>
      </c>
      <c r="H649" s="436">
        <f>VLOOKUP(A649,Register!$B:$E,4,FALSE)</f>
        <v>38000</v>
      </c>
      <c r="I649" s="412"/>
      <c r="J649" s="412"/>
      <c r="K649" s="412"/>
      <c r="L649" s="412"/>
      <c r="M649" s="412"/>
      <c r="N649" s="202" t="s">
        <v>1882</v>
      </c>
      <c r="O649" s="344" t="str">
        <f>VLOOKUP(P649,'Tech. sheet (2)'!$A:$R,18,FALSE)</f>
        <v>L-913-766-140TS480F2020-RAS-А08К05</v>
      </c>
      <c r="P649" s="343" t="str">
        <f>VLOOKUP(N649,Register!$B:$E,3,FALSE)</f>
        <v>0,14x913x766 ALU/C</v>
      </c>
      <c r="Q649" s="464" t="str">
        <f>VLOOKUP(P649,'Tech. sheet (2)'!$A:$S,17,FALSE)</f>
        <v>BUF-1 A</v>
      </c>
      <c r="R649" s="437" t="str">
        <f>VLOOKUP(P649,'Tech. sheet (2)'!$A:$S,12,FALSE)</f>
        <v>ALU/C</v>
      </c>
      <c r="S649" s="505">
        <v>2.0</v>
      </c>
      <c r="T649" s="505" t="s">
        <v>3308</v>
      </c>
      <c r="U649" s="436">
        <f>VLOOKUP(N649,Register!$B:$E,4,FALSE)</f>
        <v>30000</v>
      </c>
      <c r="V649" s="412"/>
      <c r="W649" s="270"/>
      <c r="X649" s="270"/>
      <c r="Y649" s="270"/>
      <c r="Z649" s="270"/>
      <c r="AA649" s="270"/>
      <c r="AB649" s="270"/>
      <c r="AC649" s="270"/>
    </row>
    <row r="650" ht="15.75" customHeight="1">
      <c r="A650" s="111" t="s">
        <v>1828</v>
      </c>
      <c r="B650" s="436" t="str">
        <f>VLOOKUP(C650,'Tech. sheet (2)'!$A:$S,18,FALSE)</f>
        <v>L-913-766-140TS480F2020-RAS-21EK05</v>
      </c>
      <c r="C650" s="437" t="str">
        <f>VLOOKUP(A650,Register!$B:$F,3,FALSE)</f>
        <v>0,14x913x766 21E</v>
      </c>
      <c r="D650" s="464" t="str">
        <f>VLOOKUP(C650,'Tech. sheet (2)'!$A:$S,17,FALSE)</f>
        <v>BUF-2 A</v>
      </c>
      <c r="E650" s="437" t="str">
        <f>VLOOKUP(C650,'Tech. sheet (2)'!$A:$S,12,FALSE)</f>
        <v>21E</v>
      </c>
      <c r="F650" s="436">
        <v>2.0</v>
      </c>
      <c r="G650" s="436" t="s">
        <v>3317</v>
      </c>
      <c r="H650" s="436">
        <f>VLOOKUP(A650,Register!$B:$E,4,FALSE)</f>
        <v>15000</v>
      </c>
      <c r="I650" s="412"/>
      <c r="J650" s="412"/>
      <c r="K650" s="412"/>
      <c r="L650" s="412"/>
      <c r="M650" s="412"/>
      <c r="N650" s="202" t="s">
        <v>1887</v>
      </c>
      <c r="O650" s="344" t="str">
        <f>VLOOKUP(P650,'Tech. sheet (2)'!$A:$R,18,FALSE)</f>
        <v>L-808-908-200TH550S2828-HBI-A07K05</v>
      </c>
      <c r="P650" s="343" t="str">
        <f>VLOOKUP(N650,Register!$B:$E,3,FALSE)</f>
        <v>OT96 Alu/C HBI auto</v>
      </c>
      <c r="Q650" s="437" t="str">
        <f>VLOOKUP(P650,'Tech. sheet (2)'!$A:$S,17,FALSE)</f>
        <v>96-1 A</v>
      </c>
      <c r="R650" s="447" t="str">
        <f>VLOOKUP(P650,'Tech. sheet (2)'!$A:$S,12,FALSE)</f>
        <v>ALU/C</v>
      </c>
      <c r="S650" s="505">
        <v>2.0</v>
      </c>
      <c r="T650" s="505" t="s">
        <v>3308</v>
      </c>
      <c r="U650" s="436">
        <f>VLOOKUP(N650,Register!$B:$E,4,FALSE)</f>
        <v>30000</v>
      </c>
      <c r="V650" s="412"/>
      <c r="W650" s="270"/>
      <c r="X650" s="270"/>
      <c r="Y650" s="270"/>
      <c r="Z650" s="270"/>
      <c r="AA650" s="270"/>
      <c r="AB650" s="270"/>
      <c r="AC650" s="270"/>
    </row>
    <row r="651" ht="15.75" customHeight="1">
      <c r="A651" s="111" t="s">
        <v>1828</v>
      </c>
      <c r="B651" s="436" t="str">
        <f>VLOOKUP(C651,'Tech. sheet (2)'!$A:$S,18,FALSE)</f>
        <v>L-913-766-140TS480F2020-RAS-21EK05</v>
      </c>
      <c r="C651" s="437" t="str">
        <f>VLOOKUP(A651,Register!$B:$F,3,FALSE)</f>
        <v>0,14x913x766 21E</v>
      </c>
      <c r="D651" s="464" t="str">
        <f>VLOOKUP(C651,'Tech. sheet (2)'!$A:$S,17,FALSE)</f>
        <v>BUF-2 A</v>
      </c>
      <c r="E651" s="437" t="str">
        <f>VLOOKUP(C651,'Tech. sheet (2)'!$A:$S,12,FALSE)</f>
        <v>21E</v>
      </c>
      <c r="F651" s="436">
        <v>3.0</v>
      </c>
      <c r="G651" s="436" t="s">
        <v>3310</v>
      </c>
      <c r="H651" s="436">
        <f>VLOOKUP(A651,Register!$B:$E,4,FALSE)</f>
        <v>15000</v>
      </c>
      <c r="I651" s="412"/>
      <c r="J651" s="412"/>
      <c r="K651" s="412"/>
      <c r="L651" s="412"/>
      <c r="M651" s="412"/>
      <c r="N651" s="202" t="s">
        <v>1886</v>
      </c>
      <c r="O651" s="344" t="str">
        <f>VLOOKUP(P651,'Tech. sheet (2)'!$A:$R,18,FALSE)</f>
        <v>L-942-790-160TS340S2020-RAS-А08К05</v>
      </c>
      <c r="P651" s="343" t="str">
        <f>VLOOKUP(N651,Register!$B:$E,3,FALSE)</f>
        <v>0,16x942x790 ALU/С</v>
      </c>
      <c r="Q651" s="437" t="str">
        <f>VLOOKUP(P651,'Tech. sheet (2)'!$A:$S,17,FALSE)</f>
        <v>BUF-3 A</v>
      </c>
      <c r="R651" s="437" t="str">
        <f>VLOOKUP(P651,'Tech. sheet (2)'!$A:$S,12,FALSE)</f>
        <v>ALU/С</v>
      </c>
      <c r="S651" s="505">
        <v>2.0</v>
      </c>
      <c r="T651" s="505" t="s">
        <v>3308</v>
      </c>
      <c r="U651" s="436">
        <f>VLOOKUP(N651,Register!$B:$E,4,FALSE)</f>
        <v>40000</v>
      </c>
      <c r="V651" s="412"/>
      <c r="W651" s="270"/>
      <c r="X651" s="270"/>
      <c r="Y651" s="270"/>
      <c r="Z651" s="270"/>
      <c r="AA651" s="270"/>
      <c r="AB651" s="270"/>
      <c r="AC651" s="270"/>
    </row>
    <row r="652" ht="15.75" customHeight="1">
      <c r="A652" s="168" t="s">
        <v>1831</v>
      </c>
      <c r="B652" s="436" t="str">
        <f>VLOOKUP(C652,'Tech. sheet (2)'!$A:$S,18,FALSE)</f>
        <v>L-975-925-140TS550S2828-RAS-C06K05</v>
      </c>
      <c r="C652" s="437" t="str">
        <f>VLOOKUP(A652,Register!$B:$F,3,FALSE)</f>
        <v>0,14x975x925 G/C</v>
      </c>
      <c r="D652" s="437" t="str">
        <f>VLOOKUP(C652,'Tech. sheet (2)'!$A:$S,17,FALSE)</f>
        <v>BUF-11 A</v>
      </c>
      <c r="E652" s="437" t="str">
        <f>VLOOKUP(C652,'Tech. sheet (2)'!$A:$S,12,FALSE)</f>
        <v>G/C</v>
      </c>
      <c r="F652" s="503">
        <v>1.0</v>
      </c>
      <c r="G652" s="503" t="s">
        <v>3306</v>
      </c>
      <c r="H652" s="436">
        <f>VLOOKUP(A652,Register!$B:$E,4,FALSE)</f>
        <v>40000</v>
      </c>
      <c r="I652" s="412"/>
      <c r="J652" s="412"/>
      <c r="K652" s="412"/>
      <c r="L652" s="412"/>
      <c r="M652" s="412"/>
      <c r="N652" s="202" t="s">
        <v>1884</v>
      </c>
      <c r="O652" s="344" t="str">
        <f>VLOOKUP(P652,'Tech. sheet (2)'!$A:$R,18,FALSE)</f>
        <v>L-975-925-150TS550S2828-RAS-21EK05</v>
      </c>
      <c r="P652" s="343" t="str">
        <f>VLOOKUP(N652,Register!$B:$E,3,FALSE)</f>
        <v>0,15x975x925 W/C RAS</v>
      </c>
      <c r="Q652" s="437" t="str">
        <f>VLOOKUP(P652,'Tech. sheet (2)'!$A:$S,17,FALSE)</f>
        <v>BUF-12 B</v>
      </c>
      <c r="R652" s="437" t="str">
        <f>VLOOKUP(P652,'Tech. sheet (2)'!$A:$S,12,FALSE)</f>
        <v>21E</v>
      </c>
      <c r="S652" s="505">
        <v>2.0</v>
      </c>
      <c r="T652" s="505" t="s">
        <v>3317</v>
      </c>
      <c r="U652" s="436">
        <f>VLOOKUP(N652,Register!$B:$E,4,FALSE)</f>
        <v>20000</v>
      </c>
      <c r="V652" s="412"/>
      <c r="W652" s="270"/>
      <c r="X652" s="270"/>
      <c r="Y652" s="270"/>
      <c r="Z652" s="270"/>
      <c r="AA652" s="270"/>
      <c r="AB652" s="270"/>
      <c r="AC652" s="270"/>
    </row>
    <row r="653" ht="15.75" customHeight="1">
      <c r="A653" s="202" t="s">
        <v>1837</v>
      </c>
      <c r="B653" s="436" t="str">
        <f>VLOOKUP(C653,'Tech. sheet (2)'!$A:$S,18,FALSE)</f>
        <v>L-838-941,7-200TH550S2828-HBI-A75B05</v>
      </c>
      <c r="C653" s="437" t="str">
        <f>VLOOKUP(A653,Register!$B:$F,3,FALSE)</f>
        <v>OT99-921XQ 0,20 ALU/G</v>
      </c>
      <c r="D653" s="437" t="str">
        <f>VLOOKUP(C653,'Tech. sheet (2)'!$A:$S,17,FALSE)</f>
        <v>99-С-2 A</v>
      </c>
      <c r="E653" s="437" t="str">
        <f>VLOOKUP(C653,'Tech. sheet (2)'!$A:$S,12,FALSE)</f>
        <v>ALU/G</v>
      </c>
      <c r="F653" s="505">
        <v>1.0</v>
      </c>
      <c r="G653" s="505" t="s">
        <v>3307</v>
      </c>
      <c r="H653" s="436">
        <f>VLOOKUP(A653,Register!$B:$E,4,FALSE)</f>
        <v>30000</v>
      </c>
      <c r="I653" s="412"/>
      <c r="J653" s="412"/>
      <c r="K653" s="412"/>
      <c r="L653" s="412"/>
      <c r="M653" s="412"/>
      <c r="N653" s="202" t="s">
        <v>1889</v>
      </c>
      <c r="O653" s="344" t="str">
        <f>VLOOKUP(P653,'Tech. sheet (2)'!$A:$R,18,FALSE)</f>
        <v>L-954-848-170TH435S2828-HBI-15VK05</v>
      </c>
      <c r="P653" s="343" t="str">
        <f>VLOOKUP(N653,Register!$B:$E,3,FALSE)</f>
        <v>OT62-ELQ6216A2A ver2</v>
      </c>
      <c r="Q653" s="437" t="str">
        <f>VLOOKUP(P653,'Tech. sheet (2)'!$A:$S,17,FALSE)</f>
        <v>62-3 A</v>
      </c>
      <c r="R653" s="437" t="str">
        <f>VLOOKUP(P653,'Tech. sheet (2)'!$A:$S,12,FALSE)</f>
        <v>W/C 15V</v>
      </c>
      <c r="S653" s="505">
        <v>2.0</v>
      </c>
      <c r="T653" s="505" t="s">
        <v>3309</v>
      </c>
      <c r="U653" s="436">
        <f>VLOOKUP(N653,Register!$B:$E,4,FALSE)</f>
        <v>25000</v>
      </c>
      <c r="V653" s="412"/>
      <c r="W653" s="270"/>
      <c r="X653" s="270"/>
      <c r="Y653" s="270"/>
      <c r="Z653" s="270"/>
      <c r="AA653" s="270"/>
      <c r="AB653" s="270"/>
      <c r="AC653" s="270"/>
    </row>
    <row r="654" ht="15.75" customHeight="1">
      <c r="A654" s="202" t="s">
        <v>1846</v>
      </c>
      <c r="B654" s="436" t="str">
        <f>VLOOKUP(C654,'Tech. sheet (2)'!$A:$S,18,FALSE)</f>
        <v>L-950-876-270TH435F5628-HBI-20EB05</v>
      </c>
      <c r="C654" s="437" t="str">
        <f>VLOOKUP(A654,Register!$B:$F,3,FALSE)</f>
        <v>OT153-ELQ1554A0A</v>
      </c>
      <c r="D654" s="437" t="str">
        <f>VLOOKUP(C654,'Tech. sheet (2)'!$A:$S,17,FALSE)</f>
        <v>153-1 A</v>
      </c>
      <c r="E654" s="437" t="str">
        <f>VLOOKUP(C654,'Tech. sheet (2)'!$A:$S,12,FALSE)</f>
        <v>W/G</v>
      </c>
      <c r="F654" s="505">
        <v>1.0</v>
      </c>
      <c r="G654" s="505" t="s">
        <v>3307</v>
      </c>
      <c r="H654" s="436">
        <f>VLOOKUP(A654,Register!$B:$E,4,FALSE)</f>
        <v>15000</v>
      </c>
      <c r="I654" s="412"/>
      <c r="J654" s="412"/>
      <c r="K654" s="412"/>
      <c r="L654" s="412"/>
      <c r="M654" s="412"/>
      <c r="N654" s="202" t="s">
        <v>1888</v>
      </c>
      <c r="O654" s="344" t="str">
        <f>VLOOKUP(P654,'Tech. sheet (2)'!$A:$R,18,FALSE)</f>
        <v>L-954-848-170TH435S2828-HBI-15VK05</v>
      </c>
      <c r="P654" s="343" t="str">
        <f>VLOOKUP(N654,Register!$B:$E,3,FALSE)</f>
        <v>OT62-ELQ6216A2A ver2</v>
      </c>
      <c r="Q654" s="437" t="str">
        <f>VLOOKUP(P654,'Tech. sheet (2)'!$A:$S,17,FALSE)</f>
        <v>62-3 A</v>
      </c>
      <c r="R654" s="437" t="str">
        <f>VLOOKUP(P654,'Tech. sheet (2)'!$A:$S,12,FALSE)</f>
        <v>W/C 15V</v>
      </c>
      <c r="S654" s="505">
        <v>2.0</v>
      </c>
      <c r="T654" s="505" t="s">
        <v>3309</v>
      </c>
      <c r="U654" s="436">
        <f>VLOOKUP(N654,Register!$B:$E,4,FALSE)</f>
        <v>25000</v>
      </c>
      <c r="V654" s="412"/>
      <c r="W654" s="270"/>
      <c r="X654" s="270"/>
      <c r="Y654" s="270"/>
      <c r="Z654" s="270"/>
      <c r="AA654" s="270"/>
      <c r="AB654" s="270"/>
      <c r="AC654" s="270"/>
    </row>
    <row r="655" ht="15.75" customHeight="1">
      <c r="A655" s="202" t="s">
        <v>1846</v>
      </c>
      <c r="B655" s="436" t="str">
        <f>VLOOKUP(C655,'Tech. sheet (2)'!$A:$S,18,FALSE)</f>
        <v>L-950-876-270TH435F5628-HBI-20EB05</v>
      </c>
      <c r="C655" s="437" t="str">
        <f>VLOOKUP(A655,Register!$B:$F,3,FALSE)</f>
        <v>OT153-ELQ1554A0A</v>
      </c>
      <c r="D655" s="437" t="str">
        <f>VLOOKUP(C655,'Tech. sheet (2)'!$A:$S,17,FALSE)</f>
        <v>153-1 A</v>
      </c>
      <c r="E655" s="437" t="str">
        <f>VLOOKUP(C655,'Tech. sheet (2)'!$A:$S,12,FALSE)</f>
        <v>W/G</v>
      </c>
      <c r="F655" s="505">
        <v>2.0</v>
      </c>
      <c r="G655" s="505">
        <v>819059.0</v>
      </c>
      <c r="H655" s="436">
        <f>VLOOKUP(A655,Register!$B:$E,4,FALSE)</f>
        <v>15000</v>
      </c>
      <c r="I655" s="412"/>
      <c r="J655" s="412"/>
      <c r="K655" s="412"/>
      <c r="L655" s="412"/>
      <c r="M655" s="412"/>
      <c r="N655" s="111" t="s">
        <v>1883</v>
      </c>
      <c r="O655" s="344" t="str">
        <f>VLOOKUP(P655,'Tech. sheet (2)'!$A:$R,18,FALSE)</f>
        <v>L-913-766-140TS480F2020-RAS-21EK05</v>
      </c>
      <c r="P655" s="343" t="str">
        <f>VLOOKUP(N655,Register!$B:$E,3,FALSE)</f>
        <v>0,14x913x766 21E</v>
      </c>
      <c r="Q655" s="464" t="str">
        <f>VLOOKUP(P655,'Tech. sheet (2)'!$A:$S,17,FALSE)</f>
        <v>BUF-2 A</v>
      </c>
      <c r="R655" s="437" t="str">
        <f>VLOOKUP(P655,'Tech. sheet (2)'!$A:$S,12,FALSE)</f>
        <v>21E</v>
      </c>
      <c r="S655" s="505">
        <v>2.0</v>
      </c>
      <c r="T655" s="505" t="s">
        <v>3317</v>
      </c>
      <c r="U655" s="436">
        <f>VLOOKUP(N655,Register!$B:$E,4,FALSE)</f>
        <v>20000</v>
      </c>
      <c r="V655" s="412"/>
      <c r="W655" s="270"/>
      <c r="X655" s="270"/>
      <c r="Y655" s="270"/>
      <c r="Z655" s="270"/>
      <c r="AA655" s="270"/>
      <c r="AB655" s="270"/>
      <c r="AC655" s="270"/>
    </row>
    <row r="656" ht="15.75" customHeight="1">
      <c r="A656" s="202" t="s">
        <v>1846</v>
      </c>
      <c r="B656" s="436" t="str">
        <f>VLOOKUP(C656,'Tech. sheet (2)'!$A:$S,18,FALSE)</f>
        <v>L-950-876-270TH435F5628-HBI-20EB05</v>
      </c>
      <c r="C656" s="437" t="str">
        <f>VLOOKUP(A656,Register!$B:$F,3,FALSE)</f>
        <v>OT153-ELQ1554A0A</v>
      </c>
      <c r="D656" s="437" t="str">
        <f>VLOOKUP(C656,'Tech. sheet (2)'!$A:$S,17,FALSE)</f>
        <v>153-1 A</v>
      </c>
      <c r="E656" s="437" t="str">
        <f>VLOOKUP(C656,'Tech. sheet (2)'!$A:$S,12,FALSE)</f>
        <v>W/G</v>
      </c>
      <c r="F656" s="505">
        <v>3.0</v>
      </c>
      <c r="G656" s="505">
        <v>816733.0</v>
      </c>
      <c r="H656" s="436">
        <f>VLOOKUP(A656,Register!$B:$E,4,FALSE)</f>
        <v>15000</v>
      </c>
      <c r="I656" s="412"/>
      <c r="J656" s="412"/>
      <c r="K656" s="412"/>
      <c r="L656" s="412"/>
      <c r="M656" s="412"/>
      <c r="N656" s="111" t="s">
        <v>1883</v>
      </c>
      <c r="O656" s="344" t="str">
        <f>VLOOKUP(P656,'Tech. sheet (2)'!$A:$R,18,FALSE)</f>
        <v>L-913-766-140TS480F2020-RAS-21EK05</v>
      </c>
      <c r="P656" s="343" t="str">
        <f>VLOOKUP(N656,Register!$B:$E,3,FALSE)</f>
        <v>0,14x913x766 21E</v>
      </c>
      <c r="Q656" s="464" t="str">
        <f>VLOOKUP(P656,'Tech. sheet (2)'!$A:$S,17,FALSE)</f>
        <v>BUF-2 A</v>
      </c>
      <c r="R656" s="437" t="str">
        <f>VLOOKUP(P656,'Tech. sheet (2)'!$A:$S,12,FALSE)</f>
        <v>21E</v>
      </c>
      <c r="S656" s="505">
        <v>3.0</v>
      </c>
      <c r="T656" s="505" t="s">
        <v>3319</v>
      </c>
      <c r="U656" s="436">
        <f>VLOOKUP(N656,Register!$B:$E,4,FALSE)</f>
        <v>20000</v>
      </c>
      <c r="V656" s="412"/>
      <c r="W656" s="270"/>
      <c r="X656" s="270"/>
      <c r="Y656" s="270"/>
      <c r="Z656" s="270"/>
      <c r="AA656" s="270"/>
      <c r="AB656" s="270"/>
      <c r="AC656" s="270"/>
    </row>
    <row r="657" ht="15.75" customHeight="1">
      <c r="A657" s="202" t="s">
        <v>1838</v>
      </c>
      <c r="B657" s="436" t="str">
        <f>VLOOKUP(C657,'Tech. sheet (2)'!$A:$S,18,FALSE)</f>
        <v>L-838-942-170TH550F2820-HBI-A55K05</v>
      </c>
      <c r="C657" s="437" t="str">
        <f>VLOOKUP(A657,Register!$B:$F,3,FALSE)</f>
        <v>0,17x838x942 ALU/С</v>
      </c>
      <c r="D657" s="437" t="str">
        <f>VLOOKUP(C657,'Tech. sheet (2)'!$A:$S,17,FALSE)</f>
        <v>BUF-8 A</v>
      </c>
      <c r="E657" s="437" t="str">
        <f>VLOOKUP(C657,'Tech. sheet (2)'!$A:$S,12,FALSE)</f>
        <v>ALU/С</v>
      </c>
      <c r="F657" s="505">
        <v>1.0</v>
      </c>
      <c r="G657" s="505" t="s">
        <v>3306</v>
      </c>
      <c r="H657" s="436">
        <f>VLOOKUP(A657,Register!$B:$E,4,FALSE)</f>
        <v>20000</v>
      </c>
      <c r="I657" s="412"/>
      <c r="J657" s="412"/>
      <c r="K657" s="412"/>
      <c r="L657" s="412"/>
      <c r="M657" s="412"/>
      <c r="N657" s="202" t="s">
        <v>1891</v>
      </c>
      <c r="O657" s="344" t="str">
        <f>VLOOKUP(P657,'Tech. sheet (2)'!$A:$R,18,FALSE)</f>
        <v>L-950-876-270TH435F5628-HBI-20EB05</v>
      </c>
      <c r="P657" s="343" t="str">
        <f>VLOOKUP(N657,Register!$B:$E,3,FALSE)</f>
        <v>OT153-ELQ1554A0A</v>
      </c>
      <c r="Q657" s="437" t="str">
        <f>VLOOKUP(P657,'Tech. sheet (2)'!$A:$S,17,FALSE)</f>
        <v>153-1 A</v>
      </c>
      <c r="R657" s="437" t="str">
        <f>VLOOKUP(P657,'Tech. sheet (2)'!$A:$S,12,FALSE)</f>
        <v>W/G</v>
      </c>
      <c r="S657" s="505">
        <v>1.0</v>
      </c>
      <c r="T657" s="505" t="s">
        <v>3307</v>
      </c>
      <c r="U657" s="436">
        <f>VLOOKUP(N657,Register!$B:$E,4,FALSE)</f>
        <v>10000</v>
      </c>
      <c r="V657" s="412"/>
      <c r="W657" s="270"/>
      <c r="X657" s="270"/>
      <c r="Y657" s="270"/>
      <c r="Z657" s="270"/>
      <c r="AA657" s="270"/>
      <c r="AB657" s="270"/>
      <c r="AC657" s="270"/>
    </row>
    <row r="658" ht="15.75" customHeight="1">
      <c r="A658" s="202" t="s">
        <v>1825</v>
      </c>
      <c r="B658" s="436" t="str">
        <f>VLOOKUP(C658,'Tech. sheet (2)'!$A:$S,18,FALSE)</f>
        <v>L-920-778-160TS480S2828-USK-А08К05</v>
      </c>
      <c r="C658" s="437" t="str">
        <f>VLOOKUP(A658,Register!$B:$F,3,FALSE)</f>
        <v>0,16x920x778 USK Alu/C</v>
      </c>
      <c r="D658" s="437" t="str">
        <f>VLOOKUP(C658,'Tech. sheet (2)'!$A:$S,17,FALSE)</f>
        <v>BUF-7 B</v>
      </c>
      <c r="E658" s="437" t="str">
        <f>VLOOKUP(C658,'Tech. sheet (2)'!$A:$S,12,FALSE)</f>
        <v>ALU/C</v>
      </c>
      <c r="F658" s="505">
        <v>1.0</v>
      </c>
      <c r="G658" s="505" t="s">
        <v>3306</v>
      </c>
      <c r="H658" s="436">
        <f>VLOOKUP(A658,Register!$B:$E,4,FALSE)</f>
        <v>9200</v>
      </c>
      <c r="I658" s="412"/>
      <c r="J658" s="412"/>
      <c r="K658" s="412"/>
      <c r="L658" s="412"/>
      <c r="M658" s="412"/>
      <c r="N658" s="111" t="s">
        <v>1891</v>
      </c>
      <c r="O658" s="344" t="str">
        <f>VLOOKUP(P658,'Tech. sheet (2)'!$A:$R,18,FALSE)</f>
        <v>L-950-876-270TH435F5628-HBI-20EB05</v>
      </c>
      <c r="P658" s="343" t="str">
        <f>VLOOKUP(N658,Register!$B:$E,3,FALSE)</f>
        <v>OT153-ELQ1554A0A</v>
      </c>
      <c r="Q658" s="437" t="str">
        <f>VLOOKUP(P658,'Tech. sheet (2)'!$A:$S,17,FALSE)</f>
        <v>153-1 A</v>
      </c>
      <c r="R658" s="437" t="str">
        <f>VLOOKUP(P658,'Tech. sheet (2)'!$A:$S,12,FALSE)</f>
        <v>W/G</v>
      </c>
      <c r="S658" s="505">
        <v>2.0</v>
      </c>
      <c r="T658" s="505">
        <v>819059.0</v>
      </c>
      <c r="U658" s="436">
        <f>VLOOKUP(N658,Register!$B:$E,4,FALSE)</f>
        <v>10000</v>
      </c>
      <c r="V658" s="412"/>
      <c r="W658" s="270"/>
      <c r="X658" s="270"/>
      <c r="Y658" s="270"/>
      <c r="Z658" s="270"/>
      <c r="AA658" s="270"/>
      <c r="AB658" s="270"/>
      <c r="AC658" s="270"/>
    </row>
    <row r="659" ht="15.75" customHeight="1">
      <c r="A659" s="507" t="s">
        <v>1827</v>
      </c>
      <c r="B659" s="436" t="str">
        <f>VLOOKUP(C659,'Tech. sheet (2)'!$A:$S,18,FALSE)</f>
        <v>L-920-778-160TS340S2828-RAS-А08К05</v>
      </c>
      <c r="C659" s="437" t="str">
        <f>VLOOKUP(A659,Register!$B:$F,3,FALSE)</f>
        <v>0,16x920x778 Alu/C</v>
      </c>
      <c r="D659" s="437" t="str">
        <f>VLOOKUP(C659,'Tech. sheet (2)'!$A:$S,17,FALSE)</f>
        <v>BUF-7 A</v>
      </c>
      <c r="E659" s="437" t="str">
        <f>VLOOKUP(C659,'Tech. sheet (2)'!$A:$S,12,FALSE)</f>
        <v>ALU/C</v>
      </c>
      <c r="F659" s="505">
        <v>1.0</v>
      </c>
      <c r="G659" s="505" t="s">
        <v>3306</v>
      </c>
      <c r="H659" s="436">
        <f>VLOOKUP(A659,Register!$B:$E,4,FALSE)</f>
        <v>11800</v>
      </c>
      <c r="I659" s="412"/>
      <c r="J659" s="412"/>
      <c r="K659" s="412"/>
      <c r="L659" s="412"/>
      <c r="M659" s="412"/>
      <c r="N659" s="111" t="s">
        <v>1891</v>
      </c>
      <c r="O659" s="344" t="str">
        <f>VLOOKUP(P659,'Tech. sheet (2)'!$A:$R,18,FALSE)</f>
        <v>L-950-876-270TH435F5628-HBI-20EB05</v>
      </c>
      <c r="P659" s="343" t="str">
        <f>VLOOKUP(N659,Register!$B:$E,3,FALSE)</f>
        <v>OT153-ELQ1554A0A</v>
      </c>
      <c r="Q659" s="437" t="str">
        <f>VLOOKUP(P659,'Tech. sheet (2)'!$A:$S,17,FALSE)</f>
        <v>153-1 A</v>
      </c>
      <c r="R659" s="437" t="str">
        <f>VLOOKUP(P659,'Tech. sheet (2)'!$A:$S,12,FALSE)</f>
        <v>W/G</v>
      </c>
      <c r="S659" s="505">
        <v>3.0</v>
      </c>
      <c r="T659" s="505">
        <v>816733.0</v>
      </c>
      <c r="U659" s="436">
        <f>VLOOKUP(N659,Register!$B:$E,4,FALSE)</f>
        <v>10000</v>
      </c>
      <c r="V659" s="412"/>
      <c r="W659" s="270"/>
      <c r="X659" s="270"/>
      <c r="Y659" s="270"/>
      <c r="Z659" s="270"/>
      <c r="AA659" s="270"/>
      <c r="AB659" s="270"/>
      <c r="AC659" s="270"/>
    </row>
    <row r="660" ht="15.75" customHeight="1">
      <c r="A660" s="202" t="s">
        <v>1849</v>
      </c>
      <c r="B660" s="436" t="str">
        <f>VLOOKUP(C660,'Tech. sheet (2)'!$A:$S,18,FALSE)</f>
        <v>L-808-908-200TH550S2828-HBI-A07K05</v>
      </c>
      <c r="C660" s="437" t="str">
        <f>VLOOKUP(A660,Register!$B:$F,3,FALSE)</f>
        <v>OT96 Alu/C HBI auto</v>
      </c>
      <c r="D660" s="437" t="str">
        <f>VLOOKUP(C660,'Tech. sheet (2)'!$A:$S,17,FALSE)</f>
        <v>96-1 A</v>
      </c>
      <c r="E660" s="447" t="str">
        <f>VLOOKUP(C660,'Tech. sheet (2)'!$A:$S,12,FALSE)</f>
        <v>ALU/C</v>
      </c>
      <c r="F660" s="505">
        <v>1.0</v>
      </c>
      <c r="G660" s="505" t="s">
        <v>3306</v>
      </c>
      <c r="H660" s="436">
        <f>VLOOKUP(A660,Register!$B:$E,4,FALSE)</f>
        <v>30000</v>
      </c>
      <c r="I660" s="412"/>
      <c r="J660" s="412"/>
      <c r="K660" s="412"/>
      <c r="L660" s="412"/>
      <c r="M660" s="412"/>
      <c r="N660" s="202" t="s">
        <v>1895</v>
      </c>
      <c r="O660" s="344" t="str">
        <f>VLOOKUP(P660,'Tech. sheet (2)'!$A:$R,18,FALSE)</f>
        <v>L-808-908-200TH550S2828-HBI-A07K05</v>
      </c>
      <c r="P660" s="343" t="str">
        <f>VLOOKUP(N660,Register!$B:$E,3,FALSE)</f>
        <v>OT96 Alu/C HBI auto</v>
      </c>
      <c r="Q660" s="437" t="str">
        <f>VLOOKUP(P660,'Tech. sheet (2)'!$A:$S,17,FALSE)</f>
        <v>96-1 A</v>
      </c>
      <c r="R660" s="447" t="str">
        <f>VLOOKUP(P660,'Tech. sheet (2)'!$A:$S,12,FALSE)</f>
        <v>ALU/C</v>
      </c>
      <c r="S660" s="505">
        <v>1.0</v>
      </c>
      <c r="T660" s="505" t="s">
        <v>3306</v>
      </c>
      <c r="U660" s="436">
        <f>VLOOKUP(N660,Register!$B:$E,4,FALSE)</f>
        <v>30000</v>
      </c>
      <c r="V660" s="412"/>
      <c r="W660" s="270"/>
      <c r="X660" s="270"/>
      <c r="Y660" s="270"/>
      <c r="Z660" s="270"/>
      <c r="AA660" s="270"/>
      <c r="AB660" s="270"/>
      <c r="AC660" s="270"/>
    </row>
    <row r="661" ht="15.75" customHeight="1">
      <c r="A661" s="202" t="s">
        <v>1839</v>
      </c>
      <c r="B661" s="436" t="str">
        <f>VLOOKUP(C661,'Tech. sheet (2)'!$A:$S,18,FALSE)</f>
        <v>L-913-766-140TS480F2020-RAS-А08К05</v>
      </c>
      <c r="C661" s="437" t="str">
        <f>VLOOKUP(A661,Register!$B:$F,3,FALSE)</f>
        <v>0,14x913x766 ALU/C</v>
      </c>
      <c r="D661" s="464" t="str">
        <f>VLOOKUP(C661,'Tech. sheet (2)'!$A:$S,17,FALSE)</f>
        <v>BUF-1 A</v>
      </c>
      <c r="E661" s="437" t="str">
        <f>VLOOKUP(C661,'Tech. sheet (2)'!$A:$S,12,FALSE)</f>
        <v>ALU/C</v>
      </c>
      <c r="F661" s="505">
        <v>1.0</v>
      </c>
      <c r="G661" s="505" t="s">
        <v>3306</v>
      </c>
      <c r="H661" s="436">
        <f>VLOOKUP(A661,Register!$B:$E,4,FALSE)</f>
        <v>30000</v>
      </c>
      <c r="I661" s="412"/>
      <c r="J661" s="412"/>
      <c r="K661" s="412"/>
      <c r="L661" s="412"/>
      <c r="M661" s="412"/>
      <c r="N661" s="202" t="s">
        <v>1895</v>
      </c>
      <c r="O661" s="344" t="str">
        <f>VLOOKUP(P661,'Tech. sheet (2)'!$A:$R,18,FALSE)</f>
        <v>L-808-908-200TH550S2828-HBI-A07K05</v>
      </c>
      <c r="P661" s="343" t="str">
        <f>VLOOKUP(N661,Register!$B:$E,3,FALSE)</f>
        <v>OT96 Alu/C HBI auto</v>
      </c>
      <c r="Q661" s="437" t="str">
        <f>VLOOKUP(P661,'Tech. sheet (2)'!$A:$S,17,FALSE)</f>
        <v>96-1 A</v>
      </c>
      <c r="R661" s="447" t="str">
        <f>VLOOKUP(P661,'Tech. sheet (2)'!$A:$S,12,FALSE)</f>
        <v>ALU/C</v>
      </c>
      <c r="S661" s="505">
        <v>2.0</v>
      </c>
      <c r="T661" s="505" t="s">
        <v>3308</v>
      </c>
      <c r="U661" s="436">
        <f>VLOOKUP(N661,Register!$B:$E,4,FALSE)</f>
        <v>30000</v>
      </c>
      <c r="V661" s="412"/>
      <c r="W661" s="270"/>
      <c r="X661" s="270"/>
      <c r="Y661" s="270"/>
      <c r="Z661" s="270"/>
      <c r="AA661" s="270"/>
      <c r="AB661" s="270"/>
      <c r="AC661" s="270"/>
    </row>
    <row r="662" ht="15.75" customHeight="1">
      <c r="A662" s="202" t="s">
        <v>1847</v>
      </c>
      <c r="B662" s="436" t="str">
        <f>VLOOKUP(C662,'Tech. sheet (2)'!$A:$S,18,FALSE)</f>
        <v>L-950-876-270TH435F5628-HBI-20EB05</v>
      </c>
      <c r="C662" s="437" t="str">
        <f>VLOOKUP(A662,Register!$B:$F,3,FALSE)</f>
        <v>OT153-ELQ1542A3A HBI</v>
      </c>
      <c r="D662" s="437" t="str">
        <f>VLOOKUP(C662,'Tech. sheet (2)'!$A:$S,17,FALSE)</f>
        <v>153-1 A</v>
      </c>
      <c r="E662" s="437" t="str">
        <f>VLOOKUP(C662,'Tech. sheet (2)'!$A:$S,12,FALSE)</f>
        <v>W/G</v>
      </c>
      <c r="F662" s="505">
        <v>1.0</v>
      </c>
      <c r="G662" s="505" t="s">
        <v>3307</v>
      </c>
      <c r="H662" s="436">
        <f>VLOOKUP(A662,Register!$B:$E,4,FALSE)</f>
        <v>15000</v>
      </c>
      <c r="I662" s="412"/>
      <c r="J662" s="412"/>
      <c r="K662" s="412"/>
      <c r="L662" s="412"/>
      <c r="M662" s="412"/>
      <c r="N662" s="202" t="s">
        <v>1898</v>
      </c>
      <c r="O662" s="344" t="str">
        <f>VLOOKUP(P662,'Tech. sheet (2)'!$A:$R,18,FALSE)</f>
        <v>L-922-868-170TH550F2828-HBI-07CK05</v>
      </c>
      <c r="P662" s="343" t="str">
        <f>VLOOKUP(N662,Register!$B:$E,3,FALSE)</f>
        <v>OT070-ELQ7013A9A TH550</v>
      </c>
      <c r="Q662" s="437" t="str">
        <f>VLOOKUP(P662,'Tech. sheet (2)'!$A:$S,17,FALSE)</f>
        <v>70-3 B</v>
      </c>
      <c r="R662" s="437" t="str">
        <f>VLOOKUP(P662,'Tech. sheet (2)'!$A:$S,12,FALSE)</f>
        <v>G/C</v>
      </c>
      <c r="S662" s="505">
        <v>1.0</v>
      </c>
      <c r="T662" s="505" t="s">
        <v>3306</v>
      </c>
      <c r="U662" s="436">
        <f>VLOOKUP(N662,Register!$B:$E,4,FALSE)</f>
        <v>20000</v>
      </c>
      <c r="V662" s="412"/>
      <c r="W662" s="270"/>
      <c r="X662" s="270"/>
      <c r="Y662" s="270"/>
      <c r="Z662" s="270"/>
      <c r="AA662" s="270"/>
      <c r="AB662" s="270"/>
      <c r="AC662" s="270"/>
    </row>
    <row r="663" ht="15.75" customHeight="1">
      <c r="A663" s="202" t="s">
        <v>1852</v>
      </c>
      <c r="B663" s="436" t="str">
        <f>VLOOKUP(C663,'Tech. sheet (2)'!$A:$S,18,FALSE)</f>
        <v>L-975-925-140TS550S2828-RAS-C06K05</v>
      </c>
      <c r="C663" s="437" t="str">
        <f>VLOOKUP(A663,Register!$B:$F,3,FALSE)</f>
        <v>0,14x975x925 G/C</v>
      </c>
      <c r="D663" s="437" t="str">
        <f>VLOOKUP(C663,'Tech. sheet (2)'!$A:$S,17,FALSE)</f>
        <v>BUF-11 A</v>
      </c>
      <c r="E663" s="437" t="str">
        <f>VLOOKUP(C663,'Tech. sheet (2)'!$A:$S,12,FALSE)</f>
        <v>G/C</v>
      </c>
      <c r="F663" s="505">
        <v>1.0</v>
      </c>
      <c r="G663" s="505" t="s">
        <v>3306</v>
      </c>
      <c r="H663" s="436">
        <f>VLOOKUP(A663,Register!$B:$E,4,FALSE)</f>
        <v>20000</v>
      </c>
      <c r="I663" s="412"/>
      <c r="J663" s="412"/>
      <c r="K663" s="412"/>
      <c r="L663" s="412"/>
      <c r="M663" s="412"/>
      <c r="N663" s="202" t="s">
        <v>1899</v>
      </c>
      <c r="O663" s="344" t="str">
        <f>VLOOKUP(P663,'Tech. sheet (2)'!$A:$R,18,FALSE)</f>
        <v>L-922-868-170TH580S2828-ERD-07CK05</v>
      </c>
      <c r="P663" s="343" t="str">
        <f>VLOOKUP(N663,Register!$B:$E,3,FALSE)</f>
        <v>OT070-ELQ7013A9A ERD</v>
      </c>
      <c r="Q663" s="437" t="str">
        <f>VLOOKUP(P663,'Tech. sheet (2)'!$A:$S,17,FALSE)</f>
        <v>70-3 A</v>
      </c>
      <c r="R663" s="437" t="str">
        <f>VLOOKUP(P663,'Tech. sheet (2)'!$A:$S,12,FALSE)</f>
        <v>G/C</v>
      </c>
      <c r="S663" s="505">
        <v>1.0</v>
      </c>
      <c r="T663" s="505" t="s">
        <v>3306</v>
      </c>
      <c r="U663" s="436">
        <f>VLOOKUP(N663,Register!$B:$E,4,FALSE)</f>
        <v>7800</v>
      </c>
      <c r="V663" s="412"/>
      <c r="W663" s="270"/>
      <c r="X663" s="270"/>
      <c r="Y663" s="270"/>
      <c r="Z663" s="270"/>
      <c r="AA663" s="270"/>
      <c r="AB663" s="270"/>
      <c r="AC663" s="270"/>
    </row>
    <row r="664" ht="15.75" customHeight="1">
      <c r="A664" s="202" t="s">
        <v>1853</v>
      </c>
      <c r="B664" s="436" t="str">
        <f>VLOOKUP(C664,'Tech. sheet (2)'!$A:$S,18,FALSE)</f>
        <v>L-975-925-150TS550S2828-RAS-C06K05</v>
      </c>
      <c r="C664" s="437" t="str">
        <f>VLOOKUP(A664,Register!$B:$F,3,FALSE)</f>
        <v>0,15x975x925 G/C RAS</v>
      </c>
      <c r="D664" s="437" t="str">
        <f>VLOOKUP(C664,'Tech. sheet (2)'!$A:$S,17,FALSE)</f>
        <v>BUF-11 C</v>
      </c>
      <c r="E664" s="437" t="str">
        <f>VLOOKUP(C664,'Tech. sheet (2)'!$A:$S,12,FALSE)</f>
        <v>G/C</v>
      </c>
      <c r="F664" s="505">
        <v>1.0</v>
      </c>
      <c r="G664" s="505" t="s">
        <v>3306</v>
      </c>
      <c r="H664" s="436">
        <f>VLOOKUP(A664,Register!$B:$E,4,FALSE)</f>
        <v>30000</v>
      </c>
      <c r="I664" s="412"/>
      <c r="J664" s="412"/>
      <c r="K664" s="412"/>
      <c r="L664" s="412"/>
      <c r="M664" s="412"/>
      <c r="N664" s="202" t="s">
        <v>1898</v>
      </c>
      <c r="O664" s="344" t="str">
        <f>VLOOKUP(P664,'Tech. sheet (2)'!$A:$R,18,FALSE)</f>
        <v>L-922-868-170TH550F2828-HBI-07CK05</v>
      </c>
      <c r="P664" s="343" t="str">
        <f>VLOOKUP(N664,Register!$B:$E,3,FALSE)</f>
        <v>OT070-ELQ7013A9A TH550</v>
      </c>
      <c r="Q664" s="437" t="str">
        <f>VLOOKUP(P664,'Tech. sheet (2)'!$A:$S,17,FALSE)</f>
        <v>70-3 B</v>
      </c>
      <c r="R664" s="437" t="str">
        <f>VLOOKUP(P664,'Tech. sheet (2)'!$A:$S,12,FALSE)</f>
        <v>G/C</v>
      </c>
      <c r="S664" s="505">
        <v>2.0</v>
      </c>
      <c r="T664" s="505">
        <v>816361.0</v>
      </c>
      <c r="U664" s="436">
        <f>VLOOKUP(N664,Register!$B:$E,4,FALSE)</f>
        <v>20000</v>
      </c>
      <c r="V664" s="412"/>
      <c r="W664" s="270"/>
      <c r="X664" s="270"/>
      <c r="Y664" s="270"/>
      <c r="Z664" s="270"/>
      <c r="AA664" s="270"/>
      <c r="AB664" s="270"/>
      <c r="AC664" s="270"/>
    </row>
    <row r="665" ht="15.75" customHeight="1">
      <c r="A665" s="202" t="s">
        <v>1850</v>
      </c>
      <c r="B665" s="436" t="str">
        <f>VLOOKUP(C665,'Tech. sheet (2)'!$A:$S,18,FALSE)</f>
        <v>L-808-908-200TH550S2828-HBI-A07K05</v>
      </c>
      <c r="C665" s="437" t="str">
        <f>VLOOKUP(A665,Register!$B:$F,3,FALSE)</f>
        <v>OT96 Alu/C HBI auto</v>
      </c>
      <c r="D665" s="437" t="str">
        <f>VLOOKUP(C665,'Tech. sheet (2)'!$A:$S,17,FALSE)</f>
        <v>96-1 A</v>
      </c>
      <c r="E665" s="447" t="str">
        <f>VLOOKUP(C665,'Tech. sheet (2)'!$A:$S,12,FALSE)</f>
        <v>ALU/C</v>
      </c>
      <c r="F665" s="505">
        <v>1.0</v>
      </c>
      <c r="G665" s="505" t="s">
        <v>3306</v>
      </c>
      <c r="H665" s="436">
        <f>VLOOKUP(A665,Register!$B:$E,4,FALSE)</f>
        <v>20000</v>
      </c>
      <c r="I665" s="412"/>
      <c r="J665" s="412"/>
      <c r="K665" s="412"/>
      <c r="L665" s="412"/>
      <c r="M665" s="412"/>
      <c r="N665" s="202" t="s">
        <v>1899</v>
      </c>
      <c r="O665" s="344" t="str">
        <f>VLOOKUP(P665,'Tech. sheet (2)'!$A:$R,18,FALSE)</f>
        <v>L-922-868-170TH580S2828-ERD-07CK05</v>
      </c>
      <c r="P665" s="343" t="str">
        <f>VLOOKUP(N665,Register!$B:$E,3,FALSE)</f>
        <v>OT070-ELQ7013A9A ERD</v>
      </c>
      <c r="Q665" s="437" t="str">
        <f>VLOOKUP(P665,'Tech. sheet (2)'!$A:$S,17,FALSE)</f>
        <v>70-3 A</v>
      </c>
      <c r="R665" s="437" t="str">
        <f>VLOOKUP(P665,'Tech. sheet (2)'!$A:$S,12,FALSE)</f>
        <v>G/C</v>
      </c>
      <c r="S665" s="505">
        <v>2.0</v>
      </c>
      <c r="T665" s="505">
        <v>816361.0</v>
      </c>
      <c r="U665" s="436">
        <f>VLOOKUP(N665,Register!$B:$E,4,FALSE)</f>
        <v>7800</v>
      </c>
      <c r="V665" s="412"/>
      <c r="W665" s="270"/>
      <c r="X665" s="270"/>
      <c r="Y665" s="270"/>
      <c r="Z665" s="270"/>
      <c r="AA665" s="270"/>
      <c r="AB665" s="270"/>
      <c r="AC665" s="270"/>
    </row>
    <row r="666" ht="15.75" customHeight="1">
      <c r="A666" s="202" t="s">
        <v>1860</v>
      </c>
      <c r="B666" s="449" t="str">
        <f>VLOOKUP(C666,'Tech. sheet (2)'!$A:$S,18,FALSE)</f>
        <v>L-954-848-170TH435S2828-USK-15VK05</v>
      </c>
      <c r="C666" s="437" t="str">
        <f>VLOOKUP(A666,Register!$B:$F,3,FALSE)</f>
        <v>OT62-ELQ6216A2A  USK ver3</v>
      </c>
      <c r="D666" s="437" t="str">
        <f>VLOOKUP(C666,'Tech. sheet (2)'!$A:$S,17,FALSE)</f>
        <v>62-3 A</v>
      </c>
      <c r="E666" s="447" t="str">
        <f>VLOOKUP(C666,'Tech. sheet (2)'!$A:$S,12,FALSE)</f>
        <v>W/C 15V</v>
      </c>
      <c r="F666" s="505">
        <v>1.0</v>
      </c>
      <c r="G666" s="505" t="s">
        <v>3306</v>
      </c>
      <c r="H666" s="436">
        <f>VLOOKUP(A666,Register!$B:$E,4,FALSE)</f>
        <v>25000</v>
      </c>
      <c r="I666" s="412"/>
      <c r="J666" s="412"/>
      <c r="K666" s="412"/>
      <c r="L666" s="412"/>
      <c r="M666" s="412"/>
      <c r="N666" s="141" t="s">
        <v>1907</v>
      </c>
      <c r="O666" s="344" t="str">
        <f>VLOOKUP(P666,'Tech. sheet (2)'!$A:$R,18,FALSE)</f>
        <v>L-838-941,7-200TH550S2828-HBI-D10B05</v>
      </c>
      <c r="P666" s="343" t="str">
        <f>VLOOKUP(N666,Register!$B:$E,3,FALSE)</f>
        <v>OT99-D10B05 203XQ</v>
      </c>
      <c r="Q666" s="437" t="str">
        <f>VLOOKUP(P666,'Tech. sheet (2)'!$A:$S,17,FALSE)</f>
        <v>99-C-6 A</v>
      </c>
      <c r="R666" s="437" t="str">
        <f>VLOOKUP(P666,'Tech. sheet (2)'!$A:$S,12,FALSE)</f>
        <v>D10B05</v>
      </c>
      <c r="S666" s="505">
        <v>1.0</v>
      </c>
      <c r="T666" s="505" t="s">
        <v>3307</v>
      </c>
      <c r="U666" s="436">
        <f>VLOOKUP(N666,Register!$B:$E,4,FALSE)</f>
        <v>6500</v>
      </c>
      <c r="V666" s="412"/>
      <c r="W666" s="270"/>
      <c r="X666" s="270"/>
      <c r="Y666" s="270"/>
      <c r="Z666" s="270"/>
      <c r="AA666" s="270"/>
      <c r="AB666" s="270"/>
      <c r="AC666" s="270"/>
    </row>
    <row r="667" ht="15.75" customHeight="1">
      <c r="A667" s="202" t="s">
        <v>1860</v>
      </c>
      <c r="B667" s="449" t="str">
        <f>VLOOKUP(C667,'Tech. sheet (2)'!$A:$S,18,FALSE)</f>
        <v>L-954-848-170TH435S2828-USK-15VK05</v>
      </c>
      <c r="C667" s="437" t="str">
        <f>VLOOKUP(A667,Register!$B:$F,3,FALSE)</f>
        <v>OT62-ELQ6216A2A  USK ver3</v>
      </c>
      <c r="D667" s="437" t="str">
        <f>VLOOKUP(C667,'Tech. sheet (2)'!$A:$S,17,FALSE)</f>
        <v>62-3 A</v>
      </c>
      <c r="E667" s="447" t="str">
        <f>VLOOKUP(C667,'Tech. sheet (2)'!$A:$S,12,FALSE)</f>
        <v>W/C 15V</v>
      </c>
      <c r="F667" s="505">
        <v>1.0</v>
      </c>
      <c r="G667" s="505" t="s">
        <v>3306</v>
      </c>
      <c r="H667" s="436">
        <f>VLOOKUP(A667,Register!$B:$E,4,FALSE)</f>
        <v>25000</v>
      </c>
      <c r="I667" s="412"/>
      <c r="J667" s="412"/>
      <c r="K667" s="412"/>
      <c r="L667" s="412"/>
      <c r="M667" s="412"/>
      <c r="N667" s="141" t="s">
        <v>1906</v>
      </c>
      <c r="O667" s="344" t="str">
        <f>VLOOKUP(P667,'Tech. sheet (2)'!$A:$R,18,FALSE)</f>
        <v>L-950-876-270TH435F5628-HBI-20EB05</v>
      </c>
      <c r="P667" s="343" t="str">
        <f>VLOOKUP(N667,Register!$B:$E,3,FALSE)</f>
        <v>OT153-ELQ1554A0A</v>
      </c>
      <c r="Q667" s="437" t="str">
        <f>VLOOKUP(P667,'Tech. sheet (2)'!$A:$S,17,FALSE)</f>
        <v>153-1 A</v>
      </c>
      <c r="R667" s="437" t="str">
        <f>VLOOKUP(P667,'Tech. sheet (2)'!$A:$S,12,FALSE)</f>
        <v>W/G</v>
      </c>
      <c r="S667" s="505">
        <v>1.0</v>
      </c>
      <c r="T667" s="505" t="s">
        <v>3307</v>
      </c>
      <c r="U667" s="436">
        <f>VLOOKUP(N667,Register!$B:$E,4,FALSE)</f>
        <v>5000</v>
      </c>
      <c r="V667" s="412"/>
      <c r="W667" s="270"/>
      <c r="X667" s="270"/>
      <c r="Y667" s="270"/>
      <c r="Z667" s="270"/>
      <c r="AA667" s="270"/>
      <c r="AB667" s="270"/>
      <c r="AC667" s="270"/>
    </row>
    <row r="668" ht="15.75" customHeight="1">
      <c r="A668" s="202" t="s">
        <v>1862</v>
      </c>
      <c r="B668" s="436" t="str">
        <f>VLOOKUP(C668,'Tech. sheet (2)'!$A:$S,18,FALSE)</f>
        <v>L-918-925-150TS550S2828-RAS-C06K05</v>
      </c>
      <c r="C668" s="437" t="str">
        <f>VLOOKUP(A668,Register!$B:$F,3,FALSE)</f>
        <v>0,15x918x925 G/C RAS</v>
      </c>
      <c r="D668" s="437" t="str">
        <f>VLOOKUP(C668,'Tech. sheet (2)'!$A:$S,17,FALSE)</f>
        <v>BUF-9 C</v>
      </c>
      <c r="E668" s="437" t="str">
        <f>VLOOKUP(C668,'Tech. sheet (2)'!$A:$S,12,FALSE)</f>
        <v>G/C</v>
      </c>
      <c r="F668" s="505">
        <v>1.0</v>
      </c>
      <c r="G668" s="505" t="s">
        <v>3306</v>
      </c>
      <c r="H668" s="436">
        <f>VLOOKUP(A668,Register!$B:$E,4,FALSE)</f>
        <v>20000</v>
      </c>
      <c r="I668" s="412"/>
      <c r="J668" s="412"/>
      <c r="K668" s="412"/>
      <c r="L668" s="412"/>
      <c r="M668" s="412"/>
      <c r="N668" s="437" t="s">
        <v>1894</v>
      </c>
      <c r="O668" s="344" t="str">
        <f>VLOOKUP(P668,'Tech. sheet (2)'!$A:$R,18,FALSE)</f>
        <v>L-950-876-270TH435F5628-HBI-20EB05</v>
      </c>
      <c r="P668" s="343" t="str">
        <f>VLOOKUP(N668,Register!$B:$E,3,FALSE)</f>
        <v>OT153-ELQ1542A3A HBI</v>
      </c>
      <c r="Q668" s="437" t="str">
        <f>VLOOKUP(P668,'Tech. sheet (2)'!$A:$S,17,FALSE)</f>
        <v>153-1 A</v>
      </c>
      <c r="R668" s="437" t="str">
        <f>VLOOKUP(P668,'Tech. sheet (2)'!$A:$S,12,FALSE)</f>
        <v>W/G</v>
      </c>
      <c r="S668" s="505">
        <v>1.0</v>
      </c>
      <c r="T668" s="505" t="s">
        <v>3307</v>
      </c>
      <c r="U668" s="436">
        <f>VLOOKUP(N668,Register!$B:$E,4,FALSE)</f>
        <v>6000</v>
      </c>
      <c r="V668" s="412"/>
      <c r="W668" s="270"/>
      <c r="X668" s="270"/>
      <c r="Y668" s="270"/>
      <c r="Z668" s="270"/>
      <c r="AA668" s="270"/>
      <c r="AB668" s="270"/>
      <c r="AC668" s="270"/>
    </row>
    <row r="669" ht="15.75" customHeight="1">
      <c r="A669" s="202" t="s">
        <v>1855</v>
      </c>
      <c r="B669" s="436" t="str">
        <f>VLOOKUP(C669,'Tech. sheet (2)'!$A:$S,18,FALSE)</f>
        <v>L-918-925-150TS550S2828-RAS-C06K05</v>
      </c>
      <c r="C669" s="437" t="str">
        <f>VLOOKUP(A669,Register!$B:$F,3,FALSE)</f>
        <v>0,15x918x925 G/C RAS</v>
      </c>
      <c r="D669" s="437" t="str">
        <f>VLOOKUP(C669,'Tech. sheet (2)'!$A:$S,17,FALSE)</f>
        <v>BUF-9 C</v>
      </c>
      <c r="E669" s="437" t="str">
        <f>VLOOKUP(C669,'Tech. sheet (2)'!$A:$S,12,FALSE)</f>
        <v>G/C</v>
      </c>
      <c r="F669" s="505">
        <v>1.0</v>
      </c>
      <c r="G669" s="505" t="s">
        <v>3306</v>
      </c>
      <c r="H669" s="436">
        <f>VLOOKUP(A669,Register!$B:$E,4,FALSE)</f>
        <v>10000</v>
      </c>
      <c r="I669" s="412"/>
      <c r="J669" s="412"/>
      <c r="K669" s="412"/>
      <c r="L669" s="412"/>
      <c r="M669" s="412"/>
      <c r="N669" s="437" t="s">
        <v>1905</v>
      </c>
      <c r="O669" s="344" t="str">
        <f>VLOOKUP(P669,'Tech. sheet (2)'!$A:$R,18,FALSE)</f>
        <v>L-950-876-270TH435F5628-HBI-20EB05</v>
      </c>
      <c r="P669" s="343" t="str">
        <f>VLOOKUP(N669,Register!$B:$E,3,FALSE)</f>
        <v>OT153-ELQ1542A3A HBI</v>
      </c>
      <c r="Q669" s="437" t="str">
        <f>VLOOKUP(P669,'Tech. sheet (2)'!$A:$S,17,FALSE)</f>
        <v>153-1 A</v>
      </c>
      <c r="R669" s="437" t="str">
        <f>VLOOKUP(P669,'Tech. sheet (2)'!$A:$S,12,FALSE)</f>
        <v>W/G</v>
      </c>
      <c r="S669" s="505">
        <v>1.0</v>
      </c>
      <c r="T669" s="505" t="s">
        <v>3307</v>
      </c>
      <c r="U669" s="436">
        <f>VLOOKUP(N669,Register!$B:$E,4,FALSE)</f>
        <v>5000</v>
      </c>
      <c r="V669" s="412"/>
      <c r="W669" s="270"/>
      <c r="X669" s="270"/>
      <c r="Y669" s="270"/>
      <c r="Z669" s="270"/>
      <c r="AA669" s="270"/>
      <c r="AB669" s="270"/>
      <c r="AC669" s="270"/>
    </row>
    <row r="670" ht="15.75" customHeight="1">
      <c r="A670" s="202" t="s">
        <v>1864</v>
      </c>
      <c r="B670" s="436" t="str">
        <f>VLOOKUP(C670,'Tech. sheet (2)'!$A:$S,18,FALSE)</f>
        <v>L-838-942-170TH550F2820-HBI-A55K05</v>
      </c>
      <c r="C670" s="437" t="str">
        <f>VLOOKUP(A670,Register!$B:$F,3,FALSE)</f>
        <v>0,17x838x942 ALU/С</v>
      </c>
      <c r="D670" s="437" t="str">
        <f>VLOOKUP(C670,'Tech. sheet (2)'!$A:$S,17,FALSE)</f>
        <v>BUF-8 A</v>
      </c>
      <c r="E670" s="437" t="str">
        <f>VLOOKUP(C670,'Tech. sheet (2)'!$A:$S,12,FALSE)</f>
        <v>ALU/С</v>
      </c>
      <c r="F670" s="505">
        <v>1.0</v>
      </c>
      <c r="G670" s="505" t="s">
        <v>3306</v>
      </c>
      <c r="H670" s="436">
        <f>VLOOKUP(A670,Register!$B:$E,4,FALSE)</f>
        <v>10000</v>
      </c>
      <c r="I670" s="412"/>
      <c r="J670" s="412"/>
      <c r="K670" s="412"/>
      <c r="L670" s="412"/>
      <c r="M670" s="412"/>
      <c r="N670" s="437" t="s">
        <v>1894</v>
      </c>
      <c r="O670" s="344" t="str">
        <f>VLOOKUP(P670,'Tech. sheet (2)'!$A:$R,18,FALSE)</f>
        <v>L-950-876-270TH435F5628-HBI-20EB05</v>
      </c>
      <c r="P670" s="343" t="str">
        <f>VLOOKUP(N670,Register!$B:$E,3,FALSE)</f>
        <v>OT153-ELQ1542A3A HBI</v>
      </c>
      <c r="Q670" s="437" t="str">
        <f>VLOOKUP(P670,'Tech. sheet (2)'!$A:$S,17,FALSE)</f>
        <v>153-1 A</v>
      </c>
      <c r="R670" s="437" t="str">
        <f>VLOOKUP(P670,'Tech. sheet (2)'!$A:$S,12,FALSE)</f>
        <v>W/G</v>
      </c>
      <c r="S670" s="505">
        <v>2.0</v>
      </c>
      <c r="T670" s="505">
        <v>819059.0</v>
      </c>
      <c r="U670" s="436">
        <f>VLOOKUP(N670,Register!$B:$E,4,FALSE)</f>
        <v>6000</v>
      </c>
      <c r="V670" s="412"/>
      <c r="W670" s="270"/>
      <c r="X670" s="270"/>
      <c r="Y670" s="270"/>
      <c r="Z670" s="270"/>
      <c r="AA670" s="270"/>
      <c r="AB670" s="270"/>
      <c r="AC670" s="270"/>
    </row>
    <row r="671" ht="15.75" customHeight="1">
      <c r="A671" s="202" t="s">
        <v>1857</v>
      </c>
      <c r="B671" s="436" t="str">
        <f>VLOOKUP(C671,'Tech. sheet (2)'!$A:$S,18,FALSE)</f>
        <v>L-920-778-140TS340S2828-RAS-А08К05</v>
      </c>
      <c r="C671" s="437" t="str">
        <f>VLOOKUP(A671,Register!$B:$F,3,FALSE)</f>
        <v>0,14x920x778 Alu/C RAS</v>
      </c>
      <c r="D671" s="437" t="str">
        <f>VLOOKUP(C671,'Tech. sheet (2)'!$A:$S,17,FALSE)</f>
        <v>BUF-7 C</v>
      </c>
      <c r="E671" s="437" t="str">
        <f>VLOOKUP(C671,'Tech. sheet (2)'!$A:$S,12,FALSE)</f>
        <v>ALU/C</v>
      </c>
      <c r="F671" s="505">
        <v>1.0</v>
      </c>
      <c r="G671" s="505" t="s">
        <v>3306</v>
      </c>
      <c r="H671" s="436">
        <f>VLOOKUP(A671,Register!$B:$E,4,FALSE)</f>
        <v>20000</v>
      </c>
      <c r="I671" s="412"/>
      <c r="J671" s="412"/>
      <c r="K671" s="412"/>
      <c r="L671" s="412"/>
      <c r="M671" s="412"/>
      <c r="N671" s="111" t="s">
        <v>1906</v>
      </c>
      <c r="O671" s="344" t="str">
        <f>VLOOKUP(P671,'Tech. sheet (2)'!$A:$R,18,FALSE)</f>
        <v>L-950-876-270TH435F5628-HBI-20EB05</v>
      </c>
      <c r="P671" s="343" t="str">
        <f>VLOOKUP(N671,Register!$B:$E,3,FALSE)</f>
        <v>OT153-ELQ1554A0A</v>
      </c>
      <c r="Q671" s="437" t="str">
        <f>VLOOKUP(P671,'Tech. sheet (2)'!$A:$S,17,FALSE)</f>
        <v>153-1 A</v>
      </c>
      <c r="R671" s="437" t="str">
        <f>VLOOKUP(P671,'Tech. sheet (2)'!$A:$S,12,FALSE)</f>
        <v>W/G</v>
      </c>
      <c r="S671" s="505">
        <v>2.0</v>
      </c>
      <c r="T671" s="505">
        <v>819059.0</v>
      </c>
      <c r="U671" s="436">
        <f>VLOOKUP(N671,Register!$B:$E,4,FALSE)</f>
        <v>5000</v>
      </c>
      <c r="V671" s="412"/>
      <c r="W671" s="270"/>
      <c r="X671" s="270"/>
      <c r="Y671" s="270"/>
      <c r="Z671" s="270"/>
      <c r="AA671" s="270"/>
      <c r="AB671" s="270"/>
      <c r="AC671" s="270"/>
    </row>
    <row r="672" ht="15.75" customHeight="1">
      <c r="A672" s="202" t="s">
        <v>1859</v>
      </c>
      <c r="B672" s="436" t="str">
        <f>VLOOKUP(C672,'Tech. sheet (2)'!$A:$S,18,FALSE)</f>
        <v>L-920-778-160TS340S2828-RAS-А08К05</v>
      </c>
      <c r="C672" s="437" t="str">
        <f>VLOOKUP(A672,Register!$B:$F,3,FALSE)</f>
        <v>0,16x920x778 Alu/C</v>
      </c>
      <c r="D672" s="437" t="str">
        <f>VLOOKUP(C672,'Tech. sheet (2)'!$A:$S,17,FALSE)</f>
        <v>BUF-7 A</v>
      </c>
      <c r="E672" s="437" t="str">
        <f>VLOOKUP(C672,'Tech. sheet (2)'!$A:$S,12,FALSE)</f>
        <v>ALU/C</v>
      </c>
      <c r="F672" s="505">
        <v>1.0</v>
      </c>
      <c r="G672" s="505" t="s">
        <v>3306</v>
      </c>
      <c r="H672" s="436">
        <f>VLOOKUP(A672,Register!$B:$E,4,FALSE)</f>
        <v>20000</v>
      </c>
      <c r="I672" s="412"/>
      <c r="J672" s="412"/>
      <c r="K672" s="412"/>
      <c r="L672" s="412"/>
      <c r="M672" s="412"/>
      <c r="N672" s="202" t="s">
        <v>1905</v>
      </c>
      <c r="O672" s="344" t="str">
        <f>VLOOKUP(P672,'Tech. sheet (2)'!$A:$R,18,FALSE)</f>
        <v>L-950-876-270TH435F5628-HBI-20EB05</v>
      </c>
      <c r="P672" s="343" t="str">
        <f>VLOOKUP(N672,Register!$B:$E,3,FALSE)</f>
        <v>OT153-ELQ1542A3A HBI</v>
      </c>
      <c r="Q672" s="437" t="str">
        <f>VLOOKUP(P672,'Tech. sheet (2)'!$A:$S,17,FALSE)</f>
        <v>153-1 A</v>
      </c>
      <c r="R672" s="437" t="str">
        <f>VLOOKUP(P672,'Tech. sheet (2)'!$A:$S,12,FALSE)</f>
        <v>W/G</v>
      </c>
      <c r="S672" s="505">
        <v>2.0</v>
      </c>
      <c r="T672" s="505">
        <v>819059.0</v>
      </c>
      <c r="U672" s="436">
        <f>VLOOKUP(N672,Register!$B:$E,4,FALSE)</f>
        <v>5000</v>
      </c>
      <c r="V672" s="412"/>
      <c r="W672" s="270"/>
      <c r="X672" s="270"/>
      <c r="Y672" s="270"/>
      <c r="Z672" s="270"/>
      <c r="AA672" s="270"/>
      <c r="AB672" s="270"/>
      <c r="AC672" s="270"/>
    </row>
    <row r="673" ht="15.75" customHeight="1">
      <c r="A673" s="202" t="s">
        <v>1830</v>
      </c>
      <c r="B673" s="436" t="str">
        <f>VLOOKUP(C673,'Tech. sheet (2)'!$A:$S,18,FALSE)</f>
        <v>L-913-766-140TS480F2020-RAS-А08К05</v>
      </c>
      <c r="C673" s="437" t="str">
        <f>VLOOKUP(A673,Register!$B:$F,3,FALSE)</f>
        <v>0,14x913x766 ALU/C</v>
      </c>
      <c r="D673" s="464" t="str">
        <f>VLOOKUP(C673,'Tech. sheet (2)'!$A:$S,17,FALSE)</f>
        <v>BUF-1 A</v>
      </c>
      <c r="E673" s="437" t="str">
        <f>VLOOKUP(C673,'Tech. sheet (2)'!$A:$S,12,FALSE)</f>
        <v>ALU/C</v>
      </c>
      <c r="F673" s="505">
        <v>1.0</v>
      </c>
      <c r="G673" s="505" t="s">
        <v>3306</v>
      </c>
      <c r="H673" s="436">
        <f>VLOOKUP(A673,Register!$B:$E,4,FALSE)</f>
        <v>7000</v>
      </c>
      <c r="I673" s="412"/>
      <c r="J673" s="412"/>
      <c r="K673" s="412"/>
      <c r="L673" s="412"/>
      <c r="M673" s="412"/>
      <c r="N673" s="202" t="s">
        <v>1906</v>
      </c>
      <c r="O673" s="344" t="str">
        <f>VLOOKUP(P673,'Tech. sheet (2)'!$A:$R,18,FALSE)</f>
        <v>L-950-876-270TH435F5628-HBI-20EB05</v>
      </c>
      <c r="P673" s="343" t="str">
        <f>VLOOKUP(N673,Register!$B:$E,3,FALSE)</f>
        <v>OT153-ELQ1554A0A</v>
      </c>
      <c r="Q673" s="437" t="str">
        <f>VLOOKUP(P673,'Tech. sheet (2)'!$A:$S,17,FALSE)</f>
        <v>153-1 A</v>
      </c>
      <c r="R673" s="437" t="str">
        <f>VLOOKUP(P673,'Tech. sheet (2)'!$A:$S,12,FALSE)</f>
        <v>W/G</v>
      </c>
      <c r="S673" s="505">
        <v>3.0</v>
      </c>
      <c r="T673" s="505">
        <v>816733.0</v>
      </c>
      <c r="U673" s="436">
        <f>VLOOKUP(N673,Register!$B:$E,4,FALSE)</f>
        <v>5000</v>
      </c>
      <c r="V673" s="412"/>
      <c r="W673" s="270"/>
      <c r="X673" s="270"/>
      <c r="Y673" s="270"/>
      <c r="Z673" s="270"/>
      <c r="AA673" s="270"/>
      <c r="AB673" s="270"/>
      <c r="AC673" s="270"/>
    </row>
    <row r="674" ht="15.75" customHeight="1">
      <c r="A674" s="202" t="s">
        <v>1861</v>
      </c>
      <c r="B674" s="436" t="str">
        <f>VLOOKUP(C674,'Tech. sheet (2)'!$A:$S,18,FALSE)</f>
        <v>L-954-848-170TH435S2828-HBI-15VK05</v>
      </c>
      <c r="C674" s="437" t="str">
        <f>VLOOKUP(A674,Register!$B:$F,3,FALSE)</f>
        <v>OT62-ELQ6216A2A ver2</v>
      </c>
      <c r="D674" s="437" t="str">
        <f>VLOOKUP(C674,'Tech. sheet (2)'!$A:$S,17,FALSE)</f>
        <v>62-3 A</v>
      </c>
      <c r="E674" s="437" t="str">
        <f>VLOOKUP(C674,'Tech. sheet (2)'!$A:$S,12,FALSE)</f>
        <v>W/C 15V</v>
      </c>
      <c r="F674" s="505">
        <v>1.0</v>
      </c>
      <c r="G674" s="505" t="s">
        <v>3306</v>
      </c>
      <c r="H674" s="436">
        <f>VLOOKUP(A674,Register!$B:$E,4,FALSE)</f>
        <v>25000</v>
      </c>
      <c r="I674" s="412"/>
      <c r="J674" s="412"/>
      <c r="K674" s="412"/>
      <c r="L674" s="412"/>
      <c r="M674" s="412"/>
      <c r="N674" s="202" t="s">
        <v>1905</v>
      </c>
      <c r="O674" s="344" t="str">
        <f>VLOOKUP(P674,'Tech. sheet (2)'!$A:$R,18,FALSE)</f>
        <v>L-950-876-270TH435F5628-HBI-20EB05</v>
      </c>
      <c r="P674" s="343" t="str">
        <f>VLOOKUP(N674,Register!$B:$E,3,FALSE)</f>
        <v>OT153-ELQ1542A3A HBI</v>
      </c>
      <c r="Q674" s="437" t="str">
        <f>VLOOKUP(P674,'Tech. sheet (2)'!$A:$S,17,FALSE)</f>
        <v>153-1 A</v>
      </c>
      <c r="R674" s="437" t="str">
        <f>VLOOKUP(P674,'Tech. sheet (2)'!$A:$S,12,FALSE)</f>
        <v>W/G</v>
      </c>
      <c r="S674" s="505">
        <v>3.0</v>
      </c>
      <c r="T674" s="505">
        <v>816733.0</v>
      </c>
      <c r="U674" s="436">
        <f>VLOOKUP(N674,Register!$B:$E,4,FALSE)</f>
        <v>5000</v>
      </c>
      <c r="V674" s="412"/>
      <c r="W674" s="270"/>
      <c r="X674" s="270"/>
      <c r="Y674" s="270"/>
      <c r="Z674" s="270"/>
      <c r="AA674" s="270"/>
      <c r="AB674" s="270"/>
      <c r="AC674" s="270"/>
    </row>
    <row r="675" ht="15.75" customHeight="1">
      <c r="A675" s="202" t="s">
        <v>1867</v>
      </c>
      <c r="B675" s="436" t="str">
        <f>VLOOKUP(C675,'Tech. sheet (2)'!$A:$S,18,FALSE)</f>
        <v>L-896-795-170TH550F2828-HBI-V14K05</v>
      </c>
      <c r="C675" s="437" t="str">
        <f>VLOOKUP(A675,Register!$B:$F,3,FALSE)</f>
        <v>0,17x896x795 W/C</v>
      </c>
      <c r="D675" s="437" t="str">
        <f>VLOOKUP(C675,'Tech. sheet (2)'!$A:$S,17,FALSE)</f>
        <v>№13-1</v>
      </c>
      <c r="E675" s="437" t="str">
        <f>VLOOKUP(C675,'Tech. sheet (2)'!$A:$S,12,FALSE)</f>
        <v>W/C </v>
      </c>
      <c r="F675" s="505">
        <v>1.0</v>
      </c>
      <c r="G675" s="505" t="s">
        <v>3306</v>
      </c>
      <c r="H675" s="436">
        <f>VLOOKUP(A675,Register!$B:$E,4,FALSE)</f>
        <v>40000</v>
      </c>
      <c r="I675" s="412"/>
      <c r="J675" s="412"/>
      <c r="K675" s="412"/>
      <c r="L675" s="412"/>
      <c r="M675" s="412"/>
      <c r="N675" s="202" t="s">
        <v>1894</v>
      </c>
      <c r="O675" s="344" t="str">
        <f>VLOOKUP(P675,'Tech. sheet (2)'!$A:$R,18,FALSE)</f>
        <v>L-950-876-270TH435F5628-HBI-20EB05</v>
      </c>
      <c r="P675" s="343" t="str">
        <f>VLOOKUP(N675,Register!$B:$E,3,FALSE)</f>
        <v>OT153-ELQ1542A3A HBI</v>
      </c>
      <c r="Q675" s="437" t="str">
        <f>VLOOKUP(P675,'Tech. sheet (2)'!$A:$S,17,FALSE)</f>
        <v>153-1 A</v>
      </c>
      <c r="R675" s="437" t="str">
        <f>VLOOKUP(P675,'Tech. sheet (2)'!$A:$S,12,FALSE)</f>
        <v>W/G</v>
      </c>
      <c r="S675" s="505">
        <v>3.0</v>
      </c>
      <c r="T675" s="505">
        <v>816733.0</v>
      </c>
      <c r="U675" s="436">
        <f>VLOOKUP(N675,Register!$B:$E,4,FALSE)</f>
        <v>6000</v>
      </c>
      <c r="V675" s="412"/>
      <c r="W675" s="270"/>
      <c r="X675" s="270"/>
      <c r="Y675" s="270"/>
      <c r="Z675" s="270"/>
      <c r="AA675" s="270"/>
      <c r="AB675" s="270"/>
      <c r="AC675" s="270"/>
    </row>
    <row r="676" ht="15.75" customHeight="1">
      <c r="A676" s="202" t="s">
        <v>1867</v>
      </c>
      <c r="B676" s="436" t="str">
        <f>VLOOKUP(C676,'Tech. sheet (2)'!$A:$S,18,FALSE)</f>
        <v>L-896-795-170TH550F2828-HBI-V14K05</v>
      </c>
      <c r="C676" s="437" t="str">
        <f>VLOOKUP(A676,Register!$B:$F,3,FALSE)</f>
        <v>0,17x896x795 W/C</v>
      </c>
      <c r="D676" s="437" t="str">
        <f>VLOOKUP(C676,'Tech. sheet (2)'!$A:$S,17,FALSE)</f>
        <v>№13-1</v>
      </c>
      <c r="E676" s="437" t="str">
        <f>VLOOKUP(C676,'Tech. sheet (2)'!$A:$S,12,FALSE)</f>
        <v>W/C </v>
      </c>
      <c r="F676" s="505">
        <v>2.0</v>
      </c>
      <c r="G676" s="505">
        <v>818062.0</v>
      </c>
      <c r="H676" s="436">
        <f>VLOOKUP(A676,Register!$B:$E,4,FALSE)</f>
        <v>40000</v>
      </c>
      <c r="I676" s="412"/>
      <c r="J676" s="412"/>
      <c r="K676" s="412"/>
      <c r="L676" s="412"/>
      <c r="M676" s="412"/>
      <c r="N676" s="202" t="s">
        <v>1901</v>
      </c>
      <c r="O676" s="344" t="str">
        <f>VLOOKUP(P676,'Tech. sheet (2)'!$A:$R,18,FALSE)</f>
        <v>L-838-942-170TH550F2820-HBI-A55K05</v>
      </c>
      <c r="P676" s="343" t="str">
        <f>VLOOKUP(N676,Register!$B:$E,3,FALSE)</f>
        <v>0,17x838x942 ALU/С</v>
      </c>
      <c r="Q676" s="437" t="str">
        <f>VLOOKUP(P676,'Tech. sheet (2)'!$A:$S,17,FALSE)</f>
        <v>BUF-8 A</v>
      </c>
      <c r="R676" s="437" t="str">
        <f>VLOOKUP(P676,'Tech. sheet (2)'!$A:$S,12,FALSE)</f>
        <v>ALU/С</v>
      </c>
      <c r="S676" s="505">
        <v>2.0</v>
      </c>
      <c r="T676" s="505" t="s">
        <v>3308</v>
      </c>
      <c r="U676" s="436">
        <f>VLOOKUP(N676,Register!$B:$E,4,FALSE)</f>
        <v>10000</v>
      </c>
      <c r="V676" s="412"/>
      <c r="W676" s="270"/>
      <c r="X676" s="270"/>
      <c r="Y676" s="270"/>
      <c r="Z676" s="270"/>
      <c r="AA676" s="270"/>
      <c r="AB676" s="270"/>
      <c r="AC676" s="270"/>
    </row>
    <row r="677" ht="15.75" customHeight="1">
      <c r="A677" s="202" t="s">
        <v>1861</v>
      </c>
      <c r="B677" s="436" t="str">
        <f>VLOOKUP(C677,'Tech. sheet (2)'!$A:$S,18,FALSE)</f>
        <v>L-954-848-170TH435S2828-HBI-15VK05</v>
      </c>
      <c r="C677" s="437" t="str">
        <f>VLOOKUP(A677,Register!$B:$F,3,FALSE)</f>
        <v>OT62-ELQ6216A2A ver2</v>
      </c>
      <c r="D677" s="437" t="str">
        <f>VLOOKUP(C677,'Tech. sheet (2)'!$A:$S,17,FALSE)</f>
        <v>62-3 A</v>
      </c>
      <c r="E677" s="437" t="str">
        <f>VLOOKUP(C677,'Tech. sheet (2)'!$A:$S,12,FALSE)</f>
        <v>W/C 15V</v>
      </c>
      <c r="F677" s="505">
        <v>2.0</v>
      </c>
      <c r="G677" s="505" t="s">
        <v>3309</v>
      </c>
      <c r="H677" s="436">
        <f>VLOOKUP(A677,Register!$B:$E,4,FALSE)</f>
        <v>25000</v>
      </c>
      <c r="I677" s="412"/>
      <c r="J677" s="412"/>
      <c r="K677" s="412"/>
      <c r="L677" s="412"/>
      <c r="M677" s="412"/>
      <c r="N677" s="202" t="s">
        <v>1896</v>
      </c>
      <c r="O677" s="344" t="str">
        <f>VLOOKUP(P677,'Tech. sheet (2)'!$A:$R,18,FALSE)</f>
        <v>L-942-790-160TS340S2020-RAS-А08К05</v>
      </c>
      <c r="P677" s="343" t="str">
        <f>VLOOKUP(N677,Register!$B:$E,3,FALSE)</f>
        <v>0,16x942x790 ALU/С</v>
      </c>
      <c r="Q677" s="437" t="str">
        <f>VLOOKUP(P677,'Tech. sheet (2)'!$A:$S,17,FALSE)</f>
        <v>BUF-3 A</v>
      </c>
      <c r="R677" s="437" t="str">
        <f>VLOOKUP(P677,'Tech. sheet (2)'!$A:$S,12,FALSE)</f>
        <v>ALU/С</v>
      </c>
      <c r="S677" s="505">
        <v>2.0</v>
      </c>
      <c r="T677" s="505" t="s">
        <v>3308</v>
      </c>
      <c r="U677" s="436">
        <f>VLOOKUP(N677,Register!$B:$E,4,FALSE)</f>
        <v>30000</v>
      </c>
      <c r="V677" s="412"/>
      <c r="W677" s="270"/>
      <c r="X677" s="270"/>
      <c r="Y677" s="270"/>
      <c r="Z677" s="270"/>
      <c r="AA677" s="270"/>
      <c r="AB677" s="270"/>
      <c r="AC677" s="270"/>
    </row>
    <row r="678" ht="15.75" customHeight="1">
      <c r="A678" s="202" t="s">
        <v>1871</v>
      </c>
      <c r="B678" s="436" t="str">
        <f>VLOOKUP(C678,'Tech. sheet (2)'!$A:$S,18,FALSE)</f>
        <v>L-808-908-200TH550S2828-HBI-15VK05</v>
      </c>
      <c r="C678" s="437" t="str">
        <f>VLOOKUP(A678,Register!$B:$F,3,FALSE)</f>
        <v>OT96-15VK05 HBIS</v>
      </c>
      <c r="D678" s="437" t="str">
        <f>VLOOKUP(C678,'Tech. sheet (2)'!$A:$S,17,FALSE)</f>
        <v>96-8 A</v>
      </c>
      <c r="E678" s="437" t="str">
        <f>VLOOKUP(C678,'Tech. sheet (2)'!$A:$S,12,FALSE)</f>
        <v>W/C 15V</v>
      </c>
      <c r="F678" s="505">
        <v>2.0</v>
      </c>
      <c r="G678" s="505" t="s">
        <v>3309</v>
      </c>
      <c r="H678" s="436">
        <f>VLOOKUP(A678,Register!$B:$E,4,FALSE)</f>
        <v>7000</v>
      </c>
      <c r="I678" s="412"/>
      <c r="J678" s="412"/>
      <c r="K678" s="412"/>
      <c r="L678" s="412"/>
      <c r="M678" s="412"/>
      <c r="N678" s="202" t="s">
        <v>1907</v>
      </c>
      <c r="O678" s="344" t="str">
        <f>VLOOKUP(P678,'Tech. sheet (2)'!$A:$R,18,FALSE)</f>
        <v>L-838-941,7-200TH550S2828-HBI-D10B05</v>
      </c>
      <c r="P678" s="343" t="str">
        <f>VLOOKUP(N678,Register!$B:$E,3,FALSE)</f>
        <v>OT99-D10B05 203XQ</v>
      </c>
      <c r="Q678" s="437" t="str">
        <f>VLOOKUP(P678,'Tech. sheet (2)'!$A:$S,17,FALSE)</f>
        <v>99-C-6 A</v>
      </c>
      <c r="R678" s="437" t="str">
        <f>VLOOKUP(P678,'Tech. sheet (2)'!$A:$S,12,FALSE)</f>
        <v>D10B05</v>
      </c>
      <c r="S678" s="505">
        <v>2.0</v>
      </c>
      <c r="T678" s="508">
        <v>101597.0</v>
      </c>
      <c r="U678" s="436">
        <f>VLOOKUP(N678,Register!$B:$E,4,FALSE)</f>
        <v>6500</v>
      </c>
      <c r="V678" s="412"/>
      <c r="W678" s="270"/>
      <c r="X678" s="270"/>
      <c r="Y678" s="270"/>
      <c r="Z678" s="270"/>
      <c r="AA678" s="270"/>
      <c r="AB678" s="270"/>
      <c r="AC678" s="270"/>
    </row>
    <row r="679" ht="15.75" customHeight="1">
      <c r="A679" s="202" t="s">
        <v>1874</v>
      </c>
      <c r="B679" s="436" t="str">
        <f>VLOOKUP(C679,'Tech. sheet (2)'!$A:$S,18,FALSE)</f>
        <v>L-922-868-170TH550F2828-HBI-21ЕК05</v>
      </c>
      <c r="C679" s="437" t="str">
        <f>VLOOKUP(A679,Register!$B:$F,3,FALSE)</f>
        <v>OT70-ELQ7022A5A TH550</v>
      </c>
      <c r="D679" s="437" t="str">
        <f>VLOOKUP(C679,'Tech. sheet (2)'!$A:$S,17,FALSE)</f>
        <v>70-6 C</v>
      </c>
      <c r="E679" s="437" t="str">
        <f>VLOOKUP(C679,'Tech. sheet (2)'!$A:$S,12,FALSE)</f>
        <v>21E</v>
      </c>
      <c r="F679" s="505">
        <v>2.0</v>
      </c>
      <c r="G679" s="505" t="s">
        <v>3309</v>
      </c>
      <c r="H679" s="436">
        <f>VLOOKUP(A679,Register!$B:$E,4,FALSE)</f>
        <v>15000</v>
      </c>
      <c r="I679" s="412"/>
      <c r="J679" s="412"/>
      <c r="K679" s="412"/>
      <c r="L679" s="412"/>
      <c r="M679" s="412"/>
      <c r="N679" s="202" t="s">
        <v>1907</v>
      </c>
      <c r="O679" s="344" t="str">
        <f>VLOOKUP(P679,'Tech. sheet (2)'!$A:$R,18,FALSE)</f>
        <v>L-838-941,7-200TH550S2828-HBI-D10B05</v>
      </c>
      <c r="P679" s="343" t="str">
        <f>VLOOKUP(N679,Register!$B:$E,3,FALSE)</f>
        <v>OT99-D10B05 203XQ</v>
      </c>
      <c r="Q679" s="437" t="str">
        <f>VLOOKUP(P679,'Tech. sheet (2)'!$A:$S,17,FALSE)</f>
        <v>99-C-6 A</v>
      </c>
      <c r="R679" s="437" t="str">
        <f>VLOOKUP(P679,'Tech. sheet (2)'!$A:$S,12,FALSE)</f>
        <v>D10B05</v>
      </c>
      <c r="S679" s="505">
        <v>3.0</v>
      </c>
      <c r="T679" s="508">
        <v>101597.0</v>
      </c>
      <c r="U679" s="436">
        <f>VLOOKUP(N679,Register!$B:$E,4,FALSE)</f>
        <v>6500</v>
      </c>
      <c r="V679" s="412"/>
      <c r="W679" s="270"/>
      <c r="X679" s="270"/>
      <c r="Y679" s="270"/>
      <c r="Z679" s="270"/>
      <c r="AA679" s="270"/>
      <c r="AB679" s="270"/>
      <c r="AC679" s="270"/>
    </row>
    <row r="680" ht="15.75" customHeight="1">
      <c r="A680" s="202" t="s">
        <v>1874</v>
      </c>
      <c r="B680" s="436" t="str">
        <f>VLOOKUP(C680,'Tech. sheet (2)'!$A:$S,18,FALSE)</f>
        <v>L-922-868-170TH550F2828-HBI-21ЕК05</v>
      </c>
      <c r="C680" s="437" t="str">
        <f>VLOOKUP(A680,Register!$B:$F,3,FALSE)</f>
        <v>OT70-ELQ7022A5A TH550</v>
      </c>
      <c r="D680" s="437" t="str">
        <f>VLOOKUP(C680,'Tech. sheet (2)'!$A:$S,17,FALSE)</f>
        <v>70-6 C</v>
      </c>
      <c r="E680" s="437" t="str">
        <f>VLOOKUP(C680,'Tech. sheet (2)'!$A:$S,12,FALSE)</f>
        <v>21E</v>
      </c>
      <c r="F680" s="505">
        <v>3.0</v>
      </c>
      <c r="G680" s="505" t="s">
        <v>3319</v>
      </c>
      <c r="H680" s="436">
        <f>VLOOKUP(A680,Register!$B:$E,4,FALSE)</f>
        <v>15000</v>
      </c>
      <c r="I680" s="412"/>
      <c r="J680" s="412"/>
      <c r="K680" s="412"/>
      <c r="L680" s="412"/>
      <c r="M680" s="412"/>
      <c r="N680" s="202" t="s">
        <v>1892</v>
      </c>
      <c r="O680" s="344" t="str">
        <f>VLOOKUP(P680,'Tech. sheet (2)'!$A:$R,18,FALSE)</f>
        <v>L-950-876-270TH435S2828-HBI-W18B55</v>
      </c>
      <c r="P680" s="343" t="str">
        <f>VLOOKUP(N680,Register!$B:$E,3,FALSE)</f>
        <v>OT153-ELQ0561A2A HBI</v>
      </c>
      <c r="Q680" s="437" t="str">
        <f>VLOOKUP(P680,'Tech. sheet (2)'!$A:$S,17,FALSE)</f>
        <v>153-2
</v>
      </c>
      <c r="R680" s="437" t="str">
        <f>VLOOKUP(P680,'Tech. sheet (2)'!$A:$S,12,FALSE)</f>
        <v>2 W/G</v>
      </c>
      <c r="S680" s="505">
        <v>1.0</v>
      </c>
      <c r="T680" s="505" t="s">
        <v>3307</v>
      </c>
      <c r="U680" s="436">
        <f>VLOOKUP(N680,Register!$B:$E,4,FALSE)</f>
        <v>17000</v>
      </c>
      <c r="V680" s="412"/>
      <c r="W680" s="270"/>
      <c r="X680" s="270"/>
      <c r="Y680" s="270"/>
      <c r="Z680" s="270"/>
      <c r="AA680" s="270"/>
      <c r="AB680" s="270"/>
      <c r="AC680" s="270"/>
    </row>
    <row r="681" ht="15.75" customHeight="1">
      <c r="A681" s="202" t="s">
        <v>1873</v>
      </c>
      <c r="B681" s="436" t="str">
        <f>VLOOKUP(C681,'Tech. sheet (2)'!$A:$S,18,FALSE)</f>
        <v>L-950-876-270TH435S2828-HBI-W18B55</v>
      </c>
      <c r="C681" s="437" t="str">
        <f>VLOOKUP(A681,Register!$B:$F,3,FALSE)</f>
        <v>OT153-ELQ0561A2A HBI</v>
      </c>
      <c r="D681" s="437" t="str">
        <f>VLOOKUP(C681,'Tech. sheet (2)'!$A:$S,17,FALSE)</f>
        <v>153-2
</v>
      </c>
      <c r="E681" s="437" t="str">
        <f>VLOOKUP(C681,'Tech. sheet (2)'!$A:$S,12,FALSE)</f>
        <v>2 W/G</v>
      </c>
      <c r="F681" s="505">
        <v>1.0</v>
      </c>
      <c r="G681" s="505" t="s">
        <v>3307</v>
      </c>
      <c r="H681" s="436">
        <f>VLOOKUP(A681,Register!$B:$E,4,FALSE)</f>
        <v>10000</v>
      </c>
      <c r="I681" s="412"/>
      <c r="J681" s="412"/>
      <c r="K681" s="412"/>
      <c r="L681" s="412"/>
      <c r="M681" s="412"/>
      <c r="N681" s="202" t="s">
        <v>1892</v>
      </c>
      <c r="O681" s="344" t="str">
        <f>VLOOKUP(P681,'Tech. sheet (2)'!$A:$R,18,FALSE)</f>
        <v>L-950-876-270TH435S2828-HBI-W18B55</v>
      </c>
      <c r="P681" s="343" t="str">
        <f>VLOOKUP(N681,Register!$B:$E,3,FALSE)</f>
        <v>OT153-ELQ0561A2A HBI</v>
      </c>
      <c r="Q681" s="437" t="str">
        <f>VLOOKUP(P681,'Tech. sheet (2)'!$A:$S,17,FALSE)</f>
        <v>153-2
</v>
      </c>
      <c r="R681" s="437" t="str">
        <f>VLOOKUP(P681,'Tech. sheet (2)'!$A:$S,12,FALSE)</f>
        <v>2 W/G</v>
      </c>
      <c r="S681" s="505">
        <v>2.0</v>
      </c>
      <c r="T681" s="505">
        <v>818062.0</v>
      </c>
      <c r="U681" s="436">
        <f>VLOOKUP(N681,Register!$B:$E,4,FALSE)</f>
        <v>17000</v>
      </c>
      <c r="V681" s="412"/>
      <c r="W681" s="270"/>
      <c r="X681" s="270"/>
      <c r="Y681" s="270"/>
      <c r="Z681" s="270"/>
      <c r="AA681" s="270"/>
      <c r="AB681" s="270"/>
      <c r="AC681" s="270"/>
    </row>
    <row r="682" ht="15.75" customHeight="1">
      <c r="A682" s="202" t="s">
        <v>1873</v>
      </c>
      <c r="B682" s="436" t="str">
        <f>VLOOKUP(C682,'Tech. sheet (2)'!$A:$S,18,FALSE)</f>
        <v>L-950-876-270TH435S2828-HBI-W18B55</v>
      </c>
      <c r="C682" s="437" t="str">
        <f>VLOOKUP(A682,Register!$B:$F,3,FALSE)</f>
        <v>OT153-ELQ0561A2A HBI</v>
      </c>
      <c r="D682" s="437" t="str">
        <f>VLOOKUP(C682,'Tech. sheet (2)'!$A:$S,17,FALSE)</f>
        <v>153-2
</v>
      </c>
      <c r="E682" s="437" t="str">
        <f>VLOOKUP(C682,'Tech. sheet (2)'!$A:$S,12,FALSE)</f>
        <v>2 W/G</v>
      </c>
      <c r="F682" s="505">
        <v>2.0</v>
      </c>
      <c r="G682" s="505">
        <v>818062.0</v>
      </c>
      <c r="H682" s="436">
        <f>VLOOKUP(A682,Register!$B:$E,4,FALSE)</f>
        <v>10000</v>
      </c>
      <c r="I682" s="412"/>
      <c r="J682" s="412"/>
      <c r="K682" s="412"/>
      <c r="L682" s="412"/>
      <c r="M682" s="412"/>
      <c r="N682" s="202" t="s">
        <v>1892</v>
      </c>
      <c r="O682" s="344" t="str">
        <f>VLOOKUP(P682,'Tech. sheet (2)'!$A:$R,18,FALSE)</f>
        <v>L-950-876-270TH435S2828-HBI-W18B55</v>
      </c>
      <c r="P682" s="343" t="str">
        <f>VLOOKUP(N682,Register!$B:$E,3,FALSE)</f>
        <v>OT153-ELQ0561A2A HBI</v>
      </c>
      <c r="Q682" s="437" t="str">
        <f>VLOOKUP(P682,'Tech. sheet (2)'!$A:$S,17,FALSE)</f>
        <v>153-2
</v>
      </c>
      <c r="R682" s="437" t="str">
        <f>VLOOKUP(P682,'Tech. sheet (2)'!$A:$S,12,FALSE)</f>
        <v>2 W/G</v>
      </c>
      <c r="S682" s="505">
        <v>3.0</v>
      </c>
      <c r="T682" s="505">
        <v>818062.0</v>
      </c>
      <c r="U682" s="436">
        <f>VLOOKUP(N682,Register!$B:$E,4,FALSE)</f>
        <v>17000</v>
      </c>
      <c r="V682" s="412"/>
      <c r="W682" s="270"/>
      <c r="X682" s="270"/>
      <c r="Y682" s="270"/>
      <c r="Z682" s="270"/>
      <c r="AA682" s="270"/>
      <c r="AB682" s="270"/>
      <c r="AC682" s="270"/>
    </row>
    <row r="683" ht="15.75" customHeight="1">
      <c r="A683" s="202" t="s">
        <v>1873</v>
      </c>
      <c r="B683" s="436" t="str">
        <f>VLOOKUP(C683,'Tech. sheet (2)'!$A:$S,18,FALSE)</f>
        <v>L-950-876-270TH435S2828-HBI-W18B55</v>
      </c>
      <c r="C683" s="437" t="str">
        <f>VLOOKUP(A683,Register!$B:$F,3,FALSE)</f>
        <v>OT153-ELQ0561A2A HBI</v>
      </c>
      <c r="D683" s="437" t="str">
        <f>VLOOKUP(C683,'Tech. sheet (2)'!$A:$S,17,FALSE)</f>
        <v>153-2
</v>
      </c>
      <c r="E683" s="437" t="str">
        <f>VLOOKUP(C683,'Tech. sheet (2)'!$A:$S,12,FALSE)</f>
        <v>2 W/G</v>
      </c>
      <c r="F683" s="505">
        <v>3.0</v>
      </c>
      <c r="G683" s="505">
        <v>818062.0</v>
      </c>
      <c r="H683" s="436">
        <f>VLOOKUP(A683,Register!$B:$E,4,FALSE)</f>
        <v>10000</v>
      </c>
      <c r="I683" s="412"/>
      <c r="J683" s="412"/>
      <c r="K683" s="412"/>
      <c r="L683" s="412"/>
      <c r="M683" s="412"/>
      <c r="N683" s="168" t="s">
        <v>1915</v>
      </c>
      <c r="O683" s="344" t="str">
        <f>VLOOKUP(P683,'Tech. sheet (2)'!$A:$R,18,FALSE)</f>
        <v>L-913-766-140TS480F2020-RAS-А08К05</v>
      </c>
      <c r="P683" s="343" t="str">
        <f>VLOOKUP(N683,Register!$B:$E,3,FALSE)</f>
        <v>0,14x913x766 ALU/C</v>
      </c>
      <c r="Q683" s="464" t="str">
        <f>VLOOKUP(P683,'Tech. sheet (2)'!$A:$S,17,FALSE)</f>
        <v>BUF-1 A</v>
      </c>
      <c r="R683" s="437" t="str">
        <f>VLOOKUP(P683,'Tech. sheet (2)'!$A:$S,12,FALSE)</f>
        <v>ALU/C</v>
      </c>
      <c r="S683" s="505">
        <v>2.0</v>
      </c>
      <c r="T683" s="505" t="s">
        <v>3308</v>
      </c>
      <c r="U683" s="436">
        <f>VLOOKUP(N683,Register!$B:$E,4,FALSE)</f>
        <v>27000</v>
      </c>
      <c r="V683" s="412"/>
      <c r="W683" s="270"/>
      <c r="X683" s="270"/>
      <c r="Y683" s="270"/>
      <c r="Z683" s="270"/>
      <c r="AA683" s="270"/>
      <c r="AB683" s="270"/>
      <c r="AC683" s="270"/>
    </row>
    <row r="684" ht="15.75" customHeight="1">
      <c r="A684" s="202" t="s">
        <v>1869</v>
      </c>
      <c r="B684" s="436" t="str">
        <f>VLOOKUP(C684,'Tech. sheet (2)'!$A:$S,18,FALSE)</f>
        <v>L-918-925-150TS550S2828-RAS-C06K05</v>
      </c>
      <c r="C684" s="437" t="str">
        <f>VLOOKUP(A684,Register!$B:$F,3,FALSE)</f>
        <v>0,15x918x925 G/C RAS</v>
      </c>
      <c r="D684" s="437" t="str">
        <f>VLOOKUP(C684,'Tech. sheet (2)'!$A:$S,17,FALSE)</f>
        <v>BUF-9 C</v>
      </c>
      <c r="E684" s="437" t="str">
        <f>VLOOKUP(C684,'Tech. sheet (2)'!$A:$S,12,FALSE)</f>
        <v>G/C</v>
      </c>
      <c r="F684" s="505">
        <v>2.0</v>
      </c>
      <c r="G684" s="505">
        <v>101597.0</v>
      </c>
      <c r="H684" s="436">
        <f>VLOOKUP(A684,Register!$B:$E,4,FALSE)</f>
        <v>20000</v>
      </c>
      <c r="I684" s="412"/>
      <c r="J684" s="412"/>
      <c r="K684" s="412"/>
      <c r="L684" s="412"/>
      <c r="M684" s="412"/>
      <c r="N684" s="111" t="s">
        <v>1916</v>
      </c>
      <c r="O684" s="344" t="str">
        <f>VLOOKUP(P684,'Tech. sheet (2)'!$A:$R,18,FALSE)</f>
        <v>L-913-766-140TS480F2020-RAS-21EK05</v>
      </c>
      <c r="P684" s="343" t="str">
        <f>VLOOKUP(N684,Register!$B:$E,3,FALSE)</f>
        <v>0,14x913x766 21E</v>
      </c>
      <c r="Q684" s="464" t="str">
        <f>VLOOKUP(P684,'Tech. sheet (2)'!$A:$S,17,FALSE)</f>
        <v>BUF-2 A</v>
      </c>
      <c r="R684" s="437" t="str">
        <f>VLOOKUP(P684,'Tech. sheet (2)'!$A:$S,12,FALSE)</f>
        <v>21E</v>
      </c>
      <c r="S684" s="505">
        <v>2.0</v>
      </c>
      <c r="T684" s="505" t="s">
        <v>3317</v>
      </c>
      <c r="U684" s="436">
        <f>VLOOKUP(N684,Register!$B:$E,4,FALSE)</f>
        <v>23000</v>
      </c>
      <c r="V684" s="412"/>
      <c r="W684" s="270"/>
      <c r="X684" s="270"/>
      <c r="Y684" s="270"/>
      <c r="Z684" s="270"/>
      <c r="AA684" s="270"/>
      <c r="AB684" s="270"/>
      <c r="AC684" s="270"/>
    </row>
    <row r="685" ht="15.75" customHeight="1">
      <c r="A685" s="202" t="s">
        <v>1870</v>
      </c>
      <c r="B685" s="436" t="str">
        <f>VLOOKUP(C685,'Tech. sheet (2)'!$A:$S,18,FALSE)</f>
        <v>L-918-925-150TS550S2828-RAS-C06K05</v>
      </c>
      <c r="C685" s="437" t="str">
        <f>VLOOKUP(A685,Register!$B:$F,3,FALSE)</f>
        <v>0,15x918x925 G/C RAS</v>
      </c>
      <c r="D685" s="437" t="str">
        <f>VLOOKUP(C685,'Tech. sheet (2)'!$A:$S,17,FALSE)</f>
        <v>BUF-9 C</v>
      </c>
      <c r="E685" s="437" t="str">
        <f>VLOOKUP(C685,'Tech. sheet (2)'!$A:$S,12,FALSE)</f>
        <v>G/C</v>
      </c>
      <c r="F685" s="505">
        <v>2.0</v>
      </c>
      <c r="G685" s="505">
        <v>101597.0</v>
      </c>
      <c r="H685" s="436">
        <f>VLOOKUP(A685,Register!$B:$E,4,FALSE)</f>
        <v>20000</v>
      </c>
      <c r="I685" s="412"/>
      <c r="J685" s="412"/>
      <c r="K685" s="412"/>
      <c r="L685" s="412"/>
      <c r="M685" s="412"/>
      <c r="N685" s="202" t="s">
        <v>1918</v>
      </c>
      <c r="O685" s="344" t="str">
        <f>VLOOKUP(P685,'Tech. sheet (2)'!$A:$R,18,FALSE)</f>
        <v>L-954-848-170TH435S2828-HBI-15VK05</v>
      </c>
      <c r="P685" s="343" t="str">
        <f>VLOOKUP(N685,Register!$B:$E,3,FALSE)</f>
        <v>OT62-ELQ6216A2A ver2</v>
      </c>
      <c r="Q685" s="437" t="str">
        <f>VLOOKUP(P685,'Tech. sheet (2)'!$A:$S,17,FALSE)</f>
        <v>62-3 A</v>
      </c>
      <c r="R685" s="437" t="str">
        <f>VLOOKUP(P685,'Tech. sheet (2)'!$A:$S,12,FALSE)</f>
        <v>W/C 15V</v>
      </c>
      <c r="S685" s="505">
        <v>2.0</v>
      </c>
      <c r="T685" s="505" t="s">
        <v>3309</v>
      </c>
      <c r="U685" s="436">
        <f>VLOOKUP(N685,Register!$B:$E,4,FALSE)</f>
        <v>20000</v>
      </c>
      <c r="V685" s="412"/>
      <c r="W685" s="270"/>
      <c r="X685" s="270"/>
      <c r="Y685" s="270"/>
      <c r="Z685" s="270"/>
      <c r="AA685" s="270"/>
      <c r="AB685" s="270"/>
      <c r="AC685" s="270"/>
    </row>
    <row r="686" ht="15.75" customHeight="1">
      <c r="A686" s="202" t="s">
        <v>1868</v>
      </c>
      <c r="B686" s="436" t="str">
        <f>VLOOKUP(C686,'Tech. sheet (2)'!$A:$S,18,FALSE)</f>
        <v>L-918-925-150TS550S2828-RAS-C06K05</v>
      </c>
      <c r="C686" s="437" t="str">
        <f>VLOOKUP(A686,Register!$B:$F,3,FALSE)</f>
        <v>0,15x918x925 G/C RAS</v>
      </c>
      <c r="D686" s="437" t="str">
        <f>VLOOKUP(C686,'Tech. sheet (2)'!$A:$S,17,FALSE)</f>
        <v>BUF-9 C</v>
      </c>
      <c r="E686" s="437" t="str">
        <f>VLOOKUP(C686,'Tech. sheet (2)'!$A:$S,12,FALSE)</f>
        <v>G/C</v>
      </c>
      <c r="F686" s="505">
        <v>2.0</v>
      </c>
      <c r="G686" s="505">
        <v>101597.0</v>
      </c>
      <c r="H686" s="436">
        <f>VLOOKUP(A686,Register!$B:$E,4,FALSE)</f>
        <v>20000</v>
      </c>
      <c r="I686" s="412"/>
      <c r="J686" s="412"/>
      <c r="K686" s="412"/>
      <c r="L686" s="412"/>
      <c r="M686" s="412"/>
      <c r="N686" s="202" t="s">
        <v>1919</v>
      </c>
      <c r="O686" s="344" t="str">
        <f>VLOOKUP(P686,'Tech. sheet (2)'!$A:$R,18,FALSE)</f>
        <v>L-954-848-170TH435S2828-HBI-15VK05</v>
      </c>
      <c r="P686" s="343" t="str">
        <f>VLOOKUP(N686,Register!$B:$E,3,FALSE)</f>
        <v>OT62-ELQ6216A2A ver2</v>
      </c>
      <c r="Q686" s="437" t="str">
        <f>VLOOKUP(P686,'Tech. sheet (2)'!$A:$S,17,FALSE)</f>
        <v>62-3 A</v>
      </c>
      <c r="R686" s="437" t="str">
        <f>VLOOKUP(P686,'Tech. sheet (2)'!$A:$S,12,FALSE)</f>
        <v>W/C 15V</v>
      </c>
      <c r="S686" s="505">
        <v>2.0</v>
      </c>
      <c r="T686" s="505" t="s">
        <v>3309</v>
      </c>
      <c r="U686" s="436">
        <f>VLOOKUP(N686,Register!$B:$E,4,FALSE)</f>
        <v>20000</v>
      </c>
      <c r="V686" s="412"/>
      <c r="W686" s="270"/>
      <c r="X686" s="270"/>
      <c r="Y686" s="270"/>
      <c r="Z686" s="270"/>
      <c r="AA686" s="270"/>
      <c r="AB686" s="270"/>
      <c r="AC686" s="270"/>
    </row>
    <row r="687" ht="15.75" customHeight="1">
      <c r="A687" s="202" t="s">
        <v>1881</v>
      </c>
      <c r="B687" s="436" t="str">
        <f>VLOOKUP(C687,'Tech. sheet (2)'!$A:$S,18,FALSE)</f>
        <v>L-918-925-150TS550S2828-RAS-C06K05</v>
      </c>
      <c r="C687" s="437" t="str">
        <f>VLOOKUP(A687,Register!$B:$F,3,FALSE)</f>
        <v>0,15x918x925 G/C RAS</v>
      </c>
      <c r="D687" s="437" t="str">
        <f>VLOOKUP(C687,'Tech. sheet (2)'!$A:$S,17,FALSE)</f>
        <v>BUF-9 C</v>
      </c>
      <c r="E687" s="437" t="str">
        <f>VLOOKUP(C687,'Tech. sheet (2)'!$A:$S,12,FALSE)</f>
        <v>G/C</v>
      </c>
      <c r="F687" s="505">
        <v>1.0</v>
      </c>
      <c r="G687" s="505" t="s">
        <v>3306</v>
      </c>
      <c r="H687" s="436">
        <f>VLOOKUP(A687,Register!$B:$E,4,FALSE)</f>
        <v>30000</v>
      </c>
      <c r="I687" s="412"/>
      <c r="J687" s="412"/>
      <c r="K687" s="412"/>
      <c r="L687" s="412"/>
      <c r="M687" s="412"/>
      <c r="N687" s="202" t="s">
        <v>1921</v>
      </c>
      <c r="O687" s="344" t="str">
        <f>VLOOKUP(P687,'Tech. sheet (2)'!$A:$R,18,FALSE)</f>
        <v>L-808-908-200TH550S2828-HBI-A07K05</v>
      </c>
      <c r="P687" s="343" t="str">
        <f>VLOOKUP(N687,Register!$B:$E,3,FALSE)</f>
        <v>OT96 Alu/C HBI auto</v>
      </c>
      <c r="Q687" s="437" t="str">
        <f>VLOOKUP(P687,'Tech. sheet (2)'!$A:$S,17,FALSE)</f>
        <v>96-1 A</v>
      </c>
      <c r="R687" s="447" t="str">
        <f>VLOOKUP(P687,'Tech. sheet (2)'!$A:$S,12,FALSE)</f>
        <v>ALU/C</v>
      </c>
      <c r="S687" s="505">
        <v>2.0</v>
      </c>
      <c r="T687" s="505" t="s">
        <v>3308</v>
      </c>
      <c r="U687" s="436">
        <f>VLOOKUP(N687,Register!$B:$E,4,FALSE)</f>
        <v>22000</v>
      </c>
      <c r="V687" s="412"/>
      <c r="W687" s="270"/>
      <c r="X687" s="270"/>
      <c r="Y687" s="270"/>
      <c r="Z687" s="270"/>
      <c r="AA687" s="270"/>
      <c r="AB687" s="270"/>
      <c r="AC687" s="270"/>
    </row>
    <row r="688" ht="15.75" customHeight="1">
      <c r="A688" s="202" t="s">
        <v>1882</v>
      </c>
      <c r="B688" s="436" t="str">
        <f>VLOOKUP(C688,'Tech. sheet (2)'!$A:$S,18,FALSE)</f>
        <v>L-913-766-140TS480F2020-RAS-А08К05</v>
      </c>
      <c r="C688" s="437" t="str">
        <f>VLOOKUP(A688,Register!$B:$F,3,FALSE)</f>
        <v>0,14x913x766 ALU/C</v>
      </c>
      <c r="D688" s="464" t="str">
        <f>VLOOKUP(C688,'Tech. sheet (2)'!$A:$S,17,FALSE)</f>
        <v>BUF-1 A</v>
      </c>
      <c r="E688" s="437" t="str">
        <f>VLOOKUP(C688,'Tech. sheet (2)'!$A:$S,12,FALSE)</f>
        <v>ALU/C</v>
      </c>
      <c r="F688" s="505">
        <v>1.0</v>
      </c>
      <c r="G688" s="505" t="s">
        <v>3306</v>
      </c>
      <c r="H688" s="436">
        <f>VLOOKUP(A688,Register!$B:$E,4,FALSE)</f>
        <v>30000</v>
      </c>
      <c r="I688" s="412"/>
      <c r="J688" s="412"/>
      <c r="K688" s="412"/>
      <c r="L688" s="412"/>
      <c r="M688" s="412"/>
      <c r="N688" s="202" t="s">
        <v>1922</v>
      </c>
      <c r="O688" s="344" t="str">
        <f>VLOOKUP(P688,'Tech. sheet (2)'!$A:$R,18,FALSE)</f>
        <v>L-808-908-200TH550S2828-HBI-A07K05</v>
      </c>
      <c r="P688" s="343" t="str">
        <f>VLOOKUP(N688,Register!$B:$E,3,FALSE)</f>
        <v>OT96 Alu/C HBI auto</v>
      </c>
      <c r="Q688" s="437" t="str">
        <f>VLOOKUP(P688,'Tech. sheet (2)'!$A:$S,17,FALSE)</f>
        <v>96-1 A</v>
      </c>
      <c r="R688" s="447" t="str">
        <f>VLOOKUP(P688,'Tech. sheet (2)'!$A:$S,12,FALSE)</f>
        <v>ALU/C</v>
      </c>
      <c r="S688" s="505">
        <v>2.0</v>
      </c>
      <c r="T688" s="505" t="s">
        <v>3308</v>
      </c>
      <c r="U688" s="436">
        <f>VLOOKUP(N688,Register!$B:$E,4,FALSE)</f>
        <v>23000</v>
      </c>
      <c r="V688" s="412"/>
      <c r="W688" s="270"/>
      <c r="X688" s="270"/>
      <c r="Y688" s="270"/>
      <c r="Z688" s="270"/>
      <c r="AA688" s="270"/>
      <c r="AB688" s="270"/>
      <c r="AC688" s="270"/>
    </row>
    <row r="689" ht="15.75" customHeight="1">
      <c r="A689" s="202" t="s">
        <v>1884</v>
      </c>
      <c r="B689" s="436" t="str">
        <f>VLOOKUP(C689,'Tech. sheet (2)'!$A:$S,18,FALSE)</f>
        <v>L-975-925-150TS550S2828-RAS-21EK05</v>
      </c>
      <c r="C689" s="437" t="str">
        <f>VLOOKUP(A689,Register!$B:$F,3,FALSE)</f>
        <v>0,15x975x925 W/C RAS</v>
      </c>
      <c r="D689" s="437" t="str">
        <f>VLOOKUP(C689,'Tech. sheet (2)'!$A:$S,17,FALSE)</f>
        <v>BUF-12 B</v>
      </c>
      <c r="E689" s="437" t="str">
        <f>VLOOKUP(C689,'Tech. sheet (2)'!$A:$S,12,FALSE)</f>
        <v>21E</v>
      </c>
      <c r="F689" s="505">
        <v>1.0</v>
      </c>
      <c r="G689" s="505" t="s">
        <v>3306</v>
      </c>
      <c r="H689" s="436">
        <f>VLOOKUP(A689,Register!$B:$E,4,FALSE)</f>
        <v>20000</v>
      </c>
      <c r="I689" s="412"/>
      <c r="J689" s="412"/>
      <c r="K689" s="412"/>
      <c r="L689" s="412"/>
      <c r="M689" s="412"/>
      <c r="N689" s="202" t="s">
        <v>1923</v>
      </c>
      <c r="O689" s="344" t="str">
        <f>VLOOKUP(P689,'Tech. sheet (2)'!$A:$R,18,FALSE)</f>
        <v>L-838-942-170TH550F2820-HBI-A55K05</v>
      </c>
      <c r="P689" s="343" t="str">
        <f>VLOOKUP(N689,Register!$B:$E,3,FALSE)</f>
        <v>0,17x838x942 ALU/С</v>
      </c>
      <c r="Q689" s="437" t="str">
        <f>VLOOKUP(P689,'Tech. sheet (2)'!$A:$S,17,FALSE)</f>
        <v>BUF-8 A</v>
      </c>
      <c r="R689" s="437" t="str">
        <f>VLOOKUP(P689,'Tech. sheet (2)'!$A:$S,12,FALSE)</f>
        <v>ALU/С</v>
      </c>
      <c r="S689" s="505">
        <v>2.0</v>
      </c>
      <c r="T689" s="505" t="s">
        <v>3308</v>
      </c>
      <c r="U689" s="436">
        <f>VLOOKUP(N689,Register!$B:$E,4,FALSE)</f>
        <v>40000</v>
      </c>
      <c r="V689" s="412"/>
      <c r="W689" s="270"/>
      <c r="X689" s="270"/>
      <c r="Y689" s="270"/>
      <c r="Z689" s="270"/>
      <c r="AA689" s="270"/>
      <c r="AB689" s="270"/>
      <c r="AC689" s="270"/>
    </row>
    <row r="690" ht="15.75" customHeight="1">
      <c r="A690" s="202" t="s">
        <v>1887</v>
      </c>
      <c r="B690" s="436" t="str">
        <f>VLOOKUP(C690,'Tech. sheet (2)'!$A:$S,18,FALSE)</f>
        <v>L-808-908-200TH550S2828-HBI-A07K05</v>
      </c>
      <c r="C690" s="437" t="str">
        <f>VLOOKUP(A690,Register!$B:$F,3,FALSE)</f>
        <v>OT96 Alu/C HBI auto</v>
      </c>
      <c r="D690" s="437" t="str">
        <f>VLOOKUP(C690,'Tech. sheet (2)'!$A:$S,17,FALSE)</f>
        <v>96-1 A</v>
      </c>
      <c r="E690" s="447" t="str">
        <f>VLOOKUP(C690,'Tech. sheet (2)'!$A:$S,12,FALSE)</f>
        <v>ALU/C</v>
      </c>
      <c r="F690" s="505">
        <v>1.0</v>
      </c>
      <c r="G690" s="505" t="s">
        <v>3306</v>
      </c>
      <c r="H690" s="436">
        <f>VLOOKUP(A690,Register!$B:$E,4,FALSE)</f>
        <v>30000</v>
      </c>
      <c r="I690" s="412"/>
      <c r="J690" s="412"/>
      <c r="K690" s="412"/>
      <c r="L690" s="412"/>
      <c r="M690" s="412"/>
      <c r="N690" s="202" t="s">
        <v>1927</v>
      </c>
      <c r="O690" s="344" t="str">
        <f>VLOOKUP(P690,'Tech. sheet (2)'!$A:$R,18,FALSE)</f>
        <v>L-838-942-170TH550F2820-HBI-A55K05</v>
      </c>
      <c r="P690" s="343" t="str">
        <f>VLOOKUP(N690,Register!$B:$E,3,FALSE)</f>
        <v>0,17x838x942 ALU/С</v>
      </c>
      <c r="Q690" s="437" t="str">
        <f>VLOOKUP(P690,'Tech. sheet (2)'!$A:$S,17,FALSE)</f>
        <v>BUF-8 A</v>
      </c>
      <c r="R690" s="437" t="str">
        <f>VLOOKUP(P690,'Tech. sheet (2)'!$A:$S,12,FALSE)</f>
        <v>ALU/С</v>
      </c>
      <c r="S690" s="505">
        <v>2.0</v>
      </c>
      <c r="T690" s="505" t="s">
        <v>3308</v>
      </c>
      <c r="U690" s="436">
        <f>VLOOKUP(N690,Register!$B:$E,4,FALSE)</f>
        <v>20000</v>
      </c>
      <c r="V690" s="412"/>
      <c r="W690" s="270"/>
      <c r="X690" s="270"/>
      <c r="Y690" s="270"/>
      <c r="Z690" s="270"/>
      <c r="AA690" s="270"/>
      <c r="AB690" s="270"/>
      <c r="AC690" s="270"/>
    </row>
    <row r="691" ht="15.75" customHeight="1">
      <c r="A691" s="202" t="s">
        <v>1886</v>
      </c>
      <c r="B691" s="436" t="str">
        <f>VLOOKUP(C691,'Tech. sheet (2)'!$A:$S,18,FALSE)</f>
        <v>L-942-790-160TS340S2020-RAS-А08К05</v>
      </c>
      <c r="C691" s="437" t="str">
        <f>VLOOKUP(A691,Register!$B:$F,3,FALSE)</f>
        <v>0,16x942x790 ALU/С</v>
      </c>
      <c r="D691" s="437" t="str">
        <f>VLOOKUP(C691,'Tech. sheet (2)'!$A:$S,17,FALSE)</f>
        <v>BUF-3 A</v>
      </c>
      <c r="E691" s="437" t="str">
        <f>VLOOKUP(C691,'Tech. sheet (2)'!$A:$S,12,FALSE)</f>
        <v>ALU/С</v>
      </c>
      <c r="F691" s="505">
        <v>1.0</v>
      </c>
      <c r="G691" s="505" t="s">
        <v>3306</v>
      </c>
      <c r="H691" s="436">
        <f>VLOOKUP(A691,Register!$B:$E,4,FALSE)</f>
        <v>40000</v>
      </c>
      <c r="I691" s="412"/>
      <c r="J691" s="412"/>
      <c r="K691" s="412"/>
      <c r="L691" s="412"/>
      <c r="M691" s="412"/>
      <c r="N691" s="111" t="s">
        <v>1928</v>
      </c>
      <c r="O691" s="344" t="str">
        <f>VLOOKUP(P691,'Tech. sheet (2)'!$A:$R,18,FALSE)</f>
        <v>L-920-778-160TS340S2828-RAS-А08К05</v>
      </c>
      <c r="P691" s="343" t="str">
        <f>VLOOKUP(N691,Register!$B:$E,3,FALSE)</f>
        <v>0,16x920x778 Alu/C</v>
      </c>
      <c r="Q691" s="437" t="str">
        <f>VLOOKUP(P691,'Tech. sheet (2)'!$A:$S,17,FALSE)</f>
        <v>BUF-7 A</v>
      </c>
      <c r="R691" s="437" t="str">
        <f>VLOOKUP(P691,'Tech. sheet (2)'!$A:$S,12,FALSE)</f>
        <v>ALU/C</v>
      </c>
      <c r="S691" s="505">
        <v>2.0</v>
      </c>
      <c r="T691" s="505" t="s">
        <v>3308</v>
      </c>
      <c r="U691" s="436">
        <f>VLOOKUP(N691,Register!$B:$E,4,FALSE)</f>
        <v>20000</v>
      </c>
      <c r="V691" s="412"/>
      <c r="W691" s="270"/>
      <c r="X691" s="270"/>
      <c r="Y691" s="270"/>
      <c r="Z691" s="270"/>
      <c r="AA691" s="270"/>
      <c r="AB691" s="270"/>
      <c r="AC691" s="270"/>
    </row>
    <row r="692" ht="15.75" customHeight="1">
      <c r="A692" s="509" t="s">
        <v>1889</v>
      </c>
      <c r="B692" s="436" t="str">
        <f>VLOOKUP(C692,'Tech. sheet (2)'!$A:$S,18,FALSE)</f>
        <v>L-954-848-170TH435S2828-HBI-15VK05</v>
      </c>
      <c r="C692" s="437" t="str">
        <f>VLOOKUP(A692,Register!$B:$F,3,FALSE)</f>
        <v>OT62-ELQ6216A2A ver2</v>
      </c>
      <c r="D692" s="437" t="str">
        <f>VLOOKUP(C692,'Tech. sheet (2)'!$A:$S,17,FALSE)</f>
        <v>62-3 A</v>
      </c>
      <c r="E692" s="437" t="str">
        <f>VLOOKUP(C692,'Tech. sheet (2)'!$A:$S,12,FALSE)</f>
        <v>W/C 15V</v>
      </c>
      <c r="F692" s="505">
        <v>1.0</v>
      </c>
      <c r="G692" s="505" t="s">
        <v>3306</v>
      </c>
      <c r="H692" s="436">
        <f>VLOOKUP(A692,Register!$B:$E,4,FALSE)</f>
        <v>25000</v>
      </c>
      <c r="I692" s="412"/>
      <c r="J692" s="412"/>
      <c r="K692" s="412"/>
      <c r="L692" s="412"/>
      <c r="M692" s="412"/>
      <c r="N692" s="111" t="s">
        <v>1925</v>
      </c>
      <c r="O692" s="344" t="str">
        <f>VLOOKUP(P692,'Tech. sheet (2)'!$A:$R,18,FALSE)</f>
        <v>L-975-925-150TS550S2828-USK-C06K05</v>
      </c>
      <c r="P692" s="343" t="str">
        <f>VLOOKUP(N692,Register!$B:$E,3,FALSE)</f>
        <v>0,15x975x925 G/C USK</v>
      </c>
      <c r="Q692" s="437" t="str">
        <f>VLOOKUP(P692,'Tech. sheet (2)'!$A:$S,17,FALSE)</f>
        <v>BUF-11 C</v>
      </c>
      <c r="R692" s="437" t="str">
        <f>VLOOKUP(P692,'Tech. sheet (2)'!$A:$S,12,FALSE)</f>
        <v>G/C</v>
      </c>
      <c r="S692" s="505">
        <v>2.0</v>
      </c>
      <c r="T692" s="505">
        <v>101597.0</v>
      </c>
      <c r="U692" s="436">
        <f>VLOOKUP(N692,Register!$B:$E,4,FALSE)</f>
        <v>40000</v>
      </c>
      <c r="V692" s="412"/>
      <c r="W692" s="270"/>
      <c r="X692" s="270"/>
      <c r="Y692" s="270"/>
      <c r="Z692" s="270"/>
      <c r="AA692" s="270"/>
      <c r="AB692" s="270"/>
      <c r="AC692" s="270"/>
    </row>
    <row r="693" ht="15.75" customHeight="1">
      <c r="A693" s="509" t="s">
        <v>1888</v>
      </c>
      <c r="B693" s="436" t="str">
        <f>VLOOKUP(C693,'Tech. sheet (2)'!$A:$S,18,FALSE)</f>
        <v>L-954-848-170TH435S2828-HBI-15VK05</v>
      </c>
      <c r="C693" s="437" t="str">
        <f>VLOOKUP(A693,Register!$B:$F,3,FALSE)</f>
        <v>OT62-ELQ6216A2A ver2</v>
      </c>
      <c r="D693" s="437" t="str">
        <f>VLOOKUP(C693,'Tech. sheet (2)'!$A:$S,17,FALSE)</f>
        <v>62-3 A</v>
      </c>
      <c r="E693" s="437" t="str">
        <f>VLOOKUP(C693,'Tech. sheet (2)'!$A:$S,12,FALSE)</f>
        <v>W/C 15V</v>
      </c>
      <c r="F693" s="505">
        <v>1.0</v>
      </c>
      <c r="G693" s="505" t="s">
        <v>3306</v>
      </c>
      <c r="H693" s="436">
        <f>VLOOKUP(A693,Register!$B:$E,4,FALSE)</f>
        <v>25000</v>
      </c>
      <c r="I693" s="412"/>
      <c r="J693" s="412"/>
      <c r="K693" s="412"/>
      <c r="L693" s="412"/>
      <c r="M693" s="412"/>
      <c r="N693" s="111" t="s">
        <v>1913</v>
      </c>
      <c r="O693" s="344" t="str">
        <f>VLOOKUP(P693,'Tech. sheet (2)'!$A:$R,18,FALSE)</f>
        <v>L-918-925-150TS550S2828-RAS-C06K05</v>
      </c>
      <c r="P693" s="343" t="str">
        <f>VLOOKUP(N693,Register!$B:$E,3,FALSE)</f>
        <v>0,15x918x925 G/C RAS</v>
      </c>
      <c r="Q693" s="437" t="str">
        <f>VLOOKUP(P693,'Tech. sheet (2)'!$A:$S,17,FALSE)</f>
        <v>BUF-9 C</v>
      </c>
      <c r="R693" s="437" t="str">
        <f>VLOOKUP(P693,'Tech. sheet (2)'!$A:$S,12,FALSE)</f>
        <v>G/C</v>
      </c>
      <c r="S693" s="505">
        <v>2.0</v>
      </c>
      <c r="T693" s="505">
        <v>101597.0</v>
      </c>
      <c r="U693" s="436">
        <f>VLOOKUP(N693,Register!$B:$E,4,FALSE)</f>
        <v>14000</v>
      </c>
      <c r="V693" s="412"/>
      <c r="W693" s="270"/>
      <c r="X693" s="270"/>
      <c r="Y693" s="270"/>
      <c r="Z693" s="270"/>
      <c r="AA693" s="270"/>
      <c r="AB693" s="270"/>
      <c r="AC693" s="270"/>
    </row>
    <row r="694" ht="15.75" customHeight="1">
      <c r="A694" s="204" t="s">
        <v>1883</v>
      </c>
      <c r="B694" s="436" t="str">
        <f>VLOOKUP(C694,'Tech. sheet (2)'!$A:$S,18,FALSE)</f>
        <v>L-913-766-140TS480F2020-RAS-21EK05</v>
      </c>
      <c r="C694" s="437" t="str">
        <f>VLOOKUP(A694,Register!$B:$F,3,FALSE)</f>
        <v>0,14x913x766 21E</v>
      </c>
      <c r="D694" s="464" t="str">
        <f>VLOOKUP(C694,'Tech. sheet (2)'!$A:$S,17,FALSE)</f>
        <v>BUF-2 A</v>
      </c>
      <c r="E694" s="437" t="str">
        <f>VLOOKUP(C694,'Tech. sheet (2)'!$A:$S,12,FALSE)</f>
        <v>21E</v>
      </c>
      <c r="F694" s="505">
        <v>1.0</v>
      </c>
      <c r="G694" s="505" t="s">
        <v>3306</v>
      </c>
      <c r="H694" s="436">
        <f>VLOOKUP(A694,Register!$B:$E,4,FALSE)</f>
        <v>20000</v>
      </c>
      <c r="I694" s="412"/>
      <c r="J694" s="412"/>
      <c r="K694" s="412"/>
      <c r="L694" s="412"/>
      <c r="M694" s="412"/>
      <c r="N694" s="202" t="s">
        <v>1881</v>
      </c>
      <c r="O694" s="344" t="str">
        <f>VLOOKUP(P694,'Tech. sheet (2)'!$A:$R,18,FALSE)</f>
        <v>L-918-925-150TS550S2828-RAS-C06K05</v>
      </c>
      <c r="P694" s="343" t="str">
        <f>VLOOKUP(N694,Register!$B:$E,3,FALSE)</f>
        <v>0,15x918x925 G/C RAS</v>
      </c>
      <c r="Q694" s="437" t="str">
        <f>VLOOKUP(P694,'Tech. sheet (2)'!$A:$S,17,FALSE)</f>
        <v>BUF-9 C</v>
      </c>
      <c r="R694" s="437" t="str">
        <f>VLOOKUP(P694,'Tech. sheet (2)'!$A:$S,12,FALSE)</f>
        <v>G/C</v>
      </c>
      <c r="S694" s="505">
        <v>2.0</v>
      </c>
      <c r="T694" s="505">
        <v>101597.0</v>
      </c>
      <c r="U694" s="436">
        <f>VLOOKUP(N694,Register!$B:$E,4,FALSE)</f>
        <v>30000</v>
      </c>
      <c r="V694" s="412"/>
      <c r="W694" s="270"/>
      <c r="X694" s="270"/>
      <c r="Y694" s="270"/>
      <c r="Z694" s="270"/>
      <c r="AA694" s="270"/>
      <c r="AB694" s="270"/>
      <c r="AC694" s="270"/>
    </row>
    <row r="695" ht="15.75" customHeight="1">
      <c r="A695" s="200" t="s">
        <v>1884</v>
      </c>
      <c r="B695" s="436" t="str">
        <f>VLOOKUP(C695,'Tech. sheet (2)'!$A:$S,18,FALSE)</f>
        <v>L-975-925-150TS550S2828-RAS-21EK05</v>
      </c>
      <c r="C695" s="437" t="str">
        <f>VLOOKUP(A695,Register!$B:$F,3,FALSE)</f>
        <v>0,15x975x925 W/C RAS</v>
      </c>
      <c r="D695" s="437" t="str">
        <f>VLOOKUP(C695,'Tech. sheet (2)'!$A:$S,17,FALSE)</f>
        <v>BUF-12 B</v>
      </c>
      <c r="E695" s="437" t="str">
        <f>VLOOKUP(C695,'Tech. sheet (2)'!$A:$S,12,FALSE)</f>
        <v>21E</v>
      </c>
      <c r="F695" s="505">
        <v>3.0</v>
      </c>
      <c r="G695" s="505" t="s">
        <v>3319</v>
      </c>
      <c r="H695" s="436">
        <f>VLOOKUP(A695,Register!$B:$E,4,FALSE)</f>
        <v>20000</v>
      </c>
      <c r="I695" s="412"/>
      <c r="J695" s="412"/>
      <c r="K695" s="412"/>
      <c r="L695" s="412"/>
      <c r="M695" s="412"/>
      <c r="N695" s="111" t="s">
        <v>1932</v>
      </c>
      <c r="O695" s="344" t="str">
        <f>VLOOKUP(P695,'Tech. sheet (2)'!$A:$R,18,FALSE)</f>
        <v>L-922-868-170TH580S2828-HBI-07CK05</v>
      </c>
      <c r="P695" s="343" t="str">
        <f>VLOOKUP(N695,Register!$B:$E,3,FALSE)</f>
        <v>OT070-ELQ7013A9A </v>
      </c>
      <c r="Q695" s="437" t="str">
        <f>VLOOKUP(P695,'Tech. sheet (2)'!$A:$S,17,FALSE)</f>
        <v>70-3 A</v>
      </c>
      <c r="R695" s="437" t="str">
        <f>VLOOKUP(P695,'Tech. sheet (2)'!$A:$S,12,FALSE)</f>
        <v>G/C</v>
      </c>
      <c r="S695" s="505">
        <v>2.0</v>
      </c>
      <c r="T695" s="505">
        <v>816361.0</v>
      </c>
      <c r="U695" s="436">
        <f>VLOOKUP(N695,Register!$B:$E,4,FALSE)</f>
        <v>20000</v>
      </c>
      <c r="V695" s="412"/>
      <c r="W695" s="270"/>
      <c r="X695" s="270"/>
      <c r="Y695" s="270"/>
      <c r="Z695" s="270"/>
      <c r="AA695" s="270"/>
      <c r="AB695" s="270"/>
      <c r="AC695" s="270"/>
    </row>
    <row r="696" ht="15.75" customHeight="1">
      <c r="A696" s="168" t="s">
        <v>1896</v>
      </c>
      <c r="B696" s="436" t="str">
        <f>VLOOKUP(C696,'Tech. sheet (2)'!$A:$S,18,FALSE)</f>
        <v>L-942-790-160TS340S2020-RAS-А08К05</v>
      </c>
      <c r="C696" s="437" t="str">
        <f>VLOOKUP(A696,Register!$B:$F,3,FALSE)</f>
        <v>0,16x942x790 ALU/С</v>
      </c>
      <c r="D696" s="437" t="str">
        <f>VLOOKUP(C696,'Tech. sheet (2)'!$A:$S,17,FALSE)</f>
        <v>BUF-3 A</v>
      </c>
      <c r="E696" s="437" t="str">
        <f>VLOOKUP(C696,'Tech. sheet (2)'!$A:$S,12,FALSE)</f>
        <v>ALU/С</v>
      </c>
      <c r="F696" s="505">
        <v>1.0</v>
      </c>
      <c r="G696" s="505" t="s">
        <v>3306</v>
      </c>
      <c r="H696" s="436">
        <f>VLOOKUP(A696,Register!$B:$E,4,FALSE)</f>
        <v>30000</v>
      </c>
      <c r="I696" s="412"/>
      <c r="J696" s="412"/>
      <c r="K696" s="412"/>
      <c r="L696" s="412"/>
      <c r="M696" s="412"/>
      <c r="N696" s="111" t="s">
        <v>1933</v>
      </c>
      <c r="O696" s="344" t="str">
        <f>VLOOKUP(P696,'Tech. sheet (2)'!$A:$R,18,FALSE)</f>
        <v>L-954-848-170TH435S2828-HBI-15VK05</v>
      </c>
      <c r="P696" s="343" t="str">
        <f>VLOOKUP(N696,Register!$B:$E,3,FALSE)</f>
        <v>OT62-ELQ6216A2A ver2</v>
      </c>
      <c r="Q696" s="437" t="str">
        <f>VLOOKUP(P696,'Tech. sheet (2)'!$A:$S,17,FALSE)</f>
        <v>62-3 A</v>
      </c>
      <c r="R696" s="437" t="str">
        <f>VLOOKUP(P696,'Tech. sheet (2)'!$A:$S,12,FALSE)</f>
        <v>W/C 15V</v>
      </c>
      <c r="S696" s="505">
        <v>2.0</v>
      </c>
      <c r="T696" s="505" t="s">
        <v>3309</v>
      </c>
      <c r="U696" s="436">
        <f>VLOOKUP(N696,Register!$B:$E,4,FALSE)</f>
        <v>30000</v>
      </c>
      <c r="V696" s="412"/>
      <c r="W696" s="270"/>
      <c r="X696" s="270"/>
      <c r="Y696" s="270"/>
      <c r="Z696" s="270"/>
      <c r="AA696" s="270"/>
      <c r="AB696" s="270"/>
      <c r="AC696" s="270"/>
    </row>
    <row r="697" ht="15.75" customHeight="1">
      <c r="A697" s="202" t="s">
        <v>1901</v>
      </c>
      <c r="B697" s="436" t="str">
        <f>VLOOKUP(C697,'Tech. sheet (2)'!$A:$S,18,FALSE)</f>
        <v>L-838-942-170TH550F2820-HBI-A55K05</v>
      </c>
      <c r="C697" s="437" t="str">
        <f>VLOOKUP(A697,Register!$B:$F,3,FALSE)</f>
        <v>0,17x838x942 ALU/С</v>
      </c>
      <c r="D697" s="437" t="str">
        <f>VLOOKUP(C697,'Tech. sheet (2)'!$A:$S,17,FALSE)</f>
        <v>BUF-8 A</v>
      </c>
      <c r="E697" s="437" t="str">
        <f>VLOOKUP(C697,'Tech. sheet (2)'!$A:$S,12,FALSE)</f>
        <v>ALU/С</v>
      </c>
      <c r="F697" s="505">
        <v>1.0</v>
      </c>
      <c r="G697" s="505" t="s">
        <v>3306</v>
      </c>
      <c r="H697" s="436">
        <f>VLOOKUP(A697,Register!$B:$E,4,FALSE)</f>
        <v>10000</v>
      </c>
      <c r="I697" s="412"/>
      <c r="J697" s="412"/>
      <c r="K697" s="412"/>
      <c r="L697" s="412"/>
      <c r="M697" s="412"/>
      <c r="N697" s="202" t="s">
        <v>1934</v>
      </c>
      <c r="O697" s="344" t="str">
        <f>VLOOKUP(P697,'Tech. sheet (2)'!$A:$R,18,FALSE)</f>
        <v>L-954-848-170TH435S2828-HBI-15VK05</v>
      </c>
      <c r="P697" s="343" t="str">
        <f>VLOOKUP(N697,Register!$B:$E,3,FALSE)</f>
        <v>OT62-ELQ6216A2A ver2</v>
      </c>
      <c r="Q697" s="437" t="str">
        <f>VLOOKUP(P697,'Tech. sheet (2)'!$A:$S,17,FALSE)</f>
        <v>62-3 A</v>
      </c>
      <c r="R697" s="437" t="str">
        <f>VLOOKUP(P697,'Tech. sheet (2)'!$A:$S,12,FALSE)</f>
        <v>W/C 15V</v>
      </c>
      <c r="S697" s="505">
        <v>2.0</v>
      </c>
      <c r="T697" s="505" t="s">
        <v>3309</v>
      </c>
      <c r="U697" s="436">
        <f>VLOOKUP(N697,Register!$B:$E,4,FALSE)</f>
        <v>30000</v>
      </c>
      <c r="V697" s="412"/>
      <c r="W697" s="270"/>
      <c r="X697" s="270"/>
      <c r="Y697" s="270"/>
      <c r="Z697" s="270"/>
      <c r="AA697" s="270"/>
      <c r="AB697" s="270"/>
      <c r="AC697" s="270"/>
    </row>
    <row r="698" ht="15.75" customHeight="1">
      <c r="A698" s="111" t="s">
        <v>1913</v>
      </c>
      <c r="B698" s="436" t="str">
        <f>VLOOKUP(C698,'Tech. sheet (2)'!$A:$S,18,FALSE)</f>
        <v>L-918-925-150TS550S2828-RAS-C06K05</v>
      </c>
      <c r="C698" s="437" t="str">
        <f>VLOOKUP(A698,Register!$B:$F,3,FALSE)</f>
        <v>0,15x918x925 G/C RAS</v>
      </c>
      <c r="D698" s="437" t="str">
        <f>VLOOKUP(C698,'Tech. sheet (2)'!$A:$S,17,FALSE)</f>
        <v>BUF-9 C</v>
      </c>
      <c r="E698" s="437" t="str">
        <f>VLOOKUP(C698,'Tech. sheet (2)'!$A:$S,12,FALSE)</f>
        <v>G/C</v>
      </c>
      <c r="F698" s="436">
        <v>1.0</v>
      </c>
      <c r="G698" s="436" t="s">
        <v>3306</v>
      </c>
      <c r="H698" s="436">
        <f>VLOOKUP(A698,Register!$B:$E,4,FALSE)</f>
        <v>14000</v>
      </c>
      <c r="I698" s="412"/>
      <c r="J698" s="412"/>
      <c r="K698" s="412"/>
      <c r="L698" s="412"/>
      <c r="M698" s="412"/>
      <c r="N698" s="202" t="s">
        <v>1944</v>
      </c>
      <c r="O698" s="344" t="str">
        <f>VLOOKUP(P698,'Tech. sheet (2)'!$A:$R,18,FALSE)</f>
        <v>L-942-790-160TS480S2020-USK-А08К05  </v>
      </c>
      <c r="P698" s="343" t="str">
        <f>VLOOKUP(N698,Register!$B:$E,3,FALSE)</f>
        <v>0,16x942x790 ALU/С USK</v>
      </c>
      <c r="Q698" s="437" t="str">
        <f>VLOOKUP(P698,'Tech. sheet (2)'!$A:$S,17,FALSE)</f>
        <v>BUF-3 B</v>
      </c>
      <c r="R698" s="437" t="str">
        <f>VLOOKUP(P698,'Tech. sheet (2)'!$A:$S,12,FALSE)</f>
        <v>ALU/С</v>
      </c>
      <c r="S698" s="505">
        <v>2.0</v>
      </c>
      <c r="T698" s="505" t="s">
        <v>3308</v>
      </c>
      <c r="U698" s="436">
        <f>VLOOKUP(N698,Register!$B:$E,4,FALSE)</f>
        <v>9000</v>
      </c>
      <c r="V698" s="412"/>
      <c r="W698" s="270"/>
      <c r="X698" s="270"/>
      <c r="Y698" s="270"/>
      <c r="Z698" s="270"/>
      <c r="AA698" s="270"/>
      <c r="AB698" s="270"/>
      <c r="AC698" s="270"/>
    </row>
    <row r="699" ht="15.75" customHeight="1">
      <c r="A699" s="202" t="s">
        <v>1902</v>
      </c>
      <c r="B699" s="449" t="str">
        <f>VLOOKUP(C699,'Tech. sheet (2)'!$A:$S,18,FALSE)</f>
        <v>L-950-876-270TH435F2856-USK- W18U23</v>
      </c>
      <c r="C699" s="437" t="str">
        <f>VLOOKUP(A699,Register!$B:$F,3,FALSE)</f>
        <v>OT153-W18U23 USK</v>
      </c>
      <c r="D699" s="437" t="str">
        <f>VLOOKUP(C699,'Tech. sheet (2)'!$A:$S,17,FALSE)</f>
        <v>153-3 А</v>
      </c>
      <c r="E699" s="437" t="str">
        <f>VLOOKUP(C699,'Tech. sheet (2)'!$A:$S,12,FALSE)</f>
        <v>W18U23</v>
      </c>
      <c r="F699" s="436">
        <v>1.0</v>
      </c>
      <c r="G699" s="436" t="s">
        <v>3320</v>
      </c>
      <c r="H699" s="436">
        <f>VLOOKUP(A699,Register!$B:$E,4,FALSE)</f>
        <v>3800</v>
      </c>
      <c r="I699" s="412"/>
      <c r="J699" s="412"/>
      <c r="K699" s="412"/>
      <c r="L699" s="412"/>
      <c r="M699" s="412"/>
      <c r="N699" s="202" t="s">
        <v>1946</v>
      </c>
      <c r="O699" s="344" t="str">
        <f>VLOOKUP(P699,'Tech. sheet (2)'!$A:$R,18,FALSE)</f>
        <v>L-942-790-160TS340S2020-RAS-А08К05</v>
      </c>
      <c r="P699" s="343" t="str">
        <f>VLOOKUP(N699,Register!$B:$E,3,FALSE)</f>
        <v>0,16x942x790 ALU/С</v>
      </c>
      <c r="Q699" s="437" t="str">
        <f>VLOOKUP(P699,'Tech. sheet (2)'!$A:$S,17,FALSE)</f>
        <v>BUF-3 A</v>
      </c>
      <c r="R699" s="437" t="str">
        <f>VLOOKUP(P699,'Tech. sheet (2)'!$A:$S,12,FALSE)</f>
        <v>ALU/С</v>
      </c>
      <c r="S699" s="505">
        <v>2.0</v>
      </c>
      <c r="T699" s="505" t="s">
        <v>3308</v>
      </c>
      <c r="U699" s="436">
        <f>VLOOKUP(N699,Register!$B:$E,4,FALSE)</f>
        <v>9000</v>
      </c>
      <c r="V699" s="412"/>
      <c r="W699" s="270"/>
      <c r="X699" s="270"/>
      <c r="Y699" s="270"/>
      <c r="Z699" s="270"/>
      <c r="AA699" s="270"/>
      <c r="AB699" s="270"/>
      <c r="AC699" s="270"/>
    </row>
    <row r="700" ht="15.75" customHeight="1">
      <c r="A700" s="168" t="s">
        <v>1902</v>
      </c>
      <c r="B700" s="449" t="str">
        <f>VLOOKUP(C700,'Tech. sheet (2)'!$A:$S,18,FALSE)</f>
        <v>L-950-876-270TH435F2856-USK- W18U23</v>
      </c>
      <c r="C700" s="437" t="str">
        <f>VLOOKUP(A700,Register!$B:$F,3,FALSE)</f>
        <v>OT153-W18U23 USK</v>
      </c>
      <c r="D700" s="437" t="str">
        <f>VLOOKUP(C700,'Tech. sheet (2)'!$A:$S,17,FALSE)</f>
        <v>153-3 А</v>
      </c>
      <c r="E700" s="437" t="str">
        <f>VLOOKUP(C700,'Tech. sheet (2)'!$A:$S,12,FALSE)</f>
        <v>W18U23</v>
      </c>
      <c r="F700" s="505">
        <v>2.0</v>
      </c>
      <c r="G700" s="505" t="s">
        <v>3321</v>
      </c>
      <c r="H700" s="436">
        <f>VLOOKUP(A700,Register!$B:$E,4,FALSE)</f>
        <v>3800</v>
      </c>
      <c r="I700" s="412"/>
      <c r="J700" s="412"/>
      <c r="K700" s="412"/>
      <c r="L700" s="412"/>
      <c r="M700" s="412"/>
      <c r="N700" s="202" t="s">
        <v>1937</v>
      </c>
      <c r="O700" s="344" t="str">
        <f>VLOOKUP(P700,'Tech. sheet (2)'!$A:$R,18,FALSE)</f>
        <v>L-838-942-170TH550F2820-HBI-A55K05</v>
      </c>
      <c r="P700" s="343" t="str">
        <f>VLOOKUP(N700,Register!$B:$E,3,FALSE)</f>
        <v>0,17x838x942 ALU/С</v>
      </c>
      <c r="Q700" s="437" t="str">
        <f>VLOOKUP(P700,'Tech. sheet (2)'!$A:$S,17,FALSE)</f>
        <v>BUF-8 A</v>
      </c>
      <c r="R700" s="437" t="str">
        <f>VLOOKUP(P700,'Tech. sheet (2)'!$A:$S,12,FALSE)</f>
        <v>ALU/С</v>
      </c>
      <c r="S700" s="505">
        <v>2.0</v>
      </c>
      <c r="T700" s="505" t="s">
        <v>3308</v>
      </c>
      <c r="U700" s="436">
        <f>VLOOKUP(N700,Register!$B:$E,4,FALSE)</f>
        <v>20000</v>
      </c>
      <c r="V700" s="412"/>
      <c r="W700" s="270"/>
      <c r="X700" s="270"/>
      <c r="Y700" s="270"/>
      <c r="Z700" s="270"/>
      <c r="AA700" s="270"/>
      <c r="AB700" s="270"/>
      <c r="AC700" s="270"/>
    </row>
    <row r="701" ht="15.75" customHeight="1">
      <c r="A701" s="202" t="s">
        <v>1902</v>
      </c>
      <c r="B701" s="449" t="str">
        <f>VLOOKUP(C701,'Tech. sheet (2)'!$A:$S,18,FALSE)</f>
        <v>L-950-876-270TH435F2856-USK- W18U23</v>
      </c>
      <c r="C701" s="437" t="str">
        <f>VLOOKUP(A701,Register!$B:$F,3,FALSE)</f>
        <v>OT153-W18U23 USK</v>
      </c>
      <c r="D701" s="437" t="str">
        <f>VLOOKUP(C701,'Tech. sheet (2)'!$A:$S,17,FALSE)</f>
        <v>153-3 А</v>
      </c>
      <c r="E701" s="437" t="str">
        <f>VLOOKUP(C701,'Tech. sheet (2)'!$A:$S,12,FALSE)</f>
        <v>W18U23</v>
      </c>
      <c r="F701" s="505">
        <v>3.0</v>
      </c>
      <c r="G701" s="505" t="s">
        <v>3312</v>
      </c>
      <c r="H701" s="436">
        <f>VLOOKUP(A701,Register!$B:$E,4,FALSE)</f>
        <v>3800</v>
      </c>
      <c r="I701" s="412"/>
      <c r="J701" s="412"/>
      <c r="K701" s="412"/>
      <c r="L701" s="412"/>
      <c r="M701" s="412"/>
      <c r="N701" s="111" t="s">
        <v>1942</v>
      </c>
      <c r="O701" s="344" t="str">
        <f>VLOOKUP(P701,'Tech. sheet (2)'!$A:$R,18,FALSE)</f>
        <v>L-808-908-200TH550S2828-HBI-A07K05</v>
      </c>
      <c r="P701" s="343" t="str">
        <f>VLOOKUP(N701,Register!$B:$E,3,FALSE)</f>
        <v>OT96 Alu/C HBI auto</v>
      </c>
      <c r="Q701" s="437" t="str">
        <f>VLOOKUP(P701,'Tech. sheet (2)'!$A:$S,17,FALSE)</f>
        <v>96-1 A</v>
      </c>
      <c r="R701" s="447" t="str">
        <f>VLOOKUP(P701,'Tech. sheet (2)'!$A:$S,12,FALSE)</f>
        <v>ALU/C</v>
      </c>
      <c r="S701" s="505">
        <v>2.0</v>
      </c>
      <c r="T701" s="505" t="s">
        <v>3308</v>
      </c>
      <c r="U701" s="436">
        <f>VLOOKUP(N701,Register!$B:$E,4,FALSE)</f>
        <v>20000</v>
      </c>
      <c r="V701" s="412"/>
      <c r="W701" s="270"/>
      <c r="X701" s="270"/>
      <c r="Y701" s="270"/>
      <c r="Z701" s="270"/>
      <c r="AA701" s="270"/>
      <c r="AB701" s="270"/>
      <c r="AC701" s="270"/>
    </row>
    <row r="702" ht="15.75" customHeight="1">
      <c r="A702" s="168" t="s">
        <v>1914</v>
      </c>
      <c r="B702" s="436" t="str">
        <f>VLOOKUP(C702,'Tech. sheet (2)'!$A:$S,18,FALSE)</f>
        <v>L-950-876-270TH435F5628-USK-W18B35</v>
      </c>
      <c r="C702" s="437" t="str">
        <f>VLOOKUP(A702,Register!$B:$F,3,FALSE)</f>
        <v>OT153-W18B35 USK</v>
      </c>
      <c r="D702" s="437" t="str">
        <f>VLOOKUP(C702,'Tech. sheet (2)'!$A:$S,17,FALSE)</f>
        <v>153-4 А</v>
      </c>
      <c r="E702" s="437" t="str">
        <f>VLOOKUP(C702,'Tech. sheet (2)'!$A:$S,12,FALSE)</f>
        <v>W18B35</v>
      </c>
      <c r="F702" s="505">
        <v>1.0</v>
      </c>
      <c r="G702" s="505" t="s">
        <v>3322</v>
      </c>
      <c r="H702" s="436">
        <f>VLOOKUP(A702,Register!$B:$E,4,FALSE)</f>
        <v>10000</v>
      </c>
      <c r="I702" s="412"/>
      <c r="J702" s="412"/>
      <c r="K702" s="412"/>
      <c r="L702" s="412"/>
      <c r="M702" s="412"/>
      <c r="N702" s="168" t="s">
        <v>1941</v>
      </c>
      <c r="O702" s="344" t="str">
        <f>VLOOKUP(P702,'Tech. sheet (2)'!$A:$R,18,FALSE)</f>
        <v>L-913-766-140TS480F2020-USK-А08К05</v>
      </c>
      <c r="P702" s="343" t="str">
        <f>VLOOKUP(N702,Register!$B:$E,3,FALSE)</f>
        <v>0,14x913x766 USK A08</v>
      </c>
      <c r="Q702" s="437" t="str">
        <f>VLOOKUP(P702,'Tech. sheet (2)'!$A:$S,17,FALSE)</f>
        <v>BUF-1 A</v>
      </c>
      <c r="R702" s="437" t="str">
        <f>VLOOKUP(P702,'Tech. sheet (2)'!$A:$S,12,FALSE)</f>
        <v>ALU/C</v>
      </c>
      <c r="S702" s="505">
        <v>2.0</v>
      </c>
      <c r="T702" s="505" t="s">
        <v>3308</v>
      </c>
      <c r="U702" s="436">
        <f>VLOOKUP(N702,Register!$B:$E,4,FALSE)</f>
        <v>30000</v>
      </c>
      <c r="V702" s="412"/>
      <c r="W702" s="270"/>
      <c r="X702" s="270"/>
      <c r="Y702" s="270"/>
      <c r="Z702" s="270"/>
      <c r="AA702" s="270"/>
      <c r="AB702" s="270"/>
      <c r="AC702" s="270"/>
    </row>
    <row r="703" ht="15.75" customHeight="1">
      <c r="A703" s="168" t="s">
        <v>1902</v>
      </c>
      <c r="B703" s="449" t="str">
        <f>VLOOKUP(C703,'Tech. sheet (2)'!$A:$S,18,FALSE)</f>
        <v>L-950-876-270TH435F2856-USK- W18U23</v>
      </c>
      <c r="C703" s="437" t="str">
        <f>VLOOKUP(A703,Register!$B:$F,3,FALSE)</f>
        <v>OT153-W18U23 USK</v>
      </c>
      <c r="D703" s="437" t="str">
        <f>VLOOKUP(C703,'Tech. sheet (2)'!$A:$S,17,FALSE)</f>
        <v>153-3 А</v>
      </c>
      <c r="E703" s="437" t="str">
        <f>VLOOKUP(C703,'Tech. sheet (2)'!$A:$S,12,FALSE)</f>
        <v>W18U23</v>
      </c>
      <c r="F703" s="505">
        <v>4.0</v>
      </c>
      <c r="G703" s="505" t="s">
        <v>3314</v>
      </c>
      <c r="H703" s="436">
        <f>VLOOKUP(A703,Register!$B:$E,4,FALSE)</f>
        <v>3800</v>
      </c>
      <c r="I703" s="412"/>
      <c r="J703" s="412"/>
      <c r="K703" s="412"/>
      <c r="L703" s="412"/>
      <c r="M703" s="412"/>
      <c r="N703" s="168" t="s">
        <v>1947</v>
      </c>
      <c r="O703" s="344" t="str">
        <f>VLOOKUP(P703,'Tech. sheet (2)'!$A:$R,18,FALSE)</f>
        <v>L-838-942-170TH550F2820-HBI-A55K05</v>
      </c>
      <c r="P703" s="343" t="str">
        <f>VLOOKUP(N703,Register!$B:$E,3,FALSE)</f>
        <v>0,17x838x942 ALU/С</v>
      </c>
      <c r="Q703" s="437" t="str">
        <f>VLOOKUP(P703,'Tech. sheet (2)'!$A:$S,17,FALSE)</f>
        <v>BUF-8 A</v>
      </c>
      <c r="R703" s="437" t="str">
        <f>VLOOKUP(P703,'Tech. sheet (2)'!$A:$S,12,FALSE)</f>
        <v>ALU/С</v>
      </c>
      <c r="S703" s="505">
        <v>2.0</v>
      </c>
      <c r="T703" s="505" t="s">
        <v>3308</v>
      </c>
      <c r="U703" s="436">
        <f>VLOOKUP(N703,Register!$B:$E,4,FALSE)</f>
        <v>25000</v>
      </c>
      <c r="V703" s="412"/>
      <c r="W703" s="270"/>
      <c r="X703" s="270"/>
      <c r="Y703" s="270"/>
      <c r="Z703" s="270"/>
      <c r="AA703" s="270"/>
      <c r="AB703" s="270"/>
      <c r="AC703" s="270"/>
    </row>
    <row r="704" ht="15.75" customHeight="1">
      <c r="A704" s="202" t="s">
        <v>1902</v>
      </c>
      <c r="B704" s="449" t="str">
        <f>VLOOKUP(C704,'Tech. sheet (2)'!$A:$S,18,FALSE)</f>
        <v>L-950-876-270TH435F2856-USK- W18U23</v>
      </c>
      <c r="C704" s="437" t="str">
        <f>VLOOKUP(A704,Register!$B:$F,3,FALSE)</f>
        <v>OT153-W18U23 USK</v>
      </c>
      <c r="D704" s="437" t="str">
        <f>VLOOKUP(C704,'Tech. sheet (2)'!$A:$S,17,FALSE)</f>
        <v>153-3 А</v>
      </c>
      <c r="E704" s="437" t="str">
        <f>VLOOKUP(C704,'Tech. sheet (2)'!$A:$S,12,FALSE)</f>
        <v>W18U23</v>
      </c>
      <c r="F704" s="505">
        <v>5.0</v>
      </c>
      <c r="G704" s="505" t="s">
        <v>3314</v>
      </c>
      <c r="H704" s="436">
        <f>VLOOKUP(A704,Register!$B:$E,4,FALSE)</f>
        <v>3800</v>
      </c>
      <c r="I704" s="412"/>
      <c r="J704" s="412"/>
      <c r="K704" s="412"/>
      <c r="L704" s="412"/>
      <c r="M704" s="412"/>
      <c r="N704" s="168" t="s">
        <v>1948</v>
      </c>
      <c r="O704" s="344" t="str">
        <f>VLOOKUP(P704,'Tech. sheet (2)'!$A:$R,18,FALSE)</f>
        <v>L-838-942-170TH550F2820-HBI-A55K05</v>
      </c>
      <c r="P704" s="343" t="str">
        <f>VLOOKUP(N704,Register!$B:$E,3,FALSE)</f>
        <v>0,17x838x942 ALU/С</v>
      </c>
      <c r="Q704" s="437" t="str">
        <f>VLOOKUP(P704,'Tech. sheet (2)'!$A:$S,17,FALSE)</f>
        <v>BUF-8 A</v>
      </c>
      <c r="R704" s="437" t="str">
        <f>VLOOKUP(P704,'Tech. sheet (2)'!$A:$S,12,FALSE)</f>
        <v>ALU/С</v>
      </c>
      <c r="S704" s="505">
        <v>2.0</v>
      </c>
      <c r="T704" s="505" t="s">
        <v>3308</v>
      </c>
      <c r="U704" s="436">
        <f>VLOOKUP(N704,Register!$B:$E,4,FALSE)</f>
        <v>25000</v>
      </c>
      <c r="V704" s="412"/>
      <c r="W704" s="270"/>
      <c r="X704" s="270"/>
      <c r="Y704" s="270"/>
      <c r="Z704" s="270"/>
      <c r="AA704" s="270"/>
      <c r="AB704" s="270"/>
      <c r="AC704" s="270"/>
    </row>
    <row r="705" ht="15.75" customHeight="1">
      <c r="A705" s="168" t="s">
        <v>1914</v>
      </c>
      <c r="B705" s="436" t="str">
        <f>VLOOKUP(C705,'Tech. sheet (2)'!$A:$S,18,FALSE)</f>
        <v>L-950-876-270TH435F5628-USK-W18B35</v>
      </c>
      <c r="C705" s="437" t="str">
        <f>VLOOKUP(A705,Register!$B:$F,3,FALSE)</f>
        <v>OT153-W18B35 USK</v>
      </c>
      <c r="D705" s="437" t="str">
        <f>VLOOKUP(C705,'Tech. sheet (2)'!$A:$S,17,FALSE)</f>
        <v>153-4 А</v>
      </c>
      <c r="E705" s="437" t="str">
        <f>VLOOKUP(C705,'Tech. sheet (2)'!$A:$S,12,FALSE)</f>
        <v>W18B35</v>
      </c>
      <c r="F705" s="505">
        <v>2.0</v>
      </c>
      <c r="G705" s="505" t="s">
        <v>3314</v>
      </c>
      <c r="H705" s="436">
        <f>VLOOKUP(A705,Register!$B:$E,4,FALSE)</f>
        <v>10000</v>
      </c>
      <c r="I705" s="412"/>
      <c r="J705" s="412"/>
      <c r="K705" s="412"/>
      <c r="L705" s="412"/>
      <c r="M705" s="412"/>
      <c r="N705" s="111" t="s">
        <v>1951</v>
      </c>
      <c r="O705" s="344" t="str">
        <f>VLOOKUP(P705,'Tech. sheet (2)'!$A:$R,18,FALSE)</f>
        <v>L-975-925-150TS550S2828-USK-C06K05</v>
      </c>
      <c r="P705" s="343" t="str">
        <f>VLOOKUP(N705,Register!$B:$E,3,FALSE)</f>
        <v>0,15x975x925 G/C USK</v>
      </c>
      <c r="Q705" s="437" t="str">
        <f>VLOOKUP(P705,'Tech. sheet (2)'!$A:$S,17,FALSE)</f>
        <v>BUF-11 C</v>
      </c>
      <c r="R705" s="437" t="str">
        <f>VLOOKUP(P705,'Tech. sheet (2)'!$A:$S,12,FALSE)</f>
        <v>G/C</v>
      </c>
      <c r="S705" s="505">
        <v>2.0</v>
      </c>
      <c r="T705" s="505">
        <v>101597.0</v>
      </c>
      <c r="U705" s="436">
        <f>VLOOKUP(N705,Register!$B:$E,4,FALSE)</f>
        <v>9000</v>
      </c>
      <c r="V705" s="412"/>
      <c r="W705" s="270"/>
      <c r="X705" s="270"/>
      <c r="Y705" s="270"/>
      <c r="Z705" s="270"/>
      <c r="AA705" s="270"/>
      <c r="AB705" s="270"/>
      <c r="AC705" s="270"/>
    </row>
    <row r="706" ht="15.75" customHeight="1">
      <c r="A706" s="168" t="s">
        <v>1914</v>
      </c>
      <c r="B706" s="436" t="str">
        <f>VLOOKUP(C706,'Tech. sheet (2)'!$A:$S,18,FALSE)</f>
        <v>L-950-876-270TH435F5628-USK-W18B35</v>
      </c>
      <c r="C706" s="437" t="str">
        <f>VLOOKUP(A706,Register!$B:$F,3,FALSE)</f>
        <v>OT153-W18B35 USK</v>
      </c>
      <c r="D706" s="437" t="str">
        <f>VLOOKUP(C706,'Tech. sheet (2)'!$A:$S,17,FALSE)</f>
        <v>153-4 А</v>
      </c>
      <c r="E706" s="437" t="str">
        <f>VLOOKUP(C706,'Tech. sheet (2)'!$A:$S,12,FALSE)</f>
        <v>W18B35</v>
      </c>
      <c r="F706" s="505">
        <v>3.0</v>
      </c>
      <c r="G706" s="505" t="s">
        <v>3314</v>
      </c>
      <c r="H706" s="436">
        <f>VLOOKUP(A706,Register!$B:$E,4,FALSE)</f>
        <v>10000</v>
      </c>
      <c r="I706" s="412"/>
      <c r="J706" s="412"/>
      <c r="K706" s="412"/>
      <c r="L706" s="412"/>
      <c r="M706" s="412"/>
      <c r="N706" s="111" t="s">
        <v>1952</v>
      </c>
      <c r="O706" s="344" t="str">
        <f>VLOOKUP(P706,'Tech. sheet (2)'!$A:$R,18,FALSE)</f>
        <v>L-975-925-140TS550S2828-USK-C06K05</v>
      </c>
      <c r="P706" s="343" t="str">
        <f>VLOOKUP(N706,Register!$B:$E,3,FALSE)</f>
        <v>0,14x975x925 G/C USK</v>
      </c>
      <c r="Q706" s="437" t="str">
        <f>VLOOKUP(P706,'Tech. sheet (2)'!$A:$S,17,FALSE)</f>
        <v>BUF-11 A</v>
      </c>
      <c r="R706" s="437" t="str">
        <f>VLOOKUP(P706,'Tech. sheet (2)'!$A:$S,12,FALSE)</f>
        <v>G/C</v>
      </c>
      <c r="S706" s="505">
        <v>2.0</v>
      </c>
      <c r="T706" s="505">
        <v>101597.0</v>
      </c>
      <c r="U706" s="436">
        <f>VLOOKUP(N706,Register!$B:$E,4,FALSE)</f>
        <v>18000</v>
      </c>
      <c r="V706" s="412"/>
      <c r="W706" s="270"/>
      <c r="X706" s="270"/>
      <c r="Y706" s="270"/>
      <c r="Z706" s="270"/>
      <c r="AA706" s="270"/>
      <c r="AB706" s="270"/>
      <c r="AC706" s="270"/>
    </row>
    <row r="707" ht="15.75" customHeight="1">
      <c r="A707" s="168" t="s">
        <v>1902</v>
      </c>
      <c r="B707" s="449" t="str">
        <f>VLOOKUP(C707,'Tech. sheet (2)'!$A:$S,18,FALSE)</f>
        <v>L-950-876-270TH435F2856-USK- W18U23</v>
      </c>
      <c r="C707" s="437" t="str">
        <f>VLOOKUP(A707,Register!$B:$F,3,FALSE)</f>
        <v>OT153-W18U23 USK</v>
      </c>
      <c r="D707" s="437" t="str">
        <f>VLOOKUP(C707,'Tech. sheet (2)'!$A:$S,17,FALSE)</f>
        <v>153-3 А</v>
      </c>
      <c r="E707" s="437" t="str">
        <f>VLOOKUP(C707,'Tech. sheet (2)'!$A:$S,12,FALSE)</f>
        <v>W18U23</v>
      </c>
      <c r="F707" s="505">
        <v>6.0</v>
      </c>
      <c r="G707" s="505" t="s">
        <v>3323</v>
      </c>
      <c r="H707" s="436">
        <f>VLOOKUP(A707,Register!$B:$E,4,FALSE)</f>
        <v>3800</v>
      </c>
      <c r="I707" s="412"/>
      <c r="J707" s="412"/>
      <c r="K707" s="412"/>
      <c r="L707" s="412"/>
      <c r="M707" s="412"/>
      <c r="N707" s="111" t="s">
        <v>1935</v>
      </c>
      <c r="O707" s="344" t="str">
        <f>VLOOKUP(P707,'Tech. sheet (2)'!$A:$R,18,FALSE)</f>
        <v>L-918-925-150TS550S2828-USK-C06K05</v>
      </c>
      <c r="P707" s="343" t="str">
        <f>VLOOKUP(N707,Register!$B:$E,3,FALSE)</f>
        <v>0,15x918x925 G/C USK</v>
      </c>
      <c r="Q707" s="437" t="str">
        <f>VLOOKUP(P707,'Tech. sheet (2)'!$A:$S,17,FALSE)</f>
        <v>BUF-9 C</v>
      </c>
      <c r="R707" s="437" t="str">
        <f>VLOOKUP(P707,'Tech. sheet (2)'!$A:$S,12,FALSE)</f>
        <v>G/C</v>
      </c>
      <c r="S707" s="505">
        <v>2.0</v>
      </c>
      <c r="T707" s="505">
        <v>101597.0</v>
      </c>
      <c r="U707" s="436">
        <f>VLOOKUP(N707,Register!$B:$E,4,FALSE)</f>
        <v>19000</v>
      </c>
      <c r="V707" s="412"/>
      <c r="W707" s="270"/>
      <c r="X707" s="270"/>
      <c r="Y707" s="270"/>
      <c r="Z707" s="270"/>
      <c r="AA707" s="270"/>
      <c r="AB707" s="270"/>
      <c r="AC707" s="270"/>
    </row>
    <row r="708" ht="15.75" customHeight="1">
      <c r="A708" s="168" t="s">
        <v>1914</v>
      </c>
      <c r="B708" s="436" t="str">
        <f>VLOOKUP(C708,'Tech. sheet (2)'!$A:$S,18,FALSE)</f>
        <v>L-950-876-270TH435F5628-USK-W18B35</v>
      </c>
      <c r="C708" s="437" t="str">
        <f>VLOOKUP(A708,Register!$B:$F,3,FALSE)</f>
        <v>OT153-W18B35 USK</v>
      </c>
      <c r="D708" s="437" t="str">
        <f>VLOOKUP(C708,'Tech. sheet (2)'!$A:$S,17,FALSE)</f>
        <v>153-4 А</v>
      </c>
      <c r="E708" s="437" t="str">
        <f>VLOOKUP(C708,'Tech. sheet (2)'!$A:$S,12,FALSE)</f>
        <v>W18B35</v>
      </c>
      <c r="F708" s="505">
        <v>4.0</v>
      </c>
      <c r="G708" s="505" t="s">
        <v>3323</v>
      </c>
      <c r="H708" s="436">
        <f>VLOOKUP(A708,Register!$B:$E,4,FALSE)</f>
        <v>10000</v>
      </c>
      <c r="I708" s="412"/>
      <c r="J708" s="412"/>
      <c r="K708" s="412"/>
      <c r="L708" s="412"/>
      <c r="M708" s="412"/>
      <c r="N708" s="111" t="s">
        <v>1953</v>
      </c>
      <c r="O708" s="344" t="str">
        <f>VLOOKUP(P708,'Tech. sheet (2)'!$A:$R,18,FALSE)</f>
        <v>L-922-868-170TH580S2828-HBI-07CK05</v>
      </c>
      <c r="P708" s="343" t="str">
        <f>VLOOKUP(N708,Register!$B:$E,3,FALSE)</f>
        <v>OT070-ELQ7013A9A </v>
      </c>
      <c r="Q708" s="437" t="str">
        <f>VLOOKUP(P708,'Tech. sheet (2)'!$A:$S,17,FALSE)</f>
        <v>70-3 A</v>
      </c>
      <c r="R708" s="437" t="str">
        <f>VLOOKUP(P708,'Tech. sheet (2)'!$A:$S,12,FALSE)</f>
        <v>G/C</v>
      </c>
      <c r="S708" s="505">
        <v>2.0</v>
      </c>
      <c r="T708" s="505">
        <v>816361.0</v>
      </c>
      <c r="U708" s="436">
        <f>VLOOKUP(N708,Register!$B:$E,4,FALSE)</f>
        <v>20000</v>
      </c>
      <c r="V708" s="412"/>
      <c r="W708" s="270"/>
      <c r="X708" s="270"/>
      <c r="Y708" s="270"/>
      <c r="Z708" s="270"/>
      <c r="AA708" s="270"/>
      <c r="AB708" s="270"/>
      <c r="AC708" s="270"/>
    </row>
    <row r="709" ht="15.75" customHeight="1">
      <c r="A709" s="168" t="s">
        <v>1915</v>
      </c>
      <c r="B709" s="436" t="str">
        <f>VLOOKUP(C709,'Tech. sheet (2)'!$A:$S,18,FALSE)</f>
        <v>L-913-766-140TS480F2020-RAS-А08К05</v>
      </c>
      <c r="C709" s="437" t="str">
        <f>VLOOKUP(A709,Register!$B:$F,3,FALSE)</f>
        <v>0,14x913x766 ALU/C</v>
      </c>
      <c r="D709" s="464" t="str">
        <f>VLOOKUP(C709,'Tech. sheet (2)'!$A:$S,17,FALSE)</f>
        <v>BUF-1 A</v>
      </c>
      <c r="E709" s="437" t="str">
        <f>VLOOKUP(C709,'Tech. sheet (2)'!$A:$S,12,FALSE)</f>
        <v>ALU/C</v>
      </c>
      <c r="F709" s="505">
        <v>1.0</v>
      </c>
      <c r="G709" s="505" t="s">
        <v>3306</v>
      </c>
      <c r="H709" s="436">
        <f>VLOOKUP(A709,Register!$B:$E,4,FALSE)</f>
        <v>27000</v>
      </c>
      <c r="I709" s="412"/>
      <c r="J709" s="412"/>
      <c r="K709" s="412"/>
      <c r="L709" s="412"/>
      <c r="M709" s="412"/>
      <c r="N709" s="202" t="s">
        <v>1954</v>
      </c>
      <c r="O709" s="344" t="str">
        <f>VLOOKUP(P709,'Tech. sheet (2)'!$A:$R,18,FALSE)</f>
        <v>L-922-868-170TH580S5628-HBI-21ЕК05</v>
      </c>
      <c r="P709" s="343" t="str">
        <f>VLOOKUP(N709,Register!$B:$E,3,FALSE)</f>
        <v>OT070-ELQ7022A5A 21Е HBI</v>
      </c>
      <c r="Q709" s="437" t="str">
        <f>VLOOKUP(P709,'Tech. sheet (2)'!$A:$S,17,FALSE)</f>
        <v>70-6 B</v>
      </c>
      <c r="R709" s="437" t="str">
        <f>VLOOKUP(P709,'Tech. sheet (2)'!$A:$S,12,FALSE)</f>
        <v>W/C 21Е</v>
      </c>
      <c r="S709" s="505">
        <v>3.0</v>
      </c>
      <c r="T709" s="505" t="s">
        <v>3312</v>
      </c>
      <c r="U709" s="436">
        <f>VLOOKUP(N709,Register!$B:$E,4,FALSE)</f>
        <v>20000</v>
      </c>
      <c r="V709" s="412"/>
      <c r="W709" s="270"/>
      <c r="X709" s="270"/>
      <c r="Y709" s="270"/>
      <c r="Z709" s="270"/>
      <c r="AA709" s="270"/>
      <c r="AB709" s="270"/>
      <c r="AC709" s="270"/>
    </row>
    <row r="710" ht="15.75" customHeight="1">
      <c r="A710" s="111" t="s">
        <v>1916</v>
      </c>
      <c r="B710" s="436" t="str">
        <f>VLOOKUP(C710,'Tech. sheet (2)'!$A:$S,18,FALSE)</f>
        <v>L-913-766-140TS480F2020-RAS-21EK05</v>
      </c>
      <c r="C710" s="437" t="str">
        <f>VLOOKUP(A710,Register!$B:$F,3,FALSE)</f>
        <v>0,14x913x766 21E</v>
      </c>
      <c r="D710" s="464" t="str">
        <f>VLOOKUP(C710,'Tech. sheet (2)'!$A:$S,17,FALSE)</f>
        <v>BUF-2 A</v>
      </c>
      <c r="E710" s="437" t="str">
        <f>VLOOKUP(C710,'Tech. sheet (2)'!$A:$S,12,FALSE)</f>
        <v>21E</v>
      </c>
      <c r="F710" s="505">
        <v>1.0</v>
      </c>
      <c r="G710" s="505" t="s">
        <v>3306</v>
      </c>
      <c r="H710" s="436">
        <f>VLOOKUP(A710,Register!$B:$E,4,FALSE)</f>
        <v>23000</v>
      </c>
      <c r="I710" s="412"/>
      <c r="J710" s="412"/>
      <c r="K710" s="412"/>
      <c r="L710" s="412"/>
      <c r="M710" s="412"/>
      <c r="N710" s="111" t="s">
        <v>1930</v>
      </c>
      <c r="O710" s="344" t="str">
        <f>VLOOKUP(P710,'Tech. sheet (2)'!$A:$R,18,FALSE)</f>
        <v>L-950-876-270TH435F5628-USK-20EB05</v>
      </c>
      <c r="P710" s="343" t="str">
        <f>VLOOKUP(N710,Register!$B:$E,3,FALSE)</f>
        <v>OT153-ELQ1554A0A USK</v>
      </c>
      <c r="Q710" s="437" t="str">
        <f>VLOOKUP(P710,'Tech. sheet (2)'!$A:$S,17,FALSE)</f>
        <v>153-1 A</v>
      </c>
      <c r="R710" s="437" t="str">
        <f>VLOOKUP(P710,'Tech. sheet (2)'!$A:$S,12,FALSE)</f>
        <v>W/G</v>
      </c>
      <c r="S710" s="505">
        <v>2.0</v>
      </c>
      <c r="T710" s="505">
        <v>819059.0</v>
      </c>
      <c r="U710" s="436">
        <f>VLOOKUP(N710,Register!$B:$E,4,FALSE)</f>
        <v>10000</v>
      </c>
      <c r="V710" s="412"/>
      <c r="W710" s="270"/>
      <c r="X710" s="270"/>
      <c r="Y710" s="270"/>
      <c r="Z710" s="270"/>
      <c r="AA710" s="270"/>
      <c r="AB710" s="270"/>
      <c r="AC710" s="270"/>
    </row>
    <row r="711" ht="15.75" customHeight="1">
      <c r="A711" s="202" t="s">
        <v>1918</v>
      </c>
      <c r="B711" s="436" t="str">
        <f>VLOOKUP(C711,'Tech. sheet (2)'!$A:$S,18,FALSE)</f>
        <v>L-954-848-170TH435S2828-HBI-15VK05</v>
      </c>
      <c r="C711" s="437" t="str">
        <f>VLOOKUP(A711,Register!$B:$F,3,FALSE)</f>
        <v>OT62-ELQ6216A2A ver2</v>
      </c>
      <c r="D711" s="437" t="str">
        <f>VLOOKUP(C711,'Tech. sheet (2)'!$A:$S,17,FALSE)</f>
        <v>62-3 A</v>
      </c>
      <c r="E711" s="437" t="str">
        <f>VLOOKUP(C711,'Tech. sheet (2)'!$A:$S,12,FALSE)</f>
        <v>W/C 15V</v>
      </c>
      <c r="F711" s="505">
        <v>1.0</v>
      </c>
      <c r="G711" s="505" t="s">
        <v>3306</v>
      </c>
      <c r="H711" s="436">
        <f>VLOOKUP(A711,Register!$B:$E,4,FALSE)</f>
        <v>20000</v>
      </c>
      <c r="I711" s="412"/>
      <c r="J711" s="412"/>
      <c r="K711" s="412"/>
      <c r="L711" s="412"/>
      <c r="M711" s="412"/>
      <c r="N711" s="202" t="s">
        <v>1931</v>
      </c>
      <c r="O711" s="344" t="str">
        <f>VLOOKUP(P711,'Tech. sheet (2)'!$A:$R,18,FALSE)</f>
        <v>L-950-876-270TH435F5628-HBI-20EB05</v>
      </c>
      <c r="P711" s="343" t="str">
        <f>VLOOKUP(N711,Register!$B:$E,3,FALSE)</f>
        <v>OT153-ELQ1554A0A</v>
      </c>
      <c r="Q711" s="437" t="str">
        <f>VLOOKUP(P711,'Tech. sheet (2)'!$A:$S,17,FALSE)</f>
        <v>153-1 A</v>
      </c>
      <c r="R711" s="437" t="str">
        <f>VLOOKUP(P711,'Tech. sheet (2)'!$A:$S,12,FALSE)</f>
        <v>W/G</v>
      </c>
      <c r="S711" s="505">
        <v>2.0</v>
      </c>
      <c r="T711" s="505">
        <v>819059.0</v>
      </c>
      <c r="U711" s="436">
        <f>VLOOKUP(N711,Register!$B:$E,4,FALSE)</f>
        <v>11500</v>
      </c>
      <c r="V711" s="412"/>
      <c r="W711" s="270"/>
      <c r="X711" s="270"/>
      <c r="Y711" s="270"/>
      <c r="Z711" s="270"/>
      <c r="AA711" s="270"/>
      <c r="AB711" s="270"/>
      <c r="AC711" s="270"/>
    </row>
    <row r="712" ht="15.75" customHeight="1">
      <c r="A712" s="202" t="s">
        <v>1919</v>
      </c>
      <c r="B712" s="436" t="str">
        <f>VLOOKUP(C712,'Tech. sheet (2)'!$A:$S,18,FALSE)</f>
        <v>L-954-848-170TH435S2828-HBI-15VK05</v>
      </c>
      <c r="C712" s="437" t="str">
        <f>VLOOKUP(A712,Register!$B:$F,3,FALSE)</f>
        <v>OT62-ELQ6216A2A ver2</v>
      </c>
      <c r="D712" s="437" t="str">
        <f>VLOOKUP(C712,'Tech. sheet (2)'!$A:$S,17,FALSE)</f>
        <v>62-3 A</v>
      </c>
      <c r="E712" s="437" t="str">
        <f>VLOOKUP(C712,'Tech. sheet (2)'!$A:$S,12,FALSE)</f>
        <v>W/C 15V</v>
      </c>
      <c r="F712" s="505">
        <v>1.0</v>
      </c>
      <c r="G712" s="505" t="s">
        <v>3306</v>
      </c>
      <c r="H712" s="436">
        <f>VLOOKUP(A712,Register!$B:$E,4,FALSE)</f>
        <v>20000</v>
      </c>
      <c r="I712" s="412"/>
      <c r="J712" s="412"/>
      <c r="K712" s="412"/>
      <c r="L712" s="412"/>
      <c r="M712" s="412"/>
      <c r="N712" s="168" t="s">
        <v>1904</v>
      </c>
      <c r="O712" s="344" t="str">
        <f>VLOOKUP(P712,'Tech. sheet (2)'!$A:$R,18,FALSE)</f>
        <v>L-950-876-270TH435F5628-USK-20EB05</v>
      </c>
      <c r="P712" s="343" t="str">
        <f>VLOOKUP(N712,Register!$B:$E,3,FALSE)</f>
        <v>OT153-ELQ1542A3A USK</v>
      </c>
      <c r="Q712" s="447" t="str">
        <f>VLOOKUP(P712,'Tech. sheet (2)'!$A:$S,17,FALSE)</f>
        <v>153-1 A</v>
      </c>
      <c r="R712" s="437" t="str">
        <f>VLOOKUP(P712,'Tech. sheet (2)'!$A:$S,12,FALSE)</f>
        <v>W/G</v>
      </c>
      <c r="S712" s="505">
        <v>2.0</v>
      </c>
      <c r="T712" s="505">
        <v>819059.0</v>
      </c>
      <c r="U712" s="436">
        <f>VLOOKUP(N712,Register!$B:$E,4,FALSE)</f>
        <v>5600</v>
      </c>
      <c r="V712" s="412"/>
      <c r="W712" s="270"/>
      <c r="X712" s="270"/>
      <c r="Y712" s="270"/>
      <c r="Z712" s="270"/>
      <c r="AA712" s="270"/>
      <c r="AB712" s="270"/>
      <c r="AC712" s="270"/>
    </row>
    <row r="713" ht="15.75" customHeight="1">
      <c r="A713" s="111" t="s">
        <v>1916</v>
      </c>
      <c r="B713" s="436" t="str">
        <f>VLOOKUP(C713,'Tech. sheet (2)'!$A:$S,18,FALSE)</f>
        <v>L-913-766-140TS480F2020-RAS-21EK05</v>
      </c>
      <c r="C713" s="437" t="str">
        <f>VLOOKUP(A713,Register!$B:$F,3,FALSE)</f>
        <v>0,14x913x766 21E</v>
      </c>
      <c r="D713" s="464" t="str">
        <f>VLOOKUP(C713,'Tech. sheet (2)'!$A:$S,17,FALSE)</f>
        <v>BUF-2 A</v>
      </c>
      <c r="E713" s="437" t="str">
        <f>VLOOKUP(C713,'Tech. sheet (2)'!$A:$S,12,FALSE)</f>
        <v>21E</v>
      </c>
      <c r="F713" s="505">
        <v>1.0</v>
      </c>
      <c r="G713" s="505" t="s">
        <v>3319</v>
      </c>
      <c r="H713" s="436">
        <f>VLOOKUP(A713,Register!$B:$E,4,FALSE)</f>
        <v>23000</v>
      </c>
      <c r="I713" s="412"/>
      <c r="J713" s="412"/>
      <c r="K713" s="412"/>
      <c r="L713" s="412"/>
      <c r="M713" s="412"/>
      <c r="N713" s="111" t="s">
        <v>1930</v>
      </c>
      <c r="O713" s="344" t="str">
        <f>VLOOKUP(P713,'Tech. sheet (2)'!$A:$R,18,FALSE)</f>
        <v>L-950-876-270TH435F5628-USK-20EB05</v>
      </c>
      <c r="P713" s="343" t="str">
        <f>VLOOKUP(N713,Register!$B:$E,3,FALSE)</f>
        <v>OT153-ELQ1554A0A USK</v>
      </c>
      <c r="Q713" s="437" t="str">
        <f>VLOOKUP(P713,'Tech. sheet (2)'!$A:$S,17,FALSE)</f>
        <v>153-1 A</v>
      </c>
      <c r="R713" s="437" t="str">
        <f>VLOOKUP(P713,'Tech. sheet (2)'!$A:$S,12,FALSE)</f>
        <v>W/G</v>
      </c>
      <c r="S713" s="505">
        <v>3.0</v>
      </c>
      <c r="T713" s="505">
        <v>816733.0</v>
      </c>
      <c r="U713" s="436">
        <f>VLOOKUP(N713,Register!$B:$E,4,FALSE)</f>
        <v>10000</v>
      </c>
      <c r="V713" s="412"/>
      <c r="W713" s="270"/>
      <c r="X713" s="270"/>
      <c r="Y713" s="270"/>
      <c r="Z713" s="270"/>
      <c r="AA713" s="270"/>
      <c r="AB713" s="270"/>
      <c r="AC713" s="270"/>
    </row>
    <row r="714" ht="15.75" customHeight="1">
      <c r="A714" s="202" t="s">
        <v>1921</v>
      </c>
      <c r="B714" s="436" t="str">
        <f>VLOOKUP(C714,'Tech. sheet (2)'!$A:$S,18,FALSE)</f>
        <v>L-808-908-200TH550S2828-HBI-A07K05</v>
      </c>
      <c r="C714" s="437" t="str">
        <f>VLOOKUP(A714,Register!$B:$F,3,FALSE)</f>
        <v>OT96 Alu/C HBI auto</v>
      </c>
      <c r="D714" s="437" t="str">
        <f>VLOOKUP(C714,'Tech. sheet (2)'!$A:$S,17,FALSE)</f>
        <v>96-1 A</v>
      </c>
      <c r="E714" s="447" t="str">
        <f>VLOOKUP(C714,'Tech. sheet (2)'!$A:$S,12,FALSE)</f>
        <v>ALU/C</v>
      </c>
      <c r="F714" s="505">
        <v>1.0</v>
      </c>
      <c r="G714" s="505" t="s">
        <v>3306</v>
      </c>
      <c r="H714" s="436">
        <f>VLOOKUP(A714,Register!$B:$E,4,FALSE)</f>
        <v>22000</v>
      </c>
      <c r="I714" s="412"/>
      <c r="J714" s="412"/>
      <c r="K714" s="412"/>
      <c r="L714" s="412"/>
      <c r="M714" s="412"/>
      <c r="N714" s="202" t="s">
        <v>1931</v>
      </c>
      <c r="O714" s="344" t="str">
        <f>VLOOKUP(P714,'Tech. sheet (2)'!$A:$R,18,FALSE)</f>
        <v>L-950-876-270TH435F5628-HBI-20EB05</v>
      </c>
      <c r="P714" s="343" t="str">
        <f>VLOOKUP(N714,Register!$B:$E,3,FALSE)</f>
        <v>OT153-ELQ1554A0A</v>
      </c>
      <c r="Q714" s="437" t="str">
        <f>VLOOKUP(P714,'Tech. sheet (2)'!$A:$S,17,FALSE)</f>
        <v>153-1 A</v>
      </c>
      <c r="R714" s="437" t="str">
        <f>VLOOKUP(P714,'Tech. sheet (2)'!$A:$S,12,FALSE)</f>
        <v>W/G</v>
      </c>
      <c r="S714" s="505">
        <v>3.0</v>
      </c>
      <c r="T714" s="505">
        <v>816733.0</v>
      </c>
      <c r="U714" s="436">
        <f>VLOOKUP(N714,Register!$B:$E,4,FALSE)</f>
        <v>11500</v>
      </c>
      <c r="V714" s="412"/>
      <c r="W714" s="270"/>
      <c r="X714" s="270"/>
      <c r="Y714" s="270"/>
      <c r="Z714" s="270"/>
      <c r="AA714" s="270"/>
      <c r="AB714" s="270"/>
      <c r="AC714" s="270"/>
    </row>
    <row r="715" ht="15.75" customHeight="1">
      <c r="A715" s="168" t="s">
        <v>1922</v>
      </c>
      <c r="B715" s="436" t="str">
        <f>VLOOKUP(C715,'Tech. sheet (2)'!$A:$S,18,FALSE)</f>
        <v>L-808-908-200TH550S2828-HBI-A07K05</v>
      </c>
      <c r="C715" s="437" t="str">
        <f>VLOOKUP(A715,Register!$B:$F,3,FALSE)</f>
        <v>OT96 Alu/C HBI auto</v>
      </c>
      <c r="D715" s="437" t="str">
        <f>VLOOKUP(C715,'Tech. sheet (2)'!$A:$S,17,FALSE)</f>
        <v>96-1 A</v>
      </c>
      <c r="E715" s="447" t="str">
        <f>VLOOKUP(C715,'Tech. sheet (2)'!$A:$S,12,FALSE)</f>
        <v>ALU/C</v>
      </c>
      <c r="F715" s="505">
        <v>1.0</v>
      </c>
      <c r="G715" s="505" t="s">
        <v>3306</v>
      </c>
      <c r="H715" s="436">
        <f>VLOOKUP(A715,Register!$B:$E,4,FALSE)</f>
        <v>23000</v>
      </c>
      <c r="I715" s="412"/>
      <c r="J715" s="412"/>
      <c r="K715" s="412"/>
      <c r="L715" s="412"/>
      <c r="M715" s="412"/>
      <c r="N715" s="168" t="s">
        <v>1904</v>
      </c>
      <c r="O715" s="344" t="str">
        <f>VLOOKUP(P715,'Tech. sheet (2)'!$A:$R,18,FALSE)</f>
        <v>L-950-876-270TH435F5628-USK-20EB05</v>
      </c>
      <c r="P715" s="343" t="str">
        <f>VLOOKUP(N715,Register!$B:$E,3,FALSE)</f>
        <v>OT153-ELQ1542A3A USK</v>
      </c>
      <c r="Q715" s="447" t="str">
        <f>VLOOKUP(P715,'Tech. sheet (2)'!$A:$S,17,FALSE)</f>
        <v>153-1 A</v>
      </c>
      <c r="R715" s="437" t="str">
        <f>VLOOKUP(P715,'Tech. sheet (2)'!$A:$S,12,FALSE)</f>
        <v>W/G</v>
      </c>
      <c r="S715" s="505">
        <v>3.0</v>
      </c>
      <c r="T715" s="505">
        <v>816733.0</v>
      </c>
      <c r="U715" s="436">
        <f>VLOOKUP(N715,Register!$B:$E,4,FALSE)</f>
        <v>5600</v>
      </c>
      <c r="V715" s="412"/>
      <c r="W715" s="270"/>
      <c r="X715" s="270"/>
      <c r="Y715" s="270"/>
      <c r="Z715" s="270"/>
      <c r="AA715" s="270"/>
      <c r="AB715" s="270"/>
      <c r="AC715" s="270"/>
    </row>
    <row r="716" ht="15.75" customHeight="1">
      <c r="A716" s="111" t="s">
        <v>1923</v>
      </c>
      <c r="B716" s="436" t="str">
        <f>VLOOKUP(C716,'Tech. sheet (2)'!$A:$S,18,FALSE)</f>
        <v>L-838-942-170TH550F2820-HBI-A55K05</v>
      </c>
      <c r="C716" s="437" t="str">
        <f>VLOOKUP(A716,Register!$B:$F,3,FALSE)</f>
        <v>0,17x838x942 ALU/С</v>
      </c>
      <c r="D716" s="437" t="str">
        <f>VLOOKUP(C716,'Tech. sheet (2)'!$A:$S,17,FALSE)</f>
        <v>BUF-8 A</v>
      </c>
      <c r="E716" s="437" t="str">
        <f>VLOOKUP(C716,'Tech. sheet (2)'!$A:$S,12,FALSE)</f>
        <v>ALU/С</v>
      </c>
      <c r="F716" s="505">
        <v>1.0</v>
      </c>
      <c r="G716" s="505" t="s">
        <v>3306</v>
      </c>
      <c r="H716" s="436">
        <f>VLOOKUP(A716,Register!$B:$E,4,FALSE)</f>
        <v>40000</v>
      </c>
      <c r="I716" s="412"/>
      <c r="J716" s="412"/>
      <c r="K716" s="412"/>
      <c r="L716" s="412"/>
      <c r="M716" s="412"/>
      <c r="N716" s="111" t="s">
        <v>1959</v>
      </c>
      <c r="O716" s="344" t="str">
        <f>VLOOKUP(P716,'Tech. sheet (2)'!$A:$R,18,FALSE)</f>
        <v>L-918-925-150TS550S2828-USK-C06K05</v>
      </c>
      <c r="P716" s="343" t="str">
        <f>VLOOKUP(N716,Register!$B:$E,3,FALSE)</f>
        <v>0,15x918x925 G/C USK</v>
      </c>
      <c r="Q716" s="437" t="str">
        <f>VLOOKUP(P716,'Tech. sheet (2)'!$A:$S,17,FALSE)</f>
        <v>BUF-9 C</v>
      </c>
      <c r="R716" s="437" t="str">
        <f>VLOOKUP(P716,'Tech. sheet (2)'!$A:$S,12,FALSE)</f>
        <v>G/C</v>
      </c>
      <c r="S716" s="505">
        <v>2.0</v>
      </c>
      <c r="T716" s="505">
        <v>101597.0</v>
      </c>
      <c r="U716" s="436">
        <f>VLOOKUP(N716,Register!$B:$E,4,FALSE)</f>
        <v>30000</v>
      </c>
      <c r="V716" s="412"/>
      <c r="W716" s="270"/>
      <c r="X716" s="270"/>
      <c r="Y716" s="270"/>
      <c r="Z716" s="270"/>
      <c r="AA716" s="270"/>
      <c r="AB716" s="270"/>
      <c r="AC716" s="270"/>
    </row>
    <row r="717" ht="15.75" customHeight="1">
      <c r="A717" s="111" t="s">
        <v>1913</v>
      </c>
      <c r="B717" s="436" t="str">
        <f>VLOOKUP(C717,'Tech. sheet (2)'!$A:$S,18,FALSE)</f>
        <v>L-918-925-150TS550S2828-RAS-C06K05</v>
      </c>
      <c r="C717" s="437" t="str">
        <f>VLOOKUP(A717,Register!$B:$F,3,FALSE)</f>
        <v>0,15x918x925 G/C RAS</v>
      </c>
      <c r="D717" s="437" t="str">
        <f>VLOOKUP(C717,'Tech. sheet (2)'!$A:$S,17,FALSE)</f>
        <v>BUF-9 C</v>
      </c>
      <c r="E717" s="437" t="str">
        <f>VLOOKUP(C717,'Tech. sheet (2)'!$A:$S,12,FALSE)</f>
        <v>G/C</v>
      </c>
      <c r="F717" s="505">
        <v>2.0</v>
      </c>
      <c r="G717" s="505">
        <v>101597.0</v>
      </c>
      <c r="H717" s="436">
        <f>VLOOKUP(A717,Register!$B:$E,4,FALSE)</f>
        <v>14000</v>
      </c>
      <c r="I717" s="412"/>
      <c r="J717" s="412"/>
      <c r="K717" s="412"/>
      <c r="L717" s="412"/>
      <c r="M717" s="412"/>
      <c r="N717" s="168" t="s">
        <v>1964</v>
      </c>
      <c r="O717" s="344" t="str">
        <f>VLOOKUP(P717,'Tech. sheet (2)'!$A:$R,18,FALSE)</f>
        <v>L-975-925-150TS550S2828-USK-C06K05</v>
      </c>
      <c r="P717" s="343" t="str">
        <f>VLOOKUP(N717,Register!$B:$E,3,FALSE)</f>
        <v>0,15x975x925 G/C USK</v>
      </c>
      <c r="Q717" s="437" t="str">
        <f>VLOOKUP(P717,'Tech. sheet (2)'!$A:$S,17,FALSE)</f>
        <v>BUF-11 C</v>
      </c>
      <c r="R717" s="437" t="str">
        <f>VLOOKUP(P717,'Tech. sheet (2)'!$A:$S,12,FALSE)</f>
        <v>G/C</v>
      </c>
      <c r="S717" s="505">
        <v>2.0</v>
      </c>
      <c r="T717" s="505">
        <v>101597.0</v>
      </c>
      <c r="U717" s="436">
        <f>VLOOKUP(N717,Register!$B:$E,4,FALSE)</f>
        <v>9000</v>
      </c>
      <c r="V717" s="412"/>
      <c r="W717" s="270"/>
      <c r="X717" s="270"/>
      <c r="Y717" s="270"/>
      <c r="Z717" s="270"/>
      <c r="AA717" s="270"/>
      <c r="AB717" s="270"/>
      <c r="AC717" s="270"/>
    </row>
    <row r="718" ht="15.75" customHeight="1">
      <c r="A718" s="202" t="s">
        <v>1925</v>
      </c>
      <c r="B718" s="436" t="str">
        <f>VLOOKUP(C718,'Tech. sheet (2)'!$A:$S,18,FALSE)</f>
        <v>L-975-925-150TS550S2828-USK-C06K05</v>
      </c>
      <c r="C718" s="437" t="str">
        <f>VLOOKUP(A718,Register!$B:$F,3,FALSE)</f>
        <v>0,15x975x925 G/C USK</v>
      </c>
      <c r="D718" s="437" t="str">
        <f>VLOOKUP(C718,'Tech. sheet (2)'!$A:$S,17,FALSE)</f>
        <v>BUF-11 C</v>
      </c>
      <c r="E718" s="437" t="str">
        <f>VLOOKUP(C718,'Tech. sheet (2)'!$A:$S,12,FALSE)</f>
        <v>G/C</v>
      </c>
      <c r="F718" s="505">
        <v>1.0</v>
      </c>
      <c r="G718" s="505" t="s">
        <v>3306</v>
      </c>
      <c r="H718" s="436">
        <f>VLOOKUP(A718,Register!$B:$E,4,FALSE)</f>
        <v>40000</v>
      </c>
      <c r="I718" s="412"/>
      <c r="J718" s="412"/>
      <c r="K718" s="412"/>
      <c r="L718" s="412"/>
      <c r="M718" s="412"/>
      <c r="N718" s="111" t="s">
        <v>1965</v>
      </c>
      <c r="O718" s="344" t="str">
        <f>VLOOKUP(P718,'Tech. sheet (2)'!$A:$R,18,FALSE)</f>
        <v>L-975-925-140TS550S2828-USK-C06K05</v>
      </c>
      <c r="P718" s="343" t="str">
        <f>VLOOKUP(N718,Register!$B:$E,3,FALSE)</f>
        <v>0,14x975x925 G/C USK</v>
      </c>
      <c r="Q718" s="437" t="str">
        <f>VLOOKUP(P718,'Tech. sheet (2)'!$A:$S,17,FALSE)</f>
        <v>BUF-11 A</v>
      </c>
      <c r="R718" s="437" t="str">
        <f>VLOOKUP(P718,'Tech. sheet (2)'!$A:$S,12,FALSE)</f>
        <v>G/C</v>
      </c>
      <c r="S718" s="505">
        <v>2.0</v>
      </c>
      <c r="T718" s="505">
        <v>101597.0</v>
      </c>
      <c r="U718" s="436">
        <f>VLOOKUP(N718,Register!$B:$E,4,FALSE)</f>
        <v>40000</v>
      </c>
      <c r="V718" s="412"/>
      <c r="W718" s="270"/>
      <c r="X718" s="270"/>
      <c r="Y718" s="270"/>
      <c r="Z718" s="270"/>
      <c r="AA718" s="270"/>
      <c r="AB718" s="270"/>
      <c r="AC718" s="270"/>
    </row>
    <row r="719" ht="15.75" customHeight="1">
      <c r="A719" s="111" t="s">
        <v>1927</v>
      </c>
      <c r="B719" s="436" t="str">
        <f>VLOOKUP(C719,'Tech. sheet (2)'!$A:$S,18,FALSE)</f>
        <v>L-838-942-170TH550F2820-HBI-A55K05</v>
      </c>
      <c r="C719" s="437" t="str">
        <f>VLOOKUP(A719,Register!$B:$F,3,FALSE)</f>
        <v>0,17x838x942 ALU/С</v>
      </c>
      <c r="D719" s="437" t="str">
        <f>VLOOKUP(C719,'Tech. sheet (2)'!$A:$S,17,FALSE)</f>
        <v>BUF-8 A</v>
      </c>
      <c r="E719" s="437" t="str">
        <f>VLOOKUP(C719,'Tech. sheet (2)'!$A:$S,12,FALSE)</f>
        <v>ALU/С</v>
      </c>
      <c r="F719" s="505">
        <v>1.0</v>
      </c>
      <c r="G719" s="505" t="s">
        <v>3306</v>
      </c>
      <c r="H719" s="436">
        <f>VLOOKUP(A719,Register!$B:$E,4,FALSE)</f>
        <v>20000</v>
      </c>
      <c r="I719" s="412"/>
      <c r="J719" s="412"/>
      <c r="K719" s="412"/>
      <c r="L719" s="412"/>
      <c r="M719" s="412"/>
      <c r="N719" s="111" t="s">
        <v>1962</v>
      </c>
      <c r="O719" s="344" t="str">
        <f>VLOOKUP(P719,'Tech. sheet (2)'!$A:$R,18,FALSE)</f>
        <v>L-922-868-170TH580S2828-HBI-07CK05</v>
      </c>
      <c r="P719" s="343" t="str">
        <f>VLOOKUP(N719,Register!$B:$E,3,FALSE)</f>
        <v>OT070-ELQ7013A9A </v>
      </c>
      <c r="Q719" s="437" t="str">
        <f>VLOOKUP(P719,'Tech. sheet (2)'!$A:$S,17,FALSE)</f>
        <v>70-3 A</v>
      </c>
      <c r="R719" s="437" t="str">
        <f>VLOOKUP(P719,'Tech. sheet (2)'!$A:$S,12,FALSE)</f>
        <v>G/C</v>
      </c>
      <c r="S719" s="505">
        <v>2.0</v>
      </c>
      <c r="T719" s="505">
        <v>816361.0</v>
      </c>
      <c r="U719" s="436">
        <f>VLOOKUP(N719,Register!$B:$E,4,FALSE)</f>
        <v>25000</v>
      </c>
      <c r="V719" s="412"/>
      <c r="W719" s="270"/>
      <c r="X719" s="270"/>
      <c r="Y719" s="270"/>
      <c r="Z719" s="270"/>
      <c r="AA719" s="270"/>
      <c r="AB719" s="270"/>
      <c r="AC719" s="270"/>
    </row>
    <row r="720" ht="15.75" customHeight="1">
      <c r="A720" s="111" t="s">
        <v>1928</v>
      </c>
      <c r="B720" s="436" t="str">
        <f>VLOOKUP(C720,'Tech. sheet (2)'!$A:$S,18,FALSE)</f>
        <v>L-920-778-160TS340S2828-RAS-А08К05</v>
      </c>
      <c r="C720" s="437" t="str">
        <f>VLOOKUP(A720,Register!$B:$F,3,FALSE)</f>
        <v>0,16x920x778 Alu/C</v>
      </c>
      <c r="D720" s="437" t="str">
        <f>VLOOKUP(C720,'Tech. sheet (2)'!$A:$S,17,FALSE)</f>
        <v>BUF-7 A</v>
      </c>
      <c r="E720" s="437" t="str">
        <f>VLOOKUP(C720,'Tech. sheet (2)'!$A:$S,12,FALSE)</f>
        <v>ALU/C</v>
      </c>
      <c r="F720" s="505">
        <v>1.0</v>
      </c>
      <c r="G720" s="505" t="s">
        <v>3306</v>
      </c>
      <c r="H720" s="436">
        <f>VLOOKUP(A720,Register!$B:$E,4,FALSE)</f>
        <v>20000</v>
      </c>
      <c r="I720" s="412"/>
      <c r="J720" s="412"/>
      <c r="K720" s="412"/>
      <c r="L720" s="412"/>
      <c r="M720" s="412"/>
      <c r="N720" s="111" t="s">
        <v>1963</v>
      </c>
      <c r="O720" s="344" t="str">
        <f>VLOOKUP(P720,'Tech. sheet (2)'!$A:$R,18,FALSE)</f>
        <v>L-922-868-170TH580S2828-HBI-07CK05</v>
      </c>
      <c r="P720" s="343" t="str">
        <f>VLOOKUP(N720,Register!$B:$E,3,FALSE)</f>
        <v>OT070-ELQ7013A9A </v>
      </c>
      <c r="Q720" s="437" t="str">
        <f>VLOOKUP(P720,'Tech. sheet (2)'!$A:$S,17,FALSE)</f>
        <v>70-3 A</v>
      </c>
      <c r="R720" s="437" t="str">
        <f>VLOOKUP(P720,'Tech. sheet (2)'!$A:$S,12,FALSE)</f>
        <v>G/C</v>
      </c>
      <c r="S720" s="505">
        <v>2.0</v>
      </c>
      <c r="T720" s="505">
        <v>816361.0</v>
      </c>
      <c r="U720" s="436">
        <f>VLOOKUP(N720,Register!$B:$E,4,FALSE)</f>
        <v>25000</v>
      </c>
      <c r="V720" s="412"/>
      <c r="W720" s="270"/>
      <c r="X720" s="270"/>
      <c r="Y720" s="270"/>
      <c r="Z720" s="270"/>
      <c r="AA720" s="270"/>
      <c r="AB720" s="270"/>
      <c r="AC720" s="270"/>
    </row>
    <row r="721" ht="15.75" customHeight="1">
      <c r="A721" s="111" t="s">
        <v>1932</v>
      </c>
      <c r="B721" s="436" t="str">
        <f>VLOOKUP(C721,'Tech. sheet (2)'!$A:$S,18,FALSE)</f>
        <v>L-922-868-170TH580S2828-HBI-07CK05</v>
      </c>
      <c r="C721" s="437" t="str">
        <f>VLOOKUP(A721,Register!$B:$F,3,FALSE)</f>
        <v>OT070-ELQ7013A9A </v>
      </c>
      <c r="D721" s="437" t="str">
        <f>VLOOKUP(C721,'Tech. sheet (2)'!$A:$S,17,FALSE)</f>
        <v>70-3 A</v>
      </c>
      <c r="E721" s="437" t="str">
        <f>VLOOKUP(C721,'Tech. sheet (2)'!$A:$S,12,FALSE)</f>
        <v>G/C</v>
      </c>
      <c r="F721" s="505">
        <v>1.0</v>
      </c>
      <c r="G721" s="505" t="s">
        <v>3306</v>
      </c>
      <c r="H721" s="436">
        <f>VLOOKUP(A721,Register!$B:$E,4,FALSE)</f>
        <v>20000</v>
      </c>
      <c r="I721" s="412"/>
      <c r="J721" s="412"/>
      <c r="K721" s="412"/>
      <c r="L721" s="412"/>
      <c r="M721" s="412"/>
      <c r="N721" s="437" t="s">
        <v>1972</v>
      </c>
      <c r="O721" s="344" t="str">
        <f>VLOOKUP(P721,'Tech. sheet (2)'!$A:$R,18,FALSE)</f>
        <v>L-918-925-150TS550S2828-USK-C06K05</v>
      </c>
      <c r="P721" s="343" t="str">
        <f>VLOOKUP(N721,Register!$B:$E,3,FALSE)</f>
        <v>0,15x918x925 G/C USK</v>
      </c>
      <c r="Q721" s="437" t="str">
        <f>VLOOKUP(P721,'Tech. sheet (2)'!$A:$S,17,FALSE)</f>
        <v>BUF-9 C</v>
      </c>
      <c r="R721" s="437" t="str">
        <f>VLOOKUP(P721,'Tech. sheet (2)'!$A:$S,12,FALSE)</f>
        <v>G/C</v>
      </c>
      <c r="S721" s="505">
        <v>2.0</v>
      </c>
      <c r="T721" s="505">
        <v>101597.0</v>
      </c>
      <c r="U721" s="436">
        <f>VLOOKUP(N721,Register!$B:$E,4,FALSE)</f>
        <v>30000</v>
      </c>
      <c r="V721" s="412"/>
      <c r="W721" s="270"/>
      <c r="X721" s="270"/>
      <c r="Y721" s="270"/>
      <c r="Z721" s="270"/>
      <c r="AA721" s="270"/>
      <c r="AB721" s="270"/>
      <c r="AC721" s="270"/>
    </row>
    <row r="722" ht="15.75" customHeight="1">
      <c r="A722" s="111" t="s">
        <v>1935</v>
      </c>
      <c r="B722" s="436" t="str">
        <f>VLOOKUP(C722,'Tech. sheet (2)'!$A:$S,18,FALSE)</f>
        <v>L-918-925-150TS550S2828-USK-C06K05</v>
      </c>
      <c r="C722" s="437" t="str">
        <f>VLOOKUP(A722,Register!$B:$F,3,FALSE)</f>
        <v>0,15x918x925 G/C USK</v>
      </c>
      <c r="D722" s="437" t="str">
        <f>VLOOKUP(C722,'Tech. sheet (2)'!$A:$S,17,FALSE)</f>
        <v>BUF-9 C</v>
      </c>
      <c r="E722" s="437" t="str">
        <f>VLOOKUP(C722,'Tech. sheet (2)'!$A:$S,12,FALSE)</f>
        <v>G/C</v>
      </c>
      <c r="F722" s="505">
        <v>1.0</v>
      </c>
      <c r="G722" s="505" t="s">
        <v>3306</v>
      </c>
      <c r="H722" s="436">
        <f>VLOOKUP(A722,Register!$B:$E,4,FALSE)</f>
        <v>19000</v>
      </c>
      <c r="I722" s="412"/>
      <c r="J722" s="412"/>
      <c r="K722" s="412"/>
      <c r="L722" s="412"/>
      <c r="M722" s="412"/>
      <c r="N722" s="111" t="s">
        <v>1971</v>
      </c>
      <c r="O722" s="344" t="str">
        <f>VLOOKUP(P722,'Tech. sheet (2)'!$A:$R,18,FALSE)</f>
        <v>L-975-925-150TS550S2828-USK-C06K05</v>
      </c>
      <c r="P722" s="343" t="str">
        <f>VLOOKUP(N722,Register!$B:$E,3,FALSE)</f>
        <v>0,15x975x925 G/C USK</v>
      </c>
      <c r="Q722" s="437" t="str">
        <f>VLOOKUP(P722,'Tech. sheet (2)'!$A:$S,17,FALSE)</f>
        <v>BUF-11 C</v>
      </c>
      <c r="R722" s="437" t="str">
        <f>VLOOKUP(P722,'Tech. sheet (2)'!$A:$S,12,FALSE)</f>
        <v>G/C</v>
      </c>
      <c r="S722" s="505">
        <v>2.0</v>
      </c>
      <c r="T722" s="505">
        <v>101597.0</v>
      </c>
      <c r="U722" s="436">
        <f>VLOOKUP(N722,Register!$B:$E,4,FALSE)</f>
        <v>10000</v>
      </c>
      <c r="V722" s="412"/>
      <c r="W722" s="270"/>
      <c r="X722" s="270"/>
      <c r="Y722" s="270"/>
      <c r="Z722" s="270"/>
      <c r="AA722" s="270"/>
      <c r="AB722" s="270"/>
      <c r="AC722" s="270"/>
    </row>
    <row r="723" ht="15.75" customHeight="1">
      <c r="A723" s="168" t="s">
        <v>1937</v>
      </c>
      <c r="B723" s="436" t="str">
        <f>VLOOKUP(C723,'Tech. sheet (2)'!$A:$S,18,FALSE)</f>
        <v>L-838-942-170TH550F2820-HBI-A55K05</v>
      </c>
      <c r="C723" s="437" t="str">
        <f>VLOOKUP(A723,Register!$B:$F,3,FALSE)</f>
        <v>0,17x838x942 ALU/С</v>
      </c>
      <c r="D723" s="437" t="str">
        <f>VLOOKUP(C723,'Tech. sheet (2)'!$A:$S,17,FALSE)</f>
        <v>BUF-8 A</v>
      </c>
      <c r="E723" s="437" t="str">
        <f>VLOOKUP(C723,'Tech. sheet (2)'!$A:$S,12,FALSE)</f>
        <v>ALU/С</v>
      </c>
      <c r="F723" s="505">
        <v>1.0</v>
      </c>
      <c r="G723" s="505" t="s">
        <v>3306</v>
      </c>
      <c r="H723" s="436">
        <f>VLOOKUP(A723,Register!$B:$E,4,FALSE)</f>
        <v>20000</v>
      </c>
      <c r="I723" s="412"/>
      <c r="J723" s="412"/>
      <c r="K723" s="412"/>
      <c r="L723" s="412"/>
      <c r="M723" s="412"/>
      <c r="N723" s="111" t="s">
        <v>1968</v>
      </c>
      <c r="O723" s="344" t="str">
        <f>VLOOKUP(P723,'Tech. sheet (2)'!$A:$R,18,FALSE)</f>
        <v>L-942-790-160TS340S2020-RAS-А08К05</v>
      </c>
      <c r="P723" s="343" t="str">
        <f>VLOOKUP(N723,Register!$B:$E,3,FALSE)</f>
        <v>0,16x942x790 ALU/С</v>
      </c>
      <c r="Q723" s="437" t="str">
        <f>VLOOKUP(P723,'Tech. sheet (2)'!$A:$S,17,FALSE)</f>
        <v>BUF-3 A</v>
      </c>
      <c r="R723" s="437" t="str">
        <f>VLOOKUP(P723,'Tech. sheet (2)'!$A:$S,12,FALSE)</f>
        <v>ALU/С</v>
      </c>
      <c r="S723" s="505">
        <v>2.0</v>
      </c>
      <c r="T723" s="505" t="s">
        <v>3308</v>
      </c>
      <c r="U723" s="436">
        <f>VLOOKUP(N723,Register!$B:$E,4,FALSE)</f>
        <v>20000</v>
      </c>
      <c r="V723" s="412"/>
      <c r="W723" s="270"/>
      <c r="X723" s="270"/>
      <c r="Y723" s="270"/>
      <c r="Z723" s="270"/>
      <c r="AA723" s="270"/>
      <c r="AB723" s="270"/>
      <c r="AC723" s="270"/>
    </row>
    <row r="724" ht="15.75" customHeight="1">
      <c r="A724" s="111" t="s">
        <v>1933</v>
      </c>
      <c r="B724" s="436" t="str">
        <f>VLOOKUP(C724,'Tech. sheet (2)'!$A:$S,18,FALSE)</f>
        <v>L-954-848-170TH435S2828-HBI-15VK05</v>
      </c>
      <c r="C724" s="437" t="str">
        <f>VLOOKUP(A724,Register!$B:$F,3,FALSE)</f>
        <v>OT62-ELQ6216A2A ver2</v>
      </c>
      <c r="D724" s="437" t="str">
        <f>VLOOKUP(C724,'Tech. sheet (2)'!$A:$S,17,FALSE)</f>
        <v>62-3 A</v>
      </c>
      <c r="E724" s="437" t="str">
        <f>VLOOKUP(C724,'Tech. sheet (2)'!$A:$S,12,FALSE)</f>
        <v>W/C 15V</v>
      </c>
      <c r="F724" s="505">
        <v>1.0</v>
      </c>
      <c r="G724" s="505" t="s">
        <v>3306</v>
      </c>
      <c r="H724" s="436">
        <f>VLOOKUP(A724,Register!$B:$E,4,FALSE)</f>
        <v>30000</v>
      </c>
      <c r="I724" s="412"/>
      <c r="J724" s="412"/>
      <c r="K724" s="412"/>
      <c r="L724" s="412"/>
      <c r="M724" s="412"/>
      <c r="N724" s="111" t="s">
        <v>1971</v>
      </c>
      <c r="O724" s="344" t="str">
        <f>VLOOKUP(P724,'Tech. sheet (2)'!$A:$R,18,FALSE)</f>
        <v>L-975-925-150TS550S2828-USK-C06K05</v>
      </c>
      <c r="P724" s="343" t="str">
        <f>VLOOKUP(N724,Register!$B:$E,3,FALSE)</f>
        <v>0,15x975x925 G/C USK</v>
      </c>
      <c r="Q724" s="437" t="str">
        <f>VLOOKUP(P724,'Tech. sheet (2)'!$A:$S,17,FALSE)</f>
        <v>BUF-11 C</v>
      </c>
      <c r="R724" s="437" t="str">
        <f>VLOOKUP(P724,'Tech. sheet (2)'!$A:$S,12,FALSE)</f>
        <v>G/C</v>
      </c>
      <c r="S724" s="505">
        <v>2.0</v>
      </c>
      <c r="T724" s="505">
        <v>101597.0</v>
      </c>
      <c r="U724" s="436">
        <f>VLOOKUP(N724,Register!$B:$E,4,FALSE)</f>
        <v>10000</v>
      </c>
      <c r="V724" s="412"/>
      <c r="W724" s="270"/>
      <c r="X724" s="270"/>
      <c r="Y724" s="270"/>
      <c r="Z724" s="270"/>
      <c r="AA724" s="270"/>
      <c r="AB724" s="270"/>
      <c r="AC724" s="270"/>
    </row>
    <row r="725" ht="15.75" customHeight="1">
      <c r="A725" s="168" t="s">
        <v>1934</v>
      </c>
      <c r="B725" s="436" t="str">
        <f>VLOOKUP(C725,'Tech. sheet (2)'!$A:$S,18,FALSE)</f>
        <v>L-954-848-170TH435S2828-HBI-15VK05</v>
      </c>
      <c r="C725" s="437" t="str">
        <f>VLOOKUP(A725,Register!$B:$F,3,FALSE)</f>
        <v>OT62-ELQ6216A2A ver2</v>
      </c>
      <c r="D725" s="437" t="str">
        <f>VLOOKUP(C725,'Tech. sheet (2)'!$A:$S,17,FALSE)</f>
        <v>62-3 A</v>
      </c>
      <c r="E725" s="437" t="str">
        <f>VLOOKUP(C725,'Tech. sheet (2)'!$A:$S,12,FALSE)</f>
        <v>W/C 15V</v>
      </c>
      <c r="F725" s="505">
        <v>1.0</v>
      </c>
      <c r="G725" s="505" t="s">
        <v>3306</v>
      </c>
      <c r="H725" s="436">
        <f>VLOOKUP(A725,Register!$B:$E,4,FALSE)</f>
        <v>30000</v>
      </c>
      <c r="I725" s="412"/>
      <c r="J725" s="412"/>
      <c r="K725" s="412"/>
      <c r="L725" s="412"/>
      <c r="M725" s="412"/>
      <c r="N725" s="111" t="s">
        <v>1972</v>
      </c>
      <c r="O725" s="344" t="str">
        <f>VLOOKUP(P725,'Tech. sheet (2)'!$A:$R,18,FALSE)</f>
        <v>L-918-925-150TS550S2828-USK-C06K05</v>
      </c>
      <c r="P725" s="343" t="str">
        <f>VLOOKUP(N725,Register!$B:$E,3,FALSE)</f>
        <v>0,15x918x925 G/C USK</v>
      </c>
      <c r="Q725" s="437" t="str">
        <f>VLOOKUP(P725,'Tech. sheet (2)'!$A:$S,17,FALSE)</f>
        <v>BUF-9 C</v>
      </c>
      <c r="R725" s="437" t="str">
        <f>VLOOKUP(P725,'Tech. sheet (2)'!$A:$S,12,FALSE)</f>
        <v>G/C</v>
      </c>
      <c r="S725" s="505">
        <v>2.0</v>
      </c>
      <c r="T725" s="505">
        <v>101597.0</v>
      </c>
      <c r="U725" s="436">
        <f>VLOOKUP(N725,Register!$B:$E,4,FALSE)</f>
        <v>30000</v>
      </c>
      <c r="V725" s="412"/>
      <c r="W725" s="270"/>
      <c r="X725" s="270"/>
      <c r="Y725" s="270"/>
      <c r="Z725" s="270"/>
      <c r="AA725" s="270"/>
      <c r="AB725" s="270"/>
      <c r="AC725" s="270"/>
    </row>
    <row r="726" ht="15.75" customHeight="1">
      <c r="A726" s="111" t="s">
        <v>1943</v>
      </c>
      <c r="B726" s="436" t="str">
        <f>VLOOKUP(C726,'Tech. sheet (2)'!$A:$S,18,FALSE)</f>
        <v>L-922-868-170TH580S2828-HBI-07CK05</v>
      </c>
      <c r="C726" s="437" t="str">
        <f>VLOOKUP(A726,Register!$B:$F,3,FALSE)</f>
        <v>OT070-ELQ7013A9A </v>
      </c>
      <c r="D726" s="437" t="str">
        <f>VLOOKUP(C726,'Tech. sheet (2)'!$A:$S,17,FALSE)</f>
        <v>70-3 A</v>
      </c>
      <c r="E726" s="437" t="str">
        <f>VLOOKUP(C726,'Tech. sheet (2)'!$A:$S,12,FALSE)</f>
        <v>G/C</v>
      </c>
      <c r="F726" s="505">
        <v>1.0</v>
      </c>
      <c r="G726" s="505" t="s">
        <v>3306</v>
      </c>
      <c r="H726" s="436">
        <f>VLOOKUP(A726,Register!$B:$E,4,FALSE)</f>
        <v>18000</v>
      </c>
      <c r="I726" s="412"/>
      <c r="J726" s="412"/>
      <c r="K726" s="412"/>
      <c r="L726" s="412"/>
      <c r="M726" s="412"/>
      <c r="N726" s="202" t="s">
        <v>1973</v>
      </c>
      <c r="O726" s="344" t="str">
        <f>VLOOKUP(P726,'Tech. sheet (2)'!$A:$R,18,FALSE)</f>
        <v>L-838-942-170TH550F2820-HBI-A55K05</v>
      </c>
      <c r="P726" s="343" t="str">
        <f>VLOOKUP(N726,Register!$B:$E,3,FALSE)</f>
        <v>0,17x838x942 ALU/С</v>
      </c>
      <c r="Q726" s="437" t="str">
        <f>VLOOKUP(P726,'Tech. sheet (2)'!$A:$S,17,FALSE)</f>
        <v>BUF-8 A</v>
      </c>
      <c r="R726" s="437" t="str">
        <f>VLOOKUP(P726,'Tech. sheet (2)'!$A:$S,12,FALSE)</f>
        <v>ALU/С</v>
      </c>
      <c r="S726" s="505">
        <v>2.0</v>
      </c>
      <c r="T726" s="505" t="s">
        <v>3308</v>
      </c>
      <c r="U726" s="436">
        <f>VLOOKUP(N726,Register!$B:$E,4,FALSE)</f>
        <v>30000</v>
      </c>
      <c r="V726" s="412"/>
      <c r="W726" s="270"/>
      <c r="X726" s="270"/>
      <c r="Y726" s="270"/>
      <c r="Z726" s="270"/>
      <c r="AA726" s="270"/>
      <c r="AB726" s="270"/>
      <c r="AC726" s="270"/>
    </row>
    <row r="727" ht="15.75" customHeight="1">
      <c r="A727" s="111" t="s">
        <v>1943</v>
      </c>
      <c r="B727" s="436" t="str">
        <f>VLOOKUP(C727,'Tech. sheet (2)'!$A:$S,18,FALSE)</f>
        <v>L-922-868-170TH580S2828-HBI-07CK05</v>
      </c>
      <c r="C727" s="437" t="str">
        <f>VLOOKUP(A727,Register!$B:$F,3,FALSE)</f>
        <v>OT070-ELQ7013A9A </v>
      </c>
      <c r="D727" s="437" t="str">
        <f>VLOOKUP(C727,'Tech. sheet (2)'!$A:$S,17,FALSE)</f>
        <v>70-3 A</v>
      </c>
      <c r="E727" s="437" t="str">
        <f>VLOOKUP(C727,'Tech. sheet (2)'!$A:$S,12,FALSE)</f>
        <v>G/C</v>
      </c>
      <c r="F727" s="505">
        <v>2.0</v>
      </c>
      <c r="G727" s="505">
        <v>816361.0</v>
      </c>
      <c r="H727" s="436">
        <f>VLOOKUP(A727,Register!$B:$E,4,FALSE)</f>
        <v>18000</v>
      </c>
      <c r="I727" s="412"/>
      <c r="J727" s="412"/>
      <c r="K727" s="412"/>
      <c r="L727" s="412"/>
      <c r="M727" s="412"/>
      <c r="N727" s="202" t="s">
        <v>1975</v>
      </c>
      <c r="O727" s="344" t="str">
        <f>VLOOKUP(P727,'Tech. sheet (2)'!$A:$R,18,FALSE)</f>
        <v>L-808-908-200TH550S2828-HBI-A07K05</v>
      </c>
      <c r="P727" s="343" t="str">
        <f>VLOOKUP(N727,Register!$B:$E,3,FALSE)</f>
        <v>OT96 Alu/C HBI auto</v>
      </c>
      <c r="Q727" s="437" t="str">
        <f>VLOOKUP(P727,'Tech. sheet (2)'!$A:$S,17,FALSE)</f>
        <v>96-1 A</v>
      </c>
      <c r="R727" s="447" t="str">
        <f>VLOOKUP(P727,'Tech. sheet (2)'!$A:$S,12,FALSE)</f>
        <v>ALU/C</v>
      </c>
      <c r="S727" s="505">
        <v>2.0</v>
      </c>
      <c r="T727" s="505" t="s">
        <v>3308</v>
      </c>
      <c r="U727" s="436">
        <f>VLOOKUP(N727,Register!$B:$E,4,FALSE)</f>
        <v>30000</v>
      </c>
      <c r="V727" s="412"/>
      <c r="W727" s="270"/>
      <c r="X727" s="270"/>
      <c r="Y727" s="270"/>
      <c r="Z727" s="270"/>
      <c r="AA727" s="270"/>
      <c r="AB727" s="270"/>
      <c r="AC727" s="270"/>
    </row>
    <row r="728" ht="15.75" customHeight="1">
      <c r="A728" s="168" t="s">
        <v>1944</v>
      </c>
      <c r="B728" s="436" t="str">
        <f>VLOOKUP(C728,'Tech. sheet (2)'!$A:$S,18,FALSE)</f>
        <v>L-942-790-160TS480S2020-USK-А08К05  </v>
      </c>
      <c r="C728" s="437" t="str">
        <f>VLOOKUP(A728,Register!$B:$F,3,FALSE)</f>
        <v>0,16x942x790 ALU/С USK</v>
      </c>
      <c r="D728" s="437" t="str">
        <f>VLOOKUP(C728,'Tech. sheet (2)'!$A:$S,17,FALSE)</f>
        <v>BUF-3 B</v>
      </c>
      <c r="E728" s="437" t="str">
        <f>VLOOKUP(C728,'Tech. sheet (2)'!$A:$S,12,FALSE)</f>
        <v>ALU/С</v>
      </c>
      <c r="F728" s="505">
        <v>1.0</v>
      </c>
      <c r="G728" s="505" t="s">
        <v>3306</v>
      </c>
      <c r="H728" s="436">
        <f>VLOOKUP(A728,Register!$B:$E,4,FALSE)</f>
        <v>9000</v>
      </c>
      <c r="I728" s="412"/>
      <c r="J728" s="412"/>
      <c r="K728" s="412"/>
      <c r="L728" s="412"/>
      <c r="M728" s="412"/>
      <c r="N728" s="202" t="s">
        <v>1974</v>
      </c>
      <c r="O728" s="344" t="str">
        <f>VLOOKUP(P728,'Tech. sheet (2)'!$A:$R,18,FALSE)</f>
        <v>L-838-942-170TH550F2820-HBI-A55K05</v>
      </c>
      <c r="P728" s="343" t="str">
        <f>VLOOKUP(N728,Register!$B:$E,3,FALSE)</f>
        <v>0,17x838x942 ALU/С</v>
      </c>
      <c r="Q728" s="437" t="str">
        <f>VLOOKUP(P728,'Tech. sheet (2)'!$A:$S,17,FALSE)</f>
        <v>BUF-8 A</v>
      </c>
      <c r="R728" s="437" t="str">
        <f>VLOOKUP(P728,'Tech. sheet (2)'!$A:$S,12,FALSE)</f>
        <v>ALU/С</v>
      </c>
      <c r="S728" s="505">
        <v>2.0</v>
      </c>
      <c r="T728" s="505" t="s">
        <v>3308</v>
      </c>
      <c r="U728" s="436">
        <f>VLOOKUP(N728,Register!$B:$E,4,FALSE)</f>
        <v>30000</v>
      </c>
      <c r="V728" s="412"/>
      <c r="W728" s="270"/>
      <c r="X728" s="270"/>
      <c r="Y728" s="270"/>
      <c r="Z728" s="270"/>
      <c r="AA728" s="270"/>
      <c r="AB728" s="270"/>
      <c r="AC728" s="270"/>
    </row>
    <row r="729" ht="15.75" customHeight="1">
      <c r="A729" s="202" t="s">
        <v>1946</v>
      </c>
      <c r="B729" s="436" t="str">
        <f>VLOOKUP(C729,'Tech. sheet (2)'!$A:$S,18,FALSE)</f>
        <v>L-942-790-160TS340S2020-RAS-А08К05</v>
      </c>
      <c r="C729" s="437" t="str">
        <f>VLOOKUP(A729,Register!$B:$F,3,FALSE)</f>
        <v>0,16x942x790 ALU/С</v>
      </c>
      <c r="D729" s="437" t="str">
        <f>VLOOKUP(C729,'Tech. sheet (2)'!$A:$S,17,FALSE)</f>
        <v>BUF-3 A</v>
      </c>
      <c r="E729" s="437" t="str">
        <f>VLOOKUP(C729,'Tech. sheet (2)'!$A:$S,12,FALSE)</f>
        <v>ALU/С</v>
      </c>
      <c r="F729" s="505">
        <v>1.0</v>
      </c>
      <c r="G729" s="505" t="s">
        <v>3306</v>
      </c>
      <c r="H729" s="436">
        <f>VLOOKUP(A729,Register!$B:$E,4,FALSE)</f>
        <v>9000</v>
      </c>
      <c r="I729" s="412"/>
      <c r="J729" s="412"/>
      <c r="K729" s="412"/>
      <c r="L729" s="412"/>
      <c r="M729" s="412"/>
      <c r="N729" s="202" t="s">
        <v>1977</v>
      </c>
      <c r="O729" s="450" t="str">
        <f>VLOOKUP(P729,'Tech. sheet (2)'!$A:$R,18,FALSE)</f>
        <v>L-954-848-170TH435S2828-HBI-21EK05 </v>
      </c>
      <c r="P729" s="343" t="str">
        <f>VLOOKUP(N729,Register!$B:$E,3,FALSE)</f>
        <v>OT62-ELQ6215A5A HBI 21E</v>
      </c>
      <c r="Q729" s="437" t="str">
        <f>VLOOKUP(P729,'Tech. sheet (2)'!$A:$S,17,FALSE)</f>
        <v>62-1 A</v>
      </c>
      <c r="R729" s="447" t="str">
        <f>VLOOKUP(P729,'Tech. sheet (2)'!$A:$S,12,FALSE)</f>
        <v>21E</v>
      </c>
      <c r="S729" s="505">
        <v>2.0</v>
      </c>
      <c r="T729" s="505" t="s">
        <v>3309</v>
      </c>
      <c r="U729" s="436">
        <f>VLOOKUP(N729,Register!$B:$E,4,FALSE)</f>
        <v>25000</v>
      </c>
      <c r="V729" s="412"/>
      <c r="W729" s="270"/>
      <c r="X729" s="270"/>
      <c r="Y729" s="270"/>
      <c r="Z729" s="270"/>
      <c r="AA729" s="270"/>
      <c r="AB729" s="270"/>
      <c r="AC729" s="270"/>
    </row>
    <row r="730" ht="15.75" customHeight="1">
      <c r="A730" s="111" t="s">
        <v>1942</v>
      </c>
      <c r="B730" s="436" t="str">
        <f>VLOOKUP(C730,'Tech. sheet (2)'!$A:$S,18,FALSE)</f>
        <v>L-808-908-200TH550S2828-HBI-A07K05</v>
      </c>
      <c r="C730" s="437" t="str">
        <f>VLOOKUP(A730,Register!$B:$F,3,FALSE)</f>
        <v>OT96 Alu/C HBI auto</v>
      </c>
      <c r="D730" s="437" t="str">
        <f>VLOOKUP(C730,'Tech. sheet (2)'!$A:$S,17,FALSE)</f>
        <v>96-1 A</v>
      </c>
      <c r="E730" s="447" t="str">
        <f>VLOOKUP(C730,'Tech. sheet (2)'!$A:$S,12,FALSE)</f>
        <v>ALU/C</v>
      </c>
      <c r="F730" s="505">
        <v>1.0</v>
      </c>
      <c r="G730" s="505" t="s">
        <v>3306</v>
      </c>
      <c r="H730" s="436">
        <f>VLOOKUP(A730,Register!$B:$E,4,FALSE)</f>
        <v>20000</v>
      </c>
      <c r="I730" s="412"/>
      <c r="J730" s="412"/>
      <c r="K730" s="412"/>
      <c r="L730" s="412"/>
      <c r="M730" s="412"/>
      <c r="N730" s="202" t="s">
        <v>1978</v>
      </c>
      <c r="O730" s="344" t="str">
        <f>VLOOKUP(P730,'Tech. sheet (2)'!$A:$R,18,FALSE)</f>
        <v>L-954-848-170TH435S2828-HBI-15VK05</v>
      </c>
      <c r="P730" s="343" t="str">
        <f>VLOOKUP(N730,Register!$B:$E,3,FALSE)</f>
        <v>OT62-ELQ6216A2A ver2</v>
      </c>
      <c r="Q730" s="437" t="str">
        <f>VLOOKUP(P730,'Tech. sheet (2)'!$A:$S,17,FALSE)</f>
        <v>62-3 A</v>
      </c>
      <c r="R730" s="437" t="str">
        <f>VLOOKUP(P730,'Tech. sheet (2)'!$A:$S,12,FALSE)</f>
        <v>W/C 15V</v>
      </c>
      <c r="S730" s="505">
        <v>2.0</v>
      </c>
      <c r="T730" s="505" t="s">
        <v>3309</v>
      </c>
      <c r="U730" s="436">
        <f>VLOOKUP(N730,Register!$B:$E,4,FALSE)</f>
        <v>25000</v>
      </c>
      <c r="V730" s="412"/>
      <c r="W730" s="270"/>
      <c r="X730" s="270"/>
      <c r="Y730" s="270"/>
      <c r="Z730" s="270"/>
      <c r="AA730" s="270"/>
      <c r="AB730" s="270"/>
      <c r="AC730" s="270"/>
    </row>
    <row r="731" ht="15.75" customHeight="1">
      <c r="A731" s="168" t="s">
        <v>1941</v>
      </c>
      <c r="B731" s="436" t="str">
        <f>VLOOKUP(C731,'Tech. sheet (2)'!$A:$S,18,FALSE)</f>
        <v>L-913-766-140TS480F2020-USK-А08К05</v>
      </c>
      <c r="C731" s="437" t="str">
        <f>VLOOKUP(A731,Register!$B:$F,3,FALSE)</f>
        <v>0,14x913x766 USK A08</v>
      </c>
      <c r="D731" s="437" t="str">
        <f>VLOOKUP(C731,'Tech. sheet (2)'!$A:$S,17,FALSE)</f>
        <v>BUF-1 A</v>
      </c>
      <c r="E731" s="437" t="str">
        <f>VLOOKUP(C731,'Tech. sheet (2)'!$A:$S,12,FALSE)</f>
        <v>ALU/C</v>
      </c>
      <c r="F731" s="505">
        <v>1.0</v>
      </c>
      <c r="G731" s="505" t="s">
        <v>3306</v>
      </c>
      <c r="H731" s="436">
        <f>VLOOKUP(A731,Register!$B:$E,4,FALSE)</f>
        <v>30000</v>
      </c>
      <c r="I731" s="412"/>
      <c r="J731" s="412"/>
      <c r="K731" s="412"/>
      <c r="L731" s="412"/>
      <c r="M731" s="412"/>
      <c r="N731" s="510" t="s">
        <v>1979</v>
      </c>
      <c r="O731" s="344" t="str">
        <f>VLOOKUP(P731,'Tech. sheet (2)'!$A:$R,18,FALSE)</f>
        <v>L-922-868-170TH580S2828-HBI-07CK05</v>
      </c>
      <c r="P731" s="445" t="str">
        <f>VLOOKUP(N731,Register!$B:$E,3,FALSE)</f>
        <v>OT070-ELQ7013A9A </v>
      </c>
      <c r="Q731" s="437" t="str">
        <f>VLOOKUP(P731,'Tech. sheet (2)'!$A:$S,17,FALSE)</f>
        <v>70-3 A</v>
      </c>
      <c r="R731" s="437" t="str">
        <f>VLOOKUP(P731,'Tech. sheet (2)'!$A:$S,12,FALSE)</f>
        <v>G/C</v>
      </c>
      <c r="S731" s="511">
        <v>2.0</v>
      </c>
      <c r="T731" s="511">
        <v>816361.0</v>
      </c>
      <c r="U731" s="443">
        <f>VLOOKUP(N731,Register!$B:$E,4,FALSE)</f>
        <v>25000</v>
      </c>
      <c r="V731" s="412"/>
      <c r="W731" s="270"/>
      <c r="X731" s="270"/>
      <c r="Y731" s="270"/>
      <c r="Z731" s="270"/>
      <c r="AA731" s="270"/>
      <c r="AB731" s="270"/>
      <c r="AC731" s="270"/>
    </row>
    <row r="732" ht="15.75" customHeight="1">
      <c r="A732" s="168" t="s">
        <v>1947</v>
      </c>
      <c r="B732" s="436" t="str">
        <f>VLOOKUP(C732,'Tech. sheet (2)'!$A:$S,18,FALSE)</f>
        <v>L-838-942-170TH550F2820-HBI-A55K05</v>
      </c>
      <c r="C732" s="437" t="str">
        <f>VLOOKUP(A732,Register!$B:$F,3,FALSE)</f>
        <v>0,17x838x942 ALU/С</v>
      </c>
      <c r="D732" s="437" t="str">
        <f>VLOOKUP(C732,'Tech. sheet (2)'!$A:$S,17,FALSE)</f>
        <v>BUF-8 A</v>
      </c>
      <c r="E732" s="437" t="str">
        <f>VLOOKUP(C732,'Tech. sheet (2)'!$A:$S,12,FALSE)</f>
        <v>ALU/С</v>
      </c>
      <c r="F732" s="505">
        <v>1.0</v>
      </c>
      <c r="G732" s="505" t="s">
        <v>3306</v>
      </c>
      <c r="H732" s="436">
        <f>VLOOKUP(A732,Register!$B:$E,4,FALSE)</f>
        <v>25000</v>
      </c>
      <c r="I732" s="412"/>
      <c r="J732" s="412"/>
      <c r="K732" s="412"/>
      <c r="L732" s="412"/>
      <c r="M732" s="412"/>
      <c r="N732" s="202" t="s">
        <v>1980</v>
      </c>
      <c r="O732" s="344" t="str">
        <f>VLOOKUP(P732,'Tech. sheet (2)'!$A:$R,18,FALSE)</f>
        <v>L-922-868-170TH580S2828-HBI-07CK05</v>
      </c>
      <c r="P732" s="343" t="str">
        <f>VLOOKUP(N732,Register!$B:$E,3,FALSE)</f>
        <v>OT070-ELQ7013A9A </v>
      </c>
      <c r="Q732" s="437" t="str">
        <f>VLOOKUP(P732,'Tech. sheet (2)'!$A:$S,17,FALSE)</f>
        <v>70-3 A</v>
      </c>
      <c r="R732" s="437" t="str">
        <f>VLOOKUP(P732,'Tech. sheet (2)'!$A:$S,12,FALSE)</f>
        <v>G/C</v>
      </c>
      <c r="S732" s="505">
        <v>2.0</v>
      </c>
      <c r="T732" s="505">
        <v>816361.0</v>
      </c>
      <c r="U732" s="436">
        <f>VLOOKUP(N732,Register!$B:$E,4,FALSE)</f>
        <v>25000</v>
      </c>
      <c r="V732" s="412"/>
      <c r="W732" s="270"/>
      <c r="X732" s="270"/>
      <c r="Y732" s="270"/>
      <c r="Z732" s="270"/>
      <c r="AA732" s="270"/>
      <c r="AB732" s="270"/>
      <c r="AC732" s="270"/>
    </row>
    <row r="733" ht="15.75" customHeight="1">
      <c r="A733" s="168" t="s">
        <v>1948</v>
      </c>
      <c r="B733" s="436" t="str">
        <f>VLOOKUP(C733,'Tech. sheet (2)'!$A:$S,18,FALSE)</f>
        <v>L-838-942-170TH550F2820-HBI-A55K05</v>
      </c>
      <c r="C733" s="437" t="str">
        <f>VLOOKUP(A733,Register!$B:$F,3,FALSE)</f>
        <v>0,17x838x942 ALU/С</v>
      </c>
      <c r="D733" s="437" t="str">
        <f>VLOOKUP(C733,'Tech. sheet (2)'!$A:$S,17,FALSE)</f>
        <v>BUF-8 A</v>
      </c>
      <c r="E733" s="437" t="str">
        <f>VLOOKUP(C733,'Tech. sheet (2)'!$A:$S,12,FALSE)</f>
        <v>ALU/С</v>
      </c>
      <c r="F733" s="505">
        <v>1.0</v>
      </c>
      <c r="G733" s="505" t="s">
        <v>3306</v>
      </c>
      <c r="H733" s="436">
        <f>VLOOKUP(A733,Register!$B:$E,4,FALSE)</f>
        <v>25000</v>
      </c>
      <c r="I733" s="412"/>
      <c r="J733" s="412"/>
      <c r="K733" s="412"/>
      <c r="L733" s="412"/>
      <c r="M733" s="412"/>
      <c r="N733" s="202" t="s">
        <v>1981</v>
      </c>
      <c r="O733" s="344" t="str">
        <f>VLOOKUP(P733,'Tech. sheet (2)'!$A:$R,18,FALSE)</f>
        <v>L-920-778-160TS340S2828-RAS-А08К05</v>
      </c>
      <c r="P733" s="343" t="str">
        <f>VLOOKUP(N733,Register!$B:$E,3,FALSE)</f>
        <v>0,16x920x778 Alu/C</v>
      </c>
      <c r="Q733" s="437" t="str">
        <f>VLOOKUP(P733,'Tech. sheet (2)'!$A:$S,17,FALSE)</f>
        <v>BUF-7 A</v>
      </c>
      <c r="R733" s="437" t="str">
        <f>VLOOKUP(P733,'Tech. sheet (2)'!$A:$S,12,FALSE)</f>
        <v>ALU/C</v>
      </c>
      <c r="S733" s="505">
        <v>2.0</v>
      </c>
      <c r="T733" s="505" t="s">
        <v>3308</v>
      </c>
      <c r="U733" s="436">
        <f>VLOOKUP(N733,Register!$B:$E,4,FALSE)</f>
        <v>21000</v>
      </c>
      <c r="V733" s="412"/>
      <c r="W733" s="270"/>
      <c r="X733" s="270"/>
      <c r="Y733" s="270"/>
      <c r="Z733" s="270"/>
      <c r="AA733" s="270"/>
      <c r="AB733" s="270"/>
      <c r="AC733" s="270"/>
    </row>
    <row r="734" ht="15.75" customHeight="1">
      <c r="A734" s="111" t="s">
        <v>1951</v>
      </c>
      <c r="B734" s="436" t="str">
        <f>VLOOKUP(C734,'Tech. sheet (2)'!$A:$S,18,FALSE)</f>
        <v>L-975-925-150TS550S2828-USK-C06K05</v>
      </c>
      <c r="C734" s="437" t="str">
        <f>VLOOKUP(A734,Register!$B:$F,3,FALSE)</f>
        <v>0,15x975x925 G/C USK</v>
      </c>
      <c r="D734" s="437" t="str">
        <f>VLOOKUP(C734,'Tech. sheet (2)'!$A:$S,17,FALSE)</f>
        <v>BUF-11 C</v>
      </c>
      <c r="E734" s="437" t="str">
        <f>VLOOKUP(C734,'Tech. sheet (2)'!$A:$S,12,FALSE)</f>
        <v>G/C</v>
      </c>
      <c r="F734" s="505">
        <v>1.0</v>
      </c>
      <c r="G734" s="505" t="s">
        <v>3306</v>
      </c>
      <c r="H734" s="436">
        <f>VLOOKUP(A734,Register!$B:$E,4,FALSE)</f>
        <v>9000</v>
      </c>
      <c r="I734" s="412"/>
      <c r="J734" s="412"/>
      <c r="K734" s="412"/>
      <c r="L734" s="412"/>
      <c r="M734" s="412"/>
      <c r="N734" s="202" t="s">
        <v>1982</v>
      </c>
      <c r="O734" s="344" t="str">
        <f>VLOOKUP(P734,'Tech. sheet (2)'!$A:$R,18,FALSE)</f>
        <v>L-913-766-140TS480F2020-USK-А08К05</v>
      </c>
      <c r="P734" s="343" t="str">
        <f>VLOOKUP(N734,Register!$B:$E,3,FALSE)</f>
        <v>0,14x913x766 USK A08</v>
      </c>
      <c r="Q734" s="437" t="str">
        <f>VLOOKUP(P734,'Tech. sheet (2)'!$A:$S,17,FALSE)</f>
        <v>BUF-1 A</v>
      </c>
      <c r="R734" s="437" t="str">
        <f>VLOOKUP(P734,'Tech. sheet (2)'!$A:$S,12,FALSE)</f>
        <v>ALU/C</v>
      </c>
      <c r="S734" s="505">
        <v>2.0</v>
      </c>
      <c r="T734" s="505" t="s">
        <v>3308</v>
      </c>
      <c r="U734" s="436">
        <f>VLOOKUP(N734,Register!$B:$E,4,FALSE)</f>
        <v>25000</v>
      </c>
      <c r="V734" s="412"/>
      <c r="W734" s="270"/>
      <c r="X734" s="270"/>
      <c r="Y734" s="270"/>
      <c r="Z734" s="270"/>
      <c r="AA734" s="270"/>
      <c r="AB734" s="270"/>
      <c r="AC734" s="270"/>
    </row>
    <row r="735" ht="15.75" customHeight="1">
      <c r="A735" s="111" t="s">
        <v>1952</v>
      </c>
      <c r="B735" s="436" t="str">
        <f>VLOOKUP(C735,'Tech. sheet (2)'!$A:$S,18,FALSE)</f>
        <v>L-975-925-140TS550S2828-USK-C06K05</v>
      </c>
      <c r="C735" s="437" t="str">
        <f>VLOOKUP(A735,Register!$B:$F,3,FALSE)</f>
        <v>0,14x975x925 G/C USK</v>
      </c>
      <c r="D735" s="437" t="str">
        <f>VLOOKUP(C735,'Tech. sheet (2)'!$A:$S,17,FALSE)</f>
        <v>BUF-11 A</v>
      </c>
      <c r="E735" s="437" t="str">
        <f>VLOOKUP(C735,'Tech. sheet (2)'!$A:$S,12,FALSE)</f>
        <v>G/C</v>
      </c>
      <c r="F735" s="505">
        <v>1.0</v>
      </c>
      <c r="G735" s="505" t="s">
        <v>3306</v>
      </c>
      <c r="H735" s="436">
        <f>VLOOKUP(A735,Register!$B:$E,4,FALSE)</f>
        <v>18000</v>
      </c>
      <c r="I735" s="412"/>
      <c r="J735" s="412"/>
      <c r="K735" s="412"/>
      <c r="L735" s="412"/>
      <c r="M735" s="412"/>
      <c r="N735" s="202" t="s">
        <v>1991</v>
      </c>
      <c r="O735" s="344" t="str">
        <f>VLOOKUP(P735,'Tech. sheet (2)'!$A:$R,18,FALSE)</f>
        <v>L-838-942-170TH550F2820-HBI-A55K05</v>
      </c>
      <c r="P735" s="343" t="str">
        <f>VLOOKUP(N735,Register!$B:$E,3,FALSE)</f>
        <v>0,17x838x942 ALU/С</v>
      </c>
      <c r="Q735" s="437" t="str">
        <f>VLOOKUP(P735,'Tech. sheet (2)'!$A:$S,17,FALSE)</f>
        <v>BUF-8 A</v>
      </c>
      <c r="R735" s="437" t="str">
        <f>VLOOKUP(P735,'Tech. sheet (2)'!$A:$S,12,FALSE)</f>
        <v>ALU/С</v>
      </c>
      <c r="S735" s="505">
        <v>2.0</v>
      </c>
      <c r="T735" s="505" t="s">
        <v>3308</v>
      </c>
      <c r="U735" s="436">
        <f>VLOOKUP(N735,Register!$B:$E,4,FALSE)</f>
        <v>20000</v>
      </c>
      <c r="V735" s="412"/>
      <c r="W735" s="270"/>
      <c r="X735" s="270"/>
      <c r="Y735" s="270"/>
      <c r="Z735" s="270"/>
      <c r="AA735" s="270"/>
      <c r="AB735" s="270"/>
      <c r="AC735" s="270"/>
    </row>
    <row r="736" ht="15.75" customHeight="1">
      <c r="A736" s="111" t="s">
        <v>1953</v>
      </c>
      <c r="B736" s="436" t="str">
        <f>VLOOKUP(C736,'Tech. sheet (2)'!$A:$S,18,FALSE)</f>
        <v>L-922-868-170TH580S2828-HBI-07CK05</v>
      </c>
      <c r="C736" s="437" t="str">
        <f>VLOOKUP(A736,Register!$B:$F,3,FALSE)</f>
        <v>OT070-ELQ7013A9A </v>
      </c>
      <c r="D736" s="437" t="str">
        <f>VLOOKUP(C736,'Tech. sheet (2)'!$A:$S,17,FALSE)</f>
        <v>70-3 A</v>
      </c>
      <c r="E736" s="437" t="str">
        <f>VLOOKUP(C736,'Tech. sheet (2)'!$A:$S,12,FALSE)</f>
        <v>G/C</v>
      </c>
      <c r="F736" s="505">
        <v>1.0</v>
      </c>
      <c r="G736" s="505" t="s">
        <v>3306</v>
      </c>
      <c r="H736" s="436">
        <f>VLOOKUP(A736,Register!$B:$E,4,FALSE)</f>
        <v>20000</v>
      </c>
      <c r="I736" s="412"/>
      <c r="J736" s="412"/>
      <c r="K736" s="412"/>
      <c r="L736" s="412"/>
      <c r="M736" s="412"/>
      <c r="N736" s="202" t="s">
        <v>1992</v>
      </c>
      <c r="O736" s="344" t="str">
        <f>VLOOKUP(P736,'Tech. sheet (2)'!$A:$R,18,FALSE)</f>
        <v>L-838-942-170TH550F2820-HBI-A55K05</v>
      </c>
      <c r="P736" s="343" t="str">
        <f>VLOOKUP(N736,Register!$B:$E,3,FALSE)</f>
        <v>0,17x838x942 ALU/С</v>
      </c>
      <c r="Q736" s="437" t="str">
        <f>VLOOKUP(P736,'Tech. sheet (2)'!$A:$S,17,FALSE)</f>
        <v>BUF-8 A</v>
      </c>
      <c r="R736" s="437" t="str">
        <f>VLOOKUP(P736,'Tech. sheet (2)'!$A:$S,12,FALSE)</f>
        <v>ALU/С</v>
      </c>
      <c r="S736" s="505">
        <v>2.0</v>
      </c>
      <c r="T736" s="505" t="s">
        <v>3308</v>
      </c>
      <c r="U736" s="436">
        <f>VLOOKUP(N736,Register!$B:$E,4,FALSE)</f>
        <v>25000</v>
      </c>
      <c r="V736" s="412"/>
      <c r="W736" s="270"/>
      <c r="X736" s="270"/>
      <c r="Y736" s="270"/>
      <c r="Z736" s="270"/>
      <c r="AA736" s="270"/>
      <c r="AB736" s="270"/>
      <c r="AC736" s="270"/>
    </row>
    <row r="737" ht="15.75" customHeight="1">
      <c r="A737" s="111" t="s">
        <v>1954</v>
      </c>
      <c r="B737" s="436" t="str">
        <f>VLOOKUP(C737,'Tech. sheet (2)'!$A:$S,18,FALSE)</f>
        <v>L-922-868-170TH580S5628-HBI-21ЕК05</v>
      </c>
      <c r="C737" s="437" t="str">
        <f>VLOOKUP(A737,Register!$B:$F,3,FALSE)</f>
        <v>OT070-ELQ7022A5A 21Е HBI</v>
      </c>
      <c r="D737" s="437" t="str">
        <f>VLOOKUP(C737,'Tech. sheet (2)'!$A:$S,17,FALSE)</f>
        <v>70-6 B</v>
      </c>
      <c r="E737" s="437" t="str">
        <f>VLOOKUP(C737,'Tech. sheet (2)'!$A:$S,12,FALSE)</f>
        <v>W/C 21Е</v>
      </c>
      <c r="F737" s="505">
        <v>1.0</v>
      </c>
      <c r="G737" s="505" t="s">
        <v>3306</v>
      </c>
      <c r="H737" s="436">
        <f>VLOOKUP(A737,Register!$B:$E,4,FALSE)</f>
        <v>20000</v>
      </c>
      <c r="I737" s="412"/>
      <c r="J737" s="412"/>
      <c r="K737" s="412"/>
      <c r="L737" s="412"/>
      <c r="M737" s="412"/>
      <c r="N737" s="202" t="s">
        <v>1990</v>
      </c>
      <c r="O737" s="450" t="str">
        <f>VLOOKUP(P737,'Tech. sheet (2)'!$A:$R,18,FALSE)</f>
        <v>L-975-925-140TS550S2828-USK-21EK05</v>
      </c>
      <c r="P737" s="343" t="str">
        <f>VLOOKUP(N737,Register!$B:$E,3,FALSE)</f>
        <v>0,14x975x925 W/K USK</v>
      </c>
      <c r="Q737" s="437" t="str">
        <f>VLOOKUP(P737,'Tech. sheet (2)'!$A:$S,17,FALSE)</f>
        <v>BUF-12 A</v>
      </c>
      <c r="R737" s="437" t="str">
        <f>VLOOKUP(P737,'Tech. sheet (2)'!$A:$S,12,FALSE)</f>
        <v>21EK05</v>
      </c>
      <c r="S737" s="505">
        <v>2.0</v>
      </c>
      <c r="T737" s="505" t="s">
        <v>3309</v>
      </c>
      <c r="U737" s="436">
        <f>VLOOKUP(N737,Register!$B:$E,4,FALSE)</f>
        <v>15000</v>
      </c>
      <c r="V737" s="412"/>
      <c r="W737" s="270"/>
      <c r="X737" s="270"/>
      <c r="Y737" s="270"/>
      <c r="Z737" s="270"/>
      <c r="AA737" s="270"/>
      <c r="AB737" s="270"/>
      <c r="AC737" s="270"/>
    </row>
    <row r="738" ht="15.75" customHeight="1">
      <c r="A738" s="111" t="s">
        <v>1954</v>
      </c>
      <c r="B738" s="436" t="str">
        <f>VLOOKUP(C738,'Tech. sheet (2)'!$A:$S,18,FALSE)</f>
        <v>L-922-868-170TH580S5628-HBI-21ЕК05</v>
      </c>
      <c r="C738" s="437" t="str">
        <f>VLOOKUP(A738,Register!$B:$F,3,FALSE)</f>
        <v>OT070-ELQ7022A5A 21Е HBI</v>
      </c>
      <c r="D738" s="437" t="str">
        <f>VLOOKUP(C738,'Tech. sheet (2)'!$A:$S,17,FALSE)</f>
        <v>70-6 B</v>
      </c>
      <c r="E738" s="437" t="str">
        <f>VLOOKUP(C738,'Tech. sheet (2)'!$A:$S,12,FALSE)</f>
        <v>W/C 21Е</v>
      </c>
      <c r="F738" s="505">
        <v>2.0</v>
      </c>
      <c r="G738" s="505" t="s">
        <v>3309</v>
      </c>
      <c r="H738" s="436">
        <f>VLOOKUP(A738,Register!$B:$E,4,FALSE)</f>
        <v>20000</v>
      </c>
      <c r="I738" s="412"/>
      <c r="J738" s="412"/>
      <c r="K738" s="412"/>
      <c r="L738" s="412"/>
      <c r="M738" s="412"/>
      <c r="N738" s="202" t="s">
        <v>1983</v>
      </c>
      <c r="O738" s="344" t="str">
        <f>VLOOKUP(P738,'Tech. sheet (2)'!$A:$R,18,FALSE)</f>
        <v>L-877-1066-180TS275S2828-USK-21EB05</v>
      </c>
      <c r="P738" s="343" t="str">
        <f>VLOOKUP(N738,Register!$B:$E,3,FALSE)</f>
        <v>0,18x877x1066 W/G</v>
      </c>
      <c r="Q738" s="437" t="str">
        <f>VLOOKUP(P738,'Tech. sheet (2)'!$A:$S,17,FALSE)</f>
        <v>BUF-13 A</v>
      </c>
      <c r="R738" s="437" t="str">
        <f>VLOOKUP(P738,'Tech. sheet (2)'!$A:$S,12,FALSE)</f>
        <v>W/G</v>
      </c>
      <c r="S738" s="505">
        <v>2.0</v>
      </c>
      <c r="T738" s="505" t="s">
        <v>3309</v>
      </c>
      <c r="U738" s="436">
        <f>VLOOKUP(N738,Register!$B:$E,4,FALSE)</f>
        <v>6000</v>
      </c>
      <c r="V738" s="412"/>
      <c r="W738" s="270"/>
      <c r="X738" s="270"/>
      <c r="Y738" s="270"/>
      <c r="Z738" s="270"/>
      <c r="AA738" s="270"/>
      <c r="AB738" s="270"/>
      <c r="AC738" s="270"/>
    </row>
    <row r="739" ht="15.75" customHeight="1">
      <c r="A739" s="111" t="s">
        <v>1930</v>
      </c>
      <c r="B739" s="436" t="str">
        <f>VLOOKUP(C739,'Tech. sheet (2)'!$A:$S,18,FALSE)</f>
        <v>L-950-876-270TH435F5628-USK-20EB05</v>
      </c>
      <c r="C739" s="437" t="str">
        <f>VLOOKUP(A739,Register!$B:$F,3,FALSE)</f>
        <v>OT153-ELQ1554A0A USK</v>
      </c>
      <c r="D739" s="437" t="str">
        <f>VLOOKUP(C739,'Tech. sheet (2)'!$A:$S,17,FALSE)</f>
        <v>153-1 A</v>
      </c>
      <c r="E739" s="437" t="str">
        <f>VLOOKUP(C739,'Tech. sheet (2)'!$A:$S,12,FALSE)</f>
        <v>W/G</v>
      </c>
      <c r="F739" s="505">
        <v>1.0</v>
      </c>
      <c r="G739" s="505" t="s">
        <v>3307</v>
      </c>
      <c r="H739" s="436">
        <f>VLOOKUP(A739,Register!$B:$E,4,FALSE)</f>
        <v>10000</v>
      </c>
      <c r="I739" s="412"/>
      <c r="J739" s="412"/>
      <c r="K739" s="412"/>
      <c r="L739" s="412"/>
      <c r="M739" s="412"/>
      <c r="N739" s="202" t="s">
        <v>1990</v>
      </c>
      <c r="O739" s="450" t="str">
        <f>VLOOKUP(P739,'Tech. sheet (2)'!$A:$R,18,FALSE)</f>
        <v>L-975-925-140TS550S2828-USK-21EK05</v>
      </c>
      <c r="P739" s="343" t="str">
        <f>VLOOKUP(N739,Register!$B:$E,3,FALSE)</f>
        <v>0,14x975x925 W/K USK</v>
      </c>
      <c r="Q739" s="437" t="str">
        <f>VLOOKUP(P739,'Tech. sheet (2)'!$A:$S,17,FALSE)</f>
        <v>BUF-12 A</v>
      </c>
      <c r="R739" s="437" t="str">
        <f>VLOOKUP(P739,'Tech. sheet (2)'!$A:$S,12,FALSE)</f>
        <v>21EK05</v>
      </c>
      <c r="S739" s="505">
        <v>3.0</v>
      </c>
      <c r="T739" s="505" t="s">
        <v>3312</v>
      </c>
      <c r="U739" s="436">
        <f>VLOOKUP(N739,Register!$B:$E,4,FALSE)</f>
        <v>15000</v>
      </c>
      <c r="V739" s="412"/>
      <c r="W739" s="270"/>
      <c r="X739" s="270"/>
      <c r="Y739" s="270"/>
      <c r="Z739" s="270"/>
      <c r="AA739" s="270"/>
      <c r="AB739" s="270"/>
      <c r="AC739" s="270"/>
    </row>
    <row r="740" ht="15.75" customHeight="1">
      <c r="A740" s="202" t="s">
        <v>1931</v>
      </c>
      <c r="B740" s="436" t="str">
        <f>VLOOKUP(C740,'Tech. sheet (2)'!$A:$S,18,FALSE)</f>
        <v>L-950-876-270TH435F5628-HBI-20EB05</v>
      </c>
      <c r="C740" s="437" t="str">
        <f>VLOOKUP(A740,Register!$B:$F,3,FALSE)</f>
        <v>OT153-ELQ1554A0A</v>
      </c>
      <c r="D740" s="437" t="str">
        <f>VLOOKUP(C740,'Tech. sheet (2)'!$A:$S,17,FALSE)</f>
        <v>153-1 A</v>
      </c>
      <c r="E740" s="437" t="str">
        <f>VLOOKUP(C740,'Tech. sheet (2)'!$A:$S,12,FALSE)</f>
        <v>W/G</v>
      </c>
      <c r="F740" s="505">
        <v>1.0</v>
      </c>
      <c r="G740" s="505" t="s">
        <v>3307</v>
      </c>
      <c r="H740" s="436">
        <f>VLOOKUP(A740,Register!$B:$E,4,FALSE)</f>
        <v>11500</v>
      </c>
      <c r="I740" s="412"/>
      <c r="J740" s="412"/>
      <c r="K740" s="412"/>
      <c r="L740" s="412"/>
      <c r="M740" s="412"/>
      <c r="N740" s="202" t="s">
        <v>1983</v>
      </c>
      <c r="O740" s="344" t="str">
        <f>VLOOKUP(P740,'Tech. sheet (2)'!$A:$R,18,FALSE)</f>
        <v>L-877-1066-180TS275S2828-USK-21EB05</v>
      </c>
      <c r="P740" s="343" t="str">
        <f>VLOOKUP(N740,Register!$B:$E,3,FALSE)</f>
        <v>0,18x877x1066 W/G</v>
      </c>
      <c r="Q740" s="437" t="str">
        <f>VLOOKUP(P740,'Tech. sheet (2)'!$A:$S,17,FALSE)</f>
        <v>BUF-13 A</v>
      </c>
      <c r="R740" s="437" t="str">
        <f>VLOOKUP(P740,'Tech. sheet (2)'!$A:$S,12,FALSE)</f>
        <v>W/G</v>
      </c>
      <c r="S740" s="505">
        <v>3.0</v>
      </c>
      <c r="T740" s="505" t="s">
        <v>3312</v>
      </c>
      <c r="U740" s="436">
        <f>VLOOKUP(N740,Register!$B:$E,4,FALSE)</f>
        <v>6000</v>
      </c>
      <c r="V740" s="412"/>
      <c r="W740" s="270"/>
      <c r="X740" s="270"/>
      <c r="Y740" s="270"/>
      <c r="Z740" s="270"/>
      <c r="AA740" s="270"/>
      <c r="AB740" s="270"/>
      <c r="AC740" s="270"/>
    </row>
    <row r="741" ht="15.75" customHeight="1">
      <c r="A741" s="168" t="s">
        <v>1904</v>
      </c>
      <c r="B741" s="436" t="str">
        <f>VLOOKUP(C741,'Tech. sheet (2)'!$A:$S,18,FALSE)</f>
        <v>L-950-876-270TH435F5628-USK-20EB05</v>
      </c>
      <c r="C741" s="437" t="str">
        <f>VLOOKUP(A741,Register!$B:$F,3,FALSE)</f>
        <v>OT153-ELQ1542A3A USK</v>
      </c>
      <c r="D741" s="447" t="str">
        <f>VLOOKUP(C741,'Tech. sheet (2)'!$A:$S,17,FALSE)</f>
        <v>153-1 A</v>
      </c>
      <c r="E741" s="437" t="str">
        <f>VLOOKUP(C741,'Tech. sheet (2)'!$A:$S,12,FALSE)</f>
        <v>W/G</v>
      </c>
      <c r="F741" s="505">
        <v>1.0</v>
      </c>
      <c r="G741" s="505" t="s">
        <v>3307</v>
      </c>
      <c r="H741" s="436">
        <f>VLOOKUP(A741,Register!$B:$E,4,FALSE)</f>
        <v>5600</v>
      </c>
      <c r="I741" s="412"/>
      <c r="J741" s="412"/>
      <c r="K741" s="412"/>
      <c r="L741" s="412"/>
      <c r="M741" s="412"/>
      <c r="N741" s="202" t="s">
        <v>1980</v>
      </c>
      <c r="O741" s="344" t="str">
        <f>VLOOKUP(P741,'Tech. sheet (2)'!$A:$R,18,FALSE)</f>
        <v>L-922-868-170TH580S2828-HBI-07CK05</v>
      </c>
      <c r="P741" s="343" t="str">
        <f>VLOOKUP(N741,Register!$B:$E,3,FALSE)</f>
        <v>OT070-ELQ7013A9A </v>
      </c>
      <c r="Q741" s="437" t="str">
        <f>VLOOKUP(P741,'Tech. sheet (2)'!$A:$S,17,FALSE)</f>
        <v>70-3 A</v>
      </c>
      <c r="R741" s="437" t="str">
        <f>VLOOKUP(P741,'Tech. sheet (2)'!$A:$S,12,FALSE)</f>
        <v>G/C</v>
      </c>
      <c r="S741" s="505">
        <v>2.0</v>
      </c>
      <c r="T741" s="505">
        <v>816361.0</v>
      </c>
      <c r="U741" s="436">
        <f>VLOOKUP(N741,Register!$B:$E,4,FALSE)</f>
        <v>25000</v>
      </c>
      <c r="V741" s="412"/>
      <c r="W741" s="270"/>
      <c r="X741" s="270"/>
      <c r="Y741" s="270"/>
      <c r="Z741" s="270"/>
      <c r="AA741" s="270"/>
      <c r="AB741" s="270"/>
      <c r="AC741" s="270"/>
    </row>
    <row r="742" ht="15.75" customHeight="1">
      <c r="A742" s="111" t="s">
        <v>1959</v>
      </c>
      <c r="B742" s="436" t="str">
        <f>VLOOKUP(C742,'Tech. sheet (2)'!$A:$S,18,FALSE)</f>
        <v>L-918-925-150TS550S2828-USK-C06K05</v>
      </c>
      <c r="C742" s="437" t="str">
        <f>VLOOKUP(A742,Register!$B:$F,3,FALSE)</f>
        <v>0,15x918x925 G/C USK</v>
      </c>
      <c r="D742" s="437" t="str">
        <f>VLOOKUP(C742,'Tech. sheet (2)'!$A:$S,17,FALSE)</f>
        <v>BUF-9 C</v>
      </c>
      <c r="E742" s="437" t="str">
        <f>VLOOKUP(C742,'Tech. sheet (2)'!$A:$S,12,FALSE)</f>
        <v>G/C</v>
      </c>
      <c r="F742" s="505">
        <v>1.0</v>
      </c>
      <c r="G742" s="505" t="s">
        <v>3306</v>
      </c>
      <c r="H742" s="436">
        <f>VLOOKUP(A742,Register!$B:$E,4,FALSE)</f>
        <v>30000</v>
      </c>
      <c r="I742" s="412"/>
      <c r="J742" s="412"/>
      <c r="K742" s="412"/>
      <c r="L742" s="412"/>
      <c r="M742" s="412"/>
      <c r="N742" s="202" t="s">
        <v>1994</v>
      </c>
      <c r="O742" s="344" t="str">
        <f>VLOOKUP(P742,'Tech. sheet (2)'!$A:$R,18,FALSE)</f>
        <v>L-922-868-170TH580S2828-HBI-07CK05</v>
      </c>
      <c r="P742" s="343" t="str">
        <f>VLOOKUP(N742,Register!$B:$E,3,FALSE)</f>
        <v>OT070-ELQ7013A9A </v>
      </c>
      <c r="Q742" s="437" t="str">
        <f>VLOOKUP(P742,'Tech. sheet (2)'!$A:$S,17,FALSE)</f>
        <v>70-3 A</v>
      </c>
      <c r="R742" s="437" t="str">
        <f>VLOOKUP(P742,'Tech. sheet (2)'!$A:$S,12,FALSE)</f>
        <v>G/C</v>
      </c>
      <c r="S742" s="505">
        <v>2.0</v>
      </c>
      <c r="T742" s="505">
        <v>816361.0</v>
      </c>
      <c r="U742" s="436">
        <f>VLOOKUP(N742,Register!$B:$E,4,FALSE)</f>
        <v>20000</v>
      </c>
      <c r="V742" s="412"/>
      <c r="W742" s="270"/>
      <c r="X742" s="270"/>
      <c r="Y742" s="270"/>
      <c r="Z742" s="270"/>
      <c r="AA742" s="270"/>
      <c r="AB742" s="270"/>
      <c r="AC742" s="270"/>
    </row>
    <row r="743" ht="15.75" customHeight="1">
      <c r="A743" s="168" t="s">
        <v>1960</v>
      </c>
      <c r="B743" s="436" t="str">
        <f>VLOOKUP(C743,'Tech. sheet (2)'!$A:$S,18,FALSE)</f>
        <v>L-918-925-150TS550S2828-USK-C06K05</v>
      </c>
      <c r="C743" s="437" t="str">
        <f>VLOOKUP(A743,Register!$B:$F,3,FALSE)</f>
        <v>0,15x918x925 G/C USK</v>
      </c>
      <c r="D743" s="437" t="str">
        <f>VLOOKUP(C743,'Tech. sheet (2)'!$A:$S,17,FALSE)</f>
        <v>BUF-9 C</v>
      </c>
      <c r="E743" s="437" t="str">
        <f>VLOOKUP(C743,'Tech. sheet (2)'!$A:$S,12,FALSE)</f>
        <v>G/C</v>
      </c>
      <c r="F743" s="505">
        <v>1.0</v>
      </c>
      <c r="G743" s="505" t="s">
        <v>3306</v>
      </c>
      <c r="H743" s="436">
        <f>VLOOKUP(A743,Register!$B:$E,4,FALSE)</f>
        <v>30000</v>
      </c>
      <c r="I743" s="412"/>
      <c r="J743" s="412"/>
      <c r="K743" s="412"/>
      <c r="L743" s="412"/>
      <c r="M743" s="412"/>
      <c r="N743" s="202" t="s">
        <v>1987</v>
      </c>
      <c r="O743" s="344" t="str">
        <f>VLOOKUP(P743,'Tech. sheet (2)'!$A:$R,18,FALSE)</f>
        <v>L-975-925-140TS550S2828-USK-C06K05</v>
      </c>
      <c r="P743" s="343" t="str">
        <f>VLOOKUP(N743,Register!$B:$E,3,FALSE)</f>
        <v>0,14x975x925 G/C USK</v>
      </c>
      <c r="Q743" s="437" t="str">
        <f>VLOOKUP(P743,'Tech. sheet (2)'!$A:$S,17,FALSE)</f>
        <v>BUF-11 A</v>
      </c>
      <c r="R743" s="437" t="str">
        <f>VLOOKUP(P743,'Tech. sheet (2)'!$A:$S,12,FALSE)</f>
        <v>G/C</v>
      </c>
      <c r="S743" s="505">
        <v>2.0</v>
      </c>
      <c r="T743" s="505">
        <v>101597.0</v>
      </c>
      <c r="U743" s="436">
        <f>VLOOKUP(N743,Register!$B:$E,4,FALSE)</f>
        <v>20000</v>
      </c>
      <c r="V743" s="412"/>
      <c r="W743" s="270"/>
      <c r="X743" s="270"/>
      <c r="Y743" s="270"/>
      <c r="Z743" s="270"/>
      <c r="AA743" s="270"/>
      <c r="AB743" s="270"/>
      <c r="AC743" s="270"/>
    </row>
    <row r="744" ht="15.75" customHeight="1">
      <c r="A744" s="202" t="s">
        <v>1961</v>
      </c>
      <c r="B744" s="436" t="str">
        <f>VLOOKUP(C744,'Tech. sheet (2)'!$A:$S,18,FALSE)</f>
        <v>L-922-868-170TH580S2828-HBI-15VK05</v>
      </c>
      <c r="C744" s="437" t="str">
        <f>VLOOKUP(A744,Register!$B:$F,3,FALSE)</f>
        <v>OT070-ELQ7013A11A</v>
      </c>
      <c r="D744" s="437" t="str">
        <f>VLOOKUP(C744,'Tech. sheet (2)'!$A:$S,17,FALSE)</f>
        <v>70-1 A</v>
      </c>
      <c r="E744" s="437" t="str">
        <f>VLOOKUP(C744,'Tech. sheet (2)'!$A:$S,12,FALSE)</f>
        <v>BPANI W/C 15V</v>
      </c>
      <c r="F744" s="505">
        <v>1.0</v>
      </c>
      <c r="G744" s="505" t="s">
        <v>3306</v>
      </c>
      <c r="H744" s="436">
        <f>VLOOKUP(A744,Register!$B:$E,4,FALSE)</f>
        <v>6000</v>
      </c>
      <c r="I744" s="412"/>
      <c r="J744" s="412"/>
      <c r="K744" s="412"/>
      <c r="L744" s="412"/>
      <c r="M744" s="412"/>
      <c r="N744" s="111" t="s">
        <v>1996</v>
      </c>
      <c r="O744" s="344" t="str">
        <f>VLOOKUP(P744,'Tech. sheet (2)'!$A:$R,18,FALSE)</f>
        <v>L-808-908-200TH550S2828-HBI-A07K05</v>
      </c>
      <c r="P744" s="343" t="str">
        <f>VLOOKUP(N744,Register!$B:$E,3,FALSE)</f>
        <v>OT96 Alu/C HBI auto</v>
      </c>
      <c r="Q744" s="437" t="str">
        <f>VLOOKUP(P744,'Tech. sheet (2)'!$A:$S,17,FALSE)</f>
        <v>96-1 A</v>
      </c>
      <c r="R744" s="447" t="str">
        <f>VLOOKUP(P744,'Tech. sheet (2)'!$A:$S,12,FALSE)</f>
        <v>ALU/C</v>
      </c>
      <c r="S744" s="505">
        <v>1.0</v>
      </c>
      <c r="T744" s="505" t="s">
        <v>3306</v>
      </c>
      <c r="U744" s="436">
        <f>VLOOKUP(N744,Register!$B:$E,4,FALSE)</f>
        <v>35000</v>
      </c>
      <c r="V744" s="412"/>
      <c r="W744" s="270"/>
      <c r="X744" s="270"/>
      <c r="Y744" s="270"/>
      <c r="Z744" s="270"/>
      <c r="AA744" s="270"/>
      <c r="AB744" s="270"/>
      <c r="AC744" s="270"/>
    </row>
    <row r="745" ht="15.75" customHeight="1">
      <c r="A745" s="168" t="s">
        <v>1962</v>
      </c>
      <c r="B745" s="436" t="str">
        <f>VLOOKUP(C745,'Tech. sheet (2)'!$A:$S,18,FALSE)</f>
        <v>L-922-868-170TH580S2828-HBI-07CK05</v>
      </c>
      <c r="C745" s="437" t="str">
        <f>VLOOKUP(A745,Register!$B:$F,3,FALSE)</f>
        <v>OT070-ELQ7013A9A </v>
      </c>
      <c r="D745" s="437" t="str">
        <f>VLOOKUP(C745,'Tech. sheet (2)'!$A:$S,17,FALSE)</f>
        <v>70-3 A</v>
      </c>
      <c r="E745" s="437" t="str">
        <f>VLOOKUP(C745,'Tech. sheet (2)'!$A:$S,12,FALSE)</f>
        <v>G/C</v>
      </c>
      <c r="F745" s="505">
        <v>1.0</v>
      </c>
      <c r="G745" s="505" t="s">
        <v>3306</v>
      </c>
      <c r="H745" s="436">
        <f>VLOOKUP(A745,Register!$B:$E,4,FALSE)</f>
        <v>25000</v>
      </c>
      <c r="I745" s="412"/>
      <c r="J745" s="412"/>
      <c r="K745" s="412"/>
      <c r="L745" s="412"/>
      <c r="M745" s="412"/>
      <c r="N745" s="202" t="s">
        <v>1997</v>
      </c>
      <c r="O745" s="344" t="str">
        <f>VLOOKUP(P745,'Tech. sheet (2)'!$A:$R,18,FALSE)</f>
        <v>L-954-848-170TH435S2828-HBI-15VK05</v>
      </c>
      <c r="P745" s="343" t="str">
        <f>VLOOKUP(N745,Register!$B:$E,3,FALSE)</f>
        <v>OT62-ELQ6216A2A ver2</v>
      </c>
      <c r="Q745" s="437" t="str">
        <f>VLOOKUP(P745,'Tech. sheet (2)'!$A:$S,17,FALSE)</f>
        <v>62-3 A</v>
      </c>
      <c r="R745" s="437" t="str">
        <f>VLOOKUP(P745,'Tech. sheet (2)'!$A:$S,12,FALSE)</f>
        <v>W/C 15V</v>
      </c>
      <c r="S745" s="505">
        <v>1.0</v>
      </c>
      <c r="T745" s="505" t="s">
        <v>3306</v>
      </c>
      <c r="U745" s="436">
        <f>VLOOKUP(N745,Register!$B:$E,4,FALSE)</f>
        <v>20000</v>
      </c>
      <c r="V745" s="412"/>
      <c r="W745" s="270"/>
      <c r="X745" s="270"/>
      <c r="Y745" s="270"/>
      <c r="Z745" s="270"/>
      <c r="AA745" s="270"/>
      <c r="AB745" s="270"/>
      <c r="AC745" s="270"/>
    </row>
    <row r="746" ht="15.75" customHeight="1">
      <c r="A746" s="202" t="s">
        <v>1964</v>
      </c>
      <c r="B746" s="436" t="str">
        <f>VLOOKUP(C746,'Tech. sheet (2)'!$A:$S,18,FALSE)</f>
        <v>L-975-925-150TS550S2828-USK-C06K05</v>
      </c>
      <c r="C746" s="437" t="str">
        <f>VLOOKUP(A746,Register!$B:$F,3,FALSE)</f>
        <v>0,15x975x925 G/C USK</v>
      </c>
      <c r="D746" s="437" t="str">
        <f>VLOOKUP(C746,'Tech. sheet (2)'!$A:$S,17,FALSE)</f>
        <v>BUF-11 C</v>
      </c>
      <c r="E746" s="437" t="str">
        <f>VLOOKUP(C746,'Tech. sheet (2)'!$A:$S,12,FALSE)</f>
        <v>G/C</v>
      </c>
      <c r="F746" s="505">
        <v>1.0</v>
      </c>
      <c r="G746" s="505" t="s">
        <v>3306</v>
      </c>
      <c r="H746" s="436">
        <f>VLOOKUP(A746,Register!$B:$E,4,FALSE)</f>
        <v>9000</v>
      </c>
      <c r="I746" s="412"/>
      <c r="J746" s="412"/>
      <c r="K746" s="412"/>
      <c r="L746" s="412"/>
      <c r="M746" s="412"/>
      <c r="N746" s="202" t="s">
        <v>1998</v>
      </c>
      <c r="O746" s="344" t="str">
        <f>VLOOKUP(P746,'Tech. sheet (2)'!$A:$R,18,FALSE)</f>
        <v>L-954-848-170TH435S2828-HBI-15VK05</v>
      </c>
      <c r="P746" s="343" t="str">
        <f>VLOOKUP(N746,Register!$B:$E,3,FALSE)</f>
        <v>OT62-ELQ6216A2A ver2</v>
      </c>
      <c r="Q746" s="437" t="str">
        <f>VLOOKUP(P746,'Tech. sheet (2)'!$A:$S,17,FALSE)</f>
        <v>62-3 A</v>
      </c>
      <c r="R746" s="437" t="str">
        <f>VLOOKUP(P746,'Tech. sheet (2)'!$A:$S,12,FALSE)</f>
        <v>W/C 15V</v>
      </c>
      <c r="S746" s="505">
        <v>1.0</v>
      </c>
      <c r="T746" s="505" t="s">
        <v>3306</v>
      </c>
      <c r="U746" s="436">
        <f>VLOOKUP(N746,Register!$B:$E,4,FALSE)</f>
        <v>20000</v>
      </c>
      <c r="V746" s="412"/>
      <c r="W746" s="270"/>
      <c r="X746" s="270"/>
      <c r="Y746" s="270"/>
      <c r="Z746" s="270"/>
      <c r="AA746" s="270"/>
      <c r="AB746" s="270"/>
      <c r="AC746" s="270"/>
    </row>
    <row r="747" ht="15.75" customHeight="1">
      <c r="A747" s="168" t="s">
        <v>1965</v>
      </c>
      <c r="B747" s="436" t="str">
        <f>VLOOKUP(C747,'Tech. sheet (2)'!$A:$S,18,FALSE)</f>
        <v>L-975-925-140TS550S2828-USK-C06K05</v>
      </c>
      <c r="C747" s="437" t="str">
        <f>VLOOKUP(A747,Register!$B:$F,3,FALSE)</f>
        <v>0,14x975x925 G/C USK</v>
      </c>
      <c r="D747" s="437" t="str">
        <f>VLOOKUP(C747,'Tech. sheet (2)'!$A:$S,17,FALSE)</f>
        <v>BUF-11 A</v>
      </c>
      <c r="E747" s="437" t="str">
        <f>VLOOKUP(C747,'Tech. sheet (2)'!$A:$S,12,FALSE)</f>
        <v>G/C</v>
      </c>
      <c r="F747" s="505">
        <v>1.0</v>
      </c>
      <c r="G747" s="505" t="s">
        <v>3306</v>
      </c>
      <c r="H747" s="436">
        <f>VLOOKUP(A747,Register!$B:$E,4,FALSE)</f>
        <v>40000</v>
      </c>
      <c r="I747" s="412"/>
      <c r="J747" s="412"/>
      <c r="K747" s="412"/>
      <c r="L747" s="412"/>
      <c r="M747" s="412"/>
      <c r="N747" s="202" t="s">
        <v>2022</v>
      </c>
      <c r="O747" s="344" t="str">
        <f>VLOOKUP(P747,'Tech. sheet (2)'!$A:$R,18,FALSE)</f>
        <v>L-838-942-170TH550F2820-HBI-A55K05</v>
      </c>
      <c r="P747" s="343" t="str">
        <f>VLOOKUP(N747,Register!$B:$E,3,FALSE)</f>
        <v>0,17x838x942 ALU/С</v>
      </c>
      <c r="Q747" s="437" t="str">
        <f>VLOOKUP(P747,'Tech. sheet (2)'!$A:$S,17,FALSE)</f>
        <v>BUF-8 A</v>
      </c>
      <c r="R747" s="437" t="str">
        <f>VLOOKUP(P747,'Tech. sheet (2)'!$A:$S,12,FALSE)</f>
        <v>ALU/С</v>
      </c>
      <c r="S747" s="505">
        <v>1.0</v>
      </c>
      <c r="T747" s="505" t="s">
        <v>3306</v>
      </c>
      <c r="U747" s="436">
        <f>VLOOKUP(N747,Register!$B:$E,4,FALSE)</f>
        <v>40000</v>
      </c>
      <c r="V747" s="412"/>
      <c r="W747" s="270"/>
      <c r="X747" s="270"/>
      <c r="Y747" s="270"/>
      <c r="Z747" s="270"/>
      <c r="AA747" s="270"/>
      <c r="AB747" s="270"/>
      <c r="AC747" s="270"/>
    </row>
    <row r="748" ht="15.75" customHeight="1">
      <c r="A748" s="141" t="s">
        <v>1963</v>
      </c>
      <c r="B748" s="436" t="str">
        <f>VLOOKUP(C748,'Tech. sheet (2)'!$A:$S,18,FALSE)</f>
        <v>L-922-868-170TH580S2828-HBI-07CK05</v>
      </c>
      <c r="C748" s="437" t="str">
        <f>VLOOKUP(A748,Register!$B:$F,3,FALSE)</f>
        <v>OT070-ELQ7013A9A </v>
      </c>
      <c r="D748" s="437" t="str">
        <f>VLOOKUP(C748,'Tech. sheet (2)'!$A:$S,17,FALSE)</f>
        <v>70-3 A</v>
      </c>
      <c r="E748" s="437" t="str">
        <f>VLOOKUP(C748,'Tech. sheet (2)'!$A:$S,12,FALSE)</f>
        <v>G/C</v>
      </c>
      <c r="F748" s="505">
        <v>1.0</v>
      </c>
      <c r="G748" s="505" t="s">
        <v>3306</v>
      </c>
      <c r="H748" s="436">
        <f>VLOOKUP(A748,Register!$B:$E,4,FALSE)</f>
        <v>25000</v>
      </c>
      <c r="I748" s="412"/>
      <c r="J748" s="412"/>
      <c r="K748" s="412"/>
      <c r="L748" s="412"/>
      <c r="M748" s="412"/>
      <c r="N748" s="202" t="s">
        <v>2023</v>
      </c>
      <c r="O748" s="344" t="str">
        <f>VLOOKUP(P748,'Tech. sheet (2)'!$A:$R,18,FALSE)</f>
        <v>L-838-942-170TH550F2820-HBI-A55K05</v>
      </c>
      <c r="P748" s="343" t="str">
        <f>VLOOKUP(N748,Register!$B:$E,3,FALSE)</f>
        <v>0,17x838x942 ALU/С</v>
      </c>
      <c r="Q748" s="437" t="str">
        <f>VLOOKUP(P748,'Tech. sheet (2)'!$A:$S,17,FALSE)</f>
        <v>BUF-8 A</v>
      </c>
      <c r="R748" s="437" t="str">
        <f>VLOOKUP(P748,'Tech. sheet (2)'!$A:$S,12,FALSE)</f>
        <v>ALU/С</v>
      </c>
      <c r="S748" s="505">
        <v>1.0</v>
      </c>
      <c r="T748" s="505" t="s">
        <v>3306</v>
      </c>
      <c r="U748" s="436">
        <f>VLOOKUP(N748,Register!$B:$E,4,FALSE)</f>
        <v>40000</v>
      </c>
      <c r="V748" s="412"/>
      <c r="W748" s="270"/>
      <c r="X748" s="270"/>
      <c r="Y748" s="270"/>
      <c r="Z748" s="270"/>
      <c r="AA748" s="270"/>
      <c r="AB748" s="270"/>
      <c r="AC748" s="270"/>
    </row>
    <row r="749" ht="15.75" customHeight="1">
      <c r="A749" s="437" t="s">
        <v>1968</v>
      </c>
      <c r="B749" s="436" t="str">
        <f>VLOOKUP(C749,'Tech. sheet (2)'!$A:$S,18,FALSE)</f>
        <v>L-942-790-160TS340S2020-RAS-А08К05</v>
      </c>
      <c r="C749" s="437" t="str">
        <f>VLOOKUP(A749,Register!$B:$F,3,FALSE)</f>
        <v>0,16x942x790 ALU/С</v>
      </c>
      <c r="D749" s="437" t="str">
        <f>VLOOKUP(C749,'Tech. sheet (2)'!$A:$S,17,FALSE)</f>
        <v>BUF-3 A</v>
      </c>
      <c r="E749" s="437" t="str">
        <f>VLOOKUP(C749,'Tech. sheet (2)'!$A:$S,12,FALSE)</f>
        <v>ALU/С</v>
      </c>
      <c r="F749" s="505">
        <v>1.0</v>
      </c>
      <c r="G749" s="505" t="s">
        <v>3306</v>
      </c>
      <c r="H749" s="436">
        <f>VLOOKUP(A749,Register!$B:$E,4,FALSE)</f>
        <v>20000</v>
      </c>
      <c r="I749" s="412"/>
      <c r="J749" s="412"/>
      <c r="K749" s="412"/>
      <c r="L749" s="412"/>
      <c r="M749" s="412"/>
      <c r="N749" s="202" t="s">
        <v>2024</v>
      </c>
      <c r="O749" s="344" t="str">
        <f>VLOOKUP(P749,'Tech. sheet (2)'!$A:$R,18,FALSE)</f>
        <v>L-922-868-170TH580S2828-HBI-07CK05</v>
      </c>
      <c r="P749" s="343" t="str">
        <f>VLOOKUP(N749,Register!$B:$E,3,FALSE)</f>
        <v>OT070-ELQ7013A9A </v>
      </c>
      <c r="Q749" s="437" t="str">
        <f>VLOOKUP(P749,'Tech. sheet (2)'!$A:$S,17,FALSE)</f>
        <v>70-3 A</v>
      </c>
      <c r="R749" s="437" t="str">
        <f>VLOOKUP(P749,'Tech. sheet (2)'!$A:$S,12,FALSE)</f>
        <v>G/C</v>
      </c>
      <c r="S749" s="505">
        <v>1.0</v>
      </c>
      <c r="T749" s="505" t="s">
        <v>3306</v>
      </c>
      <c r="U749" s="436">
        <f>VLOOKUP(N749,Register!$B:$E,4,FALSE)</f>
        <v>35000</v>
      </c>
      <c r="V749" s="412"/>
      <c r="W749" s="270"/>
      <c r="X749" s="270"/>
      <c r="Y749" s="270"/>
      <c r="Z749" s="270"/>
      <c r="AA749" s="270"/>
      <c r="AB749" s="270"/>
      <c r="AC749" s="270"/>
    </row>
    <row r="750" ht="15.75" customHeight="1">
      <c r="A750" s="437" t="s">
        <v>1972</v>
      </c>
      <c r="B750" s="436" t="str">
        <f>VLOOKUP(C750,'Tech. sheet (2)'!$A:$S,18,FALSE)</f>
        <v>L-918-925-150TS550S2828-USK-C06K05</v>
      </c>
      <c r="C750" s="437" t="str">
        <f>VLOOKUP(A750,Register!$B:$F,3,FALSE)</f>
        <v>0,15x918x925 G/C USK</v>
      </c>
      <c r="D750" s="437" t="str">
        <f>VLOOKUP(C750,'Tech. sheet (2)'!$A:$S,17,FALSE)</f>
        <v>BUF-9 C</v>
      </c>
      <c r="E750" s="437" t="str">
        <f>VLOOKUP(C750,'Tech. sheet (2)'!$A:$S,12,FALSE)</f>
        <v>G/C</v>
      </c>
      <c r="F750" s="505">
        <v>1.0</v>
      </c>
      <c r="G750" s="505" t="s">
        <v>3306</v>
      </c>
      <c r="H750" s="436">
        <f>VLOOKUP(A750,Register!$B:$E,4,FALSE)</f>
        <v>30000</v>
      </c>
      <c r="I750" s="412"/>
      <c r="J750" s="412"/>
      <c r="K750" s="412"/>
      <c r="L750" s="412"/>
      <c r="M750" s="412"/>
      <c r="N750" s="202" t="s">
        <v>2025</v>
      </c>
      <c r="O750" s="344" t="str">
        <f>VLOOKUP(P750,'Tech. sheet (2)'!$A:$R,18,FALSE)</f>
        <v>L-913-766-140TS480F2020-USK-А08К05</v>
      </c>
      <c r="P750" s="343" t="str">
        <f>VLOOKUP(N750,Register!$B:$E,3,FALSE)</f>
        <v>0,14x913x766 USK A08</v>
      </c>
      <c r="Q750" s="437" t="str">
        <f>VLOOKUP(P750,'Tech. sheet (2)'!$A:$S,17,FALSE)</f>
        <v>BUF-1 A</v>
      </c>
      <c r="R750" s="437" t="str">
        <f>VLOOKUP(P750,'Tech. sheet (2)'!$A:$S,12,FALSE)</f>
        <v>ALU/C</v>
      </c>
      <c r="S750" s="505">
        <v>1.0</v>
      </c>
      <c r="T750" s="505" t="s">
        <v>3306</v>
      </c>
      <c r="U750" s="436">
        <f>VLOOKUP(N750,Register!$B:$E,4,FALSE)</f>
        <v>35000</v>
      </c>
      <c r="V750" s="412"/>
      <c r="W750" s="270"/>
      <c r="X750" s="270"/>
      <c r="Y750" s="270"/>
      <c r="Z750" s="270"/>
      <c r="AA750" s="270"/>
      <c r="AB750" s="270"/>
      <c r="AC750" s="270"/>
    </row>
    <row r="751" ht="15.75" customHeight="1">
      <c r="A751" s="437" t="s">
        <v>1971</v>
      </c>
      <c r="B751" s="436" t="str">
        <f>VLOOKUP(C751,'Tech. sheet (2)'!$A:$S,18,FALSE)</f>
        <v>L-975-925-150TS550S2828-USK-C06K05</v>
      </c>
      <c r="C751" s="437" t="str">
        <f>VLOOKUP(A751,Register!$B:$F,3,FALSE)</f>
        <v>0,15x975x925 G/C USK</v>
      </c>
      <c r="D751" s="437" t="str">
        <f>VLOOKUP(C751,'Tech. sheet (2)'!$A:$S,17,FALSE)</f>
        <v>BUF-11 C</v>
      </c>
      <c r="E751" s="437" t="str">
        <f>VLOOKUP(C751,'Tech. sheet (2)'!$A:$S,12,FALSE)</f>
        <v>G/C</v>
      </c>
      <c r="F751" s="505">
        <v>1.0</v>
      </c>
      <c r="G751" s="505" t="s">
        <v>3306</v>
      </c>
      <c r="H751" s="436">
        <f>VLOOKUP(A751,Register!$B:$E,4,FALSE)</f>
        <v>10000</v>
      </c>
      <c r="I751" s="412"/>
      <c r="J751" s="412"/>
      <c r="K751" s="412"/>
      <c r="L751" s="412"/>
      <c r="M751" s="412"/>
      <c r="N751" s="202" t="s">
        <v>2024</v>
      </c>
      <c r="O751" s="344" t="str">
        <f>VLOOKUP(P751,'Tech. sheet (2)'!$A:$R,18,FALSE)</f>
        <v>L-922-868-170TH580S2828-HBI-07CK05</v>
      </c>
      <c r="P751" s="343" t="str">
        <f>VLOOKUP(N751,Register!$B:$E,3,FALSE)</f>
        <v>OT070-ELQ7013A9A </v>
      </c>
      <c r="Q751" s="437" t="str">
        <f>VLOOKUP(P751,'Tech. sheet (2)'!$A:$S,17,FALSE)</f>
        <v>70-3 A</v>
      </c>
      <c r="R751" s="437" t="str">
        <f>VLOOKUP(P751,'Tech. sheet (2)'!$A:$S,12,FALSE)</f>
        <v>G/C</v>
      </c>
      <c r="S751" s="505">
        <v>2.0</v>
      </c>
      <c r="T751" s="505">
        <v>816361.0</v>
      </c>
      <c r="U751" s="436">
        <f>VLOOKUP(N751,Register!$B:$E,4,FALSE)</f>
        <v>35000</v>
      </c>
      <c r="V751" s="412"/>
      <c r="W751" s="270"/>
      <c r="X751" s="270"/>
      <c r="Y751" s="270"/>
      <c r="Z751" s="270"/>
      <c r="AA751" s="270"/>
      <c r="AB751" s="270"/>
      <c r="AC751" s="270"/>
    </row>
    <row r="752" ht="15.75" customHeight="1">
      <c r="A752" s="111" t="s">
        <v>1961</v>
      </c>
      <c r="B752" s="436" t="str">
        <f>VLOOKUP(C752,'Tech. sheet (2)'!$A:$S,18,FALSE)</f>
        <v>L-922-868-170TH580S2828-HBI-15VK05</v>
      </c>
      <c r="C752" s="437" t="str">
        <f>VLOOKUP(A752,Register!$B:$F,3,FALSE)</f>
        <v>OT070-ELQ7013A11A</v>
      </c>
      <c r="D752" s="437" t="str">
        <f>VLOOKUP(C752,'Tech. sheet (2)'!$A:$S,17,FALSE)</f>
        <v>70-1 A</v>
      </c>
      <c r="E752" s="437" t="str">
        <f>VLOOKUP(C752,'Tech. sheet (2)'!$A:$S,12,FALSE)</f>
        <v>BPANI W/C 15V</v>
      </c>
      <c r="F752" s="505">
        <v>2.0</v>
      </c>
      <c r="G752" s="505" t="s">
        <v>3309</v>
      </c>
      <c r="H752" s="436">
        <f>VLOOKUP(A752,Register!$B:$E,4,FALSE)</f>
        <v>6000</v>
      </c>
      <c r="I752" s="412"/>
      <c r="J752" s="412"/>
      <c r="K752" s="412"/>
      <c r="L752" s="412"/>
      <c r="M752" s="412"/>
      <c r="N752" s="111" t="s">
        <v>2027</v>
      </c>
      <c r="O752" s="344" t="str">
        <f>VLOOKUP(P752,'Tech. sheet (2)'!$A:$R,18,FALSE)</f>
        <v>L-954-848-170TH435S2828-HBI-15VK05</v>
      </c>
      <c r="P752" s="343" t="str">
        <f>VLOOKUP(N752,Register!$B:$E,3,FALSE)</f>
        <v>OT62-ELQ6216A2A ver2</v>
      </c>
      <c r="Q752" s="437" t="str">
        <f>VLOOKUP(P752,'Tech. sheet (2)'!$A:$S,17,FALSE)</f>
        <v>62-3 A</v>
      </c>
      <c r="R752" s="437" t="str">
        <f>VLOOKUP(P752,'Tech. sheet (2)'!$A:$S,12,FALSE)</f>
        <v>W/C 15V</v>
      </c>
      <c r="S752" s="505">
        <v>1.0</v>
      </c>
      <c r="T752" s="505" t="s">
        <v>3306</v>
      </c>
      <c r="U752" s="436">
        <f>VLOOKUP(N752,Register!$B:$E,4,FALSE)</f>
        <v>20000</v>
      </c>
      <c r="V752" s="412"/>
      <c r="W752" s="270"/>
      <c r="X752" s="270"/>
      <c r="Y752" s="270"/>
      <c r="Z752" s="270"/>
      <c r="AA752" s="270"/>
      <c r="AB752" s="270"/>
      <c r="AC752" s="270"/>
    </row>
    <row r="753" ht="15.75" customHeight="1">
      <c r="A753" s="202" t="s">
        <v>1973</v>
      </c>
      <c r="B753" s="436" t="str">
        <f>VLOOKUP(C753,'Tech. sheet (2)'!$A:$S,18,FALSE)</f>
        <v>L-838-942-170TH550F2820-HBI-A55K05</v>
      </c>
      <c r="C753" s="437" t="str">
        <f>VLOOKUP(A753,Register!$B:$F,3,FALSE)</f>
        <v>0,17x838x942 ALU/С</v>
      </c>
      <c r="D753" s="437" t="str">
        <f>VLOOKUP(C753,'Tech. sheet (2)'!$A:$S,17,FALSE)</f>
        <v>BUF-8 A</v>
      </c>
      <c r="E753" s="437" t="str">
        <f>VLOOKUP(C753,'Tech. sheet (2)'!$A:$S,12,FALSE)</f>
        <v>ALU/С</v>
      </c>
      <c r="F753" s="505">
        <v>1.0</v>
      </c>
      <c r="G753" s="505" t="s">
        <v>3306</v>
      </c>
      <c r="H753" s="436">
        <f>VLOOKUP(A753,Register!$B:$E,4,FALSE)</f>
        <v>30000</v>
      </c>
      <c r="I753" s="412"/>
      <c r="J753" s="412"/>
      <c r="K753" s="412"/>
      <c r="L753" s="412"/>
      <c r="M753" s="412"/>
      <c r="N753" s="111" t="s">
        <v>2028</v>
      </c>
      <c r="O753" s="344" t="str">
        <f>VLOOKUP(P753,'Tech. sheet (2)'!$A:$R,18,FALSE)</f>
        <v>L-954-848-170TH435S2828-HBI-15VK05</v>
      </c>
      <c r="P753" s="343" t="str">
        <f>VLOOKUP(N753,Register!$B:$E,3,FALSE)</f>
        <v>OT62-ELQ6216A2A ver2</v>
      </c>
      <c r="Q753" s="437" t="str">
        <f>VLOOKUP(P753,'Tech. sheet (2)'!$A:$S,17,FALSE)</f>
        <v>62-3 A</v>
      </c>
      <c r="R753" s="437" t="str">
        <f>VLOOKUP(P753,'Tech. sheet (2)'!$A:$S,12,FALSE)</f>
        <v>W/C 15V</v>
      </c>
      <c r="S753" s="505">
        <v>1.0</v>
      </c>
      <c r="T753" s="505" t="s">
        <v>3306</v>
      </c>
      <c r="U753" s="436">
        <f>VLOOKUP(N753,Register!$B:$E,4,FALSE)</f>
        <v>20000</v>
      </c>
      <c r="V753" s="412"/>
      <c r="W753" s="270"/>
      <c r="X753" s="270"/>
      <c r="Y753" s="270"/>
      <c r="Z753" s="270"/>
      <c r="AA753" s="270"/>
      <c r="AB753" s="270"/>
      <c r="AC753" s="270"/>
    </row>
    <row r="754" ht="15.75" customHeight="1">
      <c r="A754" s="202" t="s">
        <v>1975</v>
      </c>
      <c r="B754" s="436" t="str">
        <f>VLOOKUP(C754,'Tech. sheet (2)'!$A:$S,18,FALSE)</f>
        <v>L-808-908-200TH550S2828-HBI-A07K05</v>
      </c>
      <c r="C754" s="437" t="str">
        <f>VLOOKUP(A754,Register!$B:$F,3,FALSE)</f>
        <v>OT96 Alu/C HBI auto</v>
      </c>
      <c r="D754" s="437" t="str">
        <f>VLOOKUP(C754,'Tech. sheet (2)'!$A:$S,17,FALSE)</f>
        <v>96-1 A</v>
      </c>
      <c r="E754" s="447" t="str">
        <f>VLOOKUP(C754,'Tech. sheet (2)'!$A:$S,12,FALSE)</f>
        <v>ALU/C</v>
      </c>
      <c r="F754" s="505">
        <v>1.0</v>
      </c>
      <c r="G754" s="505" t="s">
        <v>3306</v>
      </c>
      <c r="H754" s="436">
        <f>VLOOKUP(A754,Register!$B:$E,4,FALSE)</f>
        <v>30000</v>
      </c>
      <c r="I754" s="412"/>
      <c r="J754" s="412"/>
      <c r="K754" s="412"/>
      <c r="L754" s="412"/>
      <c r="M754" s="412"/>
      <c r="N754" s="202" t="s">
        <v>2035</v>
      </c>
      <c r="O754" s="344" t="str">
        <f>VLOOKUP(P754,'Tech. sheet (2)'!$A:$R,18,FALSE)</f>
        <v>L-942-790-160TS340S2020-RAS-А08К05</v>
      </c>
      <c r="P754" s="343" t="str">
        <f>VLOOKUP(N754,Register!$B:$E,3,FALSE)</f>
        <v>0,16x942x790 ALU/С</v>
      </c>
      <c r="Q754" s="437" t="str">
        <f>VLOOKUP(P754,'Tech. sheet (2)'!$A:$S,17,FALSE)</f>
        <v>BUF-3 A</v>
      </c>
      <c r="R754" s="437" t="str">
        <f>VLOOKUP(P754,'Tech. sheet (2)'!$A:$S,12,FALSE)</f>
        <v>ALU/С</v>
      </c>
      <c r="S754" s="505">
        <v>1.0</v>
      </c>
      <c r="T754" s="505" t="s">
        <v>3306</v>
      </c>
      <c r="U754" s="436">
        <f>VLOOKUP(N754,Register!$B:$E,4,FALSE)</f>
        <v>30000</v>
      </c>
      <c r="V754" s="412"/>
      <c r="W754" s="270"/>
      <c r="X754" s="270"/>
      <c r="Y754" s="270"/>
      <c r="Z754" s="270"/>
      <c r="AA754" s="270"/>
      <c r="AB754" s="270"/>
      <c r="AC754" s="270"/>
    </row>
    <row r="755" ht="15.75" customHeight="1">
      <c r="A755" s="202" t="s">
        <v>1974</v>
      </c>
      <c r="B755" s="436" t="str">
        <f>VLOOKUP(C755,'Tech. sheet (2)'!$A:$S,18,FALSE)</f>
        <v>L-838-942-170TH550F2820-HBI-A55K05</v>
      </c>
      <c r="C755" s="437" t="str">
        <f>VLOOKUP(A755,Register!$B:$F,3,FALSE)</f>
        <v>0,17x838x942 ALU/С</v>
      </c>
      <c r="D755" s="437" t="str">
        <f>VLOOKUP(C755,'Tech. sheet (2)'!$A:$S,17,FALSE)</f>
        <v>BUF-8 A</v>
      </c>
      <c r="E755" s="437" t="str">
        <f>VLOOKUP(C755,'Tech. sheet (2)'!$A:$S,12,FALSE)</f>
        <v>ALU/С</v>
      </c>
      <c r="F755" s="505">
        <v>1.0</v>
      </c>
      <c r="G755" s="505" t="s">
        <v>3306</v>
      </c>
      <c r="H755" s="436">
        <f>VLOOKUP(A755,Register!$B:$E,4,FALSE)</f>
        <v>30000</v>
      </c>
      <c r="I755" s="412"/>
      <c r="J755" s="412"/>
      <c r="K755" s="412"/>
      <c r="L755" s="412"/>
      <c r="M755" s="412"/>
      <c r="N755" s="202" t="s">
        <v>2036</v>
      </c>
      <c r="O755" s="344" t="str">
        <f>VLOOKUP(P755,'Tech. sheet (2)'!$A:$R,18,FALSE)</f>
        <v>L-942-790-160TS340S2020-RAS-А08К05</v>
      </c>
      <c r="P755" s="343" t="str">
        <f>VLOOKUP(N755,Register!$B:$E,3,FALSE)</f>
        <v>0,16x942x790 ALU/С</v>
      </c>
      <c r="Q755" s="437" t="str">
        <f>VLOOKUP(P755,'Tech. sheet (2)'!$A:$S,17,FALSE)</f>
        <v>BUF-3 A</v>
      </c>
      <c r="R755" s="437" t="str">
        <f>VLOOKUP(P755,'Tech. sheet (2)'!$A:$S,12,FALSE)</f>
        <v>ALU/С</v>
      </c>
      <c r="S755" s="505">
        <v>1.0</v>
      </c>
      <c r="T755" s="505" t="s">
        <v>3306</v>
      </c>
      <c r="U755" s="436">
        <f>VLOOKUP(N755,Register!$B:$E,4,FALSE)</f>
        <v>30000</v>
      </c>
      <c r="V755" s="412"/>
      <c r="W755" s="270"/>
      <c r="X755" s="270"/>
      <c r="Y755" s="270"/>
      <c r="Z755" s="270"/>
      <c r="AA755" s="270"/>
      <c r="AB755" s="270"/>
      <c r="AC755" s="270"/>
    </row>
    <row r="756" ht="15.75" customHeight="1">
      <c r="A756" s="111" t="s">
        <v>1977</v>
      </c>
      <c r="B756" s="449" t="str">
        <f>VLOOKUP(C756,'Tech. sheet (2)'!$A:$S,18,FALSE)</f>
        <v>L-954-848-170TH435S2828-HBI-21EK05 </v>
      </c>
      <c r="C756" s="437" t="str">
        <f>VLOOKUP(A756,Register!$B:$F,3,FALSE)</f>
        <v>OT62-ELQ6215A5A HBI 21E</v>
      </c>
      <c r="D756" s="437" t="str">
        <f>VLOOKUP(C756,'Tech. sheet (2)'!$A:$S,17,FALSE)</f>
        <v>62-1 A</v>
      </c>
      <c r="E756" s="447" t="str">
        <f>VLOOKUP(C756,'Tech. sheet (2)'!$A:$S,12,FALSE)</f>
        <v>21E</v>
      </c>
      <c r="F756" s="505">
        <v>1.0</v>
      </c>
      <c r="G756" s="505" t="s">
        <v>3306</v>
      </c>
      <c r="H756" s="436">
        <f>VLOOKUP(A756,Register!$B:$E,4,FALSE)</f>
        <v>25000</v>
      </c>
      <c r="I756" s="412"/>
      <c r="J756" s="412"/>
      <c r="K756" s="412"/>
      <c r="L756" s="412"/>
      <c r="M756" s="412"/>
      <c r="N756" s="111" t="s">
        <v>2038</v>
      </c>
      <c r="O756" s="344" t="str">
        <f>VLOOKUP(P756,'Tech. sheet (2)'!$A:$R,18,FALSE)</f>
        <v>L-913-766-140TS480F2020-USK-А08К05</v>
      </c>
      <c r="P756" s="343" t="str">
        <f>VLOOKUP(N756,Register!$B:$E,3,FALSE)</f>
        <v>0,14x913x766 USK A08</v>
      </c>
      <c r="Q756" s="437" t="str">
        <f>VLOOKUP(P756,'Tech. sheet (2)'!$A:$S,17,FALSE)</f>
        <v>BUF-1 A</v>
      </c>
      <c r="R756" s="437" t="str">
        <f>VLOOKUP(P756,'Tech. sheet (2)'!$A:$S,12,FALSE)</f>
        <v>ALU/C</v>
      </c>
      <c r="S756" s="505">
        <v>1.0</v>
      </c>
      <c r="T756" s="505" t="s">
        <v>3306</v>
      </c>
      <c r="U756" s="436">
        <f>VLOOKUP(N756,Register!$B:$E,4,FALSE)</f>
        <v>20000</v>
      </c>
      <c r="V756" s="412"/>
      <c r="W756" s="270"/>
      <c r="X756" s="270"/>
      <c r="Y756" s="270"/>
      <c r="Z756" s="270"/>
      <c r="AA756" s="270"/>
      <c r="AB756" s="270"/>
      <c r="AC756" s="270"/>
    </row>
    <row r="757" ht="15.75" customHeight="1">
      <c r="A757" s="111" t="s">
        <v>1978</v>
      </c>
      <c r="B757" s="436" t="str">
        <f>VLOOKUP(C757,'Tech. sheet (2)'!$A:$S,18,FALSE)</f>
        <v>L-954-848-170TH435S2828-HBI-15VK05</v>
      </c>
      <c r="C757" s="437" t="str">
        <f>VLOOKUP(A757,Register!$B:$F,3,FALSE)</f>
        <v>OT62-ELQ6216A2A ver2</v>
      </c>
      <c r="D757" s="437" t="str">
        <f>VLOOKUP(C757,'Tech. sheet (2)'!$A:$S,17,FALSE)</f>
        <v>62-3 A</v>
      </c>
      <c r="E757" s="437" t="str">
        <f>VLOOKUP(C757,'Tech. sheet (2)'!$A:$S,12,FALSE)</f>
        <v>W/C 15V</v>
      </c>
      <c r="F757" s="505">
        <v>1.0</v>
      </c>
      <c r="G757" s="505" t="s">
        <v>3306</v>
      </c>
      <c r="H757" s="436">
        <f>VLOOKUP(A757,Register!$B:$E,4,FALSE)</f>
        <v>25000</v>
      </c>
      <c r="I757" s="412"/>
      <c r="J757" s="412"/>
      <c r="K757" s="412"/>
      <c r="L757" s="412"/>
      <c r="M757" s="412"/>
      <c r="N757" s="202" t="s">
        <v>2031</v>
      </c>
      <c r="O757" s="344" t="str">
        <f>VLOOKUP(P757,'Tech. sheet (2)'!$A:$R,18,FALSE)</f>
        <v>L-975-925-150TS550S2828-USK-C06K05</v>
      </c>
      <c r="P757" s="343" t="str">
        <f>VLOOKUP(N757,Register!$B:$E,3,FALSE)</f>
        <v>0,15x975x925 G/C USK</v>
      </c>
      <c r="Q757" s="437" t="str">
        <f>VLOOKUP(P757,'Tech. sheet (2)'!$A:$S,17,FALSE)</f>
        <v>BUF-11 C</v>
      </c>
      <c r="R757" s="437" t="str">
        <f>VLOOKUP(P757,'Tech. sheet (2)'!$A:$S,12,FALSE)</f>
        <v>G/C</v>
      </c>
      <c r="S757" s="505">
        <v>1.0</v>
      </c>
      <c r="T757" s="505" t="s">
        <v>3306</v>
      </c>
      <c r="U757" s="436">
        <f>VLOOKUP(N757,Register!$B:$E,4,FALSE)</f>
        <v>28000</v>
      </c>
      <c r="V757" s="412"/>
      <c r="W757" s="270"/>
      <c r="X757" s="270"/>
      <c r="Y757" s="270"/>
      <c r="Z757" s="270"/>
      <c r="AA757" s="270"/>
      <c r="AB757" s="270"/>
      <c r="AC757" s="270"/>
    </row>
    <row r="758" ht="15.75" customHeight="1">
      <c r="A758" s="111" t="s">
        <v>1979</v>
      </c>
      <c r="B758" s="436" t="str">
        <f>VLOOKUP(C758,'Tech. sheet (2)'!$A:$S,18,FALSE)</f>
        <v>L-922-868-170TH580S2828-HBI-07CK05</v>
      </c>
      <c r="C758" s="437" t="str">
        <f>VLOOKUP(A758,Register!$B:$F,3,FALSE)</f>
        <v>OT070-ELQ7013A9A </v>
      </c>
      <c r="D758" s="437" t="str">
        <f>VLOOKUP(C758,'Tech. sheet (2)'!$A:$S,17,FALSE)</f>
        <v>70-3 A</v>
      </c>
      <c r="E758" s="437" t="str">
        <f>VLOOKUP(C758,'Tech. sheet (2)'!$A:$S,12,FALSE)</f>
        <v>G/C</v>
      </c>
      <c r="F758" s="505">
        <v>1.0</v>
      </c>
      <c r="G758" s="505" t="s">
        <v>3306</v>
      </c>
      <c r="H758" s="436">
        <f>VLOOKUP(A758,Register!$B:$E,4,FALSE)</f>
        <v>25000</v>
      </c>
      <c r="I758" s="412"/>
      <c r="J758" s="412"/>
      <c r="K758" s="412"/>
      <c r="L758" s="412"/>
      <c r="M758" s="412"/>
      <c r="N758" s="141" t="s">
        <v>2039</v>
      </c>
      <c r="O758" s="344" t="str">
        <f>VLOOKUP(P758,'Tech. sheet (2)'!$A:$R,18,FALSE)</f>
        <v>L-922-868-170TH550F2828-HBI-07CK05</v>
      </c>
      <c r="P758" s="343" t="str">
        <f>VLOOKUP(N758,Register!$B:$E,3,FALSE)</f>
        <v>OT070-ELQ7013A9A TH550</v>
      </c>
      <c r="Q758" s="437" t="str">
        <f>VLOOKUP(P758,'Tech. sheet (2)'!$A:$S,17,FALSE)</f>
        <v>70-3 B</v>
      </c>
      <c r="R758" s="437" t="str">
        <f>VLOOKUP(P758,'Tech. sheet (2)'!$A:$S,12,FALSE)</f>
        <v>G/C</v>
      </c>
      <c r="S758" s="505">
        <v>1.0</v>
      </c>
      <c r="T758" s="505" t="s">
        <v>3306</v>
      </c>
      <c r="U758" s="436">
        <f>VLOOKUP(N758,Register!$B:$E,4,FALSE)</f>
        <v>7000</v>
      </c>
      <c r="V758" s="412"/>
      <c r="W758" s="270"/>
      <c r="X758" s="270"/>
      <c r="Y758" s="270"/>
      <c r="Z758" s="270"/>
      <c r="AA758" s="270"/>
      <c r="AB758" s="270"/>
      <c r="AC758" s="270"/>
    </row>
    <row r="759" ht="15.75" customHeight="1">
      <c r="A759" s="202" t="s">
        <v>1980</v>
      </c>
      <c r="B759" s="436" t="str">
        <f>VLOOKUP(C759,'Tech. sheet (2)'!$A:$S,18,FALSE)</f>
        <v>L-922-868-170TH580S2828-HBI-07CK05</v>
      </c>
      <c r="C759" s="437" t="str">
        <f>VLOOKUP(A759,Register!$B:$F,3,FALSE)</f>
        <v>OT070-ELQ7013A9A </v>
      </c>
      <c r="D759" s="437" t="str">
        <f>VLOOKUP(C759,'Tech. sheet (2)'!$A:$S,17,FALSE)</f>
        <v>70-3 A</v>
      </c>
      <c r="E759" s="437" t="str">
        <f>VLOOKUP(C759,'Tech. sheet (2)'!$A:$S,12,FALSE)</f>
        <v>G/C</v>
      </c>
      <c r="F759" s="505">
        <v>1.0</v>
      </c>
      <c r="G759" s="505" t="s">
        <v>3306</v>
      </c>
      <c r="H759" s="436">
        <f>VLOOKUP(A759,Register!$B:$E,4,FALSE)</f>
        <v>25000</v>
      </c>
      <c r="I759" s="412"/>
      <c r="J759" s="412"/>
      <c r="K759" s="412"/>
      <c r="L759" s="412"/>
      <c r="M759" s="412"/>
      <c r="N759" s="111" t="s">
        <v>2040</v>
      </c>
      <c r="O759" s="344" t="str">
        <f>VLOOKUP(P759,'Tech. sheet (2)'!$A:$R,18,FALSE)</f>
        <v>L-942-790-160TS340S2020-RAS-А08К05</v>
      </c>
      <c r="P759" s="343" t="str">
        <f>VLOOKUP(N759,Register!$B:$E,3,FALSE)</f>
        <v>0,16x942x790 ALU/С</v>
      </c>
      <c r="Q759" s="437" t="str">
        <f>VLOOKUP(P759,'Tech. sheet (2)'!$A:$S,17,FALSE)</f>
        <v>BUF-3 A</v>
      </c>
      <c r="R759" s="437" t="str">
        <f>VLOOKUP(P759,'Tech. sheet (2)'!$A:$S,12,FALSE)</f>
        <v>ALU/С</v>
      </c>
      <c r="S759" s="505">
        <v>1.0</v>
      </c>
      <c r="T759" s="505" t="s">
        <v>3306</v>
      </c>
      <c r="U759" s="436">
        <f>VLOOKUP(N759,Register!$B:$E,4,FALSE)</f>
        <v>20000</v>
      </c>
      <c r="V759" s="412"/>
      <c r="W759" s="270"/>
      <c r="X759" s="270"/>
      <c r="Y759" s="270"/>
      <c r="Z759" s="270"/>
      <c r="AA759" s="270"/>
      <c r="AB759" s="270"/>
      <c r="AC759" s="270"/>
    </row>
    <row r="760" ht="15.75" customHeight="1">
      <c r="A760" s="202" t="s">
        <v>1977</v>
      </c>
      <c r="B760" s="449" t="str">
        <f>VLOOKUP(C760,'Tech. sheet (2)'!$A:$S,18,FALSE)</f>
        <v>L-954-848-170TH435S2828-HBI-21EK05 </v>
      </c>
      <c r="C760" s="437" t="str">
        <f>VLOOKUP(A760,Register!$B:$F,3,FALSE)</f>
        <v>OT62-ELQ6215A5A HBI 21E</v>
      </c>
      <c r="D760" s="437" t="str">
        <f>VLOOKUP(C760,'Tech. sheet (2)'!$A:$S,17,FALSE)</f>
        <v>62-1 A</v>
      </c>
      <c r="E760" s="447" t="str">
        <f>VLOOKUP(C760,'Tech. sheet (2)'!$A:$S,12,FALSE)</f>
        <v>21E</v>
      </c>
      <c r="F760" s="505">
        <v>3.0</v>
      </c>
      <c r="G760" s="505" t="s">
        <v>3312</v>
      </c>
      <c r="H760" s="436">
        <f>VLOOKUP(A760,Register!$B:$E,4,FALSE)</f>
        <v>25000</v>
      </c>
      <c r="I760" s="412"/>
      <c r="J760" s="412"/>
      <c r="K760" s="412"/>
      <c r="L760" s="412"/>
      <c r="M760" s="412"/>
      <c r="N760" s="202" t="s">
        <v>2032</v>
      </c>
      <c r="O760" s="450" t="str">
        <f>VLOOKUP(P760,'Tech. sheet (2)'!$A:$R,18,FALSE)</f>
        <v>L-975-925-140TS550S2828-USK-21EK05</v>
      </c>
      <c r="P760" s="343" t="str">
        <f>VLOOKUP(N760,Register!$B:$E,3,FALSE)</f>
        <v>0,14x975x925 W/K USK</v>
      </c>
      <c r="Q760" s="437" t="str">
        <f>VLOOKUP(P760,'Tech. sheet (2)'!$A:$S,17,FALSE)</f>
        <v>BUF-12 A</v>
      </c>
      <c r="R760" s="437" t="str">
        <f>VLOOKUP(P760,'Tech. sheet (2)'!$A:$S,12,FALSE)</f>
        <v>21EK05</v>
      </c>
      <c r="S760" s="505">
        <v>1.0</v>
      </c>
      <c r="T760" s="505" t="s">
        <v>3306</v>
      </c>
      <c r="U760" s="436">
        <f>VLOOKUP(N760,Register!$B:$E,4,FALSE)</f>
        <v>18000</v>
      </c>
      <c r="V760" s="412"/>
      <c r="W760" s="270"/>
      <c r="X760" s="270"/>
      <c r="Y760" s="270"/>
      <c r="Z760" s="270"/>
      <c r="AA760" s="270"/>
      <c r="AB760" s="270"/>
      <c r="AC760" s="270"/>
    </row>
    <row r="761" ht="15.75" customHeight="1">
      <c r="A761" s="510" t="s">
        <v>1981</v>
      </c>
      <c r="B761" s="436" t="str">
        <f>VLOOKUP(C761,'Tech. sheet (2)'!$A:$S,18,FALSE)</f>
        <v>L-920-778-160TS340S2828-RAS-А08К05</v>
      </c>
      <c r="C761" s="437" t="str">
        <f>VLOOKUP(A761,Register!$B:$F,3,FALSE)</f>
        <v>0,16x920x778 Alu/C</v>
      </c>
      <c r="D761" s="437" t="str">
        <f>VLOOKUP(C761,'Tech. sheet (2)'!$A:$S,17,FALSE)</f>
        <v>BUF-7 A</v>
      </c>
      <c r="E761" s="437" t="str">
        <f>VLOOKUP(C761,'Tech. sheet (2)'!$A:$S,12,FALSE)</f>
        <v>ALU/C</v>
      </c>
      <c r="F761" s="511">
        <v>1.0</v>
      </c>
      <c r="G761" s="511" t="s">
        <v>3306</v>
      </c>
      <c r="H761" s="443">
        <f>VLOOKUP(A761,Register!$B:$E,4,FALSE)</f>
        <v>21000</v>
      </c>
      <c r="I761" s="412"/>
      <c r="J761" s="412"/>
      <c r="K761" s="412"/>
      <c r="L761" s="412"/>
      <c r="M761" s="412"/>
      <c r="N761" s="202" t="s">
        <v>2033</v>
      </c>
      <c r="O761" s="344" t="str">
        <f>VLOOKUP(P761,'Tech. sheet (2)'!$A:$R,18,FALSE)</f>
        <v>L-918-925-140TS550S2828-USK-C06K05  </v>
      </c>
      <c r="P761" s="343" t="str">
        <f>VLOOKUP(N761,Register!$B:$E,3,FALSE)</f>
        <v>0,14x918x925 USK G/C</v>
      </c>
      <c r="Q761" s="437" t="str">
        <f>VLOOKUP(P761,'Tech. sheet (2)'!$A:$S,17,FALSE)</f>
        <v>BUF-9 A</v>
      </c>
      <c r="R761" s="437" t="str">
        <f>VLOOKUP(P761,'Tech. sheet (2)'!$A:$S,12,FALSE)</f>
        <v>G/C</v>
      </c>
      <c r="S761" s="505">
        <v>1.0</v>
      </c>
      <c r="T761" s="505" t="s">
        <v>3306</v>
      </c>
      <c r="U761" s="436">
        <f>VLOOKUP(N761,Register!$B:$E,4,FALSE)</f>
        <v>22000</v>
      </c>
      <c r="V761" s="412"/>
      <c r="W761" s="270"/>
      <c r="X761" s="270"/>
      <c r="Y761" s="270"/>
      <c r="Z761" s="270"/>
      <c r="AA761" s="270"/>
      <c r="AB761" s="270"/>
      <c r="AC761" s="270"/>
    </row>
    <row r="762" ht="15.75" customHeight="1">
      <c r="A762" s="202" t="s">
        <v>1982</v>
      </c>
      <c r="B762" s="436" t="str">
        <f>VLOOKUP(C762,'Tech. sheet (2)'!$A:$S,18,FALSE)</f>
        <v>L-913-766-140TS480F2020-USK-А08К05</v>
      </c>
      <c r="C762" s="437" t="str">
        <f>VLOOKUP(A762,Register!$B:$F,3,FALSE)</f>
        <v>0,14x913x766 USK A08</v>
      </c>
      <c r="D762" s="437" t="str">
        <f>VLOOKUP(C762,'Tech. sheet (2)'!$A:$S,17,FALSE)</f>
        <v>BUF-1 A</v>
      </c>
      <c r="E762" s="437" t="str">
        <f>VLOOKUP(C762,'Tech. sheet (2)'!$A:$S,12,FALSE)</f>
        <v>ALU/C</v>
      </c>
      <c r="F762" s="505">
        <v>1.0</v>
      </c>
      <c r="G762" s="505" t="s">
        <v>3306</v>
      </c>
      <c r="H762" s="436">
        <f>VLOOKUP(A762,Register!$B:$E,4,FALSE)</f>
        <v>25000</v>
      </c>
      <c r="I762" s="412"/>
      <c r="J762" s="412"/>
      <c r="K762" s="412"/>
      <c r="L762" s="412"/>
      <c r="M762" s="412"/>
      <c r="N762" s="202" t="s">
        <v>2048</v>
      </c>
      <c r="O762" s="344" t="str">
        <f>VLOOKUP(P762,'Tech. sheet (2)'!$A:$R,18,FALSE)</f>
        <v>L-922-868-170TH580S2828-HBI-08CB05</v>
      </c>
      <c r="P762" s="343" t="str">
        <f>VLOOKUP(N762,Register!$B:$E,3,FALSE)</f>
        <v>OT070-ELQ7033A2A  TH580</v>
      </c>
      <c r="Q762" s="437" t="str">
        <f>VLOOKUP(P762,'Tech. sheet (2)'!$A:$S,17,FALSE)</f>
        <v>70-2 A</v>
      </c>
      <c r="R762" s="437" t="str">
        <f>VLOOKUP(P762,'Tech. sheet (2)'!$A:$S,12,FALSE)</f>
        <v>G/G</v>
      </c>
      <c r="S762" s="505">
        <v>1.0</v>
      </c>
      <c r="T762" s="505">
        <v>816314.0</v>
      </c>
      <c r="U762" s="436">
        <f>VLOOKUP(N762,Register!$B:$E,4,FALSE)</f>
        <v>20000</v>
      </c>
      <c r="V762" s="412"/>
      <c r="W762" s="270"/>
      <c r="X762" s="270"/>
      <c r="Y762" s="270"/>
      <c r="Z762" s="270"/>
      <c r="AA762" s="270"/>
      <c r="AB762" s="270"/>
      <c r="AC762" s="270"/>
    </row>
    <row r="763" ht="15.75" customHeight="1">
      <c r="A763" s="202" t="s">
        <v>1991</v>
      </c>
      <c r="B763" s="436" t="str">
        <f>VLOOKUP(C763,'Tech. sheet (2)'!$A:$S,18,FALSE)</f>
        <v>L-838-942-170TH550F2820-HBI-A55K05</v>
      </c>
      <c r="C763" s="437" t="str">
        <f>VLOOKUP(A763,Register!$B:$F,3,FALSE)</f>
        <v>0,17x838x942 ALU/С</v>
      </c>
      <c r="D763" s="437" t="str">
        <f>VLOOKUP(C763,'Tech. sheet (2)'!$A:$S,17,FALSE)</f>
        <v>BUF-8 A</v>
      </c>
      <c r="E763" s="437" t="str">
        <f>VLOOKUP(C763,'Tech. sheet (2)'!$A:$S,12,FALSE)</f>
        <v>ALU/С</v>
      </c>
      <c r="F763" s="505">
        <v>1.0</v>
      </c>
      <c r="G763" s="505" t="s">
        <v>3306</v>
      </c>
      <c r="H763" s="436">
        <f>VLOOKUP(A763,Register!$B:$E,4,FALSE)</f>
        <v>20000</v>
      </c>
      <c r="I763" s="412"/>
      <c r="J763" s="412"/>
      <c r="K763" s="412"/>
      <c r="L763" s="412"/>
      <c r="M763" s="412"/>
      <c r="N763" s="202" t="s">
        <v>2048</v>
      </c>
      <c r="O763" s="344" t="str">
        <f>VLOOKUP(P763,'Tech. sheet (2)'!$A:$R,18,FALSE)</f>
        <v>L-922-868-170TH580S2828-HBI-08CB05</v>
      </c>
      <c r="P763" s="343" t="str">
        <f>VLOOKUP(N763,Register!$B:$E,3,FALSE)</f>
        <v>OT070-ELQ7033A2A  TH580</v>
      </c>
      <c r="Q763" s="437" t="str">
        <f>VLOOKUP(P763,'Tech. sheet (2)'!$A:$S,17,FALSE)</f>
        <v>70-2 A</v>
      </c>
      <c r="R763" s="437" t="str">
        <f>VLOOKUP(P763,'Tech. sheet (2)'!$A:$S,12,FALSE)</f>
        <v>G/G</v>
      </c>
      <c r="S763" s="505">
        <v>2.0</v>
      </c>
      <c r="T763" s="505">
        <v>816361.0</v>
      </c>
      <c r="U763" s="436">
        <f>VLOOKUP(N763,Register!$B:$E,4,FALSE)</f>
        <v>20000</v>
      </c>
      <c r="V763" s="412"/>
      <c r="W763" s="270"/>
      <c r="X763" s="270"/>
      <c r="Y763" s="270"/>
      <c r="Z763" s="270"/>
      <c r="AA763" s="270"/>
      <c r="AB763" s="270"/>
      <c r="AC763" s="270"/>
    </row>
    <row r="764" ht="15.75" customHeight="1">
      <c r="A764" s="202" t="s">
        <v>1992</v>
      </c>
      <c r="B764" s="436" t="str">
        <f>VLOOKUP(C764,'Tech. sheet (2)'!$A:$S,18,FALSE)</f>
        <v>L-838-942-170TH550F2820-HBI-A55K05</v>
      </c>
      <c r="C764" s="437" t="str">
        <f>VLOOKUP(A764,Register!$B:$F,3,FALSE)</f>
        <v>0,17x838x942 ALU/С</v>
      </c>
      <c r="D764" s="437" t="str">
        <f>VLOOKUP(C764,'Tech. sheet (2)'!$A:$S,17,FALSE)</f>
        <v>BUF-8 A</v>
      </c>
      <c r="E764" s="437" t="str">
        <f>VLOOKUP(C764,'Tech. sheet (2)'!$A:$S,12,FALSE)</f>
        <v>ALU/С</v>
      </c>
      <c r="F764" s="505">
        <v>1.0</v>
      </c>
      <c r="G764" s="505" t="s">
        <v>3306</v>
      </c>
      <c r="H764" s="436">
        <f>VLOOKUP(A764,Register!$B:$E,4,FALSE)</f>
        <v>25000</v>
      </c>
      <c r="I764" s="412"/>
      <c r="J764" s="412"/>
      <c r="K764" s="412"/>
      <c r="L764" s="412"/>
      <c r="M764" s="412"/>
      <c r="N764" s="202" t="s">
        <v>2049</v>
      </c>
      <c r="O764" s="344" t="str">
        <f>VLOOKUP(P764,'Tech. sheet (2)'!$A:$R,18,FALSE)</f>
        <v>L-942-790-160TS340S2020-RAS-А08К05</v>
      </c>
      <c r="P764" s="343" t="str">
        <f>VLOOKUP(N764,Register!$B:$E,3,FALSE)</f>
        <v>0,16x942x790 ALU/С</v>
      </c>
      <c r="Q764" s="437" t="str">
        <f>VLOOKUP(P764,'Tech. sheet (2)'!$A:$S,17,FALSE)</f>
        <v>BUF-3 A</v>
      </c>
      <c r="R764" s="437" t="str">
        <f>VLOOKUP(P764,'Tech. sheet (2)'!$A:$S,12,FALSE)</f>
        <v>ALU/С</v>
      </c>
      <c r="S764" s="505">
        <v>1.0</v>
      </c>
      <c r="T764" s="505" t="s">
        <v>3306</v>
      </c>
      <c r="U764" s="436">
        <f>VLOOKUP(N764,Register!$B:$E,4,FALSE)</f>
        <v>20000</v>
      </c>
      <c r="V764" s="412"/>
      <c r="W764" s="270"/>
      <c r="X764" s="270"/>
      <c r="Y764" s="270"/>
      <c r="Z764" s="270"/>
      <c r="AA764" s="270"/>
      <c r="AB764" s="270"/>
      <c r="AC764" s="270"/>
    </row>
    <row r="765" ht="15.75" customHeight="1">
      <c r="A765" s="202" t="s">
        <v>1990</v>
      </c>
      <c r="B765" s="449" t="str">
        <f>VLOOKUP(C765,'Tech. sheet (2)'!$A:$S,18,FALSE)</f>
        <v>L-975-925-140TS550S2828-USK-21EK05</v>
      </c>
      <c r="C765" s="437" t="str">
        <f>VLOOKUP(A765,Register!$B:$F,3,FALSE)</f>
        <v>0,14x975x925 W/K USK</v>
      </c>
      <c r="D765" s="437" t="str">
        <f>VLOOKUP(C765,'Tech. sheet (2)'!$A:$S,17,FALSE)</f>
        <v>BUF-12 A</v>
      </c>
      <c r="E765" s="437" t="str">
        <f>VLOOKUP(C765,'Tech. sheet (2)'!$A:$S,12,FALSE)</f>
        <v>21EK05</v>
      </c>
      <c r="F765" s="505">
        <v>1.0</v>
      </c>
      <c r="G765" s="505" t="s">
        <v>3306</v>
      </c>
      <c r="H765" s="436">
        <f>VLOOKUP(A765,Register!$B:$E,4,FALSE)</f>
        <v>15000</v>
      </c>
      <c r="I765" s="412"/>
      <c r="J765" s="412"/>
      <c r="K765" s="412"/>
      <c r="L765" s="412"/>
      <c r="M765" s="412"/>
      <c r="N765" s="202" t="s">
        <v>2050</v>
      </c>
      <c r="O765" s="344" t="str">
        <f>VLOOKUP(P765,'Tech. sheet (2)'!$A:$R,18,FALSE)</f>
        <v>L-920-778-160TS340S2828-RAS-А08К05</v>
      </c>
      <c r="P765" s="343" t="str">
        <f>VLOOKUP(N765,Register!$B:$E,3,FALSE)</f>
        <v>0,16x920x778 Alu/C</v>
      </c>
      <c r="Q765" s="437" t="str">
        <f>VLOOKUP(P765,'Tech. sheet (2)'!$A:$S,17,FALSE)</f>
        <v>BUF-7 A</v>
      </c>
      <c r="R765" s="437" t="str">
        <f>VLOOKUP(P765,'Tech. sheet (2)'!$A:$S,12,FALSE)</f>
        <v>ALU/C</v>
      </c>
      <c r="S765" s="505">
        <v>1.0</v>
      </c>
      <c r="T765" s="505" t="s">
        <v>3306</v>
      </c>
      <c r="U765" s="436">
        <v>20000.0</v>
      </c>
      <c r="V765" s="412"/>
      <c r="W765" s="270"/>
      <c r="X765" s="270"/>
      <c r="Y765" s="270"/>
      <c r="Z765" s="270"/>
      <c r="AA765" s="270"/>
      <c r="AB765" s="270"/>
      <c r="AC765" s="270"/>
    </row>
    <row r="766" ht="15.75" customHeight="1">
      <c r="A766" s="202" t="s">
        <v>1987</v>
      </c>
      <c r="B766" s="436" t="str">
        <f>VLOOKUP(C766,'Tech. sheet (2)'!$A:$S,18,FALSE)</f>
        <v>L-975-925-140TS550S2828-USK-C06K05</v>
      </c>
      <c r="C766" s="437" t="str">
        <f>VLOOKUP(A766,Register!$B:$F,3,FALSE)</f>
        <v>0,14x975x925 G/C USK</v>
      </c>
      <c r="D766" s="437" t="str">
        <f>VLOOKUP(C766,'Tech. sheet (2)'!$A:$S,17,FALSE)</f>
        <v>BUF-11 A</v>
      </c>
      <c r="E766" s="437" t="str">
        <f>VLOOKUP(C766,'Tech. sheet (2)'!$A:$S,12,FALSE)</f>
        <v>G/C</v>
      </c>
      <c r="F766" s="505">
        <v>1.0</v>
      </c>
      <c r="G766" s="505" t="s">
        <v>3306</v>
      </c>
      <c r="H766" s="436">
        <f>VLOOKUP(A766,Register!$B:$E,4,FALSE)</f>
        <v>20000</v>
      </c>
      <c r="I766" s="412"/>
      <c r="J766" s="412"/>
      <c r="K766" s="412"/>
      <c r="L766" s="412"/>
      <c r="M766" s="412"/>
      <c r="N766" s="202" t="s">
        <v>2050</v>
      </c>
      <c r="O766" s="344" t="str">
        <f>VLOOKUP(P766,'Tech. sheet (2)'!$A:$R,18,FALSE)</f>
        <v>L-920-778-160TS340S2828-RAS-А08К05</v>
      </c>
      <c r="P766" s="343" t="str">
        <f>VLOOKUP(N766,Register!$B:$E,3,FALSE)</f>
        <v>0,16x920x778 Alu/C</v>
      </c>
      <c r="Q766" s="437" t="str">
        <f>VLOOKUP(P766,'Tech. sheet (2)'!$A:$S,17,FALSE)</f>
        <v>BUF-7 A</v>
      </c>
      <c r="R766" s="437" t="str">
        <f>VLOOKUP(P766,'Tech. sheet (2)'!$A:$S,12,FALSE)</f>
        <v>ALU/C</v>
      </c>
      <c r="S766" s="505">
        <v>2.0</v>
      </c>
      <c r="T766" s="505" t="s">
        <v>3308</v>
      </c>
      <c r="U766" s="436">
        <v>20000.0</v>
      </c>
      <c r="V766" s="412"/>
      <c r="W766" s="270"/>
      <c r="X766" s="270"/>
      <c r="Y766" s="270"/>
      <c r="Z766" s="270"/>
      <c r="AA766" s="270"/>
      <c r="AB766" s="270"/>
      <c r="AC766" s="270"/>
    </row>
    <row r="767" ht="15.75" customHeight="1">
      <c r="A767" s="202" t="s">
        <v>1994</v>
      </c>
      <c r="B767" s="436" t="str">
        <f>VLOOKUP(C767,'Tech. sheet (2)'!$A:$S,18,FALSE)</f>
        <v>L-922-868-170TH580S2828-HBI-07CK05</v>
      </c>
      <c r="C767" s="437" t="str">
        <f>VLOOKUP(A767,Register!$B:$F,3,FALSE)</f>
        <v>OT070-ELQ7013A9A </v>
      </c>
      <c r="D767" s="437" t="str">
        <f>VLOOKUP(C767,'Tech. sheet (2)'!$A:$S,17,FALSE)</f>
        <v>70-3 A</v>
      </c>
      <c r="E767" s="437" t="str">
        <f>VLOOKUP(C767,'Tech. sheet (2)'!$A:$S,12,FALSE)</f>
        <v>G/C</v>
      </c>
      <c r="F767" s="505">
        <v>1.0</v>
      </c>
      <c r="G767" s="505" t="s">
        <v>3306</v>
      </c>
      <c r="H767" s="436">
        <f>VLOOKUP(A767,Register!$B:$E,4,FALSE)</f>
        <v>20000</v>
      </c>
      <c r="I767" s="412"/>
      <c r="J767" s="412"/>
      <c r="K767" s="412"/>
      <c r="L767" s="412"/>
      <c r="M767" s="412"/>
      <c r="N767" s="202" t="s">
        <v>2049</v>
      </c>
      <c r="O767" s="344" t="str">
        <f>VLOOKUP(P767,'Tech. sheet (2)'!$A:$R,18,FALSE)</f>
        <v>L-942-790-160TS340S2020-RAS-А08К05</v>
      </c>
      <c r="P767" s="343" t="str">
        <f>VLOOKUP(N767,Register!$B:$E,3,FALSE)</f>
        <v>0,16x942x790 ALU/С</v>
      </c>
      <c r="Q767" s="437" t="str">
        <f>VLOOKUP(P767,'Tech. sheet (2)'!$A:$S,17,FALSE)</f>
        <v>BUF-3 A</v>
      </c>
      <c r="R767" s="437" t="str">
        <f>VLOOKUP(P767,'Tech. sheet (2)'!$A:$S,12,FALSE)</f>
        <v>ALU/С</v>
      </c>
      <c r="S767" s="505">
        <v>2.0</v>
      </c>
      <c r="T767" s="505" t="s">
        <v>3308</v>
      </c>
      <c r="U767" s="436">
        <f>VLOOKUP(N767,Register!$B:$E,4,FALSE)</f>
        <v>20000</v>
      </c>
      <c r="V767" s="412"/>
      <c r="W767" s="270"/>
      <c r="X767" s="270"/>
      <c r="Y767" s="270"/>
      <c r="Z767" s="270"/>
      <c r="AA767" s="270"/>
      <c r="AB767" s="270"/>
      <c r="AC767" s="270"/>
    </row>
    <row r="768" ht="15.75" customHeight="1">
      <c r="A768" s="111" t="s">
        <v>1983</v>
      </c>
      <c r="B768" s="436" t="str">
        <f>VLOOKUP(C768,'Tech. sheet (2)'!$A:$S,18,FALSE)</f>
        <v>L-877-1066-180TS275S2828-USK-21EB05</v>
      </c>
      <c r="C768" s="437" t="str">
        <f>VLOOKUP(A768,Register!$B:$F,3,FALSE)</f>
        <v>0,18x877x1066 W/G</v>
      </c>
      <c r="D768" s="437" t="str">
        <f>VLOOKUP(C768,'Tech. sheet (2)'!$A:$S,17,FALSE)</f>
        <v>BUF-13 A</v>
      </c>
      <c r="E768" s="437" t="str">
        <f>VLOOKUP(C768,'Tech. sheet (2)'!$A:$S,12,FALSE)</f>
        <v>W/G</v>
      </c>
      <c r="F768" s="505">
        <v>1.0</v>
      </c>
      <c r="G768" s="505" t="s">
        <v>3307</v>
      </c>
      <c r="H768" s="436">
        <f>VLOOKUP(A768,Register!$B:$E,4,FALSE)</f>
        <v>6000</v>
      </c>
      <c r="I768" s="412"/>
      <c r="J768" s="412"/>
      <c r="K768" s="412"/>
      <c r="L768" s="412"/>
      <c r="M768" s="412"/>
      <c r="N768" s="202"/>
      <c r="O768" s="344" t="str">
        <f>VLOOKUP(P768,'Tech. sheet (2)'!$A:$R,18,FALSE)</f>
        <v>#N/A</v>
      </c>
      <c r="P768" s="343" t="str">
        <f>VLOOKUP(N768,Register!$B:$E,3,FALSE)</f>
        <v>#N/A</v>
      </c>
      <c r="Q768" s="437" t="str">
        <f>VLOOKUP(P768,'Tech. sheet (2)'!$A:$S,17,FALSE)</f>
        <v>#N/A</v>
      </c>
      <c r="R768" s="437" t="str">
        <f>VLOOKUP(P768,'Tech. sheet (2)'!$A:$S,12,FALSE)</f>
        <v>#N/A</v>
      </c>
      <c r="S768" s="505"/>
      <c r="T768" s="505"/>
      <c r="U768" s="436" t="str">
        <f>VLOOKUP(N768,Register!$B:$E,4,FALSE)</f>
        <v>#N/A</v>
      </c>
      <c r="V768" s="412"/>
      <c r="W768" s="270"/>
      <c r="X768" s="270"/>
      <c r="Y768" s="270"/>
      <c r="Z768" s="270"/>
      <c r="AA768" s="270"/>
      <c r="AB768" s="270"/>
      <c r="AC768" s="270"/>
    </row>
    <row r="769" ht="15.75" customHeight="1">
      <c r="A769" s="202" t="s">
        <v>1988</v>
      </c>
      <c r="B769" s="436" t="str">
        <f>VLOOKUP(C769,'Tech. sheet (2)'!$A:$S,18,FALSE)</f>
        <v>L-950-876-270TH435F5628-USK-20EB05</v>
      </c>
      <c r="C769" s="437" t="str">
        <f>VLOOKUP(A769,Register!$B:$F,3,FALSE)</f>
        <v>OT153-ELQ1554A0A USK</v>
      </c>
      <c r="D769" s="437" t="str">
        <f>VLOOKUP(C769,'Tech. sheet (2)'!$A:$S,17,FALSE)</f>
        <v>153-1 A</v>
      </c>
      <c r="E769" s="437" t="str">
        <f>VLOOKUP(C769,'Tech. sheet (2)'!$A:$S,12,FALSE)</f>
        <v>W/G</v>
      </c>
      <c r="F769" s="505">
        <v>1.0</v>
      </c>
      <c r="G769" s="505" t="s">
        <v>3307</v>
      </c>
      <c r="H769" s="436">
        <f>VLOOKUP(A769,Register!$B:$E,4,FALSE)</f>
        <v>25000</v>
      </c>
      <c r="I769" s="412"/>
      <c r="J769" s="412"/>
      <c r="K769" s="412"/>
      <c r="L769" s="412"/>
      <c r="M769" s="412"/>
      <c r="N769" s="202"/>
      <c r="O769" s="344" t="str">
        <f>VLOOKUP(P769,'Tech. sheet (2)'!$A:$R,18,FALSE)</f>
        <v>#N/A</v>
      </c>
      <c r="P769" s="343" t="str">
        <f>VLOOKUP(N769,Register!$B:$E,3,FALSE)</f>
        <v>#N/A</v>
      </c>
      <c r="Q769" s="437" t="str">
        <f>VLOOKUP(P769,'Tech. sheet (2)'!$A:$S,17,FALSE)</f>
        <v>#N/A</v>
      </c>
      <c r="R769" s="437" t="str">
        <f>VLOOKUP(P769,'Tech. sheet (2)'!$A:$S,12,FALSE)</f>
        <v>#N/A</v>
      </c>
      <c r="S769" s="505"/>
      <c r="T769" s="505"/>
      <c r="U769" s="436" t="str">
        <f>VLOOKUP(N769,Register!$B:$E,4,FALSE)</f>
        <v>#N/A</v>
      </c>
      <c r="V769" s="412"/>
      <c r="W769" s="270"/>
      <c r="X769" s="270"/>
      <c r="Y769" s="270"/>
      <c r="Z769" s="270"/>
      <c r="AA769" s="270"/>
      <c r="AB769" s="270"/>
      <c r="AC769" s="270"/>
    </row>
    <row r="770" ht="15.75" customHeight="1">
      <c r="A770" s="111" t="s">
        <v>2017</v>
      </c>
      <c r="B770" s="436" t="str">
        <f>VLOOKUP(C770,'Tech. sheet (2)'!$A:$S,18,FALSE)</f>
        <v>L-950-876-270TH435F5628-USK-20EB05 MET</v>
      </c>
      <c r="C770" s="437" t="str">
        <f>VLOOKUP(A770,Register!$B:$F,3,FALSE)</f>
        <v>OT153-20EB05 TEST</v>
      </c>
      <c r="D770" s="437" t="str">
        <f>VLOOKUP(C770,'Tech. sheet (2)'!$A:$S,17,FALSE)</f>
        <v>153-5</v>
      </c>
      <c r="E770" s="437" t="str">
        <f>VLOOKUP(C770,'Tech. sheet (2)'!$A:$S,12,FALSE)</f>
        <v>W/G</v>
      </c>
      <c r="F770" s="505">
        <v>1.0</v>
      </c>
      <c r="G770" s="505">
        <v>816944.0</v>
      </c>
      <c r="H770" s="436">
        <f>VLOOKUP(A770,Register!$B:$E,4,FALSE)</f>
        <v>1000</v>
      </c>
      <c r="I770" s="412"/>
      <c r="J770" s="412"/>
      <c r="K770" s="412"/>
      <c r="L770" s="412"/>
      <c r="M770" s="412"/>
      <c r="N770" s="202"/>
      <c r="O770" s="344" t="str">
        <f>VLOOKUP(P770,'Tech. sheet (2)'!$A:$R,18,FALSE)</f>
        <v>#N/A</v>
      </c>
      <c r="P770" s="343" t="str">
        <f>VLOOKUP(N770,Register!$B:$E,3,FALSE)</f>
        <v>#N/A</v>
      </c>
      <c r="Q770" s="437" t="str">
        <f>VLOOKUP(P770,'Tech. sheet (2)'!$A:$S,17,FALSE)</f>
        <v>#N/A</v>
      </c>
      <c r="R770" s="437" t="str">
        <f>VLOOKUP(P770,'Tech. sheet (2)'!$A:$S,12,FALSE)</f>
        <v>#N/A</v>
      </c>
      <c r="S770" s="505"/>
      <c r="T770" s="505"/>
      <c r="U770" s="436" t="str">
        <f>VLOOKUP(N770,Register!$B:$E,4,FALSE)</f>
        <v>#N/A</v>
      </c>
      <c r="V770" s="412"/>
      <c r="W770" s="270"/>
      <c r="X770" s="270"/>
      <c r="Y770" s="270"/>
      <c r="Z770" s="270"/>
      <c r="AA770" s="270"/>
      <c r="AB770" s="270"/>
      <c r="AC770" s="270"/>
    </row>
    <row r="771" ht="15.75" customHeight="1">
      <c r="A771" s="111" t="s">
        <v>2017</v>
      </c>
      <c r="B771" s="436" t="str">
        <f>VLOOKUP(C771,'Tech. sheet (2)'!$A:$S,18,FALSE)</f>
        <v>L-950-876-270TH435F5628-USK-20EB05 MET</v>
      </c>
      <c r="C771" s="437" t="str">
        <f>VLOOKUP(A771,Register!$B:$F,3,FALSE)</f>
        <v>OT153-20EB05 TEST</v>
      </c>
      <c r="D771" s="437" t="str">
        <f>VLOOKUP(C771,'Tech. sheet (2)'!$A:$S,17,FALSE)</f>
        <v>153-5</v>
      </c>
      <c r="E771" s="437" t="str">
        <f>VLOOKUP(C771,'Tech. sheet (2)'!$A:$S,12,FALSE)</f>
        <v>W/G</v>
      </c>
      <c r="F771" s="505">
        <v>2.0</v>
      </c>
      <c r="G771" s="505">
        <v>819059.0</v>
      </c>
      <c r="H771" s="436">
        <f>VLOOKUP(A771,Register!$B:$E,4,FALSE)</f>
        <v>1000</v>
      </c>
      <c r="I771" s="412"/>
      <c r="J771" s="412"/>
      <c r="K771" s="412"/>
      <c r="L771" s="412"/>
      <c r="M771" s="412"/>
      <c r="N771" s="202"/>
      <c r="O771" s="344" t="str">
        <f>VLOOKUP(P771,'Tech. sheet (2)'!$A:$R,18,FALSE)</f>
        <v>#N/A</v>
      </c>
      <c r="P771" s="343" t="str">
        <f>VLOOKUP(N771,Register!$B:$E,3,FALSE)</f>
        <v>#N/A</v>
      </c>
      <c r="Q771" s="437" t="str">
        <f>VLOOKUP(P771,'Tech. sheet (2)'!$A:$S,17,FALSE)</f>
        <v>#N/A</v>
      </c>
      <c r="R771" s="437" t="str">
        <f>VLOOKUP(P771,'Tech. sheet (2)'!$A:$S,12,FALSE)</f>
        <v>#N/A</v>
      </c>
      <c r="S771" s="505"/>
      <c r="T771" s="505"/>
      <c r="U771" s="436" t="str">
        <f>VLOOKUP(N771,Register!$B:$E,4,FALSE)</f>
        <v>#N/A</v>
      </c>
      <c r="V771" s="412"/>
      <c r="W771" s="270"/>
      <c r="X771" s="270"/>
      <c r="Y771" s="270"/>
      <c r="Z771" s="270"/>
      <c r="AA771" s="270"/>
      <c r="AB771" s="270"/>
      <c r="AC771" s="270"/>
    </row>
    <row r="772" ht="15.75" customHeight="1">
      <c r="A772" s="202" t="s">
        <v>1988</v>
      </c>
      <c r="B772" s="436" t="str">
        <f>VLOOKUP(C772,'Tech. sheet (2)'!$A:$S,18,FALSE)</f>
        <v>L-950-876-270TH435F5628-USK-20EB05</v>
      </c>
      <c r="C772" s="437" t="str">
        <f>VLOOKUP(A772,Register!$B:$F,3,FALSE)</f>
        <v>OT153-ELQ1554A0A USK</v>
      </c>
      <c r="D772" s="437" t="str">
        <f>VLOOKUP(C772,'Tech. sheet (2)'!$A:$S,17,FALSE)</f>
        <v>153-1 A</v>
      </c>
      <c r="E772" s="437" t="str">
        <f>VLOOKUP(C772,'Tech. sheet (2)'!$A:$S,12,FALSE)</f>
        <v>W/G</v>
      </c>
      <c r="F772" s="505">
        <v>2.0</v>
      </c>
      <c r="G772" s="505">
        <v>819059.0</v>
      </c>
      <c r="H772" s="436">
        <f>VLOOKUP(A772,Register!$B:$E,4,FALSE)</f>
        <v>25000</v>
      </c>
      <c r="I772" s="412"/>
      <c r="J772" s="412"/>
      <c r="K772" s="412"/>
      <c r="L772" s="412"/>
      <c r="M772" s="412"/>
      <c r="N772" s="202"/>
      <c r="O772" s="344" t="str">
        <f>VLOOKUP(P772,'Tech. sheet (2)'!$A:$R,18,FALSE)</f>
        <v>#N/A</v>
      </c>
      <c r="P772" s="343" t="str">
        <f>VLOOKUP(N772,Register!$B:$E,3,FALSE)</f>
        <v>#N/A</v>
      </c>
      <c r="Q772" s="437" t="str">
        <f>VLOOKUP(P772,'Tech. sheet (2)'!$A:$S,17,FALSE)</f>
        <v>#N/A</v>
      </c>
      <c r="R772" s="437" t="str">
        <f>VLOOKUP(P772,'Tech. sheet (2)'!$A:$S,12,FALSE)</f>
        <v>#N/A</v>
      </c>
      <c r="S772" s="505"/>
      <c r="T772" s="505"/>
      <c r="U772" s="436" t="str">
        <f>VLOOKUP(N772,Register!$B:$E,4,FALSE)</f>
        <v>#N/A</v>
      </c>
      <c r="V772" s="412"/>
      <c r="W772" s="270"/>
      <c r="X772" s="270"/>
      <c r="Y772" s="270"/>
      <c r="Z772" s="270"/>
      <c r="AA772" s="270"/>
      <c r="AB772" s="270"/>
      <c r="AC772" s="270"/>
    </row>
    <row r="773" ht="15.75" customHeight="1">
      <c r="A773" s="202" t="s">
        <v>1988</v>
      </c>
      <c r="B773" s="436" t="str">
        <f>VLOOKUP(C773,'Tech. sheet (2)'!$A:$S,18,FALSE)</f>
        <v>L-950-876-270TH435F5628-USK-20EB05</v>
      </c>
      <c r="C773" s="437" t="str">
        <f>VLOOKUP(A773,Register!$B:$F,3,FALSE)</f>
        <v>OT153-ELQ1554A0A USK</v>
      </c>
      <c r="D773" s="437" t="str">
        <f>VLOOKUP(C773,'Tech. sheet (2)'!$A:$S,17,FALSE)</f>
        <v>153-1 A</v>
      </c>
      <c r="E773" s="437" t="str">
        <f>VLOOKUP(C773,'Tech. sheet (2)'!$A:$S,12,FALSE)</f>
        <v>W/G</v>
      </c>
      <c r="F773" s="505">
        <v>3.0</v>
      </c>
      <c r="G773" s="505">
        <v>816733.0</v>
      </c>
      <c r="H773" s="436">
        <f>VLOOKUP(A773,Register!$B:$E,4,FALSE)</f>
        <v>25000</v>
      </c>
      <c r="I773" s="412"/>
      <c r="J773" s="412"/>
      <c r="K773" s="412"/>
      <c r="L773" s="412"/>
      <c r="M773" s="412"/>
      <c r="N773" s="202"/>
      <c r="O773" s="344" t="str">
        <f>VLOOKUP(P773,'Tech. sheet (2)'!$A:$R,18,FALSE)</f>
        <v>#N/A</v>
      </c>
      <c r="P773" s="343" t="str">
        <f>VLOOKUP(N773,Register!$B:$E,3,FALSE)</f>
        <v>#N/A</v>
      </c>
      <c r="Q773" s="437" t="str">
        <f>VLOOKUP(P773,'Tech. sheet (2)'!$A:$S,17,FALSE)</f>
        <v>#N/A</v>
      </c>
      <c r="R773" s="437" t="str">
        <f>VLOOKUP(P773,'Tech. sheet (2)'!$A:$S,12,FALSE)</f>
        <v>#N/A</v>
      </c>
      <c r="S773" s="505"/>
      <c r="T773" s="505"/>
      <c r="U773" s="436" t="str">
        <f>VLOOKUP(N773,Register!$B:$E,4,FALSE)</f>
        <v>#N/A</v>
      </c>
      <c r="V773" s="412"/>
      <c r="W773" s="270"/>
      <c r="X773" s="270"/>
      <c r="Y773" s="270"/>
      <c r="Z773" s="270"/>
      <c r="AA773" s="270"/>
      <c r="AB773" s="270"/>
      <c r="AC773" s="270"/>
    </row>
    <row r="774" ht="15.75" customHeight="1">
      <c r="A774" s="111" t="s">
        <v>2017</v>
      </c>
      <c r="B774" s="436" t="str">
        <f>VLOOKUP(C774,'Tech. sheet (2)'!$A:$S,18,FALSE)</f>
        <v>L-950-876-270TH435F5628-USK-20EB05 MET</v>
      </c>
      <c r="C774" s="437" t="str">
        <f>VLOOKUP(A774,Register!$B:$F,3,FALSE)</f>
        <v>OT153-20EB05 TEST</v>
      </c>
      <c r="D774" s="437" t="str">
        <f>VLOOKUP(C774,'Tech. sheet (2)'!$A:$S,17,FALSE)</f>
        <v>153-5</v>
      </c>
      <c r="E774" s="437" t="str">
        <f>VLOOKUP(C774,'Tech. sheet (2)'!$A:$S,12,FALSE)</f>
        <v>W/G</v>
      </c>
      <c r="F774" s="505">
        <v>3.0</v>
      </c>
      <c r="G774" s="505">
        <v>816733.0</v>
      </c>
      <c r="H774" s="436">
        <f>VLOOKUP(A774,Register!$B:$E,4,FALSE)</f>
        <v>1000</v>
      </c>
      <c r="I774" s="412"/>
      <c r="J774" s="412"/>
      <c r="K774" s="412"/>
      <c r="L774" s="412"/>
      <c r="M774" s="412"/>
      <c r="N774" s="202"/>
      <c r="O774" s="344" t="str">
        <f>VLOOKUP(P774,'Tech. sheet (2)'!$A:$R,18,FALSE)</f>
        <v>#N/A</v>
      </c>
      <c r="P774" s="343" t="str">
        <f>VLOOKUP(N774,Register!$B:$E,3,FALSE)</f>
        <v>#N/A</v>
      </c>
      <c r="Q774" s="437" t="str">
        <f>VLOOKUP(P774,'Tech. sheet (2)'!$A:$S,17,FALSE)</f>
        <v>#N/A</v>
      </c>
      <c r="R774" s="437" t="str">
        <f>VLOOKUP(P774,'Tech. sheet (2)'!$A:$S,12,FALSE)</f>
        <v>#N/A</v>
      </c>
      <c r="S774" s="505"/>
      <c r="T774" s="505"/>
      <c r="U774" s="436" t="str">
        <f>VLOOKUP(N774,Register!$B:$E,4,FALSE)</f>
        <v>#N/A</v>
      </c>
      <c r="V774" s="412"/>
      <c r="W774" s="270"/>
      <c r="X774" s="270"/>
      <c r="Y774" s="270"/>
      <c r="Z774" s="270"/>
      <c r="AA774" s="270"/>
      <c r="AB774" s="270"/>
      <c r="AC774" s="270"/>
    </row>
    <row r="775" ht="15.75" customHeight="1">
      <c r="A775" s="202" t="s">
        <v>3324</v>
      </c>
      <c r="B775" s="436" t="str">
        <f>VLOOKUP(C775,'Tech. sheet (2)'!$A:$S,18,FALSE)</f>
        <v>#N/A</v>
      </c>
      <c r="C775" s="437" t="str">
        <f>VLOOKUP(A775,Register!$B:$F,3,FALSE)</f>
        <v>#N/A</v>
      </c>
      <c r="D775" s="437" t="str">
        <f>VLOOKUP(C775,'Tech. sheet (2)'!$A:$S,17,FALSE)</f>
        <v>#N/A</v>
      </c>
      <c r="E775" s="437" t="str">
        <f>VLOOKUP(C775,'Tech. sheet (2)'!$A:$S,12,FALSE)</f>
        <v>#N/A</v>
      </c>
      <c r="F775" s="505">
        <v>2.0</v>
      </c>
      <c r="G775" s="505">
        <v>818062.0</v>
      </c>
      <c r="H775" s="436">
        <v>19234.0</v>
      </c>
      <c r="I775" s="412"/>
      <c r="J775" s="412"/>
      <c r="K775" s="412"/>
      <c r="L775" s="412"/>
      <c r="M775" s="412"/>
      <c r="N775" s="202"/>
      <c r="O775" s="344" t="str">
        <f>VLOOKUP(P775,'Tech. sheet (2)'!$A:$R,18,FALSE)</f>
        <v>#N/A</v>
      </c>
      <c r="P775" s="343" t="str">
        <f>VLOOKUP(N775,Register!$B:$E,3,FALSE)</f>
        <v>#N/A</v>
      </c>
      <c r="Q775" s="437" t="str">
        <f>VLOOKUP(P775,'Tech. sheet (2)'!$A:$S,17,FALSE)</f>
        <v>#N/A</v>
      </c>
      <c r="R775" s="437" t="str">
        <f>VLOOKUP(P775,'Tech. sheet (2)'!$A:$S,12,FALSE)</f>
        <v>#N/A</v>
      </c>
      <c r="S775" s="505"/>
      <c r="T775" s="505"/>
      <c r="U775" s="436" t="str">
        <f>VLOOKUP(N775,Register!$B:$E,4,FALSE)</f>
        <v>#N/A</v>
      </c>
      <c r="V775" s="412"/>
      <c r="W775" s="270"/>
      <c r="X775" s="270"/>
      <c r="Y775" s="270"/>
      <c r="Z775" s="270"/>
      <c r="AA775" s="270"/>
      <c r="AB775" s="270"/>
      <c r="AC775" s="270"/>
    </row>
    <row r="776" ht="15.75" customHeight="1">
      <c r="A776" s="202" t="s">
        <v>1996</v>
      </c>
      <c r="B776" s="436" t="str">
        <f>VLOOKUP(C776,'Tech. sheet (2)'!$A:$S,18,FALSE)</f>
        <v>L-808-908-200TH550S2828-HBI-A07K05</v>
      </c>
      <c r="C776" s="437" t="str">
        <f>VLOOKUP(A776,Register!$B:$F,3,FALSE)</f>
        <v>OT96 Alu/C HBI auto</v>
      </c>
      <c r="D776" s="437" t="str">
        <f>VLOOKUP(C776,'Tech. sheet (2)'!$A:$S,17,FALSE)</f>
        <v>96-1 A</v>
      </c>
      <c r="E776" s="447" t="str">
        <f>VLOOKUP(C776,'Tech. sheet (2)'!$A:$S,12,FALSE)</f>
        <v>ALU/C</v>
      </c>
      <c r="F776" s="505">
        <v>2.0</v>
      </c>
      <c r="G776" s="505" t="s">
        <v>3308</v>
      </c>
      <c r="H776" s="436">
        <f>VLOOKUP(A776,Register!$B:$E,4,FALSE)</f>
        <v>35000</v>
      </c>
      <c r="I776" s="412"/>
      <c r="J776" s="412"/>
      <c r="K776" s="412"/>
      <c r="L776" s="412"/>
      <c r="M776" s="412"/>
      <c r="N776" s="202"/>
      <c r="O776" s="344" t="str">
        <f>VLOOKUP(P776,'Tech. sheet (2)'!$A:$R,18,FALSE)</f>
        <v>#N/A</v>
      </c>
      <c r="P776" s="343" t="str">
        <f>VLOOKUP(N776,Register!$B:$E,3,FALSE)</f>
        <v>#N/A</v>
      </c>
      <c r="Q776" s="437" t="str">
        <f>VLOOKUP(P776,'Tech. sheet (2)'!$A:$S,17,FALSE)</f>
        <v>#N/A</v>
      </c>
      <c r="R776" s="437" t="str">
        <f>VLOOKUP(P776,'Tech. sheet (2)'!$A:$S,12,FALSE)</f>
        <v>#N/A</v>
      </c>
      <c r="S776" s="505"/>
      <c r="T776" s="505"/>
      <c r="U776" s="436" t="str">
        <f>VLOOKUP(N776,Register!$B:$E,4,FALSE)</f>
        <v>#N/A</v>
      </c>
      <c r="V776" s="412"/>
      <c r="W776" s="270"/>
      <c r="X776" s="270"/>
      <c r="Y776" s="270"/>
      <c r="Z776" s="270"/>
      <c r="AA776" s="270"/>
      <c r="AB776" s="270"/>
      <c r="AC776" s="270"/>
    </row>
    <row r="777" ht="15.75" customHeight="1">
      <c r="A777" s="202" t="s">
        <v>1997</v>
      </c>
      <c r="B777" s="436" t="str">
        <f>VLOOKUP(C777,'Tech. sheet (2)'!$A:$S,18,FALSE)</f>
        <v>L-954-848-170TH435S2828-HBI-15VK05</v>
      </c>
      <c r="C777" s="437" t="str">
        <f>VLOOKUP(A777,Register!$B:$F,3,FALSE)</f>
        <v>OT62-ELQ6216A2A ver2</v>
      </c>
      <c r="D777" s="437" t="str">
        <f>VLOOKUP(C777,'Tech. sheet (2)'!$A:$S,17,FALSE)</f>
        <v>62-3 A</v>
      </c>
      <c r="E777" s="437" t="str">
        <f>VLOOKUP(C777,'Tech. sheet (2)'!$A:$S,12,FALSE)</f>
        <v>W/C 15V</v>
      </c>
      <c r="F777" s="505">
        <v>2.0</v>
      </c>
      <c r="G777" s="505" t="s">
        <v>3309</v>
      </c>
      <c r="H777" s="436">
        <f>VLOOKUP(A777,Register!$B:$E,4,FALSE)</f>
        <v>20000</v>
      </c>
      <c r="I777" s="412"/>
      <c r="J777" s="412"/>
      <c r="K777" s="412"/>
      <c r="L777" s="412"/>
      <c r="M777" s="412"/>
      <c r="N777" s="202"/>
      <c r="O777" s="344" t="str">
        <f>VLOOKUP(P777,'Tech. sheet (2)'!$A:$R,18,FALSE)</f>
        <v>#N/A</v>
      </c>
      <c r="P777" s="343" t="str">
        <f>VLOOKUP(N777,Register!$B:$E,3,FALSE)</f>
        <v>#N/A</v>
      </c>
      <c r="Q777" s="437" t="str">
        <f>VLOOKUP(P777,'Tech. sheet (2)'!$A:$S,17,FALSE)</f>
        <v>#N/A</v>
      </c>
      <c r="R777" s="437" t="str">
        <f>VLOOKUP(P777,'Tech. sheet (2)'!$A:$S,12,FALSE)</f>
        <v>#N/A</v>
      </c>
      <c r="S777" s="505"/>
      <c r="T777" s="505"/>
      <c r="U777" s="436" t="str">
        <f>VLOOKUP(N777,Register!$B:$E,4,FALSE)</f>
        <v>#N/A</v>
      </c>
      <c r="V777" s="412"/>
      <c r="W777" s="270"/>
      <c r="X777" s="270"/>
      <c r="Y777" s="270"/>
      <c r="Z777" s="270"/>
      <c r="AA777" s="270"/>
      <c r="AB777" s="270"/>
      <c r="AC777" s="270"/>
    </row>
    <row r="778" ht="15.75" customHeight="1">
      <c r="A778" s="202" t="s">
        <v>1998</v>
      </c>
      <c r="B778" s="436" t="str">
        <f>VLOOKUP(C778,'Tech. sheet (2)'!$A:$S,18,FALSE)</f>
        <v>L-954-848-170TH435S2828-HBI-15VK05</v>
      </c>
      <c r="C778" s="437" t="str">
        <f>VLOOKUP(A778,Register!$B:$F,3,FALSE)</f>
        <v>OT62-ELQ6216A2A ver2</v>
      </c>
      <c r="D778" s="437" t="str">
        <f>VLOOKUP(C778,'Tech. sheet (2)'!$A:$S,17,FALSE)</f>
        <v>62-3 A</v>
      </c>
      <c r="E778" s="437" t="str">
        <f>VLOOKUP(C778,'Tech. sheet (2)'!$A:$S,12,FALSE)</f>
        <v>W/C 15V</v>
      </c>
      <c r="F778" s="505">
        <v>2.0</v>
      </c>
      <c r="G778" s="505" t="s">
        <v>3309</v>
      </c>
      <c r="H778" s="436">
        <f>VLOOKUP(A778,Register!$B:$E,4,FALSE)</f>
        <v>20000</v>
      </c>
      <c r="I778" s="412"/>
      <c r="J778" s="412"/>
      <c r="K778" s="412"/>
      <c r="L778" s="412"/>
      <c r="M778" s="412"/>
      <c r="N778" s="202"/>
      <c r="O778" s="344" t="str">
        <f>VLOOKUP(P778,'Tech. sheet (2)'!$A:$R,18,FALSE)</f>
        <v>#N/A</v>
      </c>
      <c r="P778" s="343" t="str">
        <f>VLOOKUP(N778,Register!$B:$E,3,FALSE)</f>
        <v>#N/A</v>
      </c>
      <c r="Q778" s="437" t="str">
        <f>VLOOKUP(P778,'Tech. sheet (2)'!$A:$S,17,FALSE)</f>
        <v>#N/A</v>
      </c>
      <c r="R778" s="437" t="str">
        <f>VLOOKUP(P778,'Tech. sheet (2)'!$A:$S,12,FALSE)</f>
        <v>#N/A</v>
      </c>
      <c r="S778" s="505"/>
      <c r="T778" s="505"/>
      <c r="U778" s="436" t="str">
        <f>VLOOKUP(N778,Register!$B:$E,4,FALSE)</f>
        <v>#N/A</v>
      </c>
      <c r="V778" s="412"/>
      <c r="W778" s="270"/>
      <c r="X778" s="270"/>
      <c r="Y778" s="270"/>
      <c r="Z778" s="270"/>
      <c r="AA778" s="270"/>
      <c r="AB778" s="270"/>
      <c r="AC778" s="270"/>
    </row>
    <row r="779" ht="15.75" customHeight="1">
      <c r="A779" s="202" t="s">
        <v>2022</v>
      </c>
      <c r="B779" s="436" t="str">
        <f>VLOOKUP(C779,'Tech. sheet (2)'!$A:$S,18,FALSE)</f>
        <v>L-838-942-170TH550F2820-HBI-A55K05</v>
      </c>
      <c r="C779" s="437" t="str">
        <f>VLOOKUP(A779,Register!$B:$F,3,FALSE)</f>
        <v>0,17x838x942 ALU/С</v>
      </c>
      <c r="D779" s="437" t="str">
        <f>VLOOKUP(C779,'Tech. sheet (2)'!$A:$S,17,FALSE)</f>
        <v>BUF-8 A</v>
      </c>
      <c r="E779" s="437" t="str">
        <f>VLOOKUP(C779,'Tech. sheet (2)'!$A:$S,12,FALSE)</f>
        <v>ALU/С</v>
      </c>
      <c r="F779" s="505">
        <v>2.0</v>
      </c>
      <c r="G779" s="505" t="s">
        <v>3308</v>
      </c>
      <c r="H779" s="436">
        <f>VLOOKUP(A779,Register!$B:$E,4,FALSE)</f>
        <v>40000</v>
      </c>
      <c r="I779" s="412"/>
      <c r="J779" s="412"/>
      <c r="K779" s="412"/>
      <c r="L779" s="412"/>
      <c r="M779" s="412"/>
      <c r="N779" s="202"/>
      <c r="O779" s="344" t="str">
        <f>VLOOKUP(P779,'Tech. sheet (2)'!$A:$R,18,FALSE)</f>
        <v>#N/A</v>
      </c>
      <c r="P779" s="343" t="str">
        <f>VLOOKUP(N779,Register!$B:$E,3,FALSE)</f>
        <v>#N/A</v>
      </c>
      <c r="Q779" s="437" t="str">
        <f>VLOOKUP(P779,'Tech. sheet (2)'!$A:$S,17,FALSE)</f>
        <v>#N/A</v>
      </c>
      <c r="R779" s="437" t="str">
        <f>VLOOKUP(P779,'Tech. sheet (2)'!$A:$S,12,FALSE)</f>
        <v>#N/A</v>
      </c>
      <c r="S779" s="505"/>
      <c r="T779" s="505"/>
      <c r="U779" s="436" t="str">
        <f>VLOOKUP(N779,Register!$B:$E,4,FALSE)</f>
        <v>#N/A</v>
      </c>
      <c r="V779" s="412"/>
      <c r="W779" s="270"/>
      <c r="X779" s="270"/>
      <c r="Y779" s="270"/>
      <c r="Z779" s="270"/>
      <c r="AA779" s="270"/>
      <c r="AB779" s="270"/>
      <c r="AC779" s="270"/>
    </row>
    <row r="780" ht="15.75" customHeight="1">
      <c r="A780" s="202" t="s">
        <v>2023</v>
      </c>
      <c r="B780" s="436" t="str">
        <f>VLOOKUP(C780,'Tech. sheet (2)'!$A:$S,18,FALSE)</f>
        <v>L-838-942-170TH550F2820-HBI-A55K05</v>
      </c>
      <c r="C780" s="437" t="str">
        <f>VLOOKUP(A780,Register!$B:$F,3,FALSE)</f>
        <v>0,17x838x942 ALU/С</v>
      </c>
      <c r="D780" s="437" t="str">
        <f>VLOOKUP(C780,'Tech. sheet (2)'!$A:$S,17,FALSE)</f>
        <v>BUF-8 A</v>
      </c>
      <c r="E780" s="437" t="str">
        <f>VLOOKUP(C780,'Tech. sheet (2)'!$A:$S,12,FALSE)</f>
        <v>ALU/С</v>
      </c>
      <c r="F780" s="505">
        <v>2.0</v>
      </c>
      <c r="G780" s="505" t="s">
        <v>3308</v>
      </c>
      <c r="H780" s="436">
        <f>VLOOKUP(A780,Register!$B:$E,4,FALSE)</f>
        <v>40000</v>
      </c>
      <c r="I780" s="412"/>
      <c r="J780" s="412"/>
      <c r="K780" s="412"/>
      <c r="L780" s="412"/>
      <c r="M780" s="412"/>
      <c r="N780" s="202"/>
      <c r="O780" s="344" t="str">
        <f>VLOOKUP(P780,'Tech. sheet (2)'!$A:$R,18,FALSE)</f>
        <v>#N/A</v>
      </c>
      <c r="P780" s="343" t="str">
        <f>VLOOKUP(N780,Register!$B:$E,3,FALSE)</f>
        <v>#N/A</v>
      </c>
      <c r="Q780" s="437" t="str">
        <f>VLOOKUP(P780,'Tech. sheet (2)'!$A:$S,17,FALSE)</f>
        <v>#N/A</v>
      </c>
      <c r="R780" s="437" t="str">
        <f>VLOOKUP(P780,'Tech. sheet (2)'!$A:$S,12,FALSE)</f>
        <v>#N/A</v>
      </c>
      <c r="S780" s="505"/>
      <c r="T780" s="505"/>
      <c r="U780" s="436" t="str">
        <f>VLOOKUP(N780,Register!$B:$E,4,FALSE)</f>
        <v>#N/A</v>
      </c>
      <c r="V780" s="412"/>
      <c r="W780" s="270"/>
      <c r="X780" s="270"/>
      <c r="Y780" s="270"/>
      <c r="Z780" s="270"/>
      <c r="AA780" s="270"/>
      <c r="AB780" s="270"/>
      <c r="AC780" s="270"/>
    </row>
    <row r="781" ht="15.75" customHeight="1">
      <c r="A781" s="202" t="s">
        <v>2025</v>
      </c>
      <c r="B781" s="436" t="str">
        <f>VLOOKUP(C781,'Tech. sheet (2)'!$A:$S,18,FALSE)</f>
        <v>L-913-766-140TS480F2020-USK-А08К05</v>
      </c>
      <c r="C781" s="437" t="str">
        <f>VLOOKUP(A781,Register!$B:$F,3,FALSE)</f>
        <v>0,14x913x766 USK A08</v>
      </c>
      <c r="D781" s="437" t="str">
        <f>VLOOKUP(C781,'Tech. sheet (2)'!$A:$S,17,FALSE)</f>
        <v>BUF-1 A</v>
      </c>
      <c r="E781" s="437" t="str">
        <f>VLOOKUP(C781,'Tech. sheet (2)'!$A:$S,12,FALSE)</f>
        <v>ALU/C</v>
      </c>
      <c r="F781" s="505">
        <v>2.0</v>
      </c>
      <c r="G781" s="505" t="s">
        <v>3308</v>
      </c>
      <c r="H781" s="436">
        <f>VLOOKUP(A781,Register!$B:$E,4,FALSE)</f>
        <v>35000</v>
      </c>
      <c r="I781" s="412"/>
      <c r="J781" s="412"/>
      <c r="K781" s="412"/>
      <c r="L781" s="412"/>
      <c r="M781" s="412"/>
      <c r="N781" s="202"/>
      <c r="O781" s="344" t="str">
        <f>VLOOKUP(P781,'Tech. sheet (2)'!$A:$R,18,FALSE)</f>
        <v>#N/A</v>
      </c>
      <c r="P781" s="343" t="str">
        <f>VLOOKUP(N781,Register!$B:$E,3,FALSE)</f>
        <v>#N/A</v>
      </c>
      <c r="Q781" s="437" t="str">
        <f>VLOOKUP(P781,'Tech. sheet (2)'!$A:$S,17,FALSE)</f>
        <v>#N/A</v>
      </c>
      <c r="R781" s="437" t="str">
        <f>VLOOKUP(P781,'Tech. sheet (2)'!$A:$S,12,FALSE)</f>
        <v>#N/A</v>
      </c>
      <c r="S781" s="505"/>
      <c r="T781" s="505"/>
      <c r="U781" s="436" t="str">
        <f>VLOOKUP(N781,Register!$B:$E,4,FALSE)</f>
        <v>#N/A</v>
      </c>
      <c r="V781" s="412"/>
      <c r="W781" s="270"/>
      <c r="X781" s="270"/>
      <c r="Y781" s="270"/>
      <c r="Z781" s="270"/>
      <c r="AA781" s="270"/>
      <c r="AB781" s="270"/>
      <c r="AC781" s="270"/>
    </row>
    <row r="782" ht="15.75" customHeight="1">
      <c r="A782" s="111" t="s">
        <v>2027</v>
      </c>
      <c r="B782" s="436" t="str">
        <f>VLOOKUP(C782,'Tech. sheet (2)'!$A:$S,18,FALSE)</f>
        <v>L-954-848-170TH435S2828-HBI-15VK05</v>
      </c>
      <c r="C782" s="437" t="str">
        <f>VLOOKUP(A782,Register!$B:$F,3,FALSE)</f>
        <v>OT62-ELQ6216A2A ver2</v>
      </c>
      <c r="D782" s="437" t="str">
        <f>VLOOKUP(C782,'Tech. sheet (2)'!$A:$S,17,FALSE)</f>
        <v>62-3 A</v>
      </c>
      <c r="E782" s="437" t="str">
        <f>VLOOKUP(C782,'Tech. sheet (2)'!$A:$S,12,FALSE)</f>
        <v>W/C 15V</v>
      </c>
      <c r="F782" s="505">
        <v>2.0</v>
      </c>
      <c r="G782" s="505" t="s">
        <v>3309</v>
      </c>
      <c r="H782" s="436">
        <f>VLOOKUP(A782,Register!$B:$E,4,FALSE)</f>
        <v>20000</v>
      </c>
      <c r="I782" s="412"/>
      <c r="J782" s="412"/>
      <c r="K782" s="412"/>
      <c r="L782" s="412"/>
      <c r="M782" s="412"/>
      <c r="N782" s="202"/>
      <c r="O782" s="344" t="str">
        <f>VLOOKUP(P782,'Tech. sheet (2)'!$A:$R,18,FALSE)</f>
        <v>#N/A</v>
      </c>
      <c r="P782" s="343" t="str">
        <f>VLOOKUP(N782,Register!$B:$E,3,FALSE)</f>
        <v>#N/A</v>
      </c>
      <c r="Q782" s="437" t="str">
        <f>VLOOKUP(P782,'Tech. sheet (2)'!$A:$S,17,FALSE)</f>
        <v>#N/A</v>
      </c>
      <c r="R782" s="437" t="str">
        <f>VLOOKUP(P782,'Tech. sheet (2)'!$A:$S,12,FALSE)</f>
        <v>#N/A</v>
      </c>
      <c r="S782" s="505"/>
      <c r="T782" s="505"/>
      <c r="U782" s="436" t="str">
        <f>VLOOKUP(N782,Register!$B:$E,4,FALSE)</f>
        <v>#N/A</v>
      </c>
      <c r="V782" s="412"/>
      <c r="W782" s="270"/>
      <c r="X782" s="270"/>
      <c r="Y782" s="270"/>
      <c r="Z782" s="270"/>
      <c r="AA782" s="270"/>
      <c r="AB782" s="270"/>
      <c r="AC782" s="270"/>
    </row>
    <row r="783" ht="15.75" customHeight="1">
      <c r="A783" s="111" t="s">
        <v>2028</v>
      </c>
      <c r="B783" s="436" t="str">
        <f>VLOOKUP(C783,'Tech. sheet (2)'!$A:$S,18,FALSE)</f>
        <v>L-954-848-170TH435S2828-HBI-15VK05</v>
      </c>
      <c r="C783" s="437" t="str">
        <f>VLOOKUP(A783,Register!$B:$F,3,FALSE)</f>
        <v>OT62-ELQ6216A2A ver2</v>
      </c>
      <c r="D783" s="437" t="str">
        <f>VLOOKUP(C783,'Tech. sheet (2)'!$A:$S,17,FALSE)</f>
        <v>62-3 A</v>
      </c>
      <c r="E783" s="437" t="str">
        <f>VLOOKUP(C783,'Tech. sheet (2)'!$A:$S,12,FALSE)</f>
        <v>W/C 15V</v>
      </c>
      <c r="F783" s="505">
        <v>2.0</v>
      </c>
      <c r="G783" s="505" t="s">
        <v>3309</v>
      </c>
      <c r="H783" s="436">
        <f>VLOOKUP(A783,Register!$B:$E,4,FALSE)</f>
        <v>20000</v>
      </c>
      <c r="I783" s="412"/>
      <c r="J783" s="412"/>
      <c r="K783" s="412"/>
      <c r="L783" s="412"/>
      <c r="M783" s="412"/>
      <c r="N783" s="202"/>
      <c r="O783" s="344" t="str">
        <f>VLOOKUP(P783,'Tech. sheet (2)'!$A:$R,18,FALSE)</f>
        <v>#N/A</v>
      </c>
      <c r="P783" s="343" t="str">
        <f>VLOOKUP(N783,Register!$B:$E,3,FALSE)</f>
        <v>#N/A</v>
      </c>
      <c r="Q783" s="437" t="str">
        <f>VLOOKUP(P783,'Tech. sheet (2)'!$A:$S,17,FALSE)</f>
        <v>#N/A</v>
      </c>
      <c r="R783" s="437" t="str">
        <f>VLOOKUP(P783,'Tech. sheet (2)'!$A:$S,12,FALSE)</f>
        <v>#N/A</v>
      </c>
      <c r="S783" s="505"/>
      <c r="T783" s="505"/>
      <c r="U783" s="436" t="str">
        <f>VLOOKUP(N783,Register!$B:$E,4,FALSE)</f>
        <v>#N/A</v>
      </c>
      <c r="V783" s="412"/>
      <c r="W783" s="270"/>
      <c r="X783" s="270"/>
      <c r="Y783" s="270"/>
      <c r="Z783" s="270"/>
      <c r="AA783" s="270"/>
      <c r="AB783" s="270"/>
      <c r="AC783" s="270"/>
    </row>
    <row r="784" ht="15.75" customHeight="1">
      <c r="A784" s="202" t="s">
        <v>2035</v>
      </c>
      <c r="B784" s="436" t="str">
        <f>VLOOKUP(C784,'Tech. sheet (2)'!$A:$S,18,FALSE)</f>
        <v>L-942-790-160TS340S2020-RAS-А08К05</v>
      </c>
      <c r="C784" s="437" t="str">
        <f>VLOOKUP(A784,Register!$B:$F,3,FALSE)</f>
        <v>0,16x942x790 ALU/С</v>
      </c>
      <c r="D784" s="437" t="str">
        <f>VLOOKUP(C784,'Tech. sheet (2)'!$A:$S,17,FALSE)</f>
        <v>BUF-3 A</v>
      </c>
      <c r="E784" s="437" t="str">
        <f>VLOOKUP(C784,'Tech. sheet (2)'!$A:$S,12,FALSE)</f>
        <v>ALU/С</v>
      </c>
      <c r="F784" s="505">
        <v>2.0</v>
      </c>
      <c r="G784" s="505" t="s">
        <v>3308</v>
      </c>
      <c r="H784" s="436">
        <f>VLOOKUP(A784,Register!$B:$E,4,FALSE)</f>
        <v>30000</v>
      </c>
      <c r="I784" s="412"/>
      <c r="J784" s="412"/>
      <c r="K784" s="412"/>
      <c r="L784" s="412"/>
      <c r="M784" s="412"/>
      <c r="N784" s="202"/>
      <c r="O784" s="344" t="str">
        <f>VLOOKUP(P784,'Tech. sheet (2)'!$A:$R,18,FALSE)</f>
        <v>#N/A</v>
      </c>
      <c r="P784" s="343" t="str">
        <f>VLOOKUP(N784,Register!$B:$E,3,FALSE)</f>
        <v>#N/A</v>
      </c>
      <c r="Q784" s="437" t="str">
        <f>VLOOKUP(P784,'Tech. sheet (2)'!$A:$S,17,FALSE)</f>
        <v>#N/A</v>
      </c>
      <c r="R784" s="437" t="str">
        <f>VLOOKUP(P784,'Tech. sheet (2)'!$A:$S,12,FALSE)</f>
        <v>#N/A</v>
      </c>
      <c r="S784" s="505"/>
      <c r="T784" s="505"/>
      <c r="U784" s="436" t="str">
        <f>VLOOKUP(N784,Register!$B:$E,4,FALSE)</f>
        <v>#N/A</v>
      </c>
      <c r="V784" s="412"/>
      <c r="W784" s="270"/>
      <c r="X784" s="270" t="s">
        <v>2079</v>
      </c>
      <c r="Y784" s="270"/>
      <c r="Z784" s="270" t="s">
        <v>551</v>
      </c>
      <c r="AA784" s="270">
        <v>6000.0</v>
      </c>
      <c r="AB784" s="270"/>
      <c r="AC784" s="270"/>
    </row>
    <row r="785" ht="15.75" customHeight="1">
      <c r="A785" s="202" t="s">
        <v>2036</v>
      </c>
      <c r="B785" s="436" t="str">
        <f>VLOOKUP(C785,'Tech. sheet (2)'!$A:$S,18,FALSE)</f>
        <v>L-942-790-160TS340S2020-RAS-А08К05</v>
      </c>
      <c r="C785" s="437" t="str">
        <f>VLOOKUP(A785,Register!$B:$F,3,FALSE)</f>
        <v>0,16x942x790 ALU/С</v>
      </c>
      <c r="D785" s="437" t="str">
        <f>VLOOKUP(C785,'Tech. sheet (2)'!$A:$S,17,FALSE)</f>
        <v>BUF-3 A</v>
      </c>
      <c r="E785" s="437" t="str">
        <f>VLOOKUP(C785,'Tech. sheet (2)'!$A:$S,12,FALSE)</f>
        <v>ALU/С</v>
      </c>
      <c r="F785" s="505">
        <v>2.0</v>
      </c>
      <c r="G785" s="505" t="s">
        <v>3308</v>
      </c>
      <c r="H785" s="436">
        <f>VLOOKUP(A785,Register!$B:$E,4,FALSE)</f>
        <v>30000</v>
      </c>
      <c r="I785" s="412"/>
      <c r="J785" s="412"/>
      <c r="K785" s="412"/>
      <c r="L785" s="412"/>
      <c r="M785" s="412"/>
      <c r="N785" s="202"/>
      <c r="O785" s="344" t="str">
        <f>VLOOKUP(P785,'Tech. sheet (2)'!$A:$R,18,FALSE)</f>
        <v>#N/A</v>
      </c>
      <c r="P785" s="343" t="str">
        <f>VLOOKUP(N785,Register!$B:$E,3,FALSE)</f>
        <v>#N/A</v>
      </c>
      <c r="Q785" s="437" t="str">
        <f>VLOOKUP(P785,'Tech. sheet (2)'!$A:$S,17,FALSE)</f>
        <v>#N/A</v>
      </c>
      <c r="R785" s="437" t="str">
        <f>VLOOKUP(P785,'Tech. sheet (2)'!$A:$S,12,FALSE)</f>
        <v>#N/A</v>
      </c>
      <c r="S785" s="505"/>
      <c r="T785" s="505"/>
      <c r="U785" s="436" t="str">
        <f>VLOOKUP(N785,Register!$B:$E,4,FALSE)</f>
        <v>#N/A</v>
      </c>
      <c r="V785" s="412"/>
      <c r="W785" s="270"/>
      <c r="X785" s="270" t="s">
        <v>2080</v>
      </c>
      <c r="Y785" s="270"/>
      <c r="Z785" s="270" t="s">
        <v>719</v>
      </c>
      <c r="AA785" s="270">
        <v>30000.0</v>
      </c>
      <c r="AB785" s="270"/>
      <c r="AC785" s="270"/>
    </row>
    <row r="786" ht="15.75" customHeight="1">
      <c r="A786" s="202" t="s">
        <v>2038</v>
      </c>
      <c r="B786" s="436" t="str">
        <f>VLOOKUP(C786,'Tech. sheet (2)'!$A:$S,18,FALSE)</f>
        <v>L-913-766-140TS480F2020-USK-А08К05</v>
      </c>
      <c r="C786" s="437" t="str">
        <f>VLOOKUP(A786,Register!$B:$F,3,FALSE)</f>
        <v>0,14x913x766 USK A08</v>
      </c>
      <c r="D786" s="437" t="str">
        <f>VLOOKUP(C786,'Tech. sheet (2)'!$A:$S,17,FALSE)</f>
        <v>BUF-1 A</v>
      </c>
      <c r="E786" s="437" t="str">
        <f>VLOOKUP(C786,'Tech. sheet (2)'!$A:$S,12,FALSE)</f>
        <v>ALU/C</v>
      </c>
      <c r="F786" s="505">
        <v>2.0</v>
      </c>
      <c r="G786" s="505" t="s">
        <v>3308</v>
      </c>
      <c r="H786" s="436">
        <f>VLOOKUP(A786,Register!$B:$E,4,FALSE)</f>
        <v>20000</v>
      </c>
      <c r="I786" s="412"/>
      <c r="J786" s="412"/>
      <c r="K786" s="412"/>
      <c r="L786" s="412"/>
      <c r="M786" s="412"/>
      <c r="N786" s="202"/>
      <c r="O786" s="344" t="str">
        <f>VLOOKUP(P786,'Tech. sheet (2)'!$A:$R,18,FALSE)</f>
        <v>#N/A</v>
      </c>
      <c r="P786" s="343" t="str">
        <f>VLOOKUP(N786,Register!$B:$E,3,FALSE)</f>
        <v>#N/A</v>
      </c>
      <c r="Q786" s="437" t="str">
        <f>VLOOKUP(P786,'Tech. sheet (2)'!$A:$S,17,FALSE)</f>
        <v>#N/A</v>
      </c>
      <c r="R786" s="437" t="str">
        <f>VLOOKUP(P786,'Tech. sheet (2)'!$A:$S,12,FALSE)</f>
        <v>#N/A</v>
      </c>
      <c r="S786" s="505"/>
      <c r="T786" s="505"/>
      <c r="U786" s="436" t="str">
        <f>VLOOKUP(N786,Register!$B:$E,4,FALSE)</f>
        <v>#N/A</v>
      </c>
      <c r="V786" s="412"/>
      <c r="W786" s="270"/>
      <c r="X786" s="270" t="s">
        <v>2081</v>
      </c>
      <c r="Y786" s="270"/>
      <c r="Z786" s="270" t="s">
        <v>76</v>
      </c>
      <c r="AA786" s="270">
        <v>30000.0</v>
      </c>
      <c r="AB786" s="270"/>
      <c r="AC786" s="270"/>
    </row>
    <row r="787" ht="15.75" customHeight="1">
      <c r="A787" s="111" t="s">
        <v>2037</v>
      </c>
      <c r="B787" s="436" t="str">
        <f>VLOOKUP(C787,'Tech. sheet (2)'!$A:$S,18,FALSE)</f>
        <v>L-922-868-170TH580S2828-HBI-08CB05</v>
      </c>
      <c r="C787" s="437" t="str">
        <f>VLOOKUP(A787,Register!$B:$F,3,FALSE)</f>
        <v>OT070-ELQ7033A2A  TH580</v>
      </c>
      <c r="D787" s="437" t="str">
        <f>VLOOKUP(C787,'Tech. sheet (2)'!$A:$S,17,FALSE)</f>
        <v>70-2 A</v>
      </c>
      <c r="E787" s="437" t="str">
        <f>VLOOKUP(C787,'Tech. sheet (2)'!$A:$S,12,FALSE)</f>
        <v>G/G</v>
      </c>
      <c r="F787" s="505">
        <v>1.0</v>
      </c>
      <c r="G787" s="505">
        <v>816314.0</v>
      </c>
      <c r="H787" s="436">
        <f>VLOOKUP(A787,Register!$B:$E,4,FALSE)</f>
        <v>12000</v>
      </c>
      <c r="I787" s="412"/>
      <c r="J787" s="412"/>
      <c r="K787" s="412"/>
      <c r="L787" s="412"/>
      <c r="M787" s="412"/>
      <c r="N787" s="202"/>
      <c r="O787" s="344" t="str">
        <f>VLOOKUP(P787,'Tech. sheet (2)'!$A:$R,18,FALSE)</f>
        <v>#N/A</v>
      </c>
      <c r="P787" s="343" t="str">
        <f>VLOOKUP(N787,Register!$B:$E,3,FALSE)</f>
        <v>#N/A</v>
      </c>
      <c r="Q787" s="437" t="str">
        <f>VLOOKUP(P787,'Tech. sheet (2)'!$A:$S,17,FALSE)</f>
        <v>#N/A</v>
      </c>
      <c r="R787" s="437" t="str">
        <f>VLOOKUP(P787,'Tech. sheet (2)'!$A:$S,12,FALSE)</f>
        <v>#N/A</v>
      </c>
      <c r="S787" s="505"/>
      <c r="T787" s="505"/>
      <c r="U787" s="436" t="str">
        <f>VLOOKUP(N787,Register!$B:$E,4,FALSE)</f>
        <v>#N/A</v>
      </c>
      <c r="V787" s="412"/>
      <c r="W787" s="270"/>
      <c r="X787" s="270" t="s">
        <v>2082</v>
      </c>
      <c r="Y787" s="270"/>
      <c r="Z787" s="270" t="s">
        <v>2083</v>
      </c>
      <c r="AA787" s="270">
        <v>12000.0</v>
      </c>
      <c r="AB787" s="270"/>
      <c r="AC787" s="270"/>
    </row>
    <row r="788" ht="15.75" customHeight="1">
      <c r="A788" s="111" t="s">
        <v>2037</v>
      </c>
      <c r="B788" s="436" t="str">
        <f>VLOOKUP(C788,'Tech. sheet (2)'!$A:$S,18,FALSE)</f>
        <v>L-922-868-170TH580S2828-HBI-08CB05</v>
      </c>
      <c r="C788" s="437" t="str">
        <f>VLOOKUP(A788,Register!$B:$F,3,FALSE)</f>
        <v>OT070-ELQ7033A2A  TH580</v>
      </c>
      <c r="D788" s="437" t="str">
        <f>VLOOKUP(C788,'Tech. sheet (2)'!$A:$S,17,FALSE)</f>
        <v>70-2 A</v>
      </c>
      <c r="E788" s="437" t="str">
        <f>VLOOKUP(C788,'Tech. sheet (2)'!$A:$S,12,FALSE)</f>
        <v>G/G</v>
      </c>
      <c r="F788" s="505">
        <v>2.0</v>
      </c>
      <c r="G788" s="505">
        <v>816361.0</v>
      </c>
      <c r="H788" s="436">
        <f>VLOOKUP(A788,Register!$B:$E,4,FALSE)</f>
        <v>12000</v>
      </c>
      <c r="I788" s="412"/>
      <c r="J788" s="412"/>
      <c r="K788" s="412"/>
      <c r="L788" s="412"/>
      <c r="M788" s="412"/>
      <c r="N788" s="202"/>
      <c r="O788" s="344" t="str">
        <f>VLOOKUP(P788,'Tech. sheet (2)'!$A:$R,18,FALSE)</f>
        <v>#N/A</v>
      </c>
      <c r="P788" s="343" t="str">
        <f>VLOOKUP(N788,Register!$B:$E,3,FALSE)</f>
        <v>#N/A</v>
      </c>
      <c r="Q788" s="437" t="str">
        <f>VLOOKUP(P788,'Tech. sheet (2)'!$A:$S,17,FALSE)</f>
        <v>#N/A</v>
      </c>
      <c r="R788" s="437" t="str">
        <f>VLOOKUP(P788,'Tech. sheet (2)'!$A:$S,12,FALSE)</f>
        <v>#N/A</v>
      </c>
      <c r="S788" s="505"/>
      <c r="T788" s="505"/>
      <c r="U788" s="436" t="str">
        <f>VLOOKUP(N788,Register!$B:$E,4,FALSE)</f>
        <v>#N/A</v>
      </c>
      <c r="V788" s="412"/>
      <c r="W788" s="270"/>
      <c r="X788" s="270" t="s">
        <v>2084</v>
      </c>
      <c r="Y788" s="270"/>
      <c r="Z788" s="270" t="s">
        <v>2085</v>
      </c>
      <c r="AA788" s="270">
        <v>500.0</v>
      </c>
      <c r="AB788" s="270"/>
      <c r="AC788" s="270"/>
    </row>
    <row r="789" ht="15.75" customHeight="1">
      <c r="A789" s="202" t="s">
        <v>2039</v>
      </c>
      <c r="B789" s="436" t="str">
        <f>VLOOKUP(C789,'Tech. sheet (2)'!$A:$S,18,FALSE)</f>
        <v>L-922-868-170TH550F2828-HBI-07CK05</v>
      </c>
      <c r="C789" s="437" t="str">
        <f>VLOOKUP(A789,Register!$B:$F,3,FALSE)</f>
        <v>OT070-ELQ7013A9A TH550</v>
      </c>
      <c r="D789" s="437" t="str">
        <f>VLOOKUP(C789,'Tech. sheet (2)'!$A:$S,17,FALSE)</f>
        <v>70-3 B</v>
      </c>
      <c r="E789" s="437" t="str">
        <f>VLOOKUP(C789,'Tech. sheet (2)'!$A:$S,12,FALSE)</f>
        <v>G/C</v>
      </c>
      <c r="F789" s="505">
        <v>2.0</v>
      </c>
      <c r="G789" s="505">
        <v>816361.0</v>
      </c>
      <c r="H789" s="436">
        <f>VLOOKUP(A789,Register!$B:$E,4,FALSE)</f>
        <v>7000</v>
      </c>
      <c r="I789" s="412"/>
      <c r="J789" s="412"/>
      <c r="K789" s="412"/>
      <c r="L789" s="412"/>
      <c r="M789" s="412"/>
      <c r="N789" s="202"/>
      <c r="O789" s="344" t="str">
        <f>VLOOKUP(P789,'Tech. sheet (2)'!$A:$R,18,FALSE)</f>
        <v>#N/A</v>
      </c>
      <c r="P789" s="343" t="str">
        <f>VLOOKUP(N789,Register!$B:$E,3,FALSE)</f>
        <v>#N/A</v>
      </c>
      <c r="Q789" s="437" t="str">
        <f>VLOOKUP(P789,'Tech. sheet (2)'!$A:$S,17,FALSE)</f>
        <v>#N/A</v>
      </c>
      <c r="R789" s="437" t="str">
        <f>VLOOKUP(P789,'Tech. sheet (2)'!$A:$S,12,FALSE)</f>
        <v>#N/A</v>
      </c>
      <c r="S789" s="505"/>
      <c r="T789" s="505"/>
      <c r="U789" s="436" t="str">
        <f>VLOOKUP(N789,Register!$B:$E,4,FALSE)</f>
        <v>#N/A</v>
      </c>
      <c r="V789" s="412"/>
      <c r="W789" s="270"/>
      <c r="X789" s="270" t="s">
        <v>2087</v>
      </c>
      <c r="Y789" s="270"/>
      <c r="Z789" s="270" t="s">
        <v>470</v>
      </c>
      <c r="AA789" s="270">
        <v>1500.0</v>
      </c>
      <c r="AB789" s="270"/>
      <c r="AC789" s="270"/>
    </row>
    <row r="790" ht="15.75" customHeight="1">
      <c r="A790" s="202" t="s">
        <v>2040</v>
      </c>
      <c r="B790" s="436" t="str">
        <f>VLOOKUP(C790,'Tech. sheet (2)'!$A:$S,18,FALSE)</f>
        <v>L-942-790-160TS340S2020-RAS-А08К05</v>
      </c>
      <c r="C790" s="437" t="str">
        <f>VLOOKUP(A790,Register!$B:$F,3,FALSE)</f>
        <v>0,16x942x790 ALU/С</v>
      </c>
      <c r="D790" s="437" t="str">
        <f>VLOOKUP(C790,'Tech. sheet (2)'!$A:$S,17,FALSE)</f>
        <v>BUF-3 A</v>
      </c>
      <c r="E790" s="437" t="str">
        <f>VLOOKUP(C790,'Tech. sheet (2)'!$A:$S,12,FALSE)</f>
        <v>ALU/С</v>
      </c>
      <c r="F790" s="505">
        <v>2.0</v>
      </c>
      <c r="G790" s="505" t="s">
        <v>3308</v>
      </c>
      <c r="H790" s="436">
        <f>VLOOKUP(A790,Register!$B:$E,4,FALSE)</f>
        <v>20000</v>
      </c>
      <c r="I790" s="412"/>
      <c r="J790" s="412"/>
      <c r="K790" s="412"/>
      <c r="L790" s="412"/>
      <c r="M790" s="412"/>
      <c r="N790" s="202"/>
      <c r="O790" s="344" t="str">
        <f>VLOOKUP(P790,'Tech. sheet (2)'!$A:$R,18,FALSE)</f>
        <v>#N/A</v>
      </c>
      <c r="P790" s="343" t="str">
        <f>VLOOKUP(N790,Register!$B:$E,3,FALSE)</f>
        <v>#N/A</v>
      </c>
      <c r="Q790" s="437" t="str">
        <f>VLOOKUP(P790,'Tech. sheet (2)'!$A:$S,17,FALSE)</f>
        <v>#N/A</v>
      </c>
      <c r="R790" s="437" t="str">
        <f>VLOOKUP(P790,'Tech. sheet (2)'!$A:$S,12,FALSE)</f>
        <v>#N/A</v>
      </c>
      <c r="S790" s="505"/>
      <c r="T790" s="505"/>
      <c r="U790" s="436" t="str">
        <f>VLOOKUP(N790,Register!$B:$E,4,FALSE)</f>
        <v>#N/A</v>
      </c>
      <c r="V790" s="412"/>
      <c r="W790" s="270"/>
      <c r="X790" s="270" t="s">
        <v>2088</v>
      </c>
      <c r="Y790" s="270"/>
      <c r="Z790" s="270" t="s">
        <v>595</v>
      </c>
      <c r="AA790" s="270">
        <v>20000.0</v>
      </c>
      <c r="AB790" s="270"/>
      <c r="AC790" s="270"/>
    </row>
    <row r="791" ht="15.75" customHeight="1">
      <c r="A791" s="202" t="s">
        <v>2055</v>
      </c>
      <c r="B791" s="449" t="str">
        <f>VLOOKUP(C791,'Tech. sheet (2)'!$A:$S,18,FALSE)</f>
        <v>L-954-848-170TH435S2828-HBI-21EK05 </v>
      </c>
      <c r="C791" s="437" t="str">
        <f>VLOOKUP(A791,Register!$B:$F,3,FALSE)</f>
        <v>OT62-ELQ6215A5A HBI 21E</v>
      </c>
      <c r="D791" s="437" t="str">
        <f>VLOOKUP(C791,'Tech. sheet (2)'!$A:$S,17,FALSE)</f>
        <v>62-1 A</v>
      </c>
      <c r="E791" s="447" t="str">
        <f>VLOOKUP(C791,'Tech. sheet (2)'!$A:$S,12,FALSE)</f>
        <v>21E</v>
      </c>
      <c r="F791" s="505">
        <v>1.0</v>
      </c>
      <c r="G791" s="505" t="s">
        <v>3306</v>
      </c>
      <c r="H791" s="436">
        <f>VLOOKUP(A791,Register!$B:$E,4,FALSE)</f>
        <v>18000</v>
      </c>
      <c r="I791" s="412"/>
      <c r="J791" s="412"/>
      <c r="K791" s="412"/>
      <c r="L791" s="412"/>
      <c r="M791" s="412"/>
      <c r="N791" s="111" t="s">
        <v>2089</v>
      </c>
      <c r="O791" s="344" t="str">
        <f>VLOOKUP(P791,'Tech. sheet (2)'!$A:$R,18,FALSE)</f>
        <v>L-954-848-170TH435S2828-HBI-15VK05</v>
      </c>
      <c r="P791" s="512" t="str">
        <f>VLOOKUP(N791,Register!$B:$E,3,FALSE)</f>
        <v>OT62-ELQ6216A2A ver2</v>
      </c>
      <c r="Q791" s="437" t="str">
        <f>VLOOKUP(P791,'Tech. sheet (2)'!$A:$S,17,FALSE)</f>
        <v>62-3 A</v>
      </c>
      <c r="R791" s="437" t="str">
        <f>VLOOKUP(P791,'Tech. sheet (2)'!$A:$S,12,FALSE)</f>
        <v>W/C 15V</v>
      </c>
      <c r="S791" s="505">
        <v>1.0</v>
      </c>
      <c r="T791" s="505" t="s">
        <v>3306</v>
      </c>
      <c r="U791" s="436">
        <f>VLOOKUP(N791,Register!$B:$E,4,FALSE)</f>
        <v>20000</v>
      </c>
      <c r="V791" s="412"/>
      <c r="W791" s="270"/>
      <c r="X791" s="270" t="s">
        <v>2089</v>
      </c>
      <c r="Y791" s="270"/>
      <c r="Z791" s="270" t="s">
        <v>595</v>
      </c>
      <c r="AA791" s="270">
        <v>20000.0</v>
      </c>
      <c r="AB791" s="270"/>
      <c r="AC791" s="270"/>
    </row>
    <row r="792" ht="15.75" customHeight="1">
      <c r="A792" s="202" t="s">
        <v>2061</v>
      </c>
      <c r="B792" s="436" t="str">
        <f>VLOOKUP(C792,'Tech. sheet (2)'!$A:$S,18,FALSE)</f>
        <v>L-808-908-200TH550S2828-HBI-15VK05</v>
      </c>
      <c r="C792" s="437" t="str">
        <f>VLOOKUP(A792,Register!$B:$F,3,FALSE)</f>
        <v>OT96-15VK05 HBIS</v>
      </c>
      <c r="D792" s="437" t="str">
        <f>VLOOKUP(C792,'Tech. sheet (2)'!$A:$S,17,FALSE)</f>
        <v>96-8 A</v>
      </c>
      <c r="E792" s="437" t="str">
        <f>VLOOKUP(C792,'Tech. sheet (2)'!$A:$S,12,FALSE)</f>
        <v>W/C 15V</v>
      </c>
      <c r="F792" s="505">
        <v>1.0</v>
      </c>
      <c r="G792" s="505" t="s">
        <v>3306</v>
      </c>
      <c r="H792" s="436">
        <f>VLOOKUP(A792,Register!$B:$E,4,FALSE)</f>
        <v>21000</v>
      </c>
      <c r="I792" s="412"/>
      <c r="J792" s="412"/>
      <c r="K792" s="412"/>
      <c r="L792" s="412"/>
      <c r="M792" s="412"/>
      <c r="N792" s="202" t="s">
        <v>2084</v>
      </c>
      <c r="O792" s="344" t="str">
        <f>VLOOKUP(P792,'Tech. sheet (2)'!$A:$R,18,FALSE)</f>
        <v>L-838-942-170TH435S2828-HBI-A55K05</v>
      </c>
      <c r="P792" s="512" t="str">
        <f>VLOOKUP(N792,Register!$B:$E,3,FALSE)</f>
        <v>0,17x838x942 TH435 ALU/С</v>
      </c>
      <c r="Q792" s="437" t="str">
        <f>VLOOKUP(P792,'Tech. sheet (2)'!$A:$S,17,FALSE)</f>
        <v>BUF-8 A</v>
      </c>
      <c r="R792" s="437" t="str">
        <f>VLOOKUP(P792,'Tech. sheet (2)'!$A:$S,12,FALSE)</f>
        <v>ALU/С</v>
      </c>
      <c r="S792" s="505">
        <v>1.0</v>
      </c>
      <c r="T792" s="505" t="s">
        <v>3306</v>
      </c>
      <c r="U792" s="436">
        <f>VLOOKUP(N792,Register!$B:$E,4,FALSE)</f>
        <v>200</v>
      </c>
      <c r="V792" s="412"/>
      <c r="W792" s="270"/>
      <c r="X792" s="270" t="s">
        <v>2090</v>
      </c>
      <c r="Y792" s="270"/>
      <c r="Z792" s="270" t="s">
        <v>76</v>
      </c>
      <c r="AA792" s="270">
        <v>20000.0</v>
      </c>
      <c r="AB792" s="270"/>
      <c r="AC792" s="270"/>
    </row>
    <row r="793" ht="15.75" customHeight="1">
      <c r="A793" s="202" t="s">
        <v>2059</v>
      </c>
      <c r="B793" s="436" t="str">
        <f>VLOOKUP(C793,'Tech. sheet (2)'!$A:$S,18,FALSE)</f>
        <v>L-808-908-200TH550S2828-HBI-15VK05</v>
      </c>
      <c r="C793" s="437" t="str">
        <f>VLOOKUP(A793,Register!$B:$F,3,FALSE)</f>
        <v>OT96-15VK05 HBIS</v>
      </c>
      <c r="D793" s="437" t="str">
        <f>VLOOKUP(C793,'Tech. sheet (2)'!$A:$S,17,FALSE)</f>
        <v>96-8 A</v>
      </c>
      <c r="E793" s="437" t="str">
        <f>VLOOKUP(C793,'Tech. sheet (2)'!$A:$S,12,FALSE)</f>
        <v>W/C 15V</v>
      </c>
      <c r="F793" s="505">
        <v>1.0</v>
      </c>
      <c r="G793" s="505" t="s">
        <v>3306</v>
      </c>
      <c r="H793" s="436">
        <f>VLOOKUP(A793,Register!$B:$E,4,FALSE)</f>
        <v>20000</v>
      </c>
      <c r="I793" s="412"/>
      <c r="J793" s="412"/>
      <c r="K793" s="412"/>
      <c r="L793" s="412"/>
      <c r="M793" s="412"/>
      <c r="N793" s="202" t="s">
        <v>2090</v>
      </c>
      <c r="O793" s="344" t="str">
        <f>VLOOKUP(P793,'Tech. sheet (2)'!$A:$R,18,FALSE)</f>
        <v>L-838-942-170TH550F2820-HBI-A55K05</v>
      </c>
      <c r="P793" s="343" t="str">
        <f>VLOOKUP(N793,Register!$B:$E,3,FALSE)</f>
        <v>0,17x838x942 ALU/С</v>
      </c>
      <c r="Q793" s="437" t="str">
        <f>VLOOKUP(P793,'Tech. sheet (2)'!$A:$S,17,FALSE)</f>
        <v>BUF-8 A</v>
      </c>
      <c r="R793" s="437" t="str">
        <f>VLOOKUP(P793,'Tech. sheet (2)'!$A:$S,12,FALSE)</f>
        <v>ALU/С</v>
      </c>
      <c r="S793" s="505">
        <v>1.0</v>
      </c>
      <c r="T793" s="505" t="s">
        <v>3306</v>
      </c>
      <c r="U793" s="436">
        <f>VLOOKUP(N793,Register!$B:$E,4,FALSE)</f>
        <v>20000</v>
      </c>
      <c r="V793" s="412"/>
      <c r="W793" s="270"/>
      <c r="X793" s="270"/>
      <c r="Y793" s="270"/>
      <c r="Z793" s="270"/>
      <c r="AA793" s="270"/>
      <c r="AB793" s="270"/>
      <c r="AC793" s="270"/>
    </row>
    <row r="794" ht="15.75" customHeight="1">
      <c r="A794" s="111" t="s">
        <v>2067</v>
      </c>
      <c r="B794" s="436" t="str">
        <f>VLOOKUP(C794,'Tech. sheet (2)'!$A:$S,18,FALSE)</f>
        <v>L-942-790-160TS340S2020-RAS-А08К05</v>
      </c>
      <c r="C794" s="437" t="str">
        <f>VLOOKUP(A794,Register!$B:$F,3,FALSE)</f>
        <v>0,16x942x790 ALU/С</v>
      </c>
      <c r="D794" s="437" t="str">
        <f>VLOOKUP(C794,'Tech. sheet (2)'!$A:$S,17,FALSE)</f>
        <v>BUF-3 A</v>
      </c>
      <c r="E794" s="437" t="str">
        <f>VLOOKUP(C794,'Tech. sheet (2)'!$A:$S,12,FALSE)</f>
        <v>ALU/С</v>
      </c>
      <c r="F794" s="505">
        <v>1.0</v>
      </c>
      <c r="G794" s="505" t="s">
        <v>3306</v>
      </c>
      <c r="H794" s="436">
        <f>VLOOKUP(A794,Register!$B:$E,4,FALSE)</f>
        <v>27000</v>
      </c>
      <c r="I794" s="412"/>
      <c r="J794" s="412"/>
      <c r="K794" s="412"/>
      <c r="L794" s="412"/>
      <c r="M794" s="412"/>
      <c r="N794" s="202" t="s">
        <v>2074</v>
      </c>
      <c r="O794" s="344" t="str">
        <f>VLOOKUP(P794,'Tech. sheet (2)'!$A:$R,18,FALSE)</f>
        <v>L-808-908-200TH550S5028-HBI-21EK05</v>
      </c>
      <c r="P794" s="343" t="str">
        <f>VLOOKUP(N794,Register!$B:$E,3,FALSE)</f>
        <v>OT096-21EK05</v>
      </c>
      <c r="Q794" s="437" t="str">
        <f>VLOOKUP(P794,'Tech. sheet (2)'!$A:$S,17,FALSE)</f>
        <v>96-10 A</v>
      </c>
      <c r="R794" s="437" t="str">
        <f>VLOOKUP(P794,'Tech. sheet (2)'!$A:$S,12,FALSE)</f>
        <v>21EK05</v>
      </c>
      <c r="S794" s="505">
        <v>1.0</v>
      </c>
      <c r="T794" s="505" t="s">
        <v>3306</v>
      </c>
      <c r="U794" s="436">
        <f>VLOOKUP(N794,Register!$B:$E,4,FALSE)</f>
        <v>16000</v>
      </c>
      <c r="V794" s="412"/>
      <c r="W794" s="270"/>
      <c r="X794" s="270"/>
      <c r="Y794" s="270"/>
      <c r="Z794" s="270"/>
      <c r="AA794" s="270"/>
      <c r="AB794" s="270"/>
      <c r="AC794" s="270"/>
    </row>
    <row r="795" ht="15.75" customHeight="1">
      <c r="A795" s="111" t="s">
        <v>2068</v>
      </c>
      <c r="B795" s="436" t="str">
        <f>VLOOKUP(C795,'Tech. sheet (2)'!$A:$S,18,FALSE)</f>
        <v>L-942-790-160TS480S2020-USK-А08К05  </v>
      </c>
      <c r="C795" s="437" t="str">
        <f>VLOOKUP(A795,Register!$B:$F,3,FALSE)</f>
        <v>0,16x942x790 ALU/С USK</v>
      </c>
      <c r="D795" s="437" t="str">
        <f>VLOOKUP(C795,'Tech. sheet (2)'!$A:$S,17,FALSE)</f>
        <v>BUF-3 B</v>
      </c>
      <c r="E795" s="437" t="str">
        <f>VLOOKUP(C795,'Tech. sheet (2)'!$A:$S,12,FALSE)</f>
        <v>ALU/С</v>
      </c>
      <c r="F795" s="505">
        <v>1.0</v>
      </c>
      <c r="G795" s="505" t="s">
        <v>3306</v>
      </c>
      <c r="H795" s="436">
        <f>VLOOKUP(A795,Register!$B:$E,4,FALSE)</f>
        <v>21000</v>
      </c>
      <c r="I795" s="412"/>
      <c r="J795" s="412"/>
      <c r="K795" s="412"/>
      <c r="L795" s="412"/>
      <c r="M795" s="412"/>
      <c r="N795" s="202" t="s">
        <v>2075</v>
      </c>
      <c r="O795" s="344" t="str">
        <f>VLOOKUP(P795,'Tech. sheet (2)'!$A:$R,18,FALSE)</f>
        <v>L-808-908-200TH550S2828-HBI-A07K05</v>
      </c>
      <c r="P795" s="343" t="str">
        <f>VLOOKUP(N795,Register!$B:$E,3,FALSE)</f>
        <v>OT96 Alu/C HBI auto</v>
      </c>
      <c r="Q795" s="437" t="str">
        <f>VLOOKUP(P795,'Tech. sheet (2)'!$A:$S,17,FALSE)</f>
        <v>96-1 A</v>
      </c>
      <c r="R795" s="447" t="str">
        <f>VLOOKUP(P795,'Tech. sheet (2)'!$A:$S,12,FALSE)</f>
        <v>ALU/C</v>
      </c>
      <c r="S795" s="505">
        <v>1.0</v>
      </c>
      <c r="T795" s="505" t="s">
        <v>3306</v>
      </c>
      <c r="U795" s="436">
        <f>VLOOKUP(N795,Register!$B:$E,4,FALSE)</f>
        <v>18000</v>
      </c>
      <c r="V795" s="412"/>
      <c r="W795" s="270"/>
      <c r="X795" s="270"/>
      <c r="Y795" s="270"/>
      <c r="Z795" s="270"/>
      <c r="AA795" s="270"/>
      <c r="AB795" s="270"/>
      <c r="AC795" s="270"/>
    </row>
    <row r="796" ht="15.75" customHeight="1">
      <c r="A796" s="111" t="s">
        <v>2069</v>
      </c>
      <c r="B796" s="436" t="str">
        <f>VLOOKUP(C796,'Tech. sheet (2)'!$A:$S,18,FALSE)</f>
        <v>L-913-766-140TS480F2020-USK-А08К05</v>
      </c>
      <c r="C796" s="437" t="str">
        <f>VLOOKUP(A796,Register!$B:$F,3,FALSE)</f>
        <v>0,14x913x766 USK A08</v>
      </c>
      <c r="D796" s="437" t="str">
        <f>VLOOKUP(C796,'Tech. sheet (2)'!$A:$S,17,FALSE)</f>
        <v>BUF-1 A</v>
      </c>
      <c r="E796" s="437" t="str">
        <f>VLOOKUP(C796,'Tech. sheet (2)'!$A:$S,12,FALSE)</f>
        <v>ALU/C</v>
      </c>
      <c r="F796" s="505">
        <v>1.0</v>
      </c>
      <c r="G796" s="505" t="s">
        <v>3306</v>
      </c>
      <c r="H796" s="436">
        <f>VLOOKUP(A796,Register!$B:$E,4,FALSE)</f>
        <v>40000</v>
      </c>
      <c r="I796" s="412"/>
      <c r="J796" s="412"/>
      <c r="K796" s="412"/>
      <c r="L796" s="412"/>
      <c r="M796" s="412"/>
      <c r="N796" s="111" t="s">
        <v>2091</v>
      </c>
      <c r="O796" s="344" t="str">
        <f>VLOOKUP(P796,'Tech. sheet (2)'!$A:$R,18,FALSE)</f>
        <v>L-954-848-160TH520S2828-USK-15VK05</v>
      </c>
      <c r="P796" s="343" t="str">
        <f>VLOOKUP(N796,Register!$B:$E,3,FALSE)</f>
        <v>OT062-ELQ6216A3A USK</v>
      </c>
      <c r="Q796" s="437" t="str">
        <f>VLOOKUP(P796,'Tech. sheet (2)'!$A:$S,17,FALSE)</f>
        <v>62-3 B</v>
      </c>
      <c r="R796" s="447" t="str">
        <f>VLOOKUP(P796,'Tech. sheet (2)'!$A:$S,12,FALSE)</f>
        <v>W/C 15V</v>
      </c>
      <c r="S796" s="505">
        <v>1.0</v>
      </c>
      <c r="T796" s="505" t="s">
        <v>3306</v>
      </c>
      <c r="U796" s="436">
        <f>VLOOKUP(N796,Register!$B:$E,4,FALSE)</f>
        <v>10000</v>
      </c>
      <c r="V796" s="412"/>
      <c r="W796" s="270"/>
      <c r="X796" s="270"/>
      <c r="Y796" s="270"/>
      <c r="Z796" s="270"/>
      <c r="AA796" s="270"/>
      <c r="AB796" s="270"/>
      <c r="AC796" s="270"/>
    </row>
    <row r="797" ht="15.75" customHeight="1">
      <c r="A797" s="202" t="s">
        <v>2064</v>
      </c>
      <c r="B797" s="436" t="str">
        <f>VLOOKUP(C797,'Tech. sheet (2)'!$A:$S,18,FALSE)</f>
        <v>L-838-826-250TH415F7575-RAS---K05 Hollande</v>
      </c>
      <c r="C797" s="437" t="str">
        <f>VLOOKUP(A797,Register!$B:$F,3,FALSE)</f>
        <v>OT99-ELQ9999A0A ARP RAS</v>
      </c>
      <c r="D797" s="437" t="str">
        <f>VLOOKUP(C797,'Tech. sheet (2)'!$A:$S,17,FALSE)</f>
        <v>99-S-2 A</v>
      </c>
      <c r="E797" s="437" t="str">
        <f>VLOOKUP(C797,'Tech. sheet (2)'!$A:$S,12,FALSE)</f>
        <v>P/C Hollande</v>
      </c>
      <c r="F797" s="505">
        <v>1.0</v>
      </c>
      <c r="G797" s="505" t="s">
        <v>3306</v>
      </c>
      <c r="H797" s="436">
        <f>VLOOKUP(A797,Register!$B:$E,4,FALSE)</f>
        <v>16000</v>
      </c>
      <c r="I797" s="412"/>
      <c r="J797" s="412"/>
      <c r="K797" s="412"/>
      <c r="L797" s="412"/>
      <c r="M797" s="412"/>
      <c r="N797" s="141" t="s">
        <v>2053</v>
      </c>
      <c r="O797" s="344" t="str">
        <f>VLOOKUP(P797,'Tech. sheet (2)'!$A:$R,18,FALSE)</f>
        <v>L-954-848-170TH435S2828-BAO-15VK05</v>
      </c>
      <c r="P797" s="343" t="str">
        <f>VLOOKUP(N797,Register!$B:$E,3,FALSE)</f>
        <v>OT62-ELQ6216A2A  BAO </v>
      </c>
      <c r="Q797" s="437" t="str">
        <f>VLOOKUP(P797,'Tech. sheet (2)'!$A:$S,17,FALSE)</f>
        <v>62-3 A</v>
      </c>
      <c r="R797" s="447" t="str">
        <f>VLOOKUP(P797,'Tech. sheet (2)'!$A:$S,12,FALSE)</f>
        <v>W/C 15V</v>
      </c>
      <c r="S797" s="505">
        <v>1.0</v>
      </c>
      <c r="T797" s="505" t="s">
        <v>3306</v>
      </c>
      <c r="U797" s="436">
        <f>VLOOKUP(N797,Register!$B:$E,4,FALSE)</f>
        <v>25000</v>
      </c>
      <c r="V797" s="412"/>
      <c r="W797" s="270"/>
      <c r="X797" s="270"/>
      <c r="Y797" s="270"/>
      <c r="Z797" s="270"/>
      <c r="AA797" s="270"/>
      <c r="AB797" s="270"/>
      <c r="AC797" s="270"/>
    </row>
    <row r="798" ht="15.75" customHeight="1">
      <c r="A798" s="131" t="s">
        <v>2072</v>
      </c>
      <c r="B798" s="436" t="str">
        <f>VLOOKUP(C798,'Tech. sheet (2)'!$A:$S,18,FALSE)</f>
        <v>L-920-778-160TS340S2828-RAS-А08К05</v>
      </c>
      <c r="C798" s="437" t="str">
        <f>VLOOKUP(A798,Register!$B:$F,3,FALSE)</f>
        <v>0,16x920x778 Alu/C</v>
      </c>
      <c r="D798" s="437" t="str">
        <f>VLOOKUP(C798,'Tech. sheet (2)'!$A:$S,17,FALSE)</f>
        <v>BUF-7 A</v>
      </c>
      <c r="E798" s="437" t="str">
        <f>VLOOKUP(C798,'Tech. sheet (2)'!$A:$S,12,FALSE)</f>
        <v>ALU/C</v>
      </c>
      <c r="F798" s="505">
        <v>1.0</v>
      </c>
      <c r="G798" s="505" t="s">
        <v>3306</v>
      </c>
      <c r="H798" s="436">
        <f>VLOOKUP(A798,Register!$B:$E,4,FALSE)</f>
        <v>20000</v>
      </c>
      <c r="I798" s="412"/>
      <c r="J798" s="412"/>
      <c r="K798" s="412"/>
      <c r="L798" s="412"/>
      <c r="M798" s="412"/>
      <c r="N798" s="168" t="s">
        <v>2081</v>
      </c>
      <c r="O798" s="344" t="str">
        <f>VLOOKUP(P798,'Tech. sheet (2)'!$A:$R,18,FALSE)</f>
        <v>L-838-942-170TH550F2820-HBI-A55K05</v>
      </c>
      <c r="P798" s="343" t="str">
        <f>VLOOKUP(N798,Register!$B:$E,3,FALSE)</f>
        <v>0,17x838x942 ALU/С</v>
      </c>
      <c r="Q798" s="437" t="str">
        <f>VLOOKUP(P798,'Tech. sheet (2)'!$A:$S,17,FALSE)</f>
        <v>BUF-8 A</v>
      </c>
      <c r="R798" s="437" t="str">
        <f>VLOOKUP(P798,'Tech. sheet (2)'!$A:$S,12,FALSE)</f>
        <v>ALU/С</v>
      </c>
      <c r="S798" s="505">
        <v>1.0</v>
      </c>
      <c r="T798" s="505" t="s">
        <v>3306</v>
      </c>
      <c r="U798" s="436">
        <f>VLOOKUP(N798,Register!$B:$E,4,FALSE)</f>
        <v>30000</v>
      </c>
      <c r="V798" s="412"/>
      <c r="W798" s="270"/>
      <c r="X798" s="270"/>
      <c r="Y798" s="270"/>
      <c r="Z798" s="270"/>
      <c r="AA798" s="270"/>
      <c r="AB798" s="270"/>
      <c r="AC798" s="270"/>
    </row>
    <row r="799" ht="15.75" customHeight="1">
      <c r="A799" s="111" t="s">
        <v>2066</v>
      </c>
      <c r="B799" s="436" t="str">
        <f>VLOOKUP(C799,'Tech. sheet (2)'!$A:$S,18,FALSE)</f>
        <v>L-838-941,7-200TH550S2828-HBI-A75B05</v>
      </c>
      <c r="C799" s="437" t="str">
        <f>VLOOKUP(A799,Register!$B:$F,3,FALSE)</f>
        <v>OT99-921XQ 0,20 ALU/G</v>
      </c>
      <c r="D799" s="437" t="str">
        <f>VLOOKUP(C799,'Tech. sheet (2)'!$A:$S,17,FALSE)</f>
        <v>99-С-2 A</v>
      </c>
      <c r="E799" s="437" t="str">
        <f>VLOOKUP(C799,'Tech. sheet (2)'!$A:$S,12,FALSE)</f>
        <v>ALU/G</v>
      </c>
      <c r="F799" s="505">
        <v>1.0</v>
      </c>
      <c r="G799" s="505" t="s">
        <v>3307</v>
      </c>
      <c r="H799" s="436">
        <f>VLOOKUP(A799,Register!$B:$E,4,FALSE)</f>
        <v>35000</v>
      </c>
      <c r="I799" s="412"/>
      <c r="J799" s="412"/>
      <c r="K799" s="412"/>
      <c r="L799" s="412"/>
      <c r="M799" s="412"/>
      <c r="N799" s="168" t="s">
        <v>2087</v>
      </c>
      <c r="O799" s="450" t="str">
        <f>VLOOKUP(P799,'Tech. sheet (2)'!$A:$R,18,FALSE)</f>
        <v>L-954-848-170TH435S2828-HBI-21EK05 </v>
      </c>
      <c r="P799" s="512" t="str">
        <f>VLOOKUP(N799,Register!$B:$E,3,FALSE)</f>
        <v>OT62-ELQ6215A5A HBI 21E</v>
      </c>
      <c r="Q799" s="437" t="str">
        <f>VLOOKUP(P799,'Tech. sheet (2)'!$A:$S,17,FALSE)</f>
        <v>62-1 A</v>
      </c>
      <c r="R799" s="447" t="str">
        <f>VLOOKUP(P799,'Tech. sheet (2)'!$A:$S,12,FALSE)</f>
        <v>21E</v>
      </c>
      <c r="S799" s="505">
        <v>3.0</v>
      </c>
      <c r="T799" s="505" t="s">
        <v>3310</v>
      </c>
      <c r="U799" s="436">
        <f>VLOOKUP(N799,Register!$B:$E,4,FALSE)</f>
        <v>1500</v>
      </c>
      <c r="V799" s="412"/>
      <c r="W799" s="270"/>
      <c r="X799" s="270"/>
      <c r="Y799" s="270"/>
      <c r="Z799" s="270"/>
      <c r="AA799" s="270"/>
      <c r="AB799" s="270"/>
      <c r="AC799" s="270"/>
    </row>
    <row r="800" ht="15.75" customHeight="1">
      <c r="A800" s="111" t="s">
        <v>2076</v>
      </c>
      <c r="B800" s="436" t="str">
        <f>VLOOKUP(C800,'Tech. sheet (2)'!$A:$S,18,FALSE)</f>
        <v>L-950-876-270TH435F5628-HBI-20EB05</v>
      </c>
      <c r="C800" s="437" t="str">
        <f>VLOOKUP(A800,Register!$B:$F,3,FALSE)</f>
        <v>OT153-ELQ1554A0A</v>
      </c>
      <c r="D800" s="437" t="str">
        <f>VLOOKUP(C800,'Tech. sheet (2)'!$A:$S,17,FALSE)</f>
        <v>153-1 A</v>
      </c>
      <c r="E800" s="437" t="str">
        <f>VLOOKUP(C800,'Tech. sheet (2)'!$A:$S,12,FALSE)</f>
        <v>W/G</v>
      </c>
      <c r="F800" s="505">
        <v>1.0</v>
      </c>
      <c r="G800" s="505" t="s">
        <v>3307</v>
      </c>
      <c r="H800" s="436">
        <f>VLOOKUP(A800,Register!$B:$E,4,FALSE)</f>
        <v>25000</v>
      </c>
      <c r="I800" s="412"/>
      <c r="J800" s="412"/>
      <c r="K800" s="412"/>
      <c r="L800" s="412"/>
      <c r="M800" s="412"/>
      <c r="N800" s="437" t="s">
        <v>2074</v>
      </c>
      <c r="O800" s="344" t="str">
        <f>VLOOKUP(P800,'Tech. sheet (2)'!$A:$R,18,FALSE)</f>
        <v>L-808-908-200TH550S5028-HBI-21EK05</v>
      </c>
      <c r="P800" s="343" t="str">
        <f>VLOOKUP(N800,Register!$B:$E,3,FALSE)</f>
        <v>OT096-21EK05</v>
      </c>
      <c r="Q800" s="437" t="str">
        <f>VLOOKUP(P800,'Tech. sheet (2)'!$A:$S,17,FALSE)</f>
        <v>96-10 A</v>
      </c>
      <c r="R800" s="437" t="str">
        <f>VLOOKUP(P800,'Tech. sheet (2)'!$A:$S,12,FALSE)</f>
        <v>21EK05</v>
      </c>
      <c r="S800" s="505">
        <v>3.0</v>
      </c>
      <c r="T800" s="513" t="s">
        <v>3310</v>
      </c>
      <c r="U800" s="436">
        <f>VLOOKUP(N800,Register!$B:$E,4,FALSE)</f>
        <v>16000</v>
      </c>
      <c r="V800" s="412"/>
      <c r="W800" s="270"/>
      <c r="X800" s="270"/>
      <c r="Y800" s="270"/>
      <c r="Z800" s="270"/>
      <c r="AA800" s="270"/>
      <c r="AB800" s="270"/>
      <c r="AC800" s="270"/>
    </row>
    <row r="801" ht="15.75" customHeight="1">
      <c r="A801" s="111" t="s">
        <v>2076</v>
      </c>
      <c r="B801" s="436" t="str">
        <f>VLOOKUP(C801,'Tech. sheet (2)'!$A:$S,18,FALSE)</f>
        <v>L-950-876-270TH435F5628-HBI-20EB05</v>
      </c>
      <c r="C801" s="437" t="str">
        <f>VLOOKUP(A801,Register!$B:$F,3,FALSE)</f>
        <v>OT153-ELQ1554A0A</v>
      </c>
      <c r="D801" s="437" t="str">
        <f>VLOOKUP(C801,'Tech. sheet (2)'!$A:$S,17,FALSE)</f>
        <v>153-1 A</v>
      </c>
      <c r="E801" s="437" t="str">
        <f>VLOOKUP(C801,'Tech. sheet (2)'!$A:$S,12,FALSE)</f>
        <v>W/G</v>
      </c>
      <c r="F801" s="505">
        <v>2.0</v>
      </c>
      <c r="G801" s="505">
        <v>819059.0</v>
      </c>
      <c r="H801" s="436">
        <f>VLOOKUP(A801,Register!$B:$E,4,FALSE)</f>
        <v>25000</v>
      </c>
      <c r="I801" s="412"/>
      <c r="J801" s="412"/>
      <c r="K801" s="412"/>
      <c r="L801" s="412"/>
      <c r="M801" s="412"/>
      <c r="N801" s="202" t="s">
        <v>2078</v>
      </c>
      <c r="O801" s="344" t="str">
        <f>VLOOKUP(P801,'Tech. sheet (2)'!$A:$R,18,FALSE)</f>
        <v>L-922-868-170TH580S2828-USK-08CB05  </v>
      </c>
      <c r="P801" s="343" t="str">
        <f>VLOOKUP(N801,Register!$B:$E,3,FALSE)</f>
        <v>OT070-ELQ7033A2A  TH580 USK</v>
      </c>
      <c r="Q801" s="437" t="str">
        <f>VLOOKUP(P801,'Tech. sheet (2)'!$A:$S,17,FALSE)</f>
        <v>70-2</v>
      </c>
      <c r="R801" s="437" t="str">
        <f>VLOOKUP(P801,'Tech. sheet (2)'!$A:$S,12,FALSE)</f>
        <v>G/G</v>
      </c>
      <c r="S801" s="514">
        <v>1.0</v>
      </c>
      <c r="T801" s="436">
        <v>816314.0</v>
      </c>
      <c r="U801" s="453">
        <f>VLOOKUP(N801,Register!$B:$E,4,FALSE)</f>
        <v>13000</v>
      </c>
      <c r="V801" s="412"/>
      <c r="W801" s="270"/>
      <c r="X801" s="270"/>
      <c r="Y801" s="270"/>
      <c r="Z801" s="270"/>
      <c r="AA801" s="270"/>
      <c r="AB801" s="270"/>
      <c r="AC801" s="270"/>
    </row>
    <row r="802" ht="15.75" customHeight="1">
      <c r="A802" s="111" t="s">
        <v>2076</v>
      </c>
      <c r="B802" s="436" t="str">
        <f>VLOOKUP(C802,'Tech. sheet (2)'!$A:$S,18,FALSE)</f>
        <v>L-950-876-270TH435F5628-HBI-20EB05</v>
      </c>
      <c r="C802" s="437" t="str">
        <f>VLOOKUP(A802,Register!$B:$F,3,FALSE)</f>
        <v>OT153-ELQ1554A0A</v>
      </c>
      <c r="D802" s="437" t="str">
        <f>VLOOKUP(C802,'Tech. sheet (2)'!$A:$S,17,FALSE)</f>
        <v>153-1 A</v>
      </c>
      <c r="E802" s="437" t="str">
        <f>VLOOKUP(C802,'Tech. sheet (2)'!$A:$S,12,FALSE)</f>
        <v>W/G</v>
      </c>
      <c r="F802" s="505">
        <v>3.0</v>
      </c>
      <c r="G802" s="505">
        <v>816733.0</v>
      </c>
      <c r="H802" s="436">
        <f>VLOOKUP(A802,Register!$B:$E,4,FALSE)</f>
        <v>25000</v>
      </c>
      <c r="I802" s="412"/>
      <c r="J802" s="412"/>
      <c r="K802" s="412"/>
      <c r="L802" s="412"/>
      <c r="M802" s="412"/>
      <c r="N802" s="202" t="s">
        <v>2093</v>
      </c>
      <c r="O802" s="450" t="str">
        <f>VLOOKUP(P802,'Tech. sheet (2)'!$A:$R,18,FALSE)</f>
        <v>L-922-868-170TH580S2828-BAO-08CB05 </v>
      </c>
      <c r="P802" s="343" t="str">
        <f>VLOOKUP(N802,Register!$B:$E,3,FALSE)</f>
        <v>OT070-ELQ7033A2A  BAO</v>
      </c>
      <c r="Q802" s="437" t="str">
        <f>VLOOKUP(P802,'Tech. sheet (2)'!$A:$S,17,FALSE)</f>
        <v>70-2 A</v>
      </c>
      <c r="R802" s="447" t="str">
        <f>VLOOKUP(P802,'Tech. sheet (2)'!$A:$S,12,FALSE)</f>
        <v>G/G</v>
      </c>
      <c r="S802" s="514">
        <v>1.0</v>
      </c>
      <c r="T802" s="436">
        <v>816314.0</v>
      </c>
      <c r="U802" s="453">
        <f>VLOOKUP(N802,Register!$B:$E,4,FALSE)</f>
        <v>25000</v>
      </c>
      <c r="V802" s="412"/>
      <c r="W802" s="270"/>
      <c r="X802" s="270"/>
      <c r="Y802" s="270"/>
      <c r="Z802" s="270"/>
      <c r="AA802" s="270"/>
      <c r="AB802" s="270"/>
      <c r="AC802" s="270"/>
    </row>
    <row r="803" ht="15.75" customHeight="1">
      <c r="A803" s="111" t="s">
        <v>2077</v>
      </c>
      <c r="B803" s="436" t="str">
        <f>VLOOKUP(C803,'Tech. sheet (2)'!$A:$S,18,FALSE)</f>
        <v>L-922-868-170TH580S2828-USK-W14K05</v>
      </c>
      <c r="C803" s="437" t="str">
        <f>VLOOKUP(A803,Register!$B:$F,3,FALSE)</f>
        <v>OT070-ELQ7022A6A 28/28 USK </v>
      </c>
      <c r="D803" s="437" t="str">
        <f>VLOOKUP(C803,'Tech. sheet (2)'!$A:$S,17,FALSE)</f>
        <v>70-5</v>
      </c>
      <c r="E803" s="437" t="str">
        <f>VLOOKUP(C803,'Tech. sheet (2)'!$A:$S,12,FALSE)</f>
        <v>2W/C</v>
      </c>
      <c r="F803" s="505">
        <v>1.0</v>
      </c>
      <c r="G803" s="505" t="s">
        <v>3306</v>
      </c>
      <c r="H803" s="436">
        <f>VLOOKUP(A803,Register!$B:$E,4,FALSE)</f>
        <v>23000</v>
      </c>
      <c r="I803" s="412"/>
      <c r="J803" s="412"/>
      <c r="K803" s="412"/>
      <c r="L803" s="412"/>
      <c r="M803" s="412"/>
      <c r="N803" s="202" t="s">
        <v>2101</v>
      </c>
      <c r="O803" s="344" t="str">
        <f>VLOOKUP(P803,'Tech. sheet (2)'!$A:$R,18,FALSE)</f>
        <v>L-942-790-160TS340S2020-RAS-А08К05</v>
      </c>
      <c r="P803" s="343" t="str">
        <f>VLOOKUP(N803,Register!$B:$E,3,FALSE)</f>
        <v>0,16x942x790 ALU/С</v>
      </c>
      <c r="Q803" s="437" t="str">
        <f>VLOOKUP(P803,'Tech. sheet (2)'!$A:$S,17,FALSE)</f>
        <v>BUF-3 A</v>
      </c>
      <c r="R803" s="437" t="str">
        <f>VLOOKUP(P803,'Tech. sheet (2)'!$A:$S,12,FALSE)</f>
        <v>ALU/С</v>
      </c>
      <c r="S803" s="505">
        <v>1.0</v>
      </c>
      <c r="T803" s="505" t="s">
        <v>3306</v>
      </c>
      <c r="U803" s="436">
        <f>VLOOKUP(N803,Register!$B:$E,4,FALSE)</f>
        <v>10000</v>
      </c>
      <c r="V803" s="412"/>
      <c r="W803" s="270"/>
      <c r="X803" s="270"/>
      <c r="Y803" s="270"/>
      <c r="Z803" s="270"/>
      <c r="AA803" s="270"/>
      <c r="AB803" s="270"/>
      <c r="AC803" s="270"/>
    </row>
    <row r="804" ht="15.75" customHeight="1">
      <c r="A804" s="111" t="s">
        <v>2077</v>
      </c>
      <c r="B804" s="436" t="str">
        <f>VLOOKUP(C804,'Tech. sheet (2)'!$A:$S,18,FALSE)</f>
        <v>L-922-868-170TH580S2828-USK-W14K05</v>
      </c>
      <c r="C804" s="437" t="str">
        <f>VLOOKUP(A804,Register!$B:$F,3,FALSE)</f>
        <v>OT070-ELQ7022A6A 28/28 USK </v>
      </c>
      <c r="D804" s="437" t="str">
        <f>VLOOKUP(C804,'Tech. sheet (2)'!$A:$S,17,FALSE)</f>
        <v>70-5</v>
      </c>
      <c r="E804" s="437" t="str">
        <f>VLOOKUP(C804,'Tech. sheet (2)'!$A:$S,12,FALSE)</f>
        <v>2W/C</v>
      </c>
      <c r="F804" s="505">
        <v>2.0</v>
      </c>
      <c r="G804" s="505">
        <v>818062.0</v>
      </c>
      <c r="H804" s="436">
        <f>VLOOKUP(A804,Register!$B:$E,4,FALSE)</f>
        <v>23000</v>
      </c>
      <c r="I804" s="412"/>
      <c r="J804" s="412"/>
      <c r="K804" s="412"/>
      <c r="L804" s="412"/>
      <c r="M804" s="412"/>
      <c r="N804" s="202" t="s">
        <v>2102</v>
      </c>
      <c r="O804" s="344" t="str">
        <f>VLOOKUP(P804,'Tech. sheet (2)'!$A:$R,18,FALSE)</f>
        <v>L-942-790-160TS480S2020-USK-А08К05  </v>
      </c>
      <c r="P804" s="343" t="str">
        <f>VLOOKUP(N804,Register!$B:$E,3,FALSE)</f>
        <v>0,16x942x790 ALU/С USK</v>
      </c>
      <c r="Q804" s="437" t="str">
        <f>VLOOKUP(P804,'Tech. sheet (2)'!$A:$S,17,FALSE)</f>
        <v>BUF-3 B</v>
      </c>
      <c r="R804" s="437" t="str">
        <f>VLOOKUP(P804,'Tech. sheet (2)'!$A:$S,12,FALSE)</f>
        <v>ALU/С</v>
      </c>
      <c r="S804" s="505">
        <v>1.0</v>
      </c>
      <c r="T804" s="505" t="s">
        <v>3306</v>
      </c>
      <c r="U804" s="436">
        <f>VLOOKUP(N804,Register!$B:$E,4,FALSE)</f>
        <v>32000</v>
      </c>
      <c r="V804" s="412"/>
      <c r="W804" s="270"/>
      <c r="X804" s="270"/>
      <c r="Y804" s="270"/>
      <c r="Z804" s="270"/>
      <c r="AA804" s="270"/>
      <c r="AB804" s="270"/>
      <c r="AC804" s="270"/>
    </row>
    <row r="805" ht="15.75" customHeight="1">
      <c r="A805" s="111" t="s">
        <v>2077</v>
      </c>
      <c r="B805" s="436" t="str">
        <f>VLOOKUP(C805,'Tech. sheet (2)'!$A:$S,18,FALSE)</f>
        <v>L-922-868-170TH580S2828-USK-W14K05</v>
      </c>
      <c r="C805" s="437" t="str">
        <f>VLOOKUP(A805,Register!$B:$F,3,FALSE)</f>
        <v>OT070-ELQ7022A6A 28/28 USK </v>
      </c>
      <c r="D805" s="437" t="str">
        <f>VLOOKUP(C805,'Tech. sheet (2)'!$A:$S,17,FALSE)</f>
        <v>70-5</v>
      </c>
      <c r="E805" s="437" t="str">
        <f>VLOOKUP(C805,'Tech. sheet (2)'!$A:$S,12,FALSE)</f>
        <v>2W/C</v>
      </c>
      <c r="F805" s="505">
        <v>3.0</v>
      </c>
      <c r="G805" s="505">
        <v>818062.0</v>
      </c>
      <c r="H805" s="436">
        <f>VLOOKUP(A805,Register!$B:$E,4,FALSE)</f>
        <v>23000</v>
      </c>
      <c r="I805" s="412"/>
      <c r="J805" s="412"/>
      <c r="K805" s="412"/>
      <c r="L805" s="412"/>
      <c r="M805" s="412"/>
      <c r="N805" s="111" t="s">
        <v>2103</v>
      </c>
      <c r="O805" s="344" t="str">
        <f>VLOOKUP(P805,'Tech. sheet (2)'!$A:$R,18,FALSE)</f>
        <v>L-808-908-200TH550S2828-HBI-A07K05</v>
      </c>
      <c r="P805" s="343" t="str">
        <f>VLOOKUP(N805,Register!$B:$E,3,FALSE)</f>
        <v>OT96 Alu/C HBI auto</v>
      </c>
      <c r="Q805" s="437" t="str">
        <f>VLOOKUP(P805,'Tech. sheet (2)'!$A:$S,17,FALSE)</f>
        <v>96-1 A</v>
      </c>
      <c r="R805" s="447" t="str">
        <f>VLOOKUP(P805,'Tech. sheet (2)'!$A:$S,12,FALSE)</f>
        <v>ALU/C</v>
      </c>
      <c r="S805" s="505">
        <v>1.0</v>
      </c>
      <c r="T805" s="505" t="s">
        <v>3306</v>
      </c>
      <c r="U805" s="436">
        <f>VLOOKUP(N805,Register!$B:$E,4,FALSE)</f>
        <v>20000</v>
      </c>
      <c r="V805" s="412"/>
      <c r="W805" s="270"/>
      <c r="X805" s="270"/>
      <c r="Y805" s="270"/>
      <c r="Z805" s="270"/>
      <c r="AA805" s="270"/>
      <c r="AB805" s="270"/>
      <c r="AC805" s="270"/>
    </row>
    <row r="806" ht="15.75" customHeight="1">
      <c r="A806" s="202" t="s">
        <v>2087</v>
      </c>
      <c r="B806" s="449" t="str">
        <f>VLOOKUP(C806,'Tech. sheet (2)'!$A:$S,18,FALSE)</f>
        <v>L-954-848-170TH435S2828-HBI-21EK05 </v>
      </c>
      <c r="C806" s="437" t="str">
        <f>VLOOKUP(A806,Register!$B:$F,3,FALSE)</f>
        <v>OT62-ELQ6215A5A HBI 21E</v>
      </c>
      <c r="D806" s="437" t="str">
        <f>VLOOKUP(C806,'Tech. sheet (2)'!$A:$S,17,FALSE)</f>
        <v>62-1 A</v>
      </c>
      <c r="E806" s="447" t="str">
        <f>VLOOKUP(C806,'Tech. sheet (2)'!$A:$S,12,FALSE)</f>
        <v>21E</v>
      </c>
      <c r="F806" s="505">
        <v>2.0</v>
      </c>
      <c r="G806" s="505" t="s">
        <v>3309</v>
      </c>
      <c r="H806" s="436">
        <f>VLOOKUP(A806,Register!$B:$E,4,FALSE)</f>
        <v>1500</v>
      </c>
      <c r="I806" s="412"/>
      <c r="J806" s="412"/>
      <c r="K806" s="412"/>
      <c r="L806" s="412"/>
      <c r="M806" s="412"/>
      <c r="N806" s="111" t="s">
        <v>2104</v>
      </c>
      <c r="O806" s="344" t="str">
        <f>VLOOKUP(P806,'Tech. sheet (2)'!$A:$R,18,FALSE)</f>
        <v>L-808-908-200TH550S2828-HBI-15VK05</v>
      </c>
      <c r="P806" s="343" t="str">
        <f>VLOOKUP(N806,Register!$B:$E,3,FALSE)</f>
        <v>OT96-15VK05 HBIS</v>
      </c>
      <c r="Q806" s="437" t="str">
        <f>VLOOKUP(P806,'Tech. sheet (2)'!$A:$S,17,FALSE)</f>
        <v>96-8 A</v>
      </c>
      <c r="R806" s="437" t="str">
        <f>VLOOKUP(P806,'Tech. sheet (2)'!$A:$S,12,FALSE)</f>
        <v>W/C 15V</v>
      </c>
      <c r="S806" s="505">
        <v>1.0</v>
      </c>
      <c r="T806" s="505" t="s">
        <v>3306</v>
      </c>
      <c r="U806" s="436">
        <f>VLOOKUP(N806,Register!$B:$E,4,FALSE)</f>
        <v>20000</v>
      </c>
      <c r="V806" s="412"/>
      <c r="W806" s="270"/>
      <c r="X806" s="270"/>
      <c r="Y806" s="270"/>
      <c r="Z806" s="270"/>
      <c r="AA806" s="270"/>
      <c r="AB806" s="270"/>
      <c r="AC806" s="270"/>
    </row>
    <row r="807" ht="15.75" customHeight="1">
      <c r="A807" s="111" t="s">
        <v>2081</v>
      </c>
      <c r="B807" s="436" t="str">
        <f>VLOOKUP(C807,'Tech. sheet (2)'!$A:$S,18,FALSE)</f>
        <v>L-838-942-170TH550F2820-HBI-A55K05</v>
      </c>
      <c r="C807" s="437" t="str">
        <f>VLOOKUP(A807,Register!$B:$F,3,FALSE)</f>
        <v>0,17x838x942 ALU/С</v>
      </c>
      <c r="D807" s="437" t="str">
        <f>VLOOKUP(C807,'Tech. sheet (2)'!$A:$S,17,FALSE)</f>
        <v>BUF-8 A</v>
      </c>
      <c r="E807" s="437" t="str">
        <f>VLOOKUP(C807,'Tech. sheet (2)'!$A:$S,12,FALSE)</f>
        <v>ALU/С</v>
      </c>
      <c r="F807" s="505">
        <v>2.0</v>
      </c>
      <c r="G807" s="505" t="s">
        <v>3308</v>
      </c>
      <c r="H807" s="436">
        <f>VLOOKUP(A807,Register!$B:$E,4,FALSE)</f>
        <v>30000</v>
      </c>
      <c r="I807" s="412"/>
      <c r="J807" s="412"/>
      <c r="K807" s="412"/>
      <c r="L807" s="412"/>
      <c r="M807" s="412"/>
      <c r="N807" s="111" t="s">
        <v>2082</v>
      </c>
      <c r="O807" s="344" t="str">
        <f>VLOOKUP(P807,'Tech. sheet (2)'!$A:$R,18,FALSE)</f>
        <v>L-950-876-270TH435F5628-BAO-20EB05</v>
      </c>
      <c r="P807" s="343" t="str">
        <f>VLOOKUP(N807,Register!$B:$E,3,FALSE)</f>
        <v>OT153-ELQ1554A0A BAO</v>
      </c>
      <c r="Q807" s="437" t="str">
        <f>VLOOKUP(P807,'Tech. sheet (2)'!$A:$S,17,FALSE)</f>
        <v>153-1 A</v>
      </c>
      <c r="R807" s="437" t="str">
        <f>VLOOKUP(P807,'Tech. sheet (2)'!$A:$S,12,FALSE)</f>
        <v>W/G</v>
      </c>
      <c r="S807" s="505">
        <v>1.0</v>
      </c>
      <c r="T807" s="505" t="s">
        <v>3307</v>
      </c>
      <c r="U807" s="436">
        <f>VLOOKUP(N807,Register!$B:$E,4,FALSE)</f>
        <v>5400</v>
      </c>
      <c r="V807" s="412"/>
      <c r="W807" s="270"/>
      <c r="X807" s="270"/>
      <c r="Y807" s="270"/>
      <c r="Z807" s="270"/>
      <c r="AA807" s="270"/>
      <c r="AB807" s="270"/>
      <c r="AC807" s="270"/>
    </row>
    <row r="808" ht="15.75" customHeight="1">
      <c r="A808" s="202" t="s">
        <v>2101</v>
      </c>
      <c r="B808" s="436" t="str">
        <f>VLOOKUP(C808,'Tech. sheet (2)'!$A:$S,18,FALSE)</f>
        <v>L-942-790-160TS340S2020-RAS-А08К05</v>
      </c>
      <c r="C808" s="437" t="str">
        <f>VLOOKUP(A808,Register!$B:$F,3,FALSE)</f>
        <v>0,16x942x790 ALU/С</v>
      </c>
      <c r="D808" s="437" t="str">
        <f>VLOOKUP(C808,'Tech. sheet (2)'!$A:$S,17,FALSE)</f>
        <v>BUF-3 A</v>
      </c>
      <c r="E808" s="437" t="str">
        <f>VLOOKUP(C808,'Tech. sheet (2)'!$A:$S,12,FALSE)</f>
        <v>ALU/С</v>
      </c>
      <c r="F808" s="505">
        <v>2.0</v>
      </c>
      <c r="G808" s="505" t="s">
        <v>3308</v>
      </c>
      <c r="H808" s="436">
        <f>VLOOKUP(A808,Register!$B:$E,4,FALSE)</f>
        <v>10000</v>
      </c>
      <c r="I808" s="412"/>
      <c r="J808" s="412"/>
      <c r="K808" s="412"/>
      <c r="L808" s="412"/>
      <c r="M808" s="412"/>
      <c r="N808" s="141" t="s">
        <v>2105</v>
      </c>
      <c r="O808" s="344" t="str">
        <f>VLOOKUP(P808,'Tech. sheet (2)'!$A:$R,18,FALSE)</f>
        <v>L-950-876-270TH435F5628-BAO-20EB05</v>
      </c>
      <c r="P808" s="343" t="str">
        <f>VLOOKUP(N808,Register!$B:$E,3,FALSE)</f>
        <v>OT153-ELQ1554A0A BAO</v>
      </c>
      <c r="Q808" s="437" t="str">
        <f>VLOOKUP(P808,'Tech. sheet (2)'!$A:$S,17,FALSE)</f>
        <v>153-1 A</v>
      </c>
      <c r="R808" s="437" t="str">
        <f>VLOOKUP(P808,'Tech. sheet (2)'!$A:$S,12,FALSE)</f>
        <v>W/G</v>
      </c>
      <c r="S808" s="505">
        <v>1.0</v>
      </c>
      <c r="T808" s="505" t="s">
        <v>3307</v>
      </c>
      <c r="U808" s="436">
        <f>VLOOKUP(N808,Register!$B:$E,4,FALSE)</f>
        <v>31000</v>
      </c>
      <c r="V808" s="412"/>
      <c r="W808" s="270"/>
      <c r="X808" s="270"/>
      <c r="Y808" s="270"/>
      <c r="Z808" s="270"/>
      <c r="AA808" s="270"/>
      <c r="AB808" s="270"/>
      <c r="AC808" s="270"/>
    </row>
    <row r="809" ht="15.75" customHeight="1">
      <c r="A809" s="202" t="s">
        <v>2102</v>
      </c>
      <c r="B809" s="436" t="str">
        <f>VLOOKUP(C809,'Tech. sheet (2)'!$A:$S,18,FALSE)</f>
        <v>L-942-790-160TS480S2020-USK-А08К05  </v>
      </c>
      <c r="C809" s="437" t="str">
        <f>VLOOKUP(A809,Register!$B:$F,3,FALSE)</f>
        <v>0,16x942x790 ALU/С USK</v>
      </c>
      <c r="D809" s="437" t="str">
        <f>VLOOKUP(C809,'Tech. sheet (2)'!$A:$S,17,FALSE)</f>
        <v>BUF-3 B</v>
      </c>
      <c r="E809" s="437" t="str">
        <f>VLOOKUP(C809,'Tech. sheet (2)'!$A:$S,12,FALSE)</f>
        <v>ALU/С</v>
      </c>
      <c r="F809" s="505">
        <v>2.0</v>
      </c>
      <c r="G809" s="505" t="s">
        <v>3308</v>
      </c>
      <c r="H809" s="436">
        <f>VLOOKUP(A809,Register!$B:$E,4,FALSE)</f>
        <v>32000</v>
      </c>
      <c r="I809" s="412"/>
      <c r="J809" s="412"/>
      <c r="K809" s="412"/>
      <c r="L809" s="412"/>
      <c r="M809" s="412"/>
      <c r="N809" s="111" t="s">
        <v>2076</v>
      </c>
      <c r="O809" s="344" t="str">
        <f>VLOOKUP(P809,'Tech. sheet (2)'!$A:$R,18,FALSE)</f>
        <v>L-950-876-270TH435F5628-HBI-20EB05</v>
      </c>
      <c r="P809" s="343" t="str">
        <f>VLOOKUP(N809,Register!$B:$E,3,FALSE)</f>
        <v>OT153-ELQ1554A0A</v>
      </c>
      <c r="Q809" s="437" t="str">
        <f>VLOOKUP(P809,'Tech. sheet (2)'!$A:$S,17,FALSE)</f>
        <v>153-1 A</v>
      </c>
      <c r="R809" s="437" t="str">
        <f>VLOOKUP(P809,'Tech. sheet (2)'!$A:$S,12,FALSE)</f>
        <v>W/G</v>
      </c>
      <c r="S809" s="505">
        <v>3.0</v>
      </c>
      <c r="T809" s="505">
        <v>816733.0</v>
      </c>
      <c r="U809" s="436">
        <v>13000.0</v>
      </c>
      <c r="V809" s="412"/>
      <c r="W809" s="270"/>
      <c r="X809" s="270"/>
      <c r="Y809" s="270"/>
      <c r="Z809" s="270"/>
      <c r="AA809" s="270"/>
      <c r="AB809" s="270"/>
      <c r="AC809" s="270"/>
    </row>
    <row r="810" ht="15.75" customHeight="1">
      <c r="A810" s="202" t="s">
        <v>2103</v>
      </c>
      <c r="B810" s="436" t="str">
        <f>VLOOKUP(C810,'Tech. sheet (2)'!$A:$S,18,FALSE)</f>
        <v>L-808-908-200TH550S2828-HBI-A07K05</v>
      </c>
      <c r="C810" s="437" t="str">
        <f>VLOOKUP(A810,Register!$B:$F,3,FALSE)</f>
        <v>OT96 Alu/C HBI auto</v>
      </c>
      <c r="D810" s="437" t="str">
        <f>VLOOKUP(C810,'Tech. sheet (2)'!$A:$S,17,FALSE)</f>
        <v>96-1 A</v>
      </c>
      <c r="E810" s="447" t="str">
        <f>VLOOKUP(C810,'Tech. sheet (2)'!$A:$S,12,FALSE)</f>
        <v>ALU/C</v>
      </c>
      <c r="F810" s="505">
        <v>2.0</v>
      </c>
      <c r="G810" s="505" t="s">
        <v>3308</v>
      </c>
      <c r="H810" s="436">
        <f>VLOOKUP(A810,Register!$B:$E,4,FALSE)</f>
        <v>20000</v>
      </c>
      <c r="I810" s="412"/>
      <c r="J810" s="412"/>
      <c r="K810" s="412"/>
      <c r="L810" s="412"/>
      <c r="M810" s="412"/>
      <c r="N810" s="202" t="s">
        <v>2082</v>
      </c>
      <c r="O810" s="344" t="str">
        <f>VLOOKUP(P810,'Tech. sheet (2)'!$A:$R,18,FALSE)</f>
        <v>L-950-876-270TH435F5628-BAO-20EB05</v>
      </c>
      <c r="P810" s="343" t="str">
        <f>VLOOKUP(N810,Register!$B:$E,3,FALSE)</f>
        <v>OT153-ELQ1554A0A BAO</v>
      </c>
      <c r="Q810" s="437" t="str">
        <f>VLOOKUP(P810,'Tech. sheet (2)'!$A:$S,17,FALSE)</f>
        <v>153-1 A</v>
      </c>
      <c r="R810" s="437" t="str">
        <f>VLOOKUP(P810,'Tech. sheet (2)'!$A:$S,12,FALSE)</f>
        <v>W/G</v>
      </c>
      <c r="S810" s="505">
        <v>3.0</v>
      </c>
      <c r="T810" s="505">
        <v>816733.0</v>
      </c>
      <c r="U810" s="436">
        <f>VLOOKUP(N810,Register!$B:$E,4,FALSE)</f>
        <v>5400</v>
      </c>
      <c r="V810" s="412"/>
      <c r="W810" s="270"/>
      <c r="X810" s="270"/>
      <c r="Y810" s="270"/>
      <c r="Z810" s="270"/>
      <c r="AA810" s="270"/>
      <c r="AB810" s="270"/>
      <c r="AC810" s="270"/>
    </row>
    <row r="811" ht="15.75" customHeight="1">
      <c r="A811" s="202" t="s">
        <v>2076</v>
      </c>
      <c r="B811" s="436" t="str">
        <f>VLOOKUP(C811,'Tech. sheet (2)'!$A:$S,18,FALSE)</f>
        <v>L-950-876-270TH435F5628-HBI-20EB05</v>
      </c>
      <c r="C811" s="437" t="str">
        <f>VLOOKUP(A811,Register!$B:$F,3,FALSE)</f>
        <v>OT153-ELQ1554A0A</v>
      </c>
      <c r="D811" s="437" t="str">
        <f>VLOOKUP(C811,'Tech. sheet (2)'!$A:$S,17,FALSE)</f>
        <v>153-1 A</v>
      </c>
      <c r="E811" s="437" t="str">
        <f>VLOOKUP(C811,'Tech. sheet (2)'!$A:$S,12,FALSE)</f>
        <v>W/G</v>
      </c>
      <c r="F811" s="505">
        <v>2.0</v>
      </c>
      <c r="G811" s="505">
        <v>819059.0</v>
      </c>
      <c r="H811" s="436">
        <v>13000.0</v>
      </c>
      <c r="I811" s="412"/>
      <c r="J811" s="412"/>
      <c r="K811" s="412"/>
      <c r="L811" s="412"/>
      <c r="M811" s="412"/>
      <c r="N811" s="111" t="s">
        <v>2105</v>
      </c>
      <c r="O811" s="344" t="str">
        <f>VLOOKUP(P811,'Tech. sheet (2)'!$A:$R,18,FALSE)</f>
        <v>L-950-876-270TH435F5628-BAO-20EB05</v>
      </c>
      <c r="P811" s="343" t="str">
        <f>VLOOKUP(N811,Register!$B:$E,3,FALSE)</f>
        <v>OT153-ELQ1554A0A BAO</v>
      </c>
      <c r="Q811" s="437" t="str">
        <f>VLOOKUP(P811,'Tech. sheet (2)'!$A:$S,17,FALSE)</f>
        <v>153-1 A</v>
      </c>
      <c r="R811" s="437" t="str">
        <f>VLOOKUP(P811,'Tech. sheet (2)'!$A:$S,12,FALSE)</f>
        <v>W/G</v>
      </c>
      <c r="S811" s="505">
        <v>3.0</v>
      </c>
      <c r="T811" s="505">
        <v>816733.0</v>
      </c>
      <c r="U811" s="436">
        <f>VLOOKUP(N811,Register!$B:$E,4,FALSE)</f>
        <v>31000</v>
      </c>
      <c r="V811" s="412"/>
      <c r="W811" s="270"/>
      <c r="X811" s="270"/>
      <c r="Y811" s="270"/>
      <c r="Z811" s="270"/>
      <c r="AA811" s="270"/>
      <c r="AB811" s="270"/>
      <c r="AC811" s="270"/>
    </row>
    <row r="812" ht="15.75" customHeight="1">
      <c r="A812" s="111" t="s">
        <v>2082</v>
      </c>
      <c r="B812" s="436" t="str">
        <f>VLOOKUP(C812,'Tech. sheet (2)'!$A:$S,18,FALSE)</f>
        <v>L-950-876-270TH435F5628-BAO-20EB05</v>
      </c>
      <c r="C812" s="437" t="str">
        <f>VLOOKUP(A812,Register!$B:$F,3,FALSE)</f>
        <v>OT153-ELQ1554A0A BAO</v>
      </c>
      <c r="D812" s="437" t="str">
        <f>VLOOKUP(C812,'Tech. sheet (2)'!$A:$S,17,FALSE)</f>
        <v>153-1 A</v>
      </c>
      <c r="E812" s="437" t="str">
        <f>VLOOKUP(C812,'Tech. sheet (2)'!$A:$S,12,FALSE)</f>
        <v>W/G</v>
      </c>
      <c r="F812" s="505">
        <v>2.0</v>
      </c>
      <c r="G812" s="505">
        <v>819059.0</v>
      </c>
      <c r="H812" s="436">
        <f>VLOOKUP(A812,Register!$B:$E,4,FALSE)</f>
        <v>5400</v>
      </c>
      <c r="I812" s="412"/>
      <c r="J812" s="412"/>
      <c r="K812" s="412"/>
      <c r="L812" s="412"/>
      <c r="M812" s="412"/>
      <c r="N812" s="202" t="s">
        <v>2033</v>
      </c>
      <c r="O812" s="344" t="str">
        <f>VLOOKUP(P812,'Tech. sheet (2)'!$A:$R,18,FALSE)</f>
        <v>L-918-925-140TS550S2828-USK-C06K05  </v>
      </c>
      <c r="P812" s="343" t="str">
        <f>VLOOKUP(N812,Register!$B:$E,3,FALSE)</f>
        <v>0,14x918x925 USK G/C</v>
      </c>
      <c r="Q812" s="437" t="str">
        <f>VLOOKUP(P812,'Tech. sheet (2)'!$A:$S,17,FALSE)</f>
        <v>BUF-9 A</v>
      </c>
      <c r="R812" s="437" t="str">
        <f>VLOOKUP(P812,'Tech. sheet (2)'!$A:$S,12,FALSE)</f>
        <v>G/C</v>
      </c>
      <c r="S812" s="505">
        <v>2.0</v>
      </c>
      <c r="T812" s="505">
        <v>101597.0</v>
      </c>
      <c r="U812" s="436">
        <f>VLOOKUP(N812,Register!$B:$E,4,FALSE)</f>
        <v>22000</v>
      </c>
      <c r="V812" s="412"/>
      <c r="W812" s="270"/>
      <c r="X812" s="270"/>
      <c r="Y812" s="270"/>
      <c r="Z812" s="270"/>
      <c r="AA812" s="270"/>
      <c r="AB812" s="270"/>
      <c r="AC812" s="270"/>
    </row>
    <row r="813" ht="15.75" customHeight="1">
      <c r="A813" s="141" t="s">
        <v>2105</v>
      </c>
      <c r="B813" s="436" t="str">
        <f>VLOOKUP(C813,'Tech. sheet (2)'!$A:$S,18,FALSE)</f>
        <v>L-950-876-270TH435F5628-BAO-20EB05</v>
      </c>
      <c r="C813" s="437" t="str">
        <f>VLOOKUP(A813,Register!$B:$F,3,FALSE)</f>
        <v>OT153-ELQ1554A0A BAO</v>
      </c>
      <c r="D813" s="437" t="str">
        <f>VLOOKUP(C813,'Tech. sheet (2)'!$A:$S,17,FALSE)</f>
        <v>153-1 A</v>
      </c>
      <c r="E813" s="437" t="str">
        <f>VLOOKUP(C813,'Tech. sheet (2)'!$A:$S,12,FALSE)</f>
        <v>W/G</v>
      </c>
      <c r="F813" s="505">
        <v>2.0</v>
      </c>
      <c r="G813" s="505">
        <v>819059.0</v>
      </c>
      <c r="H813" s="436">
        <f>VLOOKUP(A813,Register!$B:$E,4,FALSE)</f>
        <v>31000</v>
      </c>
      <c r="I813" s="412"/>
      <c r="J813" s="412"/>
      <c r="K813" s="412"/>
      <c r="L813" s="412"/>
      <c r="M813" s="412"/>
      <c r="N813" s="202" t="s">
        <v>2096</v>
      </c>
      <c r="O813" s="344" t="str">
        <f>VLOOKUP(P813,'Tech. sheet (2)'!$A:$R,18,FALSE)</f>
        <v>L-975-925-150TS550S2828-USK-C06K05</v>
      </c>
      <c r="P813" s="343" t="str">
        <f>VLOOKUP(N813,Register!$B:$E,3,FALSE)</f>
        <v>0,15x975x925 G/C USK</v>
      </c>
      <c r="Q813" s="437" t="str">
        <f>VLOOKUP(P813,'Tech. sheet (2)'!$A:$S,17,FALSE)</f>
        <v>BUF-11 C</v>
      </c>
      <c r="R813" s="437" t="str">
        <f>VLOOKUP(P813,'Tech. sheet (2)'!$A:$S,12,FALSE)</f>
        <v>G/C</v>
      </c>
      <c r="S813" s="505">
        <v>2.0</v>
      </c>
      <c r="T813" s="505">
        <v>101597.0</v>
      </c>
      <c r="U813" s="436">
        <f>VLOOKUP(N813,Register!$B:$E,4,FALSE)</f>
        <v>7000</v>
      </c>
      <c r="V813" s="412"/>
      <c r="W813" s="270"/>
      <c r="X813" s="270"/>
      <c r="Y813" s="270"/>
      <c r="Z813" s="270"/>
      <c r="AA813" s="270"/>
      <c r="AB813" s="270"/>
      <c r="AC813" s="270"/>
    </row>
    <row r="814" ht="15.75" customHeight="1">
      <c r="A814" s="202" t="s">
        <v>2033</v>
      </c>
      <c r="B814" s="436" t="str">
        <f>VLOOKUP(C814,'Tech. sheet (2)'!$A:$S,18,FALSE)</f>
        <v>L-918-925-140TS550S2828-USK-C06K05  </v>
      </c>
      <c r="C814" s="437" t="str">
        <f>VLOOKUP(A814,Register!$B:$F,3,FALSE)</f>
        <v>0,14x918x925 USK G/C</v>
      </c>
      <c r="D814" s="437" t="str">
        <f>VLOOKUP(C814,'Tech. sheet (2)'!$A:$S,17,FALSE)</f>
        <v>BUF-9 A</v>
      </c>
      <c r="E814" s="437" t="str">
        <f>VLOOKUP(C814,'Tech. sheet (2)'!$A:$S,12,FALSE)</f>
        <v>G/C</v>
      </c>
      <c r="F814" s="505">
        <v>1.0</v>
      </c>
      <c r="G814" s="505" t="s">
        <v>3306</v>
      </c>
      <c r="H814" s="436">
        <f>VLOOKUP(A814,Register!$B:$E,4,FALSE)</f>
        <v>22000</v>
      </c>
      <c r="I814" s="412"/>
      <c r="J814" s="412"/>
      <c r="K814" s="412"/>
      <c r="L814" s="412"/>
      <c r="M814" s="412"/>
      <c r="N814" s="111" t="s">
        <v>2123</v>
      </c>
      <c r="O814" s="450" t="str">
        <f>VLOOKUP(P814,'Tech. sheet (2)'!$A:$R,18,FALSE)</f>
        <v>L-913-766-140TS480F2020-USK-21EK05</v>
      </c>
      <c r="P814" s="343" t="str">
        <f>VLOOKUP(N814,Register!$B:$E,3,FALSE)</f>
        <v>0,14x913x766 USK 21E</v>
      </c>
      <c r="Q814" s="437" t="str">
        <f>VLOOKUP(P814,'Tech. sheet (2)'!$A:$S,17,FALSE)</f>
        <v>BUF-2 A</v>
      </c>
      <c r="R814" s="437" t="str">
        <f>VLOOKUP(P814,'Tech. sheet (2)'!$A:$S,12,FALSE)</f>
        <v>W/C </v>
      </c>
      <c r="S814" s="505">
        <v>1.0</v>
      </c>
      <c r="T814" s="505" t="s">
        <v>3306</v>
      </c>
      <c r="U814" s="436">
        <f>VLOOKUP(N814,Register!$B:$E,4,FALSE)</f>
        <v>9000</v>
      </c>
      <c r="V814" s="412"/>
      <c r="W814" s="270"/>
      <c r="X814" s="270"/>
      <c r="Y814" s="270"/>
      <c r="Z814" s="270"/>
      <c r="AA814" s="270"/>
      <c r="AB814" s="270"/>
      <c r="AC814" s="270"/>
    </row>
    <row r="815" ht="15.75" customHeight="1">
      <c r="A815" s="202" t="s">
        <v>2096</v>
      </c>
      <c r="B815" s="436" t="str">
        <f>VLOOKUP(C815,'Tech. sheet (2)'!$A:$S,18,FALSE)</f>
        <v>L-975-925-150TS550S2828-USK-C06K05</v>
      </c>
      <c r="C815" s="437" t="str">
        <f>VLOOKUP(A815,Register!$B:$F,3,FALSE)</f>
        <v>0,15x975x925 G/C USK</v>
      </c>
      <c r="D815" s="437" t="str">
        <f>VLOOKUP(C815,'Tech. sheet (2)'!$A:$S,17,FALSE)</f>
        <v>BUF-11 C</v>
      </c>
      <c r="E815" s="437" t="str">
        <f>VLOOKUP(C815,'Tech. sheet (2)'!$A:$S,12,FALSE)</f>
        <v>G/C</v>
      </c>
      <c r="F815" s="505">
        <v>1.0</v>
      </c>
      <c r="G815" s="505" t="s">
        <v>3306</v>
      </c>
      <c r="H815" s="436">
        <f>VLOOKUP(A815,Register!$B:$E,4,FALSE)</f>
        <v>7000</v>
      </c>
      <c r="I815" s="412"/>
      <c r="J815" s="412"/>
      <c r="K815" s="412"/>
      <c r="L815" s="412"/>
      <c r="M815" s="412"/>
      <c r="N815" s="202" t="s">
        <v>2124</v>
      </c>
      <c r="O815" s="344" t="str">
        <f>VLOOKUP(P815,'Tech. sheet (2)'!$A:$R,18,FALSE)</f>
        <v>L-922-868-170TH580S5628-HBI-21ЕК05</v>
      </c>
      <c r="P815" s="343" t="str">
        <f>VLOOKUP(N815,Register!$B:$E,3,FALSE)</f>
        <v>OT070-ELQ7022A5A 21Е HBI</v>
      </c>
      <c r="Q815" s="437" t="str">
        <f>VLOOKUP(P815,'Tech. sheet (2)'!$A:$S,17,FALSE)</f>
        <v>70-6 B</v>
      </c>
      <c r="R815" s="437" t="str">
        <f>VLOOKUP(P815,'Tech. sheet (2)'!$A:$S,12,FALSE)</f>
        <v>W/C 21Е</v>
      </c>
      <c r="S815" s="505">
        <v>1.0</v>
      </c>
      <c r="T815" s="505" t="s">
        <v>3306</v>
      </c>
      <c r="U815" s="436">
        <f>VLOOKUP(N815,Register!$B:$E,4,FALSE)</f>
        <v>15000</v>
      </c>
      <c r="V815" s="412"/>
      <c r="W815" s="270"/>
      <c r="X815" s="270"/>
      <c r="Y815" s="270"/>
      <c r="Z815" s="270"/>
      <c r="AA815" s="270"/>
      <c r="AB815" s="270"/>
      <c r="AC815" s="270"/>
    </row>
    <row r="816" ht="15.75" customHeight="1">
      <c r="A816" s="202" t="s">
        <v>2032</v>
      </c>
      <c r="B816" s="449" t="str">
        <f>VLOOKUP(C816,'Tech. sheet (2)'!$A:$S,18,FALSE)</f>
        <v>L-975-925-140TS550S2828-USK-21EK05</v>
      </c>
      <c r="C816" s="437" t="str">
        <f>VLOOKUP(A816,Register!$B:$F,3,FALSE)</f>
        <v>0,14x975x925 W/K USK</v>
      </c>
      <c r="D816" s="437" t="str">
        <f>VLOOKUP(C816,'Tech. sheet (2)'!$A:$S,17,FALSE)</f>
        <v>BUF-12 A</v>
      </c>
      <c r="E816" s="437" t="str">
        <f>VLOOKUP(C816,'Tech. sheet (2)'!$A:$S,12,FALSE)</f>
        <v>21EK05</v>
      </c>
      <c r="F816" s="505">
        <v>1.0</v>
      </c>
      <c r="G816" s="505" t="s">
        <v>3306</v>
      </c>
      <c r="H816" s="436">
        <f>VLOOKUP(A816,Register!$B:$E,4,FALSE)</f>
        <v>18000</v>
      </c>
      <c r="I816" s="412"/>
      <c r="J816" s="412"/>
      <c r="K816" s="412"/>
      <c r="L816" s="412"/>
      <c r="M816" s="412"/>
      <c r="N816" s="202" t="s">
        <v>2125</v>
      </c>
      <c r="O816" s="344" t="str">
        <f>VLOOKUP(P816,'Tech. sheet (2)'!$A:$R,18,FALSE)</f>
        <v>L-922-868-170TH580S2828-HBI-07CK05</v>
      </c>
      <c r="P816" s="343" t="str">
        <f>VLOOKUP(N816,Register!$B:$E,3,FALSE)</f>
        <v>OT070-ELQ7013A9A </v>
      </c>
      <c r="Q816" s="437" t="str">
        <f>VLOOKUP(P816,'Tech. sheet (2)'!$A:$S,17,FALSE)</f>
        <v>70-3 A</v>
      </c>
      <c r="R816" s="437" t="str">
        <f>VLOOKUP(P816,'Tech. sheet (2)'!$A:$S,12,FALSE)</f>
        <v>G/C</v>
      </c>
      <c r="S816" s="505">
        <v>1.0</v>
      </c>
      <c r="T816" s="505" t="s">
        <v>3306</v>
      </c>
      <c r="U816" s="436">
        <f>VLOOKUP(N816,Register!$B:$E,4,FALSE)</f>
        <v>25000</v>
      </c>
      <c r="V816" s="412"/>
      <c r="W816" s="270"/>
      <c r="X816" s="270"/>
      <c r="Y816" s="270"/>
      <c r="Z816" s="270"/>
      <c r="AA816" s="270"/>
      <c r="AB816" s="270"/>
      <c r="AC816" s="270"/>
    </row>
    <row r="817" ht="15.75" customHeight="1">
      <c r="A817" s="202" t="s">
        <v>2097</v>
      </c>
      <c r="B817" s="449" t="str">
        <f>VLOOKUP(C817,'Tech. sheet (2)'!$A:$S,18,FALSE)</f>
        <v>L-975-925-140TS550S2828-USK-21EK05</v>
      </c>
      <c r="C817" s="437" t="str">
        <f>VLOOKUP(A817,Register!$B:$F,3,FALSE)</f>
        <v>0,14x975x925 W/K USK</v>
      </c>
      <c r="D817" s="437" t="str">
        <f>VLOOKUP(C817,'Tech. sheet (2)'!$A:$S,17,FALSE)</f>
        <v>BUF-12 A</v>
      </c>
      <c r="E817" s="437" t="str">
        <f>VLOOKUP(C817,'Tech. sheet (2)'!$A:$S,12,FALSE)</f>
        <v>21EK05</v>
      </c>
      <c r="F817" s="505">
        <v>1.0</v>
      </c>
      <c r="G817" s="505" t="s">
        <v>3306</v>
      </c>
      <c r="H817" s="436">
        <f>VLOOKUP(A817,Register!$B:$E,4,FALSE)</f>
        <v>7000</v>
      </c>
      <c r="I817" s="412"/>
      <c r="J817" s="412"/>
      <c r="K817" s="412"/>
      <c r="L817" s="412"/>
      <c r="M817" s="412"/>
      <c r="N817" s="111" t="s">
        <v>2120</v>
      </c>
      <c r="O817" s="344" t="str">
        <f>VLOOKUP(P817,'Tech. sheet (2)'!$A:$R,18,FALSE)</f>
        <v>L-920-778-160TS340S2828-RAS-А08К05</v>
      </c>
      <c r="P817" s="343" t="str">
        <f>VLOOKUP(N817,Register!$B:$E,3,FALSE)</f>
        <v>0,16x920x778 Alu/C</v>
      </c>
      <c r="Q817" s="437" t="str">
        <f>VLOOKUP(P817,'Tech. sheet (2)'!$A:$S,17,FALSE)</f>
        <v>BUF-7 A</v>
      </c>
      <c r="R817" s="437" t="str">
        <f>VLOOKUP(P817,'Tech. sheet (2)'!$A:$S,12,FALSE)</f>
        <v>ALU/C</v>
      </c>
      <c r="S817" s="505">
        <v>1.0</v>
      </c>
      <c r="T817" s="505" t="s">
        <v>3306</v>
      </c>
      <c r="U817" s="436">
        <f>VLOOKUP(N817,Register!$B:$E,4,FALSE)</f>
        <v>18000</v>
      </c>
      <c r="V817" s="412"/>
      <c r="W817" s="270"/>
      <c r="X817" s="270"/>
      <c r="Y817" s="270"/>
      <c r="Z817" s="270"/>
      <c r="AA817" s="270"/>
      <c r="AB817" s="270"/>
      <c r="AC817" s="270"/>
    </row>
    <row r="818" ht="15.75" customHeight="1">
      <c r="A818" s="202" t="s">
        <v>2109</v>
      </c>
      <c r="B818" s="436" t="str">
        <f>VLOOKUP(C818,'Tech. sheet (2)'!$A:$S,18,FALSE)</f>
        <v> L-922-868-170TH580S2828-BAO-15VK05</v>
      </c>
      <c r="C818" s="437" t="str">
        <f>VLOOKUP(A818,Register!$B:$F,3,FALSE)</f>
        <v>OT070-ELQ7013A11A BAO</v>
      </c>
      <c r="D818" s="437" t="str">
        <f>VLOOKUP(C818,'Tech. sheet (2)'!$A:$S,17,FALSE)</f>
        <v>70-1 A</v>
      </c>
      <c r="E818" s="437" t="str">
        <f>VLOOKUP(C818,'Tech. sheet (2)'!$A:$S,12,FALSE)</f>
        <v>BPANI W/C 15V</v>
      </c>
      <c r="F818" s="505">
        <v>1.0</v>
      </c>
      <c r="G818" s="505" t="s">
        <v>3306</v>
      </c>
      <c r="H818" s="436">
        <f>VLOOKUP(A818,Register!$B:$E,4,FALSE)</f>
        <v>5000</v>
      </c>
      <c r="I818" s="412"/>
      <c r="J818" s="412"/>
      <c r="K818" s="412"/>
      <c r="L818" s="412"/>
      <c r="M818" s="412"/>
      <c r="N818" s="202" t="s">
        <v>2127</v>
      </c>
      <c r="O818" s="344" t="str">
        <f>VLOOKUP(P818,'Tech. sheet (2)'!$A:$R,18,FALSE)</f>
        <v>L-838-941,7-200TH550S2828-USK-21EK05</v>
      </c>
      <c r="P818" s="343" t="str">
        <f>VLOOKUP(N818,Register!$B:$E,3,FALSE)</f>
        <v>OT99-21EK05 203XQ</v>
      </c>
      <c r="Q818" s="437" t="str">
        <f>VLOOKUP(P818,'Tech. sheet (2)'!$A:$S,17,FALSE)</f>
        <v>99-C-7 A</v>
      </c>
      <c r="R818" s="437" t="str">
        <f>VLOOKUP(P818,'Tech. sheet (2)'!$A:$S,12,FALSE)</f>
        <v>21EK05</v>
      </c>
      <c r="S818" s="505">
        <v>1.0</v>
      </c>
      <c r="T818" s="505" t="s">
        <v>3306</v>
      </c>
      <c r="U818" s="436">
        <f>VLOOKUP(N818,Register!$B:$E,4,FALSE)</f>
        <v>4500</v>
      </c>
      <c r="V818" s="412"/>
      <c r="W818" s="270"/>
      <c r="X818" s="270"/>
      <c r="Y818" s="270"/>
      <c r="Z818" s="270"/>
      <c r="AA818" s="270"/>
      <c r="AB818" s="270"/>
      <c r="AC818" s="270"/>
    </row>
    <row r="819" ht="15.75" customHeight="1">
      <c r="A819" s="202" t="s">
        <v>2109</v>
      </c>
      <c r="B819" s="436" t="str">
        <f>VLOOKUP(C819,'Tech. sheet (2)'!$A:$S,18,FALSE)</f>
        <v> L-922-868-170TH580S2828-BAO-15VK05</v>
      </c>
      <c r="C819" s="437" t="str">
        <f>VLOOKUP(A819,Register!$B:$F,3,FALSE)</f>
        <v>OT070-ELQ7013A11A BAO</v>
      </c>
      <c r="D819" s="437" t="str">
        <f>VLOOKUP(C819,'Tech. sheet (2)'!$A:$S,17,FALSE)</f>
        <v>70-1 A</v>
      </c>
      <c r="E819" s="437" t="str">
        <f>VLOOKUP(C819,'Tech. sheet (2)'!$A:$S,12,FALSE)</f>
        <v>BPANI W/C 15V</v>
      </c>
      <c r="F819" s="505">
        <v>2.0</v>
      </c>
      <c r="G819" s="505" t="s">
        <v>3309</v>
      </c>
      <c r="H819" s="436">
        <f>VLOOKUP(A819,Register!$B:$E,4,FALSE)</f>
        <v>5000</v>
      </c>
      <c r="I819" s="412"/>
      <c r="J819" s="412"/>
      <c r="K819" s="412"/>
      <c r="L819" s="412"/>
      <c r="M819" s="412"/>
      <c r="N819" s="202" t="s">
        <v>2121</v>
      </c>
      <c r="O819" s="344" t="str">
        <f>VLOOKUP(P819,'Tech. sheet (2)'!$A:$R,18,FALSE)</f>
        <v>L-942-790-160TS340S2020-RAS-А08К05</v>
      </c>
      <c r="P819" s="343" t="str">
        <f>VLOOKUP(N819,Register!$B:$E,3,FALSE)</f>
        <v>0,16x942x790 ALU/С</v>
      </c>
      <c r="Q819" s="437" t="str">
        <f>VLOOKUP(P819,'Tech. sheet (2)'!$A:$S,17,FALSE)</f>
        <v>BUF-3 A</v>
      </c>
      <c r="R819" s="437" t="str">
        <f>VLOOKUP(P819,'Tech. sheet (2)'!$A:$S,12,FALSE)</f>
        <v>ALU/С</v>
      </c>
      <c r="S819" s="505">
        <v>1.0</v>
      </c>
      <c r="T819" s="505" t="s">
        <v>3306</v>
      </c>
      <c r="U819" s="436">
        <f>VLOOKUP(N819,Register!$B:$E,4,FALSE)</f>
        <v>40000</v>
      </c>
      <c r="V819" s="412"/>
      <c r="W819" s="270"/>
      <c r="X819" s="270"/>
      <c r="Y819" s="270"/>
      <c r="Z819" s="270"/>
      <c r="AA819" s="270"/>
      <c r="AB819" s="270"/>
      <c r="AC819" s="270"/>
    </row>
    <row r="820" ht="15.75" customHeight="1">
      <c r="A820" s="111" t="s">
        <v>2104</v>
      </c>
      <c r="B820" s="436" t="str">
        <f>VLOOKUP(C820,'Tech. sheet (2)'!$A:$S,18,FALSE)</f>
        <v>L-808-908-200TH550S2828-HBI-15VK05</v>
      </c>
      <c r="C820" s="437" t="str">
        <f>VLOOKUP(A820,Register!$B:$F,3,FALSE)</f>
        <v>OT96-15VK05 HBIS</v>
      </c>
      <c r="D820" s="437" t="str">
        <f>VLOOKUP(C820,'Tech. sheet (2)'!$A:$S,17,FALSE)</f>
        <v>96-8 A</v>
      </c>
      <c r="E820" s="437" t="str">
        <f>VLOOKUP(C820,'Tech. sheet (2)'!$A:$S,12,FALSE)</f>
        <v>W/C 15V</v>
      </c>
      <c r="F820" s="505">
        <v>2.0</v>
      </c>
      <c r="G820" s="505" t="s">
        <v>3309</v>
      </c>
      <c r="H820" s="436">
        <f>VLOOKUP(A820,Register!$B:$E,4,FALSE)</f>
        <v>20000</v>
      </c>
      <c r="I820" s="412"/>
      <c r="J820" s="412"/>
      <c r="K820" s="412"/>
      <c r="L820" s="412"/>
      <c r="M820" s="412"/>
      <c r="N820" s="202" t="s">
        <v>2123</v>
      </c>
      <c r="O820" s="450" t="str">
        <f>VLOOKUP(P820,'Tech. sheet (2)'!$A:$R,18,FALSE)</f>
        <v>L-913-766-140TS480F2020-USK-21EK05</v>
      </c>
      <c r="P820" s="343" t="str">
        <f>VLOOKUP(N820,Register!$B:$E,3,FALSE)</f>
        <v>0,14x913x766 USK 21E</v>
      </c>
      <c r="Q820" s="437" t="str">
        <f>VLOOKUP(P820,'Tech. sheet (2)'!$A:$S,17,FALSE)</f>
        <v>BUF-2 A</v>
      </c>
      <c r="R820" s="437" t="str">
        <f>VLOOKUP(P820,'Tech. sheet (2)'!$A:$S,12,FALSE)</f>
        <v>W/C </v>
      </c>
      <c r="S820" s="505">
        <v>3.0</v>
      </c>
      <c r="T820" s="505" t="s">
        <v>3310</v>
      </c>
      <c r="U820" s="436">
        <f>VLOOKUP(N820,Register!$B:$E,4,FALSE)</f>
        <v>9000</v>
      </c>
      <c r="V820" s="412"/>
      <c r="W820" s="270"/>
      <c r="X820" s="270"/>
      <c r="Y820" s="270"/>
      <c r="Z820" s="270"/>
      <c r="AA820" s="270"/>
      <c r="AB820" s="270"/>
      <c r="AC820" s="270"/>
    </row>
    <row r="821" ht="15.75" customHeight="1">
      <c r="A821" s="202" t="s">
        <v>2032</v>
      </c>
      <c r="B821" s="449" t="str">
        <f>VLOOKUP(C821,'Tech. sheet (2)'!$A:$S,18,FALSE)</f>
        <v>L-975-925-140TS550S2828-USK-21EK05</v>
      </c>
      <c r="C821" s="437" t="str">
        <f>VLOOKUP(A821,Register!$B:$F,3,FALSE)</f>
        <v>0,14x975x925 W/K USK</v>
      </c>
      <c r="D821" s="437" t="str">
        <f>VLOOKUP(C821,'Tech. sheet (2)'!$A:$S,17,FALSE)</f>
        <v>BUF-12 A</v>
      </c>
      <c r="E821" s="437" t="str">
        <f>VLOOKUP(C821,'Tech. sheet (2)'!$A:$S,12,FALSE)</f>
        <v>21EK05</v>
      </c>
      <c r="F821" s="505">
        <v>2.0</v>
      </c>
      <c r="G821" s="505" t="s">
        <v>3317</v>
      </c>
      <c r="H821" s="436">
        <f>VLOOKUP(A821,Register!$B:$E,4,FALSE)</f>
        <v>18000</v>
      </c>
      <c r="I821" s="412"/>
      <c r="J821" s="412"/>
      <c r="K821" s="412"/>
      <c r="L821" s="412"/>
      <c r="M821" s="412"/>
      <c r="N821" s="202" t="s">
        <v>2124</v>
      </c>
      <c r="O821" s="344" t="str">
        <f>VLOOKUP(P821,'Tech. sheet (2)'!$A:$R,18,FALSE)</f>
        <v>L-922-868-170TH580S5628-HBI-21ЕК05</v>
      </c>
      <c r="P821" s="343" t="str">
        <f>VLOOKUP(N821,Register!$B:$E,3,FALSE)</f>
        <v>OT070-ELQ7022A5A 21Е HBI</v>
      </c>
      <c r="Q821" s="437" t="str">
        <f>VLOOKUP(P821,'Tech. sheet (2)'!$A:$S,17,FALSE)</f>
        <v>70-6 B</v>
      </c>
      <c r="R821" s="437" t="str">
        <f>VLOOKUP(P821,'Tech. sheet (2)'!$A:$S,12,FALSE)</f>
        <v>W/C 21Е</v>
      </c>
      <c r="S821" s="505">
        <v>3.0</v>
      </c>
      <c r="T821" s="505" t="s">
        <v>3310</v>
      </c>
      <c r="U821" s="436">
        <f>VLOOKUP(N821,Register!$B:$E,4,FALSE)</f>
        <v>15000</v>
      </c>
      <c r="V821" s="412"/>
      <c r="W821" s="270"/>
      <c r="X821" s="270"/>
      <c r="Y821" s="270"/>
      <c r="Z821" s="270"/>
      <c r="AA821" s="270"/>
      <c r="AB821" s="270"/>
      <c r="AC821" s="270"/>
    </row>
    <row r="822" ht="15.75" customHeight="1">
      <c r="A822" s="202" t="s">
        <v>2097</v>
      </c>
      <c r="B822" s="449" t="str">
        <f>VLOOKUP(C822,'Tech. sheet (2)'!$A:$S,18,FALSE)</f>
        <v>L-975-925-140TS550S2828-USK-21EK05</v>
      </c>
      <c r="C822" s="437" t="str">
        <f>VLOOKUP(A822,Register!$B:$F,3,FALSE)</f>
        <v>0,14x975x925 W/K USK</v>
      </c>
      <c r="D822" s="437" t="str">
        <f>VLOOKUP(C822,'Tech. sheet (2)'!$A:$S,17,FALSE)</f>
        <v>BUF-12 A</v>
      </c>
      <c r="E822" s="437" t="str">
        <f>VLOOKUP(C822,'Tech. sheet (2)'!$A:$S,12,FALSE)</f>
        <v>21EK05</v>
      </c>
      <c r="F822" s="436">
        <v>2.0</v>
      </c>
      <c r="G822" s="436" t="s">
        <v>3317</v>
      </c>
      <c r="H822" s="436">
        <f>VLOOKUP(A822,Register!$B:$E,4,FALSE)</f>
        <v>7000</v>
      </c>
      <c r="I822" s="412"/>
      <c r="J822" s="412"/>
      <c r="K822" s="412"/>
      <c r="L822" s="412"/>
      <c r="M822" s="412"/>
      <c r="N822" s="202" t="s">
        <v>2127</v>
      </c>
      <c r="O822" s="344" t="str">
        <f>VLOOKUP(P822,'Tech. sheet (2)'!$A:$R,18,FALSE)</f>
        <v>L-838-941,7-200TH550S2828-USK-21EK05</v>
      </c>
      <c r="P822" s="343" t="str">
        <f>VLOOKUP(N822,Register!$B:$E,3,FALSE)</f>
        <v>OT99-21EK05 203XQ</v>
      </c>
      <c r="Q822" s="437" t="str">
        <f>VLOOKUP(P822,'Tech. sheet (2)'!$A:$S,17,FALSE)</f>
        <v>99-C-7 A</v>
      </c>
      <c r="R822" s="437" t="str">
        <f>VLOOKUP(P822,'Tech. sheet (2)'!$A:$S,12,FALSE)</f>
        <v>21EK05</v>
      </c>
      <c r="S822" s="505">
        <v>3.0</v>
      </c>
      <c r="T822" s="505" t="s">
        <v>3310</v>
      </c>
      <c r="U822" s="436">
        <f>VLOOKUP(N822,Register!$B:$E,4,FALSE)</f>
        <v>4500</v>
      </c>
      <c r="V822" s="412"/>
      <c r="W822" s="270"/>
      <c r="X822" s="270"/>
      <c r="Y822" s="270"/>
      <c r="Z822" s="270"/>
      <c r="AA822" s="270"/>
      <c r="AB822" s="270"/>
      <c r="AC822" s="270"/>
    </row>
    <row r="823" ht="15.75" customHeight="1">
      <c r="A823" s="202" t="s">
        <v>2097</v>
      </c>
      <c r="B823" s="449" t="str">
        <f>VLOOKUP(C823,'Tech. sheet (2)'!$A:$S,18,FALSE)</f>
        <v>L-975-925-140TS550S2828-USK-21EK05</v>
      </c>
      <c r="C823" s="437" t="str">
        <f>VLOOKUP(A823,Register!$B:$F,3,FALSE)</f>
        <v>0,14x975x925 W/K USK</v>
      </c>
      <c r="D823" s="437" t="str">
        <f>VLOOKUP(C823,'Tech. sheet (2)'!$A:$S,17,FALSE)</f>
        <v>BUF-12 A</v>
      </c>
      <c r="E823" s="437" t="str">
        <f>VLOOKUP(C823,'Tech. sheet (2)'!$A:$S,12,FALSE)</f>
        <v>21EK05</v>
      </c>
      <c r="F823" s="505">
        <v>3.0</v>
      </c>
      <c r="G823" s="505" t="s">
        <v>3310</v>
      </c>
      <c r="H823" s="436">
        <f>VLOOKUP(A823,Register!$B:$E,4,FALSE)</f>
        <v>7000</v>
      </c>
      <c r="I823" s="412"/>
      <c r="J823" s="412"/>
      <c r="K823" s="412"/>
      <c r="L823" s="412"/>
      <c r="M823" s="412"/>
      <c r="N823" s="202" t="s">
        <v>2126</v>
      </c>
      <c r="O823" s="344" t="str">
        <f>VLOOKUP(P823,'Tech. sheet (2)'!$A:$R,18,FALSE)</f>
        <v>L-950-876-270TH435F5628-BAO-20EB05</v>
      </c>
      <c r="P823" s="343" t="str">
        <f>VLOOKUP(N823,Register!$B:$E,3,FALSE)</f>
        <v>OT153-ELQ1554A0A BAO</v>
      </c>
      <c r="Q823" s="437" t="str">
        <f>VLOOKUP(P823,'Tech. sheet (2)'!$A:$S,17,FALSE)</f>
        <v>153-1 A</v>
      </c>
      <c r="R823" s="437" t="str">
        <f>VLOOKUP(P823,'Tech. sheet (2)'!$A:$S,12,FALSE)</f>
        <v>W/G</v>
      </c>
      <c r="S823" s="505">
        <v>2.0</v>
      </c>
      <c r="T823" s="505">
        <v>819059.0</v>
      </c>
      <c r="U823" s="436">
        <f>VLOOKUP(N823,Register!$B:$E,4,FALSE)</f>
        <v>21000</v>
      </c>
      <c r="V823" s="412"/>
      <c r="W823" s="270"/>
      <c r="X823" s="270"/>
      <c r="Y823" s="270"/>
      <c r="Z823" s="270"/>
      <c r="AA823" s="270"/>
      <c r="AB823" s="270"/>
      <c r="AC823" s="270"/>
    </row>
    <row r="824" ht="15.75" customHeight="1">
      <c r="A824" s="202" t="s">
        <v>2032</v>
      </c>
      <c r="B824" s="449" t="str">
        <f>VLOOKUP(C824,'Tech. sheet (2)'!$A:$S,18,FALSE)</f>
        <v>L-975-925-140TS550S2828-USK-21EK05</v>
      </c>
      <c r="C824" s="437" t="str">
        <f>VLOOKUP(A824,Register!$B:$F,3,FALSE)</f>
        <v>0,14x975x925 W/K USK</v>
      </c>
      <c r="D824" s="437" t="str">
        <f>VLOOKUP(C824,'Tech. sheet (2)'!$A:$S,17,FALSE)</f>
        <v>BUF-12 A</v>
      </c>
      <c r="E824" s="437" t="str">
        <f>VLOOKUP(C824,'Tech. sheet (2)'!$A:$S,12,FALSE)</f>
        <v>21EK05</v>
      </c>
      <c r="F824" s="505">
        <v>3.0</v>
      </c>
      <c r="G824" s="505" t="s">
        <v>3310</v>
      </c>
      <c r="H824" s="436">
        <f>VLOOKUP(A824,Register!$B:$E,4,FALSE)</f>
        <v>18000</v>
      </c>
      <c r="I824" s="412"/>
      <c r="J824" s="412"/>
      <c r="K824" s="412"/>
      <c r="L824" s="412"/>
      <c r="M824" s="412"/>
      <c r="N824" s="111" t="s">
        <v>2133</v>
      </c>
      <c r="O824" s="344" t="str">
        <f>VLOOKUP(P824,'Tech. sheet (2)'!$A:$R,18,FALSE)</f>
        <v>L-950-876-270TH435F5628-USK-20EB05</v>
      </c>
      <c r="P824" s="343" t="str">
        <f>VLOOKUP(N824,Register!$B:$E,3,FALSE)</f>
        <v>OT153-ELQ1542A3A USK</v>
      </c>
      <c r="Q824" s="447" t="str">
        <f>VLOOKUP(P824,'Tech. sheet (2)'!$A:$S,17,FALSE)</f>
        <v>153-1 A</v>
      </c>
      <c r="R824" s="437" t="str">
        <f>VLOOKUP(P824,'Tech. sheet (2)'!$A:$S,12,FALSE)</f>
        <v>W/G</v>
      </c>
      <c r="S824" s="505">
        <v>2.0</v>
      </c>
      <c r="T824" s="505">
        <v>819059.0</v>
      </c>
      <c r="U824" s="436">
        <f>VLOOKUP(N824,Register!$B:$E,4,FALSE)</f>
        <v>4000</v>
      </c>
      <c r="V824" s="412"/>
      <c r="W824" s="270"/>
      <c r="X824" s="270"/>
      <c r="Y824" s="270"/>
      <c r="Z824" s="270"/>
      <c r="AA824" s="270"/>
      <c r="AB824" s="270"/>
      <c r="AC824" s="270"/>
    </row>
    <row r="825" ht="15.75" customHeight="1">
      <c r="A825" s="202" t="s">
        <v>2111</v>
      </c>
      <c r="B825" s="449" t="str">
        <f>VLOOKUP(C825,'Tech. sheet (2)'!$A:$S,18,FALSE)</f>
        <v>L-922-868-170TH580S2828-BAO-08CB05 </v>
      </c>
      <c r="C825" s="437" t="str">
        <f>VLOOKUP(A825,Register!$B:$F,3,FALSE)</f>
        <v>OT070-ELQ7033A2A  BAO</v>
      </c>
      <c r="D825" s="437" t="str">
        <f>VLOOKUP(C825,'Tech. sheet (2)'!$A:$S,17,FALSE)</f>
        <v>70-2 A</v>
      </c>
      <c r="E825" s="447" t="str">
        <f>VLOOKUP(C825,'Tech. sheet (2)'!$A:$S,12,FALSE)</f>
        <v>G/G</v>
      </c>
      <c r="F825" s="505">
        <v>1.0</v>
      </c>
      <c r="G825" s="505">
        <v>816314.0</v>
      </c>
      <c r="H825" s="436">
        <f>VLOOKUP(A825,Register!$B:$E,4,FALSE)</f>
        <v>25000</v>
      </c>
      <c r="I825" s="412"/>
      <c r="J825" s="412"/>
      <c r="K825" s="412"/>
      <c r="L825" s="412"/>
      <c r="M825" s="412"/>
      <c r="N825" s="202" t="s">
        <v>2126</v>
      </c>
      <c r="O825" s="344" t="str">
        <f>VLOOKUP(P825,'Tech. sheet (2)'!$A:$R,18,FALSE)</f>
        <v>L-950-876-270TH435F5628-BAO-20EB05</v>
      </c>
      <c r="P825" s="343" t="str">
        <f>VLOOKUP(N825,Register!$B:$E,3,FALSE)</f>
        <v>OT153-ELQ1554A0A BAO</v>
      </c>
      <c r="Q825" s="437" t="str">
        <f>VLOOKUP(P825,'Tech. sheet (2)'!$A:$S,17,FALSE)</f>
        <v>153-1 A</v>
      </c>
      <c r="R825" s="437" t="str">
        <f>VLOOKUP(P825,'Tech. sheet (2)'!$A:$S,12,FALSE)</f>
        <v>W/G</v>
      </c>
      <c r="S825" s="505">
        <v>3.0</v>
      </c>
      <c r="T825" s="505">
        <v>816733.0</v>
      </c>
      <c r="U825" s="436">
        <f>VLOOKUP(N825,Register!$B:$E,4,FALSE)</f>
        <v>21000</v>
      </c>
      <c r="V825" s="412"/>
      <c r="W825" s="270"/>
      <c r="X825" s="270"/>
      <c r="Y825" s="270"/>
      <c r="Z825" s="270"/>
      <c r="AA825" s="270"/>
      <c r="AB825" s="270"/>
      <c r="AC825" s="270"/>
    </row>
    <row r="826" ht="15.75" customHeight="1">
      <c r="A826" s="202" t="s">
        <v>2111</v>
      </c>
      <c r="B826" s="449" t="str">
        <f>VLOOKUP(C826,'Tech. sheet (2)'!$A:$S,18,FALSE)</f>
        <v>L-922-868-170TH580S2828-BAO-08CB05 </v>
      </c>
      <c r="C826" s="437" t="str">
        <f>VLOOKUP(A826,Register!$B:$F,3,FALSE)</f>
        <v>OT070-ELQ7033A2A  BAO</v>
      </c>
      <c r="D826" s="437" t="str">
        <f>VLOOKUP(C826,'Tech. sheet (2)'!$A:$S,17,FALSE)</f>
        <v>70-2 A</v>
      </c>
      <c r="E826" s="447" t="str">
        <f>VLOOKUP(C826,'Tech. sheet (2)'!$A:$S,12,FALSE)</f>
        <v>G/G</v>
      </c>
      <c r="F826" s="505">
        <v>2.0</v>
      </c>
      <c r="G826" s="505">
        <v>816361.0</v>
      </c>
      <c r="H826" s="436">
        <f>VLOOKUP(A826,Register!$B:$E,4,FALSE)</f>
        <v>25000</v>
      </c>
      <c r="I826" s="412"/>
      <c r="J826" s="412"/>
      <c r="K826" s="412"/>
      <c r="L826" s="412"/>
      <c r="M826" s="412"/>
      <c r="N826" s="111" t="s">
        <v>2133</v>
      </c>
      <c r="O826" s="344" t="str">
        <f>VLOOKUP(P826,'Tech. sheet (2)'!$A:$R,18,FALSE)</f>
        <v>L-950-876-270TH435F5628-USK-20EB05</v>
      </c>
      <c r="P826" s="343" t="str">
        <f>VLOOKUP(N826,Register!$B:$E,3,FALSE)</f>
        <v>OT153-ELQ1542A3A USK</v>
      </c>
      <c r="Q826" s="447" t="str">
        <f>VLOOKUP(P826,'Tech. sheet (2)'!$A:$S,17,FALSE)</f>
        <v>153-1 A</v>
      </c>
      <c r="R826" s="437" t="str">
        <f>VLOOKUP(P826,'Tech. sheet (2)'!$A:$S,12,FALSE)</f>
        <v>W/G</v>
      </c>
      <c r="S826" s="505">
        <v>3.0</v>
      </c>
      <c r="T826" s="505">
        <v>816733.0</v>
      </c>
      <c r="U826" s="436">
        <f>VLOOKUP(N826,Register!$B:$E,4,FALSE)</f>
        <v>4000</v>
      </c>
      <c r="V826" s="412"/>
      <c r="W826" s="270"/>
      <c r="X826" s="270"/>
      <c r="Y826" s="270"/>
      <c r="Z826" s="270"/>
      <c r="AA826" s="270"/>
      <c r="AB826" s="270"/>
      <c r="AC826" s="270"/>
    </row>
    <row r="827" ht="15.75" customHeight="1">
      <c r="A827" s="202" t="s">
        <v>2125</v>
      </c>
      <c r="B827" s="436" t="str">
        <f>VLOOKUP(C827,'Tech. sheet (2)'!$A:$S,18,FALSE)</f>
        <v>L-922-868-170TH580S2828-HBI-07CK05</v>
      </c>
      <c r="C827" s="437" t="str">
        <f>VLOOKUP(A827,Register!$B:$F,3,FALSE)</f>
        <v>OT070-ELQ7013A9A </v>
      </c>
      <c r="D827" s="437" t="str">
        <f>VLOOKUP(C827,'Tech. sheet (2)'!$A:$S,17,FALSE)</f>
        <v>70-3 A</v>
      </c>
      <c r="E827" s="437" t="str">
        <f>VLOOKUP(C827,'Tech. sheet (2)'!$A:$S,12,FALSE)</f>
        <v>G/C</v>
      </c>
      <c r="F827" s="505">
        <v>2.0</v>
      </c>
      <c r="G827" s="505">
        <v>816361.0</v>
      </c>
      <c r="H827" s="436">
        <f>VLOOKUP(A827,Register!$B:$E,4,FALSE)</f>
        <v>25000</v>
      </c>
      <c r="I827" s="412"/>
      <c r="J827" s="412"/>
      <c r="K827" s="412"/>
      <c r="L827" s="412"/>
      <c r="M827" s="412"/>
      <c r="N827" s="202" t="s">
        <v>2122</v>
      </c>
      <c r="O827" s="344" t="str">
        <f>VLOOKUP(P827,'Tech. sheet (2)'!$A:$R,18,FALSE)</f>
        <v>L-942-790-160TS340S2020-RAS-А08К05</v>
      </c>
      <c r="P827" s="343" t="str">
        <f>VLOOKUP(N827,Register!$B:$E,3,FALSE)</f>
        <v>0,16x942x790 ALU/С</v>
      </c>
      <c r="Q827" s="437" t="str">
        <f>VLOOKUP(P827,'Tech. sheet (2)'!$A:$S,17,FALSE)</f>
        <v>BUF-3 A</v>
      </c>
      <c r="R827" s="437" t="str">
        <f>VLOOKUP(P827,'Tech. sheet (2)'!$A:$S,12,FALSE)</f>
        <v>ALU/С</v>
      </c>
      <c r="S827" s="505">
        <v>1.0</v>
      </c>
      <c r="T827" s="505" t="s">
        <v>3306</v>
      </c>
      <c r="U827" s="436">
        <f>VLOOKUP(N827,Register!$B:$E,4,FALSE)</f>
        <v>40000</v>
      </c>
      <c r="V827" s="412"/>
      <c r="W827" s="270"/>
      <c r="X827" s="270"/>
      <c r="Y827" s="270"/>
      <c r="Z827" s="270"/>
      <c r="AA827" s="270"/>
      <c r="AB827" s="270"/>
      <c r="AC827" s="270"/>
    </row>
    <row r="828" ht="15.75" customHeight="1">
      <c r="A828" s="202" t="s">
        <v>2123</v>
      </c>
      <c r="B828" s="449" t="str">
        <f>VLOOKUP(C828,'Tech. sheet (2)'!$A:$S,18,FALSE)</f>
        <v>L-913-766-140TS480F2020-USK-21EK05</v>
      </c>
      <c r="C828" s="437" t="str">
        <f>VLOOKUP(A828,Register!$B:$F,3,FALSE)</f>
        <v>0,14x913x766 USK 21E</v>
      </c>
      <c r="D828" s="437" t="str">
        <f>VLOOKUP(C828,'Tech. sheet (2)'!$A:$S,17,FALSE)</f>
        <v>BUF-2 A</v>
      </c>
      <c r="E828" s="437" t="str">
        <f>VLOOKUP(C828,'Tech. sheet (2)'!$A:$S,12,FALSE)</f>
        <v>W/C </v>
      </c>
      <c r="F828" s="505">
        <v>2.0</v>
      </c>
      <c r="G828" s="505" t="s">
        <v>3317</v>
      </c>
      <c r="H828" s="436">
        <f>VLOOKUP(A828,Register!$B:$E,4,FALSE)</f>
        <v>9000</v>
      </c>
      <c r="I828" s="412"/>
      <c r="J828" s="412"/>
      <c r="K828" s="412"/>
      <c r="L828" s="412"/>
      <c r="M828" s="412"/>
      <c r="N828" s="202" t="s">
        <v>2142</v>
      </c>
      <c r="O828" s="344" t="str">
        <f>VLOOKUP(P828,'Tech. sheet (2)'!$A:$R,18,FALSE)</f>
        <v>L-808-908-200TH550S2828-HBI-15VK05</v>
      </c>
      <c r="P828" s="343" t="str">
        <f>VLOOKUP(N828,Register!$B:$E,3,FALSE)</f>
        <v>OT96-15VK05 HBIS</v>
      </c>
      <c r="Q828" s="437" t="str">
        <f>VLOOKUP(P828,'Tech. sheet (2)'!$A:$S,17,FALSE)</f>
        <v>96-8 A</v>
      </c>
      <c r="R828" s="437" t="str">
        <f>VLOOKUP(P828,'Tech. sheet (2)'!$A:$S,12,FALSE)</f>
        <v>W/C 15V</v>
      </c>
      <c r="S828" s="505">
        <v>1.0</v>
      </c>
      <c r="T828" s="505" t="s">
        <v>3306</v>
      </c>
      <c r="U828" s="436">
        <f>VLOOKUP(N828,Register!$B:$E,4,FALSE)</f>
        <v>20000</v>
      </c>
      <c r="V828" s="412"/>
      <c r="W828" s="270"/>
      <c r="X828" s="270"/>
      <c r="Y828" s="270"/>
      <c r="Z828" s="270"/>
      <c r="AA828" s="270"/>
      <c r="AB828" s="270"/>
      <c r="AC828" s="270"/>
    </row>
    <row r="829" ht="15.75" customHeight="1">
      <c r="A829" s="202" t="s">
        <v>2124</v>
      </c>
      <c r="B829" s="436" t="str">
        <f>VLOOKUP(C829,'Tech. sheet (2)'!$A:$S,18,FALSE)</f>
        <v>L-922-868-170TH580S5628-HBI-21ЕК05</v>
      </c>
      <c r="C829" s="437" t="str">
        <f>VLOOKUP(A829,Register!$B:$F,3,FALSE)</f>
        <v>OT070-ELQ7022A5A 21Е HBI</v>
      </c>
      <c r="D829" s="437" t="str">
        <f>VLOOKUP(C829,'Tech. sheet (2)'!$A:$S,17,FALSE)</f>
        <v>70-6 B</v>
      </c>
      <c r="E829" s="437" t="str">
        <f>VLOOKUP(C829,'Tech. sheet (2)'!$A:$S,12,FALSE)</f>
        <v>W/C 21Е</v>
      </c>
      <c r="F829" s="505">
        <v>2.0</v>
      </c>
      <c r="G829" s="505" t="s">
        <v>3309</v>
      </c>
      <c r="H829" s="436">
        <f>VLOOKUP(A829,Register!$B:$E,4,FALSE)</f>
        <v>15000</v>
      </c>
      <c r="I829" s="412"/>
      <c r="J829" s="412"/>
      <c r="K829" s="412"/>
      <c r="L829" s="412"/>
      <c r="M829" s="412"/>
      <c r="N829" s="111" t="s">
        <v>2145</v>
      </c>
      <c r="O829" s="344" t="str">
        <f>VLOOKUP(P829,'Tech. sheet (2)'!$A:$R,18,FALSE)</f>
        <v>L-808-908-200TH550S2828-HBI-A07K05</v>
      </c>
      <c r="P829" s="343" t="str">
        <f>VLOOKUP(N829,Register!$B:$E,3,FALSE)</f>
        <v>OT96 Alu/C HBI auto</v>
      </c>
      <c r="Q829" s="437" t="str">
        <f>VLOOKUP(P829,'Tech. sheet (2)'!$A:$S,17,FALSE)</f>
        <v>96-1 A</v>
      </c>
      <c r="R829" s="447" t="str">
        <f>VLOOKUP(P829,'Tech. sheet (2)'!$A:$S,12,FALSE)</f>
        <v>ALU/C</v>
      </c>
      <c r="S829" s="505">
        <v>1.0</v>
      </c>
      <c r="T829" s="505" t="s">
        <v>3306</v>
      </c>
      <c r="U829" s="436">
        <f>VLOOKUP(N829,Register!$B:$E,4,FALSE)</f>
        <v>20000</v>
      </c>
      <c r="V829" s="412"/>
      <c r="W829" s="270"/>
      <c r="X829" s="270"/>
      <c r="Y829" s="270"/>
      <c r="Z829" s="270"/>
      <c r="AA829" s="270"/>
      <c r="AB829" s="270"/>
      <c r="AC829" s="270"/>
    </row>
    <row r="830" ht="15.75" customHeight="1">
      <c r="A830" s="202" t="s">
        <v>2127</v>
      </c>
      <c r="B830" s="436" t="str">
        <f>VLOOKUP(C830,'Tech. sheet (2)'!$A:$S,18,FALSE)</f>
        <v>L-838-941,7-200TH550S2828-USK-21EK05</v>
      </c>
      <c r="C830" s="437" t="str">
        <f>VLOOKUP(A830,Register!$B:$F,3,FALSE)</f>
        <v>OT99-21EK05 203XQ</v>
      </c>
      <c r="D830" s="437" t="str">
        <f>VLOOKUP(C830,'Tech. sheet (2)'!$A:$S,17,FALSE)</f>
        <v>99-C-7 A</v>
      </c>
      <c r="E830" s="437" t="str">
        <f>VLOOKUP(C830,'Tech. sheet (2)'!$A:$S,12,FALSE)</f>
        <v>21EK05</v>
      </c>
      <c r="F830" s="505">
        <v>2.0</v>
      </c>
      <c r="G830" s="505" t="s">
        <v>3309</v>
      </c>
      <c r="H830" s="436">
        <f>VLOOKUP(A830,Register!$B:$E,4,FALSE)</f>
        <v>4500</v>
      </c>
      <c r="I830" s="412"/>
      <c r="J830" s="412"/>
      <c r="K830" s="412"/>
      <c r="L830" s="412"/>
      <c r="M830" s="412"/>
      <c r="N830" s="202" t="s">
        <v>2146</v>
      </c>
      <c r="O830" s="344" t="str">
        <f>VLOOKUP(P830,'Tech. sheet (2)'!$A:$R,18,FALSE)</f>
        <v>L-808-908-200TH550S5028-HBI-21EK05</v>
      </c>
      <c r="P830" s="343" t="str">
        <f>VLOOKUP(N830,Register!$B:$E,3,FALSE)</f>
        <v>OT096-21EK05</v>
      </c>
      <c r="Q830" s="437" t="str">
        <f>VLOOKUP(P830,'Tech. sheet (2)'!$A:$S,17,FALSE)</f>
        <v>96-10 A</v>
      </c>
      <c r="R830" s="437" t="str">
        <f>VLOOKUP(P830,'Tech. sheet (2)'!$A:$S,12,FALSE)</f>
        <v>21EK05</v>
      </c>
      <c r="S830" s="505">
        <v>1.0</v>
      </c>
      <c r="T830" s="505" t="s">
        <v>3306</v>
      </c>
      <c r="U830" s="436">
        <f>VLOOKUP(N830,Register!$B:$E,4,FALSE)</f>
        <v>28000</v>
      </c>
      <c r="V830" s="412"/>
      <c r="W830" s="270"/>
      <c r="X830" s="270"/>
      <c r="Y830" s="270"/>
      <c r="Z830" s="270"/>
      <c r="AA830" s="270"/>
      <c r="AB830" s="270"/>
      <c r="AC830" s="270"/>
    </row>
    <row r="831" ht="15.75" customHeight="1">
      <c r="A831" s="202" t="s">
        <v>2126</v>
      </c>
      <c r="B831" s="436" t="str">
        <f>VLOOKUP(C831,'Tech. sheet (2)'!$A:$S,18,FALSE)</f>
        <v>L-950-876-270TH435F5628-BAO-20EB05</v>
      </c>
      <c r="C831" s="437" t="str">
        <f>VLOOKUP(A831,Register!$B:$F,3,FALSE)</f>
        <v>OT153-ELQ1554A0A BAO</v>
      </c>
      <c r="D831" s="437" t="str">
        <f>VLOOKUP(C831,'Tech. sheet (2)'!$A:$S,17,FALSE)</f>
        <v>153-1 A</v>
      </c>
      <c r="E831" s="437" t="str">
        <f>VLOOKUP(C831,'Tech. sheet (2)'!$A:$S,12,FALSE)</f>
        <v>W/G</v>
      </c>
      <c r="F831" s="505">
        <v>1.0</v>
      </c>
      <c r="G831" s="505" t="s">
        <v>3307</v>
      </c>
      <c r="H831" s="436">
        <f>VLOOKUP(A831,Register!$B:$E,4,FALSE)</f>
        <v>21000</v>
      </c>
      <c r="I831" s="412"/>
      <c r="J831" s="412"/>
      <c r="K831" s="412"/>
      <c r="L831" s="412"/>
      <c r="M831" s="412"/>
      <c r="N831" s="202" t="s">
        <v>2138</v>
      </c>
      <c r="O831" s="344" t="str">
        <f>VLOOKUP(P831,'Tech. sheet (2)'!$A:$R,18,FALSE)</f>
        <v>L-954-848-170TH435S2828-HBI-15VK05</v>
      </c>
      <c r="P831" s="343" t="str">
        <f>VLOOKUP(N831,Register!$B:$E,3,FALSE)</f>
        <v>OT62-ELQ6216A2A ver2</v>
      </c>
      <c r="Q831" s="437" t="str">
        <f>VLOOKUP(P831,'Tech. sheet (2)'!$A:$S,17,FALSE)</f>
        <v>62-3 A</v>
      </c>
      <c r="R831" s="437" t="str">
        <f>VLOOKUP(P831,'Tech. sheet (2)'!$A:$S,12,FALSE)</f>
        <v>W/C 15V</v>
      </c>
      <c r="S831" s="505">
        <v>1.0</v>
      </c>
      <c r="T831" s="505" t="s">
        <v>3306</v>
      </c>
      <c r="U831" s="436">
        <f>VLOOKUP(N831,Register!$B:$E,4,FALSE)</f>
        <v>20000</v>
      </c>
      <c r="V831" s="412"/>
      <c r="W831" s="270"/>
      <c r="X831" s="270"/>
      <c r="Y831" s="270"/>
      <c r="Z831" s="270"/>
      <c r="AA831" s="270"/>
      <c r="AB831" s="270"/>
      <c r="AC831" s="270"/>
    </row>
    <row r="832" ht="15.75" customHeight="1">
      <c r="A832" s="111" t="s">
        <v>2133</v>
      </c>
      <c r="B832" s="436" t="str">
        <f>VLOOKUP(C832,'Tech. sheet (2)'!$A:$S,18,FALSE)</f>
        <v>L-950-876-270TH435F5628-USK-20EB05</v>
      </c>
      <c r="C832" s="437" t="str">
        <f>VLOOKUP(A832,Register!$B:$F,3,FALSE)</f>
        <v>OT153-ELQ1542A3A USK</v>
      </c>
      <c r="D832" s="447" t="str">
        <f>VLOOKUP(C832,'Tech. sheet (2)'!$A:$S,17,FALSE)</f>
        <v>153-1 A</v>
      </c>
      <c r="E832" s="437" t="str">
        <f>VLOOKUP(C832,'Tech. sheet (2)'!$A:$S,12,FALSE)</f>
        <v>W/G</v>
      </c>
      <c r="F832" s="505">
        <v>1.0</v>
      </c>
      <c r="G832" s="505" t="s">
        <v>3307</v>
      </c>
      <c r="H832" s="436">
        <f>VLOOKUP(A832,Register!$B:$E,4,FALSE)</f>
        <v>4000</v>
      </c>
      <c r="I832" s="412"/>
      <c r="J832" s="412"/>
      <c r="K832" s="412"/>
      <c r="L832" s="412"/>
      <c r="M832" s="412"/>
      <c r="N832" s="202" t="s">
        <v>2139</v>
      </c>
      <c r="O832" s="344" t="str">
        <f>VLOOKUP(P832,'Tech. sheet (2)'!$A:$R,18,FALSE)</f>
        <v>L-954-848-170TH435S2828-HBI-15VK05</v>
      </c>
      <c r="P832" s="343" t="str">
        <f>VLOOKUP(N832,Register!$B:$E,3,FALSE)</f>
        <v>OT62-ELQ6216A2A ver2</v>
      </c>
      <c r="Q832" s="437" t="str">
        <f>VLOOKUP(P832,'Tech. sheet (2)'!$A:$S,17,FALSE)</f>
        <v>62-3 A</v>
      </c>
      <c r="R832" s="437" t="str">
        <f>VLOOKUP(P832,'Tech. sheet (2)'!$A:$S,12,FALSE)</f>
        <v>W/C 15V</v>
      </c>
      <c r="S832" s="505">
        <v>1.0</v>
      </c>
      <c r="T832" s="505" t="s">
        <v>3306</v>
      </c>
      <c r="U832" s="436">
        <f>VLOOKUP(N832,Register!$B:$E,4,FALSE)</f>
        <v>20000</v>
      </c>
      <c r="V832" s="412"/>
      <c r="W832" s="270"/>
      <c r="X832" s="270"/>
      <c r="Y832" s="270"/>
      <c r="Z832" s="270"/>
      <c r="AA832" s="270"/>
      <c r="AB832" s="270"/>
      <c r="AC832" s="270"/>
    </row>
    <row r="833" ht="15.75" customHeight="1">
      <c r="A833" s="202" t="s">
        <v>2129</v>
      </c>
      <c r="B833" s="436" t="str">
        <f>VLOOKUP(C833,'Tech. sheet (2)'!$A:$S,18,FALSE)</f>
        <v>L-838-941,7-200TH550S2828-USK-A75B05</v>
      </c>
      <c r="C833" s="437" t="str">
        <f>VLOOKUP(A833,Register!$B:$F,3,FALSE)</f>
        <v>OT99-A75B05 USK 2,8/2,8</v>
      </c>
      <c r="D833" s="437" t="str">
        <f>VLOOKUP(C833,'Tech. sheet (2)'!$A:$S,17,FALSE)</f>
        <v>99-C-2 A </v>
      </c>
      <c r="E833" s="437" t="str">
        <f>VLOOKUP(C833,'Tech. sheet (2)'!$A:$S,12,FALSE)</f>
        <v>Alu/G</v>
      </c>
      <c r="F833" s="505">
        <v>1.0</v>
      </c>
      <c r="G833" s="505" t="s">
        <v>3307</v>
      </c>
      <c r="H833" s="436">
        <f>VLOOKUP(A833,Register!$B:$E,4,FALSE)</f>
        <v>25000</v>
      </c>
      <c r="I833" s="412"/>
      <c r="J833" s="412"/>
      <c r="K833" s="412"/>
      <c r="L833" s="412"/>
      <c r="M833" s="412"/>
      <c r="N833" s="202" t="s">
        <v>2140</v>
      </c>
      <c r="O833" s="344" t="str">
        <f>VLOOKUP(P833,'Tech. sheet (2)'!$A:$R,18,FALSE)</f>
        <v>L-942-790-160TS340S2020-RAS-А08К05</v>
      </c>
      <c r="P833" s="343" t="str">
        <f>VLOOKUP(N833,Register!$B:$E,3,FALSE)</f>
        <v>0,16x942x790 ALU/С</v>
      </c>
      <c r="Q833" s="437" t="str">
        <f>VLOOKUP(P833,'Tech. sheet (2)'!$A:$S,17,FALSE)</f>
        <v>BUF-3 A</v>
      </c>
      <c r="R833" s="437" t="str">
        <f>VLOOKUP(P833,'Tech. sheet (2)'!$A:$S,12,FALSE)</f>
        <v>ALU/С</v>
      </c>
      <c r="S833" s="505">
        <v>1.0</v>
      </c>
      <c r="T833" s="505" t="s">
        <v>3306</v>
      </c>
      <c r="U833" s="436">
        <f>VLOOKUP(N833,Register!$B:$E,4,FALSE)</f>
        <v>20000</v>
      </c>
      <c r="V833" s="412"/>
      <c r="W833" s="270"/>
      <c r="X833" s="270"/>
      <c r="Y833" s="270"/>
      <c r="Z833" s="270"/>
      <c r="AA833" s="270"/>
      <c r="AB833" s="270"/>
      <c r="AC833" s="270"/>
    </row>
    <row r="834" ht="15.75" customHeight="1">
      <c r="A834" s="111" t="s">
        <v>2132</v>
      </c>
      <c r="B834" s="449" t="str">
        <f>VLOOKUP(C834,'Tech. sheet (2)'!$A:$S,18,FALSE)</f>
        <v>L-838-826-200TH415F2828-USK-08CB05</v>
      </c>
      <c r="C834" s="437" t="str">
        <f>VLOOKUP(A834,Register!$B:$F,3,FALSE)</f>
        <v>OT99-ELQ9991A0A ARP</v>
      </c>
      <c r="D834" s="437" t="str">
        <f>VLOOKUP(C834,'Tech. sheet (2)'!$A:$S,17,FALSE)</f>
        <v>99-S-3</v>
      </c>
      <c r="E834" s="437" t="str">
        <f>VLOOKUP(C834,'Tech. sheet (2)'!$A:$S,12,FALSE)</f>
        <v>G/G </v>
      </c>
      <c r="F834" s="505">
        <v>1.0</v>
      </c>
      <c r="G834" s="505" t="s">
        <v>3307</v>
      </c>
      <c r="H834" s="436">
        <f>VLOOKUP(A834,Register!$B:$E,4,FALSE)</f>
        <v>10000</v>
      </c>
      <c r="I834" s="412"/>
      <c r="J834" s="412"/>
      <c r="K834" s="412"/>
      <c r="L834" s="412"/>
      <c r="M834" s="412"/>
      <c r="N834" s="202" t="s">
        <v>2132</v>
      </c>
      <c r="O834" s="450" t="str">
        <f>VLOOKUP(P834,'Tech. sheet (2)'!$A:$R,18,FALSE)</f>
        <v>L-838-826-200TH415F2828-USK-08CB05</v>
      </c>
      <c r="P834" s="343" t="str">
        <f>VLOOKUP(N834,Register!$B:$E,3,FALSE)</f>
        <v>OT99-ELQ9991A0A ARP</v>
      </c>
      <c r="Q834" s="437" t="str">
        <f>VLOOKUP(P834,'Tech. sheet (2)'!$A:$S,17,FALSE)</f>
        <v>99-S-3</v>
      </c>
      <c r="R834" s="437" t="str">
        <f>VLOOKUP(P834,'Tech. sheet (2)'!$A:$S,12,FALSE)</f>
        <v>G/G </v>
      </c>
      <c r="S834" s="505">
        <v>2.0</v>
      </c>
      <c r="T834" s="505">
        <v>816361.0</v>
      </c>
      <c r="U834" s="436">
        <f>VLOOKUP(N834,Register!$B:$E,4,FALSE)</f>
        <v>10000</v>
      </c>
      <c r="V834" s="412"/>
      <c r="W834" s="270"/>
      <c r="X834" s="270"/>
      <c r="Y834" s="270"/>
      <c r="Z834" s="270"/>
      <c r="AA834" s="270"/>
      <c r="AB834" s="270"/>
      <c r="AC834" s="270"/>
    </row>
    <row r="835" ht="15.75" customHeight="1">
      <c r="A835" s="202" t="s">
        <v>2121</v>
      </c>
      <c r="B835" s="436" t="str">
        <f>VLOOKUP(C835,'Tech. sheet (2)'!$A:$S,18,FALSE)</f>
        <v>L-942-790-160TS340S2020-RAS-А08К05</v>
      </c>
      <c r="C835" s="437" t="str">
        <f>VLOOKUP(A835,Register!$B:$F,3,FALSE)</f>
        <v>0,16x942x790 ALU/С</v>
      </c>
      <c r="D835" s="437" t="str">
        <f>VLOOKUP(C835,'Tech. sheet (2)'!$A:$S,17,FALSE)</f>
        <v>BUF-3 A</v>
      </c>
      <c r="E835" s="437" t="str">
        <f>VLOOKUP(C835,'Tech. sheet (2)'!$A:$S,12,FALSE)</f>
        <v>ALU/С</v>
      </c>
      <c r="F835" s="505">
        <v>2.0</v>
      </c>
      <c r="G835" s="505" t="s">
        <v>3308</v>
      </c>
      <c r="H835" s="436">
        <f>VLOOKUP(A835,Register!$B:$E,4,FALSE)</f>
        <v>40000</v>
      </c>
      <c r="I835" s="412"/>
      <c r="J835" s="412"/>
      <c r="K835" s="412"/>
      <c r="L835" s="412"/>
      <c r="M835" s="412"/>
      <c r="N835" s="111" t="s">
        <v>2155</v>
      </c>
      <c r="O835" s="344" t="str">
        <f>VLOOKUP(P835,'Tech. sheet (2)'!$A:$R,18,FALSE)</f>
        <v>Жерсть 0,14x913x766 -/G </v>
      </c>
      <c r="P835" s="343" t="str">
        <f>VLOOKUP(N835,Register!$B:$E,3,FALSE)</f>
        <v>0,14x913x766 -/G </v>
      </c>
      <c r="Q835" s="437" t="str">
        <f>VLOOKUP(P835,'Tech. sheet (2)'!$A:$S,17,FALSE)</f>
        <v>06C</v>
      </c>
      <c r="R835" s="437" t="str">
        <f>VLOOKUP(P835,'Tech. sheet (2)'!$A:$S,12,FALSE)</f>
        <v>W/G</v>
      </c>
      <c r="S835" s="505">
        <v>2.0</v>
      </c>
      <c r="T835" s="505">
        <v>816361.0</v>
      </c>
      <c r="U835" s="436">
        <f>VLOOKUP(N835,Register!$B:$E,4,FALSE)</f>
        <v>8086</v>
      </c>
      <c r="V835" s="412"/>
      <c r="W835" s="270"/>
      <c r="X835" s="270"/>
      <c r="Y835" s="270"/>
      <c r="Z835" s="270"/>
      <c r="AA835" s="270"/>
      <c r="AB835" s="270"/>
      <c r="AC835" s="270"/>
    </row>
    <row r="836" ht="15.75" customHeight="1">
      <c r="A836" s="111" t="s">
        <v>2120</v>
      </c>
      <c r="B836" s="436" t="str">
        <f>VLOOKUP(C836,'Tech. sheet (2)'!$A:$S,18,FALSE)</f>
        <v>L-920-778-160TS340S2828-RAS-А08К05</v>
      </c>
      <c r="C836" s="437" t="str">
        <f>VLOOKUP(A836,Register!$B:$F,3,FALSE)</f>
        <v>0,16x920x778 Alu/C</v>
      </c>
      <c r="D836" s="437" t="str">
        <f>VLOOKUP(C836,'Tech. sheet (2)'!$A:$S,17,FALSE)</f>
        <v>BUF-7 A</v>
      </c>
      <c r="E836" s="437" t="str">
        <f>VLOOKUP(C836,'Tech. sheet (2)'!$A:$S,12,FALSE)</f>
        <v>ALU/C</v>
      </c>
      <c r="F836" s="505">
        <v>2.0</v>
      </c>
      <c r="G836" s="505" t="s">
        <v>3308</v>
      </c>
      <c r="H836" s="436">
        <f>VLOOKUP(A836,Register!$B:$E,4,FALSE)</f>
        <v>18000</v>
      </c>
      <c r="I836" s="412"/>
      <c r="J836" s="412"/>
      <c r="K836" s="412"/>
      <c r="L836" s="412"/>
      <c r="M836" s="412"/>
      <c r="N836" s="111" t="s">
        <v>2152</v>
      </c>
      <c r="O836" s="344" t="str">
        <f>VLOOKUP(P836,'Tech. sheet (2)'!$A:$R,18,FALSE)</f>
        <v>L-950-876-270TH435F5628-USK-20EB05</v>
      </c>
      <c r="P836" s="343" t="str">
        <f>VLOOKUP(N836,Register!$B:$E,3,FALSE)</f>
        <v>OT153-ELQ1554A0A USK</v>
      </c>
      <c r="Q836" s="437" t="str">
        <f>VLOOKUP(P836,'Tech. sheet (2)'!$A:$S,17,FALSE)</f>
        <v>153-1 A</v>
      </c>
      <c r="R836" s="437" t="str">
        <f>VLOOKUP(P836,'Tech. sheet (2)'!$A:$S,12,FALSE)</f>
        <v>W/G</v>
      </c>
      <c r="S836" s="505">
        <v>1.0</v>
      </c>
      <c r="T836" s="505" t="s">
        <v>3307</v>
      </c>
      <c r="U836" s="436">
        <f>VLOOKUP(N836,Register!$B:$E,4,FALSE)</f>
        <v>30000</v>
      </c>
      <c r="V836" s="412"/>
      <c r="W836" s="270" t="s">
        <v>2241</v>
      </c>
      <c r="X836" s="270"/>
      <c r="Y836" s="270"/>
      <c r="Z836" s="270"/>
      <c r="AA836" s="270"/>
      <c r="AB836" s="270"/>
      <c r="AC836" s="270"/>
    </row>
    <row r="837" ht="15.75" customHeight="1">
      <c r="A837" s="202" t="s">
        <v>2129</v>
      </c>
      <c r="B837" s="436" t="str">
        <f>VLOOKUP(C837,'Tech. sheet (2)'!$A:$S,18,FALSE)</f>
        <v>L-838-941,7-200TH550S2828-USK-A75B05</v>
      </c>
      <c r="C837" s="437" t="str">
        <f>VLOOKUP(A837,Register!$B:$F,3,FALSE)</f>
        <v>OT99-A75B05 USK 2,8/2,8</v>
      </c>
      <c r="D837" s="437" t="str">
        <f>VLOOKUP(C837,'Tech. sheet (2)'!$A:$S,17,FALSE)</f>
        <v>99-C-2 A </v>
      </c>
      <c r="E837" s="437" t="str">
        <f>VLOOKUP(C837,'Tech. sheet (2)'!$A:$S,12,FALSE)</f>
        <v>Alu/G</v>
      </c>
      <c r="F837" s="505">
        <v>2.0</v>
      </c>
      <c r="G837" s="505" t="s">
        <v>3308</v>
      </c>
      <c r="H837" s="436">
        <f>VLOOKUP(A837,Register!$B:$E,4,FALSE)</f>
        <v>25000</v>
      </c>
      <c r="I837" s="412"/>
      <c r="J837" s="412"/>
      <c r="K837" s="412"/>
      <c r="L837" s="412"/>
      <c r="M837" s="412"/>
      <c r="N837" s="111" t="s">
        <v>2152</v>
      </c>
      <c r="O837" s="344" t="str">
        <f>VLOOKUP(P837,'Tech. sheet (2)'!$A:$R,18,FALSE)</f>
        <v>L-950-876-270TH435F5628-USK-20EB05</v>
      </c>
      <c r="P837" s="343" t="str">
        <f>VLOOKUP(N837,Register!$B:$E,3,FALSE)</f>
        <v>OT153-ELQ1554A0A USK</v>
      </c>
      <c r="Q837" s="437" t="str">
        <f>VLOOKUP(P837,'Tech. sheet (2)'!$A:$S,17,FALSE)</f>
        <v>153-1 A</v>
      </c>
      <c r="R837" s="437" t="str">
        <f>VLOOKUP(P837,'Tech. sheet (2)'!$A:$S,12,FALSE)</f>
        <v>W/G</v>
      </c>
      <c r="S837" s="505">
        <v>3.0</v>
      </c>
      <c r="T837" s="505">
        <v>816733.0</v>
      </c>
      <c r="U837" s="436">
        <f>VLOOKUP(N837,Register!$B:$E,4,FALSE)</f>
        <v>30000</v>
      </c>
      <c r="V837" s="412"/>
      <c r="W837" s="270" t="s">
        <v>2242</v>
      </c>
      <c r="X837" s="270"/>
      <c r="Y837" s="270"/>
      <c r="Z837" s="270"/>
      <c r="AA837" s="270"/>
      <c r="AB837" s="270"/>
      <c r="AC837" s="270"/>
    </row>
    <row r="838" ht="15.75" customHeight="1">
      <c r="A838" s="202" t="s">
        <v>2122</v>
      </c>
      <c r="B838" s="436" t="str">
        <f>VLOOKUP(C838,'Tech. sheet (2)'!$A:$S,18,FALSE)</f>
        <v>L-942-790-160TS340S2020-RAS-А08К05</v>
      </c>
      <c r="C838" s="437" t="str">
        <f>VLOOKUP(A838,Register!$B:$F,3,FALSE)</f>
        <v>0,16x942x790 ALU/С</v>
      </c>
      <c r="D838" s="437" t="str">
        <f>VLOOKUP(C838,'Tech. sheet (2)'!$A:$S,17,FALSE)</f>
        <v>BUF-3 A</v>
      </c>
      <c r="E838" s="437" t="str">
        <f>VLOOKUP(C838,'Tech. sheet (2)'!$A:$S,12,FALSE)</f>
        <v>ALU/С</v>
      </c>
      <c r="F838" s="505">
        <v>2.0</v>
      </c>
      <c r="G838" s="505" t="s">
        <v>3308</v>
      </c>
      <c r="H838" s="436">
        <f>VLOOKUP(A838,Register!$B:$E,4,FALSE)</f>
        <v>40000</v>
      </c>
      <c r="I838" s="412"/>
      <c r="J838" s="412"/>
      <c r="K838" s="412"/>
      <c r="L838" s="412"/>
      <c r="M838" s="412"/>
      <c r="N838" s="111" t="s">
        <v>2150</v>
      </c>
      <c r="O838" s="344" t="str">
        <f>VLOOKUP(P838,'Tech. sheet (2)'!$A:$R,18,FALSE)</f>
        <v>L-838-942-170TH550F2820-BAO-A55K05</v>
      </c>
      <c r="P838" s="343" t="str">
        <f>VLOOKUP(N838,Register!$B:$E,3,FALSE)</f>
        <v>0,17x838x942 ALU/С BAO</v>
      </c>
      <c r="Q838" s="437" t="str">
        <f>VLOOKUP(P838,'Tech. sheet (2)'!$A:$S,17,FALSE)</f>
        <v>BUF-8 A</v>
      </c>
      <c r="R838" s="437" t="str">
        <f>VLOOKUP(P838,'Tech. sheet (2)'!$A:$S,12,FALSE)</f>
        <v>ALU/С</v>
      </c>
      <c r="S838" s="505">
        <v>1.0</v>
      </c>
      <c r="T838" s="505" t="s">
        <v>3306</v>
      </c>
      <c r="U838" s="436">
        <f>VLOOKUP(N838,Register!$B:$E,4,FALSE)</f>
        <v>6000</v>
      </c>
      <c r="V838" s="412"/>
      <c r="W838" s="270" t="s">
        <v>2234</v>
      </c>
      <c r="X838" s="270"/>
      <c r="Y838" s="270"/>
      <c r="Z838" s="270"/>
      <c r="AA838" s="270"/>
      <c r="AB838" s="270"/>
      <c r="AC838" s="270"/>
    </row>
    <row r="839" ht="15.75" customHeight="1">
      <c r="A839" s="111" t="s">
        <v>2145</v>
      </c>
      <c r="B839" s="436" t="str">
        <f>VLOOKUP(C839,'Tech. sheet (2)'!$A:$S,18,FALSE)</f>
        <v>L-808-908-200TH550S2828-HBI-A07K05</v>
      </c>
      <c r="C839" s="437" t="str">
        <f>VLOOKUP(A839,Register!$B:$F,3,FALSE)</f>
        <v>OT96 Alu/C HBI auto</v>
      </c>
      <c r="D839" s="437" t="str">
        <f>VLOOKUP(C839,'Tech. sheet (2)'!$A:$S,17,FALSE)</f>
        <v>96-1 A</v>
      </c>
      <c r="E839" s="447" t="str">
        <f>VLOOKUP(C839,'Tech. sheet (2)'!$A:$S,12,FALSE)</f>
        <v>ALU/C</v>
      </c>
      <c r="F839" s="505">
        <v>2.0</v>
      </c>
      <c r="G839" s="505" t="s">
        <v>3308</v>
      </c>
      <c r="H839" s="436">
        <f>VLOOKUP(A839,Register!$B:$E,4,FALSE)</f>
        <v>20000</v>
      </c>
      <c r="I839" s="412"/>
      <c r="J839" s="412"/>
      <c r="K839" s="412"/>
      <c r="L839" s="412"/>
      <c r="M839" s="412"/>
      <c r="N839" s="202" t="s">
        <v>2157</v>
      </c>
      <c r="O839" s="344" t="str">
        <f>VLOOKUP(P839,'Tech. sheet (2)'!$A:$R,18,FALSE)</f>
        <v>L-954-848-170TH435S2828-HBI-15VK05</v>
      </c>
      <c r="P839" s="343" t="str">
        <f>VLOOKUP(N839,Register!$B:$E,3,FALSE)</f>
        <v>OT62-ELQ6216A2A ver2</v>
      </c>
      <c r="Q839" s="437" t="str">
        <f>VLOOKUP(P839,'Tech. sheet (2)'!$A:$S,17,FALSE)</f>
        <v>62-3 A</v>
      </c>
      <c r="R839" s="437" t="str">
        <f>VLOOKUP(P839,'Tech. sheet (2)'!$A:$S,12,FALSE)</f>
        <v>W/C 15V</v>
      </c>
      <c r="S839" s="505">
        <v>1.0</v>
      </c>
      <c r="T839" s="505" t="s">
        <v>3306</v>
      </c>
      <c r="U839" s="436">
        <f>VLOOKUP(N839,Register!$B:$E,4,FALSE)</f>
        <v>25000</v>
      </c>
      <c r="V839" s="412"/>
      <c r="W839" s="270" t="s">
        <v>2236</v>
      </c>
      <c r="X839" s="270"/>
      <c r="Y839" s="270"/>
      <c r="Z839" s="270"/>
      <c r="AA839" s="270"/>
      <c r="AB839" s="270"/>
      <c r="AC839" s="270"/>
    </row>
    <row r="840" ht="15.75" customHeight="1">
      <c r="A840" s="202" t="s">
        <v>2142</v>
      </c>
      <c r="B840" s="436" t="str">
        <f>VLOOKUP(C840,'Tech. sheet (2)'!$A:$S,18,FALSE)</f>
        <v>L-808-908-200TH550S2828-HBI-15VK05</v>
      </c>
      <c r="C840" s="437" t="str">
        <f>VLOOKUP(A840,Register!$B:$F,3,FALSE)</f>
        <v>OT96-15VK05 HBIS</v>
      </c>
      <c r="D840" s="437" t="str">
        <f>VLOOKUP(C840,'Tech. sheet (2)'!$A:$S,17,FALSE)</f>
        <v>96-8 A</v>
      </c>
      <c r="E840" s="437" t="str">
        <f>VLOOKUP(C840,'Tech. sheet (2)'!$A:$S,12,FALSE)</f>
        <v>W/C 15V</v>
      </c>
      <c r="F840" s="505">
        <v>2.0</v>
      </c>
      <c r="G840" s="505" t="s">
        <v>3309</v>
      </c>
      <c r="H840" s="436">
        <f>VLOOKUP(A840,Register!$B:$E,4,FALSE)</f>
        <v>20000</v>
      </c>
      <c r="I840" s="412"/>
      <c r="J840" s="412"/>
      <c r="K840" s="412"/>
      <c r="L840" s="412"/>
      <c r="M840" s="412"/>
      <c r="N840" s="202" t="s">
        <v>2159</v>
      </c>
      <c r="O840" s="344" t="str">
        <f>VLOOKUP(P840,'Tech. sheet (2)'!$A:$R,18,FALSE)</f>
        <v>L-913-766-140TS480F2020-USK-А08К05</v>
      </c>
      <c r="P840" s="343" t="str">
        <f>VLOOKUP(N840,Register!$B:$E,3,FALSE)</f>
        <v>0,14x913x766 USK A08</v>
      </c>
      <c r="Q840" s="437" t="str">
        <f>VLOOKUP(P840,'Tech. sheet (2)'!$A:$S,17,FALSE)</f>
        <v>BUF-1 A</v>
      </c>
      <c r="R840" s="437" t="str">
        <f>VLOOKUP(P840,'Tech. sheet (2)'!$A:$S,12,FALSE)</f>
        <v>ALU/C</v>
      </c>
      <c r="S840" s="505">
        <v>1.0</v>
      </c>
      <c r="T840" s="505" t="s">
        <v>3306</v>
      </c>
      <c r="U840" s="436">
        <f>VLOOKUP(N840,Register!$B:$E,4,FALSE)</f>
        <v>10000</v>
      </c>
      <c r="V840" s="412"/>
      <c r="W840" s="270"/>
      <c r="X840" s="270"/>
      <c r="Y840" s="270"/>
      <c r="Z840" s="270"/>
      <c r="AA840" s="270"/>
      <c r="AB840" s="270"/>
      <c r="AC840" s="270"/>
    </row>
    <row r="841" ht="15.75" customHeight="1">
      <c r="A841" s="202" t="s">
        <v>2146</v>
      </c>
      <c r="B841" s="436" t="str">
        <f>VLOOKUP(C841,'Tech. sheet (2)'!$A:$S,18,FALSE)</f>
        <v>L-808-908-200TH550S5028-HBI-21EK05</v>
      </c>
      <c r="C841" s="437" t="str">
        <f>VLOOKUP(A841,Register!$B:$F,3,FALSE)</f>
        <v>OT096-21EK05</v>
      </c>
      <c r="D841" s="437" t="str">
        <f>VLOOKUP(C841,'Tech. sheet (2)'!$A:$S,17,FALSE)</f>
        <v>96-10 A</v>
      </c>
      <c r="E841" s="437" t="str">
        <f>VLOOKUP(C841,'Tech. sheet (2)'!$A:$S,12,FALSE)</f>
        <v>21EK05</v>
      </c>
      <c r="F841" s="505">
        <v>2.0</v>
      </c>
      <c r="G841" s="505" t="s">
        <v>3309</v>
      </c>
      <c r="H841" s="436">
        <f>VLOOKUP(A841,Register!$B:$E,4,FALSE)</f>
        <v>28000</v>
      </c>
      <c r="I841" s="412"/>
      <c r="J841" s="412"/>
      <c r="K841" s="412"/>
      <c r="L841" s="412"/>
      <c r="M841" s="412"/>
      <c r="N841" s="202" t="s">
        <v>2157</v>
      </c>
      <c r="O841" s="344" t="str">
        <f>VLOOKUP(P841,'Tech. sheet (2)'!$A:$R,18,FALSE)</f>
        <v>L-954-848-170TH435S2828-HBI-15VK05</v>
      </c>
      <c r="P841" s="343" t="str">
        <f>VLOOKUP(N841,Register!$B:$E,3,FALSE)</f>
        <v>OT62-ELQ6216A2A ver2</v>
      </c>
      <c r="Q841" s="437" t="str">
        <f>VLOOKUP(P841,'Tech. sheet (2)'!$A:$S,17,FALSE)</f>
        <v>62-3 A</v>
      </c>
      <c r="R841" s="437" t="str">
        <f>VLOOKUP(P841,'Tech. sheet (2)'!$A:$S,12,FALSE)</f>
        <v>W/C 15V</v>
      </c>
      <c r="S841" s="505">
        <v>2.0</v>
      </c>
      <c r="T841" s="505" t="s">
        <v>3309</v>
      </c>
      <c r="U841" s="436">
        <f>VLOOKUP(N841,Register!$B:$E,4,FALSE)</f>
        <v>25000</v>
      </c>
      <c r="V841" s="412"/>
      <c r="W841" s="270"/>
      <c r="X841" s="270"/>
      <c r="Y841" s="270"/>
      <c r="Z841" s="270"/>
      <c r="AA841" s="270"/>
      <c r="AB841" s="270"/>
      <c r="AC841" s="270"/>
    </row>
    <row r="842" ht="15.75" customHeight="1">
      <c r="A842" s="202" t="s">
        <v>2138</v>
      </c>
      <c r="B842" s="436" t="str">
        <f>VLOOKUP(C842,'Tech. sheet (2)'!$A:$S,18,FALSE)</f>
        <v>L-954-848-170TH435S2828-HBI-15VK05</v>
      </c>
      <c r="C842" s="437" t="str">
        <f>VLOOKUP(A842,Register!$B:$F,3,FALSE)</f>
        <v>OT62-ELQ6216A2A ver2</v>
      </c>
      <c r="D842" s="437" t="str">
        <f>VLOOKUP(C842,'Tech. sheet (2)'!$A:$S,17,FALSE)</f>
        <v>62-3 A</v>
      </c>
      <c r="E842" s="437" t="str">
        <f>VLOOKUP(C842,'Tech. sheet (2)'!$A:$S,12,FALSE)</f>
        <v>W/C 15V</v>
      </c>
      <c r="F842" s="505">
        <v>2.0</v>
      </c>
      <c r="G842" s="505" t="s">
        <v>3309</v>
      </c>
      <c r="H842" s="436">
        <f>VLOOKUP(A842,Register!$B:$E,4,FALSE)</f>
        <v>20000</v>
      </c>
      <c r="I842" s="412"/>
      <c r="J842" s="412"/>
      <c r="K842" s="412"/>
      <c r="L842" s="412"/>
      <c r="M842" s="412"/>
      <c r="N842" s="202" t="s">
        <v>2174</v>
      </c>
      <c r="O842" s="344" t="str">
        <f>VLOOKUP(P842,'Tech. sheet (2)'!$A:$R,18,FALSE)</f>
        <v>L-954-848-160TH520S2828-USK-15VK05</v>
      </c>
      <c r="P842" s="343" t="str">
        <f>VLOOKUP(N842,Register!$B:$E,3,FALSE)</f>
        <v>OT062-ELQ6216A3A USK</v>
      </c>
      <c r="Q842" s="437" t="str">
        <f>VLOOKUP(P842,'Tech. sheet (2)'!$A:$S,17,FALSE)</f>
        <v>62-3 B</v>
      </c>
      <c r="R842" s="447" t="str">
        <f>VLOOKUP(P842,'Tech. sheet (2)'!$A:$S,12,FALSE)</f>
        <v>W/C 15V</v>
      </c>
      <c r="S842" s="505">
        <v>2.0</v>
      </c>
      <c r="T842" s="505" t="s">
        <v>3309</v>
      </c>
      <c r="U842" s="436">
        <f>VLOOKUP(N842,Register!$B:$E,4,FALSE)</f>
        <v>13000</v>
      </c>
      <c r="V842" s="412"/>
      <c r="W842" s="270"/>
      <c r="X842" s="270"/>
      <c r="Y842" s="270"/>
      <c r="Z842" s="270"/>
      <c r="AA842" s="270"/>
      <c r="AB842" s="270"/>
      <c r="AC842" s="270"/>
    </row>
    <row r="843" ht="15.75" customHeight="1">
      <c r="A843" s="202" t="s">
        <v>2146</v>
      </c>
      <c r="B843" s="436" t="str">
        <f>VLOOKUP(C843,'Tech. sheet (2)'!$A:$S,18,FALSE)</f>
        <v>L-808-908-200TH550S5028-HBI-21EK05</v>
      </c>
      <c r="C843" s="437" t="str">
        <f>VLOOKUP(A843,Register!$B:$F,3,FALSE)</f>
        <v>OT096-21EK05</v>
      </c>
      <c r="D843" s="437" t="str">
        <f>VLOOKUP(C843,'Tech. sheet (2)'!$A:$S,17,FALSE)</f>
        <v>96-10 A</v>
      </c>
      <c r="E843" s="437" t="str">
        <f>VLOOKUP(C843,'Tech. sheet (2)'!$A:$S,12,FALSE)</f>
        <v>21EK05</v>
      </c>
      <c r="F843" s="505">
        <v>3.0</v>
      </c>
      <c r="G843" s="505" t="s">
        <v>3310</v>
      </c>
      <c r="H843" s="436">
        <f>VLOOKUP(A843,Register!$B:$E,4,FALSE)</f>
        <v>28000</v>
      </c>
      <c r="I843" s="412"/>
      <c r="J843" s="412"/>
      <c r="K843" s="412"/>
      <c r="L843" s="412"/>
      <c r="M843" s="412"/>
      <c r="N843" s="202" t="s">
        <v>2172</v>
      </c>
      <c r="O843" s="450" t="str">
        <f>VLOOKUP(P843,'Tech. sheet (2)'!$A:$R,18,FALSE)</f>
        <v>L-913-766-140TS480F2020-USK-21EK05</v>
      </c>
      <c r="P843" s="343" t="str">
        <f>VLOOKUP(N843,Register!$B:$E,3,FALSE)</f>
        <v>0,14x913x766 USK 21E</v>
      </c>
      <c r="Q843" s="437" t="str">
        <f>VLOOKUP(P843,'Tech. sheet (2)'!$A:$S,17,FALSE)</f>
        <v>BUF-2 A</v>
      </c>
      <c r="R843" s="437" t="str">
        <f>VLOOKUP(P843,'Tech. sheet (2)'!$A:$S,12,FALSE)</f>
        <v>W/C </v>
      </c>
      <c r="S843" s="505">
        <v>2.0</v>
      </c>
      <c r="T843" s="505" t="s">
        <v>3317</v>
      </c>
      <c r="U843" s="436">
        <f>VLOOKUP(N843,Register!$B:$E,4,FALSE)</f>
        <v>26000</v>
      </c>
      <c r="V843" s="412"/>
      <c r="W843" s="270"/>
      <c r="X843" s="270"/>
      <c r="Y843" s="270"/>
      <c r="Z843" s="270"/>
      <c r="AA843" s="270"/>
      <c r="AB843" s="270"/>
      <c r="AC843" s="270"/>
    </row>
    <row r="844" ht="15.75" customHeight="1">
      <c r="A844" s="111" t="s">
        <v>2139</v>
      </c>
      <c r="B844" s="436" t="str">
        <f>VLOOKUP(C844,'Tech. sheet (2)'!$A:$S,18,FALSE)</f>
        <v>L-954-848-170TH435S2828-HBI-15VK05</v>
      </c>
      <c r="C844" s="437" t="str">
        <f>VLOOKUP(A844,Register!$B:$F,3,FALSE)</f>
        <v>OT62-ELQ6216A2A ver2</v>
      </c>
      <c r="D844" s="437" t="str">
        <f>VLOOKUP(C844,'Tech. sheet (2)'!$A:$S,17,FALSE)</f>
        <v>62-3 A</v>
      </c>
      <c r="E844" s="437" t="str">
        <f>VLOOKUP(C844,'Tech. sheet (2)'!$A:$S,12,FALSE)</f>
        <v>W/C 15V</v>
      </c>
      <c r="F844" s="505">
        <v>2.0</v>
      </c>
      <c r="G844" s="505" t="s">
        <v>3309</v>
      </c>
      <c r="H844" s="436">
        <f>VLOOKUP(A844,Register!$B:$E,4,FALSE)</f>
        <v>20000</v>
      </c>
      <c r="I844" s="412"/>
      <c r="J844" s="412"/>
      <c r="K844" s="412"/>
      <c r="L844" s="412"/>
      <c r="M844" s="412"/>
      <c r="N844" s="202" t="s">
        <v>2172</v>
      </c>
      <c r="O844" s="450" t="str">
        <f>VLOOKUP(P844,'Tech. sheet (2)'!$A:$R,18,FALSE)</f>
        <v>L-913-766-140TS480F2020-USK-21EK05</v>
      </c>
      <c r="P844" s="343" t="str">
        <f>VLOOKUP(N844,Register!$B:$E,3,FALSE)</f>
        <v>0,14x913x766 USK 21E</v>
      </c>
      <c r="Q844" s="437" t="str">
        <f>VLOOKUP(P844,'Tech. sheet (2)'!$A:$S,17,FALSE)</f>
        <v>BUF-2 A</v>
      </c>
      <c r="R844" s="437" t="str">
        <f>VLOOKUP(P844,'Tech. sheet (2)'!$A:$S,12,FALSE)</f>
        <v>W/C </v>
      </c>
      <c r="S844" s="505">
        <v>3.0</v>
      </c>
      <c r="T844" s="505" t="s">
        <v>3310</v>
      </c>
      <c r="U844" s="436">
        <f>VLOOKUP(N844,Register!$B:$E,4,FALSE)</f>
        <v>26000</v>
      </c>
      <c r="V844" s="412"/>
      <c r="W844" s="270"/>
      <c r="X844" s="270"/>
      <c r="Y844" s="270"/>
      <c r="Z844" s="270"/>
      <c r="AA844" s="270"/>
      <c r="AB844" s="270"/>
      <c r="AC844" s="270"/>
    </row>
    <row r="845" ht="15.75" customHeight="1">
      <c r="A845" s="111" t="s">
        <v>2152</v>
      </c>
      <c r="B845" s="436" t="str">
        <f>VLOOKUP(C845,'Tech. sheet (2)'!$A:$S,18,FALSE)</f>
        <v>L-950-876-270TH435F5628-USK-20EB05</v>
      </c>
      <c r="C845" s="437" t="str">
        <f>VLOOKUP(A845,Register!$B:$F,3,FALSE)</f>
        <v>OT153-ELQ1554A0A USK</v>
      </c>
      <c r="D845" s="437" t="str">
        <f>VLOOKUP(C845,'Tech. sheet (2)'!$A:$S,17,FALSE)</f>
        <v>153-1 A</v>
      </c>
      <c r="E845" s="437" t="str">
        <f>VLOOKUP(C845,'Tech. sheet (2)'!$A:$S,12,FALSE)</f>
        <v>W/G</v>
      </c>
      <c r="F845" s="505">
        <v>2.0</v>
      </c>
      <c r="G845" s="505">
        <v>819059.0</v>
      </c>
      <c r="H845" s="436">
        <f>VLOOKUP(A845,Register!$B:$E,4,FALSE)</f>
        <v>30000</v>
      </c>
      <c r="I845" s="412"/>
      <c r="J845" s="412"/>
      <c r="K845" s="412"/>
      <c r="L845" s="412"/>
      <c r="M845" s="412"/>
      <c r="N845" s="202" t="s">
        <v>2175</v>
      </c>
      <c r="O845" s="344" t="str">
        <f>VLOOKUP(P845,'Tech. sheet (2)'!$A:$R,18,FALSE)</f>
        <v>L-950-876-270TH435F5628-USK-20EB05</v>
      </c>
      <c r="P845" s="343" t="str">
        <f>VLOOKUP(N845,Register!$B:$E,3,FALSE)</f>
        <v>OT153-ELQ1554A0A USK</v>
      </c>
      <c r="Q845" s="437" t="str">
        <f>VLOOKUP(P845,'Tech. sheet (2)'!$A:$S,17,FALSE)</f>
        <v>153-1 A</v>
      </c>
      <c r="R845" s="437" t="str">
        <f>VLOOKUP(P845,'Tech. sheet (2)'!$A:$S,12,FALSE)</f>
        <v>W/G</v>
      </c>
      <c r="S845" s="505">
        <v>2.0</v>
      </c>
      <c r="T845" s="505">
        <v>819059.0</v>
      </c>
      <c r="U845" s="436">
        <f>VLOOKUP(N845,Register!$B:$E,4,FALSE)</f>
        <v>30000</v>
      </c>
      <c r="V845" s="412"/>
      <c r="W845" s="270"/>
      <c r="X845" s="270"/>
      <c r="Y845" s="270"/>
      <c r="Z845" s="270"/>
      <c r="AA845" s="270"/>
      <c r="AB845" s="270"/>
      <c r="AC845" s="270"/>
    </row>
    <row r="846" ht="15.75" customHeight="1">
      <c r="A846" s="111" t="s">
        <v>2153</v>
      </c>
      <c r="B846" s="436" t="str">
        <f>VLOOKUP(C846,'Tech. sheet (2)'!$A:$S,18,FALSE)</f>
        <v>L-922-868-170TH580S2828-HBI-08CB05</v>
      </c>
      <c r="C846" s="437" t="str">
        <f>VLOOKUP(A846,Register!$B:$F,3,FALSE)</f>
        <v>OT070-ELQ7033A2A  TH580</v>
      </c>
      <c r="D846" s="437" t="str">
        <f>VLOOKUP(C846,'Tech. sheet (2)'!$A:$S,17,FALSE)</f>
        <v>70-2 A</v>
      </c>
      <c r="E846" s="437" t="str">
        <f>VLOOKUP(C846,'Tech. sheet (2)'!$A:$S,12,FALSE)</f>
        <v>G/G</v>
      </c>
      <c r="F846" s="505">
        <v>1.0</v>
      </c>
      <c r="G846" s="505">
        <v>816314.0</v>
      </c>
      <c r="H846" s="436">
        <f>VLOOKUP(A846,Register!$B:$E,4,FALSE)</f>
        <v>30000</v>
      </c>
      <c r="I846" s="412"/>
      <c r="J846" s="412"/>
      <c r="K846" s="412"/>
      <c r="L846" s="412"/>
      <c r="M846" s="412"/>
      <c r="N846" s="202" t="s">
        <v>2175</v>
      </c>
      <c r="O846" s="344" t="str">
        <f>VLOOKUP(P846,'Tech. sheet (2)'!$A:$R,18,FALSE)</f>
        <v>L-950-876-270TH435F5628-USK-20EB05</v>
      </c>
      <c r="P846" s="343" t="str">
        <f>VLOOKUP(N846,Register!$B:$E,3,FALSE)</f>
        <v>OT153-ELQ1554A0A USK</v>
      </c>
      <c r="Q846" s="437" t="str">
        <f>VLOOKUP(P846,'Tech. sheet (2)'!$A:$S,17,FALSE)</f>
        <v>153-1 A</v>
      </c>
      <c r="R846" s="437" t="str">
        <f>VLOOKUP(P846,'Tech. sheet (2)'!$A:$S,12,FALSE)</f>
        <v>W/G</v>
      </c>
      <c r="S846" s="505">
        <v>3.0</v>
      </c>
      <c r="T846" s="505">
        <v>816733.0</v>
      </c>
      <c r="U846" s="436">
        <f>VLOOKUP(N846,Register!$B:$E,4,FALSE)</f>
        <v>30000</v>
      </c>
      <c r="V846" s="412"/>
      <c r="W846" s="270"/>
      <c r="X846" s="270"/>
      <c r="Y846" s="270"/>
      <c r="Z846" s="270"/>
      <c r="AA846" s="270"/>
      <c r="AB846" s="270"/>
      <c r="AC846" s="270"/>
    </row>
    <row r="847" ht="15.75" customHeight="1">
      <c r="A847" s="111" t="s">
        <v>2153</v>
      </c>
      <c r="B847" s="436" t="str">
        <f>VLOOKUP(C847,'Tech. sheet (2)'!$A:$S,18,FALSE)</f>
        <v>L-922-868-170TH580S2828-HBI-08CB05</v>
      </c>
      <c r="C847" s="437" t="str">
        <f>VLOOKUP(A847,Register!$B:$F,3,FALSE)</f>
        <v>OT070-ELQ7033A2A  TH580</v>
      </c>
      <c r="D847" s="437" t="str">
        <f>VLOOKUP(C847,'Tech. sheet (2)'!$A:$S,17,FALSE)</f>
        <v>70-2 A</v>
      </c>
      <c r="E847" s="437" t="str">
        <f>VLOOKUP(C847,'Tech. sheet (2)'!$A:$S,12,FALSE)</f>
        <v>G/G</v>
      </c>
      <c r="F847" s="505">
        <v>2.0</v>
      </c>
      <c r="G847" s="505">
        <v>816361.0</v>
      </c>
      <c r="H847" s="436">
        <f>VLOOKUP(A847,Register!$B:$E,4,FALSE)</f>
        <v>30000</v>
      </c>
      <c r="I847" s="412"/>
      <c r="J847" s="412"/>
      <c r="K847" s="412"/>
      <c r="L847" s="412"/>
      <c r="M847" s="412"/>
      <c r="N847" s="202" t="s">
        <v>2193</v>
      </c>
      <c r="O847" s="344" t="str">
        <f>VLOOKUP(P847,'Tech. sheet (2)'!$A:$R,18,FALSE)</f>
        <v>L-808-908-200TH550S2828-BAO-A07B05</v>
      </c>
      <c r="P847" s="343" t="str">
        <f>VLOOKUP(N847,Register!$B:$E,3,FALSE)</f>
        <v>OT96 Alu/G BAO auto</v>
      </c>
      <c r="Q847" s="437" t="str">
        <f>VLOOKUP(P847,'Tech. sheet (2)'!$A:$S,17,FALSE)</f>
        <v>96-2 A</v>
      </c>
      <c r="R847" s="437" t="str">
        <f>VLOOKUP(P847,'Tech. sheet (2)'!$A:$S,12,FALSE)</f>
        <v>ALU/G</v>
      </c>
      <c r="S847" s="505">
        <v>1.0</v>
      </c>
      <c r="T847" s="505" t="s">
        <v>3307</v>
      </c>
      <c r="U847" s="436">
        <f>VLOOKUP(N847,Register!$B:$E,4,FALSE)</f>
        <v>5000</v>
      </c>
      <c r="V847" s="412"/>
      <c r="W847" s="270"/>
      <c r="X847" s="270"/>
      <c r="Y847" s="270"/>
      <c r="Z847" s="270"/>
      <c r="AA847" s="270"/>
      <c r="AB847" s="270"/>
      <c r="AC847" s="270"/>
    </row>
    <row r="848" ht="15.75" customHeight="1">
      <c r="A848" s="202" t="s">
        <v>2140</v>
      </c>
      <c r="B848" s="436" t="str">
        <f>VLOOKUP(C848,'Tech. sheet (2)'!$A:$S,18,FALSE)</f>
        <v>L-942-790-160TS340S2020-RAS-А08К05</v>
      </c>
      <c r="C848" s="437" t="str">
        <f>VLOOKUP(A848,Register!$B:$F,3,FALSE)</f>
        <v>0,16x942x790 ALU/С</v>
      </c>
      <c r="D848" s="437" t="str">
        <f>VLOOKUP(C848,'Tech. sheet (2)'!$A:$S,17,FALSE)</f>
        <v>BUF-3 A</v>
      </c>
      <c r="E848" s="437" t="str">
        <f>VLOOKUP(C848,'Tech. sheet (2)'!$A:$S,12,FALSE)</f>
        <v>ALU/С</v>
      </c>
      <c r="F848" s="505">
        <v>2.0</v>
      </c>
      <c r="G848" s="505" t="s">
        <v>3308</v>
      </c>
      <c r="H848" s="436">
        <f>VLOOKUP(A848,Register!$B:$E,4,FALSE)</f>
        <v>20000</v>
      </c>
      <c r="I848" s="412"/>
      <c r="J848" s="412"/>
      <c r="K848" s="412"/>
      <c r="L848" s="412"/>
      <c r="M848" s="412"/>
      <c r="N848" s="202" t="s">
        <v>2195</v>
      </c>
      <c r="O848" s="344" t="str">
        <f>VLOOKUP(P848,'Tech. sheet (2)'!$A:$R,18,FALSE)</f>
        <v>L-808-908-200TH550S2828-BAO-A07K05</v>
      </c>
      <c r="P848" s="343" t="str">
        <f>VLOOKUP(N848,Register!$B:$E,3,FALSE)</f>
        <v>OT96 Alu/C BAO auto</v>
      </c>
      <c r="Q848" s="437" t="str">
        <f>VLOOKUP(P848,'Tech. sheet (2)'!$A:$S,17,FALSE)</f>
        <v>96-1 A</v>
      </c>
      <c r="R848" s="437" t="str">
        <f>VLOOKUP(P848,'Tech. sheet (2)'!$A:$S,12,FALSE)</f>
        <v>ALU/C</v>
      </c>
      <c r="S848" s="505">
        <v>1.0</v>
      </c>
      <c r="T848" s="505" t="s">
        <v>3306</v>
      </c>
      <c r="U848" s="436">
        <f>VLOOKUP(N848,Register!$B:$E,4,FALSE)</f>
        <v>20000</v>
      </c>
      <c r="V848" s="412"/>
      <c r="W848" s="270"/>
      <c r="X848" s="270"/>
      <c r="Y848" s="270"/>
      <c r="Z848" s="270"/>
      <c r="AA848" s="270"/>
      <c r="AB848" s="270"/>
      <c r="AC848" s="270"/>
    </row>
    <row r="849" ht="15.75" customHeight="1">
      <c r="A849" s="202" t="s">
        <v>2159</v>
      </c>
      <c r="B849" s="436" t="str">
        <f>VLOOKUP(C849,'Tech. sheet (2)'!$A:$S,18,FALSE)</f>
        <v>L-913-766-140TS480F2020-USK-А08К05</v>
      </c>
      <c r="C849" s="437" t="str">
        <f>VLOOKUP(A849,Register!$B:$F,3,FALSE)</f>
        <v>0,14x913x766 USK A08</v>
      </c>
      <c r="D849" s="437" t="str">
        <f>VLOOKUP(C849,'Tech. sheet (2)'!$A:$S,17,FALSE)</f>
        <v>BUF-1 A</v>
      </c>
      <c r="E849" s="437" t="str">
        <f>VLOOKUP(C849,'Tech. sheet (2)'!$A:$S,12,FALSE)</f>
        <v>ALU/C</v>
      </c>
      <c r="F849" s="505">
        <v>2.0</v>
      </c>
      <c r="G849" s="505" t="s">
        <v>3308</v>
      </c>
      <c r="H849" s="436">
        <f>VLOOKUP(A849,Register!$B:$E,4,FALSE)</f>
        <v>10000</v>
      </c>
      <c r="I849" s="412"/>
      <c r="J849" s="412"/>
      <c r="K849" s="412"/>
      <c r="L849" s="412"/>
      <c r="M849" s="412"/>
      <c r="N849" s="202" t="s">
        <v>2190</v>
      </c>
      <c r="O849" s="344" t="str">
        <f>VLOOKUP(P849,'Tech. sheet (2)'!$A:$R,18,FALSE)</f>
        <v>L-808-908-200TH550S2828-BAO-A07K05</v>
      </c>
      <c r="P849" s="343" t="str">
        <f>VLOOKUP(N849,Register!$B:$E,3,FALSE)</f>
        <v>OT96 Alu/C BAO auto</v>
      </c>
      <c r="Q849" s="437" t="str">
        <f>VLOOKUP(P849,'Tech. sheet (2)'!$A:$S,17,FALSE)</f>
        <v>96-1 A</v>
      </c>
      <c r="R849" s="437" t="str">
        <f>VLOOKUP(P849,'Tech. sheet (2)'!$A:$S,12,FALSE)</f>
        <v>ALU/C</v>
      </c>
      <c r="S849" s="505">
        <v>1.0</v>
      </c>
      <c r="T849" s="505" t="s">
        <v>3306</v>
      </c>
      <c r="U849" s="436">
        <f>VLOOKUP(N849,Register!$B:$E,4,FALSE)</f>
        <v>6000</v>
      </c>
      <c r="V849" s="412"/>
      <c r="W849" s="270"/>
      <c r="X849" s="270"/>
      <c r="Y849" s="270"/>
      <c r="Z849" s="270"/>
      <c r="AA849" s="270"/>
      <c r="AB849" s="270"/>
      <c r="AC849" s="270"/>
    </row>
    <row r="850" ht="15.75" customHeight="1">
      <c r="A850" s="111" t="s">
        <v>2150</v>
      </c>
      <c r="B850" s="436" t="str">
        <f>VLOOKUP(C850,'Tech. sheet (2)'!$A:$S,18,FALSE)</f>
        <v>L-838-942-170TH550F2820-BAO-A55K05</v>
      </c>
      <c r="C850" s="437" t="str">
        <f>VLOOKUP(A850,Register!$B:$F,3,FALSE)</f>
        <v>0,17x838x942 ALU/С BAO</v>
      </c>
      <c r="D850" s="437" t="str">
        <f>VLOOKUP(C850,'Tech. sheet (2)'!$A:$S,17,FALSE)</f>
        <v>BUF-8 A</v>
      </c>
      <c r="E850" s="437" t="str">
        <f>VLOOKUP(C850,'Tech. sheet (2)'!$A:$S,12,FALSE)</f>
        <v>ALU/С</v>
      </c>
      <c r="F850" s="505">
        <v>2.0</v>
      </c>
      <c r="G850" s="505" t="s">
        <v>3308</v>
      </c>
      <c r="H850" s="436">
        <f>VLOOKUP(A850,Register!$B:$E,4,FALSE)</f>
        <v>6000</v>
      </c>
      <c r="I850" s="412"/>
      <c r="J850" s="412"/>
      <c r="K850" s="412"/>
      <c r="L850" s="412"/>
      <c r="M850" s="412"/>
      <c r="N850" s="202" t="s">
        <v>2185</v>
      </c>
      <c r="O850" s="344" t="str">
        <f>VLOOKUP(P850,'Tech. sheet (2)'!$A:$R,18,FALSE)</f>
        <v>L-922-868-170TH580S2828-HBI-07CK05</v>
      </c>
      <c r="P850" s="343" t="str">
        <f>VLOOKUP(N850,Register!$B:$E,3,FALSE)</f>
        <v>OT070-ELQ7013A9A </v>
      </c>
      <c r="Q850" s="437" t="str">
        <f>VLOOKUP(P850,'Tech. sheet (2)'!$A:$S,17,FALSE)</f>
        <v>70-3 A</v>
      </c>
      <c r="R850" s="437" t="str">
        <f>VLOOKUP(P850,'Tech. sheet (2)'!$A:$S,12,FALSE)</f>
        <v>G/C</v>
      </c>
      <c r="S850" s="505">
        <v>1.0</v>
      </c>
      <c r="T850" s="505" t="s">
        <v>3306</v>
      </c>
      <c r="U850" s="436">
        <v>20000.0</v>
      </c>
      <c r="V850" s="412"/>
      <c r="W850" s="270"/>
      <c r="X850" s="270"/>
      <c r="Y850" s="270"/>
      <c r="Z850" s="270"/>
      <c r="AA850" s="270"/>
      <c r="AB850" s="270"/>
      <c r="AC850" s="270"/>
    </row>
    <row r="851" ht="15.75" customHeight="1">
      <c r="A851" s="111" t="s">
        <v>2174</v>
      </c>
      <c r="B851" s="436" t="str">
        <f>VLOOKUP(C851,'Tech. sheet (2)'!$A:$S,18,FALSE)</f>
        <v>L-954-848-160TH520S2828-USK-15VK05</v>
      </c>
      <c r="C851" s="437" t="str">
        <f>VLOOKUP(A851,Register!$B:$F,3,FALSE)</f>
        <v>OT062-ELQ6216A3A USK</v>
      </c>
      <c r="D851" s="437" t="str">
        <f>VLOOKUP(C851,'Tech. sheet (2)'!$A:$S,17,FALSE)</f>
        <v>62-3 B</v>
      </c>
      <c r="E851" s="447" t="str">
        <f>VLOOKUP(C851,'Tech. sheet (2)'!$A:$S,12,FALSE)</f>
        <v>W/C 15V</v>
      </c>
      <c r="F851" s="505">
        <v>1.0</v>
      </c>
      <c r="G851" s="505" t="s">
        <v>3306</v>
      </c>
      <c r="H851" s="436">
        <f>VLOOKUP(A851,Register!$B:$E,4,FALSE)</f>
        <v>13000</v>
      </c>
      <c r="I851" s="412"/>
      <c r="J851" s="412"/>
      <c r="K851" s="412"/>
      <c r="L851" s="412"/>
      <c r="M851" s="412"/>
      <c r="N851" s="202" t="s">
        <v>2185</v>
      </c>
      <c r="O851" s="344" t="str">
        <f>VLOOKUP(P851,'Tech. sheet (2)'!$A:$R,18,FALSE)</f>
        <v>L-922-868-170TH580S2828-HBI-07CK05</v>
      </c>
      <c r="P851" s="343" t="str">
        <f>VLOOKUP(N851,Register!$B:$E,3,FALSE)</f>
        <v>OT070-ELQ7013A9A </v>
      </c>
      <c r="Q851" s="437" t="str">
        <f>VLOOKUP(P851,'Tech. sheet (2)'!$A:$S,17,FALSE)</f>
        <v>70-3 A</v>
      </c>
      <c r="R851" s="437" t="str">
        <f>VLOOKUP(P851,'Tech. sheet (2)'!$A:$S,12,FALSE)</f>
        <v>G/C</v>
      </c>
      <c r="S851" s="505">
        <v>1.0</v>
      </c>
      <c r="T851" s="505" t="s">
        <v>3325</v>
      </c>
      <c r="U851" s="436">
        <v>10000.0</v>
      </c>
      <c r="V851" s="412"/>
      <c r="W851" s="270"/>
      <c r="X851" s="270"/>
      <c r="Y851" s="270"/>
      <c r="Z851" s="270"/>
      <c r="AA851" s="270"/>
      <c r="AB851" s="270"/>
      <c r="AC851" s="270"/>
    </row>
    <row r="852" ht="15.75" customHeight="1">
      <c r="A852" s="202" t="s">
        <v>2172</v>
      </c>
      <c r="B852" s="449" t="str">
        <f>VLOOKUP(C852,'Tech. sheet (2)'!$A:$S,18,FALSE)</f>
        <v>L-913-766-140TS480F2020-USK-21EK05</v>
      </c>
      <c r="C852" s="437" t="str">
        <f>VLOOKUP(A852,Register!$B:$F,3,FALSE)</f>
        <v>0,14x913x766 USK 21E</v>
      </c>
      <c r="D852" s="437" t="str">
        <f>VLOOKUP(C852,'Tech. sheet (2)'!$A:$S,17,FALSE)</f>
        <v>BUF-2 A</v>
      </c>
      <c r="E852" s="437" t="str">
        <f>VLOOKUP(C852,'Tech. sheet (2)'!$A:$S,12,FALSE)</f>
        <v>W/C </v>
      </c>
      <c r="F852" s="505">
        <v>1.0</v>
      </c>
      <c r="G852" s="505" t="s">
        <v>3306</v>
      </c>
      <c r="H852" s="436">
        <f>VLOOKUP(A852,Register!$B:$E,4,FALSE)</f>
        <v>26000</v>
      </c>
      <c r="I852" s="412"/>
      <c r="J852" s="412"/>
      <c r="K852" s="412"/>
      <c r="L852" s="412"/>
      <c r="M852" s="412"/>
      <c r="N852" s="202" t="s">
        <v>2185</v>
      </c>
      <c r="O852" s="344" t="str">
        <f>VLOOKUP(P852,'Tech. sheet (2)'!$A:$R,18,FALSE)</f>
        <v>L-922-868-170TH580S2828-HBI-07CK05</v>
      </c>
      <c r="P852" s="343" t="str">
        <f>VLOOKUP(N852,Register!$B:$E,3,FALSE)</f>
        <v>OT070-ELQ7013A9A </v>
      </c>
      <c r="Q852" s="437" t="str">
        <f>VLOOKUP(P852,'Tech. sheet (2)'!$A:$S,17,FALSE)</f>
        <v>70-3 A</v>
      </c>
      <c r="R852" s="437" t="str">
        <f>VLOOKUP(P852,'Tech. sheet (2)'!$A:$S,12,FALSE)</f>
        <v>G/C</v>
      </c>
      <c r="S852" s="505">
        <v>1.0</v>
      </c>
      <c r="T852" s="505" t="s">
        <v>3306</v>
      </c>
      <c r="U852" s="436">
        <v>10000.0</v>
      </c>
      <c r="V852" s="412"/>
      <c r="W852" s="270"/>
      <c r="X852" s="270"/>
      <c r="Y852" s="270"/>
      <c r="Z852" s="270"/>
      <c r="AA852" s="270"/>
      <c r="AB852" s="270"/>
      <c r="AC852" s="270"/>
    </row>
    <row r="853" ht="15.75" customHeight="1">
      <c r="A853" s="202" t="s">
        <v>2173</v>
      </c>
      <c r="B853" s="436" t="str">
        <f>VLOOKUP(C853,'Tech. sheet (2)'!$A:$S,18,FALSE)</f>
        <v>L-913-766-140TS480F2020-USK-А08К05</v>
      </c>
      <c r="C853" s="437" t="str">
        <f>VLOOKUP(A853,Register!$B:$F,3,FALSE)</f>
        <v>0,14x913x766 USK A08</v>
      </c>
      <c r="D853" s="437" t="str">
        <f>VLOOKUP(C853,'Tech. sheet (2)'!$A:$S,17,FALSE)</f>
        <v>BUF-1 A</v>
      </c>
      <c r="E853" s="437" t="str">
        <f>VLOOKUP(C853,'Tech. sheet (2)'!$A:$S,12,FALSE)</f>
        <v>ALU/C</v>
      </c>
      <c r="F853" s="505">
        <v>1.0</v>
      </c>
      <c r="G853" s="505" t="s">
        <v>3306</v>
      </c>
      <c r="H853" s="436">
        <f>VLOOKUP(A853,Register!$B:$E,4,FALSE)</f>
        <v>27000</v>
      </c>
      <c r="I853" s="412"/>
      <c r="J853" s="412"/>
      <c r="K853" s="412"/>
      <c r="L853" s="412"/>
      <c r="M853" s="412"/>
      <c r="N853" s="202" t="s">
        <v>2198</v>
      </c>
      <c r="O853" s="344" t="str">
        <f>VLOOKUP(P853,'Tech. sheet (2)'!$A:$R,18,FALSE)</f>
        <v>L-942-790-160TS340S2020-RAS-А08К05</v>
      </c>
      <c r="P853" s="343" t="str">
        <f>VLOOKUP(N853,Register!$B:$E,3,FALSE)</f>
        <v>0,16x942x790 ALU/С</v>
      </c>
      <c r="Q853" s="437" t="str">
        <f>VLOOKUP(P853,'Tech. sheet (2)'!$A:$S,17,FALSE)</f>
        <v>BUF-3 A</v>
      </c>
      <c r="R853" s="437" t="str">
        <f>VLOOKUP(P853,'Tech. sheet (2)'!$A:$S,12,FALSE)</f>
        <v>ALU/С</v>
      </c>
      <c r="S853" s="505">
        <v>1.0</v>
      </c>
      <c r="T853" s="505" t="s">
        <v>3306</v>
      </c>
      <c r="U853" s="436">
        <f>VLOOKUP(N853,Register!$B:$E,4,FALSE)</f>
        <v>30000</v>
      </c>
      <c r="V853" s="412"/>
      <c r="W853" s="270"/>
      <c r="X853" s="270"/>
      <c r="Y853" s="270"/>
      <c r="Z853" s="270"/>
      <c r="AA853" s="270"/>
      <c r="AB853" s="270"/>
      <c r="AC853" s="270"/>
    </row>
    <row r="854" ht="15.75" customHeight="1">
      <c r="A854" s="506" t="s">
        <v>2177</v>
      </c>
      <c r="B854" s="436" t="str">
        <f>VLOOKUP(C854,'Tech. sheet (2)'!$A:$S,18,FALSE)</f>
        <v>L-975-925-140TS550S2828-USK-C06K05</v>
      </c>
      <c r="C854" s="437" t="str">
        <f>VLOOKUP(A854,Register!$B:$F,3,FALSE)</f>
        <v>0,14x975x925 G/C USK</v>
      </c>
      <c r="D854" s="437" t="str">
        <f>VLOOKUP(C854,'Tech. sheet (2)'!$A:$S,17,FALSE)</f>
        <v>BUF-11 A</v>
      </c>
      <c r="E854" s="437" t="str">
        <f>VLOOKUP(C854,'Tech. sheet (2)'!$A:$S,12,FALSE)</f>
        <v>G/C</v>
      </c>
      <c r="F854" s="505">
        <v>1.0</v>
      </c>
      <c r="G854" s="505" t="s">
        <v>3306</v>
      </c>
      <c r="H854" s="436">
        <f>VLOOKUP(A854,Register!$B:$E,4,FALSE)</f>
        <v>12000</v>
      </c>
      <c r="I854" s="412"/>
      <c r="J854" s="412"/>
      <c r="K854" s="412"/>
      <c r="L854" s="412"/>
      <c r="M854" s="412"/>
      <c r="N854" s="202" t="s">
        <v>2202</v>
      </c>
      <c r="O854" s="344" t="str">
        <f>VLOOKUP(P854,'Tech. sheet (2)'!$A:$R,18,FALSE)</f>
        <v>L-950-876-270TH435F5628-HBI-20EB05</v>
      </c>
      <c r="P854" s="343" t="str">
        <f>VLOOKUP(N854,Register!$B:$E,3,FALSE)</f>
        <v>OT153-ELQ1554A0A</v>
      </c>
      <c r="Q854" s="437" t="str">
        <f>VLOOKUP(P854,'Tech. sheet (2)'!$A:$S,17,FALSE)</f>
        <v>153-1 A</v>
      </c>
      <c r="R854" s="437" t="str">
        <f>VLOOKUP(P854,'Tech. sheet (2)'!$A:$S,12,FALSE)</f>
        <v>W/G</v>
      </c>
      <c r="S854" s="505">
        <v>1.0</v>
      </c>
      <c r="T854" s="505" t="s">
        <v>3307</v>
      </c>
      <c r="U854" s="436">
        <f>VLOOKUP(N854,Register!$B:$E,4,FALSE)</f>
        <v>12500</v>
      </c>
      <c r="V854" s="412"/>
      <c r="W854" s="270"/>
      <c r="X854" s="270"/>
      <c r="Y854" s="270"/>
      <c r="Z854" s="270"/>
      <c r="AA854" s="270"/>
      <c r="AB854" s="270"/>
      <c r="AC854" s="270"/>
    </row>
    <row r="855" ht="15.75" customHeight="1">
      <c r="A855" s="168" t="s">
        <v>2175</v>
      </c>
      <c r="B855" s="436" t="str">
        <f>VLOOKUP(C855,'Tech. sheet (2)'!$A:$S,18,FALSE)</f>
        <v>L-950-876-270TH435F5628-USK-20EB05</v>
      </c>
      <c r="C855" s="437" t="str">
        <f>VLOOKUP(A855,Register!$B:$F,3,FALSE)</f>
        <v>OT153-ELQ1554A0A USK</v>
      </c>
      <c r="D855" s="437" t="str">
        <f>VLOOKUP(C855,'Tech. sheet (2)'!$A:$S,17,FALSE)</f>
        <v>153-1 A</v>
      </c>
      <c r="E855" s="437" t="str">
        <f>VLOOKUP(C855,'Tech. sheet (2)'!$A:$S,12,FALSE)</f>
        <v>W/G</v>
      </c>
      <c r="F855" s="505">
        <v>1.0</v>
      </c>
      <c r="G855" s="505" t="s">
        <v>3307</v>
      </c>
      <c r="H855" s="436">
        <f>VLOOKUP(A855,Register!$B:$E,4,FALSE)</f>
        <v>30000</v>
      </c>
      <c r="I855" s="412"/>
      <c r="J855" s="412"/>
      <c r="K855" s="412"/>
      <c r="L855" s="412"/>
      <c r="M855" s="412"/>
      <c r="N855" s="202" t="s">
        <v>2204</v>
      </c>
      <c r="O855" s="344" t="str">
        <f>VLOOKUP(P855,'Tech. sheet (2)'!$A:$R,18,FALSE)</f>
        <v>L-950-876-270TH435F5628-BAO-20EB05</v>
      </c>
      <c r="P855" s="343" t="str">
        <f>VLOOKUP(N855,Register!$B:$E,3,FALSE)</f>
        <v>OT153-ELQ1554A0A BAO</v>
      </c>
      <c r="Q855" s="437" t="str">
        <f>VLOOKUP(P855,'Tech. sheet (2)'!$A:$S,17,FALSE)</f>
        <v>153-1 A</v>
      </c>
      <c r="R855" s="437" t="str">
        <f>VLOOKUP(P855,'Tech. sheet (2)'!$A:$S,12,FALSE)</f>
        <v>W/G</v>
      </c>
      <c r="S855" s="505">
        <v>1.0</v>
      </c>
      <c r="T855" s="505" t="s">
        <v>3307</v>
      </c>
      <c r="U855" s="436">
        <f>VLOOKUP(N855,Register!$B:$E,4,FALSE)</f>
        <v>17000</v>
      </c>
      <c r="V855" s="412"/>
      <c r="W855" s="270"/>
      <c r="X855" s="270"/>
      <c r="Y855" s="270"/>
      <c r="Z855" s="270"/>
      <c r="AA855" s="270"/>
      <c r="AB855" s="270"/>
      <c r="AC855" s="270"/>
    </row>
    <row r="856" ht="15.75" customHeight="1">
      <c r="A856" s="202" t="s">
        <v>2173</v>
      </c>
      <c r="B856" s="436" t="str">
        <f>VLOOKUP(C856,'Tech. sheet (2)'!$A:$S,18,FALSE)</f>
        <v>L-913-766-140TS480F2020-USK-А08К05</v>
      </c>
      <c r="C856" s="437" t="str">
        <f>VLOOKUP(A856,Register!$B:$F,3,FALSE)</f>
        <v>0,14x913x766 USK A08</v>
      </c>
      <c r="D856" s="437" t="str">
        <f>VLOOKUP(C856,'Tech. sheet (2)'!$A:$S,17,FALSE)</f>
        <v>BUF-1 A</v>
      </c>
      <c r="E856" s="437" t="str">
        <f>VLOOKUP(C856,'Tech. sheet (2)'!$A:$S,12,FALSE)</f>
        <v>ALU/C</v>
      </c>
      <c r="F856" s="505">
        <v>2.0</v>
      </c>
      <c r="G856" s="505" t="s">
        <v>3308</v>
      </c>
      <c r="H856" s="436">
        <f>VLOOKUP(A856,Register!$B:$E,4,FALSE)</f>
        <v>27000</v>
      </c>
      <c r="I856" s="412"/>
      <c r="J856" s="412"/>
      <c r="K856" s="412"/>
      <c r="L856" s="412"/>
      <c r="M856" s="412"/>
      <c r="N856" s="111" t="s">
        <v>2206</v>
      </c>
      <c r="O856" s="344" t="str">
        <f>VLOOKUP(P856,'Tech. sheet (2)'!$A:$R,18,FALSE)</f>
        <v>L-950-876-270TH435F5628-HBI-20EB05</v>
      </c>
      <c r="P856" s="343" t="str">
        <f>VLOOKUP(N856,Register!$B:$E,3,FALSE)</f>
        <v>OT153-ELQ1554A0A</v>
      </c>
      <c r="Q856" s="437" t="str">
        <f>VLOOKUP(P856,'Tech. sheet (2)'!$A:$S,17,FALSE)</f>
        <v>153-1 A</v>
      </c>
      <c r="R856" s="437" t="str">
        <f>VLOOKUP(P856,'Tech. sheet (2)'!$A:$S,12,FALSE)</f>
        <v>W/G</v>
      </c>
      <c r="S856" s="505">
        <v>1.0</v>
      </c>
      <c r="T856" s="505" t="s">
        <v>3307</v>
      </c>
      <c r="U856" s="436">
        <f>VLOOKUP(N856,Register!$B:$E,4,FALSE)</f>
        <v>16000</v>
      </c>
      <c r="V856" s="412"/>
      <c r="W856" s="270"/>
      <c r="X856" s="270"/>
      <c r="Y856" s="270"/>
      <c r="Z856" s="270"/>
      <c r="AA856" s="270"/>
      <c r="AB856" s="270"/>
      <c r="AC856" s="270"/>
    </row>
    <row r="857" ht="15.75" customHeight="1">
      <c r="A857" s="437" t="s">
        <v>2177</v>
      </c>
      <c r="B857" s="436" t="str">
        <f>VLOOKUP(C857,'Tech. sheet (2)'!$A:$S,18,FALSE)</f>
        <v>L-975-925-140TS550S2828-USK-C06K05</v>
      </c>
      <c r="C857" s="437" t="str">
        <f>VLOOKUP(A857,Register!$B:$F,3,FALSE)</f>
        <v>0,14x975x925 G/C USK</v>
      </c>
      <c r="D857" s="437" t="str">
        <f>VLOOKUP(C857,'Tech. sheet (2)'!$A:$S,17,FALSE)</f>
        <v>BUF-11 A</v>
      </c>
      <c r="E857" s="437" t="str">
        <f>VLOOKUP(C857,'Tech. sheet (2)'!$A:$S,12,FALSE)</f>
        <v>G/C</v>
      </c>
      <c r="F857" s="505">
        <v>2.0</v>
      </c>
      <c r="G857" s="505">
        <v>101597.0</v>
      </c>
      <c r="H857" s="436">
        <f>VLOOKUP(A857,Register!$B:$E,4,FALSE)</f>
        <v>12000</v>
      </c>
      <c r="I857" s="412"/>
      <c r="J857" s="412"/>
      <c r="K857" s="412"/>
      <c r="L857" s="412"/>
      <c r="M857" s="412"/>
      <c r="N857" s="202" t="s">
        <v>2202</v>
      </c>
      <c r="O857" s="344" t="str">
        <f>VLOOKUP(P857,'Tech. sheet (2)'!$A:$R,18,FALSE)</f>
        <v>L-950-876-270TH435F5628-HBI-20EB05</v>
      </c>
      <c r="P857" s="343" t="str">
        <f>VLOOKUP(N857,Register!$B:$E,3,FALSE)</f>
        <v>OT153-ELQ1554A0A</v>
      </c>
      <c r="Q857" s="437" t="str">
        <f>VLOOKUP(P857,'Tech. sheet (2)'!$A:$S,17,FALSE)</f>
        <v>153-1 A</v>
      </c>
      <c r="R857" s="437" t="str">
        <f>VLOOKUP(P857,'Tech. sheet (2)'!$A:$S,12,FALSE)</f>
        <v>W/G</v>
      </c>
      <c r="S857" s="505">
        <v>2.0</v>
      </c>
      <c r="T857" s="505">
        <v>819059.0</v>
      </c>
      <c r="U857" s="436">
        <f>VLOOKUP(N857,Register!$B:$E,4,FALSE)</f>
        <v>12500</v>
      </c>
      <c r="V857" s="412"/>
      <c r="W857" s="270"/>
      <c r="X857" s="270"/>
      <c r="Y857" s="270"/>
      <c r="Z857" s="270"/>
      <c r="AA857" s="270"/>
      <c r="AB857" s="270"/>
      <c r="AC857" s="270"/>
    </row>
    <row r="858" ht="15.75" customHeight="1">
      <c r="A858" s="168" t="s">
        <v>2181</v>
      </c>
      <c r="B858" s="449" t="str">
        <f>VLOOKUP(C858,'Tech. sheet (2)'!$A:$S,18,FALSE)</f>
        <v>L-913-766-140TS480F2020-USK-21EK05</v>
      </c>
      <c r="C858" s="437" t="str">
        <f>VLOOKUP(A858,Register!$B:$F,3,FALSE)</f>
        <v>0,14x913x766 USK 21E</v>
      </c>
      <c r="D858" s="437" t="str">
        <f>VLOOKUP(C858,'Tech. sheet (2)'!$A:$S,17,FALSE)</f>
        <v>BUF-2 A</v>
      </c>
      <c r="E858" s="437" t="str">
        <f>VLOOKUP(C858,'Tech. sheet (2)'!$A:$S,12,FALSE)</f>
        <v>W/C </v>
      </c>
      <c r="F858" s="505">
        <v>1.0</v>
      </c>
      <c r="G858" s="505" t="s">
        <v>3306</v>
      </c>
      <c r="H858" s="436">
        <f>VLOOKUP(A858,Register!$B:$E,4,FALSE)</f>
        <v>27000</v>
      </c>
      <c r="I858" s="412"/>
      <c r="J858" s="412"/>
      <c r="K858" s="412"/>
      <c r="L858" s="412"/>
      <c r="M858" s="412"/>
      <c r="N858" s="202" t="s">
        <v>2204</v>
      </c>
      <c r="O858" s="344" t="str">
        <f>VLOOKUP(P858,'Tech. sheet (2)'!$A:$R,18,FALSE)</f>
        <v>L-950-876-270TH435F5628-BAO-20EB05</v>
      </c>
      <c r="P858" s="343" t="str">
        <f>VLOOKUP(N858,Register!$B:$E,3,FALSE)</f>
        <v>OT153-ELQ1554A0A BAO</v>
      </c>
      <c r="Q858" s="437" t="str">
        <f>VLOOKUP(P858,'Tech. sheet (2)'!$A:$S,17,FALSE)</f>
        <v>153-1 A</v>
      </c>
      <c r="R858" s="437" t="str">
        <f>VLOOKUP(P858,'Tech. sheet (2)'!$A:$S,12,FALSE)</f>
        <v>W/G</v>
      </c>
      <c r="S858" s="505">
        <v>2.0</v>
      </c>
      <c r="T858" s="505">
        <v>819059.0</v>
      </c>
      <c r="U858" s="436">
        <f>VLOOKUP(N858,Register!$B:$E,4,FALSE)</f>
        <v>17000</v>
      </c>
      <c r="V858" s="412"/>
      <c r="W858" s="270"/>
      <c r="X858" s="270"/>
      <c r="Y858" s="270"/>
      <c r="Z858" s="270"/>
      <c r="AA858" s="270"/>
      <c r="AB858" s="270"/>
      <c r="AC858" s="270"/>
    </row>
    <row r="859" ht="15.75" customHeight="1">
      <c r="A859" s="202" t="s">
        <v>2193</v>
      </c>
      <c r="B859" s="436" t="str">
        <f>VLOOKUP(C859,'Tech. sheet (2)'!$A:$S,18,FALSE)</f>
        <v>L-808-908-200TH550S2828-BAO-A07B05</v>
      </c>
      <c r="C859" s="437" t="str">
        <f>VLOOKUP(A859,Register!$B:$F,3,FALSE)</f>
        <v>OT96 Alu/G BAO auto</v>
      </c>
      <c r="D859" s="437" t="str">
        <f>VLOOKUP(C859,'Tech. sheet (2)'!$A:$S,17,FALSE)</f>
        <v>96-2 A</v>
      </c>
      <c r="E859" s="437" t="str">
        <f>VLOOKUP(C859,'Tech. sheet (2)'!$A:$S,12,FALSE)</f>
        <v>ALU/G</v>
      </c>
      <c r="F859" s="505">
        <v>2.0</v>
      </c>
      <c r="G859" s="505" t="s">
        <v>3308</v>
      </c>
      <c r="H859" s="436">
        <f>VLOOKUP(A859,Register!$B:$E,4,FALSE)</f>
        <v>5000</v>
      </c>
      <c r="I859" s="412"/>
      <c r="J859" s="412"/>
      <c r="K859" s="412"/>
      <c r="L859" s="412"/>
      <c r="M859" s="412"/>
      <c r="N859" s="202" t="s">
        <v>2206</v>
      </c>
      <c r="O859" s="344" t="str">
        <f>VLOOKUP(P859,'Tech. sheet (2)'!$A:$R,18,FALSE)</f>
        <v>L-950-876-270TH435F5628-HBI-20EB05</v>
      </c>
      <c r="P859" s="343" t="str">
        <f>VLOOKUP(N859,Register!$B:$E,3,FALSE)</f>
        <v>OT153-ELQ1554A0A</v>
      </c>
      <c r="Q859" s="437" t="str">
        <f>VLOOKUP(P859,'Tech. sheet (2)'!$A:$S,17,FALSE)</f>
        <v>153-1 A</v>
      </c>
      <c r="R859" s="437" t="str">
        <f>VLOOKUP(P859,'Tech. sheet (2)'!$A:$S,12,FALSE)</f>
        <v>W/G</v>
      </c>
      <c r="S859" s="505">
        <v>2.0</v>
      </c>
      <c r="T859" s="505">
        <v>819059.0</v>
      </c>
      <c r="U859" s="436">
        <f>VLOOKUP(N859,Register!$B:$E,4,FALSE)</f>
        <v>16000</v>
      </c>
      <c r="V859" s="412"/>
      <c r="W859" s="270"/>
      <c r="X859" s="270"/>
      <c r="Y859" s="270"/>
      <c r="Z859" s="270"/>
      <c r="AA859" s="270"/>
      <c r="AB859" s="270"/>
      <c r="AC859" s="270"/>
    </row>
    <row r="860" ht="15.75" customHeight="1">
      <c r="A860" s="202" t="s">
        <v>2195</v>
      </c>
      <c r="B860" s="436" t="str">
        <f>VLOOKUP(C860,'Tech. sheet (2)'!$A:$S,18,FALSE)</f>
        <v>L-808-908-200TH550S2828-BAO-A07K05</v>
      </c>
      <c r="C860" s="437" t="str">
        <f>VLOOKUP(A860,Register!$B:$F,3,FALSE)</f>
        <v>OT96 Alu/C BAO auto</v>
      </c>
      <c r="D860" s="437" t="str">
        <f>VLOOKUP(C860,'Tech. sheet (2)'!$A:$S,17,FALSE)</f>
        <v>96-1 A</v>
      </c>
      <c r="E860" s="437" t="str">
        <f>VLOOKUP(C860,'Tech. sheet (2)'!$A:$S,12,FALSE)</f>
        <v>ALU/C</v>
      </c>
      <c r="F860" s="505">
        <v>2.0</v>
      </c>
      <c r="G860" s="505" t="s">
        <v>3308</v>
      </c>
      <c r="H860" s="436">
        <f>VLOOKUP(A860,Register!$B:$E,4,FALSE)</f>
        <v>20000</v>
      </c>
      <c r="I860" s="412"/>
      <c r="J860" s="412"/>
      <c r="K860" s="412"/>
      <c r="L860" s="412"/>
      <c r="M860" s="412"/>
      <c r="N860" s="202" t="s">
        <v>2202</v>
      </c>
      <c r="O860" s="344" t="str">
        <f>VLOOKUP(P860,'Tech. sheet (2)'!$A:$R,18,FALSE)</f>
        <v>L-950-876-270TH435F5628-HBI-20EB05</v>
      </c>
      <c r="P860" s="343" t="str">
        <f>VLOOKUP(N860,Register!$B:$E,3,FALSE)</f>
        <v>OT153-ELQ1554A0A</v>
      </c>
      <c r="Q860" s="437" t="str">
        <f>VLOOKUP(P860,'Tech. sheet (2)'!$A:$S,17,FALSE)</f>
        <v>153-1 A</v>
      </c>
      <c r="R860" s="437" t="str">
        <f>VLOOKUP(P860,'Tech. sheet (2)'!$A:$S,12,FALSE)</f>
        <v>W/G</v>
      </c>
      <c r="S860" s="505">
        <v>3.0</v>
      </c>
      <c r="T860" s="505">
        <v>816733.0</v>
      </c>
      <c r="U860" s="436">
        <f>VLOOKUP(N860,Register!$B:$E,4,FALSE)</f>
        <v>12500</v>
      </c>
      <c r="V860" s="412"/>
      <c r="W860" s="270"/>
      <c r="X860" s="270"/>
      <c r="Y860" s="270"/>
      <c r="Z860" s="270"/>
      <c r="AA860" s="270"/>
      <c r="AB860" s="270"/>
      <c r="AC860" s="270"/>
    </row>
    <row r="861" ht="15.75" customHeight="1">
      <c r="A861" s="202" t="s">
        <v>2190</v>
      </c>
      <c r="B861" s="436" t="str">
        <f>VLOOKUP(C861,'Tech. sheet (2)'!$A:$S,18,FALSE)</f>
        <v>L-808-908-200TH550S2828-BAO-A07K05</v>
      </c>
      <c r="C861" s="437" t="str">
        <f>VLOOKUP(A861,Register!$B:$F,3,FALSE)</f>
        <v>OT96 Alu/C BAO auto</v>
      </c>
      <c r="D861" s="437" t="str">
        <f>VLOOKUP(C861,'Tech. sheet (2)'!$A:$S,17,FALSE)</f>
        <v>96-1 A</v>
      </c>
      <c r="E861" s="437" t="str">
        <f>VLOOKUP(C861,'Tech. sheet (2)'!$A:$S,12,FALSE)</f>
        <v>ALU/C</v>
      </c>
      <c r="F861" s="505">
        <v>2.0</v>
      </c>
      <c r="G861" s="505" t="s">
        <v>3308</v>
      </c>
      <c r="H861" s="436">
        <f>VLOOKUP(A861,Register!$B:$E,4,FALSE)</f>
        <v>6000</v>
      </c>
      <c r="I861" s="412"/>
      <c r="J861" s="412"/>
      <c r="K861" s="412"/>
      <c r="L861" s="412"/>
      <c r="M861" s="412"/>
      <c r="N861" s="202" t="s">
        <v>2204</v>
      </c>
      <c r="O861" s="344" t="str">
        <f>VLOOKUP(P861,'Tech. sheet (2)'!$A:$R,18,FALSE)</f>
        <v>L-950-876-270TH435F5628-BAO-20EB05</v>
      </c>
      <c r="P861" s="343" t="str">
        <f>VLOOKUP(N861,Register!$B:$E,3,FALSE)</f>
        <v>OT153-ELQ1554A0A BAO</v>
      </c>
      <c r="Q861" s="437" t="str">
        <f>VLOOKUP(P861,'Tech. sheet (2)'!$A:$S,17,FALSE)</f>
        <v>153-1 A</v>
      </c>
      <c r="R861" s="437" t="str">
        <f>VLOOKUP(P861,'Tech. sheet (2)'!$A:$S,12,FALSE)</f>
        <v>W/G</v>
      </c>
      <c r="S861" s="505">
        <v>3.0</v>
      </c>
      <c r="T861" s="505">
        <v>816733.0</v>
      </c>
      <c r="U861" s="436">
        <f>VLOOKUP(N861,Register!$B:$E,4,FALSE)</f>
        <v>17000</v>
      </c>
      <c r="V861" s="412"/>
      <c r="W861" s="270"/>
      <c r="X861" s="270"/>
      <c r="Y861" s="270"/>
      <c r="Z861" s="270"/>
      <c r="AA861" s="270"/>
      <c r="AB861" s="270"/>
      <c r="AC861" s="270"/>
    </row>
    <row r="862" ht="15.75" customHeight="1">
      <c r="A862" s="202" t="s">
        <v>2185</v>
      </c>
      <c r="B862" s="436" t="str">
        <f>VLOOKUP(C862,'Tech. sheet (2)'!$A:$S,18,FALSE)</f>
        <v>L-922-868-170TH580S2828-HBI-07CK05</v>
      </c>
      <c r="C862" s="437" t="str">
        <f>VLOOKUP(A862,Register!$B:$F,3,FALSE)</f>
        <v>OT070-ELQ7013A9A </v>
      </c>
      <c r="D862" s="437" t="str">
        <f>VLOOKUP(C862,'Tech. sheet (2)'!$A:$S,17,FALSE)</f>
        <v>70-3 A</v>
      </c>
      <c r="E862" s="437" t="str">
        <f>VLOOKUP(C862,'Tech. sheet (2)'!$A:$S,12,FALSE)</f>
        <v>G/C</v>
      </c>
      <c r="F862" s="505">
        <v>2.0</v>
      </c>
      <c r="G862" s="505">
        <v>816361.0</v>
      </c>
      <c r="H862" s="436">
        <f>VLOOKUP(A862,Register!$B:$E,4,FALSE)</f>
        <v>30000</v>
      </c>
      <c r="I862" s="412"/>
      <c r="J862" s="412"/>
      <c r="K862" s="412"/>
      <c r="L862" s="412"/>
      <c r="M862" s="412"/>
      <c r="N862" s="202" t="s">
        <v>2206</v>
      </c>
      <c r="O862" s="344" t="str">
        <f>VLOOKUP(P862,'Tech. sheet (2)'!$A:$R,18,FALSE)</f>
        <v>L-950-876-270TH435F5628-HBI-20EB05</v>
      </c>
      <c r="P862" s="343" t="str">
        <f>VLOOKUP(N862,Register!$B:$E,3,FALSE)</f>
        <v>OT153-ELQ1554A0A</v>
      </c>
      <c r="Q862" s="437" t="str">
        <f>VLOOKUP(P862,'Tech. sheet (2)'!$A:$S,17,FALSE)</f>
        <v>153-1 A</v>
      </c>
      <c r="R862" s="437" t="str">
        <f>VLOOKUP(P862,'Tech. sheet (2)'!$A:$S,12,FALSE)</f>
        <v>W/G</v>
      </c>
      <c r="S862" s="505">
        <v>3.0</v>
      </c>
      <c r="T862" s="505">
        <v>816733.0</v>
      </c>
      <c r="U862" s="436">
        <f>VLOOKUP(N862,Register!$B:$E,4,FALSE)</f>
        <v>16000</v>
      </c>
      <c r="V862" s="412"/>
      <c r="W862" s="270"/>
      <c r="X862" s="270"/>
      <c r="Y862" s="270"/>
      <c r="Z862" s="270"/>
      <c r="AA862" s="270"/>
      <c r="AB862" s="270"/>
      <c r="AC862" s="270"/>
    </row>
    <row r="863" ht="15.75" customHeight="1">
      <c r="A863" s="202" t="s">
        <v>2198</v>
      </c>
      <c r="B863" s="436" t="str">
        <f>VLOOKUP(C863,'Tech. sheet (2)'!$A:$S,18,FALSE)</f>
        <v>L-942-790-160TS340S2020-RAS-А08К05</v>
      </c>
      <c r="C863" s="437" t="str">
        <f>VLOOKUP(A863,Register!$B:$F,3,FALSE)</f>
        <v>0,16x942x790 ALU/С</v>
      </c>
      <c r="D863" s="437" t="str">
        <f>VLOOKUP(C863,'Tech. sheet (2)'!$A:$S,17,FALSE)</f>
        <v>BUF-3 A</v>
      </c>
      <c r="E863" s="437" t="str">
        <f>VLOOKUP(C863,'Tech. sheet (2)'!$A:$S,12,FALSE)</f>
        <v>ALU/С</v>
      </c>
      <c r="F863" s="505">
        <v>2.0</v>
      </c>
      <c r="G863" s="505" t="s">
        <v>3308</v>
      </c>
      <c r="H863" s="436">
        <f>VLOOKUP(A863,Register!$B:$E,4,FALSE)</f>
        <v>30000</v>
      </c>
      <c r="I863" s="412"/>
      <c r="J863" s="412"/>
      <c r="K863" s="412"/>
      <c r="L863" s="412"/>
      <c r="M863" s="412"/>
      <c r="N863" s="202" t="s">
        <v>2209</v>
      </c>
      <c r="O863" s="344" t="str">
        <f>VLOOKUP(P863,'Tech. sheet (2)'!$A:$R,18,FALSE)</f>
        <v>L-942-790-160TS340S2020-RAS-А08К05</v>
      </c>
      <c r="P863" s="343" t="str">
        <f>VLOOKUP(N863,Register!$B:$E,3,FALSE)</f>
        <v>0,16x942x790 ALU/С</v>
      </c>
      <c r="Q863" s="437" t="str">
        <f>VLOOKUP(P863,'Tech. sheet (2)'!$A:$S,17,FALSE)</f>
        <v>BUF-3 A</v>
      </c>
      <c r="R863" s="437" t="str">
        <f>VLOOKUP(P863,'Tech. sheet (2)'!$A:$S,12,FALSE)</f>
        <v>ALU/С</v>
      </c>
      <c r="S863" s="505">
        <v>1.0</v>
      </c>
      <c r="T863" s="505" t="s">
        <v>3306</v>
      </c>
      <c r="U863" s="436">
        <f>VLOOKUP(N863,Register!$B:$E,4,FALSE)</f>
        <v>40000</v>
      </c>
      <c r="V863" s="412"/>
      <c r="W863" s="270"/>
      <c r="X863" s="270"/>
      <c r="Y863" s="270"/>
      <c r="Z863" s="270"/>
      <c r="AA863" s="270"/>
      <c r="AB863" s="270"/>
      <c r="AC863" s="270"/>
    </row>
    <row r="864" ht="15.75" customHeight="1">
      <c r="A864" s="202" t="s">
        <v>2199</v>
      </c>
      <c r="B864" s="436" t="str">
        <f>VLOOKUP(C864,'Tech. sheet (2)'!$A:$S,18,FALSE)</f>
        <v>L-942-790-160TS340S2020-RAS-А08К05</v>
      </c>
      <c r="C864" s="437" t="str">
        <f>VLOOKUP(A864,Register!$B:$F,3,FALSE)</f>
        <v>0,16x942x790 ALU/С</v>
      </c>
      <c r="D864" s="437" t="str">
        <f>VLOOKUP(C864,'Tech. sheet (2)'!$A:$S,17,FALSE)</f>
        <v>BUF-3 A</v>
      </c>
      <c r="E864" s="437" t="str">
        <f>VLOOKUP(C864,'Tech. sheet (2)'!$A:$S,12,FALSE)</f>
        <v>ALU/С</v>
      </c>
      <c r="F864" s="505">
        <v>1.0</v>
      </c>
      <c r="G864" s="505" t="s">
        <v>3306</v>
      </c>
      <c r="H864" s="436">
        <f>VLOOKUP(A864,Register!$B:$E,4,FALSE)</f>
        <v>40000</v>
      </c>
      <c r="I864" s="412"/>
      <c r="J864" s="412"/>
      <c r="K864" s="412"/>
      <c r="L864" s="412"/>
      <c r="M864" s="412"/>
      <c r="N864" s="202" t="s">
        <v>2231</v>
      </c>
      <c r="O864" s="344" t="str">
        <f>VLOOKUP(P864,'Tech. sheet (2)'!$A:$R,18,FALSE)</f>
        <v>L-838-942-170TH550F2820-HBI-A55K05</v>
      </c>
      <c r="P864" s="343" t="str">
        <f>VLOOKUP(N864,Register!$B:$E,3,FALSE)</f>
        <v>0,17x838x942 ALU/С</v>
      </c>
      <c r="Q864" s="437" t="str">
        <f>VLOOKUP(P864,'Tech. sheet (2)'!$A:$S,17,FALSE)</f>
        <v>BUF-8 A</v>
      </c>
      <c r="R864" s="437" t="str">
        <f>VLOOKUP(P864,'Tech. sheet (2)'!$A:$S,12,FALSE)</f>
        <v>ALU/С</v>
      </c>
      <c r="S864" s="505"/>
      <c r="T864" s="505" t="s">
        <v>3325</v>
      </c>
      <c r="U864" s="436">
        <f>VLOOKUP(N864,Register!$B:$E,4,FALSE)</f>
        <v>30000</v>
      </c>
      <c r="V864" s="412"/>
      <c r="W864" s="270"/>
      <c r="X864" s="270"/>
      <c r="Y864" s="270"/>
      <c r="Z864" s="270"/>
      <c r="AA864" s="270"/>
      <c r="AB864" s="270"/>
      <c r="AC864" s="270"/>
    </row>
    <row r="865" ht="15.75" customHeight="1">
      <c r="A865" s="202" t="s">
        <v>2201</v>
      </c>
      <c r="B865" s="436" t="str">
        <f>VLOOKUP(C865,'Tech. sheet (2)'!$A:$S,18,FALSE)</f>
        <v>L-942-790-160TS340S2020-RAS-А08К05</v>
      </c>
      <c r="C865" s="437" t="str">
        <f>VLOOKUP(A865,Register!$B:$F,3,FALSE)</f>
        <v>0,16x942x790 ALU/С</v>
      </c>
      <c r="D865" s="437" t="str">
        <f>VLOOKUP(C865,'Tech. sheet (2)'!$A:$S,17,FALSE)</f>
        <v>BUF-3 A</v>
      </c>
      <c r="E865" s="437" t="str">
        <f>VLOOKUP(C865,'Tech. sheet (2)'!$A:$S,12,FALSE)</f>
        <v>ALU/С</v>
      </c>
      <c r="F865" s="505">
        <v>1.0</v>
      </c>
      <c r="G865" s="505" t="s">
        <v>3306</v>
      </c>
      <c r="H865" s="436">
        <f>VLOOKUP(A865,Register!$B:$E,4,FALSE)</f>
        <v>20000</v>
      </c>
      <c r="I865" s="412"/>
      <c r="J865" s="412"/>
      <c r="K865" s="412"/>
      <c r="L865" s="412"/>
      <c r="M865" s="412"/>
      <c r="N865" s="202" t="s">
        <v>2230</v>
      </c>
      <c r="O865" s="344" t="str">
        <f>VLOOKUP(P865,'Tech. sheet (2)'!$A:$R,18,FALSE)</f>
        <v>L-838-942-170TH550F2820-HBI-A55K05</v>
      </c>
      <c r="P865" s="343" t="str">
        <f>VLOOKUP(N865,Register!$B:$E,3,FALSE)</f>
        <v>0,17x838x942 ALU/С</v>
      </c>
      <c r="Q865" s="437" t="str">
        <f>VLOOKUP(P865,'Tech. sheet (2)'!$A:$S,17,FALSE)</f>
        <v>BUF-8 A</v>
      </c>
      <c r="R865" s="437" t="str">
        <f>VLOOKUP(P865,'Tech. sheet (2)'!$A:$S,12,FALSE)</f>
        <v>ALU/С</v>
      </c>
      <c r="S865" s="505">
        <v>2.0</v>
      </c>
      <c r="T865" s="505" t="s">
        <v>3308</v>
      </c>
      <c r="U865" s="436">
        <f>VLOOKUP(N865,Register!$B:$E,4,FALSE)</f>
        <v>50000</v>
      </c>
      <c r="V865" s="412"/>
      <c r="W865" s="270"/>
      <c r="X865" s="270"/>
      <c r="Y865" s="270"/>
      <c r="Z865" s="270"/>
      <c r="AA865" s="270"/>
      <c r="AB865" s="270"/>
      <c r="AC865" s="270"/>
    </row>
    <row r="866" ht="15.75" customHeight="1">
      <c r="A866" s="202" t="s">
        <v>2181</v>
      </c>
      <c r="B866" s="449" t="str">
        <f>VLOOKUP(C866,'Tech. sheet (2)'!$A:$S,18,FALSE)</f>
        <v>L-913-766-140TS480F2020-USK-21EK05</v>
      </c>
      <c r="C866" s="437" t="str">
        <f>VLOOKUP(A866,Register!$B:$F,3,FALSE)</f>
        <v>0,14x913x766 USK 21E</v>
      </c>
      <c r="D866" s="437" t="str">
        <f>VLOOKUP(C866,'Tech. sheet (2)'!$A:$S,17,FALSE)</f>
        <v>BUF-2 A</v>
      </c>
      <c r="E866" s="437" t="str">
        <f>VLOOKUP(C866,'Tech. sheet (2)'!$A:$S,12,FALSE)</f>
        <v>W/C </v>
      </c>
      <c r="F866" s="505">
        <v>1.0</v>
      </c>
      <c r="G866" s="505" t="s">
        <v>3306</v>
      </c>
      <c r="H866" s="436">
        <f>VLOOKUP(A866,Register!$B:$E,4,FALSE)</f>
        <v>27000</v>
      </c>
      <c r="I866" s="412"/>
      <c r="J866" s="412"/>
      <c r="K866" s="412"/>
      <c r="L866" s="412"/>
      <c r="M866" s="412"/>
      <c r="N866" s="202" t="s">
        <v>2231</v>
      </c>
      <c r="O866" s="344" t="str">
        <f>VLOOKUP(P866,'Tech. sheet (2)'!$A:$R,18,FALSE)</f>
        <v>L-838-942-170TH550F2820-HBI-A55K05</v>
      </c>
      <c r="P866" s="343" t="str">
        <f>VLOOKUP(N866,Register!$B:$E,3,FALSE)</f>
        <v>0,17x838x942 ALU/С</v>
      </c>
      <c r="Q866" s="437" t="str">
        <f>VLOOKUP(P866,'Tech. sheet (2)'!$A:$S,17,FALSE)</f>
        <v>BUF-8 A</v>
      </c>
      <c r="R866" s="437" t="str">
        <f>VLOOKUP(P866,'Tech. sheet (2)'!$A:$S,12,FALSE)</f>
        <v>ALU/С</v>
      </c>
      <c r="S866" s="505">
        <v>2.0</v>
      </c>
      <c r="T866" s="505" t="s">
        <v>3308</v>
      </c>
      <c r="U866" s="436">
        <f>VLOOKUP(N866,Register!$B:$E,4,FALSE)</f>
        <v>30000</v>
      </c>
      <c r="V866" s="412"/>
      <c r="W866" s="270"/>
      <c r="X866" s="270"/>
      <c r="Y866" s="270"/>
      <c r="Z866" s="270"/>
      <c r="AA866" s="270"/>
      <c r="AB866" s="270"/>
      <c r="AC866" s="270"/>
    </row>
    <row r="867" ht="15.75" customHeight="1">
      <c r="A867" s="202" t="s">
        <v>2184</v>
      </c>
      <c r="B867" s="436" t="str">
        <f>VLOOKUP(C867,'Tech. sheet (2)'!$A:$S,18,FALSE)</f>
        <v>L-913-766-140TS480F2020-USK-А08К05</v>
      </c>
      <c r="C867" s="437" t="str">
        <f>VLOOKUP(A867,Register!$B:$F,3,FALSE)</f>
        <v>0,14x913x766 USK A08</v>
      </c>
      <c r="D867" s="437" t="str">
        <f>VLOOKUP(C867,'Tech. sheet (2)'!$A:$S,17,FALSE)</f>
        <v>BUF-1 A</v>
      </c>
      <c r="E867" s="437" t="str">
        <f>VLOOKUP(C867,'Tech. sheet (2)'!$A:$S,12,FALSE)</f>
        <v>ALU/C</v>
      </c>
      <c r="F867" s="505">
        <v>2.0</v>
      </c>
      <c r="G867" s="505" t="s">
        <v>3308</v>
      </c>
      <c r="H867" s="436">
        <f>VLOOKUP(A867,Register!$B:$E,4,FALSE)</f>
        <v>12000</v>
      </c>
      <c r="I867" s="412"/>
      <c r="J867" s="412"/>
      <c r="K867" s="412"/>
      <c r="L867" s="412"/>
      <c r="M867" s="412"/>
      <c r="N867" s="202" t="s">
        <v>2236</v>
      </c>
      <c r="O867" s="344" t="str">
        <f>VLOOKUP(P867,'Tech. sheet (2)'!$A:$R,18,FALSE)</f>
        <v>L-913-766-140TS480F2020-USK-А08К05</v>
      </c>
      <c r="P867" s="343" t="str">
        <f>VLOOKUP(N867,Register!$B:$E,3,FALSE)</f>
        <v>0,14x913x766 USK A08</v>
      </c>
      <c r="Q867" s="437" t="str">
        <f>VLOOKUP(P867,'Tech. sheet (2)'!$A:$S,17,FALSE)</f>
        <v>BUF-1 A</v>
      </c>
      <c r="R867" s="437" t="str">
        <f>VLOOKUP(P867,'Tech. sheet (2)'!$A:$S,12,FALSE)</f>
        <v>ALU/C</v>
      </c>
      <c r="S867" s="505">
        <v>2.0</v>
      </c>
      <c r="T867" s="505" t="s">
        <v>3308</v>
      </c>
      <c r="U867" s="436">
        <f>VLOOKUP(N867,Register!$B:$E,4,FALSE)</f>
        <v>13000</v>
      </c>
      <c r="V867" s="412"/>
      <c r="W867" s="270"/>
      <c r="X867" s="270"/>
      <c r="Y867" s="270"/>
      <c r="Z867" s="270"/>
      <c r="AA867" s="270"/>
      <c r="AB867" s="270"/>
      <c r="AC867" s="270"/>
    </row>
    <row r="868" ht="15.75" customHeight="1">
      <c r="A868" s="202" t="s">
        <v>2199</v>
      </c>
      <c r="B868" s="436" t="str">
        <f>VLOOKUP(C868,'Tech. sheet (2)'!$A:$S,18,FALSE)</f>
        <v>L-942-790-160TS340S2020-RAS-А08К05</v>
      </c>
      <c r="C868" s="437" t="str">
        <f>VLOOKUP(A868,Register!$B:$F,3,FALSE)</f>
        <v>0,16x942x790 ALU/С</v>
      </c>
      <c r="D868" s="437" t="str">
        <f>VLOOKUP(C868,'Tech. sheet (2)'!$A:$S,17,FALSE)</f>
        <v>BUF-3 A</v>
      </c>
      <c r="E868" s="437" t="str">
        <f>VLOOKUP(C868,'Tech. sheet (2)'!$A:$S,12,FALSE)</f>
        <v>ALU/С</v>
      </c>
      <c r="F868" s="505">
        <v>2.0</v>
      </c>
      <c r="G868" s="505" t="s">
        <v>3308</v>
      </c>
      <c r="H868" s="436">
        <f>VLOOKUP(A868,Register!$B:$E,4,FALSE)</f>
        <v>40000</v>
      </c>
      <c r="I868" s="412"/>
      <c r="J868" s="412"/>
      <c r="K868" s="412"/>
      <c r="L868" s="412"/>
      <c r="M868" s="412"/>
      <c r="N868" s="111" t="s">
        <v>2232</v>
      </c>
      <c r="O868" s="344" t="str">
        <f>VLOOKUP(P868,'Tech. sheet (2)'!$A:$R,18,FALSE)</f>
        <v>L-954-848-160TH520S2828-USK-15VK05</v>
      </c>
      <c r="P868" s="343" t="str">
        <f>VLOOKUP(N868,Register!$B:$E,3,FALSE)</f>
        <v>OT062-ELQ6216A3A USK</v>
      </c>
      <c r="Q868" s="437" t="str">
        <f>VLOOKUP(P868,'Tech. sheet (2)'!$A:$S,17,FALSE)</f>
        <v>62-3 B</v>
      </c>
      <c r="R868" s="447" t="str">
        <f>VLOOKUP(P868,'Tech. sheet (2)'!$A:$S,12,FALSE)</f>
        <v>W/C 15V</v>
      </c>
      <c r="S868" s="505">
        <v>2.0</v>
      </c>
      <c r="T868" s="505" t="s">
        <v>3309</v>
      </c>
      <c r="U868" s="436">
        <f>VLOOKUP(N868,Register!$B:$E,4,FALSE)</f>
        <v>9000</v>
      </c>
      <c r="V868" s="412"/>
      <c r="W868" s="270"/>
      <c r="X868" s="270"/>
      <c r="Y868" s="270"/>
      <c r="Z868" s="270"/>
      <c r="AA868" s="270"/>
      <c r="AB868" s="270"/>
      <c r="AC868" s="270"/>
    </row>
    <row r="869" ht="15.75" customHeight="1">
      <c r="A869" s="202" t="s">
        <v>2201</v>
      </c>
      <c r="B869" s="436" t="str">
        <f>VLOOKUP(C869,'Tech. sheet (2)'!$A:$S,18,FALSE)</f>
        <v>L-942-790-160TS340S2020-RAS-А08К05</v>
      </c>
      <c r="C869" s="437" t="str">
        <f>VLOOKUP(A869,Register!$B:$F,3,FALSE)</f>
        <v>0,16x942x790 ALU/С</v>
      </c>
      <c r="D869" s="437" t="str">
        <f>VLOOKUP(C869,'Tech. sheet (2)'!$A:$S,17,FALSE)</f>
        <v>BUF-3 A</v>
      </c>
      <c r="E869" s="437" t="str">
        <f>VLOOKUP(C869,'Tech. sheet (2)'!$A:$S,12,FALSE)</f>
        <v>ALU/С</v>
      </c>
      <c r="F869" s="505">
        <v>2.0</v>
      </c>
      <c r="G869" s="505" t="s">
        <v>3308</v>
      </c>
      <c r="H869" s="436">
        <f>VLOOKUP(A869,Register!$B:$E,4,FALSE)</f>
        <v>20000</v>
      </c>
      <c r="I869" s="412"/>
      <c r="J869" s="412"/>
      <c r="K869" s="412"/>
      <c r="L869" s="412"/>
      <c r="M869" s="412"/>
      <c r="N869" s="111" t="s">
        <v>2233</v>
      </c>
      <c r="O869" s="344" t="str">
        <f>VLOOKUP(P869,'Tech. sheet (2)'!$A:$R,18,FALSE)</f>
        <v>L-954-848-170TH435S2828-HBI-15VK05</v>
      </c>
      <c r="P869" s="343" t="str">
        <f>VLOOKUP(N869,Register!$B:$E,3,FALSE)</f>
        <v>OT62-ELQ6216A2A ver2</v>
      </c>
      <c r="Q869" s="437" t="str">
        <f>VLOOKUP(P869,'Tech. sheet (2)'!$A:$S,17,FALSE)</f>
        <v>62-3 A</v>
      </c>
      <c r="R869" s="437" t="str">
        <f>VLOOKUP(P869,'Tech. sheet (2)'!$A:$S,12,FALSE)</f>
        <v>W/C 15V</v>
      </c>
      <c r="S869" s="505">
        <v>2.0</v>
      </c>
      <c r="T869" s="505" t="s">
        <v>3309</v>
      </c>
      <c r="U869" s="436">
        <f>VLOOKUP(N869,Register!$B:$E,4,FALSE)</f>
        <v>30000</v>
      </c>
      <c r="V869" s="412"/>
      <c r="W869" s="270"/>
      <c r="X869" s="270"/>
      <c r="Y869" s="270"/>
      <c r="Z869" s="270"/>
      <c r="AA869" s="270"/>
      <c r="AB869" s="270"/>
      <c r="AC869" s="270"/>
    </row>
    <row r="870" ht="15.75" customHeight="1">
      <c r="A870" s="202" t="s">
        <v>2209</v>
      </c>
      <c r="B870" s="436" t="str">
        <f>VLOOKUP(C870,'Tech. sheet (2)'!$A:$S,18,FALSE)</f>
        <v>L-942-790-160TS340S2020-RAS-А08К05</v>
      </c>
      <c r="C870" s="437" t="str">
        <f>VLOOKUP(A870,Register!$B:$F,3,FALSE)</f>
        <v>0,16x942x790 ALU/С</v>
      </c>
      <c r="D870" s="437" t="str">
        <f>VLOOKUP(C870,'Tech. sheet (2)'!$A:$S,17,FALSE)</f>
        <v>BUF-3 A</v>
      </c>
      <c r="E870" s="437" t="str">
        <f>VLOOKUP(C870,'Tech. sheet (2)'!$A:$S,12,FALSE)</f>
        <v>ALU/С</v>
      </c>
      <c r="F870" s="505">
        <v>2.0</v>
      </c>
      <c r="G870" s="505" t="s">
        <v>3308</v>
      </c>
      <c r="H870" s="436">
        <f>VLOOKUP(A870,Register!$B:$E,4,FALSE)</f>
        <v>40000</v>
      </c>
      <c r="I870" s="412"/>
      <c r="J870" s="412"/>
      <c r="K870" s="412"/>
      <c r="L870" s="412"/>
      <c r="M870" s="412"/>
      <c r="N870" s="202" t="s">
        <v>2181</v>
      </c>
      <c r="O870" s="450" t="str">
        <f>VLOOKUP(P870,'Tech. sheet (2)'!$A:$R,18,FALSE)</f>
        <v>L-913-766-140TS480F2020-USK-21EK05</v>
      </c>
      <c r="P870" s="343" t="str">
        <f>VLOOKUP(N870,Register!$B:$E,3,FALSE)</f>
        <v>0,14x913x766 USK 21E</v>
      </c>
      <c r="Q870" s="437" t="str">
        <f>VLOOKUP(P870,'Tech. sheet (2)'!$A:$S,17,FALSE)</f>
        <v>BUF-2 A</v>
      </c>
      <c r="R870" s="437" t="str">
        <f>VLOOKUP(P870,'Tech. sheet (2)'!$A:$S,12,FALSE)</f>
        <v>W/C </v>
      </c>
      <c r="S870" s="505">
        <v>2.0</v>
      </c>
      <c r="T870" s="505" t="s">
        <v>3317</v>
      </c>
      <c r="U870" s="436">
        <f>VLOOKUP(N870,Register!$B:$E,4,FALSE)</f>
        <v>27000</v>
      </c>
      <c r="V870" s="412"/>
      <c r="W870" s="270"/>
      <c r="X870" s="270"/>
      <c r="Y870" s="270"/>
      <c r="Z870" s="270"/>
      <c r="AA870" s="270"/>
      <c r="AB870" s="270"/>
      <c r="AC870" s="270"/>
    </row>
    <row r="871" ht="15.75" customHeight="1">
      <c r="A871" s="202" t="s">
        <v>2230</v>
      </c>
      <c r="B871" s="436" t="str">
        <f>VLOOKUP(C871,'Tech. sheet (2)'!$A:$S,18,FALSE)</f>
        <v>L-838-942-170TH550F2820-HBI-A55K05</v>
      </c>
      <c r="C871" s="437" t="str">
        <f>VLOOKUP(A871,Register!$B:$F,3,FALSE)</f>
        <v>0,17x838x942 ALU/С</v>
      </c>
      <c r="D871" s="437" t="str">
        <f>VLOOKUP(C871,'Tech. sheet (2)'!$A:$S,17,FALSE)</f>
        <v>BUF-8 A</v>
      </c>
      <c r="E871" s="437" t="str">
        <f>VLOOKUP(C871,'Tech. sheet (2)'!$A:$S,12,FALSE)</f>
        <v>ALU/С</v>
      </c>
      <c r="F871" s="505">
        <v>1.0</v>
      </c>
      <c r="G871" s="505" t="s">
        <v>3306</v>
      </c>
      <c r="H871" s="436">
        <f>VLOOKUP(A871,Register!$B:$E,4,FALSE)</f>
        <v>50000</v>
      </c>
      <c r="I871" s="412"/>
      <c r="J871" s="412"/>
      <c r="K871" s="412"/>
      <c r="L871" s="412"/>
      <c r="M871" s="412"/>
      <c r="N871" s="202" t="s">
        <v>2241</v>
      </c>
      <c r="O871" s="344" t="str">
        <f>VLOOKUP(P871,'Tech. sheet (2)'!$A:$R,18,FALSE)</f>
        <v>L-922-868-170TH580S2828-BAO-07CK05</v>
      </c>
      <c r="P871" s="343" t="str">
        <f>VLOOKUP(N871,Register!$B:$E,3,FALSE)</f>
        <v>OT070-ELQ7013A9A  BAO</v>
      </c>
      <c r="Q871" s="437" t="str">
        <f>VLOOKUP(P871,'Tech. sheet (2)'!$A:$S,17,FALSE)</f>
        <v>70-3 A</v>
      </c>
      <c r="R871" s="437" t="str">
        <f>VLOOKUP(P871,'Tech. sheet (2)'!$A:$S,12,FALSE)</f>
        <v>G/C</v>
      </c>
      <c r="S871" s="505">
        <v>2.0</v>
      </c>
      <c r="T871" s="505">
        <v>816361.0</v>
      </c>
      <c r="U871" s="436">
        <f>VLOOKUP(N871,Register!$B:$E,4,FALSE)</f>
        <v>12000</v>
      </c>
      <c r="V871" s="412"/>
      <c r="W871" s="270"/>
      <c r="X871" s="270"/>
      <c r="Y871" s="270"/>
      <c r="Z871" s="270"/>
      <c r="AA871" s="270"/>
      <c r="AB871" s="270"/>
      <c r="AC871" s="270"/>
    </row>
    <row r="872" ht="15.75" customHeight="1">
      <c r="A872" s="202" t="s">
        <v>2231</v>
      </c>
      <c r="B872" s="436" t="str">
        <f>VLOOKUP(C872,'Tech. sheet (2)'!$A:$S,18,FALSE)</f>
        <v>L-838-942-170TH550F2820-HBI-A55K05</v>
      </c>
      <c r="C872" s="437" t="str">
        <f>VLOOKUP(A872,Register!$B:$F,3,FALSE)</f>
        <v>0,17x838x942 ALU/С</v>
      </c>
      <c r="D872" s="437" t="str">
        <f>VLOOKUP(C872,'Tech. sheet (2)'!$A:$S,17,FALSE)</f>
        <v>BUF-8 A</v>
      </c>
      <c r="E872" s="437" t="str">
        <f>VLOOKUP(C872,'Tech. sheet (2)'!$A:$S,12,FALSE)</f>
        <v>ALU/С</v>
      </c>
      <c r="F872" s="505">
        <v>1.0</v>
      </c>
      <c r="G872" s="505" t="s">
        <v>3306</v>
      </c>
      <c r="H872" s="436">
        <f>VLOOKUP(A872,Register!$B:$E,4,FALSE)</f>
        <v>30000</v>
      </c>
      <c r="I872" s="412"/>
      <c r="J872" s="412"/>
      <c r="K872" s="412"/>
      <c r="L872" s="412"/>
      <c r="M872" s="412"/>
      <c r="N872" s="202" t="s">
        <v>2242</v>
      </c>
      <c r="O872" s="344" t="str">
        <f>VLOOKUP(P872,'Tech. sheet (2)'!$A:$R,18,FALSE)</f>
        <v>L-922-868-160TH520F2020-HBI-07CK05   </v>
      </c>
      <c r="P872" s="343" t="str">
        <f>VLOOKUP(N872,Register!$B:$E,3,FALSE)</f>
        <v>OT070-ELQ7013A4A</v>
      </c>
      <c r="Q872" s="437" t="str">
        <f>VLOOKUP(P872,'Tech. sheet (2)'!$A:$S,17,FALSE)</f>
        <v>70-3 D</v>
      </c>
      <c r="R872" s="437" t="str">
        <f>VLOOKUP(P872,'Tech. sheet (2)'!$A:$S,12,FALSE)</f>
        <v>G/C </v>
      </c>
      <c r="S872" s="505">
        <v>2.0</v>
      </c>
      <c r="T872" s="505">
        <v>816361.0</v>
      </c>
      <c r="U872" s="436">
        <f>VLOOKUP(N872,Register!$B:$E,4,FALSE)</f>
        <v>18000</v>
      </c>
      <c r="V872" s="412"/>
      <c r="W872" s="270"/>
      <c r="X872" s="270"/>
      <c r="Y872" s="270"/>
      <c r="Z872" s="270"/>
      <c r="AA872" s="270"/>
      <c r="AB872" s="270"/>
      <c r="AC872" s="270"/>
    </row>
    <row r="873" ht="15.75" customHeight="1">
      <c r="A873" s="111" t="s">
        <v>2232</v>
      </c>
      <c r="B873" s="436" t="str">
        <f>VLOOKUP(C873,'Tech. sheet (2)'!$A:$S,18,FALSE)</f>
        <v>L-954-848-160TH520S2828-USK-15VK05</v>
      </c>
      <c r="C873" s="437" t="str">
        <f>VLOOKUP(A873,Register!$B:$F,3,FALSE)</f>
        <v>OT062-ELQ6216A3A USK</v>
      </c>
      <c r="D873" s="437" t="str">
        <f>VLOOKUP(C873,'Tech. sheet (2)'!$A:$S,17,FALSE)</f>
        <v>62-3 B</v>
      </c>
      <c r="E873" s="447" t="str">
        <f>VLOOKUP(C873,'Tech. sheet (2)'!$A:$S,12,FALSE)</f>
        <v>W/C 15V</v>
      </c>
      <c r="F873" s="505">
        <v>1.0</v>
      </c>
      <c r="G873" s="505" t="s">
        <v>3306</v>
      </c>
      <c r="H873" s="436">
        <f>VLOOKUP(A873,Register!$B:$E,4,FALSE)</f>
        <v>9000</v>
      </c>
      <c r="I873" s="412"/>
      <c r="J873" s="412"/>
      <c r="K873" s="412"/>
      <c r="L873" s="412"/>
      <c r="M873" s="412"/>
      <c r="N873" s="202" t="s">
        <v>2246</v>
      </c>
      <c r="O873" s="344" t="str">
        <f>VLOOKUP(P873,'Tech. sheet (2)'!$A:$R,18,FALSE)</f>
        <v>L-950-876-270TH435F5628-USK-20EB05</v>
      </c>
      <c r="P873" s="343" t="str">
        <f>VLOOKUP(N873,Register!$B:$E,3,FALSE)</f>
        <v>OT153-ELQ1554A0A USK</v>
      </c>
      <c r="Q873" s="437" t="str">
        <f>VLOOKUP(P873,'Tech. sheet (2)'!$A:$S,17,FALSE)</f>
        <v>153-1 A</v>
      </c>
      <c r="R873" s="437" t="str">
        <f>VLOOKUP(P873,'Tech. sheet (2)'!$A:$S,12,FALSE)</f>
        <v>W/G</v>
      </c>
      <c r="S873" s="505">
        <v>1.0</v>
      </c>
      <c r="T873" s="505" t="s">
        <v>3307</v>
      </c>
      <c r="U873" s="436">
        <f>VLOOKUP(N873,Register!$B:$E,4,FALSE)</f>
        <v>15000</v>
      </c>
      <c r="V873" s="412"/>
      <c r="W873" s="270"/>
      <c r="X873" s="270"/>
      <c r="Y873" s="270"/>
      <c r="Z873" s="270"/>
      <c r="AA873" s="270"/>
      <c r="AB873" s="270"/>
      <c r="AC873" s="270"/>
    </row>
    <row r="874" ht="15.75" customHeight="1">
      <c r="A874" s="111" t="s">
        <v>2233</v>
      </c>
      <c r="B874" s="436" t="str">
        <f>VLOOKUP(C874,'Tech. sheet (2)'!$A:$S,18,FALSE)</f>
        <v>L-954-848-170TH435S2828-HBI-15VK05</v>
      </c>
      <c r="C874" s="437" t="str">
        <f>VLOOKUP(A874,Register!$B:$F,3,FALSE)</f>
        <v>OT62-ELQ6216A2A ver2</v>
      </c>
      <c r="D874" s="437" t="str">
        <f>VLOOKUP(C874,'Tech. sheet (2)'!$A:$S,17,FALSE)</f>
        <v>62-3 A</v>
      </c>
      <c r="E874" s="437" t="str">
        <f>VLOOKUP(C874,'Tech. sheet (2)'!$A:$S,12,FALSE)</f>
        <v>W/C 15V</v>
      </c>
      <c r="F874" s="505">
        <v>1.0</v>
      </c>
      <c r="G874" s="505" t="s">
        <v>3306</v>
      </c>
      <c r="H874" s="436">
        <f>VLOOKUP(A874,Register!$B:$E,4,FALSE)</f>
        <v>30000</v>
      </c>
      <c r="I874" s="412"/>
      <c r="J874" s="412"/>
      <c r="K874" s="412"/>
      <c r="L874" s="412"/>
      <c r="M874" s="412"/>
      <c r="N874" s="202" t="s">
        <v>2246</v>
      </c>
      <c r="O874" s="344" t="str">
        <f>VLOOKUP(P874,'Tech. sheet (2)'!$A:$R,18,FALSE)</f>
        <v>L-950-876-270TH435F5628-USK-20EB05</v>
      </c>
      <c r="P874" s="343" t="str">
        <f>VLOOKUP(N874,Register!$B:$E,3,FALSE)</f>
        <v>OT153-ELQ1554A0A USK</v>
      </c>
      <c r="Q874" s="437" t="str">
        <f>VLOOKUP(P874,'Tech. sheet (2)'!$A:$S,17,FALSE)</f>
        <v>153-1 A</v>
      </c>
      <c r="R874" s="437" t="str">
        <f>VLOOKUP(P874,'Tech. sheet (2)'!$A:$S,12,FALSE)</f>
        <v>W/G</v>
      </c>
      <c r="S874" s="505">
        <v>2.0</v>
      </c>
      <c r="T874" s="505">
        <v>819059.0</v>
      </c>
      <c r="U874" s="436">
        <f>VLOOKUP(N874,Register!$B:$E,4,FALSE)</f>
        <v>15000</v>
      </c>
      <c r="V874" s="412"/>
      <c r="W874" s="270"/>
      <c r="X874" s="270"/>
      <c r="Y874" s="270"/>
      <c r="Z874" s="270"/>
      <c r="AA874" s="270"/>
      <c r="AB874" s="270"/>
      <c r="AC874" s="270"/>
    </row>
    <row r="875" ht="15.75" customHeight="1">
      <c r="A875" s="202" t="s">
        <v>2236</v>
      </c>
      <c r="B875" s="436" t="str">
        <f>VLOOKUP(C875,'Tech. sheet (2)'!$A:$S,18,FALSE)</f>
        <v>L-913-766-140TS480F2020-USK-А08К05</v>
      </c>
      <c r="C875" s="437" t="str">
        <f>VLOOKUP(A875,Register!$B:$F,3,FALSE)</f>
        <v>0,14x913x766 USK A08</v>
      </c>
      <c r="D875" s="437" t="str">
        <f>VLOOKUP(C875,'Tech. sheet (2)'!$A:$S,17,FALSE)</f>
        <v>BUF-1 A</v>
      </c>
      <c r="E875" s="437" t="str">
        <f>VLOOKUP(C875,'Tech. sheet (2)'!$A:$S,12,FALSE)</f>
        <v>ALU/C</v>
      </c>
      <c r="F875" s="505">
        <v>1.0</v>
      </c>
      <c r="G875" s="505" t="s">
        <v>3306</v>
      </c>
      <c r="H875" s="436">
        <f>VLOOKUP(A875,Register!$B:$E,4,FALSE)</f>
        <v>13000</v>
      </c>
      <c r="I875" s="412"/>
      <c r="J875" s="412"/>
      <c r="K875" s="412"/>
      <c r="L875" s="412"/>
      <c r="M875" s="412"/>
      <c r="N875" s="111" t="s">
        <v>2247</v>
      </c>
      <c r="O875" s="450" t="str">
        <f>VLOOKUP(P875,'Tech. sheet (2)'!$A:$R,18,FALSE)</f>
        <v>L-950-876-270TH435F5628-BAO-20EB05</v>
      </c>
      <c r="P875" s="343" t="str">
        <f>VLOOKUP(N875,Register!$B:$E,3,FALSE)</f>
        <v>OT153-ELQ1542A3A BAO</v>
      </c>
      <c r="Q875" s="437" t="str">
        <f>VLOOKUP(P875,'Tech. sheet (2)'!$A:$S,17,FALSE)</f>
        <v>153-1 A</v>
      </c>
      <c r="R875" s="447" t="str">
        <f>VLOOKUP(P875,'Tech. sheet (2)'!$A:$S,12,FALSE)</f>
        <v>W/G</v>
      </c>
      <c r="S875" s="505">
        <v>1.0</v>
      </c>
      <c r="T875" s="505" t="s">
        <v>3307</v>
      </c>
      <c r="U875" s="436">
        <f>VLOOKUP(N875,Register!$B:$E,4,FALSE)</f>
        <v>25000</v>
      </c>
      <c r="V875" s="412"/>
      <c r="W875" s="270"/>
      <c r="X875" s="270"/>
      <c r="Y875" s="270"/>
      <c r="Z875" s="270"/>
      <c r="AA875" s="270"/>
      <c r="AB875" s="270"/>
      <c r="AC875" s="270"/>
    </row>
    <row r="876" ht="15.75" customHeight="1">
      <c r="A876" s="202" t="s">
        <v>2234</v>
      </c>
      <c r="B876" s="449" t="str">
        <f>VLOOKUP(C876,'Tech. sheet (2)'!$A:$S,18,FALSE)</f>
        <v>L-913-766-140TS480F2020-USK-21EK05</v>
      </c>
      <c r="C876" s="437" t="str">
        <f>VLOOKUP(A876,Register!$B:$F,3,FALSE)</f>
        <v>0,14x913x766 USK 21E</v>
      </c>
      <c r="D876" s="437" t="str">
        <f>VLOOKUP(C876,'Tech. sheet (2)'!$A:$S,17,FALSE)</f>
        <v>BUF-2 A</v>
      </c>
      <c r="E876" s="437" t="str">
        <f>VLOOKUP(C876,'Tech. sheet (2)'!$A:$S,12,FALSE)</f>
        <v>W/C </v>
      </c>
      <c r="F876" s="505">
        <v>1.0</v>
      </c>
      <c r="G876" s="505" t="s">
        <v>3306</v>
      </c>
      <c r="H876" s="436">
        <f>VLOOKUP(A876,Register!$B:$E,4,FALSE)</f>
        <v>30000</v>
      </c>
      <c r="I876" s="412"/>
      <c r="J876" s="412"/>
      <c r="K876" s="412"/>
      <c r="L876" s="412"/>
      <c r="M876" s="412"/>
      <c r="N876" s="111" t="s">
        <v>2247</v>
      </c>
      <c r="O876" s="450" t="str">
        <f>VLOOKUP(P876,'Tech. sheet (2)'!$A:$R,18,FALSE)</f>
        <v>L-950-876-270TH435F5628-BAO-20EB05</v>
      </c>
      <c r="P876" s="343" t="str">
        <f>VLOOKUP(N876,Register!$B:$E,3,FALSE)</f>
        <v>OT153-ELQ1542A3A BAO</v>
      </c>
      <c r="Q876" s="437" t="str">
        <f>VLOOKUP(P876,'Tech. sheet (2)'!$A:$S,17,FALSE)</f>
        <v>153-1 A</v>
      </c>
      <c r="R876" s="447" t="str">
        <f>VLOOKUP(P876,'Tech. sheet (2)'!$A:$S,12,FALSE)</f>
        <v>W/G</v>
      </c>
      <c r="S876" s="505">
        <v>2.0</v>
      </c>
      <c r="T876" s="505">
        <v>819059.0</v>
      </c>
      <c r="U876" s="436">
        <f>VLOOKUP(N876,Register!$B:$E,4,FALSE)</f>
        <v>25000</v>
      </c>
      <c r="V876" s="412"/>
      <c r="W876" s="270"/>
      <c r="X876" s="270"/>
      <c r="Y876" s="270"/>
      <c r="Z876" s="270"/>
      <c r="AA876" s="270"/>
      <c r="AB876" s="270"/>
      <c r="AC876" s="270"/>
    </row>
    <row r="877" ht="15.75" customHeight="1">
      <c r="A877" s="202" t="s">
        <v>2242</v>
      </c>
      <c r="B877" s="436" t="str">
        <f>VLOOKUP(C877,'Tech. sheet (2)'!$A:$S,18,FALSE)</f>
        <v>L-922-868-160TH520F2020-HBI-07CK05   </v>
      </c>
      <c r="C877" s="437" t="str">
        <f>VLOOKUP(A877,Register!$B:$F,3,FALSE)</f>
        <v>OT070-ELQ7013A4A</v>
      </c>
      <c r="D877" s="437" t="str">
        <f>VLOOKUP(C877,'Tech. sheet (2)'!$A:$S,17,FALSE)</f>
        <v>70-3 D</v>
      </c>
      <c r="E877" s="437" t="str">
        <f>VLOOKUP(C877,'Tech. sheet (2)'!$A:$S,12,FALSE)</f>
        <v>G/C </v>
      </c>
      <c r="F877" s="505">
        <v>1.0</v>
      </c>
      <c r="G877" s="505" t="s">
        <v>3306</v>
      </c>
      <c r="H877" s="436">
        <f>VLOOKUP(A877,Register!$B:$E,4,FALSE)</f>
        <v>18000</v>
      </c>
      <c r="I877" s="412"/>
      <c r="J877" s="412"/>
      <c r="K877" s="412"/>
      <c r="L877" s="412"/>
      <c r="M877" s="412"/>
      <c r="N877" s="111" t="s">
        <v>2247</v>
      </c>
      <c r="O877" s="450" t="str">
        <f>VLOOKUP(P877,'Tech. sheet (2)'!$A:$R,18,FALSE)</f>
        <v>L-950-876-270TH435F5628-BAO-20EB05</v>
      </c>
      <c r="P877" s="343" t="str">
        <f>VLOOKUP(N877,Register!$B:$E,3,FALSE)</f>
        <v>OT153-ELQ1542A3A BAO</v>
      </c>
      <c r="Q877" s="437" t="str">
        <f>VLOOKUP(P877,'Tech. sheet (2)'!$A:$S,17,FALSE)</f>
        <v>153-1 A</v>
      </c>
      <c r="R877" s="447" t="str">
        <f>VLOOKUP(P877,'Tech. sheet (2)'!$A:$S,12,FALSE)</f>
        <v>W/G</v>
      </c>
      <c r="S877" s="505">
        <v>3.0</v>
      </c>
      <c r="T877" s="505">
        <v>816733.0</v>
      </c>
      <c r="U877" s="436">
        <f>VLOOKUP(N877,Register!$B:$E,4,FALSE)</f>
        <v>25000</v>
      </c>
      <c r="V877" s="412"/>
      <c r="W877" s="270"/>
      <c r="X877" s="270"/>
      <c r="Y877" s="270"/>
      <c r="Z877" s="270"/>
      <c r="AA877" s="270"/>
      <c r="AB877" s="270"/>
      <c r="AC877" s="270"/>
    </row>
    <row r="878" ht="15.75" customHeight="1">
      <c r="A878" s="202" t="s">
        <v>2241</v>
      </c>
      <c r="B878" s="436" t="str">
        <f>VLOOKUP(C878,'Tech. sheet (2)'!$A:$S,18,FALSE)</f>
        <v>L-922-868-170TH580S2828-BAO-07CK05</v>
      </c>
      <c r="C878" s="437" t="str">
        <f>VLOOKUP(A878,Register!$B:$F,3,FALSE)</f>
        <v>OT070-ELQ7013A9A  BAO</v>
      </c>
      <c r="D878" s="437" t="str">
        <f>VLOOKUP(C878,'Tech. sheet (2)'!$A:$S,17,FALSE)</f>
        <v>70-3 A</v>
      </c>
      <c r="E878" s="437" t="str">
        <f>VLOOKUP(C878,'Tech. sheet (2)'!$A:$S,12,FALSE)</f>
        <v>G/C</v>
      </c>
      <c r="F878" s="505">
        <v>1.0</v>
      </c>
      <c r="G878" s="505" t="s">
        <v>3306</v>
      </c>
      <c r="H878" s="436">
        <f>VLOOKUP(A878,Register!$B:$E,4,FALSE)</f>
        <v>12000</v>
      </c>
      <c r="I878" s="412"/>
      <c r="J878" s="412"/>
      <c r="K878" s="412"/>
      <c r="L878" s="412"/>
      <c r="M878" s="412"/>
      <c r="N878" s="202" t="s">
        <v>2249</v>
      </c>
      <c r="O878" s="344" t="str">
        <f>VLOOKUP(P878,'Tech. sheet (2)'!$A:$R,18,FALSE)</f>
        <v>L-922-868-170TH550F5628-HBI-21ЕК05  </v>
      </c>
      <c r="P878" s="343" t="str">
        <f>VLOOKUP(N878,Register!$B:$E,3,FALSE)</f>
        <v>OT070-ELQ7022A5A HBI TH550</v>
      </c>
      <c r="Q878" s="437" t="str">
        <f>VLOOKUP(P878,'Tech. sheet (2)'!$A:$S,17,FALSE)</f>
        <v>70-6 E</v>
      </c>
      <c r="R878" s="437" t="str">
        <f>VLOOKUP(P878,'Tech. sheet (2)'!$A:$S,12,FALSE)</f>
        <v>W/C 21Е</v>
      </c>
      <c r="S878" s="505">
        <v>2.0</v>
      </c>
      <c r="T878" s="505" t="s">
        <v>3309</v>
      </c>
      <c r="U878" s="436">
        <f>VLOOKUP(N878,Register!$B:$E,4,FALSE)</f>
        <v>6000</v>
      </c>
      <c r="V878" s="412"/>
      <c r="W878" s="270"/>
      <c r="X878" s="270"/>
      <c r="Y878" s="270"/>
      <c r="Z878" s="270"/>
      <c r="AA878" s="270"/>
      <c r="AB878" s="270"/>
      <c r="AC878" s="270"/>
    </row>
    <row r="879" ht="15.75" customHeight="1">
      <c r="A879" s="202" t="s">
        <v>2245</v>
      </c>
      <c r="B879" s="436" t="str">
        <f>VLOOKUP(C879,'Tech. sheet (2)'!$A:$S,18,FALSE)</f>
        <v>L-808-908-200TH550S2828-BAO-A07K05</v>
      </c>
      <c r="C879" s="437" t="str">
        <f>VLOOKUP(A879,Register!$B:$F,3,FALSE)</f>
        <v>OT96 Alu/C BAO auto</v>
      </c>
      <c r="D879" s="437" t="str">
        <f>VLOOKUP(C879,'Tech. sheet (2)'!$A:$S,17,FALSE)</f>
        <v>96-1 A</v>
      </c>
      <c r="E879" s="437" t="str">
        <f>VLOOKUP(C879,'Tech. sheet (2)'!$A:$S,12,FALSE)</f>
        <v>ALU/C</v>
      </c>
      <c r="F879" s="505">
        <v>1.0</v>
      </c>
      <c r="G879" s="505" t="s">
        <v>3306</v>
      </c>
      <c r="H879" s="436">
        <f>VLOOKUP(A879,Register!$B:$E,4,FALSE)</f>
        <v>26000</v>
      </c>
      <c r="I879" s="412"/>
      <c r="J879" s="412"/>
      <c r="K879" s="412"/>
      <c r="L879" s="412"/>
      <c r="M879" s="412"/>
      <c r="N879" s="202" t="s">
        <v>2252</v>
      </c>
      <c r="O879" s="344" t="str">
        <f>VLOOKUP(P879,'Tech. sheet (2)'!$A:$R,18,FALSE)</f>
        <v> L-922-868-170TH580S2828-BAO-15VK05</v>
      </c>
      <c r="P879" s="343" t="str">
        <f>VLOOKUP(N879,Register!$B:$E,3,FALSE)</f>
        <v>OT070-ELQ7013A11A BAO</v>
      </c>
      <c r="Q879" s="437" t="str">
        <f>VLOOKUP(P879,'Tech. sheet (2)'!$A:$S,17,FALSE)</f>
        <v>70-1 A</v>
      </c>
      <c r="R879" s="437" t="str">
        <f>VLOOKUP(P879,'Tech. sheet (2)'!$A:$S,12,FALSE)</f>
        <v>BPANI W/C 15V</v>
      </c>
      <c r="S879" s="505">
        <v>2.0</v>
      </c>
      <c r="T879" s="505" t="s">
        <v>3309</v>
      </c>
      <c r="U879" s="436">
        <f>VLOOKUP(N879,Register!$B:$E,4,FALSE)</f>
        <v>3000</v>
      </c>
      <c r="V879" s="412"/>
      <c r="W879" s="270"/>
      <c r="X879" s="270"/>
      <c r="Y879" s="270"/>
      <c r="Z879" s="270"/>
      <c r="AA879" s="270"/>
      <c r="AB879" s="270"/>
      <c r="AC879" s="270"/>
    </row>
    <row r="880" ht="15.75" customHeight="1">
      <c r="A880" s="202" t="s">
        <v>2245</v>
      </c>
      <c r="B880" s="436" t="str">
        <f>VLOOKUP(C880,'Tech. sheet (2)'!$A:$S,18,FALSE)</f>
        <v>L-808-908-200TH550S2828-BAO-A07K05</v>
      </c>
      <c r="C880" s="437" t="str">
        <f>VLOOKUP(A880,Register!$B:$F,3,FALSE)</f>
        <v>OT96 Alu/C BAO auto</v>
      </c>
      <c r="D880" s="437" t="str">
        <f>VLOOKUP(C880,'Tech. sheet (2)'!$A:$S,17,FALSE)</f>
        <v>96-1 A</v>
      </c>
      <c r="E880" s="437" t="str">
        <f>VLOOKUP(C880,'Tech. sheet (2)'!$A:$S,12,FALSE)</f>
        <v>ALU/C</v>
      </c>
      <c r="F880" s="505">
        <v>2.0</v>
      </c>
      <c r="G880" s="505" t="s">
        <v>3308</v>
      </c>
      <c r="H880" s="436">
        <f>VLOOKUP(A880,Register!$B:$E,4,FALSE)</f>
        <v>26000</v>
      </c>
      <c r="I880" s="412"/>
      <c r="J880" s="412"/>
      <c r="K880" s="412"/>
      <c r="L880" s="412"/>
      <c r="M880" s="412"/>
      <c r="N880" s="202" t="s">
        <v>2234</v>
      </c>
      <c r="O880" s="450" t="str">
        <f>VLOOKUP(P880,'Tech. sheet (2)'!$A:$R,18,FALSE)</f>
        <v>L-913-766-140TS480F2020-USK-21EK05</v>
      </c>
      <c r="P880" s="343" t="str">
        <f>VLOOKUP(N880,Register!$B:$E,3,FALSE)</f>
        <v>0,14x913x766 USK 21E</v>
      </c>
      <c r="Q880" s="437" t="str">
        <f>VLOOKUP(P880,'Tech. sheet (2)'!$A:$S,17,FALSE)</f>
        <v>BUF-2 A</v>
      </c>
      <c r="R880" s="437" t="str">
        <f>VLOOKUP(P880,'Tech. sheet (2)'!$A:$S,12,FALSE)</f>
        <v>W/C </v>
      </c>
      <c r="S880" s="505">
        <v>2.0</v>
      </c>
      <c r="T880" s="505" t="s">
        <v>3317</v>
      </c>
      <c r="U880" s="436">
        <f>VLOOKUP(N880,Register!$B:$E,4,FALSE)</f>
        <v>30000</v>
      </c>
      <c r="V880" s="412"/>
      <c r="W880" s="270"/>
      <c r="X880" s="270"/>
      <c r="Y880" s="270"/>
      <c r="Z880" s="270"/>
      <c r="AA880" s="270"/>
      <c r="AB880" s="270"/>
      <c r="AC880" s="270"/>
    </row>
    <row r="881" ht="15.75" customHeight="1">
      <c r="A881" s="202" t="s">
        <v>2246</v>
      </c>
      <c r="B881" s="436" t="str">
        <f>VLOOKUP(C881,'Tech. sheet (2)'!$A:$S,18,FALSE)</f>
        <v>L-950-876-270TH435F5628-USK-20EB05</v>
      </c>
      <c r="C881" s="437" t="str">
        <f>VLOOKUP(A881,Register!$B:$F,3,FALSE)</f>
        <v>OT153-ELQ1554A0A USK</v>
      </c>
      <c r="D881" s="437" t="str">
        <f>VLOOKUP(C881,'Tech. sheet (2)'!$A:$S,17,FALSE)</f>
        <v>153-1 A</v>
      </c>
      <c r="E881" s="437" t="str">
        <f>VLOOKUP(C881,'Tech. sheet (2)'!$A:$S,12,FALSE)</f>
        <v>W/G</v>
      </c>
      <c r="F881" s="505">
        <v>2.0</v>
      </c>
      <c r="G881" s="505">
        <v>816733.0</v>
      </c>
      <c r="H881" s="436">
        <f>VLOOKUP(A881,Register!$B:$E,4,FALSE)</f>
        <v>15000</v>
      </c>
      <c r="I881" s="412"/>
      <c r="J881" s="412"/>
      <c r="K881" s="412"/>
      <c r="L881" s="412"/>
      <c r="M881" s="412"/>
      <c r="N881" s="202" t="s">
        <v>2249</v>
      </c>
      <c r="O881" s="344" t="str">
        <f>VLOOKUP(P881,'Tech. sheet (2)'!$A:$R,18,FALSE)</f>
        <v>L-922-868-170TH550F5628-HBI-21ЕК05  </v>
      </c>
      <c r="P881" s="343" t="str">
        <f>VLOOKUP(N881,Register!$B:$E,3,FALSE)</f>
        <v>OT070-ELQ7022A5A HBI TH550</v>
      </c>
      <c r="Q881" s="437" t="str">
        <f>VLOOKUP(P881,'Tech. sheet (2)'!$A:$S,17,FALSE)</f>
        <v>70-6 E</v>
      </c>
      <c r="R881" s="437" t="str">
        <f>VLOOKUP(P881,'Tech. sheet (2)'!$A:$S,12,FALSE)</f>
        <v>W/C 21Е</v>
      </c>
      <c r="S881" s="505">
        <v>3.0</v>
      </c>
      <c r="T881" s="505" t="s">
        <v>3310</v>
      </c>
      <c r="U881" s="436">
        <f>VLOOKUP(N881,Register!$B:$E,4,FALSE)</f>
        <v>6000</v>
      </c>
      <c r="V881" s="412"/>
      <c r="W881" s="270"/>
      <c r="X881" s="270"/>
      <c r="Y881" s="270"/>
      <c r="Z881" s="270"/>
      <c r="AA881" s="270"/>
      <c r="AB881" s="270"/>
      <c r="AC881" s="270"/>
    </row>
    <row r="882" ht="15.75" customHeight="1">
      <c r="A882" s="202" t="s">
        <v>2181</v>
      </c>
      <c r="B882" s="449" t="str">
        <f>VLOOKUP(C882,'Tech. sheet (2)'!$A:$S,18,FALSE)</f>
        <v>L-913-766-140TS480F2020-USK-21EK05</v>
      </c>
      <c r="C882" s="437" t="str">
        <f>VLOOKUP(A882,Register!$B:$F,3,FALSE)</f>
        <v>0,14x913x766 USK 21E</v>
      </c>
      <c r="D882" s="437" t="str">
        <f>VLOOKUP(C882,'Tech. sheet (2)'!$A:$S,17,FALSE)</f>
        <v>BUF-2 A</v>
      </c>
      <c r="E882" s="437" t="str">
        <f>VLOOKUP(C882,'Tech. sheet (2)'!$A:$S,12,FALSE)</f>
        <v>W/C </v>
      </c>
      <c r="F882" s="505">
        <v>3.0</v>
      </c>
      <c r="G882" s="505" t="s">
        <v>3310</v>
      </c>
      <c r="H882" s="436">
        <f>VLOOKUP(A882,Register!$B:$E,4,FALSE)</f>
        <v>27000</v>
      </c>
      <c r="I882" s="412"/>
      <c r="J882" s="412"/>
      <c r="K882" s="412"/>
      <c r="L882" s="412"/>
      <c r="M882" s="412"/>
      <c r="N882" s="202" t="s">
        <v>2234</v>
      </c>
      <c r="O882" s="450" t="str">
        <f>VLOOKUP(P882,'Tech. sheet (2)'!$A:$R,18,FALSE)</f>
        <v>L-913-766-140TS480F2020-USK-21EK05</v>
      </c>
      <c r="P882" s="343" t="str">
        <f>VLOOKUP(N882,Register!$B:$E,3,FALSE)</f>
        <v>0,14x913x766 USK 21E</v>
      </c>
      <c r="Q882" s="437" t="str">
        <f>VLOOKUP(P882,'Tech. sheet (2)'!$A:$S,17,FALSE)</f>
        <v>BUF-2 A</v>
      </c>
      <c r="R882" s="437" t="str">
        <f>VLOOKUP(P882,'Tech. sheet (2)'!$A:$S,12,FALSE)</f>
        <v>W/C </v>
      </c>
      <c r="S882" s="505">
        <v>3.0</v>
      </c>
      <c r="T882" s="505" t="s">
        <v>3310</v>
      </c>
      <c r="U882" s="436">
        <f>VLOOKUP(N882,Register!$B:$E,4,FALSE)</f>
        <v>30000</v>
      </c>
      <c r="V882" s="412"/>
      <c r="W882" s="270"/>
      <c r="X882" s="270"/>
      <c r="Y882" s="270"/>
      <c r="Z882" s="270"/>
      <c r="AA882" s="270"/>
      <c r="AB882" s="270"/>
      <c r="AC882" s="270"/>
    </row>
    <row r="883" ht="15.75" customHeight="1">
      <c r="A883" s="202" t="s">
        <v>2256</v>
      </c>
      <c r="B883" s="436" t="str">
        <f>VLOOKUP(C883,'Tech. sheet (2)'!$A:$S,18,FALSE)</f>
        <v>L-808-908-200TH550S2828-BAO-A07K05</v>
      </c>
      <c r="C883" s="437" t="str">
        <f>VLOOKUP(A883,Register!$B:$F,3,FALSE)</f>
        <v>OT96 Alu/C BAO auto</v>
      </c>
      <c r="D883" s="437" t="str">
        <f>VLOOKUP(C883,'Tech. sheet (2)'!$A:$S,17,FALSE)</f>
        <v>96-1 A</v>
      </c>
      <c r="E883" s="437" t="str">
        <f>VLOOKUP(C883,'Tech. sheet (2)'!$A:$S,12,FALSE)</f>
        <v>ALU/C</v>
      </c>
      <c r="F883" s="505">
        <v>1.0</v>
      </c>
      <c r="G883" s="505" t="s">
        <v>3306</v>
      </c>
      <c r="H883" s="436">
        <f>VLOOKUP(A883,Register!$B:$E,4,FALSE)</f>
        <v>24000</v>
      </c>
      <c r="I883" s="412"/>
      <c r="J883" s="412"/>
      <c r="K883" s="412"/>
      <c r="L883" s="412"/>
      <c r="M883" s="412"/>
      <c r="N883" s="202" t="s">
        <v>2253</v>
      </c>
      <c r="O883" s="450" t="str">
        <f>VLOOKUP(P883,'Tech. sheet (2)'!$A:$R,18,FALSE)</f>
        <v>L-922-868-170TH580S2828-BAO-08CB05 </v>
      </c>
      <c r="P883" s="343" t="str">
        <f>VLOOKUP(N883,Register!$B:$E,3,FALSE)</f>
        <v>OT070-ELQ7033A2A  BAO</v>
      </c>
      <c r="Q883" s="437" t="str">
        <f>VLOOKUP(P883,'Tech. sheet (2)'!$A:$S,17,FALSE)</f>
        <v>70-2 A</v>
      </c>
      <c r="R883" s="447" t="str">
        <f>VLOOKUP(P883,'Tech. sheet (2)'!$A:$S,12,FALSE)</f>
        <v>G/G</v>
      </c>
      <c r="S883" s="505">
        <v>1.0</v>
      </c>
      <c r="T883" s="505">
        <v>816314.0</v>
      </c>
      <c r="U883" s="436">
        <f>VLOOKUP(N883,Register!$B:$E,4,FALSE)</f>
        <v>6000</v>
      </c>
      <c r="V883" s="412"/>
      <c r="W883" s="270"/>
      <c r="X883" s="270"/>
      <c r="Y883" s="270"/>
      <c r="Z883" s="270"/>
      <c r="AA883" s="270"/>
      <c r="AB883" s="270"/>
      <c r="AC883" s="270"/>
    </row>
    <row r="884" ht="15.75" customHeight="1">
      <c r="A884" s="111" t="s">
        <v>2249</v>
      </c>
      <c r="B884" s="436" t="str">
        <f>VLOOKUP(C884,'Tech. sheet (2)'!$A:$S,18,FALSE)</f>
        <v>L-922-868-170TH550F5628-HBI-21ЕК05  </v>
      </c>
      <c r="C884" s="437" t="str">
        <f>VLOOKUP(A884,Register!$B:$F,3,FALSE)</f>
        <v>OT070-ELQ7022A5A HBI TH550</v>
      </c>
      <c r="D884" s="437" t="str">
        <f>VLOOKUP(C884,'Tech. sheet (2)'!$A:$S,17,FALSE)</f>
        <v>70-6 E</v>
      </c>
      <c r="E884" s="437" t="str">
        <f>VLOOKUP(C884,'Tech. sheet (2)'!$A:$S,12,FALSE)</f>
        <v>W/C 21Е</v>
      </c>
      <c r="F884" s="505">
        <v>1.0</v>
      </c>
      <c r="G884" s="505" t="s">
        <v>3306</v>
      </c>
      <c r="H884" s="436">
        <f>VLOOKUP(A884,Register!$B:$E,4,FALSE)</f>
        <v>6000</v>
      </c>
      <c r="I884" s="412"/>
      <c r="J884" s="412"/>
      <c r="K884" s="412"/>
      <c r="L884" s="412"/>
      <c r="M884" s="412"/>
      <c r="N884" s="111" t="s">
        <v>2251</v>
      </c>
      <c r="O884" s="344" t="str">
        <f>VLOOKUP(P884,'Tech. sheet (2)'!$A:$R,18,FALSE)</f>
        <v>L-922-868-160TH520F2020-HBI-07CK05   </v>
      </c>
      <c r="P884" s="343" t="str">
        <f>VLOOKUP(N884,Register!$B:$E,3,FALSE)</f>
        <v>OT070-ELQ7013A4A</v>
      </c>
      <c r="Q884" s="437" t="str">
        <f>VLOOKUP(P884,'Tech. sheet (2)'!$A:$S,17,FALSE)</f>
        <v>70-3 D</v>
      </c>
      <c r="R884" s="437" t="str">
        <f>VLOOKUP(P884,'Tech. sheet (2)'!$A:$S,12,FALSE)</f>
        <v>G/C </v>
      </c>
      <c r="S884" s="505">
        <v>2.0</v>
      </c>
      <c r="T884" s="505">
        <v>816361.0</v>
      </c>
      <c r="U884" s="436">
        <f>VLOOKUP(N884,Register!$B:$E,4,FALSE)</f>
        <v>25000</v>
      </c>
      <c r="V884" s="412"/>
      <c r="W884" s="270"/>
      <c r="X884" s="270"/>
      <c r="Y884" s="270"/>
      <c r="Z884" s="270"/>
      <c r="AA884" s="270"/>
      <c r="AB884" s="270"/>
      <c r="AC884" s="270"/>
    </row>
    <row r="885" ht="15.75" customHeight="1">
      <c r="A885" s="202" t="s">
        <v>2252</v>
      </c>
      <c r="B885" s="436" t="str">
        <f>VLOOKUP(C885,'Tech. sheet (2)'!$A:$S,18,FALSE)</f>
        <v> L-922-868-170TH580S2828-BAO-15VK05</v>
      </c>
      <c r="C885" s="437" t="str">
        <f>VLOOKUP(A885,Register!$B:$F,3,FALSE)</f>
        <v>OT070-ELQ7013A11A BAO</v>
      </c>
      <c r="D885" s="437" t="str">
        <f>VLOOKUP(C885,'Tech. sheet (2)'!$A:$S,17,FALSE)</f>
        <v>70-1 A</v>
      </c>
      <c r="E885" s="437" t="str">
        <f>VLOOKUP(C885,'Tech. sheet (2)'!$A:$S,12,FALSE)</f>
        <v>BPANI W/C 15V</v>
      </c>
      <c r="F885" s="505">
        <v>1.0</v>
      </c>
      <c r="G885" s="505" t="s">
        <v>3306</v>
      </c>
      <c r="H885" s="436">
        <f>VLOOKUP(A885,Register!$B:$E,4,FALSE)</f>
        <v>3000</v>
      </c>
      <c r="I885" s="412"/>
      <c r="J885" s="412"/>
      <c r="K885" s="412"/>
      <c r="L885" s="412"/>
      <c r="M885" s="412"/>
      <c r="N885" s="202" t="s">
        <v>2253</v>
      </c>
      <c r="O885" s="450" t="str">
        <f>VLOOKUP(P885,'Tech. sheet (2)'!$A:$R,18,FALSE)</f>
        <v>L-922-868-170TH580S2828-BAO-08CB05 </v>
      </c>
      <c r="P885" s="343" t="str">
        <f>VLOOKUP(N885,Register!$B:$E,3,FALSE)</f>
        <v>OT070-ELQ7033A2A  BAO</v>
      </c>
      <c r="Q885" s="437" t="str">
        <f>VLOOKUP(P885,'Tech. sheet (2)'!$A:$S,17,FALSE)</f>
        <v>70-2 A</v>
      </c>
      <c r="R885" s="447" t="str">
        <f>VLOOKUP(P885,'Tech. sheet (2)'!$A:$S,12,FALSE)</f>
        <v>G/G</v>
      </c>
      <c r="S885" s="505">
        <v>2.0</v>
      </c>
      <c r="T885" s="505">
        <v>816361.0</v>
      </c>
      <c r="U885" s="436">
        <f>VLOOKUP(N885,Register!$B:$E,4,FALSE)</f>
        <v>6000</v>
      </c>
      <c r="V885" s="412"/>
      <c r="W885" s="270"/>
      <c r="X885" s="270"/>
      <c r="Y885" s="270"/>
      <c r="Z885" s="270"/>
      <c r="AA885" s="270"/>
      <c r="AB885" s="270"/>
      <c r="AC885" s="270"/>
    </row>
    <row r="886" ht="15.75" customHeight="1">
      <c r="A886" s="202" t="s">
        <v>2256</v>
      </c>
      <c r="B886" s="436" t="str">
        <f>VLOOKUP(C886,'Tech. sheet (2)'!$A:$S,18,FALSE)</f>
        <v>L-808-908-200TH550S2828-BAO-A07K05</v>
      </c>
      <c r="C886" s="437" t="str">
        <f>VLOOKUP(A886,Register!$B:$F,3,FALSE)</f>
        <v>OT96 Alu/C BAO auto</v>
      </c>
      <c r="D886" s="437" t="str">
        <f>VLOOKUP(C886,'Tech. sheet (2)'!$A:$S,17,FALSE)</f>
        <v>96-1 A</v>
      </c>
      <c r="E886" s="437" t="str">
        <f>VLOOKUP(C886,'Tech. sheet (2)'!$A:$S,12,FALSE)</f>
        <v>ALU/C</v>
      </c>
      <c r="F886" s="505">
        <v>2.0</v>
      </c>
      <c r="G886" s="505" t="s">
        <v>3308</v>
      </c>
      <c r="H886" s="436">
        <f>VLOOKUP(A886,Register!$B:$E,4,FALSE)</f>
        <v>24000</v>
      </c>
      <c r="I886" s="412"/>
      <c r="J886" s="412"/>
      <c r="K886" s="412"/>
      <c r="L886" s="412"/>
      <c r="M886" s="412"/>
      <c r="N886" s="202" t="s">
        <v>2267</v>
      </c>
      <c r="O886" s="344" t="str">
        <f>VLOOKUP(P886,'Tech. sheet (2)'!$A:$R,18,FALSE)</f>
        <v>L-808-908-200TH550S2828-BAO-A07K05</v>
      </c>
      <c r="P886" s="343" t="str">
        <f>VLOOKUP(N886,Register!$B:$E,3,FALSE)</f>
        <v>OT96 Alu/C BAO auto</v>
      </c>
      <c r="Q886" s="437" t="str">
        <f>VLOOKUP(P886,'Tech. sheet (2)'!$A:$S,17,FALSE)</f>
        <v>96-1 A</v>
      </c>
      <c r="R886" s="437" t="str">
        <f>VLOOKUP(P886,'Tech. sheet (2)'!$A:$S,12,FALSE)</f>
        <v>ALU/C</v>
      </c>
      <c r="S886" s="505">
        <v>1.0</v>
      </c>
      <c r="T886" s="505" t="s">
        <v>3306</v>
      </c>
      <c r="U886" s="436">
        <f>VLOOKUP(N886,Register!$B:$E,4,FALSE)</f>
        <v>20000</v>
      </c>
      <c r="V886" s="412"/>
      <c r="W886" s="270"/>
      <c r="X886" s="270"/>
      <c r="Y886" s="270"/>
      <c r="Z886" s="270"/>
      <c r="AA886" s="270"/>
      <c r="AB886" s="270"/>
      <c r="AC886" s="270"/>
    </row>
    <row r="887" ht="15.75" customHeight="1">
      <c r="A887" s="202" t="s">
        <v>2181</v>
      </c>
      <c r="B887" s="449" t="str">
        <f>VLOOKUP(C887,'Tech. sheet (2)'!$A:$S,18,FALSE)</f>
        <v>L-913-766-140TS480F2020-USK-21EK05</v>
      </c>
      <c r="C887" s="437" t="str">
        <f>VLOOKUP(A887,Register!$B:$F,3,FALSE)</f>
        <v>0,14x913x766 USK 21E</v>
      </c>
      <c r="D887" s="437" t="str">
        <f>VLOOKUP(C887,'Tech. sheet (2)'!$A:$S,17,FALSE)</f>
        <v>BUF-2 A</v>
      </c>
      <c r="E887" s="437" t="str">
        <f>VLOOKUP(C887,'Tech. sheet (2)'!$A:$S,12,FALSE)</f>
        <v>W/C </v>
      </c>
      <c r="F887" s="505">
        <v>3.0</v>
      </c>
      <c r="G887" s="505" t="s">
        <v>3310</v>
      </c>
      <c r="H887" s="436">
        <f>VLOOKUP(A887,Register!$B:$E,4,FALSE)</f>
        <v>27000</v>
      </c>
      <c r="I887" s="412"/>
      <c r="J887" s="412"/>
      <c r="K887" s="412"/>
      <c r="L887" s="412"/>
      <c r="M887" s="412"/>
      <c r="N887" s="202" t="s">
        <v>2268</v>
      </c>
      <c r="O887" s="344" t="str">
        <f>VLOOKUP(P887,'Tech. sheet (2)'!$A:$R,18,FALSE)</f>
        <v>L-808-908-200TH550S2828-BAO-A07K05</v>
      </c>
      <c r="P887" s="343" t="str">
        <f>VLOOKUP(N887,Register!$B:$E,3,FALSE)</f>
        <v>OT96 Alu/C BAO auto</v>
      </c>
      <c r="Q887" s="437" t="str">
        <f>VLOOKUP(P887,'Tech. sheet (2)'!$A:$S,17,FALSE)</f>
        <v>96-1 A</v>
      </c>
      <c r="R887" s="437" t="str">
        <f>VLOOKUP(P887,'Tech. sheet (2)'!$A:$S,12,FALSE)</f>
        <v>ALU/C</v>
      </c>
      <c r="S887" s="505">
        <v>1.0</v>
      </c>
      <c r="T887" s="505" t="s">
        <v>3306</v>
      </c>
      <c r="U887" s="436">
        <f>VLOOKUP(N887,Register!$B:$E,4,FALSE)</f>
        <v>20000</v>
      </c>
      <c r="V887" s="412"/>
      <c r="W887" s="270"/>
      <c r="X887" s="270"/>
      <c r="Y887" s="270"/>
      <c r="Z887" s="270"/>
      <c r="AA887" s="270"/>
      <c r="AB887" s="270"/>
      <c r="AC887" s="270"/>
    </row>
    <row r="888" ht="15.75" customHeight="1">
      <c r="A888" s="202" t="s">
        <v>2262</v>
      </c>
      <c r="B888" s="436" t="str">
        <f>VLOOKUP(C888,'Tech. sheet (2)'!$A:$S,18,FALSE)</f>
        <v>L-838-826-250TH415F7575-USK---K05 Hollande</v>
      </c>
      <c r="C888" s="437" t="str">
        <f>VLOOKUP(A888,Register!$B:$F,3,FALSE)</f>
        <v>OT99-ELQ9999A0A ARP</v>
      </c>
      <c r="D888" s="447" t="str">
        <f>VLOOKUP(C888,'Tech. sheet (2)'!$A:$S,17,FALSE)</f>
        <v>99-S-2</v>
      </c>
      <c r="E888" s="437" t="str">
        <f>VLOOKUP(C888,'Tech. sheet (2)'!$A:$S,12,FALSE)</f>
        <v>P/C Hollande</v>
      </c>
      <c r="F888" s="505">
        <v>1.0</v>
      </c>
      <c r="G888" s="505" t="s">
        <v>3306</v>
      </c>
      <c r="H888" s="436">
        <f>VLOOKUP(A888,Register!$B:$E,4,FALSE)</f>
        <v>15000</v>
      </c>
      <c r="I888" s="412"/>
      <c r="J888" s="412"/>
      <c r="K888" s="412"/>
      <c r="L888" s="412"/>
      <c r="M888" s="412"/>
      <c r="N888" s="111" t="s">
        <v>2269</v>
      </c>
      <c r="O888" s="344" t="str">
        <f>VLOOKUP(P888,'Tech. sheet (2)'!$A:$R,18,FALSE)</f>
        <v>L-896-795-180TH550F5028-BAO-V14K05</v>
      </c>
      <c r="P888" s="343" t="str">
        <f>VLOOKUP(N888,Register!$B:$E,3,FALSE)</f>
        <v>0,18x896x795 BAO W/С</v>
      </c>
      <c r="Q888" s="437" t="str">
        <f>VLOOKUP(P888,'Tech. sheet (2)'!$A:$S,17,FALSE)</f>
        <v>BIL-7 B</v>
      </c>
      <c r="R888" s="437" t="str">
        <f>VLOOKUP(P888,'Tech. sheet (2)'!$A:$S,12,FALSE)</f>
        <v>W/С</v>
      </c>
      <c r="S888" s="505">
        <v>1.0</v>
      </c>
      <c r="T888" s="505" t="s">
        <v>3306</v>
      </c>
      <c r="U888" s="436">
        <f>VLOOKUP(N888,Register!$B:$E,4,FALSE)</f>
        <v>30000</v>
      </c>
      <c r="V888" s="412"/>
      <c r="W888" s="270"/>
      <c r="X888" s="270"/>
      <c r="Y888" s="270"/>
      <c r="Z888" s="270"/>
      <c r="AA888" s="270"/>
      <c r="AB888" s="270"/>
      <c r="AC888" s="270"/>
    </row>
    <row r="889" ht="15.75" customHeight="1">
      <c r="A889" s="111" t="s">
        <v>2251</v>
      </c>
      <c r="B889" s="436" t="str">
        <f>VLOOKUP(C889,'Tech. sheet (2)'!$A:$S,18,FALSE)</f>
        <v>L-922-868-160TH520F2020-HBI-07CK05   </v>
      </c>
      <c r="C889" s="437" t="str">
        <f>VLOOKUP(A889,Register!$B:$F,3,FALSE)</f>
        <v>OT070-ELQ7013A4A</v>
      </c>
      <c r="D889" s="437" t="str">
        <f>VLOOKUP(C889,'Tech. sheet (2)'!$A:$S,17,FALSE)</f>
        <v>70-3 D</v>
      </c>
      <c r="E889" s="437" t="str">
        <f>VLOOKUP(C889,'Tech. sheet (2)'!$A:$S,12,FALSE)</f>
        <v>G/C </v>
      </c>
      <c r="F889" s="505">
        <v>1.0</v>
      </c>
      <c r="G889" s="505" t="s">
        <v>3306</v>
      </c>
      <c r="H889" s="436">
        <f>VLOOKUP(A889,Register!$B:$E,4,FALSE)</f>
        <v>25000</v>
      </c>
      <c r="I889" s="412"/>
      <c r="J889" s="412"/>
      <c r="K889" s="412"/>
      <c r="L889" s="412"/>
      <c r="M889" s="412"/>
      <c r="N889" s="111" t="s">
        <v>2271</v>
      </c>
      <c r="O889" s="344" t="str">
        <f>VLOOKUP(P889,'Tech. sheet (2)'!$A:$R,18,FALSE)</f>
        <v>L-896-795-180TH550F5028-BAO-V14K05</v>
      </c>
      <c r="P889" s="343" t="str">
        <f>VLOOKUP(N889,Register!$B:$E,3,FALSE)</f>
        <v>0,18x896x795 BAO W/С</v>
      </c>
      <c r="Q889" s="437" t="str">
        <f>VLOOKUP(P889,'Tech. sheet (2)'!$A:$S,17,FALSE)</f>
        <v>BIL-7 B</v>
      </c>
      <c r="R889" s="437" t="str">
        <f>VLOOKUP(P889,'Tech. sheet (2)'!$A:$S,12,FALSE)</f>
        <v>W/С</v>
      </c>
      <c r="S889" s="505">
        <v>1.0</v>
      </c>
      <c r="T889" s="505" t="s">
        <v>3306</v>
      </c>
      <c r="U889" s="436">
        <f>VLOOKUP(N889,Register!$B:$E,4,FALSE)</f>
        <v>30000</v>
      </c>
      <c r="V889" s="412"/>
      <c r="W889" s="270"/>
      <c r="X889" s="270"/>
      <c r="Y889" s="270"/>
      <c r="Z889" s="270"/>
      <c r="AA889" s="270"/>
      <c r="AB889" s="270"/>
      <c r="AC889" s="270"/>
    </row>
    <row r="890" ht="15.75" customHeight="1">
      <c r="A890" s="202" t="s">
        <v>2258</v>
      </c>
      <c r="B890" s="436" t="str">
        <f>VLOOKUP(C890,'Tech. sheet (2)'!$A:$S,18,FALSE)</f>
        <v>L-838-942-170TH550F2820-USK-A55K05   </v>
      </c>
      <c r="C890" s="437" t="str">
        <f>VLOOKUP(A890,Register!$B:$F,3,FALSE)</f>
        <v>0,17x838x942 USK ALU/С</v>
      </c>
      <c r="D890" s="437" t="str">
        <f>VLOOKUP(C890,'Tech. sheet (2)'!$A:$S,17,FALSE)</f>
        <v>BUF-8 A</v>
      </c>
      <c r="E890" s="437" t="str">
        <f>VLOOKUP(C890,'Tech. sheet (2)'!$A:$S,12,FALSE)</f>
        <v>ALU/С</v>
      </c>
      <c r="F890" s="505">
        <v>1.0</v>
      </c>
      <c r="G890" s="505" t="s">
        <v>3306</v>
      </c>
      <c r="H890" s="436">
        <f>VLOOKUP(A890,Register!$B:$E,4,FALSE)</f>
        <v>25000</v>
      </c>
      <c r="I890" s="412"/>
      <c r="J890" s="412"/>
      <c r="K890" s="412"/>
      <c r="L890" s="412"/>
      <c r="M890" s="412"/>
      <c r="N890" s="111" t="s">
        <v>2272</v>
      </c>
      <c r="O890" s="344" t="str">
        <f>VLOOKUP(P890,'Tech. sheet (2)'!$A:$R,18,FALSE)</f>
        <v>L-942-790-160TS340S2020-RAS-А08К05</v>
      </c>
      <c r="P890" s="343" t="str">
        <f>VLOOKUP(N890,Register!$B:$E,3,FALSE)</f>
        <v>0,16x942x790 ALU/С</v>
      </c>
      <c r="Q890" s="437" t="str">
        <f>VLOOKUP(P890,'Tech. sheet (2)'!$A:$S,17,FALSE)</f>
        <v>BUF-3 A</v>
      </c>
      <c r="R890" s="437" t="str">
        <f>VLOOKUP(P890,'Tech. sheet (2)'!$A:$S,12,FALSE)</f>
        <v>ALU/С</v>
      </c>
      <c r="S890" s="505">
        <v>1.0</v>
      </c>
      <c r="T890" s="505" t="s">
        <v>3306</v>
      </c>
      <c r="U890" s="436">
        <f>VLOOKUP(N890,Register!$B:$E,4,FALSE)</f>
        <v>20000</v>
      </c>
      <c r="V890" s="412"/>
      <c r="W890" s="270"/>
      <c r="X890" s="270"/>
      <c r="Y890" s="270"/>
      <c r="Z890" s="270"/>
      <c r="AA890" s="270"/>
      <c r="AB890" s="270"/>
      <c r="AC890" s="270"/>
    </row>
    <row r="891" ht="15.75" customHeight="1">
      <c r="A891" s="111" t="s">
        <v>2264</v>
      </c>
      <c r="B891" s="436" t="str">
        <f>VLOOKUP(C891,'Tech. sheet (2)'!$A:$S,18,FALSE)</f>
        <v>L-838-941,7-200TH550S2828-HBI-A75B05</v>
      </c>
      <c r="C891" s="437" t="str">
        <f>VLOOKUP(A891,Register!$B:$F,3,FALSE)</f>
        <v>OT99-921XQ 0,20 ALU/G 36608</v>
      </c>
      <c r="D891" s="437" t="str">
        <f>VLOOKUP(C891,'Tech. sheet (2)'!$A:$S,17,FALSE)</f>
        <v>99-С-2 A</v>
      </c>
      <c r="E891" s="437" t="str">
        <f>VLOOKUP(C891,'Tech. sheet (2)'!$A:$S,12,FALSE)</f>
        <v>ALU/G</v>
      </c>
      <c r="F891" s="505">
        <v>1.0</v>
      </c>
      <c r="G891" s="505" t="s">
        <v>3307</v>
      </c>
      <c r="H891" s="436">
        <f>VLOOKUP(A891,Register!$B:$E,4,FALSE)</f>
        <v>20000</v>
      </c>
      <c r="I891" s="412"/>
      <c r="J891" s="412"/>
      <c r="K891" s="412"/>
      <c r="L891" s="412"/>
      <c r="M891" s="412"/>
      <c r="N891" s="202" t="s">
        <v>2273</v>
      </c>
      <c r="O891" s="344" t="str">
        <f>VLOOKUP(P891,'Tech. sheet (2)'!$A:$R,18,FALSE)</f>
        <v>L-942-790-160TS340S2020-RAS-А08К05</v>
      </c>
      <c r="P891" s="343" t="str">
        <f>VLOOKUP(N891,Register!$B:$E,3,FALSE)</f>
        <v>0,16x942x790 ALU/С</v>
      </c>
      <c r="Q891" s="437" t="str">
        <f>VLOOKUP(P891,'Tech. sheet (2)'!$A:$S,17,FALSE)</f>
        <v>BUF-3 A</v>
      </c>
      <c r="R891" s="437" t="str">
        <f>VLOOKUP(P891,'Tech. sheet (2)'!$A:$S,12,FALSE)</f>
        <v>ALU/С</v>
      </c>
      <c r="S891" s="505">
        <v>1.0</v>
      </c>
      <c r="T891" s="505" t="s">
        <v>3306</v>
      </c>
      <c r="U891" s="436">
        <f>VLOOKUP(N891,Register!$B:$E,4,FALSE)</f>
        <v>20000</v>
      </c>
      <c r="V891" s="412"/>
      <c r="W891" s="270"/>
      <c r="X891" s="270"/>
      <c r="Y891" s="270"/>
      <c r="Z891" s="270"/>
      <c r="AA891" s="270"/>
      <c r="AB891" s="270"/>
      <c r="AC891" s="270"/>
    </row>
    <row r="892" ht="15.75" customHeight="1">
      <c r="A892" s="111" t="s">
        <v>2264</v>
      </c>
      <c r="B892" s="436" t="str">
        <f>VLOOKUP(C892,'Tech. sheet (2)'!$A:$S,18,FALSE)</f>
        <v>L-838-941,7-200TH550S2828-HBI-A75B05</v>
      </c>
      <c r="C892" s="437" t="str">
        <f>VLOOKUP(A892,Register!$B:$F,3,FALSE)</f>
        <v>OT99-921XQ 0,20 ALU/G 36608</v>
      </c>
      <c r="D892" s="437" t="str">
        <f>VLOOKUP(C892,'Tech. sheet (2)'!$A:$S,17,FALSE)</f>
        <v>99-С-2 A</v>
      </c>
      <c r="E892" s="437" t="str">
        <f>VLOOKUP(C892,'Tech. sheet (2)'!$A:$S,12,FALSE)</f>
        <v>ALU/G</v>
      </c>
      <c r="F892" s="505">
        <v>2.0</v>
      </c>
      <c r="G892" s="505" t="s">
        <v>3308</v>
      </c>
      <c r="H892" s="436">
        <f>VLOOKUP(A892,Register!$B:$E,4,FALSE)</f>
        <v>20000</v>
      </c>
      <c r="I892" s="412"/>
      <c r="J892" s="412"/>
      <c r="K892" s="412"/>
      <c r="L892" s="412"/>
      <c r="M892" s="412"/>
      <c r="N892" s="202" t="s">
        <v>2281</v>
      </c>
      <c r="O892" s="344" t="str">
        <f>VLOOKUP(P892,'Tech. sheet (2)'!$A:$R,18,FALSE)</f>
        <v>L-975-925-140TS550S2828-USK-C06K05</v>
      </c>
      <c r="P892" s="343" t="str">
        <f>VLOOKUP(N892,Register!$B:$E,3,FALSE)</f>
        <v>0,14x975x925 G/C USK</v>
      </c>
      <c r="Q892" s="437" t="str">
        <f>VLOOKUP(P892,'Tech. sheet (2)'!$A:$S,17,FALSE)</f>
        <v>BUF-11 A</v>
      </c>
      <c r="R892" s="437" t="str">
        <f>VLOOKUP(P892,'Tech. sheet (2)'!$A:$S,12,FALSE)</f>
        <v>G/C</v>
      </c>
      <c r="S892" s="505">
        <v>1.0</v>
      </c>
      <c r="T892" s="505" t="s">
        <v>3306</v>
      </c>
      <c r="U892" s="436">
        <f>VLOOKUP(N892,Register!$B:$E,4,FALSE)</f>
        <v>20000</v>
      </c>
      <c r="V892" s="412"/>
      <c r="W892" s="270"/>
      <c r="X892" s="270"/>
      <c r="Y892" s="270"/>
      <c r="Z892" s="270"/>
      <c r="AA892" s="270"/>
      <c r="AB892" s="270"/>
      <c r="AC892" s="270"/>
    </row>
    <row r="893" ht="15.75" customHeight="1">
      <c r="A893" s="202" t="s">
        <v>2258</v>
      </c>
      <c r="B893" s="436" t="str">
        <f>VLOOKUP(C893,'Tech. sheet (2)'!$A:$S,18,FALSE)</f>
        <v>L-838-942-170TH550F2820-USK-A55K05   </v>
      </c>
      <c r="C893" s="437" t="str">
        <f>VLOOKUP(A893,Register!$B:$F,3,FALSE)</f>
        <v>0,17x838x942 USK ALU/С</v>
      </c>
      <c r="D893" s="437" t="str">
        <f>VLOOKUP(C893,'Tech. sheet (2)'!$A:$S,17,FALSE)</f>
        <v>BUF-8 A</v>
      </c>
      <c r="E893" s="437" t="str">
        <f>VLOOKUP(C893,'Tech. sheet (2)'!$A:$S,12,FALSE)</f>
        <v>ALU/С</v>
      </c>
      <c r="F893" s="505">
        <v>2.0</v>
      </c>
      <c r="G893" s="505" t="s">
        <v>3308</v>
      </c>
      <c r="H893" s="436">
        <f>VLOOKUP(A893,Register!$B:$E,4,FALSE)</f>
        <v>25000</v>
      </c>
      <c r="I893" s="412"/>
      <c r="J893" s="412"/>
      <c r="K893" s="412"/>
      <c r="L893" s="412"/>
      <c r="M893" s="412"/>
      <c r="N893" s="202" t="s">
        <v>2283</v>
      </c>
      <c r="O893" s="344" t="str">
        <f>VLOOKUP(P893,'Tech. sheet (2)'!$A:$R,18,FALSE)</f>
        <v>L-954-848-170TH435S2828-HBI-15VK05</v>
      </c>
      <c r="P893" s="343" t="str">
        <f>VLOOKUP(N893,Register!$B:$E,3,FALSE)</f>
        <v>OT62-ELQ6216A2A ver2</v>
      </c>
      <c r="Q893" s="437" t="str">
        <f>VLOOKUP(P893,'Tech. sheet (2)'!$A:$S,17,FALSE)</f>
        <v>62-3 A</v>
      </c>
      <c r="R893" s="437" t="str">
        <f>VLOOKUP(P893,'Tech. sheet (2)'!$A:$S,12,FALSE)</f>
        <v>W/C 15V</v>
      </c>
      <c r="S893" s="505">
        <v>1.0</v>
      </c>
      <c r="T893" s="505" t="s">
        <v>3306</v>
      </c>
      <c r="U893" s="436">
        <f>VLOOKUP(N893,Register!$B:$E,4,FALSE)</f>
        <v>20000</v>
      </c>
      <c r="V893" s="412"/>
      <c r="W893" s="270"/>
      <c r="X893" s="270"/>
      <c r="Y893" s="270"/>
      <c r="Z893" s="270"/>
      <c r="AA893" s="270"/>
      <c r="AB893" s="270"/>
      <c r="AC893" s="270"/>
    </row>
    <row r="894" ht="15.75" customHeight="1">
      <c r="A894" s="202" t="s">
        <v>2275</v>
      </c>
      <c r="B894" s="436" t="str">
        <f>VLOOKUP(C894,'Tech. sheet (2)'!$A:$S,18,FALSE)</f>
        <v>L-913-766-140TS480F2020-USK-А08К05</v>
      </c>
      <c r="C894" s="437" t="str">
        <f>VLOOKUP(A894,Register!$B:$F,3,FALSE)</f>
        <v>0,14x913x766 USK A08</v>
      </c>
      <c r="D894" s="437" t="str">
        <f>VLOOKUP(C894,'Tech. sheet (2)'!$A:$S,17,FALSE)</f>
        <v>BUF-1 A</v>
      </c>
      <c r="E894" s="437" t="str">
        <f>VLOOKUP(C894,'Tech. sheet (2)'!$A:$S,12,FALSE)</f>
        <v>ALU/C</v>
      </c>
      <c r="F894" s="505">
        <v>2.0</v>
      </c>
      <c r="G894" s="505" t="s">
        <v>3308</v>
      </c>
      <c r="H894" s="436">
        <f>VLOOKUP(A894,Register!$B:$E,4,FALSE)</f>
        <v>17000</v>
      </c>
      <c r="I894" s="412"/>
      <c r="J894" s="412"/>
      <c r="K894" s="412"/>
      <c r="L894" s="412"/>
      <c r="M894" s="412"/>
      <c r="N894" s="202" t="s">
        <v>2284</v>
      </c>
      <c r="O894" s="344" t="str">
        <f>VLOOKUP(P894,'Tech. sheet (2)'!$A:$R,18,FALSE)</f>
        <v>L-954-848-170TH435S2828-BAO-15VK05</v>
      </c>
      <c r="P894" s="343" t="str">
        <f>VLOOKUP(N894,Register!$B:$E,3,FALSE)</f>
        <v>OT62-ELQ6216A2A  BAO </v>
      </c>
      <c r="Q894" s="437" t="str">
        <f>VLOOKUP(P894,'Tech. sheet (2)'!$A:$S,17,FALSE)</f>
        <v>62-3 A</v>
      </c>
      <c r="R894" s="447" t="str">
        <f>VLOOKUP(P894,'Tech. sheet (2)'!$A:$S,12,FALSE)</f>
        <v>W/C 15V</v>
      </c>
      <c r="S894" s="505">
        <v>1.0</v>
      </c>
      <c r="T894" s="505" t="s">
        <v>3306</v>
      </c>
      <c r="U894" s="436">
        <f>VLOOKUP(N894,Register!$B:$E,4,FALSE)</f>
        <v>20000</v>
      </c>
      <c r="V894" s="412"/>
      <c r="W894" s="270"/>
      <c r="X894" s="270"/>
      <c r="Y894" s="270"/>
      <c r="Z894" s="270"/>
      <c r="AA894" s="270"/>
      <c r="AB894" s="270"/>
      <c r="AC894" s="270"/>
    </row>
    <row r="895" ht="15.75" customHeight="1">
      <c r="A895" s="202" t="s">
        <v>2267</v>
      </c>
      <c r="B895" s="436" t="str">
        <f>VLOOKUP(C895,'Tech. sheet (2)'!$A:$S,18,FALSE)</f>
        <v>L-808-908-200TH550S2828-BAO-A07K05</v>
      </c>
      <c r="C895" s="437" t="str">
        <f>VLOOKUP(A895,Register!$B:$F,3,FALSE)</f>
        <v>OT96 Alu/C BAO auto</v>
      </c>
      <c r="D895" s="437" t="str">
        <f>VLOOKUP(C895,'Tech. sheet (2)'!$A:$S,17,FALSE)</f>
        <v>96-1 A</v>
      </c>
      <c r="E895" s="437" t="str">
        <f>VLOOKUP(C895,'Tech. sheet (2)'!$A:$S,12,FALSE)</f>
        <v>ALU/C</v>
      </c>
      <c r="F895" s="505">
        <v>2.0</v>
      </c>
      <c r="G895" s="505" t="s">
        <v>3308</v>
      </c>
      <c r="H895" s="436">
        <f>VLOOKUP(A895,Register!$B:$E,4,FALSE)</f>
        <v>20000</v>
      </c>
      <c r="I895" s="412"/>
      <c r="J895" s="412"/>
      <c r="K895" s="412"/>
      <c r="L895" s="412"/>
      <c r="M895" s="412"/>
      <c r="N895" s="202" t="s">
        <v>2274</v>
      </c>
      <c r="O895" s="450" t="str">
        <f>VLOOKUP(P895,'Tech. sheet (2)'!$A:$R,18,FALSE)</f>
        <v>L-942-790-160TS340S2020-RAS-21EB05</v>
      </c>
      <c r="P895" s="343" t="str">
        <f>VLOOKUP(N895,Register!$B:$E,3,FALSE)</f>
        <v>0,16x942x790 W/G</v>
      </c>
      <c r="Q895" s="437" t="str">
        <f>VLOOKUP(P895,'Tech. sheet (2)'!$A:$S,17,FALSE)</f>
        <v>BUF-4 A</v>
      </c>
      <c r="R895" s="437" t="str">
        <f>VLOOKUP(P895,'Tech. sheet (2)'!$A:$S,12,FALSE)</f>
        <v>W/G 21E</v>
      </c>
      <c r="S895" s="505">
        <v>1.0</v>
      </c>
      <c r="T895" s="505" t="s">
        <v>3307</v>
      </c>
      <c r="U895" s="436">
        <f>VLOOKUP(N895,Register!$B:$E,4,FALSE)</f>
        <v>3200</v>
      </c>
      <c r="V895" s="412"/>
      <c r="W895" s="270"/>
      <c r="X895" s="270"/>
      <c r="Y895" s="270"/>
      <c r="Z895" s="270"/>
      <c r="AA895" s="270"/>
      <c r="AB895" s="270"/>
      <c r="AC895" s="270"/>
    </row>
    <row r="896" ht="15.75" customHeight="1">
      <c r="A896" s="202" t="s">
        <v>2268</v>
      </c>
      <c r="B896" s="436" t="str">
        <f>VLOOKUP(C896,'Tech. sheet (2)'!$A:$S,18,FALSE)</f>
        <v>L-808-908-200TH550S2828-BAO-A07K05</v>
      </c>
      <c r="C896" s="437" t="str">
        <f>VLOOKUP(A896,Register!$B:$F,3,FALSE)</f>
        <v>OT96 Alu/C BAO auto</v>
      </c>
      <c r="D896" s="437" t="str">
        <f>VLOOKUP(C896,'Tech. sheet (2)'!$A:$S,17,FALSE)</f>
        <v>96-1 A</v>
      </c>
      <c r="E896" s="437" t="str">
        <f>VLOOKUP(C896,'Tech. sheet (2)'!$A:$S,12,FALSE)</f>
        <v>ALU/C</v>
      </c>
      <c r="F896" s="505">
        <v>2.0</v>
      </c>
      <c r="G896" s="505" t="s">
        <v>3308</v>
      </c>
      <c r="H896" s="436">
        <f>VLOOKUP(A896,Register!$B:$E,4,FALSE)</f>
        <v>20000</v>
      </c>
      <c r="I896" s="412"/>
      <c r="J896" s="412"/>
      <c r="K896" s="412"/>
      <c r="L896" s="412"/>
      <c r="M896" s="412"/>
      <c r="N896" s="202" t="s">
        <v>2288</v>
      </c>
      <c r="O896" s="344" t="str">
        <f>VLOOKUP(P896,'Tech. sheet (2)'!$A:$R,18,FALSE)</f>
        <v>L-950-876-270TH435F5628-HBI-20EB05</v>
      </c>
      <c r="P896" s="343" t="str">
        <f>VLOOKUP(N896,Register!$B:$E,3,FALSE)</f>
        <v>OT153-ELQ1542A3A HBI</v>
      </c>
      <c r="Q896" s="437" t="str">
        <f>VLOOKUP(P896,'Tech. sheet (2)'!$A:$S,17,FALSE)</f>
        <v>153-1 A</v>
      </c>
      <c r="R896" s="437" t="str">
        <f>VLOOKUP(P896,'Tech. sheet (2)'!$A:$S,12,FALSE)</f>
        <v>W/G</v>
      </c>
      <c r="S896" s="505">
        <v>1.0</v>
      </c>
      <c r="T896" s="505" t="s">
        <v>3307</v>
      </c>
      <c r="U896" s="436">
        <f>VLOOKUP(N896,Register!$B:$E,4,FALSE)</f>
        <v>10000</v>
      </c>
      <c r="V896" s="412"/>
      <c r="W896" s="270"/>
      <c r="X896" s="270"/>
      <c r="Y896" s="270"/>
      <c r="Z896" s="270"/>
      <c r="AA896" s="270"/>
      <c r="AB896" s="270"/>
      <c r="AC896" s="270"/>
    </row>
    <row r="897" ht="15.75" customHeight="1">
      <c r="A897" s="202" t="s">
        <v>2269</v>
      </c>
      <c r="B897" s="436" t="str">
        <f>VLOOKUP(C897,'Tech. sheet (2)'!$A:$S,18,FALSE)</f>
        <v>L-896-795-180TH550F5028-BAO-V14K05</v>
      </c>
      <c r="C897" s="437" t="str">
        <f>VLOOKUP(A897,Register!$B:$F,3,FALSE)</f>
        <v>0,18x896x795 BAO W/С</v>
      </c>
      <c r="D897" s="437" t="str">
        <f>VLOOKUP(C897,'Tech. sheet (2)'!$A:$S,17,FALSE)</f>
        <v>BIL-7 B</v>
      </c>
      <c r="E897" s="437" t="str">
        <f>VLOOKUP(C897,'Tech. sheet (2)'!$A:$S,12,FALSE)</f>
        <v>W/С</v>
      </c>
      <c r="F897" s="505">
        <v>2.0</v>
      </c>
      <c r="G897" s="505">
        <v>818062.0</v>
      </c>
      <c r="H897" s="436">
        <f>VLOOKUP(A897,Register!$B:$E,4,FALSE)</f>
        <v>30000</v>
      </c>
      <c r="I897" s="412"/>
      <c r="J897" s="412"/>
      <c r="K897" s="412"/>
      <c r="L897" s="412"/>
      <c r="M897" s="412"/>
      <c r="N897" s="202" t="s">
        <v>2289</v>
      </c>
      <c r="O897" s="344" t="str">
        <f>VLOOKUP(P897,'Tech. sheet (2)'!$A:$R,18,FALSE)</f>
        <v>L-950-876-270TH435F5628-USK-20EB05</v>
      </c>
      <c r="P897" s="343" t="str">
        <f>VLOOKUP(N897,Register!$B:$E,3,FALSE)</f>
        <v>OT153-ELQ1554A0A USK</v>
      </c>
      <c r="Q897" s="437" t="str">
        <f>VLOOKUP(P897,'Tech. sheet (2)'!$A:$S,17,FALSE)</f>
        <v>153-1 A</v>
      </c>
      <c r="R897" s="437" t="str">
        <f>VLOOKUP(P897,'Tech. sheet (2)'!$A:$S,12,FALSE)</f>
        <v>W/G</v>
      </c>
      <c r="S897" s="505">
        <v>1.0</v>
      </c>
      <c r="T897" s="505" t="s">
        <v>3307</v>
      </c>
      <c r="U897" s="436">
        <f>VLOOKUP(N897,Register!$B:$E,4,FALSE)</f>
        <v>4700</v>
      </c>
      <c r="V897" s="412"/>
      <c r="W897" s="270"/>
      <c r="X897" s="270"/>
      <c r="Y897" s="270"/>
      <c r="Z897" s="270"/>
      <c r="AA897" s="270"/>
      <c r="AB897" s="270"/>
      <c r="AC897" s="270"/>
    </row>
    <row r="898" ht="15.75" customHeight="1">
      <c r="A898" s="202" t="s">
        <v>2271</v>
      </c>
      <c r="B898" s="436" t="str">
        <f>VLOOKUP(C898,'Tech. sheet (2)'!$A:$S,18,FALSE)</f>
        <v>L-896-795-180TH550F5028-BAO-V14K05</v>
      </c>
      <c r="C898" s="437" t="str">
        <f>VLOOKUP(A898,Register!$B:$F,3,FALSE)</f>
        <v>0,18x896x795 BAO W/С</v>
      </c>
      <c r="D898" s="437" t="str">
        <f>VLOOKUP(C898,'Tech. sheet (2)'!$A:$S,17,FALSE)</f>
        <v>BIL-7 B</v>
      </c>
      <c r="E898" s="437" t="str">
        <f>VLOOKUP(C898,'Tech. sheet (2)'!$A:$S,12,FALSE)</f>
        <v>W/С</v>
      </c>
      <c r="F898" s="505">
        <v>2.0</v>
      </c>
      <c r="G898" s="505">
        <v>818062.0</v>
      </c>
      <c r="H898" s="436">
        <f>VLOOKUP(A898,Register!$B:$E,4,FALSE)</f>
        <v>30000</v>
      </c>
      <c r="I898" s="412"/>
      <c r="J898" s="412"/>
      <c r="K898" s="412"/>
      <c r="L898" s="412"/>
      <c r="M898" s="412"/>
      <c r="N898" s="202" t="s">
        <v>2290</v>
      </c>
      <c r="O898" s="344" t="str">
        <f>VLOOKUP(P898,'Tech. sheet (2)'!$A:$R,18,FALSE)</f>
        <v>L-950-876-270TH435F5628-BAO-20EB05</v>
      </c>
      <c r="P898" s="343" t="str">
        <f>VLOOKUP(N898,Register!$B:$E,3,FALSE)</f>
        <v>OT153-ELQ1554A0A BAO</v>
      </c>
      <c r="Q898" s="437" t="str">
        <f>VLOOKUP(P898,'Tech. sheet (2)'!$A:$S,17,FALSE)</f>
        <v>153-1 A</v>
      </c>
      <c r="R898" s="437" t="str">
        <f>VLOOKUP(P898,'Tech. sheet (2)'!$A:$S,12,FALSE)</f>
        <v>W/G</v>
      </c>
      <c r="S898" s="505">
        <v>1.0</v>
      </c>
      <c r="T898" s="505" t="s">
        <v>3307</v>
      </c>
      <c r="U898" s="436">
        <f>VLOOKUP(N898,Register!$B:$E,4,FALSE)</f>
        <v>4700</v>
      </c>
      <c r="V898" s="412"/>
      <c r="W898" s="270"/>
      <c r="X898" s="270"/>
      <c r="Y898" s="270"/>
      <c r="Z898" s="270"/>
      <c r="AA898" s="270"/>
      <c r="AB898" s="270"/>
      <c r="AC898" s="270"/>
    </row>
    <row r="899" ht="15.75" customHeight="1">
      <c r="A899" s="111" t="s">
        <v>2272</v>
      </c>
      <c r="B899" s="436" t="str">
        <f>VLOOKUP(C899,'Tech. sheet (2)'!$A:$S,18,FALSE)</f>
        <v>L-942-790-160TS340S2020-RAS-А08К05</v>
      </c>
      <c r="C899" s="437" t="str">
        <f>VLOOKUP(A899,Register!$B:$F,3,FALSE)</f>
        <v>0,16x942x790 ALU/С</v>
      </c>
      <c r="D899" s="437" t="str">
        <f>VLOOKUP(C899,'Tech. sheet (2)'!$A:$S,17,FALSE)</f>
        <v>BUF-3 A</v>
      </c>
      <c r="E899" s="437" t="str">
        <f>VLOOKUP(C899,'Tech. sheet (2)'!$A:$S,12,FALSE)</f>
        <v>ALU/С</v>
      </c>
      <c r="F899" s="505">
        <v>2.0</v>
      </c>
      <c r="G899" s="505" t="s">
        <v>3308</v>
      </c>
      <c r="H899" s="436">
        <f>VLOOKUP(A899,Register!$B:$E,4,FALSE)</f>
        <v>20000</v>
      </c>
      <c r="I899" s="412"/>
      <c r="J899" s="412"/>
      <c r="K899" s="412"/>
      <c r="L899" s="412"/>
      <c r="M899" s="412"/>
      <c r="N899" s="202" t="s">
        <v>2295</v>
      </c>
      <c r="O899" s="450" t="str">
        <f>VLOOKUP(P899,'Tech. sheet (2)'!$A:$R,18,FALSE)</f>
        <v>L-950-876-270TH435F5628-BAO-20EB05</v>
      </c>
      <c r="P899" s="343" t="str">
        <f>VLOOKUP(N899,Register!$B:$E,3,FALSE)</f>
        <v>OT153-ELQ1542A3A BAO</v>
      </c>
      <c r="Q899" s="437" t="str">
        <f>VLOOKUP(P899,'Tech. sheet (2)'!$A:$S,17,FALSE)</f>
        <v>153-1 A</v>
      </c>
      <c r="R899" s="447" t="str">
        <f>VLOOKUP(P899,'Tech. sheet (2)'!$A:$S,12,FALSE)</f>
        <v>W/G</v>
      </c>
      <c r="S899" s="505">
        <v>1.0</v>
      </c>
      <c r="T899" s="505" t="s">
        <v>3307</v>
      </c>
      <c r="U899" s="436">
        <f>VLOOKUP(N899,Register!$B:$E,4,FALSE)</f>
        <v>5000</v>
      </c>
      <c r="V899" s="412"/>
      <c r="W899" s="270"/>
      <c r="X899" s="270"/>
      <c r="Y899" s="270"/>
      <c r="Z899" s="270"/>
      <c r="AA899" s="270"/>
      <c r="AB899" s="270"/>
      <c r="AC899" s="270"/>
    </row>
    <row r="900" ht="15.75" customHeight="1">
      <c r="A900" s="202" t="s">
        <v>2273</v>
      </c>
      <c r="B900" s="436" t="str">
        <f>VLOOKUP(C900,'Tech. sheet (2)'!$A:$S,18,FALSE)</f>
        <v>L-942-790-160TS340S2020-RAS-А08К05</v>
      </c>
      <c r="C900" s="437" t="str">
        <f>VLOOKUP(A900,Register!$B:$F,3,FALSE)</f>
        <v>0,16x942x790 ALU/С</v>
      </c>
      <c r="D900" s="437" t="str">
        <f>VLOOKUP(C900,'Tech. sheet (2)'!$A:$S,17,FALSE)</f>
        <v>BUF-3 A</v>
      </c>
      <c r="E900" s="437" t="str">
        <f>VLOOKUP(C900,'Tech. sheet (2)'!$A:$S,12,FALSE)</f>
        <v>ALU/С</v>
      </c>
      <c r="F900" s="505">
        <v>2.0</v>
      </c>
      <c r="G900" s="505" t="s">
        <v>3308</v>
      </c>
      <c r="H900" s="436">
        <f>VLOOKUP(A900,Register!$B:$E,4,FALSE)</f>
        <v>20000</v>
      </c>
      <c r="I900" s="412"/>
      <c r="J900" s="412"/>
      <c r="K900" s="412"/>
      <c r="L900" s="412"/>
      <c r="M900" s="412"/>
      <c r="N900" s="202" t="s">
        <v>2288</v>
      </c>
      <c r="O900" s="344" t="str">
        <f>VLOOKUP(P900,'Tech. sheet (2)'!$A:$R,18,FALSE)</f>
        <v>L-950-876-270TH435F5628-HBI-20EB05</v>
      </c>
      <c r="P900" s="343" t="str">
        <f>VLOOKUP(N900,Register!$B:$E,3,FALSE)</f>
        <v>OT153-ELQ1542A3A HBI</v>
      </c>
      <c r="Q900" s="437" t="str">
        <f>VLOOKUP(P900,'Tech. sheet (2)'!$A:$S,17,FALSE)</f>
        <v>153-1 A</v>
      </c>
      <c r="R900" s="437" t="str">
        <f>VLOOKUP(P900,'Tech. sheet (2)'!$A:$S,12,FALSE)</f>
        <v>W/G</v>
      </c>
      <c r="S900" s="505">
        <v>3.0</v>
      </c>
      <c r="T900" s="505">
        <v>816733.0</v>
      </c>
      <c r="U900" s="436">
        <f>VLOOKUP(N900,Register!$B:$E,4,FALSE)</f>
        <v>10000</v>
      </c>
      <c r="V900" s="412"/>
      <c r="W900" s="270"/>
      <c r="X900" s="270"/>
      <c r="Y900" s="270"/>
      <c r="Z900" s="270"/>
      <c r="AA900" s="270"/>
      <c r="AB900" s="270"/>
      <c r="AC900" s="270"/>
    </row>
    <row r="901" ht="15.75" customHeight="1">
      <c r="A901" s="202" t="s">
        <v>2283</v>
      </c>
      <c r="B901" s="436" t="str">
        <f>VLOOKUP(C901,'Tech. sheet (2)'!$A:$S,18,FALSE)</f>
        <v>L-954-848-170TH435S2828-HBI-15VK05</v>
      </c>
      <c r="C901" s="437" t="str">
        <f>VLOOKUP(A901,Register!$B:$F,3,FALSE)</f>
        <v>OT62-ELQ6216A2A ver2</v>
      </c>
      <c r="D901" s="437" t="str">
        <f>VLOOKUP(C901,'Tech. sheet (2)'!$A:$S,17,FALSE)</f>
        <v>62-3 A</v>
      </c>
      <c r="E901" s="437" t="str">
        <f>VLOOKUP(C901,'Tech. sheet (2)'!$A:$S,12,FALSE)</f>
        <v>W/C 15V</v>
      </c>
      <c r="F901" s="505">
        <v>2.0</v>
      </c>
      <c r="G901" s="505" t="s">
        <v>3309</v>
      </c>
      <c r="H901" s="436">
        <f>VLOOKUP(A901,Register!$B:$E,4,FALSE)</f>
        <v>20000</v>
      </c>
      <c r="I901" s="412"/>
      <c r="J901" s="412"/>
      <c r="K901" s="412"/>
      <c r="L901" s="412"/>
      <c r="M901" s="412"/>
      <c r="N901" s="202" t="s">
        <v>2289</v>
      </c>
      <c r="O901" s="344" t="str">
        <f>VLOOKUP(P901,'Tech. sheet (2)'!$A:$R,18,FALSE)</f>
        <v>L-950-876-270TH435F5628-USK-20EB05</v>
      </c>
      <c r="P901" s="343" t="str">
        <f>VLOOKUP(N901,Register!$B:$E,3,FALSE)</f>
        <v>OT153-ELQ1554A0A USK</v>
      </c>
      <c r="Q901" s="437" t="str">
        <f>VLOOKUP(P901,'Tech. sheet (2)'!$A:$S,17,FALSE)</f>
        <v>153-1 A</v>
      </c>
      <c r="R901" s="437" t="str">
        <f>VLOOKUP(P901,'Tech. sheet (2)'!$A:$S,12,FALSE)</f>
        <v>W/G</v>
      </c>
      <c r="S901" s="505">
        <v>3.0</v>
      </c>
      <c r="T901" s="505">
        <v>816733.0</v>
      </c>
      <c r="U901" s="436">
        <f>VLOOKUP(N901,Register!$B:$E,4,FALSE)</f>
        <v>4700</v>
      </c>
      <c r="V901" s="412"/>
      <c r="W901" s="270"/>
      <c r="X901" s="270"/>
      <c r="Y901" s="270"/>
      <c r="Z901" s="270"/>
      <c r="AA901" s="270"/>
      <c r="AB901" s="270"/>
      <c r="AC901" s="270"/>
    </row>
    <row r="902" ht="15.75" customHeight="1">
      <c r="A902" s="202" t="s">
        <v>2284</v>
      </c>
      <c r="B902" s="436" t="str">
        <f>VLOOKUP(C902,'Tech. sheet (2)'!$A:$S,18,FALSE)</f>
        <v>L-954-848-170TH435S2828-BAO-15VK05</v>
      </c>
      <c r="C902" s="437" t="str">
        <f>VLOOKUP(A902,Register!$B:$F,3,FALSE)</f>
        <v>OT62-ELQ6216A2A  BAO </v>
      </c>
      <c r="D902" s="437" t="str">
        <f>VLOOKUP(C902,'Tech. sheet (2)'!$A:$S,17,FALSE)</f>
        <v>62-3 A</v>
      </c>
      <c r="E902" s="447" t="str">
        <f>VLOOKUP(C902,'Tech. sheet (2)'!$A:$S,12,FALSE)</f>
        <v>W/C 15V</v>
      </c>
      <c r="F902" s="505">
        <v>2.0</v>
      </c>
      <c r="G902" s="505" t="s">
        <v>3309</v>
      </c>
      <c r="H902" s="436">
        <f>VLOOKUP(A902,Register!$B:$E,4,FALSE)</f>
        <v>20000</v>
      </c>
      <c r="I902" s="412"/>
      <c r="J902" s="412"/>
      <c r="K902" s="412"/>
      <c r="L902" s="412"/>
      <c r="M902" s="412"/>
      <c r="N902" s="202" t="s">
        <v>2290</v>
      </c>
      <c r="O902" s="344" t="str">
        <f>VLOOKUP(P902,'Tech. sheet (2)'!$A:$R,18,FALSE)</f>
        <v>L-950-876-270TH435F5628-BAO-20EB05</v>
      </c>
      <c r="P902" s="343" t="str">
        <f>VLOOKUP(N902,Register!$B:$E,3,FALSE)</f>
        <v>OT153-ELQ1554A0A BAO</v>
      </c>
      <c r="Q902" s="437" t="str">
        <f>VLOOKUP(P902,'Tech. sheet (2)'!$A:$S,17,FALSE)</f>
        <v>153-1 A</v>
      </c>
      <c r="R902" s="437" t="str">
        <f>VLOOKUP(P902,'Tech. sheet (2)'!$A:$S,12,FALSE)</f>
        <v>W/G</v>
      </c>
      <c r="S902" s="505">
        <v>3.0</v>
      </c>
      <c r="T902" s="505">
        <v>816733.0</v>
      </c>
      <c r="U902" s="436">
        <f>VLOOKUP(N902,Register!$B:$E,4,FALSE)</f>
        <v>4700</v>
      </c>
      <c r="V902" s="412"/>
      <c r="W902" s="270"/>
      <c r="X902" s="270"/>
      <c r="Y902" s="270"/>
      <c r="Z902" s="270"/>
      <c r="AA902" s="270"/>
      <c r="AB902" s="270"/>
      <c r="AC902" s="270"/>
    </row>
    <row r="903" ht="15.75" customHeight="1">
      <c r="A903" s="202" t="s">
        <v>2274</v>
      </c>
      <c r="B903" s="449" t="str">
        <f>VLOOKUP(C903,'Tech. sheet (2)'!$A:$S,18,FALSE)</f>
        <v>L-942-790-160TS340S2020-RAS-21EB05</v>
      </c>
      <c r="C903" s="437" t="str">
        <f>VLOOKUP(A903,Register!$B:$F,3,FALSE)</f>
        <v>0,16x942x790 W/G</v>
      </c>
      <c r="D903" s="437" t="str">
        <f>VLOOKUP(C903,'Tech. sheet (2)'!$A:$S,17,FALSE)</f>
        <v>BUF-4 A</v>
      </c>
      <c r="E903" s="437" t="str">
        <f>VLOOKUP(C903,'Tech. sheet (2)'!$A:$S,12,FALSE)</f>
        <v>W/G 21E</v>
      </c>
      <c r="F903" s="505">
        <v>2.0</v>
      </c>
      <c r="G903" s="505" t="s">
        <v>3309</v>
      </c>
      <c r="H903" s="436">
        <f>VLOOKUP(A903,Register!$B:$E,4,FALSE)</f>
        <v>3200</v>
      </c>
      <c r="I903" s="412"/>
      <c r="J903" s="412"/>
      <c r="K903" s="412"/>
      <c r="L903" s="412"/>
      <c r="M903" s="412"/>
      <c r="N903" s="202" t="s">
        <v>2295</v>
      </c>
      <c r="O903" s="450" t="str">
        <f>VLOOKUP(P903,'Tech. sheet (2)'!$A:$R,18,FALSE)</f>
        <v>L-950-876-270TH435F5628-BAO-20EB05</v>
      </c>
      <c r="P903" s="343" t="str">
        <f>VLOOKUP(N903,Register!$B:$E,3,FALSE)</f>
        <v>OT153-ELQ1542A3A BAO</v>
      </c>
      <c r="Q903" s="437" t="str">
        <f>VLOOKUP(P903,'Tech. sheet (2)'!$A:$S,17,FALSE)</f>
        <v>153-1 A</v>
      </c>
      <c r="R903" s="447" t="str">
        <f>VLOOKUP(P903,'Tech. sheet (2)'!$A:$S,12,FALSE)</f>
        <v>W/G</v>
      </c>
      <c r="S903" s="505">
        <v>3.0</v>
      </c>
      <c r="T903" s="505">
        <v>816733.0</v>
      </c>
      <c r="U903" s="436">
        <f>VLOOKUP(N903,Register!$B:$E,4,FALSE)</f>
        <v>5000</v>
      </c>
      <c r="V903" s="412"/>
      <c r="W903" s="270"/>
      <c r="X903" s="270"/>
      <c r="Y903" s="270"/>
      <c r="Z903" s="270"/>
      <c r="AA903" s="270"/>
      <c r="AB903" s="270"/>
      <c r="AC903" s="270"/>
    </row>
    <row r="904" ht="15.75" customHeight="1">
      <c r="A904" s="202" t="s">
        <v>2288</v>
      </c>
      <c r="B904" s="436" t="str">
        <f>VLOOKUP(C904,'Tech. sheet (2)'!$A:$S,18,FALSE)</f>
        <v>L-950-876-270TH435F5628-HBI-20EB05</v>
      </c>
      <c r="C904" s="437" t="str">
        <f>VLOOKUP(A904,Register!$B:$F,3,FALSE)</f>
        <v>OT153-ELQ1542A3A HBI</v>
      </c>
      <c r="D904" s="437" t="str">
        <f>VLOOKUP(C904,'Tech. sheet (2)'!$A:$S,17,FALSE)</f>
        <v>153-1 A</v>
      </c>
      <c r="E904" s="437" t="str">
        <f>VLOOKUP(C904,'Tech. sheet (2)'!$A:$S,12,FALSE)</f>
        <v>W/G</v>
      </c>
      <c r="F904" s="505">
        <v>2.0</v>
      </c>
      <c r="G904" s="505">
        <v>819059.0</v>
      </c>
      <c r="H904" s="436">
        <f>VLOOKUP(A904,Register!$B:$E,4,FALSE)</f>
        <v>10000</v>
      </c>
      <c r="I904" s="412"/>
      <c r="J904" s="412"/>
      <c r="K904" s="412"/>
      <c r="L904" s="412"/>
      <c r="M904" s="412"/>
      <c r="N904" s="202" t="s">
        <v>2287</v>
      </c>
      <c r="O904" s="450" t="str">
        <f>VLOOKUP(P904,'Tech. sheet (2)'!$A:$R,18,FALSE)</f>
        <v>L-896-795-180TH550F5028-HBI-V14K05 EXP</v>
      </c>
      <c r="P904" s="343" t="str">
        <f>VLOOKUP(N904,Register!$B:$E,3,FALSE)</f>
        <v>0,18x896x795 W/С</v>
      </c>
      <c r="Q904" s="447" t="str">
        <f>VLOOKUP(P904,'Tech. sheet (2)'!$A:$S,17,FALSE)</f>
        <v>BIL-7 B</v>
      </c>
      <c r="R904" s="437" t="str">
        <f>VLOOKUP(P904,'Tech. sheet (2)'!$A:$S,12,FALSE)</f>
        <v>W/С</v>
      </c>
      <c r="S904" s="505">
        <v>2.0</v>
      </c>
      <c r="T904" s="505">
        <v>818062.0</v>
      </c>
      <c r="U904" s="436">
        <f>VLOOKUP(N904,Register!$B:$E,4,FALSE)</f>
        <v>11000</v>
      </c>
      <c r="V904" s="412"/>
      <c r="W904" s="270"/>
      <c r="X904" s="270"/>
      <c r="Y904" s="270"/>
      <c r="Z904" s="270"/>
      <c r="AA904" s="270"/>
      <c r="AB904" s="270"/>
      <c r="AC904" s="270"/>
    </row>
    <row r="905" ht="15.75" customHeight="1">
      <c r="A905" s="202" t="s">
        <v>2289</v>
      </c>
      <c r="B905" s="436" t="str">
        <f>VLOOKUP(C905,'Tech. sheet (2)'!$A:$S,18,FALSE)</f>
        <v>L-950-876-270TH435F5628-USK-20EB05</v>
      </c>
      <c r="C905" s="437" t="str">
        <f>VLOOKUP(A905,Register!$B:$F,3,FALSE)</f>
        <v>OT153-ELQ1554A0A USK</v>
      </c>
      <c r="D905" s="437" t="str">
        <f>VLOOKUP(C905,'Tech. sheet (2)'!$A:$S,17,FALSE)</f>
        <v>153-1 A</v>
      </c>
      <c r="E905" s="437" t="str">
        <f>VLOOKUP(C905,'Tech. sheet (2)'!$A:$S,12,FALSE)</f>
        <v>W/G</v>
      </c>
      <c r="F905" s="505">
        <v>2.0</v>
      </c>
      <c r="G905" s="505">
        <v>819059.0</v>
      </c>
      <c r="H905" s="436">
        <f>VLOOKUP(A905,Register!$B:$E,4,FALSE)</f>
        <v>4700</v>
      </c>
      <c r="I905" s="412"/>
      <c r="J905" s="412"/>
      <c r="K905" s="412"/>
      <c r="L905" s="412"/>
      <c r="M905" s="412"/>
      <c r="N905" s="202" t="s">
        <v>2293</v>
      </c>
      <c r="O905" s="344" t="str">
        <f>VLOOKUP(P905,'Tech. sheet (2)'!$A:$R,18,FALSE)</f>
        <v>L-896-795-180TH550F5028-BAO-V14K05</v>
      </c>
      <c r="P905" s="343" t="str">
        <f>VLOOKUP(N905,Register!$B:$E,3,FALSE)</f>
        <v>0,18x896x795 BAO W/С</v>
      </c>
      <c r="Q905" s="437" t="str">
        <f>VLOOKUP(P905,'Tech. sheet (2)'!$A:$S,17,FALSE)</f>
        <v>BIL-7 B</v>
      </c>
      <c r="R905" s="437" t="str">
        <f>VLOOKUP(P905,'Tech. sheet (2)'!$A:$S,12,FALSE)</f>
        <v>W/С</v>
      </c>
      <c r="S905" s="505">
        <v>2.0</v>
      </c>
      <c r="T905" s="505">
        <v>818062.0</v>
      </c>
      <c r="U905" s="436">
        <f>VLOOKUP(N905,Register!$B:$E,4,FALSE)</f>
        <v>30000</v>
      </c>
      <c r="V905" s="412"/>
      <c r="W905" s="270"/>
      <c r="X905" s="270"/>
      <c r="Y905" s="270"/>
      <c r="Z905" s="270"/>
      <c r="AA905" s="270"/>
      <c r="AB905" s="270"/>
      <c r="AC905" s="270"/>
    </row>
    <row r="906" ht="15.75" customHeight="1">
      <c r="A906" s="202" t="s">
        <v>2290</v>
      </c>
      <c r="B906" s="436" t="str">
        <f>VLOOKUP(C906,'Tech. sheet (2)'!$A:$S,18,FALSE)</f>
        <v>L-950-876-270TH435F5628-BAO-20EB05</v>
      </c>
      <c r="C906" s="437" t="str">
        <f>VLOOKUP(A906,Register!$B:$F,3,FALSE)</f>
        <v>OT153-ELQ1554A0A BAO</v>
      </c>
      <c r="D906" s="437" t="str">
        <f>VLOOKUP(C906,'Tech. sheet (2)'!$A:$S,17,FALSE)</f>
        <v>153-1 A</v>
      </c>
      <c r="E906" s="437" t="str">
        <f>VLOOKUP(C906,'Tech. sheet (2)'!$A:$S,12,FALSE)</f>
        <v>W/G</v>
      </c>
      <c r="F906" s="505">
        <v>2.0</v>
      </c>
      <c r="G906" s="505">
        <v>819059.0</v>
      </c>
      <c r="H906" s="436">
        <f>VLOOKUP(A906,Register!$B:$E,4,FALSE)</f>
        <v>4700</v>
      </c>
      <c r="I906" s="412"/>
      <c r="J906" s="412"/>
      <c r="K906" s="412"/>
      <c r="L906" s="412"/>
      <c r="M906" s="412"/>
      <c r="N906" s="202" t="s">
        <v>2294</v>
      </c>
      <c r="O906" s="344" t="str">
        <f>VLOOKUP(P906,'Tech. sheet (2)'!$A:$R,18,FALSE)</f>
        <v>L-896-795-180TH550F5028-BAO-V14K05</v>
      </c>
      <c r="P906" s="343" t="str">
        <f>VLOOKUP(N906,Register!$B:$E,3,FALSE)</f>
        <v>0,18x896x795 BAO W/С</v>
      </c>
      <c r="Q906" s="437" t="str">
        <f>VLOOKUP(P906,'Tech. sheet (2)'!$A:$S,17,FALSE)</f>
        <v>BIL-7 B</v>
      </c>
      <c r="R906" s="437" t="str">
        <f>VLOOKUP(P906,'Tech. sheet (2)'!$A:$S,12,FALSE)</f>
        <v>W/С</v>
      </c>
      <c r="S906" s="505">
        <v>2.0</v>
      </c>
      <c r="T906" s="505">
        <v>818062.0</v>
      </c>
      <c r="U906" s="436">
        <f>VLOOKUP(N906,Register!$B:$E,4,FALSE)</f>
        <v>30000</v>
      </c>
      <c r="V906" s="412"/>
      <c r="W906" s="270"/>
      <c r="X906" s="270"/>
      <c r="Y906" s="270"/>
      <c r="Z906" s="270"/>
      <c r="AA906" s="270"/>
      <c r="AB906" s="270"/>
      <c r="AC906" s="270"/>
    </row>
    <row r="907" ht="15.75" customHeight="1">
      <c r="A907" s="202" t="s">
        <v>2295</v>
      </c>
      <c r="B907" s="449" t="str">
        <f>VLOOKUP(C907,'Tech. sheet (2)'!$A:$S,18,FALSE)</f>
        <v>L-950-876-270TH435F5628-BAO-20EB05</v>
      </c>
      <c r="C907" s="437" t="str">
        <f>VLOOKUP(A907,Register!$B:$F,3,FALSE)</f>
        <v>OT153-ELQ1542A3A BAO</v>
      </c>
      <c r="D907" s="437" t="str">
        <f>VLOOKUP(C907,'Tech. sheet (2)'!$A:$S,17,FALSE)</f>
        <v>153-1 A</v>
      </c>
      <c r="E907" s="447" t="str">
        <f>VLOOKUP(C907,'Tech. sheet (2)'!$A:$S,12,FALSE)</f>
        <v>W/G</v>
      </c>
      <c r="F907" s="505">
        <v>2.0</v>
      </c>
      <c r="G907" s="505">
        <v>819059.0</v>
      </c>
      <c r="H907" s="436">
        <f>VLOOKUP(A907,Register!$B:$E,4,FALSE)</f>
        <v>5000</v>
      </c>
      <c r="I907" s="412"/>
      <c r="J907" s="412"/>
      <c r="K907" s="412"/>
      <c r="L907" s="412"/>
      <c r="M907" s="412"/>
      <c r="N907" s="202" t="s">
        <v>2297</v>
      </c>
      <c r="O907" s="344" t="str">
        <f>VLOOKUP(P907,'Tech. sheet (2)'!$A:$R,18,FALSE)</f>
        <v>L-922-868-170TH580S2828-BAO-07CK05</v>
      </c>
      <c r="P907" s="343" t="str">
        <f>VLOOKUP(N907,Register!$B:$E,3,FALSE)</f>
        <v>OT070-ELQ7013A9A  BAO</v>
      </c>
      <c r="Q907" s="437" t="str">
        <f>VLOOKUP(P907,'Tech. sheet (2)'!$A:$S,17,FALSE)</f>
        <v>70-3 A</v>
      </c>
      <c r="R907" s="437" t="str">
        <f>VLOOKUP(P907,'Tech. sheet (2)'!$A:$S,12,FALSE)</f>
        <v>G/C</v>
      </c>
      <c r="S907" s="505">
        <v>1.0</v>
      </c>
      <c r="T907" s="505" t="s">
        <v>3306</v>
      </c>
      <c r="U907" s="436">
        <f>VLOOKUP(N907,Register!$B:$E,4,FALSE)</f>
        <v>8000</v>
      </c>
      <c r="V907" s="412"/>
      <c r="W907" s="270"/>
      <c r="X907" s="270"/>
      <c r="Y907" s="270"/>
      <c r="Z907" s="270"/>
      <c r="AA907" s="270"/>
      <c r="AB907" s="270"/>
      <c r="AC907" s="270"/>
    </row>
    <row r="908" ht="15.75" customHeight="1">
      <c r="A908" s="202" t="s">
        <v>2287</v>
      </c>
      <c r="B908" s="449" t="str">
        <f>VLOOKUP(C908,'Tech. sheet (2)'!$A:$S,18,FALSE)</f>
        <v>L-896-795-180TH550F5028-HBI-V14K05 EXP</v>
      </c>
      <c r="C908" s="437" t="str">
        <f>VLOOKUP(A908,Register!$B:$F,3,FALSE)</f>
        <v>0,18x896x795 W/С</v>
      </c>
      <c r="D908" s="447" t="str">
        <f>VLOOKUP(C908,'Tech. sheet (2)'!$A:$S,17,FALSE)</f>
        <v>BIL-7 B</v>
      </c>
      <c r="E908" s="437" t="str">
        <f>VLOOKUP(C908,'Tech. sheet (2)'!$A:$S,12,FALSE)</f>
        <v>W/С</v>
      </c>
      <c r="F908" s="505">
        <v>1.0</v>
      </c>
      <c r="G908" s="505" t="s">
        <v>3306</v>
      </c>
      <c r="H908" s="436">
        <f>VLOOKUP(A908,Register!$B:$E,4,FALSE)</f>
        <v>11000</v>
      </c>
      <c r="I908" s="412"/>
      <c r="J908" s="412"/>
      <c r="K908" s="412"/>
      <c r="L908" s="412"/>
      <c r="M908" s="412"/>
      <c r="N908" s="202" t="s">
        <v>2302</v>
      </c>
      <c r="O908" s="344" t="str">
        <f>VLOOKUP(P908,'Tech. sheet (2)'!$A:$R,18,FALSE)</f>
        <v>L-808-908-200TH550S2828-BAO-A07K05</v>
      </c>
      <c r="P908" s="343" t="str">
        <f>VLOOKUP(N908,Register!$B:$E,3,FALSE)</f>
        <v>OT96 Alu/C BAO auto</v>
      </c>
      <c r="Q908" s="437" t="str">
        <f>VLOOKUP(P908,'Tech. sheet (2)'!$A:$S,17,FALSE)</f>
        <v>96-1 A</v>
      </c>
      <c r="R908" s="437" t="str">
        <f>VLOOKUP(P908,'Tech. sheet (2)'!$A:$S,12,FALSE)</f>
        <v>ALU/C</v>
      </c>
      <c r="S908" s="505">
        <v>1.0</v>
      </c>
      <c r="T908" s="505" t="s">
        <v>3306</v>
      </c>
      <c r="U908" s="436">
        <f>VLOOKUP(N908,Register!$B:$E,4,FALSE)</f>
        <v>15000</v>
      </c>
      <c r="V908" s="412"/>
      <c r="W908" s="270"/>
      <c r="X908" s="270"/>
      <c r="Y908" s="270"/>
      <c r="Z908" s="270"/>
      <c r="AA908" s="270"/>
      <c r="AB908" s="270"/>
      <c r="AC908" s="270"/>
    </row>
    <row r="909" ht="15.75" customHeight="1">
      <c r="A909" s="202" t="s">
        <v>2293</v>
      </c>
      <c r="B909" s="436" t="str">
        <f>VLOOKUP(C909,'Tech. sheet (2)'!$A:$S,18,FALSE)</f>
        <v>L-896-795-180TH550F5028-BAO-V14K05</v>
      </c>
      <c r="C909" s="437" t="str">
        <f>VLOOKUP(A909,Register!$B:$F,3,FALSE)</f>
        <v>0,18x896x795 BAO W/С</v>
      </c>
      <c r="D909" s="437" t="str">
        <f>VLOOKUP(C909,'Tech. sheet (2)'!$A:$S,17,FALSE)</f>
        <v>BIL-7 B</v>
      </c>
      <c r="E909" s="437" t="str">
        <f>VLOOKUP(C909,'Tech. sheet (2)'!$A:$S,12,FALSE)</f>
        <v>W/С</v>
      </c>
      <c r="F909" s="505">
        <v>1.0</v>
      </c>
      <c r="G909" s="505" t="s">
        <v>3306</v>
      </c>
      <c r="H909" s="436">
        <f>VLOOKUP(A909,Register!$B:$E,4,FALSE)</f>
        <v>30000</v>
      </c>
      <c r="I909" s="412"/>
      <c r="J909" s="412"/>
      <c r="K909" s="412"/>
      <c r="L909" s="412"/>
      <c r="M909" s="412"/>
      <c r="N909" s="202" t="s">
        <v>2298</v>
      </c>
      <c r="O909" s="450" t="str">
        <f>VLOOKUP(P909,'Tech. sheet (2)'!$A:$R,18,FALSE)</f>
        <v>L-922-868-170TH580S2828-BAO-08CB05 </v>
      </c>
      <c r="P909" s="343" t="str">
        <f>VLOOKUP(N909,Register!$B:$E,3,FALSE)</f>
        <v>OT070-ELQ7033A2A  BAO</v>
      </c>
      <c r="Q909" s="437" t="str">
        <f>VLOOKUP(P909,'Tech. sheet (2)'!$A:$S,17,FALSE)</f>
        <v>70-2 A</v>
      </c>
      <c r="R909" s="447" t="str">
        <f>VLOOKUP(P909,'Tech. sheet (2)'!$A:$S,12,FALSE)</f>
        <v>G/G</v>
      </c>
      <c r="S909" s="505">
        <v>1.0</v>
      </c>
      <c r="T909" s="505">
        <v>816314.0</v>
      </c>
      <c r="U909" s="436">
        <f>VLOOKUP(N909,Register!$B:$E,4,FALSE)</f>
        <v>17000</v>
      </c>
      <c r="V909" s="412"/>
      <c r="W909" s="270"/>
      <c r="X909" s="270"/>
      <c r="Y909" s="270"/>
      <c r="Z909" s="270"/>
      <c r="AA909" s="270"/>
      <c r="AB909" s="270"/>
      <c r="AC909" s="270"/>
    </row>
    <row r="910" ht="15.75" customHeight="1">
      <c r="A910" s="202" t="s">
        <v>2294</v>
      </c>
      <c r="B910" s="436" t="str">
        <f>VLOOKUP(C910,'Tech. sheet (2)'!$A:$S,18,FALSE)</f>
        <v>L-896-795-180TH550F5028-BAO-V14K05</v>
      </c>
      <c r="C910" s="437" t="str">
        <f>VLOOKUP(A910,Register!$B:$F,3,FALSE)</f>
        <v>0,18x896x795 BAO W/С</v>
      </c>
      <c r="D910" s="437" t="str">
        <f>VLOOKUP(C910,'Tech. sheet (2)'!$A:$S,17,FALSE)</f>
        <v>BIL-7 B</v>
      </c>
      <c r="E910" s="437" t="str">
        <f>VLOOKUP(C910,'Tech. sheet (2)'!$A:$S,12,FALSE)</f>
        <v>W/С</v>
      </c>
      <c r="F910" s="505">
        <v>1.0</v>
      </c>
      <c r="G910" s="505" t="s">
        <v>3306</v>
      </c>
      <c r="H910" s="436">
        <f>VLOOKUP(A910,Register!$B:$E,4,FALSE)</f>
        <v>30000</v>
      </c>
      <c r="I910" s="412"/>
      <c r="J910" s="412"/>
      <c r="K910" s="412"/>
      <c r="L910" s="412"/>
      <c r="M910" s="412"/>
      <c r="N910" s="202" t="s">
        <v>2298</v>
      </c>
      <c r="O910" s="450" t="str">
        <f>VLOOKUP(P910,'Tech. sheet (2)'!$A:$R,18,FALSE)</f>
        <v>L-922-868-170TH580S2828-BAO-08CB05 </v>
      </c>
      <c r="P910" s="343" t="str">
        <f>VLOOKUP(N910,Register!$B:$E,3,FALSE)</f>
        <v>OT070-ELQ7033A2A  BAO</v>
      </c>
      <c r="Q910" s="437" t="str">
        <f>VLOOKUP(P910,'Tech. sheet (2)'!$A:$S,17,FALSE)</f>
        <v>70-2 A</v>
      </c>
      <c r="R910" s="447" t="str">
        <f>VLOOKUP(P910,'Tech. sheet (2)'!$A:$S,12,FALSE)</f>
        <v>G/G</v>
      </c>
      <c r="S910" s="505">
        <v>2.0</v>
      </c>
      <c r="T910" s="505">
        <v>816361.0</v>
      </c>
      <c r="U910" s="436">
        <f>VLOOKUP(N910,Register!$B:$E,4,FALSE)</f>
        <v>17000</v>
      </c>
      <c r="V910" s="412"/>
      <c r="W910" s="270"/>
      <c r="X910" s="270"/>
      <c r="Y910" s="270"/>
      <c r="Z910" s="270"/>
      <c r="AA910" s="270"/>
      <c r="AB910" s="270"/>
      <c r="AC910" s="270"/>
    </row>
    <row r="911" ht="15.75" customHeight="1">
      <c r="A911" s="111" t="s">
        <v>2296</v>
      </c>
      <c r="B911" s="436" t="str">
        <f>VLOOKUP(C911,'Tech. sheet (2)'!$A:$S,18,FALSE)</f>
        <v>L-838-941,7-200TH550S2828-USK-21EK05</v>
      </c>
      <c r="C911" s="437" t="str">
        <f>VLOOKUP(A911,Register!$B:$F,3,FALSE)</f>
        <v>OT99-21EK05 203XQ</v>
      </c>
      <c r="D911" s="437" t="str">
        <f>VLOOKUP(C911,'Tech. sheet (2)'!$A:$S,17,FALSE)</f>
        <v>99-C-7 A</v>
      </c>
      <c r="E911" s="437" t="str">
        <f>VLOOKUP(C911,'Tech. sheet (2)'!$A:$S,12,FALSE)</f>
        <v>21EK05</v>
      </c>
      <c r="F911" s="505">
        <v>1.0</v>
      </c>
      <c r="G911" s="505" t="s">
        <v>3306</v>
      </c>
      <c r="H911" s="436">
        <f>VLOOKUP(A911,Register!$B:$E,4,FALSE)</f>
        <v>12000</v>
      </c>
      <c r="I911" s="412"/>
      <c r="J911" s="412"/>
      <c r="K911" s="412"/>
      <c r="L911" s="412"/>
      <c r="M911" s="412"/>
      <c r="N911" s="202" t="s">
        <v>2297</v>
      </c>
      <c r="O911" s="344" t="str">
        <f>VLOOKUP(P911,'Tech. sheet (2)'!$A:$R,18,FALSE)</f>
        <v>L-922-868-170TH580S2828-BAO-07CK05</v>
      </c>
      <c r="P911" s="343" t="str">
        <f>VLOOKUP(N911,Register!$B:$E,3,FALSE)</f>
        <v>OT070-ELQ7013A9A  BAO</v>
      </c>
      <c r="Q911" s="437" t="str">
        <f>VLOOKUP(P911,'Tech. sheet (2)'!$A:$S,17,FALSE)</f>
        <v>70-3 A</v>
      </c>
      <c r="R911" s="437" t="str">
        <f>VLOOKUP(P911,'Tech. sheet (2)'!$A:$S,12,FALSE)</f>
        <v>G/C</v>
      </c>
      <c r="S911" s="505">
        <v>2.0</v>
      </c>
      <c r="T911" s="505">
        <v>816361.0</v>
      </c>
      <c r="U911" s="436">
        <f>VLOOKUP(N911,Register!$B:$E,4,FALSE)</f>
        <v>8000</v>
      </c>
      <c r="V911" s="412"/>
      <c r="W911" s="270"/>
      <c r="X911" s="270"/>
      <c r="Y911" s="270"/>
      <c r="Z911" s="270"/>
      <c r="AA911" s="270"/>
      <c r="AB911" s="270"/>
      <c r="AC911" s="270"/>
    </row>
    <row r="912" ht="15.75" customHeight="1">
      <c r="A912" s="202" t="s">
        <v>2283</v>
      </c>
      <c r="B912" s="436" t="str">
        <f>VLOOKUP(C912,'Tech. sheet (2)'!$A:$S,18,FALSE)</f>
        <v>L-954-848-170TH435S2828-HBI-15VK05</v>
      </c>
      <c r="C912" s="437" t="str">
        <f>VLOOKUP(A912,Register!$B:$F,3,FALSE)</f>
        <v>OT62-ELQ6216A2A ver2</v>
      </c>
      <c r="D912" s="437" t="str">
        <f>VLOOKUP(C912,'Tech. sheet (2)'!$A:$S,17,FALSE)</f>
        <v>62-3 A</v>
      </c>
      <c r="E912" s="437" t="str">
        <f>VLOOKUP(C912,'Tech. sheet (2)'!$A:$S,12,FALSE)</f>
        <v>W/C 15V</v>
      </c>
      <c r="F912" s="505">
        <v>2.0</v>
      </c>
      <c r="G912" s="505" t="s">
        <v>3309</v>
      </c>
      <c r="H912" s="436">
        <f>VLOOKUP(A912,Register!$B:$E,4,FALSE)</f>
        <v>20000</v>
      </c>
      <c r="I912" s="412"/>
      <c r="J912" s="412"/>
      <c r="K912" s="412"/>
      <c r="L912" s="412"/>
      <c r="M912" s="412"/>
      <c r="N912" s="202" t="s">
        <v>2300</v>
      </c>
      <c r="O912" s="344" t="str">
        <f>VLOOKUP(P912,'Tech. sheet (2)'!$A:$R,18,FALSE)</f>
        <v>L-896-795-180TH550F5028-BAO-V14K05</v>
      </c>
      <c r="P912" s="343" t="str">
        <f>VLOOKUP(N912,Register!$B:$E,3,FALSE)</f>
        <v>0,18x896x795 BAO W/С</v>
      </c>
      <c r="Q912" s="437" t="str">
        <f>VLOOKUP(P912,'Tech. sheet (2)'!$A:$S,17,FALSE)</f>
        <v>BIL-7 B</v>
      </c>
      <c r="R912" s="437" t="str">
        <f>VLOOKUP(P912,'Tech. sheet (2)'!$A:$S,12,FALSE)</f>
        <v>W/С</v>
      </c>
      <c r="S912" s="505">
        <v>2.0</v>
      </c>
      <c r="T912" s="505">
        <v>818062.0</v>
      </c>
      <c r="U912" s="436">
        <f>VLOOKUP(N912,Register!$B:$E,4,FALSE)</f>
        <v>35000</v>
      </c>
      <c r="V912" s="412"/>
      <c r="W912" s="270"/>
      <c r="X912" s="270"/>
      <c r="Y912" s="270"/>
      <c r="Z912" s="270"/>
      <c r="AA912" s="270"/>
      <c r="AB912" s="270"/>
      <c r="AC912" s="270"/>
    </row>
    <row r="913" ht="15.75" customHeight="1">
      <c r="A913" s="202" t="s">
        <v>2296</v>
      </c>
      <c r="B913" s="436" t="str">
        <f>VLOOKUP(C913,'Tech. sheet (2)'!$A:$S,18,FALSE)</f>
        <v>L-838-941,7-200TH550S2828-USK-21EK05</v>
      </c>
      <c r="C913" s="437" t="str">
        <f>VLOOKUP(A913,Register!$B:$F,3,FALSE)</f>
        <v>OT99-21EK05 203XQ</v>
      </c>
      <c r="D913" s="437" t="str">
        <f>VLOOKUP(C913,'Tech. sheet (2)'!$A:$S,17,FALSE)</f>
        <v>99-C-7 A</v>
      </c>
      <c r="E913" s="437" t="str">
        <f>VLOOKUP(C913,'Tech. sheet (2)'!$A:$S,12,FALSE)</f>
        <v>21EK05</v>
      </c>
      <c r="F913" s="505">
        <v>2.0</v>
      </c>
      <c r="G913" s="505" t="s">
        <v>3309</v>
      </c>
      <c r="H913" s="436">
        <f>VLOOKUP(A913,Register!$B:$E,4,FALSE)</f>
        <v>12000</v>
      </c>
      <c r="I913" s="412"/>
      <c r="J913" s="412"/>
      <c r="K913" s="412"/>
      <c r="L913" s="412"/>
      <c r="M913" s="412"/>
      <c r="N913" s="202" t="s">
        <v>2301</v>
      </c>
      <c r="O913" s="344" t="str">
        <f>VLOOKUP(P913,'Tech. sheet (2)'!$A:$R,18,FALSE)</f>
        <v>L-896-795-180TH550F5028-BAO-V14K05</v>
      </c>
      <c r="P913" s="343" t="str">
        <f>VLOOKUP(N913,Register!$B:$E,3,FALSE)</f>
        <v>0,18x896x795 BAO W/С</v>
      </c>
      <c r="Q913" s="437" t="str">
        <f>VLOOKUP(P913,'Tech. sheet (2)'!$A:$S,17,FALSE)</f>
        <v>BIL-7 B</v>
      </c>
      <c r="R913" s="437" t="str">
        <f>VLOOKUP(P913,'Tech. sheet (2)'!$A:$S,12,FALSE)</f>
        <v>W/С</v>
      </c>
      <c r="S913" s="505">
        <v>2.0</v>
      </c>
      <c r="T913" s="505">
        <v>818062.0</v>
      </c>
      <c r="U913" s="436">
        <f>VLOOKUP(N913,Register!$B:$E,4,FALSE)</f>
        <v>35000</v>
      </c>
      <c r="V913" s="412"/>
      <c r="W913" s="270"/>
      <c r="X913" s="270"/>
      <c r="Y913" s="270"/>
      <c r="Z913" s="270"/>
      <c r="AA913" s="270"/>
      <c r="AB913" s="270"/>
      <c r="AC913" s="270"/>
    </row>
    <row r="914" ht="15.75" customHeight="1">
      <c r="A914" s="202" t="s">
        <v>2274</v>
      </c>
      <c r="B914" s="449" t="str">
        <f>VLOOKUP(C914,'Tech. sheet (2)'!$A:$S,18,FALSE)</f>
        <v>L-942-790-160TS340S2020-RAS-21EB05</v>
      </c>
      <c r="C914" s="437" t="str">
        <f>VLOOKUP(A914,Register!$B:$F,3,FALSE)</f>
        <v>0,16x942x790 W/G</v>
      </c>
      <c r="D914" s="437" t="str">
        <f>VLOOKUP(C914,'Tech. sheet (2)'!$A:$S,17,FALSE)</f>
        <v>BUF-4 A</v>
      </c>
      <c r="E914" s="437" t="str">
        <f>VLOOKUP(C914,'Tech. sheet (2)'!$A:$S,12,FALSE)</f>
        <v>W/G 21E</v>
      </c>
      <c r="F914" s="505">
        <v>2.0</v>
      </c>
      <c r="G914" s="505" t="s">
        <v>3309</v>
      </c>
      <c r="H914" s="436">
        <f>VLOOKUP(A914,Register!$B:$E,4,FALSE)</f>
        <v>3200</v>
      </c>
      <c r="I914" s="412"/>
      <c r="J914" s="412"/>
      <c r="K914" s="412"/>
      <c r="L914" s="412"/>
      <c r="M914" s="412"/>
      <c r="N914" s="111" t="s">
        <v>2306</v>
      </c>
      <c r="O914" s="344" t="str">
        <f>VLOOKUP(P914,'Tech. sheet (2)'!$A:$R,18,FALSE)</f>
        <v>L-808-908-200TH550S2828-BAO-A07K05</v>
      </c>
      <c r="P914" s="343" t="str">
        <f>VLOOKUP(N914,Register!$B:$E,3,FALSE)</f>
        <v>OT96 Alu/C BAO auto</v>
      </c>
      <c r="Q914" s="437" t="str">
        <f>VLOOKUP(P914,'Tech. sheet (2)'!$A:$S,17,FALSE)</f>
        <v>96-1 A</v>
      </c>
      <c r="R914" s="437" t="str">
        <f>VLOOKUP(P914,'Tech. sheet (2)'!$A:$S,12,FALSE)</f>
        <v>ALU/C</v>
      </c>
      <c r="S914" s="505">
        <v>2.0</v>
      </c>
      <c r="T914" s="505" t="s">
        <v>3308</v>
      </c>
      <c r="U914" s="436">
        <f>VLOOKUP(N914,Register!$B:$E,4,FALSE)</f>
        <v>28000</v>
      </c>
      <c r="V914" s="412"/>
      <c r="W914" s="270"/>
      <c r="X914" s="270"/>
      <c r="Y914" s="270"/>
      <c r="Z914" s="270"/>
      <c r="AA914" s="270"/>
      <c r="AB914" s="270"/>
      <c r="AC914" s="270"/>
    </row>
    <row r="915" ht="15.75" customHeight="1">
      <c r="A915" s="202" t="s">
        <v>2274</v>
      </c>
      <c r="B915" s="449" t="str">
        <f>VLOOKUP(C915,'Tech. sheet (2)'!$A:$S,18,FALSE)</f>
        <v>L-942-790-160TS340S2020-RAS-21EB05</v>
      </c>
      <c r="C915" s="437" t="str">
        <f>VLOOKUP(A915,Register!$B:$F,3,FALSE)</f>
        <v>0,16x942x790 W/G</v>
      </c>
      <c r="D915" s="437" t="str">
        <f>VLOOKUP(C915,'Tech. sheet (2)'!$A:$S,17,FALSE)</f>
        <v>BUF-4 A</v>
      </c>
      <c r="E915" s="437" t="str">
        <f>VLOOKUP(C915,'Tech. sheet (2)'!$A:$S,12,FALSE)</f>
        <v>W/G 21E</v>
      </c>
      <c r="F915" s="505">
        <v>3.0</v>
      </c>
      <c r="G915" s="505" t="s">
        <v>3310</v>
      </c>
      <c r="H915" s="436">
        <f>VLOOKUP(A915,Register!$B:$E,4,FALSE)</f>
        <v>3200</v>
      </c>
      <c r="I915" s="412"/>
      <c r="J915" s="412"/>
      <c r="K915" s="412"/>
      <c r="L915" s="412"/>
      <c r="M915" s="412"/>
      <c r="N915" s="111" t="s">
        <v>2309</v>
      </c>
      <c r="O915" s="344" t="str">
        <f>VLOOKUP(P915,'Tech. sheet (2)'!$A:$R,18,FALSE)</f>
        <v>L-942-790-160TS340S2020-RAS-А08К05</v>
      </c>
      <c r="P915" s="343" t="str">
        <f>VLOOKUP(N915,Register!$B:$E,3,FALSE)</f>
        <v>0,16x942x790 ALU/С</v>
      </c>
      <c r="Q915" s="437" t="str">
        <f>VLOOKUP(P915,'Tech. sheet (2)'!$A:$S,17,FALSE)</f>
        <v>BUF-3 A</v>
      </c>
      <c r="R915" s="437" t="str">
        <f>VLOOKUP(P915,'Tech. sheet (2)'!$A:$S,12,FALSE)</f>
        <v>ALU/С</v>
      </c>
      <c r="S915" s="505">
        <v>2.0</v>
      </c>
      <c r="T915" s="505" t="s">
        <v>3308</v>
      </c>
      <c r="U915" s="436">
        <f>VLOOKUP(N915,Register!$B:$E,4,FALSE)</f>
        <v>35000</v>
      </c>
      <c r="V915" s="412"/>
      <c r="W915" s="270"/>
      <c r="X915" s="270"/>
      <c r="Y915" s="270"/>
      <c r="Z915" s="270"/>
      <c r="AA915" s="270"/>
      <c r="AB915" s="270"/>
      <c r="AC915" s="270"/>
    </row>
    <row r="916" ht="15.75" customHeight="1">
      <c r="A916" s="202" t="s">
        <v>2296</v>
      </c>
      <c r="B916" s="436" t="str">
        <f>VLOOKUP(C916,'Tech. sheet (2)'!$A:$S,18,FALSE)</f>
        <v>L-838-941,7-200TH550S2828-USK-21EK05</v>
      </c>
      <c r="C916" s="437" t="str">
        <f>VLOOKUP(A916,Register!$B:$F,3,FALSE)</f>
        <v>OT99-21EK05 203XQ</v>
      </c>
      <c r="D916" s="437" t="str">
        <f>VLOOKUP(C916,'Tech. sheet (2)'!$A:$S,17,FALSE)</f>
        <v>99-C-7 A</v>
      </c>
      <c r="E916" s="437" t="str">
        <f>VLOOKUP(C916,'Tech. sheet (2)'!$A:$S,12,FALSE)</f>
        <v>21EK05</v>
      </c>
      <c r="F916" s="505">
        <v>3.0</v>
      </c>
      <c r="G916" s="505" t="s">
        <v>3310</v>
      </c>
      <c r="H916" s="436">
        <f>VLOOKUP(A916,Register!$B:$E,4,FALSE)</f>
        <v>12000</v>
      </c>
      <c r="I916" s="412"/>
      <c r="J916" s="412"/>
      <c r="K916" s="412"/>
      <c r="L916" s="412"/>
      <c r="M916" s="412"/>
      <c r="N916" s="202" t="s">
        <v>2286</v>
      </c>
      <c r="O916" s="344" t="str">
        <f>VLOOKUP(P916,'Tech. sheet (2)'!$A:$R,18,FALSE)</f>
        <v>L-838-942-170TH550F2820-USK-A55K05   </v>
      </c>
      <c r="P916" s="343" t="str">
        <f>VLOOKUP(N916,Register!$B:$E,3,FALSE)</f>
        <v>0,17x838x942 USK ALU/С</v>
      </c>
      <c r="Q916" s="437" t="str">
        <f>VLOOKUP(P916,'Tech. sheet (2)'!$A:$S,17,FALSE)</f>
        <v>BUF-8 A</v>
      </c>
      <c r="R916" s="437" t="str">
        <f>VLOOKUP(P916,'Tech. sheet (2)'!$A:$S,12,FALSE)</f>
        <v>ALU/С</v>
      </c>
      <c r="S916" s="505">
        <v>2.0</v>
      </c>
      <c r="T916" s="505" t="s">
        <v>3308</v>
      </c>
      <c r="U916" s="436">
        <f>VLOOKUP(N916,Register!$B:$E,4,FALSE)</f>
        <v>20000</v>
      </c>
      <c r="V916" s="412"/>
      <c r="W916" s="270"/>
      <c r="X916" s="270"/>
      <c r="Y916" s="270"/>
      <c r="Z916" s="270"/>
      <c r="AA916" s="270"/>
      <c r="AB916" s="270"/>
      <c r="AC916" s="270"/>
    </row>
    <row r="917" ht="15.75" customHeight="1">
      <c r="A917" s="202" t="s">
        <v>2302</v>
      </c>
      <c r="B917" s="436" t="str">
        <f>VLOOKUP(C917,'Tech. sheet (2)'!$A:$S,18,FALSE)</f>
        <v>L-808-908-200TH550S2828-BAO-A07K05</v>
      </c>
      <c r="C917" s="437" t="str">
        <f>VLOOKUP(A917,Register!$B:$F,3,FALSE)</f>
        <v>OT96 Alu/C BAO auto</v>
      </c>
      <c r="D917" s="437" t="str">
        <f>VLOOKUP(C917,'Tech. sheet (2)'!$A:$S,17,FALSE)</f>
        <v>96-1 A</v>
      </c>
      <c r="E917" s="437" t="str">
        <f>VLOOKUP(C917,'Tech. sheet (2)'!$A:$S,12,FALSE)</f>
        <v>ALU/C</v>
      </c>
      <c r="F917" s="505">
        <v>2.0</v>
      </c>
      <c r="G917" s="505" t="s">
        <v>3308</v>
      </c>
      <c r="H917" s="436">
        <f>VLOOKUP(A917,Register!$B:$E,4,FALSE)</f>
        <v>15000</v>
      </c>
      <c r="I917" s="412"/>
      <c r="J917" s="412"/>
      <c r="K917" s="412"/>
      <c r="L917" s="412"/>
      <c r="M917" s="412"/>
      <c r="N917" s="202" t="s">
        <v>2301</v>
      </c>
      <c r="O917" s="344" t="str">
        <f>VLOOKUP(P917,'Tech. sheet (2)'!$A:$R,18,FALSE)</f>
        <v>L-896-795-180TH550F5028-BAO-V14K05</v>
      </c>
      <c r="P917" s="343" t="str">
        <f>VLOOKUP(N917,Register!$B:$E,3,FALSE)</f>
        <v>0,18x896x795 BAO W/С</v>
      </c>
      <c r="Q917" s="437" t="str">
        <f>VLOOKUP(P917,'Tech. sheet (2)'!$A:$S,17,FALSE)</f>
        <v>BIL-7 B</v>
      </c>
      <c r="R917" s="437" t="str">
        <f>VLOOKUP(P917,'Tech. sheet (2)'!$A:$S,12,FALSE)</f>
        <v>W/С</v>
      </c>
      <c r="S917" s="505">
        <v>1.0</v>
      </c>
      <c r="T917" s="505">
        <v>818062.0</v>
      </c>
      <c r="U917" s="436">
        <v>6000.0</v>
      </c>
      <c r="V917" s="412"/>
      <c r="W917" s="270"/>
      <c r="X917" s="270"/>
      <c r="Y917" s="270"/>
      <c r="Z917" s="270"/>
      <c r="AA917" s="270"/>
      <c r="AB917" s="270"/>
      <c r="AC917" s="270"/>
    </row>
    <row r="918" ht="15.75" customHeight="1">
      <c r="A918" s="202" t="s">
        <v>2300</v>
      </c>
      <c r="B918" s="436" t="str">
        <f>VLOOKUP(C918,'Tech. sheet (2)'!$A:$S,18,FALSE)</f>
        <v>L-896-795-180TH550F5028-BAO-V14K05</v>
      </c>
      <c r="C918" s="437" t="str">
        <f>VLOOKUP(A918,Register!$B:$F,3,FALSE)</f>
        <v>0,18x896x795 BAO W/С</v>
      </c>
      <c r="D918" s="437" t="str">
        <f>VLOOKUP(C918,'Tech. sheet (2)'!$A:$S,17,FALSE)</f>
        <v>BIL-7 B</v>
      </c>
      <c r="E918" s="437" t="str">
        <f>VLOOKUP(C918,'Tech. sheet (2)'!$A:$S,12,FALSE)</f>
        <v>W/С</v>
      </c>
      <c r="F918" s="505">
        <v>1.0</v>
      </c>
      <c r="G918" s="505" t="s">
        <v>3306</v>
      </c>
      <c r="H918" s="436">
        <f>VLOOKUP(A918,Register!$B:$E,4,FALSE)</f>
        <v>35000</v>
      </c>
      <c r="I918" s="412"/>
      <c r="J918" s="412"/>
      <c r="K918" s="412"/>
      <c r="L918" s="412"/>
      <c r="M918" s="412"/>
      <c r="N918" s="111" t="s">
        <v>2312</v>
      </c>
      <c r="O918" s="344" t="str">
        <f>VLOOKUP(P918,'Tech. sheet (2)'!$A:$R,18,FALSE)</f>
        <v>L-896-795-180TH550F5028-BAO-V14K05</v>
      </c>
      <c r="P918" s="343" t="str">
        <f>VLOOKUP(N918,Register!$B:$E,3,FALSE)</f>
        <v>0,18x896x795 BAO W/С</v>
      </c>
      <c r="Q918" s="437" t="str">
        <f>VLOOKUP(P918,'Tech. sheet (2)'!$A:$S,17,FALSE)</f>
        <v>BIL-7 B</v>
      </c>
      <c r="R918" s="437" t="str">
        <f>VLOOKUP(P918,'Tech. sheet (2)'!$A:$S,12,FALSE)</f>
        <v>W/С</v>
      </c>
      <c r="S918" s="505">
        <v>1.0</v>
      </c>
      <c r="T918" s="505">
        <v>818062.0</v>
      </c>
      <c r="U918" s="436">
        <f>VLOOKUP(N918,Register!$B:$E,4,FALSE)</f>
        <v>6000</v>
      </c>
      <c r="V918" s="412"/>
      <c r="W918" s="270"/>
      <c r="X918" s="270"/>
      <c r="Y918" s="270"/>
      <c r="Z918" s="270"/>
      <c r="AA918" s="270"/>
      <c r="AB918" s="270"/>
      <c r="AC918" s="270"/>
    </row>
    <row r="919" ht="15.75" customHeight="1">
      <c r="A919" s="202" t="s">
        <v>2301</v>
      </c>
      <c r="B919" s="436" t="str">
        <f>VLOOKUP(C919,'Tech. sheet (2)'!$A:$S,18,FALSE)</f>
        <v>L-896-795-180TH550F5028-BAO-V14K05</v>
      </c>
      <c r="C919" s="437" t="str">
        <f>VLOOKUP(A919,Register!$B:$F,3,FALSE)</f>
        <v>0,18x896x795 BAO W/С</v>
      </c>
      <c r="D919" s="437" t="str">
        <f>VLOOKUP(C919,'Tech. sheet (2)'!$A:$S,17,FALSE)</f>
        <v>BIL-7 B</v>
      </c>
      <c r="E919" s="437" t="str">
        <f>VLOOKUP(C919,'Tech. sheet (2)'!$A:$S,12,FALSE)</f>
        <v>W/С</v>
      </c>
      <c r="F919" s="505">
        <v>1.0</v>
      </c>
      <c r="G919" s="505" t="s">
        <v>3306</v>
      </c>
      <c r="H919" s="436">
        <f>VLOOKUP(A919,Register!$B:$E,4,FALSE)</f>
        <v>35000</v>
      </c>
      <c r="I919" s="412"/>
      <c r="J919" s="412"/>
      <c r="K919" s="412"/>
      <c r="L919" s="412"/>
      <c r="M919" s="412"/>
      <c r="N919" s="111" t="s">
        <v>2311</v>
      </c>
      <c r="O919" s="450" t="str">
        <f>VLOOKUP(P919,'Tech. sheet (2)'!$A:$R,18,FALSE)</f>
        <v>L-896-795-180TH550F5028-HBI-V14K05 EXP</v>
      </c>
      <c r="P919" s="343" t="str">
        <f>VLOOKUP(N919,Register!$B:$E,3,FALSE)</f>
        <v>0,18x896x795 W/С</v>
      </c>
      <c r="Q919" s="447" t="str">
        <f>VLOOKUP(P919,'Tech. sheet (2)'!$A:$S,17,FALSE)</f>
        <v>BIL-7 B</v>
      </c>
      <c r="R919" s="437" t="str">
        <f>VLOOKUP(P919,'Tech. sheet (2)'!$A:$S,12,FALSE)</f>
        <v>W/С</v>
      </c>
      <c r="S919" s="505">
        <v>1.0</v>
      </c>
      <c r="T919" s="505">
        <v>818062.0</v>
      </c>
      <c r="U919" s="436">
        <f>VLOOKUP(N919,Register!$B:$E,4,FALSE)</f>
        <v>35000</v>
      </c>
      <c r="V919" s="412"/>
      <c r="W919" s="270"/>
      <c r="X919" s="270"/>
      <c r="Y919" s="270"/>
      <c r="Z919" s="270"/>
      <c r="AA919" s="270"/>
      <c r="AB919" s="270"/>
      <c r="AC919" s="270"/>
    </row>
    <row r="920" ht="15.75" customHeight="1">
      <c r="A920" s="202" t="s">
        <v>2281</v>
      </c>
      <c r="B920" s="436" t="str">
        <f>VLOOKUP(C920,'Tech. sheet (2)'!$A:$S,18,FALSE)</f>
        <v>L-975-925-140TS550S2828-USK-C06K05</v>
      </c>
      <c r="C920" s="437" t="str">
        <f>VLOOKUP(A920,Register!$B:$F,3,FALSE)</f>
        <v>0,14x975x925 G/C USK</v>
      </c>
      <c r="D920" s="437" t="str">
        <f>VLOOKUP(C920,'Tech. sheet (2)'!$A:$S,17,FALSE)</f>
        <v>BUF-11 A</v>
      </c>
      <c r="E920" s="437" t="str">
        <f>VLOOKUP(C920,'Tech. sheet (2)'!$A:$S,12,FALSE)</f>
        <v>G/C</v>
      </c>
      <c r="F920" s="505">
        <v>1.0</v>
      </c>
      <c r="G920" s="505">
        <v>101597.0</v>
      </c>
      <c r="H920" s="436">
        <f>VLOOKUP(A920,Register!$B:$E,4,FALSE)</f>
        <v>20000</v>
      </c>
      <c r="I920" s="412"/>
      <c r="J920" s="412"/>
      <c r="K920" s="412"/>
      <c r="L920" s="412"/>
      <c r="M920" s="412"/>
      <c r="N920" s="111" t="s">
        <v>2285</v>
      </c>
      <c r="O920" s="344" t="str">
        <f>VLOOKUP(P920,'Tech. sheet (2)'!$A:$R,18,FALSE)</f>
        <v>L-975-925-140TS550S2828-USK-C06K05</v>
      </c>
      <c r="P920" s="343" t="str">
        <f>VLOOKUP(N920,Register!$B:$E,3,FALSE)</f>
        <v>0,14x975x925 G/C USK</v>
      </c>
      <c r="Q920" s="437" t="str">
        <f>VLOOKUP(P920,'Tech. sheet (2)'!$A:$S,17,FALSE)</f>
        <v>BUF-11 A</v>
      </c>
      <c r="R920" s="437" t="str">
        <f>VLOOKUP(P920,'Tech. sheet (2)'!$A:$S,12,FALSE)</f>
        <v>G/C</v>
      </c>
      <c r="S920" s="505">
        <v>2.0</v>
      </c>
      <c r="T920" s="505">
        <v>101597.0</v>
      </c>
      <c r="U920" s="436">
        <f>VLOOKUP(N920,Register!$B:$E,4,FALSE)</f>
        <v>20000</v>
      </c>
      <c r="V920" s="412"/>
      <c r="W920" s="270"/>
      <c r="X920" s="270"/>
      <c r="Y920" s="270"/>
      <c r="Z920" s="270"/>
      <c r="AA920" s="270"/>
      <c r="AB920" s="270"/>
      <c r="AC920" s="270"/>
    </row>
    <row r="921" ht="15.75" customHeight="1">
      <c r="A921" s="111" t="s">
        <v>2310</v>
      </c>
      <c r="B921" s="449" t="str">
        <f>VLOOKUP(C921,'Tech. sheet (2)'!$A:$S,18,FALSE)</f>
        <v>L-942-790-160TS340S2020-RAS-21EB05</v>
      </c>
      <c r="C921" s="437" t="str">
        <f>VLOOKUP(A921,Register!$B:$F,3,FALSE)</f>
        <v>0,16x942x790 W/G</v>
      </c>
      <c r="D921" s="437" t="str">
        <f>VLOOKUP(C921,'Tech. sheet (2)'!$A:$S,17,FALSE)</f>
        <v>BUF-4 A</v>
      </c>
      <c r="E921" s="437" t="str">
        <f>VLOOKUP(C921,'Tech. sheet (2)'!$A:$S,12,FALSE)</f>
        <v>W/G 21E</v>
      </c>
      <c r="F921" s="505">
        <v>1.0</v>
      </c>
      <c r="G921" s="505" t="s">
        <v>3307</v>
      </c>
      <c r="H921" s="436">
        <f>VLOOKUP(A921,Register!$B:$E,4,FALSE)</f>
        <v>1350</v>
      </c>
      <c r="I921" s="412"/>
      <c r="J921" s="412"/>
      <c r="K921" s="412"/>
      <c r="L921" s="412"/>
      <c r="M921" s="412"/>
      <c r="N921" s="202" t="s">
        <v>2314</v>
      </c>
      <c r="O921" s="344" t="str">
        <f>VLOOKUP(P921,'Tech. sheet (2)'!$A:$R,18,FALSE)</f>
        <v>L-913-766-140TS480F2020-USK-А08К05</v>
      </c>
      <c r="P921" s="343" t="str">
        <f>VLOOKUP(N921,Register!$B:$E,3,FALSE)</f>
        <v>0,14x913x766 USK A08</v>
      </c>
      <c r="Q921" s="437" t="str">
        <f>VLOOKUP(P921,'Tech. sheet (2)'!$A:$S,17,FALSE)</f>
        <v>BUF-1 A</v>
      </c>
      <c r="R921" s="437" t="str">
        <f>VLOOKUP(P921,'Tech. sheet (2)'!$A:$S,12,FALSE)</f>
        <v>ALU/C</v>
      </c>
      <c r="S921" s="505">
        <v>2.0</v>
      </c>
      <c r="T921" s="505" t="s">
        <v>3308</v>
      </c>
      <c r="U921" s="436">
        <f>VLOOKUP(N921,Register!$B:$E,4,FALSE)</f>
        <v>30000</v>
      </c>
      <c r="V921" s="412"/>
      <c r="W921" s="270"/>
      <c r="X921" s="270"/>
      <c r="Y921" s="270"/>
      <c r="Z921" s="270"/>
      <c r="AA921" s="270"/>
      <c r="AB921" s="270"/>
      <c r="AC921" s="270"/>
    </row>
    <row r="922" ht="15.75" customHeight="1">
      <c r="A922" s="111" t="s">
        <v>2310</v>
      </c>
      <c r="B922" s="449" t="str">
        <f>VLOOKUP(C922,'Tech. sheet (2)'!$A:$S,18,FALSE)</f>
        <v>L-942-790-160TS340S2020-RAS-21EB05</v>
      </c>
      <c r="C922" s="437" t="str">
        <f>VLOOKUP(A922,Register!$B:$F,3,FALSE)</f>
        <v>0,16x942x790 W/G</v>
      </c>
      <c r="D922" s="437" t="str">
        <f>VLOOKUP(C922,'Tech. sheet (2)'!$A:$S,17,FALSE)</f>
        <v>BUF-4 A</v>
      </c>
      <c r="E922" s="437" t="str">
        <f>VLOOKUP(C922,'Tech. sheet (2)'!$A:$S,12,FALSE)</f>
        <v>W/G 21E</v>
      </c>
      <c r="F922" s="505">
        <v>2.0</v>
      </c>
      <c r="G922" s="505" t="s">
        <v>3309</v>
      </c>
      <c r="H922" s="436">
        <f>VLOOKUP(A922,Register!$B:$E,4,FALSE)</f>
        <v>1350</v>
      </c>
      <c r="I922" s="412"/>
      <c r="J922" s="412"/>
      <c r="K922" s="412"/>
      <c r="L922" s="412"/>
      <c r="M922" s="412"/>
      <c r="N922" s="202" t="s">
        <v>2323</v>
      </c>
      <c r="O922" s="344" t="str">
        <f>VLOOKUP(P922,'Tech. sheet (2)'!$A:$R,18,FALSE)</f>
        <v>L-954-848-170TH435S2828-BAO-20EK05  </v>
      </c>
      <c r="P922" s="343" t="str">
        <f>VLOOKUP(N922,Register!$B:$E,3,FALSE)</f>
        <v>OT062-20EK05 BAO</v>
      </c>
      <c r="Q922" s="437" t="str">
        <f>VLOOKUP(P922,'Tech. sheet (2)'!$A:$S,17,FALSE)</f>
        <v>62-4 A</v>
      </c>
      <c r="R922" s="437" t="str">
        <f>VLOOKUP(P922,'Tech. sheet (2)'!$A:$S,12,FALSE)</f>
        <v>20EK05</v>
      </c>
      <c r="S922" s="505">
        <v>1.0</v>
      </c>
      <c r="T922" s="505" t="s">
        <v>3326</v>
      </c>
      <c r="U922" s="436">
        <f>VLOOKUP(N922,Register!$B:$E,4,FALSE)</f>
        <v>28000</v>
      </c>
      <c r="V922" s="412"/>
      <c r="W922" s="270"/>
      <c r="X922" s="270"/>
      <c r="Y922" s="270"/>
      <c r="Z922" s="270"/>
      <c r="AA922" s="270"/>
      <c r="AB922" s="270"/>
      <c r="AC922" s="270"/>
    </row>
    <row r="923" ht="15.75" customHeight="1">
      <c r="A923" s="111" t="s">
        <v>2310</v>
      </c>
      <c r="B923" s="449" t="str">
        <f>VLOOKUP(C923,'Tech. sheet (2)'!$A:$S,18,FALSE)</f>
        <v>L-942-790-160TS340S2020-RAS-21EB05</v>
      </c>
      <c r="C923" s="437" t="str">
        <f>VLOOKUP(A923,Register!$B:$F,3,FALSE)</f>
        <v>0,16x942x790 W/G</v>
      </c>
      <c r="D923" s="437" t="str">
        <f>VLOOKUP(C923,'Tech. sheet (2)'!$A:$S,17,FALSE)</f>
        <v>BUF-4 A</v>
      </c>
      <c r="E923" s="437" t="str">
        <f>VLOOKUP(C923,'Tech. sheet (2)'!$A:$S,12,FALSE)</f>
        <v>W/G 21E</v>
      </c>
      <c r="F923" s="505">
        <v>3.0</v>
      </c>
      <c r="G923" s="505" t="s">
        <v>3310</v>
      </c>
      <c r="H923" s="436">
        <f>VLOOKUP(A923,Register!$B:$E,4,FALSE)</f>
        <v>1350</v>
      </c>
      <c r="I923" s="412"/>
      <c r="J923" s="412"/>
      <c r="K923" s="412"/>
      <c r="L923" s="412"/>
      <c r="M923" s="412"/>
      <c r="N923" s="202" t="s">
        <v>2323</v>
      </c>
      <c r="O923" s="344" t="str">
        <f>VLOOKUP(P923,'Tech. sheet (2)'!$A:$R,18,FALSE)</f>
        <v>L-954-848-170TH435S2828-BAO-20EK05  </v>
      </c>
      <c r="P923" s="343" t="str">
        <f>VLOOKUP(N923,Register!$B:$E,3,FALSE)</f>
        <v>OT062-20EK05 BAO</v>
      </c>
      <c r="Q923" s="437" t="str">
        <f>VLOOKUP(P923,'Tech. sheet (2)'!$A:$S,17,FALSE)</f>
        <v>62-4 A</v>
      </c>
      <c r="R923" s="437" t="str">
        <f>VLOOKUP(P923,'Tech. sheet (2)'!$A:$S,12,FALSE)</f>
        <v>20EK05</v>
      </c>
      <c r="S923" s="505">
        <v>3.0</v>
      </c>
      <c r="T923" s="505">
        <v>816733.0</v>
      </c>
      <c r="U923" s="436">
        <f>VLOOKUP(N923,Register!$B:$E,4,FALSE)</f>
        <v>28000</v>
      </c>
      <c r="V923" s="412"/>
      <c r="W923" s="270"/>
      <c r="X923" s="270"/>
      <c r="Y923" s="270"/>
      <c r="Z923" s="270"/>
      <c r="AA923" s="270"/>
      <c r="AB923" s="270"/>
      <c r="AC923" s="270"/>
    </row>
    <row r="924" ht="15.75" customHeight="1">
      <c r="A924" s="111" t="s">
        <v>2306</v>
      </c>
      <c r="B924" s="436" t="str">
        <f>VLOOKUP(C924,'Tech. sheet (2)'!$A:$S,18,FALSE)</f>
        <v>L-808-908-200TH550S2828-BAO-A07K05</v>
      </c>
      <c r="C924" s="437" t="str">
        <f>VLOOKUP(A924,Register!$B:$F,3,FALSE)</f>
        <v>OT96 Alu/C BAO auto</v>
      </c>
      <c r="D924" s="437" t="str">
        <f>VLOOKUP(C924,'Tech. sheet (2)'!$A:$S,17,FALSE)</f>
        <v>96-1 A</v>
      </c>
      <c r="E924" s="437" t="str">
        <f>VLOOKUP(C924,'Tech. sheet (2)'!$A:$S,12,FALSE)</f>
        <v>ALU/C</v>
      </c>
      <c r="F924" s="505">
        <v>1.0</v>
      </c>
      <c r="G924" s="505" t="s">
        <v>3306</v>
      </c>
      <c r="H924" s="436">
        <f>VLOOKUP(A924,Register!$B:$E,4,FALSE)</f>
        <v>28000</v>
      </c>
      <c r="I924" s="412"/>
      <c r="J924" s="412"/>
      <c r="K924" s="412"/>
      <c r="L924" s="412"/>
      <c r="M924" s="412"/>
      <c r="N924" s="111" t="s">
        <v>2336</v>
      </c>
      <c r="O924" s="450" t="str">
        <f>VLOOKUP(P924,'Tech. sheet (2)'!$A:$R,18,FALSE)</f>
        <v>L-922-868-170TH580S2828-BAO-08CB05 </v>
      </c>
      <c r="P924" s="343" t="str">
        <f>VLOOKUP(N924,Register!$B:$E,3,FALSE)</f>
        <v>OT070-ELQ7033A2A  BAO</v>
      </c>
      <c r="Q924" s="437" t="str">
        <f>VLOOKUP(P924,'Tech. sheet (2)'!$A:$S,17,FALSE)</f>
        <v>70-2 A</v>
      </c>
      <c r="R924" s="447" t="str">
        <f>VLOOKUP(P924,'Tech. sheet (2)'!$A:$S,12,FALSE)</f>
        <v>G/G</v>
      </c>
      <c r="S924" s="505">
        <v>1.0</v>
      </c>
      <c r="T924" s="505">
        <v>816314.0</v>
      </c>
      <c r="U924" s="436">
        <f>VLOOKUP(N924,Register!$B:$E,4,FALSE)</f>
        <v>30000</v>
      </c>
      <c r="V924" s="412"/>
      <c r="W924" s="270"/>
      <c r="X924" s="270"/>
      <c r="Y924" s="270"/>
      <c r="Z924" s="270"/>
      <c r="AA924" s="270"/>
      <c r="AB924" s="270"/>
      <c r="AC924" s="270"/>
    </row>
    <row r="925" ht="15.75" customHeight="1">
      <c r="A925" s="111" t="s">
        <v>2309</v>
      </c>
      <c r="B925" s="436" t="str">
        <f>VLOOKUP(C925,'Tech. sheet (2)'!$A:$S,18,FALSE)</f>
        <v>L-942-790-160TS340S2020-RAS-А08К05</v>
      </c>
      <c r="C925" s="437" t="str">
        <f>VLOOKUP(A925,Register!$B:$F,3,FALSE)</f>
        <v>0,16x942x790 ALU/С</v>
      </c>
      <c r="D925" s="437" t="str">
        <f>VLOOKUP(C925,'Tech. sheet (2)'!$A:$S,17,FALSE)</f>
        <v>BUF-3 A</v>
      </c>
      <c r="E925" s="437" t="str">
        <f>VLOOKUP(C925,'Tech. sheet (2)'!$A:$S,12,FALSE)</f>
        <v>ALU/С</v>
      </c>
      <c r="F925" s="505">
        <v>1.0</v>
      </c>
      <c r="G925" s="505" t="s">
        <v>3306</v>
      </c>
      <c r="H925" s="436">
        <f>VLOOKUP(A925,Register!$B:$E,4,FALSE)</f>
        <v>35000</v>
      </c>
      <c r="I925" s="412"/>
      <c r="J925" s="412"/>
      <c r="K925" s="412"/>
      <c r="L925" s="412"/>
      <c r="M925" s="412"/>
      <c r="N925" s="202" t="s">
        <v>2342</v>
      </c>
      <c r="O925" s="344" t="str">
        <f>VLOOKUP(P925,'Tech. sheet (2)'!$A:$R,18,FALSE)</f>
        <v>L-950-876-270TH435F5628-BAO-20EB05</v>
      </c>
      <c r="P925" s="343" t="str">
        <f>VLOOKUP(N925,Register!$B:$E,3,FALSE)</f>
        <v>OT153-ELQ1554A0A BAO</v>
      </c>
      <c r="Q925" s="437" t="str">
        <f>VLOOKUP(P925,'Tech. sheet (2)'!$A:$S,17,FALSE)</f>
        <v>153-1 A</v>
      </c>
      <c r="R925" s="437" t="str">
        <f>VLOOKUP(P925,'Tech. sheet (2)'!$A:$S,12,FALSE)</f>
        <v>W/G</v>
      </c>
      <c r="S925" s="505">
        <v>1.0</v>
      </c>
      <c r="T925" s="505" t="s">
        <v>3307</v>
      </c>
      <c r="U925" s="436">
        <f>VLOOKUP(N925,Register!$B:$E,4,FALSE)</f>
        <v>8000</v>
      </c>
      <c r="V925" s="412"/>
      <c r="W925" s="270"/>
      <c r="X925" s="270"/>
      <c r="Y925" s="270"/>
      <c r="Z925" s="270"/>
      <c r="AA925" s="270"/>
      <c r="AB925" s="270"/>
      <c r="AC925" s="270"/>
    </row>
    <row r="926" ht="15.75" customHeight="1">
      <c r="A926" s="111" t="s">
        <v>2286</v>
      </c>
      <c r="B926" s="436" t="str">
        <f>VLOOKUP(C926,'Tech. sheet (2)'!$A:$S,18,FALSE)</f>
        <v>L-838-942-170TH550F2820-USK-A55K05   </v>
      </c>
      <c r="C926" s="437" t="str">
        <f>VLOOKUP(A926,Register!$B:$F,3,FALSE)</f>
        <v>0,17x838x942 USK ALU/С</v>
      </c>
      <c r="D926" s="437" t="str">
        <f>VLOOKUP(C926,'Tech. sheet (2)'!$A:$S,17,FALSE)</f>
        <v>BUF-8 A</v>
      </c>
      <c r="E926" s="437" t="str">
        <f>VLOOKUP(C926,'Tech. sheet (2)'!$A:$S,12,FALSE)</f>
        <v>ALU/С</v>
      </c>
      <c r="F926" s="505">
        <v>1.0</v>
      </c>
      <c r="G926" s="505" t="s">
        <v>3306</v>
      </c>
      <c r="H926" s="436">
        <f>VLOOKUP(A926,Register!$B:$E,4,FALSE)</f>
        <v>20000</v>
      </c>
      <c r="I926" s="412"/>
      <c r="J926" s="412"/>
      <c r="K926" s="412"/>
      <c r="L926" s="412"/>
      <c r="M926" s="412"/>
      <c r="N926" s="202" t="s">
        <v>2342</v>
      </c>
      <c r="O926" s="344" t="str">
        <f>VLOOKUP(P926,'Tech. sheet (2)'!$A:$R,18,FALSE)</f>
        <v>L-950-876-270TH435F5628-BAO-20EB05</v>
      </c>
      <c r="P926" s="343" t="str">
        <f>VLOOKUP(N926,Register!$B:$E,3,FALSE)</f>
        <v>OT153-ELQ1554A0A BAO</v>
      </c>
      <c r="Q926" s="437" t="str">
        <f>VLOOKUP(P926,'Tech. sheet (2)'!$A:$S,17,FALSE)</f>
        <v>153-1 A</v>
      </c>
      <c r="R926" s="437" t="str">
        <f>VLOOKUP(P926,'Tech. sheet (2)'!$A:$S,12,FALSE)</f>
        <v>W/G</v>
      </c>
      <c r="S926" s="505">
        <v>2.0</v>
      </c>
      <c r="T926" s="505">
        <v>819059.0</v>
      </c>
      <c r="U926" s="436">
        <f>VLOOKUP(N926,Register!$B:$E,4,FALSE)</f>
        <v>8000</v>
      </c>
      <c r="V926" s="412"/>
      <c r="W926" s="270"/>
      <c r="X926" s="270"/>
      <c r="Y926" s="270"/>
      <c r="Z926" s="270"/>
      <c r="AA926" s="270"/>
      <c r="AB926" s="270"/>
      <c r="AC926" s="270"/>
    </row>
    <row r="927" ht="15.75" customHeight="1">
      <c r="A927" s="202" t="s">
        <v>2301</v>
      </c>
      <c r="B927" s="436" t="str">
        <f>VLOOKUP(C927,'Tech. sheet (2)'!$A:$S,18,FALSE)</f>
        <v>L-896-795-180TH550F5028-BAO-V14K05</v>
      </c>
      <c r="C927" s="437" t="str">
        <f>VLOOKUP(A927,Register!$B:$F,3,FALSE)</f>
        <v>0,18x896x795 BAO W/С</v>
      </c>
      <c r="D927" s="437" t="str">
        <f>VLOOKUP(C927,'Tech. sheet (2)'!$A:$S,17,FALSE)</f>
        <v>BIL-7 B</v>
      </c>
      <c r="E927" s="437" t="str">
        <f>VLOOKUP(C927,'Tech. sheet (2)'!$A:$S,12,FALSE)</f>
        <v>W/С</v>
      </c>
      <c r="F927" s="505">
        <v>1.0</v>
      </c>
      <c r="G927" s="505" t="s">
        <v>3306</v>
      </c>
      <c r="H927" s="436">
        <v>6000.0</v>
      </c>
      <c r="I927" s="412"/>
      <c r="J927" s="412"/>
      <c r="K927" s="412"/>
      <c r="L927" s="412"/>
      <c r="M927" s="412"/>
      <c r="N927" s="202" t="s">
        <v>2342</v>
      </c>
      <c r="O927" s="344" t="str">
        <f>VLOOKUP(P927,'Tech. sheet (2)'!$A:$R,18,FALSE)</f>
        <v>L-950-876-270TH435F5628-BAO-20EB05</v>
      </c>
      <c r="P927" s="343" t="str">
        <f>VLOOKUP(N927,Register!$B:$E,3,FALSE)</f>
        <v>OT153-ELQ1554A0A BAO</v>
      </c>
      <c r="Q927" s="437" t="str">
        <f>VLOOKUP(P927,'Tech. sheet (2)'!$A:$S,17,FALSE)</f>
        <v>153-1 A</v>
      </c>
      <c r="R927" s="437" t="str">
        <f>VLOOKUP(P927,'Tech. sheet (2)'!$A:$S,12,FALSE)</f>
        <v>W/G</v>
      </c>
      <c r="S927" s="505">
        <v>3.0</v>
      </c>
      <c r="T927" s="505">
        <v>816733.0</v>
      </c>
      <c r="U927" s="436">
        <f>VLOOKUP(N927,Register!$B:$E,4,FALSE)</f>
        <v>8000</v>
      </c>
      <c r="V927" s="412"/>
      <c r="W927" s="270"/>
      <c r="X927" s="270"/>
      <c r="Y927" s="270"/>
      <c r="Z927" s="270"/>
      <c r="AA927" s="270"/>
      <c r="AB927" s="270"/>
      <c r="AC927" s="270"/>
    </row>
    <row r="928" ht="15.75" customHeight="1">
      <c r="A928" s="111" t="s">
        <v>2312</v>
      </c>
      <c r="B928" s="436" t="str">
        <f>VLOOKUP(C928,'Tech. sheet (2)'!$A:$S,18,FALSE)</f>
        <v>L-896-795-180TH550F5028-BAO-V14K05</v>
      </c>
      <c r="C928" s="437" t="str">
        <f>VLOOKUP(A928,Register!$B:$F,3,FALSE)</f>
        <v>0,18x896x795 BAO W/С</v>
      </c>
      <c r="D928" s="437" t="str">
        <f>VLOOKUP(C928,'Tech. sheet (2)'!$A:$S,17,FALSE)</f>
        <v>BIL-7 B</v>
      </c>
      <c r="E928" s="437" t="str">
        <f>VLOOKUP(C928,'Tech. sheet (2)'!$A:$S,12,FALSE)</f>
        <v>W/С</v>
      </c>
      <c r="F928" s="505">
        <v>1.0</v>
      </c>
      <c r="G928" s="505" t="s">
        <v>3306</v>
      </c>
      <c r="H928" s="436">
        <f>VLOOKUP(A928,Register!$B:$E,4,FALSE)</f>
        <v>6000</v>
      </c>
      <c r="I928" s="412"/>
      <c r="J928" s="412"/>
      <c r="K928" s="412"/>
      <c r="L928" s="412"/>
      <c r="M928" s="412"/>
      <c r="N928" s="202" t="s">
        <v>2348</v>
      </c>
      <c r="O928" s="344" t="str">
        <f>VLOOKUP(P928,'Tech. sheet (2)'!$A:$R,18,FALSE)</f>
        <v>L-808-908-200TH550S2828-BAO-A07K05</v>
      </c>
      <c r="P928" s="343" t="str">
        <f>VLOOKUP(N928,Register!$B:$E,3,FALSE)</f>
        <v>OT96 Alu/C BAO auto</v>
      </c>
      <c r="Q928" s="437" t="str">
        <f>VLOOKUP(P928,'Tech. sheet (2)'!$A:$S,17,FALSE)</f>
        <v>96-1 A</v>
      </c>
      <c r="R928" s="437" t="str">
        <f>VLOOKUP(P928,'Tech. sheet (2)'!$A:$S,12,FALSE)</f>
        <v>ALU/C</v>
      </c>
      <c r="S928" s="505">
        <v>2.0</v>
      </c>
      <c r="T928" s="505" t="s">
        <v>3308</v>
      </c>
      <c r="U928" s="436">
        <f>VLOOKUP(N928,Register!$B:$E,4,FALSE)</f>
        <v>16000</v>
      </c>
      <c r="V928" s="412"/>
      <c r="W928" s="270"/>
      <c r="X928" s="270"/>
      <c r="Y928" s="270"/>
      <c r="Z928" s="270"/>
      <c r="AA928" s="270"/>
      <c r="AB928" s="270"/>
      <c r="AC928" s="270"/>
    </row>
    <row r="929" ht="15.75" customHeight="1">
      <c r="A929" s="111" t="s">
        <v>2311</v>
      </c>
      <c r="B929" s="449" t="str">
        <f>VLOOKUP(C929,'Tech. sheet (2)'!$A:$S,18,FALSE)</f>
        <v>L-896-795-180TH550F5028-HBI-V14K05 EXP</v>
      </c>
      <c r="C929" s="437" t="str">
        <f>VLOOKUP(A929,Register!$B:$F,3,FALSE)</f>
        <v>0,18x896x795 W/С</v>
      </c>
      <c r="D929" s="447" t="str">
        <f>VLOOKUP(C929,'Tech. sheet (2)'!$A:$S,17,FALSE)</f>
        <v>BIL-7 B</v>
      </c>
      <c r="E929" s="437" t="str">
        <f>VLOOKUP(C929,'Tech. sheet (2)'!$A:$S,12,FALSE)</f>
        <v>W/С</v>
      </c>
      <c r="F929" s="505">
        <v>1.0</v>
      </c>
      <c r="G929" s="505" t="s">
        <v>3306</v>
      </c>
      <c r="H929" s="436">
        <f>VLOOKUP(A929,Register!$B:$E,4,FALSE)</f>
        <v>35000</v>
      </c>
      <c r="I929" s="412"/>
      <c r="J929" s="412"/>
      <c r="K929" s="412"/>
      <c r="L929" s="412"/>
      <c r="M929" s="412"/>
      <c r="N929" s="202" t="s">
        <v>2349</v>
      </c>
      <c r="O929" s="344" t="str">
        <f>VLOOKUP(P929,'Tech. sheet (2)'!$A:$R,18,FALSE)</f>
        <v>L-808-908-180TH550S2828-USK-A07K05</v>
      </c>
      <c r="P929" s="343" t="str">
        <f>VLOOKUP(N929,Register!$B:$E,3,FALSE)</f>
        <v>OT96 ALU/C 0,18 USK auto</v>
      </c>
      <c r="Q929" s="437" t="str">
        <f>VLOOKUP(P929,'Tech. sheet (2)'!$A:$S,17,FALSE)</f>
        <v>96-1 B</v>
      </c>
      <c r="R929" s="437" t="str">
        <f>VLOOKUP(P929,'Tech. sheet (2)'!$A:$S,12,FALSE)</f>
        <v>ALU/C</v>
      </c>
      <c r="S929" s="505">
        <v>2.0</v>
      </c>
      <c r="T929" s="505" t="s">
        <v>3308</v>
      </c>
      <c r="U929" s="436">
        <f>VLOOKUP(N929,Register!$B:$E,4,FALSE)</f>
        <v>30000</v>
      </c>
      <c r="V929" s="412"/>
      <c r="W929" s="270"/>
      <c r="X929" s="270"/>
      <c r="Y929" s="270"/>
      <c r="Z929" s="270"/>
      <c r="AA929" s="270"/>
      <c r="AB929" s="270"/>
      <c r="AC929" s="270"/>
    </row>
    <row r="930" ht="15.75" customHeight="1">
      <c r="A930" s="202" t="s">
        <v>2285</v>
      </c>
      <c r="B930" s="436" t="str">
        <f>VLOOKUP(C930,'Tech. sheet (2)'!$A:$S,18,FALSE)</f>
        <v>L-975-925-140TS550S2828-USK-C06K05</v>
      </c>
      <c r="C930" s="437" t="str">
        <f>VLOOKUP(A930,Register!$B:$F,3,FALSE)</f>
        <v>0,14x975x925 G/C USK</v>
      </c>
      <c r="D930" s="437" t="str">
        <f>VLOOKUP(C930,'Tech. sheet (2)'!$A:$S,17,FALSE)</f>
        <v>BUF-11 A</v>
      </c>
      <c r="E930" s="437" t="str">
        <f>VLOOKUP(C930,'Tech. sheet (2)'!$A:$S,12,FALSE)</f>
        <v>G/C</v>
      </c>
      <c r="F930" s="505">
        <v>1.0</v>
      </c>
      <c r="G930" s="505" t="s">
        <v>3306</v>
      </c>
      <c r="H930" s="436">
        <f>VLOOKUP(A930,Register!$B:$E,4,FALSE)</f>
        <v>20000</v>
      </c>
      <c r="I930" s="412"/>
      <c r="J930" s="412"/>
      <c r="K930" s="412"/>
      <c r="L930" s="412"/>
      <c r="M930" s="412"/>
      <c r="N930" s="202" t="s">
        <v>2340</v>
      </c>
      <c r="O930" s="344" t="str">
        <f>VLOOKUP(P930,'Tech. sheet (2)'!$A:$R,18,FALSE)</f>
        <v>L-896-795-180TH550F5028-BAO-V14K05</v>
      </c>
      <c r="P930" s="343" t="str">
        <f>VLOOKUP(N930,Register!$B:$E,3,FALSE)</f>
        <v>0,18x896x795 BAO W/С</v>
      </c>
      <c r="Q930" s="437" t="str">
        <f>VLOOKUP(P930,'Tech. sheet (2)'!$A:$S,17,FALSE)</f>
        <v>BIL-7 B</v>
      </c>
      <c r="R930" s="437" t="str">
        <f>VLOOKUP(P930,'Tech. sheet (2)'!$A:$S,12,FALSE)</f>
        <v>W/С</v>
      </c>
      <c r="S930" s="505">
        <v>1.0</v>
      </c>
      <c r="T930" s="505" t="s">
        <v>3306</v>
      </c>
      <c r="U930" s="436">
        <f>VLOOKUP(N930,Register!$B:$E,4,FALSE)</f>
        <v>40000</v>
      </c>
      <c r="V930" s="412"/>
      <c r="W930" s="270"/>
      <c r="X930" s="270"/>
      <c r="Y930" s="270"/>
      <c r="Z930" s="270"/>
      <c r="AA930" s="270"/>
      <c r="AB930" s="270"/>
      <c r="AC930" s="270"/>
    </row>
    <row r="931" ht="15.75" customHeight="1">
      <c r="A931" s="111" t="s">
        <v>2314</v>
      </c>
      <c r="B931" s="436" t="str">
        <f>VLOOKUP(C931,'Tech. sheet (2)'!$A:$S,18,FALSE)</f>
        <v>L-913-766-140TS480F2020-USK-А08К05</v>
      </c>
      <c r="C931" s="437" t="str">
        <f>VLOOKUP(A931,Register!$B:$F,3,FALSE)</f>
        <v>0,14x913x766 USK A08</v>
      </c>
      <c r="D931" s="437" t="str">
        <f>VLOOKUP(C931,'Tech. sheet (2)'!$A:$S,17,FALSE)</f>
        <v>BUF-1 A</v>
      </c>
      <c r="E931" s="437" t="str">
        <f>VLOOKUP(C931,'Tech. sheet (2)'!$A:$S,12,FALSE)</f>
        <v>ALU/C</v>
      </c>
      <c r="F931" s="505">
        <v>1.0</v>
      </c>
      <c r="G931" s="505" t="s">
        <v>3306</v>
      </c>
      <c r="H931" s="436">
        <f>VLOOKUP(A931,Register!$B:$E,4,FALSE)</f>
        <v>30000</v>
      </c>
      <c r="I931" s="412"/>
      <c r="J931" s="412"/>
      <c r="K931" s="412"/>
      <c r="L931" s="412"/>
      <c r="M931" s="412"/>
      <c r="N931" s="202" t="s">
        <v>2341</v>
      </c>
      <c r="O931" s="450" t="str">
        <f>VLOOKUP(P931,'Tech. sheet (2)'!$A:$R,18,FALSE)</f>
        <v>L-896-795-180TH550F5028-HBI-V14K05 EXP</v>
      </c>
      <c r="P931" s="343" t="str">
        <f>VLOOKUP(N931,Register!$B:$E,3,FALSE)</f>
        <v>0,18x896x795 W/С</v>
      </c>
      <c r="Q931" s="447" t="str">
        <f>VLOOKUP(P931,'Tech. sheet (2)'!$A:$S,17,FALSE)</f>
        <v>BIL-7 B</v>
      </c>
      <c r="R931" s="437" t="str">
        <f>VLOOKUP(P931,'Tech. sheet (2)'!$A:$S,12,FALSE)</f>
        <v>W/С</v>
      </c>
      <c r="S931" s="505">
        <v>1.0</v>
      </c>
      <c r="T931" s="505" t="s">
        <v>3306</v>
      </c>
      <c r="U931" s="436">
        <f>VLOOKUP(N931,Register!$B:$E,4,FALSE)</f>
        <v>30000</v>
      </c>
      <c r="V931" s="412"/>
      <c r="W931" s="270"/>
      <c r="X931" s="270"/>
      <c r="Y931" s="270"/>
      <c r="Z931" s="270"/>
      <c r="AA931" s="270"/>
      <c r="AB931" s="270"/>
      <c r="AC931" s="270"/>
    </row>
    <row r="932" ht="15.75" customHeight="1">
      <c r="A932" s="111" t="s">
        <v>2323</v>
      </c>
      <c r="B932" s="436" t="str">
        <f>VLOOKUP(C932,'Tech. sheet (2)'!$A:$S,18,FALSE)</f>
        <v>L-954-848-170TH435S2828-BAO-20EK05  </v>
      </c>
      <c r="C932" s="437" t="str">
        <f>VLOOKUP(A932,Register!$B:$F,3,FALSE)</f>
        <v>OT062-20EK05 BAO</v>
      </c>
      <c r="D932" s="437" t="str">
        <f>VLOOKUP(C932,'Tech. sheet (2)'!$A:$S,17,FALSE)</f>
        <v>62-4 A</v>
      </c>
      <c r="E932" s="437" t="str">
        <f>VLOOKUP(C932,'Tech. sheet (2)'!$A:$S,12,FALSE)</f>
        <v>20EK05</v>
      </c>
      <c r="F932" s="505">
        <v>2.0</v>
      </c>
      <c r="G932" s="401">
        <v>819059.0</v>
      </c>
      <c r="H932" s="436">
        <f>VLOOKUP(A932,Register!$B:$E,4,FALSE)</f>
        <v>28000</v>
      </c>
      <c r="I932" s="412"/>
      <c r="J932" s="412"/>
      <c r="K932" s="412"/>
      <c r="L932" s="412"/>
      <c r="M932" s="412"/>
      <c r="N932" s="202" t="s">
        <v>2337</v>
      </c>
      <c r="O932" s="450" t="str">
        <f>VLOOKUP(P932,'Tech. sheet (2)'!$A:$R,18,FALSE)</f>
        <v>L-922-868-170TH580S2828-BAO-08CB05 </v>
      </c>
      <c r="P932" s="343" t="str">
        <f>VLOOKUP(N932,Register!$B:$E,3,FALSE)</f>
        <v>OT070-ELQ7033A2A  BAO</v>
      </c>
      <c r="Q932" s="437" t="str">
        <f>VLOOKUP(P932,'Tech. sheet (2)'!$A:$S,17,FALSE)</f>
        <v>70-2 A</v>
      </c>
      <c r="R932" s="447" t="str">
        <f>VLOOKUP(P932,'Tech. sheet (2)'!$A:$S,12,FALSE)</f>
        <v>G/G</v>
      </c>
      <c r="S932" s="505">
        <v>1.0</v>
      </c>
      <c r="T932" s="505">
        <v>816314.0</v>
      </c>
      <c r="U932" s="436">
        <f>VLOOKUP(N932,Register!$B:$E,4,FALSE)</f>
        <v>30000</v>
      </c>
      <c r="V932" s="412"/>
      <c r="W932" s="270"/>
      <c r="X932" s="270"/>
      <c r="Y932" s="270"/>
      <c r="Z932" s="270"/>
      <c r="AA932" s="270"/>
      <c r="AB932" s="270"/>
      <c r="AC932" s="270"/>
    </row>
    <row r="933" ht="15.75" customHeight="1">
      <c r="A933" s="202" t="s">
        <v>2313</v>
      </c>
      <c r="B933" s="449" t="str">
        <f>VLOOKUP(C933,'Tech. sheet (2)'!$A:$S,18,FALSE)</f>
        <v>L-950-876-270TH435F5628-BAO-20EB05</v>
      </c>
      <c r="C933" s="437" t="str">
        <f>VLOOKUP(A933,Register!$B:$F,3,FALSE)</f>
        <v>OT153-ELQ1542A3A BAO</v>
      </c>
      <c r="D933" s="437" t="str">
        <f>VLOOKUP(C933,'Tech. sheet (2)'!$A:$S,17,FALSE)</f>
        <v>153-1 A</v>
      </c>
      <c r="E933" s="447" t="str">
        <f>VLOOKUP(C933,'Tech. sheet (2)'!$A:$S,12,FALSE)</f>
        <v>W/G</v>
      </c>
      <c r="F933" s="505">
        <v>3.0</v>
      </c>
      <c r="G933" s="505">
        <v>816733.0</v>
      </c>
      <c r="H933" s="436">
        <f>VLOOKUP(A933,Register!$B:$E,4,FALSE)</f>
        <v>7800</v>
      </c>
      <c r="I933" s="412"/>
      <c r="J933" s="412"/>
      <c r="K933" s="412"/>
      <c r="L933" s="412"/>
      <c r="M933" s="412"/>
      <c r="N933" s="202" t="s">
        <v>2337</v>
      </c>
      <c r="O933" s="450" t="str">
        <f>VLOOKUP(P933,'Tech. sheet (2)'!$A:$R,18,FALSE)</f>
        <v>L-922-868-170TH580S2828-BAO-08CB05 </v>
      </c>
      <c r="P933" s="343" t="str">
        <f>VLOOKUP(N933,Register!$B:$E,3,FALSE)</f>
        <v>OT070-ELQ7033A2A  BAO</v>
      </c>
      <c r="Q933" s="437" t="str">
        <f>VLOOKUP(P933,'Tech. sheet (2)'!$A:$S,17,FALSE)</f>
        <v>70-2 A</v>
      </c>
      <c r="R933" s="447" t="str">
        <f>VLOOKUP(P933,'Tech. sheet (2)'!$A:$S,12,FALSE)</f>
        <v>G/G</v>
      </c>
      <c r="S933" s="505">
        <v>2.0</v>
      </c>
      <c r="T933" s="505">
        <v>816361.0</v>
      </c>
      <c r="U933" s="436">
        <f>VLOOKUP(N933,Register!$B:$E,4,FALSE)</f>
        <v>30000</v>
      </c>
      <c r="V933" s="412"/>
      <c r="W933" s="270"/>
      <c r="X933" s="270"/>
      <c r="Y933" s="270"/>
      <c r="Z933" s="270"/>
      <c r="AA933" s="270"/>
      <c r="AB933" s="270"/>
      <c r="AC933" s="270"/>
    </row>
    <row r="934" ht="15.75" customHeight="1">
      <c r="A934" s="202" t="s">
        <v>2336</v>
      </c>
      <c r="B934" s="449" t="str">
        <f>VLOOKUP(C934,'Tech. sheet (2)'!$A:$S,18,FALSE)</f>
        <v>L-922-868-170TH580S2828-BAO-08CB05 </v>
      </c>
      <c r="C934" s="437" t="str">
        <f>VLOOKUP(A934,Register!$B:$F,3,FALSE)</f>
        <v>OT070-ELQ7033A2A  BAO</v>
      </c>
      <c r="D934" s="437" t="str">
        <f>VLOOKUP(C934,'Tech. sheet (2)'!$A:$S,17,FALSE)</f>
        <v>70-2 A</v>
      </c>
      <c r="E934" s="447" t="str">
        <f>VLOOKUP(C934,'Tech. sheet (2)'!$A:$S,12,FALSE)</f>
        <v>G/G</v>
      </c>
      <c r="F934" s="505">
        <v>2.0</v>
      </c>
      <c r="G934" s="505">
        <v>816361.0</v>
      </c>
      <c r="H934" s="436">
        <f>VLOOKUP(A934,Register!$B:$E,4,FALSE)</f>
        <v>30000</v>
      </c>
      <c r="I934" s="412"/>
      <c r="J934" s="412"/>
      <c r="K934" s="412"/>
      <c r="L934" s="412"/>
      <c r="M934" s="412"/>
      <c r="N934" s="515" t="s">
        <v>2314</v>
      </c>
      <c r="O934" s="344" t="str">
        <f>VLOOKUP(P934,'Tech. sheet (2)'!$A:$R,18,FALSE)</f>
        <v>L-913-766-140TS480F2020-USK-А08К05</v>
      </c>
      <c r="P934" s="343" t="str">
        <f>VLOOKUP(N934,Register!$B:$E,3,FALSE)</f>
        <v>0,14x913x766 USK A08</v>
      </c>
      <c r="Q934" s="437" t="str">
        <f>VLOOKUP(P934,'Tech. sheet (2)'!$A:$S,17,FALSE)</f>
        <v>BUF-1 A</v>
      </c>
      <c r="R934" s="437" t="str">
        <f>VLOOKUP(P934,'Tech. sheet (2)'!$A:$S,12,FALSE)</f>
        <v>ALU/C</v>
      </c>
      <c r="S934" s="505">
        <v>1.0</v>
      </c>
      <c r="T934" s="505" t="s">
        <v>3306</v>
      </c>
      <c r="U934" s="436">
        <f>VLOOKUP(N934,Register!$B:$E,4,FALSE)</f>
        <v>30000</v>
      </c>
      <c r="V934" s="412"/>
      <c r="W934" s="270"/>
      <c r="X934" s="270"/>
      <c r="Y934" s="270"/>
      <c r="Z934" s="270"/>
      <c r="AA934" s="270"/>
      <c r="AB934" s="270"/>
      <c r="AC934" s="270"/>
    </row>
    <row r="935" ht="15.75" customHeight="1">
      <c r="A935" s="202" t="s">
        <v>2343</v>
      </c>
      <c r="B935" s="436" t="str">
        <f>VLOOKUP(C935,'Tech. sheet (2)'!$A:$S,18,FALSE)</f>
        <v>L-922-868-160TH520F2020-HBI-21EK05</v>
      </c>
      <c r="C935" s="437" t="str">
        <f>VLOOKUP(A935,Register!$B:$F,3,FALSE)</f>
        <v>OT070-21EK05 0,16 HBI</v>
      </c>
      <c r="D935" s="437" t="str">
        <f>VLOOKUP(C935,'Tech. sheet (2)'!$A:$S,17,FALSE)</f>
        <v>70-6 D</v>
      </c>
      <c r="E935" s="437" t="str">
        <f>VLOOKUP(C935,'Tech. sheet (2)'!$A:$S,12,FALSE)</f>
        <v>W/C 21Е</v>
      </c>
      <c r="F935" s="505">
        <v>1.0</v>
      </c>
      <c r="G935" s="505" t="s">
        <v>3306</v>
      </c>
      <c r="H935" s="436">
        <f>VLOOKUP(A935,Register!$B:$E,4,FALSE)</f>
        <v>9000</v>
      </c>
      <c r="I935" s="412"/>
      <c r="J935" s="412"/>
      <c r="K935" s="412"/>
      <c r="L935" s="412"/>
      <c r="M935" s="412"/>
      <c r="N935" s="168" t="s">
        <v>2347</v>
      </c>
      <c r="O935" s="344" t="str">
        <f>VLOOKUP(P935,'Tech. sheet (2)'!$A:$R,18,FALSE)</f>
        <v>L-975-925-140TS550S2828-USK-C06K05</v>
      </c>
      <c r="P935" s="343" t="str">
        <f>VLOOKUP(N935,Register!$B:$E,3,FALSE)</f>
        <v>0,14x975x925 G/C USK</v>
      </c>
      <c r="Q935" s="437" t="str">
        <f>VLOOKUP(P935,'Tech. sheet (2)'!$A:$S,17,FALSE)</f>
        <v>BUF-11 A</v>
      </c>
      <c r="R935" s="437" t="str">
        <f>VLOOKUP(P935,'Tech. sheet (2)'!$A:$S,12,FALSE)</f>
        <v>G/C</v>
      </c>
      <c r="S935" s="505">
        <v>2.0</v>
      </c>
      <c r="T935" s="505">
        <v>101597.0</v>
      </c>
      <c r="U935" s="436">
        <f>VLOOKUP(N935,Register!$B:$E,4,FALSE)</f>
        <v>25000</v>
      </c>
      <c r="V935" s="412"/>
      <c r="W935" s="270"/>
      <c r="X935" s="270"/>
      <c r="Y935" s="270"/>
      <c r="Z935" s="270"/>
      <c r="AA935" s="270"/>
      <c r="AB935" s="270"/>
      <c r="AC935" s="270"/>
    </row>
    <row r="936" ht="15.75" customHeight="1">
      <c r="A936" s="202" t="s">
        <v>2345</v>
      </c>
      <c r="B936" s="449" t="str">
        <f>VLOOKUP(C936,'Tech. sheet (2)'!$A:$S,18,FALSE)</f>
        <v>L-975-925-140TS550S2828-USK-21EK05</v>
      </c>
      <c r="C936" s="437" t="str">
        <f>VLOOKUP(A936,Register!$B:$F,3,FALSE)</f>
        <v>0,14x975x925 W/K USK</v>
      </c>
      <c r="D936" s="437" t="str">
        <f>VLOOKUP(C936,'Tech. sheet (2)'!$A:$S,17,FALSE)</f>
        <v>BUF-12 A</v>
      </c>
      <c r="E936" s="437" t="str">
        <f>VLOOKUP(C936,'Tech. sheet (2)'!$A:$S,12,FALSE)</f>
        <v>21EK05</v>
      </c>
      <c r="F936" s="505">
        <v>1.0</v>
      </c>
      <c r="G936" s="505" t="s">
        <v>3306</v>
      </c>
      <c r="H936" s="436">
        <f>VLOOKUP(A936,Register!$B:$E,4,FALSE)</f>
        <v>15000</v>
      </c>
      <c r="I936" s="412"/>
      <c r="J936" s="412"/>
      <c r="K936" s="412"/>
      <c r="L936" s="412"/>
      <c r="M936" s="412"/>
      <c r="N936" s="168" t="s">
        <v>2354</v>
      </c>
      <c r="O936" s="450" t="str">
        <f>VLOOKUP(P936,'Tech. sheet (2)'!$A:$R,18,FALSE)</f>
        <v>L-838-826-200TH415F2828-USK-08CB05</v>
      </c>
      <c r="P936" s="343" t="str">
        <f>VLOOKUP(N936,Register!$B:$E,3,FALSE)</f>
        <v>OT99-ELQ9991A0A ARP</v>
      </c>
      <c r="Q936" s="437" t="str">
        <f>VLOOKUP(P936,'Tech. sheet (2)'!$A:$S,17,FALSE)</f>
        <v>99-S-3</v>
      </c>
      <c r="R936" s="437" t="str">
        <f>VLOOKUP(P936,'Tech. sheet (2)'!$A:$S,12,FALSE)</f>
        <v>G/G </v>
      </c>
      <c r="S936" s="505">
        <v>1.0</v>
      </c>
      <c r="T936" s="505" t="s">
        <v>3307</v>
      </c>
      <c r="U936" s="436">
        <f>VLOOKUP(N936,Register!$B:$E,4,FALSE)</f>
        <v>10000</v>
      </c>
      <c r="V936" s="412"/>
      <c r="W936" s="270"/>
      <c r="X936" s="270"/>
      <c r="Y936" s="270"/>
      <c r="Z936" s="270"/>
      <c r="AA936" s="270"/>
      <c r="AB936" s="270"/>
      <c r="AC936" s="270"/>
    </row>
    <row r="937" ht="15.75" customHeight="1">
      <c r="A937" s="202" t="s">
        <v>2347</v>
      </c>
      <c r="B937" s="436" t="str">
        <f>VLOOKUP(C937,'Tech. sheet (2)'!$A:$S,18,FALSE)</f>
        <v>L-975-925-140TS550S2828-USK-C06K05</v>
      </c>
      <c r="C937" s="437" t="str">
        <f>VLOOKUP(A937,Register!$B:$F,3,FALSE)</f>
        <v>0,14x975x925 G/C USK</v>
      </c>
      <c r="D937" s="437" t="str">
        <f>VLOOKUP(C937,'Tech. sheet (2)'!$A:$S,17,FALSE)</f>
        <v>BUF-11 A</v>
      </c>
      <c r="E937" s="437" t="str">
        <f>VLOOKUP(C937,'Tech. sheet (2)'!$A:$S,12,FALSE)</f>
        <v>G/C</v>
      </c>
      <c r="F937" s="505">
        <v>1.0</v>
      </c>
      <c r="G937" s="505" t="s">
        <v>3306</v>
      </c>
      <c r="H937" s="436">
        <f>VLOOKUP(A937,Register!$B:$E,4,FALSE)</f>
        <v>25000</v>
      </c>
      <c r="I937" s="412"/>
      <c r="J937" s="412"/>
      <c r="K937" s="412"/>
      <c r="L937" s="412"/>
      <c r="M937" s="412"/>
      <c r="N937" s="168" t="s">
        <v>2354</v>
      </c>
      <c r="O937" s="450" t="str">
        <f>VLOOKUP(P937,'Tech. sheet (2)'!$A:$R,18,FALSE)</f>
        <v>L-838-826-200TH415F2828-USK-08CB05</v>
      </c>
      <c r="P937" s="343" t="str">
        <f>VLOOKUP(N937,Register!$B:$E,3,FALSE)</f>
        <v>OT99-ELQ9991A0A ARP</v>
      </c>
      <c r="Q937" s="437" t="str">
        <f>VLOOKUP(P937,'Tech. sheet (2)'!$A:$S,17,FALSE)</f>
        <v>99-S-3</v>
      </c>
      <c r="R937" s="437" t="str">
        <f>VLOOKUP(P937,'Tech. sheet (2)'!$A:$S,12,FALSE)</f>
        <v>G/G </v>
      </c>
      <c r="S937" s="505">
        <v>2.0</v>
      </c>
      <c r="T937" s="505">
        <v>816361.0</v>
      </c>
      <c r="U937" s="436">
        <f>VLOOKUP(N937,Register!$B:$E,4,FALSE)</f>
        <v>10000</v>
      </c>
      <c r="V937" s="412"/>
      <c r="W937" s="270"/>
      <c r="X937" s="270"/>
      <c r="Y937" s="270"/>
      <c r="Z937" s="270"/>
      <c r="AA937" s="270"/>
      <c r="AB937" s="270"/>
      <c r="AC937" s="270"/>
    </row>
    <row r="938" ht="15.75" customHeight="1">
      <c r="A938" s="202" t="s">
        <v>2348</v>
      </c>
      <c r="B938" s="436" t="str">
        <f>VLOOKUP(C938,'Tech. sheet (2)'!$A:$S,18,FALSE)</f>
        <v>L-808-908-200TH550S2828-BAO-A07K05</v>
      </c>
      <c r="C938" s="437" t="str">
        <f>VLOOKUP(A938,Register!$B:$F,3,FALSE)</f>
        <v>OT96 Alu/C BAO auto</v>
      </c>
      <c r="D938" s="437" t="str">
        <f>VLOOKUP(C938,'Tech. sheet (2)'!$A:$S,17,FALSE)</f>
        <v>96-1 A</v>
      </c>
      <c r="E938" s="437" t="str">
        <f>VLOOKUP(C938,'Tech. sheet (2)'!$A:$S,12,FALSE)</f>
        <v>ALU/C</v>
      </c>
      <c r="F938" s="505">
        <v>1.0</v>
      </c>
      <c r="G938" s="505" t="s">
        <v>3306</v>
      </c>
      <c r="H938" s="436">
        <f>VLOOKUP(A938,Register!$B:$E,4,FALSE)</f>
        <v>16000</v>
      </c>
      <c r="I938" s="412"/>
      <c r="J938" s="412"/>
      <c r="K938" s="412"/>
      <c r="L938" s="412"/>
      <c r="M938" s="412"/>
      <c r="N938" s="202" t="s">
        <v>2358</v>
      </c>
      <c r="O938" s="344" t="str">
        <f>VLOOKUP(P938,'Tech. sheet (2)'!$A:$R,18,FALSE)</f>
        <v>L-838-942-170TH550F2820-USK-A55K05   </v>
      </c>
      <c r="P938" s="343" t="str">
        <f>VLOOKUP(N938,Register!$B:$E,3,FALSE)</f>
        <v>0,17x838x942 USK ALU/С</v>
      </c>
      <c r="Q938" s="437" t="str">
        <f>VLOOKUP(P938,'Tech. sheet (2)'!$A:$S,17,FALSE)</f>
        <v>BUF-8 A</v>
      </c>
      <c r="R938" s="437" t="str">
        <f>VLOOKUP(P938,'Tech. sheet (2)'!$A:$S,12,FALSE)</f>
        <v>ALU/С</v>
      </c>
      <c r="S938" s="505">
        <v>2.0</v>
      </c>
      <c r="T938" s="505" t="s">
        <v>3308</v>
      </c>
      <c r="U938" s="436">
        <f>VLOOKUP(N938,Register!$B:$E,4,FALSE)</f>
        <v>40000</v>
      </c>
      <c r="V938" s="412"/>
      <c r="W938" s="270"/>
      <c r="X938" s="270"/>
      <c r="Y938" s="270"/>
      <c r="Z938" s="270"/>
      <c r="AA938" s="270"/>
      <c r="AB938" s="270"/>
      <c r="AC938" s="270"/>
    </row>
    <row r="939" ht="15.75" customHeight="1">
      <c r="A939" s="202" t="s">
        <v>2349</v>
      </c>
      <c r="B939" s="436" t="str">
        <f>VLOOKUP(C939,'Tech. sheet (2)'!$A:$S,18,FALSE)</f>
        <v>L-808-908-180TH550S2828-USK-A07K05</v>
      </c>
      <c r="C939" s="437" t="str">
        <f>VLOOKUP(A939,Register!$B:$F,3,FALSE)</f>
        <v>OT96 ALU/C 0,18 USK auto</v>
      </c>
      <c r="D939" s="437" t="str">
        <f>VLOOKUP(C939,'Tech. sheet (2)'!$A:$S,17,FALSE)</f>
        <v>96-1 B</v>
      </c>
      <c r="E939" s="437" t="str">
        <f>VLOOKUP(C939,'Tech. sheet (2)'!$A:$S,12,FALSE)</f>
        <v>ALU/C</v>
      </c>
      <c r="F939" s="505">
        <v>1.0</v>
      </c>
      <c r="G939" s="505" t="s">
        <v>3306</v>
      </c>
      <c r="H939" s="436">
        <f>VLOOKUP(A939,Register!$B:$E,4,FALSE)</f>
        <v>30000</v>
      </c>
      <c r="I939" s="412"/>
      <c r="J939" s="412"/>
      <c r="K939" s="412"/>
      <c r="L939" s="412"/>
      <c r="M939" s="412"/>
      <c r="N939" s="202" t="s">
        <v>2359</v>
      </c>
      <c r="O939" s="344" t="str">
        <f>VLOOKUP(P939,'Tech. sheet (2)'!$A:$R,18,FALSE)</f>
        <v>L-838-942-170TH550F2820-BAO-A55K05</v>
      </c>
      <c r="P939" s="343" t="str">
        <f>VLOOKUP(N939,Register!$B:$E,3,FALSE)</f>
        <v>0,17x838x942 ALU/С BAO</v>
      </c>
      <c r="Q939" s="437" t="str">
        <f>VLOOKUP(P939,'Tech. sheet (2)'!$A:$S,17,FALSE)</f>
        <v>BUF-8 A</v>
      </c>
      <c r="R939" s="437" t="str">
        <f>VLOOKUP(P939,'Tech. sheet (2)'!$A:$S,12,FALSE)</f>
        <v>ALU/С</v>
      </c>
      <c r="S939" s="505">
        <v>2.0</v>
      </c>
      <c r="T939" s="505" t="s">
        <v>3308</v>
      </c>
      <c r="U939" s="436">
        <f>VLOOKUP(N939,Register!$B:$E,4,FALSE)</f>
        <v>40000</v>
      </c>
      <c r="V939" s="412"/>
      <c r="W939" s="270"/>
      <c r="X939" s="270"/>
      <c r="Y939" s="270"/>
      <c r="Z939" s="270"/>
      <c r="AA939" s="270"/>
      <c r="AB939" s="270"/>
      <c r="AC939" s="270"/>
    </row>
    <row r="940" ht="15.75" customHeight="1">
      <c r="A940" s="202" t="s">
        <v>2343</v>
      </c>
      <c r="B940" s="436" t="str">
        <f>VLOOKUP(C940,'Tech. sheet (2)'!$A:$S,18,FALSE)</f>
        <v>L-922-868-160TH520F2020-HBI-21EK05</v>
      </c>
      <c r="C940" s="437" t="str">
        <f>VLOOKUP(A940,Register!$B:$F,3,FALSE)</f>
        <v>OT070-21EK05 0,16 HBI</v>
      </c>
      <c r="D940" s="437" t="str">
        <f>VLOOKUP(C940,'Tech. sheet (2)'!$A:$S,17,FALSE)</f>
        <v>70-6 D</v>
      </c>
      <c r="E940" s="437" t="str">
        <f>VLOOKUP(C940,'Tech. sheet (2)'!$A:$S,12,FALSE)</f>
        <v>W/C 21Е</v>
      </c>
      <c r="F940" s="505">
        <v>2.0</v>
      </c>
      <c r="G940" s="505" t="s">
        <v>3309</v>
      </c>
      <c r="H940" s="436">
        <f>VLOOKUP(A940,Register!$B:$E,4,FALSE)</f>
        <v>9000</v>
      </c>
      <c r="I940" s="412"/>
      <c r="J940" s="412"/>
      <c r="K940" s="412"/>
      <c r="L940" s="412"/>
      <c r="M940" s="412"/>
      <c r="N940" s="202" t="s">
        <v>2361</v>
      </c>
      <c r="O940" s="344" t="str">
        <f>VLOOKUP(P940,'Tech. sheet (2)'!$A:$R,18,FALSE)</f>
        <v>L-942-790-160TS340S2020-RAS-А08К05</v>
      </c>
      <c r="P940" s="343" t="str">
        <f>VLOOKUP(N940,Register!$B:$E,3,FALSE)</f>
        <v>0,16x942x790 ALU/С</v>
      </c>
      <c r="Q940" s="437" t="str">
        <f>VLOOKUP(P940,'Tech. sheet (2)'!$A:$S,17,FALSE)</f>
        <v>BUF-3 A</v>
      </c>
      <c r="R940" s="437" t="str">
        <f>VLOOKUP(P940,'Tech. sheet (2)'!$A:$S,12,FALSE)</f>
        <v>ALU/С</v>
      </c>
      <c r="S940" s="505">
        <v>2.0</v>
      </c>
      <c r="T940" s="505" t="s">
        <v>3308</v>
      </c>
      <c r="U940" s="436">
        <f>VLOOKUP(N940,Register!$B:$E,4,FALSE)</f>
        <v>23000</v>
      </c>
      <c r="V940" s="412"/>
      <c r="W940" s="270"/>
      <c r="X940" s="270"/>
      <c r="Y940" s="270"/>
      <c r="Z940" s="270"/>
      <c r="AA940" s="270"/>
      <c r="AB940" s="270"/>
      <c r="AC940" s="270"/>
    </row>
    <row r="941" ht="15.75" customHeight="1">
      <c r="A941" s="202" t="s">
        <v>2345</v>
      </c>
      <c r="B941" s="449" t="str">
        <f>VLOOKUP(C941,'Tech. sheet (2)'!$A:$S,18,FALSE)</f>
        <v>L-975-925-140TS550S2828-USK-21EK05</v>
      </c>
      <c r="C941" s="437" t="str">
        <f>VLOOKUP(A941,Register!$B:$F,3,FALSE)</f>
        <v>0,14x975x925 W/K USK</v>
      </c>
      <c r="D941" s="437" t="str">
        <f>VLOOKUP(C941,'Tech. sheet (2)'!$A:$S,17,FALSE)</f>
        <v>BUF-12 A</v>
      </c>
      <c r="E941" s="437" t="str">
        <f>VLOOKUP(C941,'Tech. sheet (2)'!$A:$S,12,FALSE)</f>
        <v>21EK05</v>
      </c>
      <c r="F941" s="505">
        <v>2.0</v>
      </c>
      <c r="G941" s="505" t="s">
        <v>3317</v>
      </c>
      <c r="H941" s="436">
        <f>VLOOKUP(A941,Register!$B:$E,4,FALSE)</f>
        <v>15000</v>
      </c>
      <c r="I941" s="412"/>
      <c r="J941" s="412"/>
      <c r="K941" s="412"/>
      <c r="L941" s="412"/>
      <c r="M941" s="412"/>
      <c r="N941" s="202" t="s">
        <v>2363</v>
      </c>
      <c r="O941" s="344" t="str">
        <f>VLOOKUP(P941,'Tech. sheet (2)'!$A:$R,18,FALSE)</f>
        <v>L-942-790-160TS340S2020-RAS-А08К05</v>
      </c>
      <c r="P941" s="343" t="str">
        <f>VLOOKUP(N941,Register!$B:$E,3,FALSE)</f>
        <v>0,16x942x790 ALU/С</v>
      </c>
      <c r="Q941" s="437" t="str">
        <f>VLOOKUP(P941,'Tech. sheet (2)'!$A:$S,17,FALSE)</f>
        <v>BUF-3 A</v>
      </c>
      <c r="R941" s="437" t="str">
        <f>VLOOKUP(P941,'Tech. sheet (2)'!$A:$S,12,FALSE)</f>
        <v>ALU/С</v>
      </c>
      <c r="S941" s="505">
        <v>2.0</v>
      </c>
      <c r="T941" s="505" t="s">
        <v>3308</v>
      </c>
      <c r="U941" s="436">
        <f>VLOOKUP(N941,Register!$B:$E,4,FALSE)</f>
        <v>24000</v>
      </c>
      <c r="V941" s="412"/>
      <c r="W941" s="270"/>
      <c r="X941" s="270"/>
      <c r="Y941" s="270"/>
      <c r="Z941" s="270"/>
      <c r="AA941" s="270"/>
      <c r="AB941" s="270"/>
      <c r="AC941" s="270"/>
    </row>
    <row r="942" ht="15.75" customHeight="1">
      <c r="A942" s="202" t="s">
        <v>2345</v>
      </c>
      <c r="B942" s="449" t="str">
        <f>VLOOKUP(C942,'Tech. sheet (2)'!$A:$S,18,FALSE)</f>
        <v>L-975-925-140TS550S2828-USK-21EK05</v>
      </c>
      <c r="C942" s="437" t="str">
        <f>VLOOKUP(A942,Register!$B:$F,3,FALSE)</f>
        <v>0,14x975x925 W/K USK</v>
      </c>
      <c r="D942" s="437" t="str">
        <f>VLOOKUP(C942,'Tech. sheet (2)'!$A:$S,17,FALSE)</f>
        <v>BUF-12 A</v>
      </c>
      <c r="E942" s="437" t="str">
        <f>VLOOKUP(C942,'Tech. sheet (2)'!$A:$S,12,FALSE)</f>
        <v>21EK05</v>
      </c>
      <c r="F942" s="505">
        <v>3.0</v>
      </c>
      <c r="G942" s="505" t="s">
        <v>3310</v>
      </c>
      <c r="H942" s="436">
        <f>VLOOKUP(A942,Register!$B:$E,4,FALSE)</f>
        <v>15000</v>
      </c>
      <c r="I942" s="412"/>
      <c r="J942" s="412"/>
      <c r="K942" s="412"/>
      <c r="L942" s="412"/>
      <c r="M942" s="412"/>
      <c r="N942" s="202" t="s">
        <v>2364</v>
      </c>
      <c r="O942" s="344" t="str">
        <f>VLOOKUP(P942,'Tech. sheet (2)'!$A:$R,18,FALSE)</f>
        <v>L-942-790-160TS480S2020-USK-А08К05  </v>
      </c>
      <c r="P942" s="343" t="str">
        <f>VLOOKUP(N942,Register!$B:$E,3,FALSE)</f>
        <v>0,16x942x790 ALU/С USK</v>
      </c>
      <c r="Q942" s="437" t="str">
        <f>VLOOKUP(P942,'Tech. sheet (2)'!$A:$S,17,FALSE)</f>
        <v>BUF-3 B</v>
      </c>
      <c r="R942" s="437" t="str">
        <f>VLOOKUP(P942,'Tech. sheet (2)'!$A:$S,12,FALSE)</f>
        <v>ALU/С</v>
      </c>
      <c r="S942" s="505">
        <v>2.0</v>
      </c>
      <c r="T942" s="505" t="s">
        <v>3308</v>
      </c>
      <c r="U942" s="436">
        <f>VLOOKUP(N942,Register!$B:$E,4,FALSE)</f>
        <v>11000</v>
      </c>
      <c r="V942" s="412"/>
      <c r="W942" s="270"/>
      <c r="X942" s="270"/>
      <c r="Y942" s="270"/>
      <c r="Z942" s="270"/>
      <c r="AA942" s="270"/>
      <c r="AB942" s="270"/>
      <c r="AC942" s="270"/>
    </row>
    <row r="943" ht="15.75" customHeight="1">
      <c r="A943" s="202" t="s">
        <v>2343</v>
      </c>
      <c r="B943" s="436" t="str">
        <f>VLOOKUP(C943,'Tech. sheet (2)'!$A:$S,18,FALSE)</f>
        <v>L-922-868-160TH520F2020-HBI-21EK05</v>
      </c>
      <c r="C943" s="437" t="str">
        <f>VLOOKUP(A943,Register!$B:$F,3,FALSE)</f>
        <v>OT070-21EK05 0,16 HBI</v>
      </c>
      <c r="D943" s="437" t="str">
        <f>VLOOKUP(C943,'Tech. sheet (2)'!$A:$S,17,FALSE)</f>
        <v>70-6 D</v>
      </c>
      <c r="E943" s="437" t="str">
        <f>VLOOKUP(C943,'Tech. sheet (2)'!$A:$S,12,FALSE)</f>
        <v>W/C 21Е</v>
      </c>
      <c r="F943" s="505">
        <v>3.0</v>
      </c>
      <c r="G943" s="505" t="s">
        <v>3310</v>
      </c>
      <c r="H943" s="436">
        <f>VLOOKUP(A943,Register!$B:$E,4,FALSE)</f>
        <v>9000</v>
      </c>
      <c r="I943" s="412"/>
      <c r="J943" s="412"/>
      <c r="K943" s="412"/>
      <c r="L943" s="412"/>
      <c r="M943" s="412"/>
      <c r="N943" s="111" t="s">
        <v>2367</v>
      </c>
      <c r="O943" s="344" t="str">
        <f>VLOOKUP(P943,'Tech. sheet (2)'!$A:$R,18,FALSE)</f>
        <v>L-808-908-180TH550S2828-HBI-A07K05</v>
      </c>
      <c r="P943" s="343" t="str">
        <f>VLOOKUP(N943,Register!$B:$E,3,FALSE)</f>
        <v>OT96 ALU/C 0,18 HBI auto</v>
      </c>
      <c r="Q943" s="437" t="str">
        <f>VLOOKUP(P943,'Tech. sheet (2)'!$A:$S,17,FALSE)</f>
        <v>96-1 B</v>
      </c>
      <c r="R943" s="437" t="str">
        <f>VLOOKUP(P943,'Tech. sheet (2)'!$A:$S,12,FALSE)</f>
        <v>ALU/C</v>
      </c>
      <c r="S943" s="505">
        <v>2.0</v>
      </c>
      <c r="T943" s="505" t="s">
        <v>3308</v>
      </c>
      <c r="U943" s="436">
        <f>VLOOKUP(N943,Register!$B:$E,4,FALSE)</f>
        <v>7000</v>
      </c>
      <c r="V943" s="412"/>
      <c r="W943" s="270"/>
      <c r="X943" s="270"/>
      <c r="Y943" s="270"/>
      <c r="Z943" s="270"/>
      <c r="AA943" s="270"/>
      <c r="AB943" s="270"/>
      <c r="AC943" s="270"/>
    </row>
    <row r="944" ht="15.75" customHeight="1">
      <c r="A944" s="202" t="s">
        <v>2340</v>
      </c>
      <c r="B944" s="436" t="str">
        <f>VLOOKUP(C944,'Tech. sheet (2)'!$A:$S,18,FALSE)</f>
        <v>L-896-795-180TH550F5028-BAO-V14K05</v>
      </c>
      <c r="C944" s="437" t="str">
        <f>VLOOKUP(A944,Register!$B:$F,3,FALSE)</f>
        <v>0,18x896x795 BAO W/С</v>
      </c>
      <c r="D944" s="437" t="str">
        <f>VLOOKUP(C944,'Tech. sheet (2)'!$A:$S,17,FALSE)</f>
        <v>BIL-7 B</v>
      </c>
      <c r="E944" s="437" t="str">
        <f>VLOOKUP(C944,'Tech. sheet (2)'!$A:$S,12,FALSE)</f>
        <v>W/С</v>
      </c>
      <c r="F944" s="505">
        <v>2.0</v>
      </c>
      <c r="G944" s="505">
        <v>818062.0</v>
      </c>
      <c r="H944" s="436">
        <f>VLOOKUP(A944,Register!$B:$E,4,FALSE)</f>
        <v>40000</v>
      </c>
      <c r="I944" s="412"/>
      <c r="J944" s="412"/>
      <c r="K944" s="412"/>
      <c r="L944" s="412"/>
      <c r="M944" s="412"/>
      <c r="N944" s="202" t="s">
        <v>2365</v>
      </c>
      <c r="O944" s="344" t="str">
        <f>VLOOKUP(P944,'Tech. sheet (2)'!$A:$R,18,FALSE)</f>
        <v>L-808-908-200TH550S2828-HBI-15VK05</v>
      </c>
      <c r="P944" s="343" t="str">
        <f>VLOOKUP(N944,Register!$B:$E,3,FALSE)</f>
        <v>OT96-15VK05 HBIS</v>
      </c>
      <c r="Q944" s="437" t="str">
        <f>VLOOKUP(P944,'Tech. sheet (2)'!$A:$S,17,FALSE)</f>
        <v>96-8 A</v>
      </c>
      <c r="R944" s="437" t="str">
        <f>VLOOKUP(P944,'Tech. sheet (2)'!$A:$S,12,FALSE)</f>
        <v>W/C 15V</v>
      </c>
      <c r="S944" s="505">
        <v>2.0</v>
      </c>
      <c r="T944" s="505" t="s">
        <v>3309</v>
      </c>
      <c r="U944" s="436">
        <f>VLOOKUP(N944,Register!$B:$E,4,FALSE)</f>
        <v>6300</v>
      </c>
      <c r="V944" s="412"/>
      <c r="W944" s="270"/>
      <c r="X944" s="270"/>
      <c r="Y944" s="270"/>
      <c r="Z944" s="270"/>
      <c r="AA944" s="270"/>
      <c r="AB944" s="270"/>
      <c r="AC944" s="270"/>
    </row>
    <row r="945" ht="15.75" customHeight="1">
      <c r="A945" s="202" t="s">
        <v>2341</v>
      </c>
      <c r="B945" s="449" t="str">
        <f>VLOOKUP(C945,'Tech. sheet (2)'!$A:$S,18,FALSE)</f>
        <v>L-896-795-180TH550F5028-HBI-V14K05 EXP</v>
      </c>
      <c r="C945" s="437" t="str">
        <f>VLOOKUP(A945,Register!$B:$F,3,FALSE)</f>
        <v>0,18x896x795 W/С</v>
      </c>
      <c r="D945" s="447" t="str">
        <f>VLOOKUP(C945,'Tech. sheet (2)'!$A:$S,17,FALSE)</f>
        <v>BIL-7 B</v>
      </c>
      <c r="E945" s="437" t="str">
        <f>VLOOKUP(C945,'Tech. sheet (2)'!$A:$S,12,FALSE)</f>
        <v>W/С</v>
      </c>
      <c r="F945" s="505">
        <v>2.0</v>
      </c>
      <c r="G945" s="505">
        <v>818062.0</v>
      </c>
      <c r="H945" s="436">
        <f>VLOOKUP(A945,Register!$B:$E,4,FALSE)</f>
        <v>30000</v>
      </c>
      <c r="I945" s="412"/>
      <c r="J945" s="412"/>
      <c r="K945" s="412"/>
      <c r="L945" s="412"/>
      <c r="M945" s="412"/>
      <c r="N945" s="202" t="s">
        <v>2325</v>
      </c>
      <c r="O945" s="344" t="str">
        <f>VLOOKUP(P945,'Tech. sheet (2)'!$A:$R,18,FALSE)</f>
        <v>L-954-848-150TH520S2828-USK-15VK05</v>
      </c>
      <c r="P945" s="343" t="str">
        <f>VLOOKUP(N945,Register!$B:$E,3,FALSE)</f>
        <v>OT062-15VK05 0,15 USK</v>
      </c>
      <c r="Q945" s="437" t="str">
        <f>VLOOKUP(P945,'Tech. sheet (2)'!$A:$S,17,FALSE)</f>
        <v>62-3 C</v>
      </c>
      <c r="R945" s="447" t="str">
        <f>VLOOKUP(P945,'Tech. sheet (2)'!$A:$S,12,FALSE)</f>
        <v>W/C 15V</v>
      </c>
      <c r="S945" s="505">
        <v>2.0</v>
      </c>
      <c r="T945" s="505" t="s">
        <v>3309</v>
      </c>
      <c r="U945" s="436">
        <f>VLOOKUP(N945,Register!$B:$E,4,FALSE)</f>
        <v>300</v>
      </c>
      <c r="V945" s="412"/>
      <c r="W945" s="270"/>
      <c r="X945" s="270"/>
      <c r="Y945" s="270"/>
      <c r="Z945" s="270"/>
      <c r="AA945" s="270"/>
      <c r="AB945" s="270"/>
      <c r="AC945" s="270"/>
    </row>
    <row r="946" ht="15.75" customHeight="1">
      <c r="A946" s="437" t="s">
        <v>2314</v>
      </c>
      <c r="B946" s="436" t="str">
        <f>VLOOKUP(C946,'Tech. sheet (2)'!$A:$S,18,FALSE)</f>
        <v>L-913-766-140TS480F2020-USK-А08К05</v>
      </c>
      <c r="C946" s="437" t="str">
        <f>VLOOKUP(A946,Register!$B:$F,3,FALSE)</f>
        <v>0,14x913x766 USK A08</v>
      </c>
      <c r="D946" s="437" t="str">
        <f>VLOOKUP(C946,'Tech. sheet (2)'!$A:$S,17,FALSE)</f>
        <v>BUF-1 A</v>
      </c>
      <c r="E946" s="437" t="str">
        <f>VLOOKUP(C946,'Tech. sheet (2)'!$A:$S,12,FALSE)</f>
        <v>ALU/C</v>
      </c>
      <c r="F946" s="505">
        <v>2.0</v>
      </c>
      <c r="G946" s="505" t="s">
        <v>3308</v>
      </c>
      <c r="H946" s="436">
        <f>VLOOKUP(A946,Register!$B:$E,4,FALSE)</f>
        <v>30000</v>
      </c>
      <c r="I946" s="412"/>
      <c r="J946" s="412"/>
      <c r="K946" s="412"/>
      <c r="L946" s="412"/>
      <c r="M946" s="412"/>
      <c r="N946" s="111" t="s">
        <v>2353</v>
      </c>
      <c r="O946" s="344" t="str">
        <f>VLOOKUP(P946,'Tech. sheet (2)'!$A:$R,18,FALSE)</f>
        <v>L-838-941,7-200TH550S2828-USK-21EK05</v>
      </c>
      <c r="P946" s="343" t="str">
        <f>VLOOKUP(N946,Register!$B:$E,3,FALSE)</f>
        <v>OT99-21EK05 203XQ</v>
      </c>
      <c r="Q946" s="437" t="str">
        <f>VLOOKUP(P946,'Tech. sheet (2)'!$A:$S,17,FALSE)</f>
        <v>99-C-7 A</v>
      </c>
      <c r="R946" s="437" t="str">
        <f>VLOOKUP(P946,'Tech. sheet (2)'!$A:$S,12,FALSE)</f>
        <v>21EK05</v>
      </c>
      <c r="S946" s="505">
        <v>2.0</v>
      </c>
      <c r="T946" s="505" t="s">
        <v>3309</v>
      </c>
      <c r="U946" s="436">
        <f>VLOOKUP(N946,Register!$B:$E,4,FALSE)</f>
        <v>16000</v>
      </c>
      <c r="V946" s="412"/>
      <c r="W946" s="270"/>
      <c r="X946" s="270"/>
      <c r="Y946" s="270"/>
      <c r="Z946" s="270"/>
      <c r="AA946" s="270"/>
      <c r="AB946" s="270"/>
      <c r="AC946" s="270"/>
    </row>
    <row r="947" ht="15.75" customHeight="1">
      <c r="A947" s="202" t="s">
        <v>2358</v>
      </c>
      <c r="B947" s="436" t="str">
        <f>VLOOKUP(C947,'Tech. sheet (2)'!$A:$S,18,FALSE)</f>
        <v>L-838-942-170TH550F2820-USK-A55K05   </v>
      </c>
      <c r="C947" s="437" t="str">
        <f>VLOOKUP(A947,Register!$B:$F,3,FALSE)</f>
        <v>0,17x838x942 USK ALU/С</v>
      </c>
      <c r="D947" s="437" t="str">
        <f>VLOOKUP(C947,'Tech. sheet (2)'!$A:$S,17,FALSE)</f>
        <v>BUF-8 A</v>
      </c>
      <c r="E947" s="437" t="str">
        <f>VLOOKUP(C947,'Tech. sheet (2)'!$A:$S,12,FALSE)</f>
        <v>ALU/С</v>
      </c>
      <c r="F947" s="505">
        <v>1.0</v>
      </c>
      <c r="G947" s="505" t="s">
        <v>3306</v>
      </c>
      <c r="H947" s="436">
        <f>VLOOKUP(A947,Register!$B:$E,4,FALSE)</f>
        <v>40000</v>
      </c>
      <c r="I947" s="412"/>
      <c r="J947" s="412"/>
      <c r="K947" s="412"/>
      <c r="L947" s="412"/>
      <c r="M947" s="412"/>
      <c r="N947" s="202" t="s">
        <v>2371</v>
      </c>
      <c r="O947" s="450" t="str">
        <f>VLOOKUP(P947,'Tech. sheet (2)'!$A:$R,18,FALSE)</f>
        <v>L-922-868-170TH580S2828-BAO-08CB05 </v>
      </c>
      <c r="P947" s="343" t="str">
        <f>VLOOKUP(N947,Register!$B:$E,3,FALSE)</f>
        <v>OT070-ELQ7033A2A  BAO</v>
      </c>
      <c r="Q947" s="437" t="str">
        <f>VLOOKUP(P947,'Tech. sheet (2)'!$A:$S,17,FALSE)</f>
        <v>70-2 A</v>
      </c>
      <c r="R947" s="447" t="str">
        <f>VLOOKUP(P947,'Tech. sheet (2)'!$A:$S,12,FALSE)</f>
        <v>G/G</v>
      </c>
      <c r="S947" s="505">
        <v>2.0</v>
      </c>
      <c r="T947" s="505">
        <v>816361.0</v>
      </c>
      <c r="U947" s="436">
        <f>VLOOKUP(N947,Register!$B:$E,4,FALSE)</f>
        <v>25000</v>
      </c>
      <c r="V947" s="412"/>
      <c r="W947" s="270"/>
      <c r="X947" s="270"/>
      <c r="Y947" s="270"/>
      <c r="Z947" s="270"/>
      <c r="AA947" s="270"/>
      <c r="AB947" s="270"/>
      <c r="AC947" s="270"/>
    </row>
    <row r="948" ht="15.75" customHeight="1">
      <c r="A948" s="202" t="s">
        <v>2359</v>
      </c>
      <c r="B948" s="436" t="str">
        <f>VLOOKUP(C948,'Tech. sheet (2)'!$A:$S,18,FALSE)</f>
        <v>L-838-942-170TH550F2820-BAO-A55K05</v>
      </c>
      <c r="C948" s="437" t="str">
        <f>VLOOKUP(A948,Register!$B:$F,3,FALSE)</f>
        <v>0,17x838x942 ALU/С BAO</v>
      </c>
      <c r="D948" s="437" t="str">
        <f>VLOOKUP(C948,'Tech. sheet (2)'!$A:$S,17,FALSE)</f>
        <v>BUF-8 A</v>
      </c>
      <c r="E948" s="437" t="str">
        <f>VLOOKUP(C948,'Tech. sheet (2)'!$A:$S,12,FALSE)</f>
        <v>ALU/С</v>
      </c>
      <c r="F948" s="505">
        <v>1.0</v>
      </c>
      <c r="G948" s="505" t="s">
        <v>3306</v>
      </c>
      <c r="H948" s="436">
        <f>VLOOKUP(A948,Register!$B:$E,4,FALSE)</f>
        <v>40000</v>
      </c>
      <c r="I948" s="412"/>
      <c r="J948" s="412"/>
      <c r="K948" s="412"/>
      <c r="L948" s="412"/>
      <c r="M948" s="412"/>
      <c r="N948" s="202" t="s">
        <v>2372</v>
      </c>
      <c r="O948" s="450" t="str">
        <f>VLOOKUP(P948,'Tech. sheet (2)'!$A:$R,18,FALSE)</f>
        <v>L-922-868-170TH580S2828-BAO-08CB05 </v>
      </c>
      <c r="P948" s="343" t="str">
        <f>VLOOKUP(N948,Register!$B:$E,3,FALSE)</f>
        <v>OT070-ELQ7033A2A  BAO</v>
      </c>
      <c r="Q948" s="437" t="str">
        <f>VLOOKUP(P948,'Tech. sheet (2)'!$A:$S,17,FALSE)</f>
        <v>70-2 A</v>
      </c>
      <c r="R948" s="447" t="str">
        <f>VLOOKUP(P948,'Tech. sheet (2)'!$A:$S,12,FALSE)</f>
        <v>G/G</v>
      </c>
      <c r="S948" s="505">
        <v>2.0</v>
      </c>
      <c r="T948" s="505">
        <v>816361.0</v>
      </c>
      <c r="U948" s="436">
        <f>VLOOKUP(N948,Register!$B:$E,4,FALSE)</f>
        <v>25000</v>
      </c>
      <c r="V948" s="412"/>
      <c r="W948" s="270"/>
      <c r="X948" s="270"/>
      <c r="Y948" s="270"/>
      <c r="Z948" s="270"/>
      <c r="AA948" s="270"/>
      <c r="AB948" s="270"/>
      <c r="AC948" s="270"/>
    </row>
    <row r="949" ht="15.75" customHeight="1">
      <c r="A949" s="202" t="s">
        <v>2361</v>
      </c>
      <c r="B949" s="436" t="str">
        <f>VLOOKUP(C949,'Tech. sheet (2)'!$A:$S,18,FALSE)</f>
        <v>L-942-790-160TS340S2020-RAS-А08К05</v>
      </c>
      <c r="C949" s="437" t="str">
        <f>VLOOKUP(A949,Register!$B:$F,3,FALSE)</f>
        <v>0,16x942x790 ALU/С</v>
      </c>
      <c r="D949" s="437" t="str">
        <f>VLOOKUP(C949,'Tech. sheet (2)'!$A:$S,17,FALSE)</f>
        <v>BUF-3 A</v>
      </c>
      <c r="E949" s="437" t="str">
        <f>VLOOKUP(C949,'Tech. sheet (2)'!$A:$S,12,FALSE)</f>
        <v>ALU/С</v>
      </c>
      <c r="F949" s="505">
        <v>1.0</v>
      </c>
      <c r="G949" s="505" t="s">
        <v>3306</v>
      </c>
      <c r="H949" s="436">
        <f>VLOOKUP(A949,Register!$B:$E,4,FALSE)</f>
        <v>23000</v>
      </c>
      <c r="I949" s="412"/>
      <c r="J949" s="412"/>
      <c r="K949" s="412"/>
      <c r="L949" s="412"/>
      <c r="M949" s="412"/>
      <c r="N949" s="202" t="s">
        <v>2373</v>
      </c>
      <c r="O949" s="344" t="str">
        <f>VLOOKUP(P949,'Tech. sheet (2)'!$A:$R,18,FALSE)</f>
        <v>L-922-868-160TH520F2020-HBI-07CK05   </v>
      </c>
      <c r="P949" s="343" t="str">
        <f>VLOOKUP(N949,Register!$B:$E,3,FALSE)</f>
        <v>OT070-ELQ7013A4A</v>
      </c>
      <c r="Q949" s="437" t="str">
        <f>VLOOKUP(P949,'Tech. sheet (2)'!$A:$S,17,FALSE)</f>
        <v>70-3 D</v>
      </c>
      <c r="R949" s="437" t="str">
        <f>VLOOKUP(P949,'Tech. sheet (2)'!$A:$S,12,FALSE)</f>
        <v>G/C </v>
      </c>
      <c r="S949" s="505">
        <v>2.0</v>
      </c>
      <c r="T949" s="505">
        <v>816361.0</v>
      </c>
      <c r="U949" s="436">
        <f>VLOOKUP(N949,Register!$B:$E,4,FALSE)</f>
        <v>25000</v>
      </c>
      <c r="V949" s="412"/>
      <c r="W949" s="270"/>
      <c r="X949" s="270"/>
      <c r="Y949" s="270"/>
      <c r="Z949" s="270"/>
      <c r="AA949" s="270"/>
      <c r="AB949" s="270"/>
      <c r="AC949" s="270"/>
    </row>
    <row r="950" ht="15.75" customHeight="1">
      <c r="A950" s="202" t="s">
        <v>2363</v>
      </c>
      <c r="B950" s="436" t="str">
        <f>VLOOKUP(C950,'Tech. sheet (2)'!$A:$S,18,FALSE)</f>
        <v>L-942-790-160TS340S2020-RAS-А08К05</v>
      </c>
      <c r="C950" s="437" t="str">
        <f>VLOOKUP(A950,Register!$B:$F,3,FALSE)</f>
        <v>0,16x942x790 ALU/С</v>
      </c>
      <c r="D950" s="437" t="str">
        <f>VLOOKUP(C950,'Tech. sheet (2)'!$A:$S,17,FALSE)</f>
        <v>BUF-3 A</v>
      </c>
      <c r="E950" s="437" t="str">
        <f>VLOOKUP(C950,'Tech. sheet (2)'!$A:$S,12,FALSE)</f>
        <v>ALU/С</v>
      </c>
      <c r="F950" s="505">
        <v>1.0</v>
      </c>
      <c r="G950" s="505" t="s">
        <v>3306</v>
      </c>
      <c r="H950" s="436">
        <f>VLOOKUP(A950,Register!$B:$E,4,FALSE)</f>
        <v>24000</v>
      </c>
      <c r="I950" s="412"/>
      <c r="J950" s="412"/>
      <c r="K950" s="412"/>
      <c r="L950" s="412"/>
      <c r="M950" s="412"/>
      <c r="N950" s="202" t="s">
        <v>2374</v>
      </c>
      <c r="O950" s="344" t="str">
        <f>VLOOKUP(P950,'Tech. sheet (2)'!$A:$R,18,FALSE)</f>
        <v>L-838-942-170TH550F2820-BAO-A55K05</v>
      </c>
      <c r="P950" s="343" t="str">
        <f>VLOOKUP(N950,Register!$B:$E,3,FALSE)</f>
        <v>0,17x838x942 ALU/С BAO</v>
      </c>
      <c r="Q950" s="437" t="str">
        <f>VLOOKUP(P950,'Tech. sheet (2)'!$A:$S,17,FALSE)</f>
        <v>BUF-8 A</v>
      </c>
      <c r="R950" s="437" t="str">
        <f>VLOOKUP(P950,'Tech. sheet (2)'!$A:$S,12,FALSE)</f>
        <v>ALU/С</v>
      </c>
      <c r="S950" s="505">
        <v>1.0</v>
      </c>
      <c r="T950" s="505" t="s">
        <v>3306</v>
      </c>
      <c r="U950" s="436">
        <f>VLOOKUP(N950,Register!$B:$E,4,FALSE)</f>
        <v>40000</v>
      </c>
      <c r="V950" s="412"/>
      <c r="W950" s="270"/>
      <c r="X950" s="270"/>
      <c r="Y950" s="270"/>
      <c r="Z950" s="270"/>
      <c r="AA950" s="270"/>
      <c r="AB950" s="270"/>
      <c r="AC950" s="270"/>
    </row>
    <row r="951" ht="15.75" customHeight="1">
      <c r="A951" s="202" t="s">
        <v>2364</v>
      </c>
      <c r="B951" s="436" t="str">
        <f>VLOOKUP(C951,'Tech. sheet (2)'!$A:$S,18,FALSE)</f>
        <v>L-942-790-160TS480S2020-USK-А08К05  </v>
      </c>
      <c r="C951" s="437" t="str">
        <f>VLOOKUP(A951,Register!$B:$F,3,FALSE)</f>
        <v>0,16x942x790 ALU/С USK</v>
      </c>
      <c r="D951" s="437" t="str">
        <f>VLOOKUP(C951,'Tech. sheet (2)'!$A:$S,17,FALSE)</f>
        <v>BUF-3 B</v>
      </c>
      <c r="E951" s="437" t="str">
        <f>VLOOKUP(C951,'Tech. sheet (2)'!$A:$S,12,FALSE)</f>
        <v>ALU/С</v>
      </c>
      <c r="F951" s="505">
        <v>1.0</v>
      </c>
      <c r="G951" s="505" t="s">
        <v>3306</v>
      </c>
      <c r="H951" s="436">
        <f>VLOOKUP(A951,Register!$B:$E,4,FALSE)</f>
        <v>11000</v>
      </c>
      <c r="I951" s="412"/>
      <c r="J951" s="412"/>
      <c r="K951" s="412"/>
      <c r="L951" s="412"/>
      <c r="M951" s="412"/>
      <c r="N951" s="202" t="s">
        <v>2376</v>
      </c>
      <c r="O951" s="344" t="str">
        <f>VLOOKUP(P951,'Tech. sheet (2)'!$A:$R,18,FALSE)</f>
        <v>L-975-925-140TS550S2828-USK-C06K05</v>
      </c>
      <c r="P951" s="343" t="str">
        <f>VLOOKUP(N951,Register!$B:$E,3,FALSE)</f>
        <v>0,14x975x925 G/C USK</v>
      </c>
      <c r="Q951" s="437" t="str">
        <f>VLOOKUP(P951,'Tech. sheet (2)'!$A:$S,17,FALSE)</f>
        <v>BUF-11 A</v>
      </c>
      <c r="R951" s="437" t="str">
        <f>VLOOKUP(P951,'Tech. sheet (2)'!$A:$S,12,FALSE)</f>
        <v>G/C</v>
      </c>
      <c r="S951" s="505">
        <v>1.0</v>
      </c>
      <c r="T951" s="505" t="s">
        <v>3306</v>
      </c>
      <c r="U951" s="436">
        <f>VLOOKUP(N951,Register!$B:$E,4,FALSE)</f>
        <v>27600</v>
      </c>
      <c r="V951" s="412"/>
      <c r="W951" s="270"/>
      <c r="X951" s="270"/>
      <c r="Y951" s="270"/>
      <c r="Z951" s="270"/>
      <c r="AA951" s="270"/>
      <c r="AB951" s="270"/>
      <c r="AC951" s="270"/>
    </row>
    <row r="952" ht="15.75" customHeight="1">
      <c r="A952" s="111" t="s">
        <v>2367</v>
      </c>
      <c r="B952" s="436" t="str">
        <f>VLOOKUP(C952,'Tech. sheet (2)'!$A:$S,18,FALSE)</f>
        <v>L-808-908-180TH550S2828-HBI-A07K05</v>
      </c>
      <c r="C952" s="437" t="str">
        <f>VLOOKUP(A952,Register!$B:$F,3,FALSE)</f>
        <v>OT96 ALU/C 0,18 HBI auto</v>
      </c>
      <c r="D952" s="437" t="str">
        <f>VLOOKUP(C952,'Tech. sheet (2)'!$A:$S,17,FALSE)</f>
        <v>96-1 B</v>
      </c>
      <c r="E952" s="437" t="str">
        <f>VLOOKUP(C952,'Tech. sheet (2)'!$A:$S,12,FALSE)</f>
        <v>ALU/C</v>
      </c>
      <c r="F952" s="505">
        <v>1.0</v>
      </c>
      <c r="G952" s="505" t="s">
        <v>3306</v>
      </c>
      <c r="H952" s="436">
        <f>VLOOKUP(A952,Register!$B:$E,4,FALSE)</f>
        <v>7000</v>
      </c>
      <c r="I952" s="412"/>
      <c r="J952" s="412"/>
      <c r="K952" s="412"/>
      <c r="L952" s="412"/>
      <c r="M952" s="412"/>
      <c r="N952" s="202" t="s">
        <v>2377</v>
      </c>
      <c r="O952" s="344" t="str">
        <f>VLOOKUP(P952,'Tech. sheet (2)'!$A:$R,18,FALSE)</f>
        <v>L-975-925-140TS550S2828-USK-C06K05</v>
      </c>
      <c r="P952" s="343" t="str">
        <f>VLOOKUP(N952,Register!$B:$E,3,FALSE)</f>
        <v>0,14x975x925 G/C USK</v>
      </c>
      <c r="Q952" s="437" t="str">
        <f>VLOOKUP(P952,'Tech. sheet (2)'!$A:$S,17,FALSE)</f>
        <v>BUF-11 A</v>
      </c>
      <c r="R952" s="437" t="str">
        <f>VLOOKUP(P952,'Tech. sheet (2)'!$A:$S,12,FALSE)</f>
        <v>G/C</v>
      </c>
      <c r="S952" s="505">
        <v>1.0</v>
      </c>
      <c r="T952" s="505" t="s">
        <v>3306</v>
      </c>
      <c r="U952" s="436">
        <f>VLOOKUP(N952,Register!$B:$E,4,FALSE)</f>
        <v>18000</v>
      </c>
      <c r="V952" s="412"/>
      <c r="W952" s="270"/>
      <c r="X952" s="270"/>
      <c r="Y952" s="270"/>
      <c r="Z952" s="270"/>
      <c r="AA952" s="270"/>
      <c r="AB952" s="270"/>
      <c r="AC952" s="270"/>
    </row>
    <row r="953" ht="15.75" customHeight="1">
      <c r="A953" s="202" t="s">
        <v>2365</v>
      </c>
      <c r="B953" s="436" t="str">
        <f>VLOOKUP(C953,'Tech. sheet (2)'!$A:$S,18,FALSE)</f>
        <v>L-808-908-200TH550S2828-HBI-15VK05</v>
      </c>
      <c r="C953" s="437" t="str">
        <f>VLOOKUP(A953,Register!$B:$F,3,FALSE)</f>
        <v>OT96-15VK05 HBIS</v>
      </c>
      <c r="D953" s="437" t="str">
        <f>VLOOKUP(C953,'Tech. sheet (2)'!$A:$S,17,FALSE)</f>
        <v>96-8 A</v>
      </c>
      <c r="E953" s="437" t="str">
        <f>VLOOKUP(C953,'Tech. sheet (2)'!$A:$S,12,FALSE)</f>
        <v>W/C 15V</v>
      </c>
      <c r="F953" s="505">
        <v>1.0</v>
      </c>
      <c r="G953" s="505" t="s">
        <v>3306</v>
      </c>
      <c r="H953" s="436">
        <f>VLOOKUP(A953,Register!$B:$E,4,FALSE)</f>
        <v>6300</v>
      </c>
      <c r="I953" s="412"/>
      <c r="J953" s="412"/>
      <c r="K953" s="412"/>
      <c r="L953" s="412"/>
      <c r="M953" s="412"/>
      <c r="N953" s="202" t="s">
        <v>2378</v>
      </c>
      <c r="O953" s="344" t="str">
        <f>VLOOKUP(P953,'Tech. sheet (2)'!$A:$R,18,FALSE)</f>
        <v>L-975-925-140TS550S2828-USK-C06K05</v>
      </c>
      <c r="P953" s="343" t="str">
        <f>VLOOKUP(N953,Register!$B:$E,3,FALSE)</f>
        <v>0,14x975x925 G/C USK</v>
      </c>
      <c r="Q953" s="437" t="str">
        <f>VLOOKUP(P953,'Tech. sheet (2)'!$A:$S,17,FALSE)</f>
        <v>BUF-11 A</v>
      </c>
      <c r="R953" s="437" t="str">
        <f>VLOOKUP(P953,'Tech. sheet (2)'!$A:$S,12,FALSE)</f>
        <v>G/C</v>
      </c>
      <c r="S953" s="505">
        <v>1.0</v>
      </c>
      <c r="T953" s="505" t="s">
        <v>3306</v>
      </c>
      <c r="U953" s="436">
        <f>VLOOKUP(N953,Register!$B:$E,4,FALSE)</f>
        <v>26000</v>
      </c>
      <c r="V953" s="412"/>
      <c r="W953" s="270"/>
      <c r="X953" s="270"/>
      <c r="Y953" s="270"/>
      <c r="Z953" s="270"/>
      <c r="AA953" s="270"/>
      <c r="AB953" s="270"/>
      <c r="AC953" s="270"/>
    </row>
    <row r="954" ht="15.75" customHeight="1">
      <c r="A954" s="111" t="s">
        <v>2353</v>
      </c>
      <c r="B954" s="436" t="str">
        <f>VLOOKUP(C954,'Tech. sheet (2)'!$A:$S,18,FALSE)</f>
        <v>L-838-941,7-200TH550S2828-USK-21EK05</v>
      </c>
      <c r="C954" s="437" t="str">
        <f>VLOOKUP(A954,Register!$B:$F,3,FALSE)</f>
        <v>OT99-21EK05 203XQ</v>
      </c>
      <c r="D954" s="437" t="str">
        <f>VLOOKUP(C954,'Tech. sheet (2)'!$A:$S,17,FALSE)</f>
        <v>99-C-7 A</v>
      </c>
      <c r="E954" s="437" t="str">
        <f>VLOOKUP(C954,'Tech. sheet (2)'!$A:$S,12,FALSE)</f>
        <v>21EK05</v>
      </c>
      <c r="F954" s="505">
        <v>1.0</v>
      </c>
      <c r="G954" s="505" t="s">
        <v>3306</v>
      </c>
      <c r="H954" s="436">
        <f>VLOOKUP(A954,Register!$B:$E,4,FALSE)</f>
        <v>16000</v>
      </c>
      <c r="I954" s="412"/>
      <c r="J954" s="412"/>
      <c r="K954" s="412"/>
      <c r="L954" s="412"/>
      <c r="M954" s="412"/>
      <c r="N954" s="202" t="s">
        <v>2374</v>
      </c>
      <c r="O954" s="344" t="str">
        <f>VLOOKUP(P954,'Tech. sheet (2)'!$A:$R,18,FALSE)</f>
        <v>L-838-942-170TH550F2820-BAO-A55K05</v>
      </c>
      <c r="P954" s="343" t="str">
        <f>VLOOKUP(N954,Register!$B:$E,3,FALSE)</f>
        <v>0,17x838x942 ALU/С BAO</v>
      </c>
      <c r="Q954" s="437" t="str">
        <f>VLOOKUP(P954,'Tech. sheet (2)'!$A:$S,17,FALSE)</f>
        <v>BUF-8 A</v>
      </c>
      <c r="R954" s="437" t="str">
        <f>VLOOKUP(P954,'Tech. sheet (2)'!$A:$S,12,FALSE)</f>
        <v>ALU/С</v>
      </c>
      <c r="S954" s="505">
        <v>1.0</v>
      </c>
      <c r="T954" s="505" t="s">
        <v>3306</v>
      </c>
      <c r="U954" s="436">
        <v>20000.0</v>
      </c>
      <c r="V954" s="412"/>
      <c r="W954" s="270"/>
      <c r="X954" s="270"/>
      <c r="Y954" s="270"/>
      <c r="Z954" s="270"/>
      <c r="AA954" s="270"/>
      <c r="AB954" s="270"/>
      <c r="AC954" s="270"/>
    </row>
    <row r="955" ht="15.75" customHeight="1">
      <c r="A955" s="111" t="s">
        <v>2325</v>
      </c>
      <c r="B955" s="436" t="str">
        <f>VLOOKUP(C955,'Tech. sheet (2)'!$A:$S,18,FALSE)</f>
        <v>L-954-848-150TH520S2828-USK-15VK05</v>
      </c>
      <c r="C955" s="437" t="str">
        <f>VLOOKUP(A955,Register!$B:$F,3,FALSE)</f>
        <v>OT062-15VK05 0,15 USK</v>
      </c>
      <c r="D955" s="437" t="str">
        <f>VLOOKUP(C955,'Tech. sheet (2)'!$A:$S,17,FALSE)</f>
        <v>62-3 C</v>
      </c>
      <c r="E955" s="447" t="str">
        <f>VLOOKUP(C955,'Tech. sheet (2)'!$A:$S,12,FALSE)</f>
        <v>W/C 15V</v>
      </c>
      <c r="F955" s="505">
        <v>1.0</v>
      </c>
      <c r="G955" s="505" t="s">
        <v>3306</v>
      </c>
      <c r="H955" s="436">
        <f>VLOOKUP(A955,Register!$B:$E,4,FALSE)</f>
        <v>300</v>
      </c>
      <c r="I955" s="412"/>
      <c r="J955" s="412"/>
      <c r="K955" s="412"/>
      <c r="L955" s="412"/>
      <c r="M955" s="412"/>
      <c r="N955" s="111" t="s">
        <v>2353</v>
      </c>
      <c r="O955" s="344" t="str">
        <f>VLOOKUP(P955,'Tech. sheet (2)'!$A:$R,18,FALSE)</f>
        <v>L-838-941,7-200TH550S2828-USK-21EK05</v>
      </c>
      <c r="P955" s="343" t="str">
        <f>VLOOKUP(N955,Register!$B:$E,3,FALSE)</f>
        <v>OT99-21EK05 203XQ</v>
      </c>
      <c r="Q955" s="437" t="str">
        <f>VLOOKUP(P955,'Tech. sheet (2)'!$A:$S,17,FALSE)</f>
        <v>99-C-7 A</v>
      </c>
      <c r="R955" s="437" t="str">
        <f>VLOOKUP(P955,'Tech. sheet (2)'!$A:$S,12,FALSE)</f>
        <v>21EK05</v>
      </c>
      <c r="S955" s="505">
        <v>3.0</v>
      </c>
      <c r="T955" s="505" t="s">
        <v>3310</v>
      </c>
      <c r="U955" s="436">
        <f>VLOOKUP(N955,Register!$B:$E,4,FALSE)</f>
        <v>16000</v>
      </c>
      <c r="V955" s="412"/>
      <c r="W955" s="270"/>
      <c r="X955" s="270"/>
      <c r="Y955" s="270"/>
      <c r="Z955" s="270"/>
      <c r="AA955" s="270"/>
      <c r="AB955" s="270"/>
      <c r="AC955" s="270"/>
    </row>
    <row r="956" ht="15.75" customHeight="1">
      <c r="A956" s="202" t="s">
        <v>2357</v>
      </c>
      <c r="B956" s="436" t="str">
        <f>VLOOKUP(C956,'Tech. sheet (2)'!$A:$S,18,FALSE)</f>
        <v>L-954-848-170TH435S2828-BAO-20EK05  </v>
      </c>
      <c r="C956" s="437" t="str">
        <f>VLOOKUP(A956,Register!$B:$F,3,FALSE)</f>
        <v>OT062-20EK05 BAO</v>
      </c>
      <c r="D956" s="437" t="str">
        <f>VLOOKUP(C956,'Tech. sheet (2)'!$A:$S,17,FALSE)</f>
        <v>62-4 A</v>
      </c>
      <c r="E956" s="437" t="str">
        <f>VLOOKUP(C956,'Tech. sheet (2)'!$A:$S,12,FALSE)</f>
        <v>20EK05</v>
      </c>
      <c r="F956" s="505">
        <v>1.0</v>
      </c>
      <c r="G956" s="505" t="s">
        <v>3326</v>
      </c>
      <c r="H956" s="436">
        <f>VLOOKUP(A956,Register!$B:$E,4,FALSE)</f>
        <v>4700</v>
      </c>
      <c r="I956" s="412"/>
      <c r="J956" s="412"/>
      <c r="K956" s="412"/>
      <c r="L956" s="412"/>
      <c r="M956" s="412"/>
      <c r="N956" s="111" t="s">
        <v>2375</v>
      </c>
      <c r="O956" s="344" t="str">
        <f>VLOOKUP(P956,'Tech. sheet (2)'!$A:$R,18,FALSE)</f>
        <v>L-838-942-170TH550F2820-BAO-A55K05</v>
      </c>
      <c r="P956" s="343" t="str">
        <f>VLOOKUP(N956,Register!$B:$E,3,FALSE)</f>
        <v>0,17x838x942 ALU/С BAO</v>
      </c>
      <c r="Q956" s="437" t="str">
        <f>VLOOKUP(P956,'Tech. sheet (2)'!$A:$S,17,FALSE)</f>
        <v>BUF-8 A</v>
      </c>
      <c r="R956" s="437" t="str">
        <f>VLOOKUP(P956,'Tech. sheet (2)'!$A:$S,12,FALSE)</f>
        <v>ALU/С</v>
      </c>
      <c r="S956" s="505">
        <v>2.0</v>
      </c>
      <c r="T956" s="505" t="s">
        <v>3308</v>
      </c>
      <c r="U956" s="436">
        <f>VLOOKUP(N956,Register!$B:$E,4,FALSE)</f>
        <v>40000</v>
      </c>
      <c r="V956" s="412"/>
      <c r="W956" s="270"/>
      <c r="X956" s="270"/>
      <c r="Y956" s="270"/>
      <c r="Z956" s="270"/>
      <c r="AA956" s="270"/>
      <c r="AB956" s="270"/>
      <c r="AC956" s="270"/>
    </row>
    <row r="957" ht="15.75" customHeight="1">
      <c r="A957" s="202" t="s">
        <v>2357</v>
      </c>
      <c r="B957" s="436" t="str">
        <f>VLOOKUP(C957,'Tech. sheet (2)'!$A:$S,18,FALSE)</f>
        <v>L-954-848-170TH435S2828-BAO-20EK05  </v>
      </c>
      <c r="C957" s="437" t="str">
        <f>VLOOKUP(A957,Register!$B:$F,3,FALSE)</f>
        <v>OT062-20EK05 BAO</v>
      </c>
      <c r="D957" s="437" t="str">
        <f>VLOOKUP(C957,'Tech. sheet (2)'!$A:$S,17,FALSE)</f>
        <v>62-4 A</v>
      </c>
      <c r="E957" s="437" t="str">
        <f>VLOOKUP(C957,'Tech. sheet (2)'!$A:$S,12,FALSE)</f>
        <v>20EK05</v>
      </c>
      <c r="F957" s="505">
        <v>2.0</v>
      </c>
      <c r="G957" s="505">
        <v>819059.0</v>
      </c>
      <c r="H957" s="436">
        <f>VLOOKUP(A957,Register!$B:$E,4,FALSE)</f>
        <v>4700</v>
      </c>
      <c r="I957" s="412"/>
      <c r="J957" s="412"/>
      <c r="K957" s="412"/>
      <c r="L957" s="412"/>
      <c r="M957" s="412"/>
      <c r="N957" s="202" t="s">
        <v>2383</v>
      </c>
      <c r="O957" s="344" t="str">
        <f>VLOOKUP(P957,'Tech. sheet (2)'!$A:$R,18,FALSE)</f>
        <v>L-942-790-160TS340S2020-RAS-А08К05</v>
      </c>
      <c r="P957" s="343" t="str">
        <f>VLOOKUP(N957,Register!$B:$E,3,FALSE)</f>
        <v>0,16x942x790 ALU/С</v>
      </c>
      <c r="Q957" s="437" t="str">
        <f>VLOOKUP(P957,'Tech. sheet (2)'!$A:$S,17,FALSE)</f>
        <v>BUF-3 A</v>
      </c>
      <c r="R957" s="437" t="str">
        <f>VLOOKUP(P957,'Tech. sheet (2)'!$A:$S,12,FALSE)</f>
        <v>ALU/С</v>
      </c>
      <c r="S957" s="505">
        <v>2.0</v>
      </c>
      <c r="T957" s="505" t="s">
        <v>3308</v>
      </c>
      <c r="U957" s="436">
        <f>VLOOKUP(N957,Register!$B:$E,4,FALSE)</f>
        <v>25000</v>
      </c>
      <c r="V957" s="412"/>
      <c r="W957" s="270"/>
      <c r="X957" s="270"/>
      <c r="Y957" s="270"/>
      <c r="Z957" s="270"/>
      <c r="AA957" s="270"/>
      <c r="AB957" s="270"/>
      <c r="AC957" s="270"/>
    </row>
    <row r="958" ht="15.75" customHeight="1">
      <c r="A958" s="202" t="s">
        <v>2357</v>
      </c>
      <c r="B958" s="436" t="str">
        <f>VLOOKUP(C958,'Tech. sheet (2)'!$A:$S,18,FALSE)</f>
        <v>L-954-848-170TH435S2828-BAO-20EK05  </v>
      </c>
      <c r="C958" s="437" t="str">
        <f>VLOOKUP(A958,Register!$B:$F,3,FALSE)</f>
        <v>OT062-20EK05 BAO</v>
      </c>
      <c r="D958" s="437" t="str">
        <f>VLOOKUP(C958,'Tech. sheet (2)'!$A:$S,17,FALSE)</f>
        <v>62-4 A</v>
      </c>
      <c r="E958" s="437" t="str">
        <f>VLOOKUP(C958,'Tech. sheet (2)'!$A:$S,12,FALSE)</f>
        <v>20EK05</v>
      </c>
      <c r="F958" s="505">
        <v>3.0</v>
      </c>
      <c r="G958" s="505">
        <v>816733.0</v>
      </c>
      <c r="H958" s="436">
        <f>VLOOKUP(A958,Register!$B:$E,4,FALSE)</f>
        <v>4700</v>
      </c>
      <c r="I958" s="412"/>
      <c r="J958" s="412"/>
      <c r="K958" s="412"/>
      <c r="L958" s="412"/>
      <c r="M958" s="412"/>
      <c r="N958" s="202" t="s">
        <v>2386</v>
      </c>
      <c r="O958" s="344" t="str">
        <f>VLOOKUP(P958,'Tech. sheet (2)'!$A:$R,18,FALSE)</f>
        <v>L-913-766-140TS480F2020-USK-А08К05</v>
      </c>
      <c r="P958" s="343" t="str">
        <f>VLOOKUP(N958,Register!$B:$E,3,FALSE)</f>
        <v>0,14x913x766 USK A08</v>
      </c>
      <c r="Q958" s="437" t="str">
        <f>VLOOKUP(P958,'Tech. sheet (2)'!$A:$S,17,FALSE)</f>
        <v>BUF-1 A</v>
      </c>
      <c r="R958" s="437" t="str">
        <f>VLOOKUP(P958,'Tech. sheet (2)'!$A:$S,12,FALSE)</f>
        <v>ALU/C</v>
      </c>
      <c r="S958" s="505">
        <v>1.0</v>
      </c>
      <c r="T958" s="505" t="s">
        <v>3306</v>
      </c>
      <c r="U958" s="436">
        <f>VLOOKUP(N958,Register!$B:$E,4,FALSE)</f>
        <v>30000</v>
      </c>
      <c r="V958" s="412"/>
      <c r="W958" s="270"/>
      <c r="X958" s="270"/>
      <c r="Y958" s="270"/>
      <c r="Z958" s="270"/>
      <c r="AA958" s="270"/>
      <c r="AB958" s="270"/>
      <c r="AC958" s="270"/>
    </row>
    <row r="959" ht="15.75" customHeight="1">
      <c r="A959" s="111" t="s">
        <v>2371</v>
      </c>
      <c r="B959" s="449" t="str">
        <f>VLOOKUP(C959,'Tech. sheet (2)'!$A:$S,18,FALSE)</f>
        <v>L-922-868-170TH580S2828-BAO-08CB05 </v>
      </c>
      <c r="C959" s="437" t="str">
        <f>VLOOKUP(A959,Register!$B:$F,3,FALSE)</f>
        <v>OT070-ELQ7033A2A  BAO</v>
      </c>
      <c r="D959" s="437" t="str">
        <f>VLOOKUP(C959,'Tech. sheet (2)'!$A:$S,17,FALSE)</f>
        <v>70-2 A</v>
      </c>
      <c r="E959" s="447" t="str">
        <f>VLOOKUP(C959,'Tech. sheet (2)'!$A:$S,12,FALSE)</f>
        <v>G/G</v>
      </c>
      <c r="F959" s="505">
        <v>1.0</v>
      </c>
      <c r="G959" s="505">
        <v>816314.0</v>
      </c>
      <c r="H959" s="436">
        <f>VLOOKUP(A959,Register!$B:$E,4,FALSE)</f>
        <v>25000</v>
      </c>
      <c r="I959" s="412"/>
      <c r="J959" s="412"/>
      <c r="K959" s="412"/>
      <c r="L959" s="412"/>
      <c r="M959" s="412"/>
      <c r="N959" s="202" t="s">
        <v>2387</v>
      </c>
      <c r="O959" s="344" t="str">
        <f>VLOOKUP(P959,'Tech. sheet (2)'!$A:$R,18,FALSE)</f>
        <v>L-913-766-140TS480F2020-USK-А08К05</v>
      </c>
      <c r="P959" s="343" t="str">
        <f>VLOOKUP(N959,Register!$B:$E,3,FALSE)</f>
        <v>0,14x913x766 USK A08</v>
      </c>
      <c r="Q959" s="437" t="str">
        <f>VLOOKUP(P959,'Tech. sheet (2)'!$A:$S,17,FALSE)</f>
        <v>BUF-1 A</v>
      </c>
      <c r="R959" s="437" t="str">
        <f>VLOOKUP(P959,'Tech. sheet (2)'!$A:$S,12,FALSE)</f>
        <v>ALU/C</v>
      </c>
      <c r="S959" s="505">
        <v>1.0</v>
      </c>
      <c r="T959" s="505" t="s">
        <v>3306</v>
      </c>
      <c r="U959" s="436">
        <f>VLOOKUP(N959,Register!$B:$E,4,FALSE)</f>
        <v>20000</v>
      </c>
      <c r="V959" s="412"/>
      <c r="W959" s="270"/>
      <c r="X959" s="270"/>
      <c r="Y959" s="270"/>
      <c r="Z959" s="270"/>
      <c r="AA959" s="270"/>
      <c r="AB959" s="270"/>
      <c r="AC959" s="270"/>
    </row>
    <row r="960" ht="15.75" customHeight="1">
      <c r="A960" s="111" t="s">
        <v>2372</v>
      </c>
      <c r="B960" s="449" t="str">
        <f>VLOOKUP(C960,'Tech. sheet (2)'!$A:$S,18,FALSE)</f>
        <v>L-922-868-170TH580S2828-BAO-08CB05 </v>
      </c>
      <c r="C960" s="437" t="str">
        <f>VLOOKUP(A960,Register!$B:$F,3,FALSE)</f>
        <v>OT070-ELQ7033A2A  BAO</v>
      </c>
      <c r="D960" s="437" t="str">
        <f>VLOOKUP(C960,'Tech. sheet (2)'!$A:$S,17,FALSE)</f>
        <v>70-2 A</v>
      </c>
      <c r="E960" s="447" t="str">
        <f>VLOOKUP(C960,'Tech. sheet (2)'!$A:$S,12,FALSE)</f>
        <v>G/G</v>
      </c>
      <c r="F960" s="505">
        <v>1.0</v>
      </c>
      <c r="G960" s="505">
        <v>816314.0</v>
      </c>
      <c r="H960" s="436">
        <f>VLOOKUP(A960,Register!$B:$E,4,FALSE)</f>
        <v>25000</v>
      </c>
      <c r="I960" s="412"/>
      <c r="J960" s="412"/>
      <c r="K960" s="412"/>
      <c r="L960" s="412"/>
      <c r="M960" s="412"/>
      <c r="N960" s="202" t="s">
        <v>2375</v>
      </c>
      <c r="O960" s="344" t="str">
        <f>VLOOKUP(P960,'Tech. sheet (2)'!$A:$R,18,FALSE)</f>
        <v>L-838-942-170TH550F2820-BAO-A55K05</v>
      </c>
      <c r="P960" s="343" t="str">
        <f>VLOOKUP(N960,Register!$B:$E,3,FALSE)</f>
        <v>0,17x838x942 ALU/С BAO</v>
      </c>
      <c r="Q960" s="437" t="str">
        <f>VLOOKUP(P960,'Tech. sheet (2)'!$A:$S,17,FALSE)</f>
        <v>BUF-8 A</v>
      </c>
      <c r="R960" s="437" t="str">
        <f>VLOOKUP(P960,'Tech. sheet (2)'!$A:$S,12,FALSE)</f>
        <v>ALU/С</v>
      </c>
      <c r="S960" s="505">
        <v>1.0</v>
      </c>
      <c r="T960" s="505" t="s">
        <v>3306</v>
      </c>
      <c r="U960" s="436">
        <f>VLOOKUP(N960,Register!$B:$E,4,FALSE)</f>
        <v>40000</v>
      </c>
      <c r="V960" s="412"/>
      <c r="W960" s="270"/>
      <c r="X960" s="270"/>
      <c r="Y960" s="270"/>
      <c r="Z960" s="270"/>
      <c r="AA960" s="270"/>
      <c r="AB960" s="270"/>
      <c r="AC960" s="270"/>
    </row>
    <row r="961" ht="15.75" customHeight="1">
      <c r="A961" s="202" t="s">
        <v>2373</v>
      </c>
      <c r="B961" s="436" t="str">
        <f>VLOOKUP(C961,'Tech. sheet (2)'!$A:$S,18,FALSE)</f>
        <v>L-922-868-160TH520F2020-HBI-07CK05   </v>
      </c>
      <c r="C961" s="437" t="str">
        <f>VLOOKUP(A961,Register!$B:$F,3,FALSE)</f>
        <v>OT070-ELQ7013A4A</v>
      </c>
      <c r="D961" s="437" t="str">
        <f>VLOOKUP(C961,'Tech. sheet (2)'!$A:$S,17,FALSE)</f>
        <v>70-3 D</v>
      </c>
      <c r="E961" s="437" t="str">
        <f>VLOOKUP(C961,'Tech. sheet (2)'!$A:$S,12,FALSE)</f>
        <v>G/C </v>
      </c>
      <c r="F961" s="505">
        <v>1.0</v>
      </c>
      <c r="G961" s="505" t="s">
        <v>3306</v>
      </c>
      <c r="H961" s="436">
        <f>VLOOKUP(A961,Register!$B:$E,4,FALSE)</f>
        <v>25000</v>
      </c>
      <c r="I961" s="412"/>
      <c r="J961" s="412"/>
      <c r="K961" s="412"/>
      <c r="L961" s="412"/>
      <c r="M961" s="412"/>
      <c r="N961" s="202" t="s">
        <v>2388</v>
      </c>
      <c r="O961" s="344" t="str">
        <f>VLOOKUP(P961,'Tech. sheet (2)'!$A:$R,18,FALSE)</f>
        <v>L-838-942-170TH550F2820-BAO-A55K05</v>
      </c>
      <c r="P961" s="343" t="str">
        <f>VLOOKUP(N961,Register!$B:$E,3,FALSE)</f>
        <v>0,17x838x942 ALU/С BAO</v>
      </c>
      <c r="Q961" s="437" t="str">
        <f>VLOOKUP(P961,'Tech. sheet (2)'!$A:$S,17,FALSE)</f>
        <v>BUF-8 A</v>
      </c>
      <c r="R961" s="437" t="str">
        <f>VLOOKUP(P961,'Tech. sheet (2)'!$A:$S,12,FALSE)</f>
        <v>ALU/С</v>
      </c>
      <c r="S961" s="505">
        <v>1.0</v>
      </c>
      <c r="T961" s="505" t="s">
        <v>3306</v>
      </c>
      <c r="U961" s="436">
        <f>VLOOKUP(N961,Register!$B:$E,4,FALSE)</f>
        <v>40000</v>
      </c>
      <c r="V961" s="412"/>
      <c r="W961" s="270"/>
      <c r="X961" s="270"/>
      <c r="Y961" s="270"/>
      <c r="Z961" s="270"/>
      <c r="AA961" s="270"/>
      <c r="AB961" s="270"/>
      <c r="AC961" s="270"/>
    </row>
    <row r="962" ht="15.75" customHeight="1">
      <c r="A962" s="202" t="s">
        <v>2374</v>
      </c>
      <c r="B962" s="436" t="str">
        <f>VLOOKUP(C962,'Tech. sheet (2)'!$A:$S,18,FALSE)</f>
        <v>L-838-942-170TH550F2820-BAO-A55K05</v>
      </c>
      <c r="C962" s="437" t="str">
        <f>VLOOKUP(A962,Register!$B:$F,3,FALSE)</f>
        <v>0,17x838x942 ALU/С BAO</v>
      </c>
      <c r="D962" s="437" t="str">
        <f>VLOOKUP(C962,'Tech. sheet (2)'!$A:$S,17,FALSE)</f>
        <v>BUF-8 A</v>
      </c>
      <c r="E962" s="437" t="str">
        <f>VLOOKUP(C962,'Tech. sheet (2)'!$A:$S,12,FALSE)</f>
        <v>ALU/С</v>
      </c>
      <c r="F962" s="505">
        <v>2.0</v>
      </c>
      <c r="G962" s="505" t="s">
        <v>3308</v>
      </c>
      <c r="H962" s="436">
        <v>20000.0</v>
      </c>
      <c r="I962" s="412"/>
      <c r="J962" s="412"/>
      <c r="K962" s="412"/>
      <c r="L962" s="412"/>
      <c r="M962" s="412"/>
      <c r="N962" s="111" t="s">
        <v>2399</v>
      </c>
      <c r="O962" s="344" t="str">
        <f>VLOOKUP(P962,'Tech. sheet (2)'!$A:$R,18,FALSE)</f>
        <v>L-808-908-180TH550S2828-HBI-A07K05</v>
      </c>
      <c r="P962" s="343" t="str">
        <f>VLOOKUP(N962,Register!$B:$E,3,FALSE)</f>
        <v>OT96 ALU/C 0,18 HBI auto</v>
      </c>
      <c r="Q962" s="437" t="str">
        <f>VLOOKUP(P962,'Tech. sheet (2)'!$A:$S,17,FALSE)</f>
        <v>96-1 B</v>
      </c>
      <c r="R962" s="437" t="str">
        <f>VLOOKUP(P962,'Tech. sheet (2)'!$A:$S,12,FALSE)</f>
        <v>ALU/C</v>
      </c>
      <c r="S962" s="505">
        <v>1.0</v>
      </c>
      <c r="T962" s="505" t="s">
        <v>3306</v>
      </c>
      <c r="U962" s="436">
        <f>VLOOKUP(N962,Register!$B:$E,4,FALSE)</f>
        <v>33000</v>
      </c>
      <c r="V962" s="412"/>
      <c r="W962" s="270"/>
      <c r="X962" s="270"/>
      <c r="Y962" s="270"/>
      <c r="Z962" s="270"/>
      <c r="AA962" s="270"/>
      <c r="AB962" s="270"/>
      <c r="AC962" s="270"/>
    </row>
    <row r="963" ht="15.75" customHeight="1">
      <c r="A963" s="202" t="s">
        <v>2376</v>
      </c>
      <c r="B963" s="436" t="str">
        <f>VLOOKUP(C963,'Tech. sheet (2)'!$A:$S,18,FALSE)</f>
        <v>L-975-925-140TS550S2828-USK-C06K05</v>
      </c>
      <c r="C963" s="437" t="str">
        <f>VLOOKUP(A963,Register!$B:$F,3,FALSE)</f>
        <v>0,14x975x925 G/C USK</v>
      </c>
      <c r="D963" s="437" t="str">
        <f>VLOOKUP(C963,'Tech. sheet (2)'!$A:$S,17,FALSE)</f>
        <v>BUF-11 A</v>
      </c>
      <c r="E963" s="437" t="str">
        <f>VLOOKUP(C963,'Tech. sheet (2)'!$A:$S,12,FALSE)</f>
        <v>G/C</v>
      </c>
      <c r="F963" s="505">
        <v>2.0</v>
      </c>
      <c r="G963" s="505">
        <v>101597.0</v>
      </c>
      <c r="H963" s="436">
        <f>VLOOKUP(A963,Register!$B:$E,4,FALSE)</f>
        <v>27600</v>
      </c>
      <c r="I963" s="412"/>
      <c r="J963" s="412"/>
      <c r="K963" s="412"/>
      <c r="L963" s="412"/>
      <c r="M963" s="412"/>
      <c r="N963" s="111" t="s">
        <v>2390</v>
      </c>
      <c r="O963" s="344" t="str">
        <f>VLOOKUP(P963,'Tech. sheet (2)'!$A:$R,18,FALSE)</f>
        <v>L-922-868-170TH580S2828-BAO-07CK05</v>
      </c>
      <c r="P963" s="343" t="str">
        <f>VLOOKUP(N963,Register!$B:$E,3,FALSE)</f>
        <v>OT070-ELQ7013A9A  BAO</v>
      </c>
      <c r="Q963" s="437" t="str">
        <f>VLOOKUP(P963,'Tech. sheet (2)'!$A:$S,17,FALSE)</f>
        <v>70-3 A</v>
      </c>
      <c r="R963" s="437" t="str">
        <f>VLOOKUP(P963,'Tech. sheet (2)'!$A:$S,12,FALSE)</f>
        <v>G/C</v>
      </c>
      <c r="S963" s="505">
        <v>1.0</v>
      </c>
      <c r="T963" s="505" t="s">
        <v>3306</v>
      </c>
      <c r="U963" s="436">
        <f>VLOOKUP(N963,Register!$B:$E,4,FALSE)</f>
        <v>7800</v>
      </c>
      <c r="V963" s="412"/>
      <c r="W963" s="270"/>
      <c r="X963" s="270"/>
      <c r="Y963" s="270"/>
      <c r="Z963" s="270"/>
      <c r="AA963" s="270"/>
      <c r="AB963" s="270"/>
      <c r="AC963" s="270"/>
    </row>
    <row r="964" ht="15.75" customHeight="1">
      <c r="A964" s="202" t="s">
        <v>2377</v>
      </c>
      <c r="B964" s="436" t="str">
        <f>VLOOKUP(C964,'Tech. sheet (2)'!$A:$S,18,FALSE)</f>
        <v>L-975-925-140TS550S2828-USK-C06K05</v>
      </c>
      <c r="C964" s="437" t="str">
        <f>VLOOKUP(A964,Register!$B:$F,3,FALSE)</f>
        <v>0,14x975x925 G/C USK</v>
      </c>
      <c r="D964" s="437" t="str">
        <f>VLOOKUP(C964,'Tech. sheet (2)'!$A:$S,17,FALSE)</f>
        <v>BUF-11 A</v>
      </c>
      <c r="E964" s="437" t="str">
        <f>VLOOKUP(C964,'Tech. sheet (2)'!$A:$S,12,FALSE)</f>
        <v>G/C</v>
      </c>
      <c r="F964" s="505">
        <v>2.0</v>
      </c>
      <c r="G964" s="505">
        <v>101597.0</v>
      </c>
      <c r="H964" s="436">
        <f>VLOOKUP(A964,Register!$B:$E,4,FALSE)</f>
        <v>18000</v>
      </c>
      <c r="I964" s="412"/>
      <c r="J964" s="412"/>
      <c r="K964" s="412"/>
      <c r="L964" s="412"/>
      <c r="M964" s="412"/>
      <c r="N964" s="202" t="s">
        <v>2410</v>
      </c>
      <c r="O964" s="344" t="str">
        <f>VLOOKUP(P964,'Tech. sheet (2)'!$A:$R,18,FALSE)</f>
        <v>L-918-925-140TS550S2828-USK-21EK05</v>
      </c>
      <c r="P964" s="343" t="str">
        <f>VLOOKUP(N964,Register!$B:$E,3,FALSE)</f>
        <v>0,14x918x925 USK 21EK05</v>
      </c>
      <c r="Q964" s="437" t="str">
        <f>VLOOKUP(P964,'Tech. sheet (2)'!$A:$S,17,FALSE)</f>
        <v>BUF-10 A</v>
      </c>
      <c r="R964" s="437" t="str">
        <f>VLOOKUP(P964,'Tech. sheet (2)'!$A:$S,12,FALSE)</f>
        <v>21EK05</v>
      </c>
      <c r="S964" s="505">
        <v>1.0</v>
      </c>
      <c r="T964" s="505" t="s">
        <v>3306</v>
      </c>
      <c r="U964" s="436">
        <f>VLOOKUP(N964,Register!$B:$E,4,FALSE)</f>
        <v>8000</v>
      </c>
      <c r="V964" s="412"/>
      <c r="W964" s="270"/>
      <c r="X964" s="270"/>
      <c r="Y964" s="270"/>
      <c r="Z964" s="270"/>
      <c r="AA964" s="270"/>
      <c r="AB964" s="270"/>
      <c r="AC964" s="270"/>
    </row>
    <row r="965" ht="15.75" customHeight="1">
      <c r="A965" s="202" t="s">
        <v>2378</v>
      </c>
      <c r="B965" s="436" t="str">
        <f>VLOOKUP(C965,'Tech. sheet (2)'!$A:$S,18,FALSE)</f>
        <v>L-975-925-140TS550S2828-USK-C06K05</v>
      </c>
      <c r="C965" s="437" t="str">
        <f>VLOOKUP(A965,Register!$B:$F,3,FALSE)</f>
        <v>0,14x975x925 G/C USK</v>
      </c>
      <c r="D965" s="437" t="str">
        <f>VLOOKUP(C965,'Tech. sheet (2)'!$A:$S,17,FALSE)</f>
        <v>BUF-11 A</v>
      </c>
      <c r="E965" s="437" t="str">
        <f>VLOOKUP(C965,'Tech. sheet (2)'!$A:$S,12,FALSE)</f>
        <v>G/C</v>
      </c>
      <c r="F965" s="505">
        <v>2.0</v>
      </c>
      <c r="G965" s="505">
        <v>101597.0</v>
      </c>
      <c r="H965" s="436">
        <f>VLOOKUP(A965,Register!$B:$E,4,FALSE)</f>
        <v>26000</v>
      </c>
      <c r="I965" s="412"/>
      <c r="J965" s="412"/>
      <c r="K965" s="412"/>
      <c r="L965" s="412"/>
      <c r="M965" s="412"/>
      <c r="N965" s="202" t="s">
        <v>2409</v>
      </c>
      <c r="O965" s="450" t="str">
        <f>VLOOKUP(P965,'Tech. sheet (2)'!$A:$R,18,FALSE)</f>
        <v>L-922-868-170TH580S2828-BAO-08CB05 </v>
      </c>
      <c r="P965" s="343" t="str">
        <f>VLOOKUP(N965,Register!$B:$E,3,FALSE)</f>
        <v>OT070-ELQ7033A2A  BAO</v>
      </c>
      <c r="Q965" s="437" t="str">
        <f>VLOOKUP(P965,'Tech. sheet (2)'!$A:$S,17,FALSE)</f>
        <v>70-2 A</v>
      </c>
      <c r="R965" s="447" t="str">
        <f>VLOOKUP(P965,'Tech. sheet (2)'!$A:$S,12,FALSE)</f>
        <v>G/G</v>
      </c>
      <c r="S965" s="505">
        <v>1.0</v>
      </c>
      <c r="T965" s="505">
        <v>816314.0</v>
      </c>
      <c r="U965" s="436">
        <f>VLOOKUP(N965,Register!$B:$E,4,FALSE)</f>
        <v>54000</v>
      </c>
      <c r="V965" s="412"/>
      <c r="W965" s="270"/>
      <c r="X965" s="270"/>
      <c r="Y965" s="270"/>
      <c r="Z965" s="270"/>
      <c r="AA965" s="270"/>
      <c r="AB965" s="270"/>
      <c r="AC965" s="270"/>
    </row>
    <row r="966" ht="15.75" customHeight="1">
      <c r="A966" s="202" t="s">
        <v>2374</v>
      </c>
      <c r="B966" s="436" t="str">
        <f>VLOOKUP(C966,'Tech. sheet (2)'!$A:$S,18,FALSE)</f>
        <v>L-838-942-170TH550F2820-BAO-A55K05</v>
      </c>
      <c r="C966" s="437" t="str">
        <f>VLOOKUP(A966,Register!$B:$F,3,FALSE)</f>
        <v>0,17x838x942 ALU/С BAO</v>
      </c>
      <c r="D966" s="437" t="str">
        <f>VLOOKUP(C966,'Tech. sheet (2)'!$A:$S,17,FALSE)</f>
        <v>BUF-8 A</v>
      </c>
      <c r="E966" s="437" t="str">
        <f>VLOOKUP(C966,'Tech. sheet (2)'!$A:$S,12,FALSE)</f>
        <v>ALU/С</v>
      </c>
      <c r="F966" s="505">
        <v>2.0</v>
      </c>
      <c r="G966" s="505" t="s">
        <v>3308</v>
      </c>
      <c r="H966" s="436">
        <v>20000.0</v>
      </c>
      <c r="I966" s="412"/>
      <c r="J966" s="412"/>
      <c r="K966" s="412"/>
      <c r="L966" s="412"/>
      <c r="M966" s="412"/>
      <c r="N966" s="111" t="s">
        <v>2406</v>
      </c>
      <c r="O966" s="344" t="str">
        <f>VLOOKUP(P966,'Tech. sheet (2)'!$A:$R,18,FALSE)</f>
        <v>L-877-1066-180TS275S2828-USK-21EB05</v>
      </c>
      <c r="P966" s="343" t="str">
        <f>VLOOKUP(N966,Register!$B:$E,3,FALSE)</f>
        <v>0,18x877x1066 W/G</v>
      </c>
      <c r="Q966" s="437" t="str">
        <f>VLOOKUP(P966,'Tech. sheet (2)'!$A:$S,17,FALSE)</f>
        <v>BUF-13 A</v>
      </c>
      <c r="R966" s="437" t="str">
        <f>VLOOKUP(P966,'Tech. sheet (2)'!$A:$S,12,FALSE)</f>
        <v>W/G</v>
      </c>
      <c r="S966" s="505">
        <v>1.0</v>
      </c>
      <c r="T966" s="505" t="s">
        <v>3307</v>
      </c>
      <c r="U966" s="436">
        <f>VLOOKUP(N966,Register!$B:$E,4,FALSE)</f>
        <v>6000</v>
      </c>
      <c r="V966" s="412"/>
      <c r="W966" s="270"/>
      <c r="X966" s="270"/>
      <c r="Y966" s="270"/>
      <c r="Z966" s="270"/>
      <c r="AA966" s="270"/>
      <c r="AB966" s="270"/>
      <c r="AC966" s="270"/>
    </row>
    <row r="967" ht="15.75" customHeight="1">
      <c r="A967" s="202" t="s">
        <v>2375</v>
      </c>
      <c r="B967" s="436" t="str">
        <f>VLOOKUP(C967,'Tech. sheet (2)'!$A:$S,18,FALSE)</f>
        <v>L-838-942-170TH550F2820-BAO-A55K05</v>
      </c>
      <c r="C967" s="437" t="str">
        <f>VLOOKUP(A967,Register!$B:$F,3,FALSE)</f>
        <v>0,17x838x942 ALU/С BAO</v>
      </c>
      <c r="D967" s="437" t="str">
        <f>VLOOKUP(C967,'Tech. sheet (2)'!$A:$S,17,FALSE)</f>
        <v>BUF-8 A</v>
      </c>
      <c r="E967" s="437" t="str">
        <f>VLOOKUP(C967,'Tech. sheet (2)'!$A:$S,12,FALSE)</f>
        <v>ALU/С</v>
      </c>
      <c r="F967" s="505">
        <v>1.0</v>
      </c>
      <c r="G967" s="505" t="s">
        <v>3306</v>
      </c>
      <c r="H967" s="436">
        <f>VLOOKUP(A967,Register!$B:$E,4,FALSE)</f>
        <v>40000</v>
      </c>
      <c r="I967" s="412"/>
      <c r="J967" s="412"/>
      <c r="K967" s="412"/>
      <c r="L967" s="412"/>
      <c r="M967" s="412"/>
      <c r="N967" s="202" t="s">
        <v>2413</v>
      </c>
      <c r="O967" s="344" t="str">
        <f>VLOOKUP(P967,'Tech. sheet (2)'!$A:$R,18,FALSE)</f>
        <v>Жерсть 0,17x896x795 W/G </v>
      </c>
      <c r="P967" s="343" t="str">
        <f>VLOOKUP(N967,Register!$B:$E,3,FALSE)</f>
        <v>0,17x896x795 W/G</v>
      </c>
      <c r="Q967" s="437" t="str">
        <f>VLOOKUP(P967,'Tech. sheet (2)'!$A:$S,17,FALSE)</f>
        <v>V14B05</v>
      </c>
      <c r="R967" s="437" t="str">
        <f>VLOOKUP(P967,'Tech. sheet (2)'!$A:$S,12,FALSE)</f>
        <v>W/G</v>
      </c>
      <c r="S967" s="505">
        <v>1.0</v>
      </c>
      <c r="T967" s="505" t="s">
        <v>3307</v>
      </c>
      <c r="U967" s="436">
        <f>VLOOKUP(N967,Register!$B:$E,4,FALSE)</f>
        <v>20000</v>
      </c>
      <c r="V967" s="412"/>
      <c r="W967" s="270"/>
      <c r="X967" s="270"/>
      <c r="Y967" s="270"/>
      <c r="Z967" s="270"/>
      <c r="AA967" s="270"/>
      <c r="AB967" s="270"/>
      <c r="AC967" s="270"/>
    </row>
    <row r="968" ht="15.75" customHeight="1">
      <c r="A968" s="202" t="s">
        <v>2383</v>
      </c>
      <c r="B968" s="436" t="str">
        <f>VLOOKUP(C968,'Tech. sheet (2)'!$A:$S,18,FALSE)</f>
        <v>L-942-790-160TS340S2020-RAS-А08К05</v>
      </c>
      <c r="C968" s="437" t="str">
        <f>VLOOKUP(A968,Register!$B:$F,3,FALSE)</f>
        <v>0,16x942x790 ALU/С</v>
      </c>
      <c r="D968" s="437" t="str">
        <f>VLOOKUP(C968,'Tech. sheet (2)'!$A:$S,17,FALSE)</f>
        <v>BUF-3 A</v>
      </c>
      <c r="E968" s="437" t="str">
        <f>VLOOKUP(C968,'Tech. sheet (2)'!$A:$S,12,FALSE)</f>
        <v>ALU/С</v>
      </c>
      <c r="F968" s="505">
        <v>1.0</v>
      </c>
      <c r="G968" s="505" t="s">
        <v>3306</v>
      </c>
      <c r="H968" s="436">
        <f>VLOOKUP(A968,Register!$B:$E,4,FALSE)</f>
        <v>25000</v>
      </c>
      <c r="I968" s="412"/>
      <c r="J968" s="412"/>
      <c r="K968" s="412"/>
      <c r="L968" s="412"/>
      <c r="M968" s="412"/>
      <c r="N968" s="202" t="s">
        <v>2413</v>
      </c>
      <c r="O968" s="344" t="str">
        <f>VLOOKUP(P968,'Tech. sheet (2)'!$A:$R,18,FALSE)</f>
        <v>Жерсть 0,17x896x795 W/G </v>
      </c>
      <c r="P968" s="343" t="str">
        <f>VLOOKUP(N968,Register!$B:$E,3,FALSE)</f>
        <v>0,17x896x795 W/G</v>
      </c>
      <c r="Q968" s="437" t="str">
        <f>VLOOKUP(P968,'Tech. sheet (2)'!$A:$S,17,FALSE)</f>
        <v>V14B05</v>
      </c>
      <c r="R968" s="437" t="str">
        <f>VLOOKUP(P968,'Tech. sheet (2)'!$A:$S,12,FALSE)</f>
        <v>W/G</v>
      </c>
      <c r="S968" s="505">
        <v>2.0</v>
      </c>
      <c r="T968" s="505">
        <v>818062.0</v>
      </c>
      <c r="U968" s="436">
        <f>VLOOKUP(N968,Register!$B:$E,4,FALSE)</f>
        <v>20000</v>
      </c>
      <c r="V968" s="412"/>
      <c r="W968" s="270"/>
      <c r="X968" s="270"/>
      <c r="Y968" s="270"/>
      <c r="Z968" s="270"/>
      <c r="AA968" s="270"/>
      <c r="AB968" s="270"/>
      <c r="AC968" s="270"/>
    </row>
    <row r="969" ht="15.75" customHeight="1">
      <c r="A969" s="202" t="s">
        <v>2384</v>
      </c>
      <c r="B969" s="436" t="str">
        <f>VLOOKUP(C969,'Tech. sheet (2)'!$A:$S,18,FALSE)</f>
        <v>L-942-790-160TS340S2020-RAS-А08К05</v>
      </c>
      <c r="C969" s="437" t="str">
        <f>VLOOKUP(A969,Register!$B:$F,3,FALSE)</f>
        <v>0,16x942x790 ALU/С</v>
      </c>
      <c r="D969" s="437" t="str">
        <f>VLOOKUP(C969,'Tech. sheet (2)'!$A:$S,17,FALSE)</f>
        <v>BUF-3 A</v>
      </c>
      <c r="E969" s="437" t="str">
        <f>VLOOKUP(C969,'Tech. sheet (2)'!$A:$S,12,FALSE)</f>
        <v>ALU/С</v>
      </c>
      <c r="F969" s="505">
        <v>1.0</v>
      </c>
      <c r="G969" s="505" t="s">
        <v>3306</v>
      </c>
      <c r="H969" s="436">
        <f>VLOOKUP(A969,Register!$B:$E,4,FALSE)</f>
        <v>25000</v>
      </c>
      <c r="I969" s="412"/>
      <c r="J969" s="412"/>
      <c r="K969" s="412"/>
      <c r="L969" s="412"/>
      <c r="M969" s="412"/>
      <c r="N969" s="202" t="s">
        <v>2410</v>
      </c>
      <c r="O969" s="344" t="str">
        <f>VLOOKUP(P969,'Tech. sheet (2)'!$A:$R,18,FALSE)</f>
        <v>L-918-925-140TS550S2828-USK-21EK05</v>
      </c>
      <c r="P969" s="343" t="str">
        <f>VLOOKUP(N969,Register!$B:$E,3,FALSE)</f>
        <v>0,14x918x925 USK 21EK05</v>
      </c>
      <c r="Q969" s="437" t="str">
        <f>VLOOKUP(P969,'Tech. sheet (2)'!$A:$S,17,FALSE)</f>
        <v>BUF-10 A</v>
      </c>
      <c r="R969" s="437" t="str">
        <f>VLOOKUP(P969,'Tech. sheet (2)'!$A:$S,12,FALSE)</f>
        <v>21EK05</v>
      </c>
      <c r="S969" s="505">
        <v>2.0</v>
      </c>
      <c r="T969" s="505" t="s">
        <v>3317</v>
      </c>
      <c r="U969" s="436">
        <f>VLOOKUP(N969,Register!$B:$E,4,FALSE)</f>
        <v>8000</v>
      </c>
      <c r="V969" s="412"/>
      <c r="W969" s="270"/>
      <c r="X969" s="270"/>
      <c r="Y969" s="270"/>
      <c r="Z969" s="270"/>
      <c r="AA969" s="270"/>
      <c r="AB969" s="270"/>
      <c r="AC969" s="270"/>
    </row>
    <row r="970" ht="15.75" customHeight="1">
      <c r="A970" s="202" t="s">
        <v>2389</v>
      </c>
      <c r="B970" s="449" t="str">
        <f>VLOOKUP(C970,'Tech. sheet (2)'!$A:$S,18,FALSE)</f>
        <v>L-922-868-170TH580S5628-USK-21ЕК05</v>
      </c>
      <c r="C970" s="437" t="str">
        <f>VLOOKUP(A970,Register!$B:$F,3,FALSE)</f>
        <v>OT070-ELQ7022A5A 21Е</v>
      </c>
      <c r="D970" s="447" t="str">
        <f>VLOOKUP(C970,'Tech. sheet (2)'!$A:$S,17,FALSE)</f>
        <v>70-6 B</v>
      </c>
      <c r="E970" s="447" t="str">
        <f>VLOOKUP(C970,'Tech. sheet (2)'!$A:$S,12,FALSE)</f>
        <v>W/C 21Е</v>
      </c>
      <c r="F970" s="505">
        <v>1.0</v>
      </c>
      <c r="G970" s="505" t="s">
        <v>3306</v>
      </c>
      <c r="H970" s="436">
        <f>VLOOKUP(A970,Register!$B:$E,4,FALSE)</f>
        <v>12000</v>
      </c>
      <c r="I970" s="412"/>
      <c r="J970" s="412"/>
      <c r="K970" s="412"/>
      <c r="L970" s="412"/>
      <c r="M970" s="412"/>
      <c r="N970" s="111" t="s">
        <v>2406</v>
      </c>
      <c r="O970" s="344" t="str">
        <f>VLOOKUP(P970,'Tech. sheet (2)'!$A:$R,18,FALSE)</f>
        <v>L-877-1066-180TS275S2828-USK-21EB05</v>
      </c>
      <c r="P970" s="343" t="str">
        <f>VLOOKUP(N970,Register!$B:$E,3,FALSE)</f>
        <v>0,18x877x1066 W/G</v>
      </c>
      <c r="Q970" s="437" t="str">
        <f>VLOOKUP(P970,'Tech. sheet (2)'!$A:$S,17,FALSE)</f>
        <v>BUF-13 A</v>
      </c>
      <c r="R970" s="437" t="str">
        <f>VLOOKUP(P970,'Tech. sheet (2)'!$A:$S,12,FALSE)</f>
        <v>W/G</v>
      </c>
      <c r="S970" s="505">
        <v>2.0</v>
      </c>
      <c r="T970" s="505" t="s">
        <v>3317</v>
      </c>
      <c r="U970" s="436">
        <f>VLOOKUP(N970,Register!$B:$E,4,FALSE)</f>
        <v>6000</v>
      </c>
      <c r="V970" s="412"/>
      <c r="W970" s="270"/>
      <c r="X970" s="270"/>
      <c r="Y970" s="270"/>
      <c r="Z970" s="270"/>
      <c r="AA970" s="270"/>
      <c r="AB970" s="270"/>
      <c r="AC970" s="270"/>
    </row>
    <row r="971" ht="15.75" customHeight="1">
      <c r="A971" s="202" t="s">
        <v>2389</v>
      </c>
      <c r="B971" s="449" t="str">
        <f>VLOOKUP(C971,'Tech. sheet (2)'!$A:$S,18,FALSE)</f>
        <v>L-922-868-170TH580S5628-USK-21ЕК05</v>
      </c>
      <c r="C971" s="437" t="str">
        <f>VLOOKUP(A971,Register!$B:$F,3,FALSE)</f>
        <v>OT070-ELQ7022A5A 21Е</v>
      </c>
      <c r="D971" s="447" t="str">
        <f>VLOOKUP(C971,'Tech. sheet (2)'!$A:$S,17,FALSE)</f>
        <v>70-6 B</v>
      </c>
      <c r="E971" s="447" t="str">
        <f>VLOOKUP(C971,'Tech. sheet (2)'!$A:$S,12,FALSE)</f>
        <v>W/C 21Е</v>
      </c>
      <c r="F971" s="505">
        <v>2.0</v>
      </c>
      <c r="G971" s="505" t="s">
        <v>3309</v>
      </c>
      <c r="H971" s="436">
        <f>VLOOKUP(A971,Register!$B:$E,4,FALSE)</f>
        <v>12000</v>
      </c>
      <c r="I971" s="412"/>
      <c r="J971" s="412"/>
      <c r="K971" s="412"/>
      <c r="L971" s="412"/>
      <c r="M971" s="412"/>
      <c r="N971" s="111" t="s">
        <v>2406</v>
      </c>
      <c r="O971" s="344" t="str">
        <f>VLOOKUP(P971,'Tech. sheet (2)'!$A:$R,18,FALSE)</f>
        <v>L-877-1066-180TS275S2828-USK-21EB05</v>
      </c>
      <c r="P971" s="343" t="str">
        <f>VLOOKUP(N971,Register!$B:$E,3,FALSE)</f>
        <v>0,18x877x1066 W/G</v>
      </c>
      <c r="Q971" s="437" t="str">
        <f>VLOOKUP(P971,'Tech. sheet (2)'!$A:$S,17,FALSE)</f>
        <v>BUF-13 A</v>
      </c>
      <c r="R971" s="437" t="str">
        <f>VLOOKUP(P971,'Tech. sheet (2)'!$A:$S,12,FALSE)</f>
        <v>W/G</v>
      </c>
      <c r="S971" s="505">
        <v>3.0</v>
      </c>
      <c r="T971" s="505" t="s">
        <v>3310</v>
      </c>
      <c r="U971" s="436">
        <f>VLOOKUP(N971,Register!$B:$E,4,FALSE)</f>
        <v>6000</v>
      </c>
      <c r="V971" s="412"/>
      <c r="W971" s="270"/>
      <c r="X971" s="270"/>
      <c r="Y971" s="270"/>
      <c r="Z971" s="270"/>
      <c r="AA971" s="270"/>
      <c r="AB971" s="270"/>
      <c r="AC971" s="270"/>
    </row>
    <row r="972" ht="15.75" customHeight="1">
      <c r="A972" s="202" t="s">
        <v>2389</v>
      </c>
      <c r="B972" s="449" t="str">
        <f>VLOOKUP(C972,'Tech. sheet (2)'!$A:$S,18,FALSE)</f>
        <v>L-922-868-170TH580S5628-USK-21ЕК05</v>
      </c>
      <c r="C972" s="437" t="str">
        <f>VLOOKUP(A972,Register!$B:$F,3,FALSE)</f>
        <v>OT070-ELQ7022A5A 21Е</v>
      </c>
      <c r="D972" s="447" t="str">
        <f>VLOOKUP(C972,'Tech. sheet (2)'!$A:$S,17,FALSE)</f>
        <v>70-6 B</v>
      </c>
      <c r="E972" s="447" t="str">
        <f>VLOOKUP(C972,'Tech. sheet (2)'!$A:$S,12,FALSE)</f>
        <v>W/C 21Е</v>
      </c>
      <c r="F972" s="505">
        <v>3.0</v>
      </c>
      <c r="G972" s="505" t="s">
        <v>3310</v>
      </c>
      <c r="H972" s="436">
        <f>VLOOKUP(A972,Register!$B:$E,4,FALSE)</f>
        <v>12000</v>
      </c>
      <c r="I972" s="412"/>
      <c r="J972" s="412"/>
      <c r="K972" s="412"/>
      <c r="L972" s="412"/>
      <c r="M972" s="412"/>
      <c r="N972" s="202" t="s">
        <v>2410</v>
      </c>
      <c r="O972" s="344" t="str">
        <f>VLOOKUP(P972,'Tech. sheet (2)'!$A:$R,18,FALSE)</f>
        <v>L-918-925-140TS550S2828-USK-21EK05</v>
      </c>
      <c r="P972" s="343" t="str">
        <f>VLOOKUP(N972,Register!$B:$E,3,FALSE)</f>
        <v>0,14x918x925 USK 21EK05</v>
      </c>
      <c r="Q972" s="437" t="str">
        <f>VLOOKUP(P972,'Tech. sheet (2)'!$A:$S,17,FALSE)</f>
        <v>BUF-10 A</v>
      </c>
      <c r="R972" s="437" t="str">
        <f>VLOOKUP(P972,'Tech. sheet (2)'!$A:$S,12,FALSE)</f>
        <v>21EK05</v>
      </c>
      <c r="S972" s="505">
        <v>3.0</v>
      </c>
      <c r="T972" s="505" t="s">
        <v>3310</v>
      </c>
      <c r="U972" s="436">
        <f>VLOOKUP(N972,Register!$B:$E,4,FALSE)</f>
        <v>8000</v>
      </c>
      <c r="V972" s="412"/>
      <c r="W972" s="270"/>
      <c r="X972" s="270"/>
      <c r="Y972" s="270"/>
      <c r="Z972" s="270"/>
      <c r="AA972" s="270"/>
      <c r="AB972" s="270"/>
      <c r="AC972" s="270"/>
    </row>
    <row r="973" ht="15.75" customHeight="1">
      <c r="A973" s="202" t="s">
        <v>2343</v>
      </c>
      <c r="B973" s="436" t="str">
        <f>VLOOKUP(C973,'Tech. sheet (2)'!$A:$S,18,FALSE)</f>
        <v>L-922-868-160TH520F2020-HBI-21EK05</v>
      </c>
      <c r="C973" s="437" t="str">
        <f>VLOOKUP(A973,Register!$B:$F,3,FALSE)</f>
        <v>OT070-21EK05 0,16 HBI</v>
      </c>
      <c r="D973" s="437" t="str">
        <f>VLOOKUP(C973,'Tech. sheet (2)'!$A:$S,17,FALSE)</f>
        <v>70-6 D</v>
      </c>
      <c r="E973" s="437" t="str">
        <f>VLOOKUP(C973,'Tech. sheet (2)'!$A:$S,12,FALSE)</f>
        <v>W/C 21Е</v>
      </c>
      <c r="F973" s="505">
        <v>3.0</v>
      </c>
      <c r="G973" s="505" t="s">
        <v>3310</v>
      </c>
      <c r="H973" s="436">
        <v>5500.0</v>
      </c>
      <c r="I973" s="412"/>
      <c r="J973" s="412"/>
      <c r="K973" s="412"/>
      <c r="L973" s="412"/>
      <c r="M973" s="412"/>
      <c r="N973" s="111" t="s">
        <v>2401</v>
      </c>
      <c r="O973" s="344" t="str">
        <f>VLOOKUP(P973,'Tech. sheet (2)'!$A:$R,18,FALSE)</f>
        <v>L-950-876-270TH435F5628-USK-20EB05 MET</v>
      </c>
      <c r="P973" s="343" t="str">
        <f>VLOOKUP(N973,Register!$B:$E,3,FALSE)</f>
        <v>OT153-20EB05 TEST</v>
      </c>
      <c r="Q973" s="437" t="str">
        <f>VLOOKUP(P973,'Tech. sheet (2)'!$A:$S,17,FALSE)</f>
        <v>153-5</v>
      </c>
      <c r="R973" s="437" t="str">
        <f>VLOOKUP(P973,'Tech. sheet (2)'!$A:$S,12,FALSE)</f>
        <v>W/G</v>
      </c>
      <c r="S973" s="505">
        <v>1.0</v>
      </c>
      <c r="T973" s="505">
        <v>816944.0</v>
      </c>
      <c r="U973" s="436">
        <f>VLOOKUP(N973,Register!$B:$E,4,FALSE)</f>
        <v>10000</v>
      </c>
      <c r="V973" s="412"/>
      <c r="W973" s="270"/>
      <c r="X973" s="270"/>
      <c r="Y973" s="270"/>
      <c r="Z973" s="270"/>
      <c r="AA973" s="270"/>
      <c r="AB973" s="270"/>
      <c r="AC973" s="270"/>
    </row>
    <row r="974" ht="15.75" customHeight="1">
      <c r="A974" s="202" t="s">
        <v>2345</v>
      </c>
      <c r="B974" s="449" t="str">
        <f>VLOOKUP(C974,'Tech. sheet (2)'!$A:$S,18,FALSE)</f>
        <v>L-975-925-140TS550S2828-USK-21EK05</v>
      </c>
      <c r="C974" s="437" t="str">
        <f>VLOOKUP(A974,Register!$B:$F,3,FALSE)</f>
        <v>0,14x975x925 W/K USK</v>
      </c>
      <c r="D974" s="437" t="str">
        <f>VLOOKUP(C974,'Tech. sheet (2)'!$A:$S,17,FALSE)</f>
        <v>BUF-12 A</v>
      </c>
      <c r="E974" s="437" t="str">
        <f>VLOOKUP(C974,'Tech. sheet (2)'!$A:$S,12,FALSE)</f>
        <v>21EK05</v>
      </c>
      <c r="F974" s="505">
        <v>3.0</v>
      </c>
      <c r="G974" s="505" t="s">
        <v>3310</v>
      </c>
      <c r="H974" s="436">
        <v>3500.0</v>
      </c>
      <c r="I974" s="412"/>
      <c r="J974" s="412"/>
      <c r="K974" s="412"/>
      <c r="L974" s="412"/>
      <c r="M974" s="412"/>
      <c r="N974" s="111" t="s">
        <v>2416</v>
      </c>
      <c r="O974" s="344" t="str">
        <f>VLOOKUP(P974,'Tech. sheet (2)'!$A:$R,18,FALSE)</f>
        <v>L-950-876-270TH435F5628-USK-20EB05 MET</v>
      </c>
      <c r="P974" s="343" t="str">
        <f>VLOOKUP(N974,Register!$B:$E,3,FALSE)</f>
        <v>OT153-20EB05 TEST</v>
      </c>
      <c r="Q974" s="437" t="str">
        <f>VLOOKUP(P974,'Tech. sheet (2)'!$A:$S,17,FALSE)</f>
        <v>153-5</v>
      </c>
      <c r="R974" s="437" t="str">
        <f>VLOOKUP(P974,'Tech. sheet (2)'!$A:$S,12,FALSE)</f>
        <v>W/G</v>
      </c>
      <c r="S974" s="505">
        <v>1.0</v>
      </c>
      <c r="T974" s="505">
        <v>816944.0</v>
      </c>
      <c r="U974" s="436">
        <f>VLOOKUP(N974,Register!$B:$E,4,FALSE)</f>
        <v>15000</v>
      </c>
      <c r="V974" s="412"/>
      <c r="W974" s="270"/>
      <c r="X974" s="270"/>
      <c r="Y974" s="270"/>
      <c r="Z974" s="270"/>
      <c r="AA974" s="270"/>
      <c r="AB974" s="270"/>
      <c r="AC974" s="270"/>
    </row>
    <row r="975" ht="15.75" customHeight="1">
      <c r="A975" s="202" t="s">
        <v>2384</v>
      </c>
      <c r="B975" s="436" t="str">
        <f>VLOOKUP(C975,'Tech. sheet (2)'!$A:$S,18,FALSE)</f>
        <v>L-942-790-160TS340S2020-RAS-А08К05</v>
      </c>
      <c r="C975" s="437" t="str">
        <f>VLOOKUP(A975,Register!$B:$F,3,FALSE)</f>
        <v>0,16x942x790 ALU/С</v>
      </c>
      <c r="D975" s="437" t="str">
        <f>VLOOKUP(C975,'Tech. sheet (2)'!$A:$S,17,FALSE)</f>
        <v>BUF-3 A</v>
      </c>
      <c r="E975" s="437" t="str">
        <f>VLOOKUP(C975,'Tech. sheet (2)'!$A:$S,12,FALSE)</f>
        <v>ALU/С</v>
      </c>
      <c r="F975" s="505">
        <v>2.0</v>
      </c>
      <c r="G975" s="505" t="s">
        <v>3308</v>
      </c>
      <c r="H975" s="436">
        <f>VLOOKUP(A975,Register!$B:$E,4,FALSE)</f>
        <v>25000</v>
      </c>
      <c r="I975" s="412"/>
      <c r="J975" s="412"/>
      <c r="K975" s="412"/>
      <c r="L975" s="412"/>
      <c r="M975" s="412"/>
      <c r="N975" s="111" t="s">
        <v>2402</v>
      </c>
      <c r="O975" s="344" t="str">
        <f>VLOOKUP(P975,'Tech. sheet (2)'!$A:$R,18,FALSE)</f>
        <v>L-950-876-270TH435F5628-BAO-20EB05 MET</v>
      </c>
      <c r="P975" s="343" t="str">
        <f>VLOOKUP(N975,Register!$B:$E,3,FALSE)</f>
        <v>OT153-20EB05 BAO TEST</v>
      </c>
      <c r="Q975" s="437" t="str">
        <f>VLOOKUP(P975,'Tech. sheet (2)'!$A:$S,17,FALSE)</f>
        <v>153-5 A</v>
      </c>
      <c r="R975" s="437" t="str">
        <f>VLOOKUP(P975,'Tech. sheet (2)'!$A:$S,12,FALSE)</f>
        <v>W/G</v>
      </c>
      <c r="S975" s="505">
        <v>1.0</v>
      </c>
      <c r="T975" s="505">
        <v>816944.0</v>
      </c>
      <c r="U975" s="436">
        <f>VLOOKUP(N975,Register!$B:$E,4,FALSE)</f>
        <v>12000</v>
      </c>
      <c r="V975" s="412"/>
      <c r="W975" s="270"/>
      <c r="X975" s="270"/>
      <c r="Y975" s="270"/>
      <c r="Z975" s="270"/>
      <c r="AA975" s="270"/>
      <c r="AB975" s="270"/>
      <c r="AC975" s="270"/>
    </row>
    <row r="976" ht="15.75" customHeight="1">
      <c r="A976" s="202" t="s">
        <v>2386</v>
      </c>
      <c r="B976" s="436" t="str">
        <f>VLOOKUP(C976,'Tech. sheet (2)'!$A:$S,18,FALSE)</f>
        <v>L-913-766-140TS480F2020-USK-А08К05</v>
      </c>
      <c r="C976" s="437" t="str">
        <f>VLOOKUP(A976,Register!$B:$F,3,FALSE)</f>
        <v>0,14x913x766 USK A08</v>
      </c>
      <c r="D976" s="437" t="str">
        <f>VLOOKUP(C976,'Tech. sheet (2)'!$A:$S,17,FALSE)</f>
        <v>BUF-1 A</v>
      </c>
      <c r="E976" s="437" t="str">
        <f>VLOOKUP(C976,'Tech. sheet (2)'!$A:$S,12,FALSE)</f>
        <v>ALU/C</v>
      </c>
      <c r="F976" s="505">
        <v>2.0</v>
      </c>
      <c r="G976" s="505" t="s">
        <v>3308</v>
      </c>
      <c r="H976" s="436">
        <f>VLOOKUP(A976,Register!$B:$E,4,FALSE)</f>
        <v>30000</v>
      </c>
      <c r="I976" s="412"/>
      <c r="J976" s="412"/>
      <c r="K976" s="412"/>
      <c r="L976" s="412"/>
      <c r="M976" s="412"/>
      <c r="N976" s="111" t="s">
        <v>2401</v>
      </c>
      <c r="O976" s="344" t="str">
        <f>VLOOKUP(P976,'Tech. sheet (2)'!$A:$R,18,FALSE)</f>
        <v>L-950-876-270TH435F5628-USK-20EB05 MET</v>
      </c>
      <c r="P976" s="343" t="str">
        <f>VLOOKUP(N976,Register!$B:$E,3,FALSE)</f>
        <v>OT153-20EB05 TEST</v>
      </c>
      <c r="Q976" s="437" t="str">
        <f>VLOOKUP(P976,'Tech. sheet (2)'!$A:$S,17,FALSE)</f>
        <v>153-5</v>
      </c>
      <c r="R976" s="437" t="str">
        <f>VLOOKUP(P976,'Tech. sheet (2)'!$A:$S,12,FALSE)</f>
        <v>W/G</v>
      </c>
      <c r="S976" s="505">
        <v>3.0</v>
      </c>
      <c r="T976" s="505">
        <v>816733.0</v>
      </c>
      <c r="U976" s="436">
        <f>VLOOKUP(N976,Register!$B:$E,4,FALSE)</f>
        <v>10000</v>
      </c>
      <c r="V976" s="412"/>
      <c r="W976" s="270"/>
      <c r="X976" s="270"/>
      <c r="Y976" s="270"/>
      <c r="Z976" s="270"/>
      <c r="AA976" s="270"/>
      <c r="AB976" s="270"/>
      <c r="AC976" s="270"/>
    </row>
    <row r="977" ht="15.75" customHeight="1">
      <c r="A977" s="202" t="s">
        <v>2387</v>
      </c>
      <c r="B977" s="436" t="str">
        <f>VLOOKUP(C977,'Tech. sheet (2)'!$A:$S,18,FALSE)</f>
        <v>L-913-766-140TS480F2020-USK-А08К05</v>
      </c>
      <c r="C977" s="437" t="str">
        <f>VLOOKUP(A977,Register!$B:$F,3,FALSE)</f>
        <v>0,14x913x766 USK A08</v>
      </c>
      <c r="D977" s="437" t="str">
        <f>VLOOKUP(C977,'Tech. sheet (2)'!$A:$S,17,FALSE)</f>
        <v>BUF-1 A</v>
      </c>
      <c r="E977" s="437" t="str">
        <f>VLOOKUP(C977,'Tech. sheet (2)'!$A:$S,12,FALSE)</f>
        <v>ALU/C</v>
      </c>
      <c r="F977" s="505">
        <v>2.0</v>
      </c>
      <c r="G977" s="505" t="s">
        <v>3308</v>
      </c>
      <c r="H977" s="436">
        <f>VLOOKUP(A977,Register!$B:$E,4,FALSE)</f>
        <v>20000</v>
      </c>
      <c r="I977" s="412"/>
      <c r="J977" s="412"/>
      <c r="K977" s="412"/>
      <c r="L977" s="412"/>
      <c r="M977" s="412"/>
      <c r="N977" s="111" t="s">
        <v>2416</v>
      </c>
      <c r="O977" s="344" t="str">
        <f>VLOOKUP(P977,'Tech. sheet (2)'!$A:$R,18,FALSE)</f>
        <v>L-950-876-270TH435F5628-USK-20EB05 MET</v>
      </c>
      <c r="P977" s="343" t="str">
        <f>VLOOKUP(N977,Register!$B:$E,3,FALSE)</f>
        <v>OT153-20EB05 TEST</v>
      </c>
      <c r="Q977" s="437" t="str">
        <f>VLOOKUP(P977,'Tech. sheet (2)'!$A:$S,17,FALSE)</f>
        <v>153-5</v>
      </c>
      <c r="R977" s="437" t="str">
        <f>VLOOKUP(P977,'Tech. sheet (2)'!$A:$S,12,FALSE)</f>
        <v>W/G</v>
      </c>
      <c r="S977" s="505">
        <v>3.0</v>
      </c>
      <c r="T977" s="505">
        <v>816733.0</v>
      </c>
      <c r="U977" s="436">
        <f>VLOOKUP(N977,Register!$B:$E,4,FALSE)</f>
        <v>15000</v>
      </c>
      <c r="V977" s="412"/>
      <c r="W977" s="270"/>
      <c r="X977" s="270"/>
      <c r="Y977" s="270"/>
      <c r="Z977" s="270"/>
      <c r="AA977" s="270"/>
      <c r="AB977" s="270"/>
      <c r="AC977" s="270"/>
    </row>
    <row r="978" ht="15.75" customHeight="1">
      <c r="A978" s="202" t="s">
        <v>2388</v>
      </c>
      <c r="B978" s="436" t="str">
        <f>VLOOKUP(C978,'Tech. sheet (2)'!$A:$S,18,FALSE)</f>
        <v>L-838-942-170TH550F2820-BAO-A55K05</v>
      </c>
      <c r="C978" s="437" t="str">
        <f>VLOOKUP(A978,Register!$B:$F,3,FALSE)</f>
        <v>0,17x838x942 ALU/С BAO</v>
      </c>
      <c r="D978" s="437" t="str">
        <f>VLOOKUP(C978,'Tech. sheet (2)'!$A:$S,17,FALSE)</f>
        <v>BUF-8 A</v>
      </c>
      <c r="E978" s="437" t="str">
        <f>VLOOKUP(C978,'Tech. sheet (2)'!$A:$S,12,FALSE)</f>
        <v>ALU/С</v>
      </c>
      <c r="F978" s="505">
        <v>2.0</v>
      </c>
      <c r="G978" s="505" t="s">
        <v>3308</v>
      </c>
      <c r="H978" s="436">
        <f>VLOOKUP(A978,Register!$B:$E,4,FALSE)</f>
        <v>40000</v>
      </c>
      <c r="I978" s="412"/>
      <c r="J978" s="412"/>
      <c r="K978" s="412"/>
      <c r="L978" s="412"/>
      <c r="M978" s="412"/>
      <c r="N978" s="111" t="s">
        <v>2402</v>
      </c>
      <c r="O978" s="344" t="str">
        <f>VLOOKUP(P978,'Tech. sheet (2)'!$A:$R,18,FALSE)</f>
        <v>L-950-876-270TH435F5628-BAO-20EB05 MET</v>
      </c>
      <c r="P978" s="343" t="str">
        <f>VLOOKUP(N978,Register!$B:$E,3,FALSE)</f>
        <v>OT153-20EB05 BAO TEST</v>
      </c>
      <c r="Q978" s="437" t="str">
        <f>VLOOKUP(P978,'Tech. sheet (2)'!$A:$S,17,FALSE)</f>
        <v>153-5 A</v>
      </c>
      <c r="R978" s="437" t="str">
        <f>VLOOKUP(P978,'Tech. sheet (2)'!$A:$S,12,FALSE)</f>
        <v>W/G</v>
      </c>
      <c r="S978" s="505">
        <v>3.0</v>
      </c>
      <c r="T978" s="505">
        <v>816733.0</v>
      </c>
      <c r="U978" s="436">
        <f>VLOOKUP(N978,Register!$B:$E,4,FALSE)</f>
        <v>12000</v>
      </c>
      <c r="V978" s="412"/>
      <c r="W978" s="270"/>
      <c r="X978" s="270"/>
      <c r="Y978" s="270"/>
      <c r="Z978" s="270"/>
      <c r="AA978" s="270"/>
      <c r="AB978" s="270"/>
      <c r="AC978" s="270"/>
    </row>
    <row r="979" ht="15.75" customHeight="1">
      <c r="A979" s="111" t="s">
        <v>2399</v>
      </c>
      <c r="B979" s="436" t="str">
        <f>VLOOKUP(C979,'Tech. sheet (2)'!$A:$S,18,FALSE)</f>
        <v>L-808-908-180TH550S2828-HBI-A07K05</v>
      </c>
      <c r="C979" s="437" t="str">
        <f>VLOOKUP(A979,Register!$B:$F,3,FALSE)</f>
        <v>OT96 ALU/C 0,18 HBI auto</v>
      </c>
      <c r="D979" s="437" t="str">
        <f>VLOOKUP(C979,'Tech. sheet (2)'!$A:$S,17,FALSE)</f>
        <v>96-1 B</v>
      </c>
      <c r="E979" s="437" t="str">
        <f>VLOOKUP(C979,'Tech. sheet (2)'!$A:$S,12,FALSE)</f>
        <v>ALU/C</v>
      </c>
      <c r="F979" s="505">
        <v>2.0</v>
      </c>
      <c r="G979" s="505" t="s">
        <v>3308</v>
      </c>
      <c r="H979" s="436">
        <f>VLOOKUP(A979,Register!$B:$E,4,FALSE)</f>
        <v>33000</v>
      </c>
      <c r="I979" s="412"/>
      <c r="J979" s="412"/>
      <c r="K979" s="412"/>
      <c r="L979" s="412"/>
      <c r="M979" s="412"/>
      <c r="N979" s="202" t="s">
        <v>2426</v>
      </c>
      <c r="O979" s="344" t="str">
        <f>VLOOKUP(P979,'Tech. sheet (2)'!$A:$R,18,FALSE)</f>
        <v>L-920-778-160TS340S2828-RAS-А08К05</v>
      </c>
      <c r="P979" s="343" t="str">
        <f>VLOOKUP(N979,Register!$B:$E,3,FALSE)</f>
        <v>0,16x920x778 Alu/C</v>
      </c>
      <c r="Q979" s="437" t="str">
        <f>VLOOKUP(P979,'Tech. sheet (2)'!$A:$S,17,FALSE)</f>
        <v>BUF-7 A</v>
      </c>
      <c r="R979" s="437" t="str">
        <f>VLOOKUP(P979,'Tech. sheet (2)'!$A:$S,12,FALSE)</f>
        <v>ALU/C</v>
      </c>
      <c r="S979" s="505">
        <v>1.0</v>
      </c>
      <c r="T979" s="505" t="s">
        <v>3306</v>
      </c>
      <c r="U979" s="436">
        <f>VLOOKUP(N979,Register!$B:$E,4,FALSE)</f>
        <v>6000</v>
      </c>
      <c r="V979" s="412"/>
      <c r="W979" s="270"/>
      <c r="X979" s="270"/>
      <c r="Y979" s="270"/>
      <c r="Z979" s="270"/>
      <c r="AA979" s="270"/>
      <c r="AB979" s="270"/>
      <c r="AC979" s="270"/>
    </row>
    <row r="980" ht="15.75" customHeight="1">
      <c r="A980" s="202" t="s">
        <v>2386</v>
      </c>
      <c r="B980" s="436" t="str">
        <f>VLOOKUP(C980,'Tech. sheet (2)'!$A:$S,18,FALSE)</f>
        <v>L-913-766-140TS480F2020-USK-А08К05</v>
      </c>
      <c r="C980" s="437" t="str">
        <f>VLOOKUP(A980,Register!$B:$F,3,FALSE)</f>
        <v>0,14x913x766 USK A08</v>
      </c>
      <c r="D980" s="437" t="str">
        <f>VLOOKUP(C980,'Tech. sheet (2)'!$A:$S,17,FALSE)</f>
        <v>BUF-1 A</v>
      </c>
      <c r="E980" s="437" t="str">
        <f>VLOOKUP(C980,'Tech. sheet (2)'!$A:$S,12,FALSE)</f>
        <v>ALU/C</v>
      </c>
      <c r="F980" s="505">
        <v>2.0</v>
      </c>
      <c r="G980" s="505" t="s">
        <v>3308</v>
      </c>
      <c r="H980" s="436">
        <f>VLOOKUP(A980,Register!$B:$E,4,FALSE)</f>
        <v>30000</v>
      </c>
      <c r="I980" s="412"/>
      <c r="J980" s="412"/>
      <c r="K980" s="412"/>
      <c r="L980" s="412"/>
      <c r="M980" s="412"/>
      <c r="N980" s="202" t="s">
        <v>2428</v>
      </c>
      <c r="O980" s="344" t="str">
        <f>VLOOKUP(P980,'Tech. sheet (2)'!$A:$R,18,FALSE)</f>
        <v>L-808-908-180TH550S2828-HBI-A07K05</v>
      </c>
      <c r="P980" s="343" t="str">
        <f>VLOOKUP(N980,Register!$B:$E,3,FALSE)</f>
        <v>OT96 ALU/C 0,18 HBI auto</v>
      </c>
      <c r="Q980" s="437" t="str">
        <f>VLOOKUP(P980,'Tech. sheet (2)'!$A:$S,17,FALSE)</f>
        <v>96-1 B</v>
      </c>
      <c r="R980" s="437" t="str">
        <f>VLOOKUP(P980,'Tech. sheet (2)'!$A:$S,12,FALSE)</f>
        <v>ALU/C</v>
      </c>
      <c r="S980" s="505">
        <v>1.0</v>
      </c>
      <c r="T980" s="505" t="s">
        <v>3306</v>
      </c>
      <c r="U980" s="436">
        <f>VLOOKUP(N980,Register!$B:$E,4,FALSE)</f>
        <v>10000</v>
      </c>
      <c r="V980" s="412"/>
      <c r="W980" s="270"/>
      <c r="X980" s="270"/>
      <c r="Y980" s="270"/>
      <c r="Z980" s="270"/>
      <c r="AA980" s="270"/>
      <c r="AB980" s="270"/>
      <c r="AC980" s="270"/>
    </row>
    <row r="981" ht="15.75" customHeight="1">
      <c r="A981" s="202" t="s">
        <v>2387</v>
      </c>
      <c r="B981" s="436" t="str">
        <f>VLOOKUP(C981,'Tech. sheet (2)'!$A:$S,18,FALSE)</f>
        <v>L-913-766-140TS480F2020-USK-А08К05</v>
      </c>
      <c r="C981" s="437" t="str">
        <f>VLOOKUP(A981,Register!$B:$F,3,FALSE)</f>
        <v>0,14x913x766 USK A08</v>
      </c>
      <c r="D981" s="437" t="str">
        <f>VLOOKUP(C981,'Tech. sheet (2)'!$A:$S,17,FALSE)</f>
        <v>BUF-1 A</v>
      </c>
      <c r="E981" s="437" t="str">
        <f>VLOOKUP(C981,'Tech. sheet (2)'!$A:$S,12,FALSE)</f>
        <v>ALU/C</v>
      </c>
      <c r="F981" s="505">
        <v>2.0</v>
      </c>
      <c r="G981" s="505" t="s">
        <v>3308</v>
      </c>
      <c r="H981" s="436">
        <f>VLOOKUP(A981,Register!$B:$E,4,FALSE)</f>
        <v>20000</v>
      </c>
      <c r="I981" s="412"/>
      <c r="J981" s="412"/>
      <c r="K981" s="412"/>
      <c r="L981" s="412"/>
      <c r="M981" s="412"/>
      <c r="N981" s="202" t="s">
        <v>2429</v>
      </c>
      <c r="O981" s="344" t="str">
        <f>VLOOKUP(P981,'Tech. sheet (2)'!$A:$R,18,FALSE)</f>
        <v>L-808-908-200TH550S2828-BAO-A07K05</v>
      </c>
      <c r="P981" s="343" t="str">
        <f>VLOOKUP(N981,Register!$B:$E,3,FALSE)</f>
        <v>OT96 Alu/C BAO auto</v>
      </c>
      <c r="Q981" s="437" t="str">
        <f>VLOOKUP(P981,'Tech. sheet (2)'!$A:$S,17,FALSE)</f>
        <v>96-1 A</v>
      </c>
      <c r="R981" s="437" t="str">
        <f>VLOOKUP(P981,'Tech. sheet (2)'!$A:$S,12,FALSE)</f>
        <v>ALU/C</v>
      </c>
      <c r="S981" s="505">
        <v>1.0</v>
      </c>
      <c r="T981" s="505" t="s">
        <v>3306</v>
      </c>
      <c r="U981" s="436">
        <v>20000.0</v>
      </c>
      <c r="V981" s="412"/>
      <c r="W981" s="270"/>
      <c r="X981" s="270"/>
      <c r="Y981" s="270"/>
      <c r="Z981" s="270"/>
      <c r="AA981" s="270"/>
      <c r="AB981" s="270"/>
      <c r="AC981" s="270"/>
    </row>
    <row r="982" ht="15.75" customHeight="1">
      <c r="A982" s="202" t="s">
        <v>2390</v>
      </c>
      <c r="B982" s="436" t="str">
        <f>VLOOKUP(C982,'Tech. sheet (2)'!$A:$S,18,FALSE)</f>
        <v>L-922-868-170TH580S2828-BAO-07CK05</v>
      </c>
      <c r="C982" s="437" t="str">
        <f>VLOOKUP(A982,Register!$B:$F,3,FALSE)</f>
        <v>OT070-ELQ7013A9A  BAO</v>
      </c>
      <c r="D982" s="437" t="str">
        <f>VLOOKUP(C982,'Tech. sheet (2)'!$A:$S,17,FALSE)</f>
        <v>70-3 A</v>
      </c>
      <c r="E982" s="437" t="str">
        <f>VLOOKUP(C982,'Tech. sheet (2)'!$A:$S,12,FALSE)</f>
        <v>G/C</v>
      </c>
      <c r="F982" s="505">
        <v>2.0</v>
      </c>
      <c r="G982" s="505">
        <v>816361.0</v>
      </c>
      <c r="H982" s="436">
        <f>VLOOKUP(A982,Register!$B:$E,4,FALSE)</f>
        <v>7800</v>
      </c>
      <c r="I982" s="412"/>
      <c r="J982" s="412"/>
      <c r="K982" s="412"/>
      <c r="L982" s="412"/>
      <c r="M982" s="412"/>
      <c r="N982" s="202" t="s">
        <v>2426</v>
      </c>
      <c r="O982" s="344" t="str">
        <f>VLOOKUP(P982,'Tech. sheet (2)'!$A:$R,18,FALSE)</f>
        <v>L-920-778-160TS340S2828-RAS-А08К05</v>
      </c>
      <c r="P982" s="343" t="str">
        <f>VLOOKUP(N982,Register!$B:$E,3,FALSE)</f>
        <v>0,16x920x778 Alu/C</v>
      </c>
      <c r="Q982" s="437" t="str">
        <f>VLOOKUP(P982,'Tech. sheet (2)'!$A:$S,17,FALSE)</f>
        <v>BUF-7 A</v>
      </c>
      <c r="R982" s="437" t="str">
        <f>VLOOKUP(P982,'Tech. sheet (2)'!$A:$S,12,FALSE)</f>
        <v>ALU/C</v>
      </c>
      <c r="S982" s="505">
        <v>2.0</v>
      </c>
      <c r="T982" s="505" t="s">
        <v>3308</v>
      </c>
      <c r="U982" s="436">
        <f>VLOOKUP(N982,Register!$B:$E,4,FALSE)</f>
        <v>6000</v>
      </c>
      <c r="V982" s="412"/>
      <c r="W982" s="270"/>
      <c r="X982" s="270"/>
      <c r="Y982" s="270"/>
      <c r="Z982" s="270"/>
      <c r="AA982" s="270"/>
      <c r="AB982" s="270"/>
      <c r="AC982" s="270"/>
    </row>
    <row r="983" ht="15.75" customHeight="1">
      <c r="A983" s="202" t="s">
        <v>2409</v>
      </c>
      <c r="B983" s="449" t="str">
        <f>VLOOKUP(C983,'Tech. sheet (2)'!$A:$S,18,FALSE)</f>
        <v>L-922-868-170TH580S2828-BAO-08CB05 </v>
      </c>
      <c r="C983" s="437" t="str">
        <f>VLOOKUP(A983,Register!$B:$F,3,FALSE)</f>
        <v>OT070-ELQ7033A2A  BAO</v>
      </c>
      <c r="D983" s="437" t="str">
        <f>VLOOKUP(C983,'Tech. sheet (2)'!$A:$S,17,FALSE)</f>
        <v>70-2 A</v>
      </c>
      <c r="E983" s="447" t="str">
        <f>VLOOKUP(C983,'Tech. sheet (2)'!$A:$S,12,FALSE)</f>
        <v>G/G</v>
      </c>
      <c r="F983" s="505">
        <v>2.0</v>
      </c>
      <c r="G983" s="505">
        <v>816361.0</v>
      </c>
      <c r="H983" s="436">
        <f>VLOOKUP(A983,Register!$B:$E,4,FALSE)</f>
        <v>54000</v>
      </c>
      <c r="I983" s="412"/>
      <c r="J983" s="412"/>
      <c r="K983" s="412"/>
      <c r="L983" s="412"/>
      <c r="M983" s="412"/>
      <c r="N983" s="202" t="s">
        <v>2428</v>
      </c>
      <c r="O983" s="344" t="str">
        <f>VLOOKUP(P983,'Tech. sheet (2)'!$A:$R,18,FALSE)</f>
        <v>L-808-908-180TH550S2828-HBI-A07K05</v>
      </c>
      <c r="P983" s="343" t="str">
        <f>VLOOKUP(N983,Register!$B:$E,3,FALSE)</f>
        <v>OT96 ALU/C 0,18 HBI auto</v>
      </c>
      <c r="Q983" s="437" t="str">
        <f>VLOOKUP(P983,'Tech. sheet (2)'!$A:$S,17,FALSE)</f>
        <v>96-1 B</v>
      </c>
      <c r="R983" s="437" t="str">
        <f>VLOOKUP(P983,'Tech. sheet (2)'!$A:$S,12,FALSE)</f>
        <v>ALU/C</v>
      </c>
      <c r="S983" s="505">
        <v>2.0</v>
      </c>
      <c r="T983" s="505" t="s">
        <v>3308</v>
      </c>
      <c r="U983" s="436">
        <f>VLOOKUP(N983,Register!$B:$E,4,FALSE)</f>
        <v>10000</v>
      </c>
      <c r="V983" s="412"/>
      <c r="W983" s="270"/>
      <c r="X983" s="270"/>
      <c r="Y983" s="270"/>
      <c r="Z983" s="270"/>
      <c r="AA983" s="270"/>
      <c r="AB983" s="270"/>
      <c r="AC983" s="270"/>
    </row>
    <row r="984" ht="15.75" customHeight="1">
      <c r="A984" s="111" t="s">
        <v>2414</v>
      </c>
      <c r="B984" s="436" t="str">
        <f>VLOOKUP(C984,'Tech. sheet (2)'!$A:$S,18,FALSE)</f>
        <v>L-913-766-140TS480F2020-USK-09AK05</v>
      </c>
      <c r="C984" s="437" t="str">
        <f>VLOOKUP(A984,Register!$B:$F,3,FALSE)</f>
        <v>0,14x913x766 USK 09AK05</v>
      </c>
      <c r="D984" s="437" t="str">
        <f>VLOOKUP(C984,'Tech. sheet (2)'!$A:$S,17,FALSE)</f>
        <v>BUF-16A</v>
      </c>
      <c r="E984" s="437" t="str">
        <f>VLOOKUP(C984,'Tech. sheet (2)'!$A:$S,12,FALSE)</f>
        <v>ALU/C</v>
      </c>
      <c r="F984" s="505">
        <v>1.0</v>
      </c>
      <c r="G984" s="505" t="s">
        <v>3306</v>
      </c>
      <c r="H984" s="436">
        <f>VLOOKUP(A984,Register!$B:$E,4,FALSE)</f>
        <v>21000</v>
      </c>
      <c r="I984" s="412"/>
      <c r="J984" s="412"/>
      <c r="K984" s="412"/>
      <c r="L984" s="412"/>
      <c r="M984" s="412"/>
      <c r="N984" s="202" t="s">
        <v>2429</v>
      </c>
      <c r="O984" s="344" t="str">
        <f>VLOOKUP(P984,'Tech. sheet (2)'!$A:$R,18,FALSE)</f>
        <v>L-808-908-200TH550S2828-BAO-A07K05</v>
      </c>
      <c r="P984" s="343" t="str">
        <f>VLOOKUP(N984,Register!$B:$E,3,FALSE)</f>
        <v>OT96 Alu/C BAO auto</v>
      </c>
      <c r="Q984" s="437" t="str">
        <f>VLOOKUP(P984,'Tech. sheet (2)'!$A:$S,17,FALSE)</f>
        <v>96-1 A</v>
      </c>
      <c r="R984" s="437" t="str">
        <f>VLOOKUP(P984,'Tech. sheet (2)'!$A:$S,12,FALSE)</f>
        <v>ALU/C</v>
      </c>
      <c r="S984" s="505">
        <v>2.0</v>
      </c>
      <c r="T984" s="505" t="s">
        <v>3308</v>
      </c>
      <c r="U984" s="436">
        <v>20000.0</v>
      </c>
      <c r="V984" s="412"/>
      <c r="W984" s="270"/>
      <c r="X984" s="270"/>
      <c r="Y984" s="270"/>
      <c r="Z984" s="270"/>
      <c r="AA984" s="270"/>
      <c r="AB984" s="270"/>
      <c r="AC984" s="270"/>
    </row>
    <row r="985" ht="15.75" customHeight="1">
      <c r="A985" s="202" t="s">
        <v>2401</v>
      </c>
      <c r="B985" s="436" t="str">
        <f>VLOOKUP(C985,'Tech. sheet (2)'!$A:$S,18,FALSE)</f>
        <v>L-950-876-270TH435F5628-USK-20EB05 MET</v>
      </c>
      <c r="C985" s="437" t="str">
        <f>VLOOKUP(A985,Register!$B:$F,3,FALSE)</f>
        <v>OT153-20EB05 TEST</v>
      </c>
      <c r="D985" s="437" t="str">
        <f>VLOOKUP(C985,'Tech. sheet (2)'!$A:$S,17,FALSE)</f>
        <v>153-5</v>
      </c>
      <c r="E985" s="437" t="str">
        <f>VLOOKUP(C985,'Tech. sheet (2)'!$A:$S,12,FALSE)</f>
        <v>W/G</v>
      </c>
      <c r="F985" s="505">
        <v>2.0</v>
      </c>
      <c r="G985" s="505">
        <v>819059.0</v>
      </c>
      <c r="H985" s="436">
        <f>VLOOKUP(A985,Register!$B:$E,4,FALSE)</f>
        <v>10000</v>
      </c>
      <c r="I985" s="412"/>
      <c r="J985" s="412"/>
      <c r="K985" s="412"/>
      <c r="L985" s="412"/>
      <c r="M985" s="412"/>
      <c r="N985" s="111" t="s">
        <v>2431</v>
      </c>
      <c r="O985" s="344" t="str">
        <f>VLOOKUP(P985,'Tech. sheet (2)'!$A:$R,18,FALSE)</f>
        <v>L-950-876-270TH435F5628-USK-20EB05</v>
      </c>
      <c r="P985" s="343" t="str">
        <f>VLOOKUP(N985,Register!$B:$E,3,FALSE)</f>
        <v>OT153-ELQ1542A3A USK</v>
      </c>
      <c r="Q985" s="447" t="str">
        <f>VLOOKUP(P985,'Tech. sheet (2)'!$A:$S,17,FALSE)</f>
        <v>153-1 A</v>
      </c>
      <c r="R985" s="437" t="str">
        <f>VLOOKUP(P985,'Tech. sheet (2)'!$A:$S,12,FALSE)</f>
        <v>W/G</v>
      </c>
      <c r="S985" s="505">
        <v>1.0</v>
      </c>
      <c r="T985" s="505" t="s">
        <v>3307</v>
      </c>
      <c r="U985" s="436">
        <f>VLOOKUP(N985,Register!$B:$E,4,FALSE)</f>
        <v>20000</v>
      </c>
      <c r="V985" s="412"/>
      <c r="W985" s="270"/>
      <c r="X985" s="270"/>
      <c r="Y985" s="270"/>
      <c r="Z985" s="270"/>
      <c r="AA985" s="270"/>
      <c r="AB985" s="270"/>
      <c r="AC985" s="270"/>
    </row>
    <row r="986" ht="15.75" customHeight="1">
      <c r="A986" s="111" t="s">
        <v>2416</v>
      </c>
      <c r="B986" s="436" t="str">
        <f>VLOOKUP(C986,'Tech. sheet (2)'!$A:$S,18,FALSE)</f>
        <v>L-950-876-270TH435F5628-USK-20EB05 MET</v>
      </c>
      <c r="C986" s="437" t="str">
        <f>VLOOKUP(A986,Register!$B:$F,3,FALSE)</f>
        <v>OT153-20EB05 TEST</v>
      </c>
      <c r="D986" s="437" t="str">
        <f>VLOOKUP(C986,'Tech. sheet (2)'!$A:$S,17,FALSE)</f>
        <v>153-5</v>
      </c>
      <c r="E986" s="437" t="str">
        <f>VLOOKUP(C986,'Tech. sheet (2)'!$A:$S,12,FALSE)</f>
        <v>W/G</v>
      </c>
      <c r="F986" s="505">
        <v>2.0</v>
      </c>
      <c r="G986" s="505">
        <v>819059.0</v>
      </c>
      <c r="H986" s="436">
        <f>VLOOKUP(A986,Register!$B:$E,4,FALSE)</f>
        <v>15000</v>
      </c>
      <c r="I986" s="412"/>
      <c r="J986" s="412"/>
      <c r="K986" s="412"/>
      <c r="L986" s="412"/>
      <c r="M986" s="412"/>
      <c r="N986" s="111" t="s">
        <v>2431</v>
      </c>
      <c r="O986" s="344" t="str">
        <f>VLOOKUP(P986,'Tech. sheet (2)'!$A:$R,18,FALSE)</f>
        <v>L-950-876-270TH435F5628-USK-20EB05</v>
      </c>
      <c r="P986" s="343" t="str">
        <f>VLOOKUP(N986,Register!$B:$E,3,FALSE)</f>
        <v>OT153-ELQ1542A3A USK</v>
      </c>
      <c r="Q986" s="447" t="str">
        <f>VLOOKUP(P986,'Tech. sheet (2)'!$A:$S,17,FALSE)</f>
        <v>153-1 A</v>
      </c>
      <c r="R986" s="437" t="str">
        <f>VLOOKUP(P986,'Tech. sheet (2)'!$A:$S,12,FALSE)</f>
        <v>W/G</v>
      </c>
      <c r="S986" s="505">
        <v>2.0</v>
      </c>
      <c r="T986" s="505">
        <v>819059.0</v>
      </c>
      <c r="U986" s="436">
        <f>VLOOKUP(N986,Register!$B:$E,4,FALSE)</f>
        <v>20000</v>
      </c>
      <c r="V986" s="412"/>
      <c r="W986" s="270"/>
      <c r="X986" s="270"/>
      <c r="Y986" s="270"/>
      <c r="Z986" s="270"/>
      <c r="AA986" s="270"/>
      <c r="AB986" s="270"/>
      <c r="AC986" s="270"/>
    </row>
    <row r="987" ht="15.75" customHeight="1">
      <c r="A987" s="202" t="s">
        <v>2402</v>
      </c>
      <c r="B987" s="436" t="str">
        <f>VLOOKUP(C987,'Tech. sheet (2)'!$A:$S,18,FALSE)</f>
        <v>L-950-876-270TH435F5628-BAO-20EB05 MET</v>
      </c>
      <c r="C987" s="437" t="str">
        <f>VLOOKUP(A987,Register!$B:$F,3,FALSE)</f>
        <v>OT153-20EB05 BAO TEST</v>
      </c>
      <c r="D987" s="437" t="str">
        <f>VLOOKUP(C987,'Tech. sheet (2)'!$A:$S,17,FALSE)</f>
        <v>153-5 A</v>
      </c>
      <c r="E987" s="437" t="str">
        <f>VLOOKUP(C987,'Tech. sheet (2)'!$A:$S,12,FALSE)</f>
        <v>W/G</v>
      </c>
      <c r="F987" s="505">
        <v>2.0</v>
      </c>
      <c r="G987" s="505">
        <v>819059.0</v>
      </c>
      <c r="H987" s="436">
        <f>VLOOKUP(A987,Register!$B:$E,4,FALSE)</f>
        <v>12000</v>
      </c>
      <c r="I987" s="412"/>
      <c r="J987" s="412"/>
      <c r="K987" s="412"/>
      <c r="L987" s="412"/>
      <c r="M987" s="412"/>
      <c r="N987" s="111" t="s">
        <v>2431</v>
      </c>
      <c r="O987" s="344" t="str">
        <f>VLOOKUP(P987,'Tech. sheet (2)'!$A:$R,18,FALSE)</f>
        <v>L-950-876-270TH435F5628-USK-20EB05</v>
      </c>
      <c r="P987" s="343" t="str">
        <f>VLOOKUP(N987,Register!$B:$E,3,FALSE)</f>
        <v>OT153-ELQ1542A3A USK</v>
      </c>
      <c r="Q987" s="447" t="str">
        <f>VLOOKUP(P987,'Tech. sheet (2)'!$A:$S,17,FALSE)</f>
        <v>153-1 A</v>
      </c>
      <c r="R987" s="437" t="str">
        <f>VLOOKUP(P987,'Tech. sheet (2)'!$A:$S,12,FALSE)</f>
        <v>W/G</v>
      </c>
      <c r="S987" s="505">
        <v>3.0</v>
      </c>
      <c r="T987" s="505">
        <v>816733.0</v>
      </c>
      <c r="U987" s="436">
        <f>VLOOKUP(N987,Register!$B:$E,4,FALSE)</f>
        <v>20000</v>
      </c>
      <c r="V987" s="412"/>
      <c r="W987" s="270"/>
      <c r="X987" s="270"/>
      <c r="Y987" s="270"/>
      <c r="Z987" s="270"/>
      <c r="AA987" s="270"/>
      <c r="AB987" s="270"/>
      <c r="AC987" s="270"/>
    </row>
    <row r="988" ht="15.75" customHeight="1">
      <c r="A988" s="111" t="s">
        <v>2414</v>
      </c>
      <c r="B988" s="436" t="str">
        <f>VLOOKUP(C988,'Tech. sheet (2)'!$A:$S,18,FALSE)</f>
        <v>L-913-766-140TS480F2020-USK-09AK05</v>
      </c>
      <c r="C988" s="437" t="str">
        <f>VLOOKUP(A988,Register!$B:$F,3,FALSE)</f>
        <v>0,14x913x766 USK 09AK05</v>
      </c>
      <c r="D988" s="437" t="str">
        <f>VLOOKUP(C988,'Tech. sheet (2)'!$A:$S,17,FALSE)</f>
        <v>BUF-16A</v>
      </c>
      <c r="E988" s="437" t="str">
        <f>VLOOKUP(C988,'Tech. sheet (2)'!$A:$S,12,FALSE)</f>
        <v>ALU/C</v>
      </c>
      <c r="F988" s="505">
        <v>2.0</v>
      </c>
      <c r="G988" s="505">
        <v>816718.0</v>
      </c>
      <c r="H988" s="436">
        <f>VLOOKUP(A988,Register!$B:$E,4,FALSE)</f>
        <v>21000</v>
      </c>
      <c r="I988" s="412"/>
      <c r="J988" s="412"/>
      <c r="K988" s="412"/>
      <c r="L988" s="412"/>
      <c r="M988" s="412"/>
      <c r="N988" s="202" t="s">
        <v>2429</v>
      </c>
      <c r="O988" s="344" t="str">
        <f>VLOOKUP(P988,'Tech. sheet (2)'!$A:$R,18,FALSE)</f>
        <v>L-808-908-200TH550S2828-BAO-A07K05</v>
      </c>
      <c r="P988" s="343" t="str">
        <f>VLOOKUP(N988,Register!$B:$E,3,FALSE)</f>
        <v>OT96 Alu/C BAO auto</v>
      </c>
      <c r="Q988" s="437" t="str">
        <f>VLOOKUP(P988,'Tech. sheet (2)'!$A:$S,17,FALSE)</f>
        <v>96-1 A</v>
      </c>
      <c r="R988" s="437" t="str">
        <f>VLOOKUP(P988,'Tech. sheet (2)'!$A:$S,12,FALSE)</f>
        <v>ALU/C</v>
      </c>
      <c r="S988" s="505">
        <v>2.0</v>
      </c>
      <c r="T988" s="505" t="s">
        <v>3308</v>
      </c>
      <c r="U988" s="436">
        <f>VLOOKUP(N988,Register!$B:$E,4,FALSE)</f>
        <v>40000</v>
      </c>
      <c r="V988" s="412"/>
      <c r="W988" s="270"/>
      <c r="X988" s="270"/>
      <c r="Y988" s="270"/>
      <c r="Z988" s="270"/>
      <c r="AA988" s="270"/>
      <c r="AB988" s="270"/>
      <c r="AC988" s="270"/>
    </row>
    <row r="989" ht="15.75" customHeight="1">
      <c r="A989" s="111" t="s">
        <v>2420</v>
      </c>
      <c r="B989" s="449" t="str">
        <f>VLOOKUP(C989,'Tech. sheet (2)'!$A:$S,18,FALSE)</f>
        <v>L-922-868-170TH580S5628-USK-21ЕК05</v>
      </c>
      <c r="C989" s="437" t="str">
        <f>VLOOKUP(A989,Register!$B:$F,3,FALSE)</f>
        <v>OT070-ELQ7022A5A 21Е</v>
      </c>
      <c r="D989" s="447" t="str">
        <f>VLOOKUP(C989,'Tech. sheet (2)'!$A:$S,17,FALSE)</f>
        <v>70-6 B</v>
      </c>
      <c r="E989" s="447" t="str">
        <f>VLOOKUP(C989,'Tech. sheet (2)'!$A:$S,12,FALSE)</f>
        <v>W/C 21Е</v>
      </c>
      <c r="F989" s="505">
        <v>1.0</v>
      </c>
      <c r="G989" s="505" t="s">
        <v>3306</v>
      </c>
      <c r="H989" s="436">
        <f>VLOOKUP(A989,Register!$B:$E,4,FALSE)</f>
        <v>9000</v>
      </c>
      <c r="I989" s="412"/>
      <c r="J989" s="412"/>
      <c r="K989" s="412"/>
      <c r="L989" s="412"/>
      <c r="M989" s="412"/>
      <c r="N989" s="111" t="s">
        <v>2433</v>
      </c>
      <c r="O989" s="344" t="str">
        <f>VLOOKUP(P989,'Tech. sheet (2)'!$A:$R,18,FALSE)</f>
        <v>L-942-790-160TS340S2020-RAS-А08К05</v>
      </c>
      <c r="P989" s="343" t="str">
        <f>VLOOKUP(N989,Register!$B:$E,3,FALSE)</f>
        <v>0,16x942x790 ALU/С</v>
      </c>
      <c r="Q989" s="437" t="str">
        <f>VLOOKUP(P989,'Tech. sheet (2)'!$A:$S,17,FALSE)</f>
        <v>BUF-3 A</v>
      </c>
      <c r="R989" s="437" t="str">
        <f>VLOOKUP(P989,'Tech. sheet (2)'!$A:$S,12,FALSE)</f>
        <v>ALU/С</v>
      </c>
      <c r="S989" s="505">
        <v>2.0</v>
      </c>
      <c r="T989" s="505" t="s">
        <v>3308</v>
      </c>
      <c r="U989" s="436">
        <f>VLOOKUP(N989,Register!$B:$E,4,FALSE)</f>
        <v>40000</v>
      </c>
      <c r="V989" s="412"/>
      <c r="W989" s="270"/>
      <c r="X989" s="270"/>
      <c r="Y989" s="270"/>
      <c r="Z989" s="270"/>
      <c r="AA989" s="270"/>
      <c r="AB989" s="270"/>
      <c r="AC989" s="270"/>
    </row>
    <row r="990" ht="15.75" customHeight="1">
      <c r="A990" s="111" t="s">
        <v>2425</v>
      </c>
      <c r="B990" s="436" t="str">
        <f>VLOOKUP(C990,'Tech. sheet (2)'!$A:$S,18,FALSE)</f>
        <v>L-922-868-160TH520F2020-HBI-21EK05</v>
      </c>
      <c r="C990" s="437" t="str">
        <f>VLOOKUP(A990,Register!$B:$F,3,FALSE)</f>
        <v>OT070-21EK05 0,16 HBI</v>
      </c>
      <c r="D990" s="437" t="str">
        <f>VLOOKUP(C990,'Tech. sheet (2)'!$A:$S,17,FALSE)</f>
        <v>70-6 D</v>
      </c>
      <c r="E990" s="437" t="str">
        <f>VLOOKUP(C990,'Tech. sheet (2)'!$A:$S,12,FALSE)</f>
        <v>W/C 21Е</v>
      </c>
      <c r="F990" s="505">
        <v>1.0</v>
      </c>
      <c r="G990" s="505" t="s">
        <v>3306</v>
      </c>
      <c r="H990" s="436">
        <f>VLOOKUP(A990,Register!$B:$E,4,FALSE)</f>
        <v>8000</v>
      </c>
      <c r="I990" s="412"/>
      <c r="J990" s="412"/>
      <c r="K990" s="412"/>
      <c r="L990" s="412"/>
      <c r="M990" s="412"/>
      <c r="N990" s="111" t="s">
        <v>2435</v>
      </c>
      <c r="O990" s="344" t="str">
        <f>VLOOKUP(P990,'Tech. sheet (2)'!$A:$R,18,FALSE)</f>
        <v>L-913-766-140TS480F2020-USK-А08К05</v>
      </c>
      <c r="P990" s="343" t="str">
        <f>VLOOKUP(N990,Register!$B:$E,3,FALSE)</f>
        <v>0,14x913x766 USK A08</v>
      </c>
      <c r="Q990" s="437" t="str">
        <f>VLOOKUP(P990,'Tech. sheet (2)'!$A:$S,17,FALSE)</f>
        <v>BUF-1 A</v>
      </c>
      <c r="R990" s="437" t="str">
        <f>VLOOKUP(P990,'Tech. sheet (2)'!$A:$S,12,FALSE)</f>
        <v>ALU/C</v>
      </c>
      <c r="S990" s="505">
        <v>2.0</v>
      </c>
      <c r="T990" s="505" t="s">
        <v>3308</v>
      </c>
      <c r="U990" s="436">
        <f>VLOOKUP(N990,Register!$B:$E,4,FALSE)</f>
        <v>36000</v>
      </c>
      <c r="V990" s="412"/>
      <c r="W990" s="270"/>
      <c r="X990" s="270"/>
      <c r="Y990" s="270"/>
      <c r="Z990" s="270"/>
      <c r="AA990" s="270"/>
      <c r="AB990" s="270"/>
      <c r="AC990" s="270"/>
    </row>
    <row r="991" ht="15.75" customHeight="1">
      <c r="A991" s="111" t="s">
        <v>2420</v>
      </c>
      <c r="B991" s="449" t="str">
        <f>VLOOKUP(C991,'Tech. sheet (2)'!$A:$S,18,FALSE)</f>
        <v>L-922-868-170TH580S5628-USK-21ЕК05</v>
      </c>
      <c r="C991" s="437" t="str">
        <f>VLOOKUP(A991,Register!$B:$F,3,FALSE)</f>
        <v>OT070-ELQ7022A5A 21Е</v>
      </c>
      <c r="D991" s="447" t="str">
        <f>VLOOKUP(C991,'Tech. sheet (2)'!$A:$S,17,FALSE)</f>
        <v>70-6 B</v>
      </c>
      <c r="E991" s="447" t="str">
        <f>VLOOKUP(C991,'Tech. sheet (2)'!$A:$S,12,FALSE)</f>
        <v>W/C 21Е</v>
      </c>
      <c r="F991" s="505">
        <v>2.0</v>
      </c>
      <c r="G991" s="505" t="s">
        <v>3309</v>
      </c>
      <c r="H991" s="436">
        <f>VLOOKUP(A991,Register!$B:$E,4,FALSE)</f>
        <v>9000</v>
      </c>
      <c r="I991" s="412"/>
      <c r="J991" s="412"/>
      <c r="K991" s="412"/>
      <c r="L991" s="412"/>
      <c r="M991" s="412"/>
      <c r="N991" s="111" t="s">
        <v>3327</v>
      </c>
      <c r="O991" s="344" t="str">
        <f>VLOOKUP(P991,'Tech. sheet (2)'!$A:$R,18,FALSE)</f>
        <v>#N/A</v>
      </c>
      <c r="P991" s="343" t="str">
        <f>VLOOKUP(N991,Register!$B:$E,3,FALSE)</f>
        <v>#N/A</v>
      </c>
      <c r="Q991" s="437" t="str">
        <f>VLOOKUP(P991,'Tech. sheet (2)'!$A:$S,17,FALSE)</f>
        <v>#N/A</v>
      </c>
      <c r="R991" s="437" t="str">
        <f>VLOOKUP(P991,'Tech. sheet (2)'!$A:$S,12,FALSE)</f>
        <v>#N/A</v>
      </c>
      <c r="S991" s="505"/>
      <c r="T991" s="505">
        <v>816718.0</v>
      </c>
      <c r="U991" s="436" t="str">
        <f>VLOOKUP(N991,Register!$B:$E,4,FALSE)</f>
        <v>#N/A</v>
      </c>
      <c r="V991" s="412"/>
      <c r="W991" s="270"/>
      <c r="X991" s="270"/>
      <c r="Y991" s="270"/>
      <c r="Z991" s="270"/>
      <c r="AA991" s="270"/>
      <c r="AB991" s="270"/>
      <c r="AC991" s="270"/>
    </row>
    <row r="992" ht="15.75" customHeight="1">
      <c r="A992" s="111" t="s">
        <v>2425</v>
      </c>
      <c r="B992" s="436" t="str">
        <f>VLOOKUP(C992,'Tech. sheet (2)'!$A:$S,18,FALSE)</f>
        <v>L-922-868-160TH520F2020-HBI-21EK05</v>
      </c>
      <c r="C992" s="437" t="str">
        <f>VLOOKUP(A992,Register!$B:$F,3,FALSE)</f>
        <v>OT070-21EK05 0,16 HBI</v>
      </c>
      <c r="D992" s="437" t="str">
        <f>VLOOKUP(C992,'Tech. sheet (2)'!$A:$S,17,FALSE)</f>
        <v>70-6 D</v>
      </c>
      <c r="E992" s="437" t="str">
        <f>VLOOKUP(C992,'Tech. sheet (2)'!$A:$S,12,FALSE)</f>
        <v>W/C 21Е</v>
      </c>
      <c r="F992" s="505">
        <v>2.0</v>
      </c>
      <c r="G992" s="505" t="s">
        <v>3309</v>
      </c>
      <c r="H992" s="436">
        <f>VLOOKUP(A992,Register!$B:$E,4,FALSE)</f>
        <v>8000</v>
      </c>
      <c r="I992" s="412"/>
      <c r="J992" s="412"/>
      <c r="K992" s="412"/>
      <c r="L992" s="412"/>
      <c r="M992" s="412"/>
      <c r="N992" s="202" t="s">
        <v>2424</v>
      </c>
      <c r="O992" s="344" t="str">
        <f>VLOOKUP(P992,'Tech. sheet (2)'!$A:$R,18,FALSE)</f>
        <v>L-922-868-160TH520F2020-HBI-07CK05   </v>
      </c>
      <c r="P992" s="343" t="str">
        <f>VLOOKUP(N992,Register!$B:$E,3,FALSE)</f>
        <v>OT070-ELQ7013A4A</v>
      </c>
      <c r="Q992" s="437" t="str">
        <f>VLOOKUP(P992,'Tech. sheet (2)'!$A:$S,17,FALSE)</f>
        <v>70-3 D</v>
      </c>
      <c r="R992" s="437" t="str">
        <f>VLOOKUP(P992,'Tech. sheet (2)'!$A:$S,12,FALSE)</f>
        <v>G/C </v>
      </c>
      <c r="S992" s="505">
        <v>1.0</v>
      </c>
      <c r="T992" s="505" t="s">
        <v>3306</v>
      </c>
      <c r="U992" s="436">
        <f>VLOOKUP(N992,Register!$B:$E,4,FALSE)</f>
        <v>20000</v>
      </c>
      <c r="V992" s="412"/>
      <c r="W992" s="270"/>
      <c r="X992" s="270"/>
      <c r="Y992" s="270"/>
      <c r="Z992" s="270"/>
      <c r="AA992" s="270"/>
      <c r="AB992" s="270"/>
      <c r="AC992" s="270"/>
    </row>
    <row r="993" ht="15.75" customHeight="1">
      <c r="A993" s="111" t="s">
        <v>2420</v>
      </c>
      <c r="B993" s="449" t="str">
        <f>VLOOKUP(C993,'Tech. sheet (2)'!$A:$S,18,FALSE)</f>
        <v>L-922-868-170TH580S5628-USK-21ЕК05</v>
      </c>
      <c r="C993" s="437" t="str">
        <f>VLOOKUP(A993,Register!$B:$F,3,FALSE)</f>
        <v>OT070-ELQ7022A5A 21Е</v>
      </c>
      <c r="D993" s="447" t="str">
        <f>VLOOKUP(C993,'Tech. sheet (2)'!$A:$S,17,FALSE)</f>
        <v>70-6 B</v>
      </c>
      <c r="E993" s="447" t="str">
        <f>VLOOKUP(C993,'Tech. sheet (2)'!$A:$S,12,FALSE)</f>
        <v>W/C 21Е</v>
      </c>
      <c r="F993" s="505">
        <v>3.0</v>
      </c>
      <c r="G993" s="505" t="s">
        <v>3310</v>
      </c>
      <c r="H993" s="436">
        <f>VLOOKUP(A993,Register!$B:$E,4,FALSE)</f>
        <v>9000</v>
      </c>
      <c r="I993" s="412"/>
      <c r="J993" s="412"/>
      <c r="K993" s="412"/>
      <c r="L993" s="412"/>
      <c r="M993" s="412"/>
      <c r="N993" s="111" t="s">
        <v>2446</v>
      </c>
      <c r="O993" s="450" t="str">
        <f>VLOOKUP(P993,'Tech. sheet (2)'!$A:$R,18,FALSE)</f>
        <v>L-922-868-170TH580S5628-USK-21ЕК05</v>
      </c>
      <c r="P993" s="343" t="str">
        <f>VLOOKUP(N993,Register!$B:$E,3,FALSE)</f>
        <v>OT070-ELQ7022A5A 21Е</v>
      </c>
      <c r="Q993" s="447" t="str">
        <f>VLOOKUP(P993,'Tech. sheet (2)'!$A:$S,17,FALSE)</f>
        <v>70-6 B</v>
      </c>
      <c r="R993" s="447" t="str">
        <f>VLOOKUP(P993,'Tech. sheet (2)'!$A:$S,12,FALSE)</f>
        <v>W/C 21Е</v>
      </c>
      <c r="S993" s="505">
        <v>2.0</v>
      </c>
      <c r="T993" s="505" t="s">
        <v>3309</v>
      </c>
      <c r="U993" s="436">
        <f>VLOOKUP(N993,Register!$B:$E,4,FALSE)</f>
        <v>11000</v>
      </c>
      <c r="V993" s="412"/>
      <c r="W993" s="270"/>
      <c r="X993" s="270"/>
      <c r="Y993" s="270"/>
      <c r="Z993" s="270"/>
      <c r="AA993" s="270"/>
      <c r="AB993" s="270"/>
      <c r="AC993" s="270"/>
    </row>
    <row r="994" ht="15.75" customHeight="1">
      <c r="A994" s="111" t="s">
        <v>2425</v>
      </c>
      <c r="B994" s="436" t="str">
        <f>VLOOKUP(C994,'Tech. sheet (2)'!$A:$S,18,FALSE)</f>
        <v>L-922-868-160TH520F2020-HBI-21EK05</v>
      </c>
      <c r="C994" s="437" t="str">
        <f>VLOOKUP(A994,Register!$B:$F,3,FALSE)</f>
        <v>OT070-21EK05 0,16 HBI</v>
      </c>
      <c r="D994" s="437" t="str">
        <f>VLOOKUP(C994,'Tech. sheet (2)'!$A:$S,17,FALSE)</f>
        <v>70-6 D</v>
      </c>
      <c r="E994" s="437" t="str">
        <f>VLOOKUP(C994,'Tech. sheet (2)'!$A:$S,12,FALSE)</f>
        <v>W/C 21Е</v>
      </c>
      <c r="F994" s="505">
        <v>3.0</v>
      </c>
      <c r="G994" s="505" t="s">
        <v>3310</v>
      </c>
      <c r="H994" s="436">
        <f>VLOOKUP(A994,Register!$B:$E,4,FALSE)</f>
        <v>8000</v>
      </c>
      <c r="I994" s="412"/>
      <c r="J994" s="412"/>
      <c r="K994" s="412"/>
      <c r="L994" s="412"/>
      <c r="M994" s="412"/>
      <c r="N994" s="136" t="s">
        <v>2453</v>
      </c>
      <c r="O994" s="450" t="str">
        <f>VLOOKUP(P994,'Tech. sheet (2)'!$A:$R,18,FALSE)</f>
        <v>L-913-766-140TS480F2020-USK-21EK05</v>
      </c>
      <c r="P994" s="343" t="str">
        <f>VLOOKUP(N994,Register!$B:$E,3,FALSE)</f>
        <v>0,14x913x766 USK 21E</v>
      </c>
      <c r="Q994" s="437" t="str">
        <f>VLOOKUP(P994,'Tech. sheet (2)'!$A:$S,17,FALSE)</f>
        <v>BUF-2 A</v>
      </c>
      <c r="R994" s="437" t="str">
        <f>VLOOKUP(P994,'Tech. sheet (2)'!$A:$S,12,FALSE)</f>
        <v>W/C </v>
      </c>
      <c r="S994" s="505">
        <v>2.0</v>
      </c>
      <c r="T994" s="505" t="s">
        <v>3317</v>
      </c>
      <c r="U994" s="436">
        <f>VLOOKUP(N994,Register!$B:$E,4,FALSE)</f>
        <v>18000</v>
      </c>
      <c r="V994" s="412"/>
      <c r="W994" s="270"/>
      <c r="X994" s="270"/>
      <c r="Y994" s="270"/>
      <c r="Z994" s="270"/>
      <c r="AA994" s="270"/>
      <c r="AB994" s="270"/>
      <c r="AC994" s="270"/>
    </row>
    <row r="995" ht="15.75" customHeight="1">
      <c r="A995" s="202" t="s">
        <v>2409</v>
      </c>
      <c r="B995" s="449" t="str">
        <f>VLOOKUP(C995,'Tech. sheet (2)'!$A:$S,18,FALSE)</f>
        <v>L-922-868-170TH580S2828-BAO-08CB05 </v>
      </c>
      <c r="C995" s="437" t="str">
        <f>VLOOKUP(A995,Register!$B:$F,3,FALSE)</f>
        <v>OT070-ELQ7033A2A  BAO</v>
      </c>
      <c r="D995" s="437" t="str">
        <f>VLOOKUP(C995,'Tech. sheet (2)'!$A:$S,17,FALSE)</f>
        <v>70-2 A</v>
      </c>
      <c r="E995" s="447" t="str">
        <f>VLOOKUP(C995,'Tech. sheet (2)'!$A:$S,12,FALSE)</f>
        <v>G/G</v>
      </c>
      <c r="F995" s="505">
        <v>1.0</v>
      </c>
      <c r="G995" s="505">
        <v>816314.0</v>
      </c>
      <c r="H995" s="436">
        <v>16000.0</v>
      </c>
      <c r="I995" s="412"/>
      <c r="J995" s="412"/>
      <c r="K995" s="412"/>
      <c r="L995" s="412"/>
      <c r="M995" s="412"/>
      <c r="N995" s="202" t="s">
        <v>2448</v>
      </c>
      <c r="O995" s="344" t="str">
        <f>VLOOKUP(P995,'Tech. sheet (2)'!$A:$R,18,FALSE)</f>
        <v>L-808-908-200TH550S2828-BAO-A07K05</v>
      </c>
      <c r="P995" s="343" t="str">
        <f>VLOOKUP(N995,Register!$B:$E,3,FALSE)</f>
        <v>OT96 Alu/C BAO auto</v>
      </c>
      <c r="Q995" s="437" t="str">
        <f>VLOOKUP(P995,'Tech. sheet (2)'!$A:$S,17,FALSE)</f>
        <v>96-1 A</v>
      </c>
      <c r="R995" s="437" t="str">
        <f>VLOOKUP(P995,'Tech. sheet (2)'!$A:$S,12,FALSE)</f>
        <v>ALU/C</v>
      </c>
      <c r="S995" s="505">
        <v>1.0</v>
      </c>
      <c r="T995" s="505" t="s">
        <v>3306</v>
      </c>
      <c r="U995" s="436">
        <f>VLOOKUP(N995,Register!$B:$E,4,FALSE)</f>
        <v>30000</v>
      </c>
      <c r="V995" s="412"/>
      <c r="W995" s="270"/>
      <c r="X995" s="270"/>
      <c r="Y995" s="270"/>
      <c r="Z995" s="270"/>
      <c r="AA995" s="270"/>
      <c r="AB995" s="270"/>
      <c r="AC995" s="270"/>
    </row>
    <row r="996" ht="15.75" customHeight="1">
      <c r="A996" s="111" t="s">
        <v>2421</v>
      </c>
      <c r="B996" s="449" t="str">
        <f>VLOOKUP(C996,'Tech. sheet (2)'!$A:$S,18,FALSE)</f>
        <v>L-922-868-170TH580S2828-BAO-08CB05 </v>
      </c>
      <c r="C996" s="437" t="str">
        <f>VLOOKUP(A996,Register!$B:$F,3,FALSE)</f>
        <v>OT070-ELQ7033A2A  BAO</v>
      </c>
      <c r="D996" s="437" t="str">
        <f>VLOOKUP(C996,'Tech. sheet (2)'!$A:$S,17,FALSE)</f>
        <v>70-2 A</v>
      </c>
      <c r="E996" s="447" t="str">
        <f>VLOOKUP(C996,'Tech. sheet (2)'!$A:$S,12,FALSE)</f>
        <v>G/G</v>
      </c>
      <c r="F996" s="505">
        <v>1.0</v>
      </c>
      <c r="G996" s="505">
        <v>816314.0</v>
      </c>
      <c r="H996" s="436">
        <f>VLOOKUP(A996,Register!$B:$E,4,FALSE)</f>
        <v>20000</v>
      </c>
      <c r="I996" s="412"/>
      <c r="J996" s="412"/>
      <c r="K996" s="412"/>
      <c r="L996" s="412"/>
      <c r="M996" s="412"/>
      <c r="N996" s="202" t="s">
        <v>2449</v>
      </c>
      <c r="O996" s="344" t="str">
        <f>VLOOKUP(P996,'Tech. sheet (2)'!$A:$R,18,FALSE)</f>
        <v>L-808-908-180TH550S2828-USK-A07K05</v>
      </c>
      <c r="P996" s="343" t="str">
        <f>VLOOKUP(N996,Register!$B:$E,3,FALSE)</f>
        <v>OT96 ALU/C 0,18 USK auto</v>
      </c>
      <c r="Q996" s="437" t="str">
        <f>VLOOKUP(P996,'Tech. sheet (2)'!$A:$S,17,FALSE)</f>
        <v>96-1 B</v>
      </c>
      <c r="R996" s="437" t="str">
        <f>VLOOKUP(P996,'Tech. sheet (2)'!$A:$S,12,FALSE)</f>
        <v>ALU/C</v>
      </c>
      <c r="S996" s="505">
        <v>1.0</v>
      </c>
      <c r="T996" s="505" t="s">
        <v>3306</v>
      </c>
      <c r="U996" s="436">
        <f>VLOOKUP(N996,Register!$B:$E,4,FALSE)</f>
        <v>8500</v>
      </c>
      <c r="V996" s="412"/>
      <c r="W996" s="270"/>
      <c r="X996" s="270"/>
      <c r="Y996" s="270"/>
      <c r="Z996" s="270"/>
      <c r="AA996" s="270"/>
      <c r="AB996" s="270"/>
      <c r="AC996" s="270"/>
    </row>
    <row r="997" ht="15.75" customHeight="1">
      <c r="A997" s="111" t="s">
        <v>2439</v>
      </c>
      <c r="B997" s="436" t="str">
        <f>VLOOKUP(C997,'Tech. sheet (2)'!$A:$S,18,FALSE)</f>
        <v>Жерсть  0,19х895х901  G/G </v>
      </c>
      <c r="C997" s="437" t="str">
        <f>VLOOKUP(A997,Register!$B:$F,3,FALSE)</f>
        <v>0,19х895х901  G/G </v>
      </c>
      <c r="D997" s="437" t="str">
        <f>VLOOKUP(C997,'Tech. sheet (2)'!$A:$S,17,FALSE)</f>
        <v/>
      </c>
      <c r="E997" s="437" t="str">
        <f>VLOOKUP(C997,'Tech. sheet (2)'!$A:$S,12,FALSE)</f>
        <v>G/G</v>
      </c>
      <c r="F997" s="505">
        <v>1.0</v>
      </c>
      <c r="G997" s="505">
        <v>816314.0</v>
      </c>
      <c r="H997" s="436">
        <f>VLOOKUP(A997,Register!$B:$E,4,FALSE)</f>
        <v>3000</v>
      </c>
      <c r="I997" s="412"/>
      <c r="J997" s="412"/>
      <c r="K997" s="412"/>
      <c r="L997" s="412"/>
      <c r="M997" s="412"/>
      <c r="N997" s="136" t="s">
        <v>2445</v>
      </c>
      <c r="O997" s="344" t="str">
        <f>VLOOKUP(P997,'Tech. sheet (2)'!$A:$R,18,FALSE)</f>
        <v>L-838-942-170TH550F2820-USK-A55K05   </v>
      </c>
      <c r="P997" s="343" t="str">
        <f>VLOOKUP(N997,Register!$B:$E,3,FALSE)</f>
        <v>0,17x838x942 USK ALU/С</v>
      </c>
      <c r="Q997" s="437" t="str">
        <f>VLOOKUP(P997,'Tech. sheet (2)'!$A:$S,17,FALSE)</f>
        <v>BUF-8 A</v>
      </c>
      <c r="R997" s="437" t="str">
        <f>VLOOKUP(P997,'Tech. sheet (2)'!$A:$S,12,FALSE)</f>
        <v>ALU/С</v>
      </c>
      <c r="S997" s="505">
        <v>1.0</v>
      </c>
      <c r="T997" s="505" t="s">
        <v>3306</v>
      </c>
      <c r="U997" s="436">
        <f>VLOOKUP(N997,Register!$B:$E,4,FALSE)</f>
        <v>40000</v>
      </c>
      <c r="V997" s="412"/>
      <c r="W997" s="270"/>
      <c r="X997" s="270"/>
      <c r="Y997" s="270"/>
      <c r="Z997" s="270"/>
      <c r="AA997" s="270"/>
      <c r="AB997" s="270"/>
      <c r="AC997" s="270"/>
    </row>
    <row r="998" ht="15.75" customHeight="1">
      <c r="A998" s="111" t="s">
        <v>2439</v>
      </c>
      <c r="B998" s="436" t="str">
        <f>VLOOKUP(C998,'Tech. sheet (2)'!$A:$S,18,FALSE)</f>
        <v>Жерсть  0,19х895х901  G/G </v>
      </c>
      <c r="C998" s="437" t="str">
        <f>VLOOKUP(A998,Register!$B:$F,3,FALSE)</f>
        <v>0,19х895х901  G/G </v>
      </c>
      <c r="D998" s="437" t="str">
        <f>VLOOKUP(C998,'Tech. sheet (2)'!$A:$S,17,FALSE)</f>
        <v/>
      </c>
      <c r="E998" s="437" t="str">
        <f>VLOOKUP(C998,'Tech. sheet (2)'!$A:$S,12,FALSE)</f>
        <v>G/G</v>
      </c>
      <c r="F998" s="505">
        <v>2.0</v>
      </c>
      <c r="G998" s="505">
        <v>816361.0</v>
      </c>
      <c r="H998" s="436">
        <f>VLOOKUP(A998,Register!$B:$E,4,FALSE)</f>
        <v>3000</v>
      </c>
      <c r="I998" s="412"/>
      <c r="J998" s="412"/>
      <c r="K998" s="412"/>
      <c r="L998" s="412"/>
      <c r="M998" s="412"/>
      <c r="N998" s="202" t="s">
        <v>2424</v>
      </c>
      <c r="O998" s="344" t="str">
        <f>VLOOKUP(P998,'Tech. sheet (2)'!$A:$R,18,FALSE)</f>
        <v>L-922-868-160TH520F2020-HBI-07CK05   </v>
      </c>
      <c r="P998" s="343" t="str">
        <f>VLOOKUP(N998,Register!$B:$E,3,FALSE)</f>
        <v>OT070-ELQ7013A4A</v>
      </c>
      <c r="Q998" s="437" t="str">
        <f>VLOOKUP(P998,'Tech. sheet (2)'!$A:$S,17,FALSE)</f>
        <v>70-3 D</v>
      </c>
      <c r="R998" s="437" t="str">
        <f>VLOOKUP(P998,'Tech. sheet (2)'!$A:$S,12,FALSE)</f>
        <v>G/C </v>
      </c>
      <c r="S998" s="505">
        <v>2.0</v>
      </c>
      <c r="T998" s="505">
        <v>816361.0</v>
      </c>
      <c r="U998" s="436">
        <f>VLOOKUP(N998,Register!$B:$E,4,FALSE)</f>
        <v>20000</v>
      </c>
      <c r="V998" s="412"/>
      <c r="W998" s="270"/>
      <c r="X998" s="270"/>
      <c r="Y998" s="270"/>
      <c r="Z998" s="270"/>
      <c r="AA998" s="270"/>
      <c r="AB998" s="270"/>
      <c r="AC998" s="270"/>
    </row>
    <row r="999" ht="15.75" customHeight="1">
      <c r="A999" s="202" t="s">
        <v>2409</v>
      </c>
      <c r="B999" s="449" t="str">
        <f>VLOOKUP(C999,'Tech. sheet (2)'!$A:$S,18,FALSE)</f>
        <v>L-922-868-170TH580S2828-BAO-08CB05 </v>
      </c>
      <c r="C999" s="437" t="str">
        <f>VLOOKUP(A999,Register!$B:$F,3,FALSE)</f>
        <v>OT070-ELQ7033A2A  BAO</v>
      </c>
      <c r="D999" s="437" t="str">
        <f>VLOOKUP(C999,'Tech. sheet (2)'!$A:$S,17,FALSE)</f>
        <v>70-2 A</v>
      </c>
      <c r="E999" s="447" t="str">
        <f>VLOOKUP(C999,'Tech. sheet (2)'!$A:$S,12,FALSE)</f>
        <v>G/G</v>
      </c>
      <c r="F999" s="505">
        <v>2.0</v>
      </c>
      <c r="G999" s="505">
        <v>816361.0</v>
      </c>
      <c r="H999" s="436">
        <v>16000.0</v>
      </c>
      <c r="I999" s="412"/>
      <c r="J999" s="412"/>
      <c r="K999" s="412"/>
      <c r="L999" s="412"/>
      <c r="M999" s="412"/>
      <c r="N999" s="202" t="s">
        <v>2457</v>
      </c>
      <c r="O999" s="344" t="str">
        <f>VLOOKUP(P999,'Tech. sheet (2)'!$A:$R,18,FALSE)</f>
        <v>L-922-868-170TH580S2828-BAO-07CK05</v>
      </c>
      <c r="P999" s="343" t="str">
        <f>VLOOKUP(N999,Register!$B:$E,3,FALSE)</f>
        <v>OT070-ELQ7013A9A  BAO</v>
      </c>
      <c r="Q999" s="437" t="str">
        <f>VLOOKUP(P999,'Tech. sheet (2)'!$A:$S,17,FALSE)</f>
        <v>70-3 A</v>
      </c>
      <c r="R999" s="437" t="str">
        <f>VLOOKUP(P999,'Tech. sheet (2)'!$A:$S,12,FALSE)</f>
        <v>G/C</v>
      </c>
      <c r="S999" s="505">
        <v>2.0</v>
      </c>
      <c r="T999" s="505">
        <v>816361.0</v>
      </c>
      <c r="U999" s="436">
        <v>27000.0</v>
      </c>
      <c r="V999" s="412"/>
      <c r="W999" s="270"/>
      <c r="X999" s="270"/>
      <c r="Y999" s="270"/>
      <c r="Z999" s="270"/>
      <c r="AA999" s="270"/>
      <c r="AB999" s="270"/>
      <c r="AC999" s="270"/>
    </row>
    <row r="1000" ht="15.75" customHeight="1">
      <c r="A1000" s="111" t="s">
        <v>2421</v>
      </c>
      <c r="B1000" s="449" t="str">
        <f>VLOOKUP(C1000,'Tech. sheet (2)'!$A:$S,18,FALSE)</f>
        <v>L-922-868-170TH580S2828-BAO-08CB05 </v>
      </c>
      <c r="C1000" s="437" t="str">
        <f>VLOOKUP(A1000,Register!$B:$F,3,FALSE)</f>
        <v>OT070-ELQ7033A2A  BAO</v>
      </c>
      <c r="D1000" s="437" t="str">
        <f>VLOOKUP(C1000,'Tech. sheet (2)'!$A:$S,17,FALSE)</f>
        <v>70-2 A</v>
      </c>
      <c r="E1000" s="447" t="str">
        <f>VLOOKUP(C1000,'Tech. sheet (2)'!$A:$S,12,FALSE)</f>
        <v>G/G</v>
      </c>
      <c r="F1000" s="505">
        <v>2.0</v>
      </c>
      <c r="G1000" s="505">
        <v>816361.0</v>
      </c>
      <c r="H1000" s="436">
        <f>VLOOKUP(A1000,Register!$B:$E,4,FALSE)</f>
        <v>20000</v>
      </c>
      <c r="I1000" s="412"/>
      <c r="J1000" s="412"/>
      <c r="K1000" s="412"/>
      <c r="L1000" s="412"/>
      <c r="M1000" s="412"/>
      <c r="N1000" s="202" t="s">
        <v>2462</v>
      </c>
      <c r="O1000" s="450" t="str">
        <f>VLOOKUP(P1000,'Tech. sheet (2)'!$A:$R,18,FALSE)</f>
        <v>L-838-826-200TH415F2828-USK-08CB05</v>
      </c>
      <c r="P1000" s="343" t="str">
        <f>VLOOKUP(N1000,Register!$B:$E,3,FALSE)</f>
        <v>OT99-ELQ9991A0A ARP</v>
      </c>
      <c r="Q1000" s="437" t="str">
        <f>VLOOKUP(P1000,'Tech. sheet (2)'!$A:$S,17,FALSE)</f>
        <v>99-S-3</v>
      </c>
      <c r="R1000" s="437" t="str">
        <f>VLOOKUP(P1000,'Tech. sheet (2)'!$A:$S,12,FALSE)</f>
        <v>G/G </v>
      </c>
      <c r="S1000" s="505">
        <v>2.0</v>
      </c>
      <c r="T1000" s="505">
        <v>816361.0</v>
      </c>
      <c r="U1000" s="436">
        <f>VLOOKUP(N1000,Register!$B:$E,4,FALSE)</f>
        <v>11000</v>
      </c>
      <c r="V1000" s="412"/>
      <c r="W1000" s="270"/>
      <c r="X1000" s="270"/>
      <c r="Y1000" s="270"/>
      <c r="Z1000" s="270"/>
      <c r="AA1000" s="270"/>
      <c r="AB1000" s="270"/>
      <c r="AC1000" s="270"/>
    </row>
    <row r="1001" ht="15.75" customHeight="1">
      <c r="A1001" s="202" t="s">
        <v>2429</v>
      </c>
      <c r="B1001" s="436" t="str">
        <f>VLOOKUP(C1001,'Tech. sheet (2)'!$A:$S,18,FALSE)</f>
        <v>L-808-908-200TH550S2828-BAO-A07K05</v>
      </c>
      <c r="C1001" s="437" t="str">
        <f>VLOOKUP(A1001,Register!$B:$F,3,FALSE)</f>
        <v>OT96 Alu/C BAO auto</v>
      </c>
      <c r="D1001" s="437" t="str">
        <f>VLOOKUP(C1001,'Tech. sheet (2)'!$A:$S,17,FALSE)</f>
        <v>96-1 A</v>
      </c>
      <c r="E1001" s="437" t="str">
        <f>VLOOKUP(C1001,'Tech. sheet (2)'!$A:$S,12,FALSE)</f>
        <v>ALU/C</v>
      </c>
      <c r="F1001" s="505">
        <v>1.0</v>
      </c>
      <c r="G1001" s="505" t="s">
        <v>3306</v>
      </c>
      <c r="H1001" s="436">
        <v>24000.0</v>
      </c>
      <c r="I1001" s="412"/>
      <c r="J1001" s="412"/>
      <c r="K1001" s="412"/>
      <c r="L1001" s="412"/>
      <c r="M1001" s="412"/>
      <c r="N1001" s="202" t="s">
        <v>2468</v>
      </c>
      <c r="O1001" s="344" t="str">
        <f>VLOOKUP(P1001,'Tech. sheet (2)'!$A:$R,18,FALSE)</f>
        <v>L-954-848-170TH435S2828-BAO-10DB05</v>
      </c>
      <c r="P1001" s="343" t="str">
        <f>VLOOKUP(N1001,Register!$B:$E,3,FALSE)</f>
        <v>OT062-ELQ0830A9A BAO</v>
      </c>
      <c r="Q1001" s="437" t="str">
        <f>VLOOKUP(P1001,'Tech. sheet (2)'!$A:$S,17,FALSE)</f>
        <v>62-2 A</v>
      </c>
      <c r="R1001" s="437" t="str">
        <f>VLOOKUP(P1001,'Tech. sheet (2)'!$A:$S,12,FALSE)</f>
        <v>G/G</v>
      </c>
      <c r="S1001" s="505">
        <v>2.0</v>
      </c>
      <c r="T1001" s="505">
        <v>816361.0</v>
      </c>
      <c r="U1001" s="436">
        <f>VLOOKUP(N1001,Register!$B:$E,4,FALSE)</f>
        <v>7200</v>
      </c>
      <c r="V1001" s="412"/>
      <c r="W1001" s="270"/>
      <c r="X1001" s="270"/>
      <c r="Y1001" s="270"/>
      <c r="Z1001" s="270"/>
      <c r="AA1001" s="270"/>
      <c r="AB1001" s="270"/>
      <c r="AC1001" s="270"/>
    </row>
    <row r="1002" ht="15.75" customHeight="1">
      <c r="A1002" s="111" t="s">
        <v>2433</v>
      </c>
      <c r="B1002" s="436" t="str">
        <f>VLOOKUP(C1002,'Tech. sheet (2)'!$A:$S,18,FALSE)</f>
        <v>L-942-790-160TS340S2020-RAS-А08К05</v>
      </c>
      <c r="C1002" s="437" t="str">
        <f>VLOOKUP(A1002,Register!$B:$F,3,FALSE)</f>
        <v>0,16x942x790 ALU/С</v>
      </c>
      <c r="D1002" s="437" t="str">
        <f>VLOOKUP(C1002,'Tech. sheet (2)'!$A:$S,17,FALSE)</f>
        <v>BUF-3 A</v>
      </c>
      <c r="E1002" s="437" t="str">
        <f>VLOOKUP(C1002,'Tech. sheet (2)'!$A:$S,12,FALSE)</f>
        <v>ALU/С</v>
      </c>
      <c r="F1002" s="505">
        <v>1.0</v>
      </c>
      <c r="G1002" s="505" t="s">
        <v>3306</v>
      </c>
      <c r="H1002" s="436">
        <f>VLOOKUP(A1002,Register!$B:$E,4,FALSE)</f>
        <v>40000</v>
      </c>
      <c r="I1002" s="412"/>
      <c r="J1002" s="412"/>
      <c r="K1002" s="412"/>
      <c r="L1002" s="412"/>
      <c r="M1002" s="412"/>
      <c r="N1002" s="202" t="s">
        <v>2468</v>
      </c>
      <c r="O1002" s="344" t="str">
        <f>VLOOKUP(P1002,'Tech. sheet (2)'!$A:$R,18,FALSE)</f>
        <v>L-954-848-170TH435S2828-BAO-10DB05</v>
      </c>
      <c r="P1002" s="343" t="str">
        <f>VLOOKUP(N1002,Register!$B:$E,3,FALSE)</f>
        <v>OT062-ELQ0830A9A BAO</v>
      </c>
      <c r="Q1002" s="437" t="str">
        <f>VLOOKUP(P1002,'Tech. sheet (2)'!$A:$S,17,FALSE)</f>
        <v>62-2 A</v>
      </c>
      <c r="R1002" s="437" t="str">
        <f>VLOOKUP(P1002,'Tech. sheet (2)'!$A:$S,12,FALSE)</f>
        <v>G/G</v>
      </c>
      <c r="S1002" s="505">
        <v>3.0</v>
      </c>
      <c r="T1002" s="505">
        <v>816361.0</v>
      </c>
      <c r="U1002" s="436">
        <f>VLOOKUP(N1002,Register!$B:$E,4,FALSE)</f>
        <v>7200</v>
      </c>
      <c r="V1002" s="412"/>
      <c r="W1002" s="270"/>
      <c r="X1002" s="270"/>
      <c r="Y1002" s="270"/>
      <c r="Z1002" s="270"/>
      <c r="AA1002" s="270"/>
      <c r="AB1002" s="270"/>
      <c r="AC1002" s="270"/>
    </row>
    <row r="1003" ht="15.75" customHeight="1">
      <c r="A1003" s="111" t="s">
        <v>2435</v>
      </c>
      <c r="B1003" s="436" t="str">
        <f>VLOOKUP(C1003,'Tech. sheet (2)'!$A:$S,18,FALSE)</f>
        <v>L-913-766-140TS480F2020-USK-А08К05</v>
      </c>
      <c r="C1003" s="437" t="str">
        <f>VLOOKUP(A1003,Register!$B:$F,3,FALSE)</f>
        <v>0,14x913x766 USK A08</v>
      </c>
      <c r="D1003" s="437" t="str">
        <f>VLOOKUP(C1003,'Tech. sheet (2)'!$A:$S,17,FALSE)</f>
        <v>BUF-1 A</v>
      </c>
      <c r="E1003" s="437" t="str">
        <f>VLOOKUP(C1003,'Tech. sheet (2)'!$A:$S,12,FALSE)</f>
        <v>ALU/C</v>
      </c>
      <c r="F1003" s="505">
        <v>1.0</v>
      </c>
      <c r="G1003" s="505" t="s">
        <v>3306</v>
      </c>
      <c r="H1003" s="436">
        <f>VLOOKUP(A1003,Register!$B:$E,4,FALSE)</f>
        <v>36000</v>
      </c>
      <c r="I1003" s="412"/>
      <c r="J1003" s="412"/>
      <c r="K1003" s="412"/>
      <c r="L1003" s="412"/>
      <c r="M1003" s="412"/>
      <c r="N1003" s="202" t="s">
        <v>2465</v>
      </c>
      <c r="O1003" s="450" t="str">
        <f>VLOOKUP(P1003,'Tech. sheet (2)'!$A:$R,18,FALSE)</f>
        <v>L-950-876-270TH435F5628-BAO-20EB05</v>
      </c>
      <c r="P1003" s="343" t="str">
        <f>VLOOKUP(N1003,Register!$B:$E,3,FALSE)</f>
        <v>OT153-ELQ1542A3A BAO</v>
      </c>
      <c r="Q1003" s="437" t="str">
        <f>VLOOKUP(P1003,'Tech. sheet (2)'!$A:$S,17,FALSE)</f>
        <v>153-1 A</v>
      </c>
      <c r="R1003" s="447" t="str">
        <f>VLOOKUP(P1003,'Tech. sheet (2)'!$A:$S,12,FALSE)</f>
        <v>W/G</v>
      </c>
      <c r="S1003" s="505">
        <v>2.0</v>
      </c>
      <c r="T1003" s="505">
        <v>819059.0</v>
      </c>
      <c r="U1003" s="436">
        <f>VLOOKUP(N1003,Register!$B:$E,4,FALSE)</f>
        <v>13000</v>
      </c>
      <c r="V1003" s="412"/>
      <c r="W1003" s="270"/>
      <c r="X1003" s="270"/>
      <c r="Y1003" s="270"/>
      <c r="Z1003" s="270"/>
      <c r="AA1003" s="270"/>
      <c r="AB1003" s="270"/>
      <c r="AC1003" s="270"/>
    </row>
    <row r="1004" ht="15.75" customHeight="1">
      <c r="A1004" s="111" t="s">
        <v>2443</v>
      </c>
      <c r="B1004" s="436" t="str">
        <f>VLOOKUP(C1004,'Tech. sheet (2)'!$A:$S,18,FALSE)</f>
        <v>L-838-826-250TH415F7575-USK---K05 Hollande</v>
      </c>
      <c r="C1004" s="437" t="str">
        <f>VLOOKUP(A1004,Register!$B:$F,3,FALSE)</f>
        <v>OT99-ELQ9999A0A ARP</v>
      </c>
      <c r="D1004" s="447" t="str">
        <f>VLOOKUP(C1004,'Tech. sheet (2)'!$A:$S,17,FALSE)</f>
        <v>99-S-2</v>
      </c>
      <c r="E1004" s="437" t="str">
        <f>VLOOKUP(C1004,'Tech. sheet (2)'!$A:$S,12,FALSE)</f>
        <v>P/C Hollande</v>
      </c>
      <c r="F1004" s="505">
        <v>1.0</v>
      </c>
      <c r="G1004" s="505" t="s">
        <v>3306</v>
      </c>
      <c r="H1004" s="436">
        <f>VLOOKUP(A1004,Register!$B:$E,4,FALSE)</f>
        <v>15000</v>
      </c>
      <c r="I1004" s="412"/>
      <c r="J1004" s="412"/>
      <c r="K1004" s="412"/>
      <c r="L1004" s="412"/>
      <c r="M1004" s="412"/>
      <c r="N1004" s="202" t="s">
        <v>2460</v>
      </c>
      <c r="O1004" s="344" t="str">
        <f>VLOOKUP(P1004,'Tech. sheet (2)'!$A:$R,18,FALSE)</f>
        <v>L-922-868-160TH520F2020-HBI-21EK05</v>
      </c>
      <c r="P1004" s="343" t="str">
        <f>VLOOKUP(N1004,Register!$B:$E,3,FALSE)</f>
        <v>OT070-21EK05 0,16 HBI</v>
      </c>
      <c r="Q1004" s="437" t="str">
        <f>VLOOKUP(P1004,'Tech. sheet (2)'!$A:$S,17,FALSE)</f>
        <v>70-6 D</v>
      </c>
      <c r="R1004" s="437" t="str">
        <f>VLOOKUP(P1004,'Tech. sheet (2)'!$A:$S,12,FALSE)</f>
        <v>W/C 21Е</v>
      </c>
      <c r="S1004" s="505">
        <v>2.0</v>
      </c>
      <c r="T1004" s="505" t="s">
        <v>3309</v>
      </c>
      <c r="U1004" s="436">
        <f>VLOOKUP(N1004,Register!$B:$E,4,FALSE)</f>
        <v>4500</v>
      </c>
      <c r="V1004" s="412"/>
      <c r="W1004" s="270"/>
      <c r="X1004" s="270"/>
      <c r="Y1004" s="270"/>
      <c r="Z1004" s="270"/>
      <c r="AA1004" s="270"/>
      <c r="AB1004" s="270"/>
      <c r="AC1004" s="270"/>
    </row>
    <row r="1005" ht="15.75" customHeight="1">
      <c r="A1005" s="111" t="s">
        <v>2446</v>
      </c>
      <c r="B1005" s="449" t="str">
        <f>VLOOKUP(C1005,'Tech. sheet (2)'!$A:$S,18,FALSE)</f>
        <v>L-922-868-170TH580S5628-USK-21ЕК05</v>
      </c>
      <c r="C1005" s="437" t="str">
        <f>VLOOKUP(A1005,Register!$B:$F,3,FALSE)</f>
        <v>OT070-ELQ7022A5A 21Е</v>
      </c>
      <c r="D1005" s="447" t="str">
        <f>VLOOKUP(C1005,'Tech. sheet (2)'!$A:$S,17,FALSE)</f>
        <v>70-6 B</v>
      </c>
      <c r="E1005" s="447" t="str">
        <f>VLOOKUP(C1005,'Tech. sheet (2)'!$A:$S,12,FALSE)</f>
        <v>W/C 21Е</v>
      </c>
      <c r="F1005" s="505">
        <v>1.0</v>
      </c>
      <c r="G1005" s="505" t="s">
        <v>3306</v>
      </c>
      <c r="H1005" s="436">
        <f>VLOOKUP(A1005,Register!$B:$E,4,FALSE)</f>
        <v>11000</v>
      </c>
      <c r="I1005" s="412"/>
      <c r="J1005" s="412"/>
      <c r="K1005" s="412"/>
      <c r="L1005" s="412"/>
      <c r="M1005" s="412"/>
      <c r="N1005" s="202" t="s">
        <v>2458</v>
      </c>
      <c r="O1005" s="344" t="str">
        <f>VLOOKUP(P1005,'Tech. sheet (2)'!$A:$R,18,FALSE)</f>
        <v> L-922-868-170TH580S2828-BAO-15VK05</v>
      </c>
      <c r="P1005" s="343" t="str">
        <f>VLOOKUP(N1005,Register!$B:$E,3,FALSE)</f>
        <v>OT070-ELQ7013A11A BAO</v>
      </c>
      <c r="Q1005" s="437" t="str">
        <f>VLOOKUP(P1005,'Tech. sheet (2)'!$A:$S,17,FALSE)</f>
        <v>70-1 A</v>
      </c>
      <c r="R1005" s="437" t="str">
        <f>VLOOKUP(P1005,'Tech. sheet (2)'!$A:$S,12,FALSE)</f>
        <v>BPANI W/C 15V</v>
      </c>
      <c r="S1005" s="505">
        <v>2.0</v>
      </c>
      <c r="T1005" s="505" t="s">
        <v>3309</v>
      </c>
      <c r="U1005" s="436">
        <f>VLOOKUP(N1005,Register!$B:$E,4,FALSE)</f>
        <v>4500</v>
      </c>
      <c r="V1005" s="412"/>
      <c r="W1005" s="270"/>
      <c r="X1005" s="270"/>
      <c r="Y1005" s="270"/>
      <c r="Z1005" s="270"/>
      <c r="AA1005" s="270"/>
      <c r="AB1005" s="270"/>
      <c r="AC1005" s="270"/>
    </row>
    <row r="1006" ht="15.75" customHeight="1">
      <c r="A1006" s="136" t="s">
        <v>2453</v>
      </c>
      <c r="B1006" s="449" t="str">
        <f>VLOOKUP(C1006,'Tech. sheet (2)'!$A:$S,18,FALSE)</f>
        <v>L-913-766-140TS480F2020-USK-21EK05</v>
      </c>
      <c r="C1006" s="437" t="str">
        <f>VLOOKUP(A1006,Register!$B:$F,3,FALSE)</f>
        <v>0,14x913x766 USK 21E</v>
      </c>
      <c r="D1006" s="437" t="str">
        <f>VLOOKUP(C1006,'Tech. sheet (2)'!$A:$S,17,FALSE)</f>
        <v>BUF-2 A</v>
      </c>
      <c r="E1006" s="437" t="str">
        <f>VLOOKUP(C1006,'Tech. sheet (2)'!$A:$S,12,FALSE)</f>
        <v>W/C </v>
      </c>
      <c r="F1006" s="505">
        <v>1.0</v>
      </c>
      <c r="G1006" s="505" t="s">
        <v>3306</v>
      </c>
      <c r="H1006" s="436">
        <f>VLOOKUP(A1006,Register!$B:$E,4,FALSE)</f>
        <v>18000</v>
      </c>
      <c r="I1006" s="412"/>
      <c r="J1006" s="412"/>
      <c r="K1006" s="412"/>
      <c r="L1006" s="412"/>
      <c r="M1006" s="412"/>
      <c r="N1006" s="202" t="s">
        <v>2463</v>
      </c>
      <c r="O1006" s="344" t="str">
        <f>VLOOKUP(P1006,'Tech. sheet (2)'!$A:$R,18,FALSE)</f>
        <v>L-954-848-170TH435S2828-BAO-15VK05</v>
      </c>
      <c r="P1006" s="343" t="str">
        <f>VLOOKUP(N1006,Register!$B:$E,3,FALSE)</f>
        <v>OT62-ELQ6216A2A  BAO </v>
      </c>
      <c r="Q1006" s="437" t="str">
        <f>VLOOKUP(P1006,'Tech. sheet (2)'!$A:$S,17,FALSE)</f>
        <v>62-3 A</v>
      </c>
      <c r="R1006" s="447" t="str">
        <f>VLOOKUP(P1006,'Tech. sheet (2)'!$A:$S,12,FALSE)</f>
        <v>W/C 15V</v>
      </c>
      <c r="S1006" s="505">
        <v>2.0</v>
      </c>
      <c r="T1006" s="505" t="s">
        <v>3309</v>
      </c>
      <c r="U1006" s="436">
        <f>VLOOKUP(N1006,Register!$B:$E,4,FALSE)</f>
        <v>28000</v>
      </c>
      <c r="V1006" s="412"/>
      <c r="W1006" s="270"/>
      <c r="X1006" s="270"/>
      <c r="Y1006" s="270"/>
      <c r="Z1006" s="270"/>
      <c r="AA1006" s="270"/>
      <c r="AB1006" s="270"/>
      <c r="AC1006" s="270"/>
    </row>
    <row r="1007" ht="15.75" customHeight="1">
      <c r="A1007" s="202" t="s">
        <v>2446</v>
      </c>
      <c r="B1007" s="449" t="str">
        <f>VLOOKUP(C1007,'Tech. sheet (2)'!$A:$S,18,FALSE)</f>
        <v>L-922-868-170TH580S5628-USK-21ЕК05</v>
      </c>
      <c r="C1007" s="437" t="str">
        <f>VLOOKUP(A1007,Register!$B:$F,3,FALSE)</f>
        <v>OT070-ELQ7022A5A 21Е</v>
      </c>
      <c r="D1007" s="447" t="str">
        <f>VLOOKUP(C1007,'Tech. sheet (2)'!$A:$S,17,FALSE)</f>
        <v>70-6 B</v>
      </c>
      <c r="E1007" s="447" t="str">
        <f>VLOOKUP(C1007,'Tech. sheet (2)'!$A:$S,12,FALSE)</f>
        <v>W/C 21Е</v>
      </c>
      <c r="F1007" s="505">
        <v>3.0</v>
      </c>
      <c r="G1007" s="505" t="s">
        <v>3310</v>
      </c>
      <c r="H1007" s="436">
        <f>VLOOKUP(A1007,Register!$B:$E,4,FALSE)</f>
        <v>11000</v>
      </c>
      <c r="I1007" s="412"/>
      <c r="J1007" s="412"/>
      <c r="K1007" s="412"/>
      <c r="L1007" s="412"/>
      <c r="M1007" s="412"/>
      <c r="N1007" s="202" t="s">
        <v>2464</v>
      </c>
      <c r="O1007" s="344" t="str">
        <f>VLOOKUP(P1007,'Tech. sheet (2)'!$A:$R,18,FALSE)</f>
        <v>L-954-848-160TH520S2828-USK-15VK05</v>
      </c>
      <c r="P1007" s="343" t="str">
        <f>VLOOKUP(N1007,Register!$B:$E,3,FALSE)</f>
        <v>OT062-ELQ6216A3A USK</v>
      </c>
      <c r="Q1007" s="437" t="str">
        <f>VLOOKUP(P1007,'Tech. sheet (2)'!$A:$S,17,FALSE)</f>
        <v>62-3 B</v>
      </c>
      <c r="R1007" s="447" t="str">
        <f>VLOOKUP(P1007,'Tech. sheet (2)'!$A:$S,12,FALSE)</f>
        <v>W/C 15V</v>
      </c>
      <c r="S1007" s="505">
        <v>2.0</v>
      </c>
      <c r="T1007" s="505" t="s">
        <v>3309</v>
      </c>
      <c r="U1007" s="436">
        <f>VLOOKUP(N1007,Register!$B:$E,4,FALSE)</f>
        <v>10000</v>
      </c>
      <c r="V1007" s="412"/>
      <c r="W1007" s="270"/>
      <c r="X1007" s="270"/>
      <c r="Y1007" s="270"/>
      <c r="Z1007" s="270"/>
      <c r="AA1007" s="270"/>
      <c r="AB1007" s="270"/>
      <c r="AC1007" s="270"/>
    </row>
    <row r="1008" ht="15.75" customHeight="1">
      <c r="A1008" s="202" t="s">
        <v>2453</v>
      </c>
      <c r="B1008" s="449" t="str">
        <f>VLOOKUP(C1008,'Tech. sheet (2)'!$A:$S,18,FALSE)</f>
        <v>L-913-766-140TS480F2020-USK-21EK05</v>
      </c>
      <c r="C1008" s="437" t="str">
        <f>VLOOKUP(A1008,Register!$B:$F,3,FALSE)</f>
        <v>0,14x913x766 USK 21E</v>
      </c>
      <c r="D1008" s="437" t="str">
        <f>VLOOKUP(C1008,'Tech. sheet (2)'!$A:$S,17,FALSE)</f>
        <v>BUF-2 A</v>
      </c>
      <c r="E1008" s="437" t="str">
        <f>VLOOKUP(C1008,'Tech. sheet (2)'!$A:$S,12,FALSE)</f>
        <v>W/C </v>
      </c>
      <c r="F1008" s="505">
        <v>3.0</v>
      </c>
      <c r="G1008" s="505" t="s">
        <v>3310</v>
      </c>
      <c r="H1008" s="436">
        <f>VLOOKUP(A1008,Register!$B:$E,4,FALSE)</f>
        <v>18000</v>
      </c>
      <c r="I1008" s="412"/>
      <c r="J1008" s="412"/>
      <c r="K1008" s="412"/>
      <c r="L1008" s="412"/>
      <c r="M1008" s="412"/>
      <c r="N1008" s="202" t="s">
        <v>2473</v>
      </c>
      <c r="O1008" s="450" t="str">
        <f>VLOOKUP(P1008,'Tech. sheet (2)'!$A:$R,18,FALSE)</f>
        <v>L-913-766-140TS480F2020-USK-21EK05</v>
      </c>
      <c r="P1008" s="343" t="str">
        <f>VLOOKUP(N1008,Register!$B:$E,3,FALSE)</f>
        <v>0,14x913x766 USK 21E</v>
      </c>
      <c r="Q1008" s="437" t="str">
        <f>VLOOKUP(P1008,'Tech. sheet (2)'!$A:$S,17,FALSE)</f>
        <v>BUF-2 A</v>
      </c>
      <c r="R1008" s="437" t="str">
        <f>VLOOKUP(P1008,'Tech. sheet (2)'!$A:$S,12,FALSE)</f>
        <v>W/C </v>
      </c>
      <c r="S1008" s="505">
        <v>2.0</v>
      </c>
      <c r="T1008" s="505" t="s">
        <v>3317</v>
      </c>
      <c r="U1008" s="436">
        <f>VLOOKUP(N1008,Register!$B:$E,4,FALSE)</f>
        <v>42000</v>
      </c>
      <c r="V1008" s="412"/>
      <c r="W1008" s="270"/>
      <c r="X1008" s="270"/>
      <c r="Y1008" s="270"/>
      <c r="Z1008" s="270"/>
      <c r="AA1008" s="270"/>
      <c r="AB1008" s="270"/>
      <c r="AC1008" s="270"/>
    </row>
    <row r="1009" ht="15.75" customHeight="1">
      <c r="A1009" s="202" t="s">
        <v>2448</v>
      </c>
      <c r="B1009" s="436" t="str">
        <f>VLOOKUP(C1009,'Tech. sheet (2)'!$A:$S,18,FALSE)</f>
        <v>L-808-908-200TH550S2828-BAO-A07K05</v>
      </c>
      <c r="C1009" s="437" t="str">
        <f>VLOOKUP(A1009,Register!$B:$F,3,FALSE)</f>
        <v>OT96 Alu/C BAO auto</v>
      </c>
      <c r="D1009" s="437" t="str">
        <f>VLOOKUP(C1009,'Tech. sheet (2)'!$A:$S,17,FALSE)</f>
        <v>96-1 A</v>
      </c>
      <c r="E1009" s="437" t="str">
        <f>VLOOKUP(C1009,'Tech. sheet (2)'!$A:$S,12,FALSE)</f>
        <v>ALU/C</v>
      </c>
      <c r="F1009" s="505">
        <v>2.0</v>
      </c>
      <c r="G1009" s="505" t="s">
        <v>3308</v>
      </c>
      <c r="H1009" s="436">
        <f>VLOOKUP(A1009,Register!$B:$E,4,FALSE)</f>
        <v>30000</v>
      </c>
      <c r="I1009" s="412"/>
      <c r="J1009" s="412"/>
      <c r="K1009" s="412"/>
      <c r="L1009" s="412"/>
      <c r="M1009" s="412"/>
      <c r="N1009" s="202" t="s">
        <v>2479</v>
      </c>
      <c r="O1009" s="450" t="str">
        <f>VLOOKUP(P1009,'Tech. sheet (2)'!$A:$R,18,FALSE)</f>
        <v>L-975-925-140TS550S2828-USK-21EK05</v>
      </c>
      <c r="P1009" s="343" t="str">
        <f>VLOOKUP(N1009,Register!$B:$E,3,FALSE)</f>
        <v>0,14x975x925 W/K USK</v>
      </c>
      <c r="Q1009" s="437" t="str">
        <f>VLOOKUP(P1009,'Tech. sheet (2)'!$A:$S,17,FALSE)</f>
        <v>BUF-12 A</v>
      </c>
      <c r="R1009" s="437" t="str">
        <f>VLOOKUP(P1009,'Tech. sheet (2)'!$A:$S,12,FALSE)</f>
        <v>21EK05</v>
      </c>
      <c r="S1009" s="505">
        <v>2.0</v>
      </c>
      <c r="T1009" s="505" t="s">
        <v>3317</v>
      </c>
      <c r="U1009" s="436">
        <f>VLOOKUP(N1009,Register!$B:$E,4,FALSE)</f>
        <v>8500</v>
      </c>
      <c r="V1009" s="412"/>
      <c r="W1009" s="270"/>
      <c r="X1009" s="270"/>
      <c r="Y1009" s="270"/>
      <c r="Z1009" s="270"/>
      <c r="AA1009" s="270"/>
      <c r="AB1009" s="270"/>
      <c r="AC1009" s="270"/>
    </row>
    <row r="1010" ht="15.75" customHeight="1">
      <c r="A1010" s="202" t="s">
        <v>2449</v>
      </c>
      <c r="B1010" s="436" t="str">
        <f>VLOOKUP(C1010,'Tech. sheet (2)'!$A:$S,18,FALSE)</f>
        <v>L-808-908-180TH550S2828-USK-A07K05</v>
      </c>
      <c r="C1010" s="437" t="str">
        <f>VLOOKUP(A1010,Register!$B:$F,3,FALSE)</f>
        <v>OT96 ALU/C 0,18 USK auto</v>
      </c>
      <c r="D1010" s="437" t="str">
        <f>VLOOKUP(C1010,'Tech. sheet (2)'!$A:$S,17,FALSE)</f>
        <v>96-1 B</v>
      </c>
      <c r="E1010" s="437" t="str">
        <f>VLOOKUP(C1010,'Tech. sheet (2)'!$A:$S,12,FALSE)</f>
        <v>ALU/C</v>
      </c>
      <c r="F1010" s="505">
        <v>2.0</v>
      </c>
      <c r="G1010" s="505" t="s">
        <v>3308</v>
      </c>
      <c r="H1010" s="436">
        <f>VLOOKUP(A1010,Register!$B:$E,4,FALSE)</f>
        <v>8500</v>
      </c>
      <c r="I1010" s="412"/>
      <c r="J1010" s="412"/>
      <c r="K1010" s="412"/>
      <c r="L1010" s="412"/>
      <c r="M1010" s="412"/>
      <c r="N1010" s="111" t="s">
        <v>2457</v>
      </c>
      <c r="O1010" s="344" t="str">
        <f>VLOOKUP(P1010,'Tech. sheet (2)'!$A:$R,18,FALSE)</f>
        <v>L-922-868-170TH580S2828-BAO-07CK05</v>
      </c>
      <c r="P1010" s="343" t="str">
        <f>VLOOKUP(N1010,Register!$B:$E,3,FALSE)</f>
        <v>OT070-ELQ7013A9A  BAO</v>
      </c>
      <c r="Q1010" s="437" t="str">
        <f>VLOOKUP(P1010,'Tech. sheet (2)'!$A:$S,17,FALSE)</f>
        <v>70-3 A</v>
      </c>
      <c r="R1010" s="437" t="str">
        <f>VLOOKUP(P1010,'Tech. sheet (2)'!$A:$S,12,FALSE)</f>
        <v>G/C</v>
      </c>
      <c r="S1010" s="505">
        <v>2.0</v>
      </c>
      <c r="T1010" s="505">
        <v>816361.0</v>
      </c>
      <c r="U1010" s="436">
        <v>16700.0</v>
      </c>
      <c r="V1010" s="412"/>
      <c r="W1010" s="270"/>
      <c r="X1010" s="270"/>
      <c r="Y1010" s="270"/>
      <c r="Z1010" s="270"/>
      <c r="AA1010" s="270"/>
      <c r="AB1010" s="270"/>
      <c r="AC1010" s="270"/>
    </row>
    <row r="1011" ht="15.75" customHeight="1">
      <c r="A1011" s="136" t="s">
        <v>2445</v>
      </c>
      <c r="B1011" s="436" t="str">
        <f>VLOOKUP(C1011,'Tech. sheet (2)'!$A:$S,18,FALSE)</f>
        <v>L-838-942-170TH550F2820-USK-A55K05   </v>
      </c>
      <c r="C1011" s="437" t="str">
        <f>VLOOKUP(A1011,Register!$B:$F,3,FALSE)</f>
        <v>0,17x838x942 USK ALU/С</v>
      </c>
      <c r="D1011" s="437" t="str">
        <f>VLOOKUP(C1011,'Tech. sheet (2)'!$A:$S,17,FALSE)</f>
        <v>BUF-8 A</v>
      </c>
      <c r="E1011" s="437" t="str">
        <f>VLOOKUP(C1011,'Tech. sheet (2)'!$A:$S,12,FALSE)</f>
        <v>ALU/С</v>
      </c>
      <c r="F1011" s="505">
        <v>2.0</v>
      </c>
      <c r="G1011" s="505" t="s">
        <v>3308</v>
      </c>
      <c r="H1011" s="436">
        <f>VLOOKUP(A1011,Register!$B:$E,4,FALSE)</f>
        <v>40000</v>
      </c>
      <c r="I1011" s="412"/>
      <c r="J1011" s="412"/>
      <c r="K1011" s="412"/>
      <c r="L1011" s="412"/>
      <c r="M1011" s="412"/>
      <c r="N1011" s="202" t="s">
        <v>2461</v>
      </c>
      <c r="O1011" s="344" t="str">
        <f>VLOOKUP(P1011,'Tech. sheet (2)'!$A:$R,18,FALSE)</f>
        <v>L-922-868-160TH520F2020-HBI-07CK05   </v>
      </c>
      <c r="P1011" s="343" t="str">
        <f>VLOOKUP(N1011,Register!$B:$E,3,FALSE)</f>
        <v>OT070-ELQ7013A4A</v>
      </c>
      <c r="Q1011" s="437" t="str">
        <f>VLOOKUP(P1011,'Tech. sheet (2)'!$A:$S,17,FALSE)</f>
        <v>70-3 D</v>
      </c>
      <c r="R1011" s="437" t="str">
        <f>VLOOKUP(P1011,'Tech. sheet (2)'!$A:$S,12,FALSE)</f>
        <v>G/C </v>
      </c>
      <c r="S1011" s="505">
        <v>2.0</v>
      </c>
      <c r="T1011" s="505">
        <v>816361.0</v>
      </c>
      <c r="U1011" s="436">
        <f>VLOOKUP(N1011,Register!$B:$E,4,FALSE)</f>
        <v>13000</v>
      </c>
      <c r="V1011" s="412"/>
      <c r="W1011" s="270"/>
      <c r="X1011" s="270"/>
      <c r="Y1011" s="270"/>
      <c r="Z1011" s="270"/>
      <c r="AA1011" s="270"/>
      <c r="AB1011" s="270"/>
      <c r="AC1011" s="270"/>
    </row>
    <row r="1012" ht="15.75" customHeight="1">
      <c r="A1012" s="202" t="s">
        <v>2457</v>
      </c>
      <c r="B1012" s="436" t="str">
        <f>VLOOKUP(C1012,'Tech. sheet (2)'!$A:$S,18,FALSE)</f>
        <v>L-922-868-170TH580S2828-BAO-07CK05</v>
      </c>
      <c r="C1012" s="437" t="str">
        <f>VLOOKUP(A1012,Register!$B:$F,3,FALSE)</f>
        <v>OT070-ELQ7013A9A  BAO</v>
      </c>
      <c r="D1012" s="437" t="str">
        <f>VLOOKUP(C1012,'Tech. sheet (2)'!$A:$S,17,FALSE)</f>
        <v>70-3 A</v>
      </c>
      <c r="E1012" s="437" t="str">
        <f>VLOOKUP(C1012,'Tech. sheet (2)'!$A:$S,12,FALSE)</f>
        <v>G/C</v>
      </c>
      <c r="F1012" s="505">
        <v>1.0</v>
      </c>
      <c r="G1012" s="505" t="s">
        <v>3306</v>
      </c>
      <c r="H1012" s="436">
        <v>27000.0</v>
      </c>
      <c r="I1012" s="412"/>
      <c r="J1012" s="412"/>
      <c r="K1012" s="412"/>
      <c r="L1012" s="412"/>
      <c r="M1012" s="412"/>
      <c r="N1012" s="202" t="s">
        <v>2460</v>
      </c>
      <c r="O1012" s="344" t="str">
        <f>VLOOKUP(P1012,'Tech. sheet (2)'!$A:$R,18,FALSE)</f>
        <v>L-922-868-160TH520F2020-HBI-21EK05</v>
      </c>
      <c r="P1012" s="343" t="str">
        <f>VLOOKUP(N1012,Register!$B:$E,3,FALSE)</f>
        <v>OT070-21EK05 0,16 HBI</v>
      </c>
      <c r="Q1012" s="437" t="str">
        <f>VLOOKUP(P1012,'Tech. sheet (2)'!$A:$S,17,FALSE)</f>
        <v>70-6 D</v>
      </c>
      <c r="R1012" s="437" t="str">
        <f>VLOOKUP(P1012,'Tech. sheet (2)'!$A:$S,12,FALSE)</f>
        <v>W/C 21Е</v>
      </c>
      <c r="S1012" s="505">
        <v>3.0</v>
      </c>
      <c r="T1012" s="505" t="s">
        <v>3310</v>
      </c>
      <c r="U1012" s="436">
        <f>VLOOKUP(N1012,Register!$B:$E,4,FALSE)</f>
        <v>4500</v>
      </c>
      <c r="V1012" s="412"/>
      <c r="W1012" s="270"/>
      <c r="X1012" s="270"/>
      <c r="Y1012" s="270"/>
      <c r="Z1012" s="270"/>
      <c r="AA1012" s="270"/>
      <c r="AB1012" s="270"/>
      <c r="AC1012" s="270"/>
    </row>
    <row r="1013" ht="15.75" customHeight="1">
      <c r="A1013" s="202" t="s">
        <v>2462</v>
      </c>
      <c r="B1013" s="449" t="str">
        <f>VLOOKUP(C1013,'Tech. sheet (2)'!$A:$S,18,FALSE)</f>
        <v>L-838-826-200TH415F2828-USK-08CB05</v>
      </c>
      <c r="C1013" s="437" t="str">
        <f>VLOOKUP(A1013,Register!$B:$F,3,FALSE)</f>
        <v>OT99-ELQ9991A0A ARP</v>
      </c>
      <c r="D1013" s="437" t="str">
        <f>VLOOKUP(C1013,'Tech. sheet (2)'!$A:$S,17,FALSE)</f>
        <v>99-S-3</v>
      </c>
      <c r="E1013" s="437" t="str">
        <f>VLOOKUP(C1013,'Tech. sheet (2)'!$A:$S,12,FALSE)</f>
        <v>G/G </v>
      </c>
      <c r="F1013" s="505">
        <v>1.0</v>
      </c>
      <c r="G1013" s="505" t="s">
        <v>3307</v>
      </c>
      <c r="H1013" s="436">
        <f>VLOOKUP(A1013,Register!$B:$E,4,FALSE)</f>
        <v>11000</v>
      </c>
      <c r="I1013" s="412"/>
      <c r="J1013" s="412"/>
      <c r="K1013" s="412"/>
      <c r="L1013" s="412"/>
      <c r="M1013" s="412"/>
      <c r="N1013" s="202" t="s">
        <v>2479</v>
      </c>
      <c r="O1013" s="450" t="str">
        <f>VLOOKUP(P1013,'Tech. sheet (2)'!$A:$R,18,FALSE)</f>
        <v>L-975-925-140TS550S2828-USK-21EK05</v>
      </c>
      <c r="P1013" s="343" t="str">
        <f>VLOOKUP(N1013,Register!$B:$E,3,FALSE)</f>
        <v>0,14x975x925 W/K USK</v>
      </c>
      <c r="Q1013" s="437" t="str">
        <f>VLOOKUP(P1013,'Tech. sheet (2)'!$A:$S,17,FALSE)</f>
        <v>BUF-12 A</v>
      </c>
      <c r="R1013" s="437" t="str">
        <f>VLOOKUP(P1013,'Tech. sheet (2)'!$A:$S,12,FALSE)</f>
        <v>21EK05</v>
      </c>
      <c r="S1013" s="505">
        <v>3.0</v>
      </c>
      <c r="T1013" s="505" t="s">
        <v>3310</v>
      </c>
      <c r="U1013" s="436">
        <f>VLOOKUP(N1013,Register!$B:$E,4,FALSE)</f>
        <v>8500</v>
      </c>
      <c r="V1013" s="412"/>
      <c r="W1013" s="270"/>
      <c r="X1013" s="270"/>
      <c r="Y1013" s="270"/>
      <c r="Z1013" s="270"/>
      <c r="AA1013" s="270"/>
      <c r="AB1013" s="270"/>
      <c r="AC1013" s="270"/>
    </row>
    <row r="1014" ht="15.75" customHeight="1">
      <c r="A1014" s="202" t="s">
        <v>2468</v>
      </c>
      <c r="B1014" s="436" t="str">
        <f>VLOOKUP(C1014,'Tech. sheet (2)'!$A:$S,18,FALSE)</f>
        <v>L-954-848-170TH435S2828-BAO-10DB05</v>
      </c>
      <c r="C1014" s="437" t="str">
        <f>VLOOKUP(A1014,Register!$B:$F,3,FALSE)</f>
        <v>OT062-ELQ0830A9A BAO</v>
      </c>
      <c r="D1014" s="437" t="str">
        <f>VLOOKUP(C1014,'Tech. sheet (2)'!$A:$S,17,FALSE)</f>
        <v>62-2 A</v>
      </c>
      <c r="E1014" s="437" t="str">
        <f>VLOOKUP(C1014,'Tech. sheet (2)'!$A:$S,12,FALSE)</f>
        <v>G/G</v>
      </c>
      <c r="F1014" s="505">
        <v>1.0</v>
      </c>
      <c r="G1014" s="505" t="s">
        <v>3307</v>
      </c>
      <c r="H1014" s="436">
        <f>VLOOKUP(A1014,Register!$B:$E,4,FALSE)</f>
        <v>7200</v>
      </c>
      <c r="I1014" s="412"/>
      <c r="J1014" s="412"/>
      <c r="K1014" s="412"/>
      <c r="L1014" s="412"/>
      <c r="M1014" s="412"/>
      <c r="N1014" s="202" t="s">
        <v>2473</v>
      </c>
      <c r="O1014" s="450" t="str">
        <f>VLOOKUP(P1014,'Tech. sheet (2)'!$A:$R,18,FALSE)</f>
        <v>L-913-766-140TS480F2020-USK-21EK05</v>
      </c>
      <c r="P1014" s="343" t="str">
        <f>VLOOKUP(N1014,Register!$B:$E,3,FALSE)</f>
        <v>0,14x913x766 USK 21E</v>
      </c>
      <c r="Q1014" s="437" t="str">
        <f>VLOOKUP(P1014,'Tech. sheet (2)'!$A:$S,17,FALSE)</f>
        <v>BUF-2 A</v>
      </c>
      <c r="R1014" s="437" t="str">
        <f>VLOOKUP(P1014,'Tech. sheet (2)'!$A:$S,12,FALSE)</f>
        <v>W/C </v>
      </c>
      <c r="S1014" s="505">
        <v>3.0</v>
      </c>
      <c r="T1014" s="505" t="s">
        <v>3310</v>
      </c>
      <c r="U1014" s="436">
        <f>VLOOKUP(N1014,Register!$B:$E,4,FALSE)</f>
        <v>42000</v>
      </c>
      <c r="V1014" s="412"/>
      <c r="W1014" s="270"/>
      <c r="X1014" s="270"/>
      <c r="Y1014" s="270"/>
      <c r="Z1014" s="270"/>
      <c r="AA1014" s="270"/>
      <c r="AB1014" s="270"/>
      <c r="AC1014" s="270"/>
    </row>
    <row r="1015" ht="15.75" customHeight="1">
      <c r="A1015" s="111" t="s">
        <v>2465</v>
      </c>
      <c r="B1015" s="449" t="str">
        <f>VLOOKUP(C1015,'Tech. sheet (2)'!$A:$S,18,FALSE)</f>
        <v>L-950-876-270TH435F5628-BAO-20EB05</v>
      </c>
      <c r="C1015" s="437" t="str">
        <f>VLOOKUP(A1015,Register!$B:$F,3,FALSE)</f>
        <v>OT153-ELQ1542A3A BAO</v>
      </c>
      <c r="D1015" s="437" t="str">
        <f>VLOOKUP(C1015,'Tech. sheet (2)'!$A:$S,17,FALSE)</f>
        <v>153-1 A</v>
      </c>
      <c r="E1015" s="447" t="str">
        <f>VLOOKUP(C1015,'Tech. sheet (2)'!$A:$S,12,FALSE)</f>
        <v>W/G</v>
      </c>
      <c r="F1015" s="505">
        <v>1.0</v>
      </c>
      <c r="G1015" s="505" t="s">
        <v>3307</v>
      </c>
      <c r="H1015" s="436">
        <f>VLOOKUP(A1015,Register!$B:$E,4,FALSE)</f>
        <v>13000</v>
      </c>
      <c r="I1015" s="412"/>
      <c r="J1015" s="412"/>
      <c r="K1015" s="412"/>
      <c r="L1015" s="412"/>
      <c r="M1015" s="412"/>
      <c r="N1015" s="202" t="s">
        <v>2481</v>
      </c>
      <c r="O1015" s="344" t="str">
        <f>VLOOKUP(P1015,'Tech. sheet (2)'!$A:$R,18,FALSE)</f>
        <v>L-838-942-170TH550F2820-USK-A55K05   </v>
      </c>
      <c r="P1015" s="343" t="str">
        <f>VLOOKUP(N1015,Register!$B:$E,3,FALSE)</f>
        <v>0,17x838x942 USK ALU/С</v>
      </c>
      <c r="Q1015" s="437" t="str">
        <f>VLOOKUP(P1015,'Tech. sheet (2)'!$A:$S,17,FALSE)</f>
        <v>BUF-8 A</v>
      </c>
      <c r="R1015" s="437" t="str">
        <f>VLOOKUP(P1015,'Tech. sheet (2)'!$A:$S,12,FALSE)</f>
        <v>ALU/С</v>
      </c>
      <c r="S1015" s="505">
        <v>1.0</v>
      </c>
      <c r="T1015" s="505" t="s">
        <v>3306</v>
      </c>
      <c r="U1015" s="436">
        <f>VLOOKUP(N1015,Register!$B:$E,4,FALSE)</f>
        <v>17000</v>
      </c>
      <c r="V1015" s="412"/>
      <c r="W1015" s="270"/>
      <c r="X1015" s="270"/>
      <c r="Y1015" s="270"/>
      <c r="Z1015" s="270"/>
      <c r="AA1015" s="270"/>
      <c r="AB1015" s="270"/>
      <c r="AC1015" s="270"/>
    </row>
    <row r="1016" ht="15.75" customHeight="1">
      <c r="A1016" s="111" t="s">
        <v>2476</v>
      </c>
      <c r="B1016" s="436" t="str">
        <f>VLOOKUP(C1016,'Tech. sheet (2)'!$A:$S,18,FALSE)</f>
        <v>Жерсть 0,16x942x790 -/G </v>
      </c>
      <c r="C1016" s="437" t="str">
        <f>VLOOKUP(A1016,Register!$B:$F,3,FALSE)</f>
        <v>0,16x942x790 -/G</v>
      </c>
      <c r="D1016" s="437" t="str">
        <f>VLOOKUP(C1016,'Tech. sheet (2)'!$A:$S,17,FALSE)</f>
        <v>B05</v>
      </c>
      <c r="E1016" s="437" t="str">
        <f>VLOOKUP(C1016,'Tech. sheet (2)'!$A:$S,12,FALSE)</f>
        <v>/G</v>
      </c>
      <c r="F1016" s="505">
        <v>1.0</v>
      </c>
      <c r="G1016" s="505" t="s">
        <v>3307</v>
      </c>
      <c r="H1016" s="436">
        <f>VLOOKUP(A1016,Register!$B:$E,4,FALSE)</f>
        <v>4500</v>
      </c>
      <c r="I1016" s="412"/>
      <c r="J1016" s="412"/>
      <c r="K1016" s="412"/>
      <c r="L1016" s="412"/>
      <c r="M1016" s="412"/>
      <c r="N1016" s="202" t="s">
        <v>2487</v>
      </c>
      <c r="O1016" s="450" t="str">
        <f>VLOOKUP(P1016,'Tech. sheet (2)'!$A:$R,18,FALSE)</f>
        <v>L-913-766-140TS480F2020-USK-21EK05</v>
      </c>
      <c r="P1016" s="343" t="str">
        <f>VLOOKUP(N1016,Register!$B:$E,3,FALSE)</f>
        <v>0,14x913x766 USK 21E</v>
      </c>
      <c r="Q1016" s="437" t="str">
        <f>VLOOKUP(P1016,'Tech. sheet (2)'!$A:$S,17,FALSE)</f>
        <v>BUF-2 A</v>
      </c>
      <c r="R1016" s="437" t="str">
        <f>VLOOKUP(P1016,'Tech. sheet (2)'!$A:$S,12,FALSE)</f>
        <v>W/C </v>
      </c>
      <c r="S1016" s="505">
        <v>1.0</v>
      </c>
      <c r="T1016" s="505" t="s">
        <v>3306</v>
      </c>
      <c r="U1016" s="436">
        <f>VLOOKUP(N1016,Register!$B:$E,4,FALSE)</f>
        <v>16500</v>
      </c>
      <c r="V1016" s="412"/>
      <c r="W1016" s="270"/>
      <c r="X1016" s="270"/>
      <c r="Y1016" s="270"/>
      <c r="Z1016" s="270"/>
      <c r="AA1016" s="270"/>
      <c r="AB1016" s="270"/>
      <c r="AC1016" s="270"/>
    </row>
    <row r="1017" ht="15.75" customHeight="1">
      <c r="A1017" s="111" t="s">
        <v>2460</v>
      </c>
      <c r="B1017" s="436" t="str">
        <f>VLOOKUP(C1017,'Tech. sheet (2)'!$A:$S,18,FALSE)</f>
        <v>L-922-868-160TH520F2020-HBI-21EK05</v>
      </c>
      <c r="C1017" s="437" t="str">
        <f>VLOOKUP(A1017,Register!$B:$F,3,FALSE)</f>
        <v>OT070-21EK05 0,16 HBI</v>
      </c>
      <c r="D1017" s="437" t="str">
        <f>VLOOKUP(C1017,'Tech. sheet (2)'!$A:$S,17,FALSE)</f>
        <v>70-6 D</v>
      </c>
      <c r="E1017" s="437" t="str">
        <f>VLOOKUP(C1017,'Tech. sheet (2)'!$A:$S,12,FALSE)</f>
        <v>W/C 21Е</v>
      </c>
      <c r="F1017" s="505">
        <v>1.0</v>
      </c>
      <c r="G1017" s="505" t="s">
        <v>3306</v>
      </c>
      <c r="H1017" s="436">
        <f>VLOOKUP(A1017,Register!$B:$E,4,FALSE)</f>
        <v>4500</v>
      </c>
      <c r="I1017" s="412"/>
      <c r="J1017" s="412"/>
      <c r="K1017" s="412"/>
      <c r="L1017" s="412"/>
      <c r="M1017" s="412"/>
      <c r="N1017" s="202" t="s">
        <v>2488</v>
      </c>
      <c r="O1017" s="344" t="str">
        <f>VLOOKUP(P1017,'Tech. sheet (2)'!$A:$R,18,FALSE)</f>
        <v>L-808-908-180TH550S2828-USK-A07K05</v>
      </c>
      <c r="P1017" s="343" t="str">
        <f>VLOOKUP(N1017,Register!$B:$E,3,FALSE)</f>
        <v>OT96 ALU/C 0,18 USK auto</v>
      </c>
      <c r="Q1017" s="437" t="str">
        <f>VLOOKUP(P1017,'Tech. sheet (2)'!$A:$S,17,FALSE)</f>
        <v>96-1 B</v>
      </c>
      <c r="R1017" s="437" t="str">
        <f>VLOOKUP(P1017,'Tech. sheet (2)'!$A:$S,12,FALSE)</f>
        <v>ALU/C</v>
      </c>
      <c r="S1017" s="505">
        <v>1.0</v>
      </c>
      <c r="T1017" s="505" t="s">
        <v>3306</v>
      </c>
      <c r="U1017" s="436">
        <f>VLOOKUP(N1017,Register!$B:$E,4,FALSE)</f>
        <v>10000</v>
      </c>
      <c r="V1017" s="412"/>
      <c r="W1017" s="270"/>
      <c r="X1017" s="270"/>
      <c r="Y1017" s="270"/>
      <c r="Z1017" s="270"/>
      <c r="AA1017" s="270"/>
      <c r="AB1017" s="270"/>
      <c r="AC1017" s="270"/>
    </row>
    <row r="1018" ht="15.75" customHeight="1">
      <c r="A1018" s="202" t="s">
        <v>2458</v>
      </c>
      <c r="B1018" s="436" t="str">
        <f>VLOOKUP(C1018,'Tech. sheet (2)'!$A:$S,18,FALSE)</f>
        <v> L-922-868-170TH580S2828-BAO-15VK05</v>
      </c>
      <c r="C1018" s="437" t="str">
        <f>VLOOKUP(A1018,Register!$B:$F,3,FALSE)</f>
        <v>OT070-ELQ7013A11A BAO</v>
      </c>
      <c r="D1018" s="437" t="str">
        <f>VLOOKUP(C1018,'Tech. sheet (2)'!$A:$S,17,FALSE)</f>
        <v>70-1 A</v>
      </c>
      <c r="E1018" s="437" t="str">
        <f>VLOOKUP(C1018,'Tech. sheet (2)'!$A:$S,12,FALSE)</f>
        <v>BPANI W/C 15V</v>
      </c>
      <c r="F1018" s="505">
        <v>1.0</v>
      </c>
      <c r="G1018" s="505" t="s">
        <v>3306</v>
      </c>
      <c r="H1018" s="436">
        <f>VLOOKUP(A1018,Register!$B:$E,4,FALSE)</f>
        <v>4500</v>
      </c>
      <c r="I1018" s="412"/>
      <c r="J1018" s="412"/>
      <c r="K1018" s="412"/>
      <c r="L1018" s="412"/>
      <c r="M1018" s="412"/>
      <c r="N1018" s="202" t="s">
        <v>2465</v>
      </c>
      <c r="O1018" s="450" t="str">
        <f>VLOOKUP(P1018,'Tech. sheet (2)'!$A:$R,18,FALSE)</f>
        <v>L-950-876-270TH435F5628-BAO-20EB05</v>
      </c>
      <c r="P1018" s="343" t="str">
        <f>VLOOKUP(N1018,Register!$B:$E,3,FALSE)</f>
        <v>OT153-ELQ1542A3A BAO</v>
      </c>
      <c r="Q1018" s="437" t="str">
        <f>VLOOKUP(P1018,'Tech. sheet (2)'!$A:$S,17,FALSE)</f>
        <v>153-1 A</v>
      </c>
      <c r="R1018" s="447" t="str">
        <f>VLOOKUP(P1018,'Tech. sheet (2)'!$A:$S,12,FALSE)</f>
        <v>W/G</v>
      </c>
      <c r="S1018" s="505">
        <v>3.0</v>
      </c>
      <c r="T1018" s="505">
        <v>816733.0</v>
      </c>
      <c r="U1018" s="436">
        <f>VLOOKUP(N1018,Register!$B:$E,4,FALSE)</f>
        <v>13000</v>
      </c>
      <c r="V1018" s="412"/>
      <c r="W1018" s="270"/>
      <c r="X1018" s="270"/>
      <c r="Y1018" s="270"/>
      <c r="Z1018" s="270"/>
      <c r="AA1018" s="270"/>
      <c r="AB1018" s="270"/>
      <c r="AC1018" s="270"/>
    </row>
    <row r="1019" ht="15.75" customHeight="1">
      <c r="A1019" s="202" t="s">
        <v>2463</v>
      </c>
      <c r="B1019" s="436" t="str">
        <f>VLOOKUP(C1019,'Tech. sheet (2)'!$A:$S,18,FALSE)</f>
        <v>L-954-848-170TH435S2828-BAO-15VK05</v>
      </c>
      <c r="C1019" s="437" t="str">
        <f>VLOOKUP(A1019,Register!$B:$F,3,FALSE)</f>
        <v>OT62-ELQ6216A2A  BAO </v>
      </c>
      <c r="D1019" s="437" t="str">
        <f>VLOOKUP(C1019,'Tech. sheet (2)'!$A:$S,17,FALSE)</f>
        <v>62-3 A</v>
      </c>
      <c r="E1019" s="447" t="str">
        <f>VLOOKUP(C1019,'Tech. sheet (2)'!$A:$S,12,FALSE)</f>
        <v>W/C 15V</v>
      </c>
      <c r="F1019" s="505">
        <v>1.0</v>
      </c>
      <c r="G1019" s="505" t="s">
        <v>3306</v>
      </c>
      <c r="H1019" s="436">
        <f>VLOOKUP(A1019,Register!$B:$E,4,FALSE)</f>
        <v>28000</v>
      </c>
      <c r="I1019" s="412"/>
      <c r="J1019" s="412"/>
      <c r="K1019" s="412"/>
      <c r="L1019" s="412"/>
      <c r="M1019" s="412"/>
      <c r="N1019" s="202" t="s">
        <v>2485</v>
      </c>
      <c r="O1019" s="450" t="str">
        <f>VLOOKUP(P1019,'Tech. sheet (2)'!$A:$R,18,FALSE)</f>
        <v>L-913-766-140TS480F2020-USK-21EK05</v>
      </c>
      <c r="P1019" s="343" t="str">
        <f>VLOOKUP(N1019,Register!$B:$E,3,FALSE)</f>
        <v>0,14x913x766 USK 21E</v>
      </c>
      <c r="Q1019" s="437" t="str">
        <f>VLOOKUP(P1019,'Tech. sheet (2)'!$A:$S,17,FALSE)</f>
        <v>BUF-2 A</v>
      </c>
      <c r="R1019" s="437" t="str">
        <f>VLOOKUP(P1019,'Tech. sheet (2)'!$A:$S,12,FALSE)</f>
        <v>W/C </v>
      </c>
      <c r="S1019" s="505">
        <v>1.0</v>
      </c>
      <c r="T1019" s="505" t="s">
        <v>3306</v>
      </c>
      <c r="U1019" s="436">
        <f>VLOOKUP(N1019,Register!$B:$E,4,FALSE)</f>
        <v>18500</v>
      </c>
      <c r="V1019" s="412"/>
      <c r="W1019" s="270"/>
      <c r="X1019" s="270"/>
      <c r="Y1019" s="270"/>
      <c r="Z1019" s="270"/>
      <c r="AA1019" s="270"/>
      <c r="AB1019" s="270"/>
      <c r="AC1019" s="270"/>
    </row>
    <row r="1020" ht="15.75" customHeight="1">
      <c r="A1020" s="202" t="s">
        <v>2464</v>
      </c>
      <c r="B1020" s="436" t="str">
        <f>VLOOKUP(C1020,'Tech. sheet (2)'!$A:$S,18,FALSE)</f>
        <v>L-954-848-160TH520S2828-USK-15VK05</v>
      </c>
      <c r="C1020" s="437" t="str">
        <f>VLOOKUP(A1020,Register!$B:$F,3,FALSE)</f>
        <v>OT062-ELQ6216A3A USK</v>
      </c>
      <c r="D1020" s="437" t="str">
        <f>VLOOKUP(C1020,'Tech. sheet (2)'!$A:$S,17,FALSE)</f>
        <v>62-3 B</v>
      </c>
      <c r="E1020" s="447" t="str">
        <f>VLOOKUP(C1020,'Tech. sheet (2)'!$A:$S,12,FALSE)</f>
        <v>W/C 15V</v>
      </c>
      <c r="F1020" s="505">
        <v>1.0</v>
      </c>
      <c r="G1020" s="505" t="s">
        <v>3306</v>
      </c>
      <c r="H1020" s="436">
        <f>VLOOKUP(A1020,Register!$B:$E,4,FALSE)</f>
        <v>10000</v>
      </c>
      <c r="I1020" s="412"/>
      <c r="J1020" s="412"/>
      <c r="K1020" s="412"/>
      <c r="L1020" s="412"/>
      <c r="M1020" s="412"/>
      <c r="N1020" s="202" t="s">
        <v>2489</v>
      </c>
      <c r="O1020" s="344" t="str">
        <f>VLOOKUP(P1020,'Tech. sheet (2)'!$A:$R,18,FALSE)</f>
        <v>L-975-925-140TS550S2828-USK-C06K05</v>
      </c>
      <c r="P1020" s="343" t="str">
        <f>VLOOKUP(N1020,Register!$B:$E,3,FALSE)</f>
        <v>0,14x975x925 G/C USK</v>
      </c>
      <c r="Q1020" s="437" t="str">
        <f>VLOOKUP(P1020,'Tech. sheet (2)'!$A:$S,17,FALSE)</f>
        <v>BUF-11 A</v>
      </c>
      <c r="R1020" s="437" t="str">
        <f>VLOOKUP(P1020,'Tech. sheet (2)'!$A:$S,12,FALSE)</f>
        <v>G/C</v>
      </c>
      <c r="S1020" s="505">
        <v>1.0</v>
      </c>
      <c r="T1020" s="505" t="s">
        <v>3306</v>
      </c>
      <c r="U1020" s="436">
        <f>VLOOKUP(N1020,Register!$B:$E,4,FALSE)</f>
        <v>14000</v>
      </c>
      <c r="V1020" s="412"/>
      <c r="W1020" s="270"/>
      <c r="X1020" s="270"/>
      <c r="Y1020" s="270"/>
      <c r="Z1020" s="270"/>
      <c r="AA1020" s="270"/>
      <c r="AB1020" s="270"/>
      <c r="AC1020" s="270"/>
    </row>
    <row r="1021" ht="15.75" customHeight="1">
      <c r="A1021" s="111" t="s">
        <v>2473</v>
      </c>
      <c r="B1021" s="449" t="str">
        <f>VLOOKUP(C1021,'Tech. sheet (2)'!$A:$S,18,FALSE)</f>
        <v>L-913-766-140TS480F2020-USK-21EK05</v>
      </c>
      <c r="C1021" s="437" t="str">
        <f>VLOOKUP(A1021,Register!$B:$F,3,FALSE)</f>
        <v>0,14x913x766 USK 21E</v>
      </c>
      <c r="D1021" s="437" t="str">
        <f>VLOOKUP(C1021,'Tech. sheet (2)'!$A:$S,17,FALSE)</f>
        <v>BUF-2 A</v>
      </c>
      <c r="E1021" s="437" t="str">
        <f>VLOOKUP(C1021,'Tech. sheet (2)'!$A:$S,12,FALSE)</f>
        <v>W/C </v>
      </c>
      <c r="F1021" s="505">
        <v>1.0</v>
      </c>
      <c r="G1021" s="505" t="s">
        <v>3306</v>
      </c>
      <c r="H1021" s="436">
        <f>VLOOKUP(A1021,Register!$B:$E,4,FALSE)</f>
        <v>42000</v>
      </c>
      <c r="I1021" s="412"/>
      <c r="J1021" s="412"/>
      <c r="K1021" s="412"/>
      <c r="L1021" s="412"/>
      <c r="M1021" s="412"/>
      <c r="N1021" s="202" t="s">
        <v>2478</v>
      </c>
      <c r="O1021" s="344" t="str">
        <f>VLOOKUP(P1021,'Tech. sheet (2)'!$A:$R,18,FALSE)</f>
        <v>L-975-925-140TS550S2828-USK-C06K05</v>
      </c>
      <c r="P1021" s="343" t="str">
        <f>VLOOKUP(N1021,Register!$B:$E,3,FALSE)</f>
        <v>0,14x975x925 G/C USK</v>
      </c>
      <c r="Q1021" s="437" t="str">
        <f>VLOOKUP(P1021,'Tech. sheet (2)'!$A:$S,17,FALSE)</f>
        <v>BUF-11 A</v>
      </c>
      <c r="R1021" s="437" t="str">
        <f>VLOOKUP(P1021,'Tech. sheet (2)'!$A:$S,12,FALSE)</f>
        <v>G/C</v>
      </c>
      <c r="S1021" s="505">
        <v>1.0</v>
      </c>
      <c r="T1021" s="505" t="s">
        <v>3306</v>
      </c>
      <c r="U1021" s="436">
        <f>VLOOKUP(N1021,Register!$B:$E,4,FALSE)</f>
        <v>30000</v>
      </c>
      <c r="V1021" s="412"/>
      <c r="W1021" s="270"/>
      <c r="X1021" s="270"/>
      <c r="Y1021" s="270"/>
      <c r="Z1021" s="270"/>
      <c r="AA1021" s="270"/>
      <c r="AB1021" s="270"/>
      <c r="AC1021" s="270"/>
    </row>
    <row r="1022" ht="15.75" customHeight="1">
      <c r="A1022" s="202" t="s">
        <v>2479</v>
      </c>
      <c r="B1022" s="449" t="str">
        <f>VLOOKUP(C1022,'Tech. sheet (2)'!$A:$S,18,FALSE)</f>
        <v>L-975-925-140TS550S2828-USK-21EK05</v>
      </c>
      <c r="C1022" s="437" t="str">
        <f>VLOOKUP(A1022,Register!$B:$F,3,FALSE)</f>
        <v>0,14x975x925 W/K USK</v>
      </c>
      <c r="D1022" s="437" t="str">
        <f>VLOOKUP(C1022,'Tech. sheet (2)'!$A:$S,17,FALSE)</f>
        <v>BUF-12 A</v>
      </c>
      <c r="E1022" s="437" t="str">
        <f>VLOOKUP(C1022,'Tech. sheet (2)'!$A:$S,12,FALSE)</f>
        <v>21EK05</v>
      </c>
      <c r="F1022" s="505">
        <v>1.0</v>
      </c>
      <c r="G1022" s="505" t="s">
        <v>3306</v>
      </c>
      <c r="H1022" s="436">
        <f>VLOOKUP(A1022,Register!$B:$E,4,FALSE)</f>
        <v>8500</v>
      </c>
      <c r="I1022" s="412"/>
      <c r="J1022" s="412"/>
      <c r="K1022" s="412"/>
      <c r="L1022" s="412"/>
      <c r="M1022" s="412"/>
      <c r="N1022" s="111" t="s">
        <v>2491</v>
      </c>
      <c r="O1022" s="344" t="str">
        <f>VLOOKUP(P1022,'Tech. sheet (2)'!$A:$R,18,FALSE)</f>
        <v>L-922-868-160TH520F2020-HBI-07CK05   </v>
      </c>
      <c r="P1022" s="343" t="str">
        <f>VLOOKUP(N1022,Register!$B:$E,3,FALSE)</f>
        <v>OT070-ELQ7013A4A</v>
      </c>
      <c r="Q1022" s="437" t="str">
        <f>VLOOKUP(P1022,'Tech. sheet (2)'!$A:$S,17,FALSE)</f>
        <v>70-3 D</v>
      </c>
      <c r="R1022" s="437" t="str">
        <f>VLOOKUP(P1022,'Tech. sheet (2)'!$A:$S,12,FALSE)</f>
        <v>G/C </v>
      </c>
      <c r="S1022" s="505">
        <v>1.0</v>
      </c>
      <c r="T1022" s="505" t="s">
        <v>3306</v>
      </c>
      <c r="U1022" s="436">
        <f>VLOOKUP(N1022,Register!$B:$E,4,FALSE)</f>
        <v>25000</v>
      </c>
      <c r="V1022" s="412"/>
      <c r="W1022" s="270"/>
      <c r="X1022" s="270"/>
      <c r="Y1022" s="270"/>
      <c r="Z1022" s="270"/>
      <c r="AA1022" s="270"/>
      <c r="AB1022" s="270"/>
      <c r="AC1022" s="270"/>
    </row>
    <row r="1023" ht="15.75" customHeight="1">
      <c r="A1023" s="111" t="s">
        <v>2457</v>
      </c>
      <c r="B1023" s="436" t="str">
        <f>VLOOKUP(C1023,'Tech. sheet (2)'!$A:$S,18,FALSE)</f>
        <v>L-922-868-170TH580S2828-BAO-07CK05</v>
      </c>
      <c r="C1023" s="437" t="str">
        <f>VLOOKUP(A1023,Register!$B:$F,3,FALSE)</f>
        <v>OT070-ELQ7013A9A  BAO</v>
      </c>
      <c r="D1023" s="437" t="str">
        <f>VLOOKUP(C1023,'Tech. sheet (2)'!$A:$S,17,FALSE)</f>
        <v>70-3 A</v>
      </c>
      <c r="E1023" s="437" t="str">
        <f>VLOOKUP(C1023,'Tech. sheet (2)'!$A:$S,12,FALSE)</f>
        <v>G/C</v>
      </c>
      <c r="F1023" s="505">
        <v>1.0</v>
      </c>
      <c r="G1023" s="505" t="s">
        <v>3306</v>
      </c>
      <c r="H1023" s="436">
        <v>16700.0</v>
      </c>
      <c r="I1023" s="412"/>
      <c r="J1023" s="412"/>
      <c r="K1023" s="412"/>
      <c r="L1023" s="412"/>
      <c r="M1023" s="412"/>
      <c r="N1023" s="111" t="s">
        <v>2490</v>
      </c>
      <c r="O1023" s="344" t="str">
        <f>VLOOKUP(P1023,'Tech. sheet (2)'!$A:$R,18,FALSE)</f>
        <v>L-808-908-180TH550S2828-HBI-A07K05</v>
      </c>
      <c r="P1023" s="343" t="str">
        <f>VLOOKUP(N1023,Register!$B:$E,3,FALSE)</f>
        <v>OT96 ALU/C 0,18 HBI auto</v>
      </c>
      <c r="Q1023" s="437" t="str">
        <f>VLOOKUP(P1023,'Tech. sheet (2)'!$A:$S,17,FALSE)</f>
        <v>96-1 B</v>
      </c>
      <c r="R1023" s="437" t="str">
        <f>VLOOKUP(P1023,'Tech. sheet (2)'!$A:$S,12,FALSE)</f>
        <v>ALU/C</v>
      </c>
      <c r="S1023" s="505">
        <v>1.0</v>
      </c>
      <c r="T1023" s="505" t="s">
        <v>3306</v>
      </c>
      <c r="U1023" s="436">
        <f>VLOOKUP(N1023,Register!$B:$E,4,FALSE)</f>
        <v>12000</v>
      </c>
      <c r="V1023" s="412"/>
      <c r="W1023" s="270"/>
      <c r="X1023" s="270"/>
      <c r="Y1023" s="270"/>
      <c r="Z1023" s="270"/>
      <c r="AA1023" s="270"/>
      <c r="AB1023" s="270"/>
      <c r="AC1023" s="270"/>
    </row>
    <row r="1024" ht="15.75" customHeight="1">
      <c r="A1024" s="202" t="s">
        <v>2461</v>
      </c>
      <c r="B1024" s="436" t="str">
        <f>VLOOKUP(C1024,'Tech. sheet (2)'!$A:$S,18,FALSE)</f>
        <v>L-922-868-160TH520F2020-HBI-07CK05   </v>
      </c>
      <c r="C1024" s="437" t="str">
        <f>VLOOKUP(A1024,Register!$B:$F,3,FALSE)</f>
        <v>OT070-ELQ7013A4A</v>
      </c>
      <c r="D1024" s="437" t="str">
        <f>VLOOKUP(C1024,'Tech. sheet (2)'!$A:$S,17,FALSE)</f>
        <v>70-3 D</v>
      </c>
      <c r="E1024" s="437" t="str">
        <f>VLOOKUP(C1024,'Tech. sheet (2)'!$A:$S,12,FALSE)</f>
        <v>G/C </v>
      </c>
      <c r="F1024" s="505">
        <v>1.0</v>
      </c>
      <c r="G1024" s="505" t="s">
        <v>3306</v>
      </c>
      <c r="H1024" s="436">
        <f>VLOOKUP(A1024,Register!$B:$E,4,FALSE)</f>
        <v>13000</v>
      </c>
      <c r="I1024" s="412"/>
      <c r="J1024" s="412"/>
      <c r="K1024" s="412"/>
      <c r="L1024" s="412"/>
      <c r="M1024" s="412"/>
      <c r="N1024" s="202" t="s">
        <v>2493</v>
      </c>
      <c r="O1024" s="450" t="str">
        <f>VLOOKUP(P1024,'Tech. sheet (2)'!$A:$R,18,FALSE)</f>
        <v>L-922-868-170TH580S2828-BAO-08CB05 </v>
      </c>
      <c r="P1024" s="343" t="str">
        <f>VLOOKUP(N1024,Register!$B:$E,3,FALSE)</f>
        <v>OT070-ELQ7033A2A  BAO</v>
      </c>
      <c r="Q1024" s="437" t="str">
        <f>VLOOKUP(P1024,'Tech. sheet (2)'!$A:$S,17,FALSE)</f>
        <v>70-2 A</v>
      </c>
      <c r="R1024" s="447" t="str">
        <f>VLOOKUP(P1024,'Tech. sheet (2)'!$A:$S,12,FALSE)</f>
        <v>G/G</v>
      </c>
      <c r="S1024" s="505">
        <v>1.0</v>
      </c>
      <c r="T1024" s="505">
        <v>816314.0</v>
      </c>
      <c r="U1024" s="436">
        <v>9000.0</v>
      </c>
      <c r="V1024" s="412"/>
      <c r="W1024" s="270"/>
      <c r="X1024" s="270"/>
      <c r="Y1024" s="270"/>
      <c r="Z1024" s="270"/>
      <c r="AA1024" s="270"/>
      <c r="AB1024" s="270"/>
      <c r="AC1024" s="270"/>
    </row>
    <row r="1025" ht="15.75" customHeight="1">
      <c r="A1025" s="111" t="s">
        <v>2471</v>
      </c>
      <c r="B1025" s="436" t="str">
        <f>VLOOKUP(C1025,'Tech. sheet (2)'!$A:$S,18,FALSE)</f>
        <v>L-942-790-160TS340S2020-RAS-А08К05</v>
      </c>
      <c r="C1025" s="437" t="str">
        <f>VLOOKUP(A1025,Register!$B:$F,3,FALSE)</f>
        <v>0,16x942x790 ALU/С</v>
      </c>
      <c r="D1025" s="437" t="str">
        <f>VLOOKUP(C1025,'Tech. sheet (2)'!$A:$S,17,FALSE)</f>
        <v>BUF-3 A</v>
      </c>
      <c r="E1025" s="437" t="str">
        <f>VLOOKUP(C1025,'Tech. sheet (2)'!$A:$S,12,FALSE)</f>
        <v>ALU/С</v>
      </c>
      <c r="F1025" s="505">
        <v>1.0</v>
      </c>
      <c r="G1025" s="505" t="s">
        <v>3306</v>
      </c>
      <c r="H1025" s="436">
        <f>VLOOKUP(A1025,Register!$B:$E,4,FALSE)</f>
        <v>30000</v>
      </c>
      <c r="I1025" s="412"/>
      <c r="J1025" s="412"/>
      <c r="K1025" s="412"/>
      <c r="L1025" s="412"/>
      <c r="M1025" s="412"/>
      <c r="N1025" s="111" t="s">
        <v>2495</v>
      </c>
      <c r="O1025" s="344" t="str">
        <f>VLOOKUP(P1025,'Tech. sheet (2)'!$A:$R,18,FALSE)</f>
        <v>L-808-908-180TH550S2828-HBI-A07K05</v>
      </c>
      <c r="P1025" s="343" t="str">
        <f>VLOOKUP(N1025,Register!$B:$E,3,FALSE)</f>
        <v>OT96 ALU/C 0,18 HBI auto</v>
      </c>
      <c r="Q1025" s="437" t="str">
        <f>VLOOKUP(P1025,'Tech. sheet (2)'!$A:$S,17,FALSE)</f>
        <v>96-1 B</v>
      </c>
      <c r="R1025" s="437" t="str">
        <f>VLOOKUP(P1025,'Tech. sheet (2)'!$A:$S,12,FALSE)</f>
        <v>ALU/C</v>
      </c>
      <c r="S1025" s="505">
        <v>1.0</v>
      </c>
      <c r="T1025" s="505" t="s">
        <v>3306</v>
      </c>
      <c r="U1025" s="436">
        <f>VLOOKUP(N1025,Register!$B:$E,4,FALSE)</f>
        <v>10000</v>
      </c>
      <c r="V1025" s="412"/>
      <c r="W1025" s="270"/>
      <c r="X1025" s="270"/>
      <c r="Y1025" s="270"/>
      <c r="Z1025" s="270"/>
      <c r="AA1025" s="270"/>
      <c r="AB1025" s="270"/>
      <c r="AC1025" s="270"/>
    </row>
    <row r="1026" ht="15.75" customHeight="1">
      <c r="A1026" s="111" t="s">
        <v>2472</v>
      </c>
      <c r="B1026" s="436" t="str">
        <f>VLOOKUP(C1026,'Tech. sheet (2)'!$A:$S,18,FALSE)</f>
        <v>L-942-790-160TS340S2020-RAS-А08К05</v>
      </c>
      <c r="C1026" s="437" t="str">
        <f>VLOOKUP(A1026,Register!$B:$F,3,FALSE)</f>
        <v>0,16x942x790 ALU/С</v>
      </c>
      <c r="D1026" s="437" t="str">
        <f>VLOOKUP(C1026,'Tech. sheet (2)'!$A:$S,17,FALSE)</f>
        <v>BUF-3 A</v>
      </c>
      <c r="E1026" s="437" t="str">
        <f>VLOOKUP(C1026,'Tech. sheet (2)'!$A:$S,12,FALSE)</f>
        <v>ALU/С</v>
      </c>
      <c r="F1026" s="505">
        <v>1.0</v>
      </c>
      <c r="G1026" s="505" t="s">
        <v>3306</v>
      </c>
      <c r="H1026" s="436">
        <f>VLOOKUP(A1026,Register!$B:$E,4,FALSE)</f>
        <v>28895</v>
      </c>
      <c r="I1026" s="412"/>
      <c r="J1026" s="412"/>
      <c r="K1026" s="412"/>
      <c r="L1026" s="412"/>
      <c r="M1026" s="412"/>
      <c r="N1026" s="111" t="s">
        <v>2496</v>
      </c>
      <c r="O1026" s="344" t="str">
        <f>VLOOKUP(P1026,'Tech. sheet (2)'!$A:$R,18,FALSE)</f>
        <v>L-838-826-250TH415F7575-USK---K05 Hollande</v>
      </c>
      <c r="P1026" s="343" t="str">
        <f>VLOOKUP(N1026,Register!$B:$E,3,FALSE)</f>
        <v>OT99-ELQ9999A0A ARP</v>
      </c>
      <c r="Q1026" s="447" t="str">
        <f>VLOOKUP(P1026,'Tech. sheet (2)'!$A:$S,17,FALSE)</f>
        <v>99-S-2</v>
      </c>
      <c r="R1026" s="437" t="str">
        <f>VLOOKUP(P1026,'Tech. sheet (2)'!$A:$S,12,FALSE)</f>
        <v>P/C Hollande</v>
      </c>
      <c r="S1026" s="505">
        <v>1.0</v>
      </c>
      <c r="T1026" s="505" t="s">
        <v>3306</v>
      </c>
      <c r="U1026" s="436">
        <f>VLOOKUP(N1026,Register!$B:$E,4,FALSE)</f>
        <v>7000</v>
      </c>
      <c r="V1026" s="412"/>
      <c r="W1026" s="270"/>
      <c r="X1026" s="270"/>
      <c r="Y1026" s="270"/>
      <c r="Z1026" s="270"/>
      <c r="AA1026" s="270"/>
      <c r="AB1026" s="270"/>
      <c r="AC1026" s="270"/>
    </row>
    <row r="1027" ht="15.75" customHeight="1">
      <c r="A1027" s="202" t="s">
        <v>2481</v>
      </c>
      <c r="B1027" s="436" t="str">
        <f>VLOOKUP(C1027,'Tech. sheet (2)'!$A:$S,18,FALSE)</f>
        <v>L-838-942-170TH550F2820-USK-A55K05   </v>
      </c>
      <c r="C1027" s="437" t="str">
        <f>VLOOKUP(A1027,Register!$B:$F,3,FALSE)</f>
        <v>0,17x838x942 USK ALU/С</v>
      </c>
      <c r="D1027" s="437" t="str">
        <f>VLOOKUP(C1027,'Tech. sheet (2)'!$A:$S,17,FALSE)</f>
        <v>BUF-8 A</v>
      </c>
      <c r="E1027" s="437" t="str">
        <f>VLOOKUP(C1027,'Tech. sheet (2)'!$A:$S,12,FALSE)</f>
        <v>ALU/С</v>
      </c>
      <c r="F1027" s="505">
        <v>1.0</v>
      </c>
      <c r="G1027" s="505" t="s">
        <v>3306</v>
      </c>
      <c r="H1027" s="436">
        <f>VLOOKUP(A1027,Register!$B:$E,4,FALSE)</f>
        <v>17000</v>
      </c>
      <c r="I1027" s="412"/>
      <c r="J1027" s="412"/>
      <c r="K1027" s="412"/>
      <c r="L1027" s="412"/>
      <c r="M1027" s="412"/>
      <c r="N1027" s="111" t="s">
        <v>2511</v>
      </c>
      <c r="O1027" s="344" t="str">
        <f>VLOOKUP(P1027,'Tech. sheet (2)'!$A:$R,18,FALSE)</f>
        <v>L-808-908-200TH550S2828-USK-A07K05</v>
      </c>
      <c r="P1027" s="343" t="str">
        <f>VLOOKUP(N1027,Register!$B:$E,3,FALSE)</f>
        <v>OT96 Alu/C USK auto</v>
      </c>
      <c r="Q1027" s="437" t="str">
        <f>VLOOKUP(P1027,'Tech. sheet (2)'!$A:$S,17,FALSE)</f>
        <v>96-1 A</v>
      </c>
      <c r="R1027" s="437" t="str">
        <f>VLOOKUP(P1027,'Tech. sheet (2)'!$A:$S,12,FALSE)</f>
        <v>ALU/C</v>
      </c>
      <c r="S1027" s="505">
        <v>1.0</v>
      </c>
      <c r="T1027" s="505" t="s">
        <v>3306</v>
      </c>
      <c r="U1027" s="436">
        <f>VLOOKUP(N1027,Register!$B:$E,4,FALSE)</f>
        <v>20000</v>
      </c>
      <c r="V1027" s="412"/>
      <c r="W1027" s="270"/>
      <c r="X1027" s="270"/>
      <c r="Y1027" s="270"/>
      <c r="Z1027" s="270"/>
      <c r="AA1027" s="270"/>
      <c r="AB1027" s="270"/>
      <c r="AC1027" s="270"/>
    </row>
    <row r="1028" ht="15.75" customHeight="1">
      <c r="A1028" s="111" t="s">
        <v>2471</v>
      </c>
      <c r="B1028" s="436" t="str">
        <f>VLOOKUP(C1028,'Tech. sheet (2)'!$A:$S,18,FALSE)</f>
        <v>L-942-790-160TS340S2020-RAS-А08К05</v>
      </c>
      <c r="C1028" s="437" t="str">
        <f>VLOOKUP(A1028,Register!$B:$F,3,FALSE)</f>
        <v>0,16x942x790 ALU/С</v>
      </c>
      <c r="D1028" s="437" t="str">
        <f>VLOOKUP(C1028,'Tech. sheet (2)'!$A:$S,17,FALSE)</f>
        <v>BUF-3 A</v>
      </c>
      <c r="E1028" s="437" t="str">
        <f>VLOOKUP(C1028,'Tech. sheet (2)'!$A:$S,12,FALSE)</f>
        <v>ALU/С</v>
      </c>
      <c r="F1028" s="505">
        <v>2.0</v>
      </c>
      <c r="G1028" s="505" t="s">
        <v>3308</v>
      </c>
      <c r="H1028" s="436">
        <f>VLOOKUP(A1028,Register!$B:$E,4,FALSE)</f>
        <v>30000</v>
      </c>
      <c r="I1028" s="412"/>
      <c r="J1028" s="412"/>
      <c r="K1028" s="412"/>
      <c r="L1028" s="412"/>
      <c r="M1028" s="412"/>
      <c r="N1028" s="202" t="s">
        <v>2512</v>
      </c>
      <c r="O1028" s="344" t="str">
        <f>VLOOKUP(P1028,'Tech. sheet (2)'!$A:$R,18,FALSE)</f>
        <v>L-808-908-180TH550S2828-HBI-A07K05</v>
      </c>
      <c r="P1028" s="343" t="str">
        <f>VLOOKUP(N1028,Register!$B:$E,3,FALSE)</f>
        <v>OT96 ALU/C 0,18 HBI auto</v>
      </c>
      <c r="Q1028" s="437" t="str">
        <f>VLOOKUP(P1028,'Tech. sheet (2)'!$A:$S,17,FALSE)</f>
        <v>96-1 B</v>
      </c>
      <c r="R1028" s="437" t="str">
        <f>VLOOKUP(P1028,'Tech. sheet (2)'!$A:$S,12,FALSE)</f>
        <v>ALU/C</v>
      </c>
      <c r="S1028" s="505">
        <v>1.0</v>
      </c>
      <c r="T1028" s="505" t="s">
        <v>3306</v>
      </c>
      <c r="U1028" s="436">
        <f>VLOOKUP(N1028,Register!$B:$E,4,FALSE)</f>
        <v>14000</v>
      </c>
      <c r="V1028" s="412"/>
      <c r="W1028" s="270"/>
      <c r="X1028" s="270"/>
      <c r="Y1028" s="270"/>
      <c r="Z1028" s="270"/>
      <c r="AA1028" s="270"/>
      <c r="AB1028" s="270"/>
      <c r="AC1028" s="270"/>
    </row>
    <row r="1029" ht="15.75" customHeight="1">
      <c r="A1029" s="111" t="s">
        <v>2472</v>
      </c>
      <c r="B1029" s="436" t="str">
        <f>VLOOKUP(C1029,'Tech. sheet (2)'!$A:$S,18,FALSE)</f>
        <v>L-942-790-160TS340S2020-RAS-А08К05</v>
      </c>
      <c r="C1029" s="437" t="str">
        <f>VLOOKUP(A1029,Register!$B:$F,3,FALSE)</f>
        <v>0,16x942x790 ALU/С</v>
      </c>
      <c r="D1029" s="437" t="str">
        <f>VLOOKUP(C1029,'Tech. sheet (2)'!$A:$S,17,FALSE)</f>
        <v>BUF-3 A</v>
      </c>
      <c r="E1029" s="437" t="str">
        <f>VLOOKUP(C1029,'Tech. sheet (2)'!$A:$S,12,FALSE)</f>
        <v>ALU/С</v>
      </c>
      <c r="F1029" s="505">
        <v>2.0</v>
      </c>
      <c r="G1029" s="505" t="s">
        <v>3308</v>
      </c>
      <c r="H1029" s="436">
        <f>VLOOKUP(A1029,Register!$B:$E,4,FALSE)</f>
        <v>28895</v>
      </c>
      <c r="I1029" s="412"/>
      <c r="J1029" s="412"/>
      <c r="K1029" s="412"/>
      <c r="L1029" s="412"/>
      <c r="M1029" s="412"/>
      <c r="N1029" s="202" t="s">
        <v>2499</v>
      </c>
      <c r="O1029" s="344" t="str">
        <f>VLOOKUP(P1029,'Tech. sheet (2)'!$A:$R,18,FALSE)</f>
        <v>L-942-790-160TS340S2020-RAS-А08К05</v>
      </c>
      <c r="P1029" s="343" t="str">
        <f>VLOOKUP(N1029,Register!$B:$E,3,FALSE)</f>
        <v>0,16x942x790 ALU/С</v>
      </c>
      <c r="Q1029" s="437" t="str">
        <f>VLOOKUP(P1029,'Tech. sheet (2)'!$A:$S,17,FALSE)</f>
        <v>BUF-3 A</v>
      </c>
      <c r="R1029" s="437" t="str">
        <f>VLOOKUP(P1029,'Tech. sheet (2)'!$A:$S,12,FALSE)</f>
        <v>ALU/С</v>
      </c>
      <c r="S1029" s="505">
        <v>1.0</v>
      </c>
      <c r="T1029" s="505" t="s">
        <v>3306</v>
      </c>
      <c r="U1029" s="436">
        <f>VLOOKUP(N1029,Register!$B:$E,4,FALSE)</f>
        <v>36000</v>
      </c>
      <c r="V1029" s="412"/>
      <c r="W1029" s="270"/>
      <c r="X1029" s="270"/>
      <c r="Y1029" s="270"/>
      <c r="Z1029" s="270"/>
      <c r="AA1029" s="270"/>
      <c r="AB1029" s="270"/>
      <c r="AC1029" s="270"/>
    </row>
    <row r="1030" ht="15.75" customHeight="1">
      <c r="A1030" s="202" t="s">
        <v>2488</v>
      </c>
      <c r="B1030" s="436" t="str">
        <f>VLOOKUP(C1030,'Tech. sheet (2)'!$A:$S,18,FALSE)</f>
        <v>L-808-908-180TH550S2828-USK-A07K05</v>
      </c>
      <c r="C1030" s="437" t="str">
        <f>VLOOKUP(A1030,Register!$B:$F,3,FALSE)</f>
        <v>OT96 ALU/C 0,18 USK auto</v>
      </c>
      <c r="D1030" s="437" t="str">
        <f>VLOOKUP(C1030,'Tech. sheet (2)'!$A:$S,17,FALSE)</f>
        <v>96-1 B</v>
      </c>
      <c r="E1030" s="437" t="str">
        <f>VLOOKUP(C1030,'Tech. sheet (2)'!$A:$S,12,FALSE)</f>
        <v>ALU/C</v>
      </c>
      <c r="F1030" s="505">
        <v>2.0</v>
      </c>
      <c r="G1030" s="505" t="s">
        <v>3308</v>
      </c>
      <c r="H1030" s="436">
        <f>VLOOKUP(A1030,Register!$B:$E,4,FALSE)</f>
        <v>10000</v>
      </c>
      <c r="I1030" s="412"/>
      <c r="J1030" s="412"/>
      <c r="K1030" s="412"/>
      <c r="L1030" s="412"/>
      <c r="M1030" s="412"/>
      <c r="N1030" s="111" t="s">
        <v>2485</v>
      </c>
      <c r="O1030" s="450" t="str">
        <f>VLOOKUP(P1030,'Tech. sheet (2)'!$A:$R,18,FALSE)</f>
        <v>L-913-766-140TS480F2020-USK-21EK05</v>
      </c>
      <c r="P1030" s="343" t="str">
        <f>VLOOKUP(N1030,Register!$B:$E,3,FALSE)</f>
        <v>0,14x913x766 USK 21E</v>
      </c>
      <c r="Q1030" s="437" t="str">
        <f>VLOOKUP(P1030,'Tech. sheet (2)'!$A:$S,17,FALSE)</f>
        <v>BUF-2 A</v>
      </c>
      <c r="R1030" s="437" t="str">
        <f>VLOOKUP(P1030,'Tech. sheet (2)'!$A:$S,12,FALSE)</f>
        <v>W/C </v>
      </c>
      <c r="S1030" s="505">
        <v>3.0</v>
      </c>
      <c r="T1030" s="505" t="s">
        <v>3310</v>
      </c>
      <c r="U1030" s="436">
        <v>5000.0</v>
      </c>
      <c r="V1030" s="412"/>
      <c r="W1030" s="270"/>
      <c r="X1030" s="270"/>
      <c r="Y1030" s="270"/>
      <c r="Z1030" s="270"/>
      <c r="AA1030" s="270"/>
      <c r="AB1030" s="270"/>
      <c r="AC1030" s="270"/>
    </row>
    <row r="1031" ht="15.75" customHeight="1">
      <c r="A1031" s="202" t="s">
        <v>2481</v>
      </c>
      <c r="B1031" s="436" t="str">
        <f>VLOOKUP(C1031,'Tech. sheet (2)'!$A:$S,18,FALSE)</f>
        <v>L-838-942-170TH550F2820-USK-A55K05   </v>
      </c>
      <c r="C1031" s="437" t="str">
        <f>VLOOKUP(A1031,Register!$B:$F,3,FALSE)</f>
        <v>0,17x838x942 USK ALU/С</v>
      </c>
      <c r="D1031" s="437" t="str">
        <f>VLOOKUP(C1031,'Tech. sheet (2)'!$A:$S,17,FALSE)</f>
        <v>BUF-8 A</v>
      </c>
      <c r="E1031" s="437" t="str">
        <f>VLOOKUP(C1031,'Tech. sheet (2)'!$A:$S,12,FALSE)</f>
        <v>ALU/С</v>
      </c>
      <c r="F1031" s="505">
        <v>2.0</v>
      </c>
      <c r="G1031" s="505" t="s">
        <v>3308</v>
      </c>
      <c r="H1031" s="436">
        <f>VLOOKUP(A1031,Register!$B:$E,4,FALSE)</f>
        <v>17000</v>
      </c>
      <c r="I1031" s="412"/>
      <c r="J1031" s="412"/>
      <c r="K1031" s="412"/>
      <c r="L1031" s="412"/>
      <c r="M1031" s="412"/>
      <c r="N1031" s="111" t="s">
        <v>2473</v>
      </c>
      <c r="O1031" s="450" t="str">
        <f>VLOOKUP(P1031,'Tech. sheet (2)'!$A:$R,18,FALSE)</f>
        <v>L-913-766-140TS480F2020-USK-21EK05</v>
      </c>
      <c r="P1031" s="343" t="str">
        <f>VLOOKUP(N1031,Register!$B:$E,3,FALSE)</f>
        <v>0,14x913x766 USK 21E</v>
      </c>
      <c r="Q1031" s="437" t="str">
        <f>VLOOKUP(P1031,'Tech. sheet (2)'!$A:$S,17,FALSE)</f>
        <v>BUF-2 A</v>
      </c>
      <c r="R1031" s="437" t="str">
        <f>VLOOKUP(P1031,'Tech. sheet (2)'!$A:$S,12,FALSE)</f>
        <v>W/C </v>
      </c>
      <c r="S1031" s="505">
        <v>3.0</v>
      </c>
      <c r="T1031" s="505" t="s">
        <v>3310</v>
      </c>
      <c r="U1031" s="436">
        <v>15000.0</v>
      </c>
      <c r="V1031" s="412"/>
      <c r="W1031" s="270"/>
      <c r="X1031" s="270"/>
      <c r="Y1031" s="270"/>
      <c r="Z1031" s="270"/>
      <c r="AA1031" s="270"/>
      <c r="AB1031" s="270"/>
      <c r="AC1031" s="270"/>
    </row>
    <row r="1032" ht="15.75" customHeight="1">
      <c r="A1032" s="202" t="s">
        <v>2485</v>
      </c>
      <c r="B1032" s="449" t="str">
        <f>VLOOKUP(C1032,'Tech. sheet (2)'!$A:$S,18,FALSE)</f>
        <v>L-913-766-140TS480F2020-USK-21EK05</v>
      </c>
      <c r="C1032" s="437" t="str">
        <f>VLOOKUP(A1032,Register!$B:$F,3,FALSE)</f>
        <v>0,14x913x766 USK 21E</v>
      </c>
      <c r="D1032" s="437" t="str">
        <f>VLOOKUP(C1032,'Tech. sheet (2)'!$A:$S,17,FALSE)</f>
        <v>BUF-2 A</v>
      </c>
      <c r="E1032" s="437" t="str">
        <f>VLOOKUP(C1032,'Tech. sheet (2)'!$A:$S,12,FALSE)</f>
        <v>W/C </v>
      </c>
      <c r="F1032" s="505">
        <v>2.0</v>
      </c>
      <c r="G1032" s="505" t="s">
        <v>3317</v>
      </c>
      <c r="H1032" s="436">
        <f>VLOOKUP(A1032,Register!$B:$E,4,FALSE)</f>
        <v>18500</v>
      </c>
      <c r="I1032" s="412"/>
      <c r="J1032" s="412"/>
      <c r="K1032" s="412"/>
      <c r="L1032" s="412"/>
      <c r="M1032" s="412"/>
      <c r="N1032" s="202" t="s">
        <v>2515</v>
      </c>
      <c r="O1032" s="450" t="str">
        <f>VLOOKUP(P1032,'Tech. sheet (2)'!$A:$R,18,FALSE)</f>
        <v>L-922-868-170TH580S2828-BAO-08CB05 </v>
      </c>
      <c r="P1032" s="343" t="str">
        <f>VLOOKUP(N1032,Register!$B:$E,3,FALSE)</f>
        <v>OT070-ELQ7033A2A  BAO</v>
      </c>
      <c r="Q1032" s="437" t="str">
        <f>VLOOKUP(P1032,'Tech. sheet (2)'!$A:$S,17,FALSE)</f>
        <v>70-2 A</v>
      </c>
      <c r="R1032" s="447" t="str">
        <f>VLOOKUP(P1032,'Tech. sheet (2)'!$A:$S,12,FALSE)</f>
        <v>G/G</v>
      </c>
      <c r="S1032" s="505">
        <v>2.0</v>
      </c>
      <c r="T1032" s="505">
        <v>816361.0</v>
      </c>
      <c r="U1032" s="436">
        <f>VLOOKUP(N1032,Register!$B:$E,4,FALSE)</f>
        <v>30000</v>
      </c>
      <c r="V1032" s="412"/>
      <c r="W1032" s="270"/>
      <c r="X1032" s="270"/>
      <c r="Y1032" s="270"/>
      <c r="Z1032" s="270"/>
      <c r="AA1032" s="270"/>
      <c r="AB1032" s="270"/>
      <c r="AC1032" s="270"/>
    </row>
    <row r="1033" ht="15.75" customHeight="1">
      <c r="A1033" s="202" t="s">
        <v>2487</v>
      </c>
      <c r="B1033" s="449" t="str">
        <f>VLOOKUP(C1033,'Tech. sheet (2)'!$A:$S,18,FALSE)</f>
        <v>L-913-766-140TS480F2020-USK-21EK05</v>
      </c>
      <c r="C1033" s="437" t="str">
        <f>VLOOKUP(A1033,Register!$B:$F,3,FALSE)</f>
        <v>0,14x913x766 USK 21E</v>
      </c>
      <c r="D1033" s="437" t="str">
        <f>VLOOKUP(C1033,'Tech. sheet (2)'!$A:$S,17,FALSE)</f>
        <v>BUF-2 A</v>
      </c>
      <c r="E1033" s="437" t="str">
        <f>VLOOKUP(C1033,'Tech. sheet (2)'!$A:$S,12,FALSE)</f>
        <v>W/C </v>
      </c>
      <c r="F1033" s="505">
        <v>2.0</v>
      </c>
      <c r="G1033" s="505" t="s">
        <v>3317</v>
      </c>
      <c r="H1033" s="436">
        <f>VLOOKUP(A1033,Register!$B:$E,4,FALSE)</f>
        <v>16500</v>
      </c>
      <c r="I1033" s="412"/>
      <c r="J1033" s="412"/>
      <c r="K1033" s="412"/>
      <c r="L1033" s="412"/>
      <c r="M1033" s="412"/>
      <c r="N1033" s="111" t="s">
        <v>2498</v>
      </c>
      <c r="O1033" s="344" t="str">
        <f>VLOOKUP(P1033,'Tech. sheet (2)'!$A:$R,18,FALSE)</f>
        <v>L-838-941,7-200TH550S2828-HBI-A75B05</v>
      </c>
      <c r="P1033" s="343" t="str">
        <f>VLOOKUP(N1033,Register!$B:$E,3,FALSE)</f>
        <v>OT99-921XQ 0,20 ALU/G 36608</v>
      </c>
      <c r="Q1033" s="437" t="str">
        <f>VLOOKUP(P1033,'Tech. sheet (2)'!$A:$S,17,FALSE)</f>
        <v>99-С-2 A</v>
      </c>
      <c r="R1033" s="437" t="str">
        <f>VLOOKUP(P1033,'Tech. sheet (2)'!$A:$S,12,FALSE)</f>
        <v>ALU/G</v>
      </c>
      <c r="S1033" s="505">
        <v>2.0</v>
      </c>
      <c r="T1033" s="505" t="s">
        <v>3308</v>
      </c>
      <c r="U1033" s="436">
        <f>VLOOKUP(N1033,Register!$B:$E,4,FALSE)</f>
        <v>9000</v>
      </c>
      <c r="V1033" s="412"/>
      <c r="W1033" s="270"/>
      <c r="X1033" s="270"/>
      <c r="Y1033" s="270"/>
      <c r="Z1033" s="270"/>
      <c r="AA1033" s="270"/>
      <c r="AB1033" s="270"/>
      <c r="AC1033" s="270"/>
    </row>
    <row r="1034" ht="15.75" customHeight="1">
      <c r="A1034" s="202" t="s">
        <v>2485</v>
      </c>
      <c r="B1034" s="449" t="str">
        <f>VLOOKUP(C1034,'Tech. sheet (2)'!$A:$S,18,FALSE)</f>
        <v>L-913-766-140TS480F2020-USK-21EK05</v>
      </c>
      <c r="C1034" s="437" t="str">
        <f>VLOOKUP(A1034,Register!$B:$F,3,FALSE)</f>
        <v>0,14x913x766 USK 21E</v>
      </c>
      <c r="D1034" s="437" t="str">
        <f>VLOOKUP(C1034,'Tech. sheet (2)'!$A:$S,17,FALSE)</f>
        <v>BUF-2 A</v>
      </c>
      <c r="E1034" s="437" t="str">
        <f>VLOOKUP(C1034,'Tech. sheet (2)'!$A:$S,12,FALSE)</f>
        <v>W/C </v>
      </c>
      <c r="F1034" s="505">
        <v>3.0</v>
      </c>
      <c r="G1034" s="505" t="s">
        <v>3310</v>
      </c>
      <c r="H1034" s="436">
        <f>VLOOKUP(A1034,Register!$B:$E,4,FALSE)</f>
        <v>18500</v>
      </c>
      <c r="I1034" s="412"/>
      <c r="J1034" s="412"/>
      <c r="K1034" s="412"/>
      <c r="L1034" s="412"/>
      <c r="M1034" s="412"/>
      <c r="N1034" s="202" t="s">
        <v>2519</v>
      </c>
      <c r="O1034" s="344" t="str">
        <f>VLOOKUP(P1034,'Tech. sheet (2)'!$A:$R,18,FALSE)</f>
        <v>L-942-790-160TS340S2020-RAS-А08К05</v>
      </c>
      <c r="P1034" s="343" t="str">
        <f>VLOOKUP(N1034,Register!$B:$E,3,FALSE)</f>
        <v>0,16x942x790 ALU/С</v>
      </c>
      <c r="Q1034" s="437" t="str">
        <f>VLOOKUP(P1034,'Tech. sheet (2)'!$A:$S,17,FALSE)</f>
        <v>BUF-3 A</v>
      </c>
      <c r="R1034" s="437" t="str">
        <f>VLOOKUP(P1034,'Tech. sheet (2)'!$A:$S,12,FALSE)</f>
        <v>ALU/С</v>
      </c>
      <c r="S1034" s="505">
        <v>1.0</v>
      </c>
      <c r="T1034" s="505" t="s">
        <v>3306</v>
      </c>
      <c r="U1034" s="436">
        <v>16000.0</v>
      </c>
      <c r="V1034" s="412"/>
      <c r="W1034" s="270"/>
      <c r="X1034" s="270"/>
      <c r="Y1034" s="270"/>
      <c r="Z1034" s="270"/>
      <c r="AA1034" s="270"/>
      <c r="AB1034" s="270"/>
      <c r="AC1034" s="270"/>
    </row>
    <row r="1035" ht="15.75" customHeight="1">
      <c r="A1035" s="202" t="s">
        <v>2487</v>
      </c>
      <c r="B1035" s="449" t="str">
        <f>VLOOKUP(C1035,'Tech. sheet (2)'!$A:$S,18,FALSE)</f>
        <v>L-913-766-140TS480F2020-USK-21EK05</v>
      </c>
      <c r="C1035" s="437" t="str">
        <f>VLOOKUP(A1035,Register!$B:$F,3,FALSE)</f>
        <v>0,14x913x766 USK 21E</v>
      </c>
      <c r="D1035" s="437" t="str">
        <f>VLOOKUP(C1035,'Tech. sheet (2)'!$A:$S,17,FALSE)</f>
        <v>BUF-2 A</v>
      </c>
      <c r="E1035" s="437" t="str">
        <f>VLOOKUP(C1035,'Tech. sheet (2)'!$A:$S,12,FALSE)</f>
        <v>W/C </v>
      </c>
      <c r="F1035" s="505">
        <v>3.0</v>
      </c>
      <c r="G1035" s="505" t="s">
        <v>3310</v>
      </c>
      <c r="H1035" s="436">
        <f>VLOOKUP(A1035,Register!$B:$E,4,FALSE)</f>
        <v>16500</v>
      </c>
      <c r="I1035" s="412"/>
      <c r="J1035" s="412"/>
      <c r="K1035" s="412"/>
      <c r="L1035" s="412"/>
      <c r="M1035" s="412"/>
      <c r="N1035" s="111" t="s">
        <v>2500</v>
      </c>
      <c r="O1035" s="344" t="str">
        <f>VLOOKUP(P1035,'Tech. sheet (2)'!$A:$R,18,FALSE)</f>
        <v>L-920-778-160TS340S2828-RAS-А08К05</v>
      </c>
      <c r="P1035" s="343" t="str">
        <f>VLOOKUP(N1035,Register!$B:$E,3,FALSE)</f>
        <v>0,16x920x778 Alu/C</v>
      </c>
      <c r="Q1035" s="437" t="str">
        <f>VLOOKUP(P1035,'Tech. sheet (2)'!$A:$S,17,FALSE)</f>
        <v>BUF-7 A</v>
      </c>
      <c r="R1035" s="437" t="str">
        <f>VLOOKUP(P1035,'Tech. sheet (2)'!$A:$S,12,FALSE)</f>
        <v>ALU/C</v>
      </c>
      <c r="S1035" s="505">
        <v>1.0</v>
      </c>
      <c r="T1035" s="505" t="s">
        <v>3306</v>
      </c>
      <c r="U1035" s="436">
        <f>VLOOKUP(N1035,Register!$B:$E,4,FALSE)</f>
        <v>23000</v>
      </c>
      <c r="V1035" s="412"/>
      <c r="W1035" s="270"/>
      <c r="X1035" s="270"/>
      <c r="Y1035" s="270"/>
      <c r="Z1035" s="270"/>
      <c r="AA1035" s="270"/>
      <c r="AB1035" s="270"/>
      <c r="AC1035" s="270"/>
    </row>
    <row r="1036" ht="15.75" customHeight="1">
      <c r="A1036" s="202" t="s">
        <v>2473</v>
      </c>
      <c r="B1036" s="449" t="str">
        <f>VLOOKUP(C1036,'Tech. sheet (2)'!$A:$S,18,FALSE)</f>
        <v>L-913-766-140TS480F2020-USK-21EK05</v>
      </c>
      <c r="C1036" s="437" t="str">
        <f>VLOOKUP(A1036,Register!$B:$F,3,FALSE)</f>
        <v>0,14x913x766 USK 21E</v>
      </c>
      <c r="D1036" s="437" t="str">
        <f>VLOOKUP(C1036,'Tech. sheet (2)'!$A:$S,17,FALSE)</f>
        <v>BUF-2 A</v>
      </c>
      <c r="E1036" s="437" t="str">
        <f>VLOOKUP(C1036,'Tech. sheet (2)'!$A:$S,12,FALSE)</f>
        <v>W/C </v>
      </c>
      <c r="F1036" s="505">
        <v>3.0</v>
      </c>
      <c r="G1036" s="505" t="s">
        <v>3310</v>
      </c>
      <c r="H1036" s="436">
        <v>20000.0</v>
      </c>
      <c r="I1036" s="412"/>
      <c r="J1036" s="412"/>
      <c r="K1036" s="412"/>
      <c r="L1036" s="412"/>
      <c r="M1036" s="412"/>
      <c r="N1036" s="202" t="s">
        <v>2501</v>
      </c>
      <c r="O1036" s="344" t="str">
        <f>VLOOKUP(P1036,'Tech. sheet (2)'!$A:$R,18,FALSE)</f>
        <v>L-975-925-140TS550S2828-USK-C06K05</v>
      </c>
      <c r="P1036" s="343" t="str">
        <f>VLOOKUP(N1036,Register!$B:$E,3,FALSE)</f>
        <v>0,14x975x925 G/C USK</v>
      </c>
      <c r="Q1036" s="437" t="str">
        <f>VLOOKUP(P1036,'Tech. sheet (2)'!$A:$S,17,FALSE)</f>
        <v>BUF-11 A</v>
      </c>
      <c r="R1036" s="437" t="str">
        <f>VLOOKUP(P1036,'Tech. sheet (2)'!$A:$S,12,FALSE)</f>
        <v>G/C</v>
      </c>
      <c r="S1036" s="505">
        <v>1.0</v>
      </c>
      <c r="T1036" s="505" t="s">
        <v>3306</v>
      </c>
      <c r="U1036" s="436">
        <f>VLOOKUP(N1036,Register!$B:$E,4,FALSE)</f>
        <v>26000</v>
      </c>
      <c r="V1036" s="412"/>
      <c r="W1036" s="270"/>
      <c r="X1036" s="270"/>
      <c r="Y1036" s="270"/>
      <c r="Z1036" s="270"/>
      <c r="AA1036" s="270"/>
      <c r="AB1036" s="270"/>
      <c r="AC1036" s="270"/>
    </row>
    <row r="1037" ht="15.75" customHeight="1">
      <c r="A1037" s="202" t="s">
        <v>2493</v>
      </c>
      <c r="B1037" s="449" t="str">
        <f>VLOOKUP(C1037,'Tech. sheet (2)'!$A:$S,18,FALSE)</f>
        <v>L-922-868-170TH580S2828-BAO-08CB05 </v>
      </c>
      <c r="C1037" s="437" t="str">
        <f>VLOOKUP(A1037,Register!$B:$F,3,FALSE)</f>
        <v>OT070-ELQ7033A2A  BAO</v>
      </c>
      <c r="D1037" s="437" t="str">
        <f>VLOOKUP(C1037,'Tech. sheet (2)'!$A:$S,17,FALSE)</f>
        <v>70-2 A</v>
      </c>
      <c r="E1037" s="447" t="str">
        <f>VLOOKUP(C1037,'Tech. sheet (2)'!$A:$S,12,FALSE)</f>
        <v>G/G</v>
      </c>
      <c r="F1037" s="505">
        <v>2.0</v>
      </c>
      <c r="G1037" s="505">
        <v>816361.0</v>
      </c>
      <c r="H1037" s="436">
        <f>VLOOKUP(A1037,Register!$B:$E,4,FALSE)</f>
        <v>25000</v>
      </c>
      <c r="I1037" s="412"/>
      <c r="J1037" s="412"/>
      <c r="K1037" s="412"/>
      <c r="L1037" s="412"/>
      <c r="M1037" s="412"/>
      <c r="N1037" s="202" t="s">
        <v>2519</v>
      </c>
      <c r="O1037" s="344" t="str">
        <f>VLOOKUP(P1037,'Tech. sheet (2)'!$A:$R,18,FALSE)</f>
        <v>L-942-790-160TS340S2020-RAS-А08К05</v>
      </c>
      <c r="P1037" s="343" t="str">
        <f>VLOOKUP(N1037,Register!$B:$E,3,FALSE)</f>
        <v>0,16x942x790 ALU/С</v>
      </c>
      <c r="Q1037" s="437" t="str">
        <f>VLOOKUP(P1037,'Tech. sheet (2)'!$A:$S,17,FALSE)</f>
        <v>BUF-3 A</v>
      </c>
      <c r="R1037" s="437" t="str">
        <f>VLOOKUP(P1037,'Tech. sheet (2)'!$A:$S,12,FALSE)</f>
        <v>ALU/С</v>
      </c>
      <c r="S1037" s="505">
        <v>1.0</v>
      </c>
      <c r="T1037" s="505" t="s">
        <v>3306</v>
      </c>
      <c r="U1037" s="436">
        <v>9000.0</v>
      </c>
      <c r="V1037" s="412"/>
      <c r="W1037" s="270"/>
      <c r="X1037" s="270"/>
      <c r="Y1037" s="270"/>
      <c r="Z1037" s="270"/>
      <c r="AA1037" s="270"/>
      <c r="AB1037" s="270"/>
      <c r="AC1037" s="270"/>
    </row>
    <row r="1038" ht="15.75" customHeight="1">
      <c r="A1038" s="111" t="s">
        <v>2495</v>
      </c>
      <c r="B1038" s="436" t="str">
        <f>VLOOKUP(C1038,'Tech. sheet (2)'!$A:$S,18,FALSE)</f>
        <v>L-808-908-180TH550S2828-HBI-A07K05</v>
      </c>
      <c r="C1038" s="437" t="str">
        <f>VLOOKUP(A1038,Register!$B:$F,3,FALSE)</f>
        <v>OT96 ALU/C 0,18 HBI auto</v>
      </c>
      <c r="D1038" s="437" t="str">
        <f>VLOOKUP(C1038,'Tech. sheet (2)'!$A:$S,17,FALSE)</f>
        <v>96-1 B</v>
      </c>
      <c r="E1038" s="437" t="str">
        <f>VLOOKUP(C1038,'Tech. sheet (2)'!$A:$S,12,FALSE)</f>
        <v>ALU/C</v>
      </c>
      <c r="F1038" s="505">
        <v>2.0</v>
      </c>
      <c r="G1038" s="505" t="s">
        <v>3308</v>
      </c>
      <c r="H1038" s="436">
        <f>VLOOKUP(A1038,Register!$B:$E,4,FALSE)</f>
        <v>10000</v>
      </c>
      <c r="I1038" s="412"/>
      <c r="J1038" s="412"/>
      <c r="K1038" s="412"/>
      <c r="L1038" s="412"/>
      <c r="M1038" s="412"/>
      <c r="N1038" s="202" t="s">
        <v>2520</v>
      </c>
      <c r="O1038" s="344" t="str">
        <f>VLOOKUP(P1038,'Tech. sheet (2)'!$A:$R,18,FALSE)</f>
        <v>L-942-790-160TS340S2020-RAS-А08К05</v>
      </c>
      <c r="P1038" s="343" t="str">
        <f>VLOOKUP(N1038,Register!$B:$E,3,FALSE)</f>
        <v>0,16x942x790 ALU/С</v>
      </c>
      <c r="Q1038" s="437" t="str">
        <f>VLOOKUP(P1038,'Tech. sheet (2)'!$A:$S,17,FALSE)</f>
        <v>BUF-3 A</v>
      </c>
      <c r="R1038" s="437" t="str">
        <f>VLOOKUP(P1038,'Tech. sheet (2)'!$A:$S,12,FALSE)</f>
        <v>ALU/С</v>
      </c>
      <c r="S1038" s="505">
        <v>1.0</v>
      </c>
      <c r="T1038" s="505" t="s">
        <v>3306</v>
      </c>
      <c r="U1038" s="436">
        <f>VLOOKUP(N1038,Register!$B:$E,4,FALSE)</f>
        <v>20000</v>
      </c>
      <c r="V1038" s="412"/>
      <c r="W1038" s="270"/>
      <c r="X1038" s="270"/>
      <c r="Y1038" s="270"/>
      <c r="Z1038" s="270"/>
      <c r="AA1038" s="270"/>
      <c r="AB1038" s="270"/>
      <c r="AC1038" s="270"/>
    </row>
    <row r="1039" ht="15.75" customHeight="1">
      <c r="A1039" s="111" t="s">
        <v>2511</v>
      </c>
      <c r="B1039" s="436" t="str">
        <f>VLOOKUP(C1039,'Tech. sheet (2)'!$A:$S,18,FALSE)</f>
        <v>L-808-908-200TH550S2828-USK-A07K05</v>
      </c>
      <c r="C1039" s="437" t="str">
        <f>VLOOKUP(A1039,Register!$B:$F,3,FALSE)</f>
        <v>OT96 Alu/C USK auto</v>
      </c>
      <c r="D1039" s="437" t="str">
        <f>VLOOKUP(C1039,'Tech. sheet (2)'!$A:$S,17,FALSE)</f>
        <v>96-1 A</v>
      </c>
      <c r="E1039" s="437" t="str">
        <f>VLOOKUP(C1039,'Tech. sheet (2)'!$A:$S,12,FALSE)</f>
        <v>ALU/C</v>
      </c>
      <c r="F1039" s="505">
        <v>2.0</v>
      </c>
      <c r="G1039" s="505" t="s">
        <v>3308</v>
      </c>
      <c r="H1039" s="436">
        <f>VLOOKUP(A1039,Register!$B:$E,4,FALSE)</f>
        <v>20000</v>
      </c>
      <c r="I1039" s="412"/>
      <c r="J1039" s="412"/>
      <c r="K1039" s="412"/>
      <c r="L1039" s="412"/>
      <c r="M1039" s="412"/>
      <c r="N1039" s="157" t="s">
        <v>2521</v>
      </c>
      <c r="O1039" s="450" t="str">
        <f>VLOOKUP(P1039,'Tech. sheet (2)'!$A:$R,18,FALSE)</f>
        <v>L-950-876-270TH435F5628-BAO-20EB05</v>
      </c>
      <c r="P1039" s="343" t="str">
        <f>VLOOKUP(N1039,Register!$B:$E,3,FALSE)</f>
        <v>OT153-ELQ1542A3A BAO</v>
      </c>
      <c r="Q1039" s="437" t="str">
        <f>VLOOKUP(P1039,'Tech. sheet (2)'!$A:$S,17,FALSE)</f>
        <v>153-1 A</v>
      </c>
      <c r="R1039" s="447" t="str">
        <f>VLOOKUP(P1039,'Tech. sheet (2)'!$A:$S,12,FALSE)</f>
        <v>W/G</v>
      </c>
      <c r="S1039" s="505">
        <v>1.0</v>
      </c>
      <c r="T1039" s="505" t="s">
        <v>3307</v>
      </c>
      <c r="U1039" s="436">
        <f>VLOOKUP(N1039,Register!$B:$E,4,FALSE)</f>
        <v>25000</v>
      </c>
      <c r="V1039" s="412"/>
      <c r="W1039" s="270"/>
      <c r="X1039" s="270"/>
      <c r="Y1039" s="270"/>
      <c r="Z1039" s="270"/>
      <c r="AA1039" s="270"/>
      <c r="AB1039" s="270"/>
      <c r="AC1039" s="270"/>
    </row>
    <row r="1040" ht="15.75" customHeight="1">
      <c r="A1040" s="202" t="s">
        <v>2512</v>
      </c>
      <c r="B1040" s="436" t="str">
        <f>VLOOKUP(C1040,'Tech. sheet (2)'!$A:$S,18,FALSE)</f>
        <v>L-808-908-180TH550S2828-HBI-A07K05</v>
      </c>
      <c r="C1040" s="437" t="str">
        <f>VLOOKUP(A1040,Register!$B:$F,3,FALSE)</f>
        <v>OT96 ALU/C 0,18 HBI auto</v>
      </c>
      <c r="D1040" s="437" t="str">
        <f>VLOOKUP(C1040,'Tech. sheet (2)'!$A:$S,17,FALSE)</f>
        <v>96-1 B</v>
      </c>
      <c r="E1040" s="437" t="str">
        <f>VLOOKUP(C1040,'Tech. sheet (2)'!$A:$S,12,FALSE)</f>
        <v>ALU/C</v>
      </c>
      <c r="F1040" s="505">
        <v>2.0</v>
      </c>
      <c r="G1040" s="505" t="s">
        <v>3308</v>
      </c>
      <c r="H1040" s="436">
        <f>VLOOKUP(A1040,Register!$B:$E,4,FALSE)</f>
        <v>14000</v>
      </c>
      <c r="I1040" s="412"/>
      <c r="J1040" s="412"/>
      <c r="K1040" s="412"/>
      <c r="L1040" s="412"/>
      <c r="M1040" s="412"/>
      <c r="N1040" s="157" t="s">
        <v>2521</v>
      </c>
      <c r="O1040" s="450" t="str">
        <f>VLOOKUP(P1040,'Tech. sheet (2)'!$A:$R,18,FALSE)</f>
        <v>L-950-876-270TH435F5628-BAO-20EB05</v>
      </c>
      <c r="P1040" s="343" t="str">
        <f>VLOOKUP(N1040,Register!$B:$E,3,FALSE)</f>
        <v>OT153-ELQ1542A3A BAO</v>
      </c>
      <c r="Q1040" s="437" t="str">
        <f>VLOOKUP(P1040,'Tech. sheet (2)'!$A:$S,17,FALSE)</f>
        <v>153-1 A</v>
      </c>
      <c r="R1040" s="447" t="str">
        <f>VLOOKUP(P1040,'Tech. sheet (2)'!$A:$S,12,FALSE)</f>
        <v>W/G</v>
      </c>
      <c r="S1040" s="505">
        <v>2.0</v>
      </c>
      <c r="T1040" s="505">
        <v>819059.0</v>
      </c>
      <c r="U1040" s="436">
        <f>VLOOKUP(N1040,Register!$B:$E,4,FALSE)</f>
        <v>25000</v>
      </c>
      <c r="V1040" s="412"/>
      <c r="W1040" s="270"/>
      <c r="X1040" s="270"/>
      <c r="Y1040" s="270"/>
      <c r="Z1040" s="270"/>
      <c r="AA1040" s="270"/>
      <c r="AB1040" s="270"/>
      <c r="AC1040" s="270"/>
    </row>
    <row r="1041" ht="15.75" customHeight="1">
      <c r="A1041" s="202" t="s">
        <v>2499</v>
      </c>
      <c r="B1041" s="436" t="str">
        <f>VLOOKUP(C1041,'Tech. sheet (2)'!$A:$S,18,FALSE)</f>
        <v>L-942-790-160TS340S2020-RAS-А08К05</v>
      </c>
      <c r="C1041" s="437" t="str">
        <f>VLOOKUP(A1041,Register!$B:$F,3,FALSE)</f>
        <v>0,16x942x790 ALU/С</v>
      </c>
      <c r="D1041" s="437" t="str">
        <f>VLOOKUP(C1041,'Tech. sheet (2)'!$A:$S,17,FALSE)</f>
        <v>BUF-3 A</v>
      </c>
      <c r="E1041" s="437" t="str">
        <f>VLOOKUP(C1041,'Tech. sheet (2)'!$A:$S,12,FALSE)</f>
        <v>ALU/С</v>
      </c>
      <c r="F1041" s="505">
        <v>2.0</v>
      </c>
      <c r="G1041" s="505" t="s">
        <v>3308</v>
      </c>
      <c r="H1041" s="436">
        <f>VLOOKUP(A1041,Register!$B:$E,4,FALSE)</f>
        <v>36000</v>
      </c>
      <c r="I1041" s="412"/>
      <c r="J1041" s="412"/>
      <c r="K1041" s="412"/>
      <c r="L1041" s="412"/>
      <c r="M1041" s="412"/>
      <c r="N1041" s="157" t="s">
        <v>2521</v>
      </c>
      <c r="O1041" s="450" t="str">
        <f>VLOOKUP(P1041,'Tech. sheet (2)'!$A:$R,18,FALSE)</f>
        <v>L-950-876-270TH435F5628-BAO-20EB05</v>
      </c>
      <c r="P1041" s="343" t="str">
        <f>VLOOKUP(N1041,Register!$B:$E,3,FALSE)</f>
        <v>OT153-ELQ1542A3A BAO</v>
      </c>
      <c r="Q1041" s="437" t="str">
        <f>VLOOKUP(P1041,'Tech. sheet (2)'!$A:$S,17,FALSE)</f>
        <v>153-1 A</v>
      </c>
      <c r="R1041" s="447" t="str">
        <f>VLOOKUP(P1041,'Tech. sheet (2)'!$A:$S,12,FALSE)</f>
        <v>W/G</v>
      </c>
      <c r="S1041" s="505">
        <v>3.0</v>
      </c>
      <c r="T1041" s="505">
        <v>816733.0</v>
      </c>
      <c r="U1041" s="436">
        <f>VLOOKUP(N1041,Register!$B:$E,4,FALSE)</f>
        <v>25000</v>
      </c>
      <c r="V1041" s="412"/>
      <c r="W1041" s="270"/>
      <c r="X1041" s="270"/>
      <c r="Y1041" s="270"/>
      <c r="Z1041" s="270"/>
      <c r="AA1041" s="270"/>
      <c r="AB1041" s="270"/>
      <c r="AC1041" s="270"/>
    </row>
    <row r="1042" ht="15.75" customHeight="1">
      <c r="A1042" s="202" t="s">
        <v>2515</v>
      </c>
      <c r="B1042" s="449" t="str">
        <f>VLOOKUP(C1042,'Tech. sheet (2)'!$A:$S,18,FALSE)</f>
        <v>L-922-868-170TH580S2828-BAO-08CB05 </v>
      </c>
      <c r="C1042" s="437" t="str">
        <f>VLOOKUP(A1042,Register!$B:$F,3,FALSE)</f>
        <v>OT070-ELQ7033A2A  BAO</v>
      </c>
      <c r="D1042" s="437" t="str">
        <f>VLOOKUP(C1042,'Tech. sheet (2)'!$A:$S,17,FALSE)</f>
        <v>70-2 A</v>
      </c>
      <c r="E1042" s="447" t="str">
        <f>VLOOKUP(C1042,'Tech. sheet (2)'!$A:$S,12,FALSE)</f>
        <v>G/G</v>
      </c>
      <c r="F1042" s="505">
        <v>1.0</v>
      </c>
      <c r="G1042" s="505">
        <v>816314.0</v>
      </c>
      <c r="H1042" s="436">
        <f>VLOOKUP(A1042,Register!$B:$E,4,FALSE)</f>
        <v>30000</v>
      </c>
      <c r="I1042" s="412"/>
      <c r="J1042" s="412"/>
      <c r="K1042" s="412"/>
      <c r="L1042" s="412"/>
      <c r="M1042" s="412"/>
      <c r="N1042" s="111" t="s">
        <v>2522</v>
      </c>
      <c r="O1042" s="344" t="str">
        <f>VLOOKUP(P1042,'Tech. sheet (2)'!$A:$R,18,FALSE)</f>
        <v>L-950-876-270TH435F5628-BAO-20EB05 MET</v>
      </c>
      <c r="P1042" s="343" t="str">
        <f>VLOOKUP(N1042,Register!$B:$E,3,FALSE)</f>
        <v>OT153-20EB05 BAO TEST</v>
      </c>
      <c r="Q1042" s="437" t="str">
        <f>VLOOKUP(P1042,'Tech. sheet (2)'!$A:$S,17,FALSE)</f>
        <v>153-5 A</v>
      </c>
      <c r="R1042" s="437" t="str">
        <f>VLOOKUP(P1042,'Tech. sheet (2)'!$A:$S,12,FALSE)</f>
        <v>W/G</v>
      </c>
      <c r="S1042" s="505">
        <v>1.0</v>
      </c>
      <c r="T1042" s="505">
        <v>816944.0</v>
      </c>
      <c r="U1042" s="436">
        <f>VLOOKUP(N1042,Register!$B:$E,4,FALSE)</f>
        <v>14500</v>
      </c>
      <c r="V1042" s="412"/>
      <c r="W1042" s="270"/>
      <c r="X1042" s="270"/>
      <c r="Y1042" s="270"/>
      <c r="Z1042" s="270"/>
      <c r="AA1042" s="270"/>
      <c r="AB1042" s="270"/>
      <c r="AC1042" s="270"/>
    </row>
    <row r="1043" ht="15.75" customHeight="1">
      <c r="A1043" s="111" t="s">
        <v>2498</v>
      </c>
      <c r="B1043" s="436" t="str">
        <f>VLOOKUP(C1043,'Tech. sheet (2)'!$A:$S,18,FALSE)</f>
        <v>L-838-941,7-200TH550S2828-HBI-A75B05</v>
      </c>
      <c r="C1043" s="437" t="str">
        <f>VLOOKUP(A1043,Register!$B:$F,3,FALSE)</f>
        <v>OT99-921XQ 0,20 ALU/G 36608</v>
      </c>
      <c r="D1043" s="437" t="str">
        <f>VLOOKUP(C1043,'Tech. sheet (2)'!$A:$S,17,FALSE)</f>
        <v>99-С-2 A</v>
      </c>
      <c r="E1043" s="437" t="str">
        <f>VLOOKUP(C1043,'Tech. sheet (2)'!$A:$S,12,FALSE)</f>
        <v>ALU/G</v>
      </c>
      <c r="F1043" s="505">
        <v>1.0</v>
      </c>
      <c r="G1043" s="505" t="s">
        <v>3307</v>
      </c>
      <c r="H1043" s="436">
        <f>VLOOKUP(A1043,Register!$B:$E,4,FALSE)</f>
        <v>9000</v>
      </c>
      <c r="I1043" s="412"/>
      <c r="J1043" s="412"/>
      <c r="K1043" s="412"/>
      <c r="L1043" s="412"/>
      <c r="M1043" s="412"/>
      <c r="N1043" s="111" t="s">
        <v>2522</v>
      </c>
      <c r="O1043" s="344" t="str">
        <f>VLOOKUP(P1043,'Tech. sheet (2)'!$A:$R,18,FALSE)</f>
        <v>L-950-876-270TH435F5628-BAO-20EB05 MET</v>
      </c>
      <c r="P1043" s="343" t="str">
        <f>VLOOKUP(N1043,Register!$B:$E,3,FALSE)</f>
        <v>OT153-20EB05 BAO TEST</v>
      </c>
      <c r="Q1043" s="437" t="str">
        <f>VLOOKUP(P1043,'Tech. sheet (2)'!$A:$S,17,FALSE)</f>
        <v>153-5 A</v>
      </c>
      <c r="R1043" s="437" t="str">
        <f>VLOOKUP(P1043,'Tech. sheet (2)'!$A:$S,12,FALSE)</f>
        <v>W/G</v>
      </c>
      <c r="S1043" s="505">
        <v>2.0</v>
      </c>
      <c r="T1043" s="505">
        <v>819059.0</v>
      </c>
      <c r="U1043" s="436">
        <f>VLOOKUP(N1043,Register!$B:$E,4,FALSE)</f>
        <v>14500</v>
      </c>
      <c r="V1043" s="412"/>
      <c r="W1043" s="270"/>
      <c r="X1043" s="270"/>
      <c r="Y1043" s="270"/>
      <c r="Z1043" s="270"/>
      <c r="AA1043" s="270"/>
      <c r="AB1043" s="270"/>
      <c r="AC1043" s="270"/>
    </row>
    <row r="1044" ht="15.75" customHeight="1">
      <c r="A1044" s="111" t="s">
        <v>2500</v>
      </c>
      <c r="B1044" s="436" t="str">
        <f>VLOOKUP(C1044,'Tech. sheet (2)'!$A:$S,18,FALSE)</f>
        <v>L-920-778-160TS340S2828-RAS-А08К05</v>
      </c>
      <c r="C1044" s="437" t="str">
        <f>VLOOKUP(A1044,Register!$B:$F,3,FALSE)</f>
        <v>0,16x920x778 Alu/C</v>
      </c>
      <c r="D1044" s="437" t="str">
        <f>VLOOKUP(C1044,'Tech. sheet (2)'!$A:$S,17,FALSE)</f>
        <v>BUF-7 A</v>
      </c>
      <c r="E1044" s="437" t="str">
        <f>VLOOKUP(C1044,'Tech. sheet (2)'!$A:$S,12,FALSE)</f>
        <v>ALU/C</v>
      </c>
      <c r="F1044" s="505">
        <v>2.0</v>
      </c>
      <c r="G1044" s="505" t="s">
        <v>3308</v>
      </c>
      <c r="H1044" s="436">
        <f>VLOOKUP(A1044,Register!$B:$E,4,FALSE)</f>
        <v>23000</v>
      </c>
      <c r="I1044" s="412"/>
      <c r="J1044" s="412"/>
      <c r="K1044" s="412"/>
      <c r="L1044" s="412"/>
      <c r="M1044" s="412"/>
      <c r="N1044" s="202" t="s">
        <v>2528</v>
      </c>
      <c r="O1044" s="344" t="str">
        <f>VLOOKUP(P1044,'Tech. sheet (2)'!$A:$R,18,FALSE)</f>
        <v>L-922-868-170TH580S2828-BAO-20EK05</v>
      </c>
      <c r="P1044" s="343" t="str">
        <f>VLOOKUP(N1044,Register!$B:$E,3,FALSE)</f>
        <v>OT70-20EK05 PFAS free TEST</v>
      </c>
      <c r="Q1044" s="437" t="str">
        <f>VLOOKUP(P1044,'Tech. sheet (2)'!$A:$S,17,FALSE)</f>
        <v>70-9 A</v>
      </c>
      <c r="R1044" s="437" t="str">
        <f>VLOOKUP(P1044,'Tech. sheet (2)'!$A:$S,12,FALSE)</f>
        <v>20EK05</v>
      </c>
      <c r="S1044" s="505">
        <v>2.0</v>
      </c>
      <c r="T1044" s="505">
        <v>819059.0</v>
      </c>
      <c r="U1044" s="436">
        <f>VLOOKUP(N1044,Register!$B:$E,4,FALSE)</f>
        <v>250</v>
      </c>
      <c r="V1044" s="412"/>
      <c r="W1044" s="270"/>
      <c r="X1044" s="270"/>
      <c r="Y1044" s="270"/>
      <c r="Z1044" s="270"/>
      <c r="AA1044" s="270"/>
      <c r="AB1044" s="270"/>
      <c r="AC1044" s="270"/>
    </row>
    <row r="1045" ht="15.75" customHeight="1">
      <c r="A1045" s="202" t="s">
        <v>2501</v>
      </c>
      <c r="B1045" s="436" t="str">
        <f>VLOOKUP(C1045,'Tech. sheet (2)'!$A:$S,18,FALSE)</f>
        <v>L-975-925-140TS550S2828-USK-C06K05</v>
      </c>
      <c r="C1045" s="437" t="str">
        <f>VLOOKUP(A1045,Register!$B:$F,3,FALSE)</f>
        <v>0,14x975x925 G/C USK</v>
      </c>
      <c r="D1045" s="437" t="str">
        <f>VLOOKUP(C1045,'Tech. sheet (2)'!$A:$S,17,FALSE)</f>
        <v>BUF-11 A</v>
      </c>
      <c r="E1045" s="437" t="str">
        <f>VLOOKUP(C1045,'Tech. sheet (2)'!$A:$S,12,FALSE)</f>
        <v>G/C</v>
      </c>
      <c r="F1045" s="505">
        <v>2.0</v>
      </c>
      <c r="G1045" s="505">
        <v>101597.0</v>
      </c>
      <c r="H1045" s="436">
        <f>VLOOKUP(A1045,Register!$B:$E,4,FALSE)</f>
        <v>26000</v>
      </c>
      <c r="I1045" s="412"/>
      <c r="J1045" s="412"/>
      <c r="K1045" s="412"/>
      <c r="L1045" s="412"/>
      <c r="M1045" s="412"/>
      <c r="N1045" s="202" t="s">
        <v>2528</v>
      </c>
      <c r="O1045" s="344" t="str">
        <f>VLOOKUP(P1045,'Tech. sheet (2)'!$A:$R,18,FALSE)</f>
        <v>L-922-868-170TH580S2828-BAO-20EK05</v>
      </c>
      <c r="P1045" s="343" t="str">
        <f>VLOOKUP(N1045,Register!$B:$E,3,FALSE)</f>
        <v>OT70-20EK05 PFAS free TEST</v>
      </c>
      <c r="Q1045" s="437" t="str">
        <f>VLOOKUP(P1045,'Tech. sheet (2)'!$A:$S,17,FALSE)</f>
        <v>70-9 A</v>
      </c>
      <c r="R1045" s="437" t="str">
        <f>VLOOKUP(P1045,'Tech. sheet (2)'!$A:$S,12,FALSE)</f>
        <v>20EK05</v>
      </c>
      <c r="S1045" s="505">
        <v>3.0</v>
      </c>
      <c r="T1045" s="505">
        <v>816733.0</v>
      </c>
      <c r="U1045" s="436">
        <f>VLOOKUP(N1045,Register!$B:$E,4,FALSE)</f>
        <v>250</v>
      </c>
      <c r="V1045" s="412"/>
      <c r="W1045" s="270"/>
      <c r="X1045" s="270"/>
      <c r="Y1045" s="270"/>
      <c r="Z1045" s="270"/>
      <c r="AA1045" s="270"/>
      <c r="AB1045" s="270"/>
      <c r="AC1045" s="270"/>
    </row>
    <row r="1046" ht="15.75" customHeight="1">
      <c r="A1046" s="202" t="s">
        <v>2519</v>
      </c>
      <c r="B1046" s="436" t="str">
        <f>VLOOKUP(C1046,'Tech. sheet (2)'!$A:$S,18,FALSE)</f>
        <v>L-942-790-160TS340S2020-RAS-А08К05</v>
      </c>
      <c r="C1046" s="437" t="str">
        <f>VLOOKUP(A1046,Register!$B:$F,3,FALSE)</f>
        <v>0,16x942x790 ALU/С</v>
      </c>
      <c r="D1046" s="437" t="str">
        <f>VLOOKUP(C1046,'Tech. sheet (2)'!$A:$S,17,FALSE)</f>
        <v>BUF-3 A</v>
      </c>
      <c r="E1046" s="437" t="str">
        <f>VLOOKUP(C1046,'Tech. sheet (2)'!$A:$S,12,FALSE)</f>
        <v>ALU/С</v>
      </c>
      <c r="F1046" s="505">
        <v>2.0</v>
      </c>
      <c r="G1046" s="505" t="s">
        <v>3308</v>
      </c>
      <c r="H1046" s="436">
        <v>9000.0</v>
      </c>
      <c r="I1046" s="412"/>
      <c r="J1046" s="412"/>
      <c r="K1046" s="412"/>
      <c r="L1046" s="412"/>
      <c r="M1046" s="412"/>
      <c r="N1046" s="111" t="s">
        <v>2522</v>
      </c>
      <c r="O1046" s="344" t="str">
        <f>VLOOKUP(P1046,'Tech. sheet (2)'!$A:$R,18,FALSE)</f>
        <v>L-950-876-270TH435F5628-BAO-20EB05 MET</v>
      </c>
      <c r="P1046" s="343" t="str">
        <f>VLOOKUP(N1046,Register!$B:$E,3,FALSE)</f>
        <v>OT153-20EB05 BAO TEST</v>
      </c>
      <c r="Q1046" s="437" t="str">
        <f>VLOOKUP(P1046,'Tech. sheet (2)'!$A:$S,17,FALSE)</f>
        <v>153-5 A</v>
      </c>
      <c r="R1046" s="437" t="str">
        <f>VLOOKUP(P1046,'Tech. sheet (2)'!$A:$S,12,FALSE)</f>
        <v>W/G</v>
      </c>
      <c r="S1046" s="505">
        <v>3.0</v>
      </c>
      <c r="T1046" s="505">
        <v>816733.0</v>
      </c>
      <c r="U1046" s="436">
        <f>VLOOKUP(N1046,Register!$B:$E,4,FALSE)</f>
        <v>14500</v>
      </c>
      <c r="V1046" s="412"/>
      <c r="W1046" s="270"/>
      <c r="X1046" s="270"/>
      <c r="Y1046" s="270"/>
      <c r="Z1046" s="270"/>
      <c r="AA1046" s="270"/>
      <c r="AB1046" s="270"/>
      <c r="AC1046" s="270"/>
    </row>
    <row r="1047" ht="15.75" customHeight="1">
      <c r="A1047" s="202" t="s">
        <v>2520</v>
      </c>
      <c r="B1047" s="436" t="str">
        <f>VLOOKUP(C1047,'Tech. sheet (2)'!$A:$S,18,FALSE)</f>
        <v>L-942-790-160TS340S2020-RAS-А08К05</v>
      </c>
      <c r="C1047" s="437" t="str">
        <f>VLOOKUP(A1047,Register!$B:$F,3,FALSE)</f>
        <v>0,16x942x790 ALU/С</v>
      </c>
      <c r="D1047" s="437" t="str">
        <f>VLOOKUP(C1047,'Tech. sheet (2)'!$A:$S,17,FALSE)</f>
        <v>BUF-3 A</v>
      </c>
      <c r="E1047" s="437" t="str">
        <f>VLOOKUP(C1047,'Tech. sheet (2)'!$A:$S,12,FALSE)</f>
        <v>ALU/С</v>
      </c>
      <c r="F1047" s="505">
        <v>1.0</v>
      </c>
      <c r="G1047" s="505" t="s">
        <v>3306</v>
      </c>
      <c r="H1047" s="436">
        <f>VLOOKUP(A1047,Register!$B:$E,4,FALSE)</f>
        <v>20000</v>
      </c>
      <c r="I1047" s="412"/>
      <c r="J1047" s="412"/>
      <c r="K1047" s="412"/>
      <c r="L1047" s="412"/>
      <c r="M1047" s="412"/>
      <c r="N1047" s="111" t="s">
        <v>2533</v>
      </c>
      <c r="O1047" s="344" t="str">
        <f>VLOOKUP(P1047,'Tech. sheet (2)'!$A:$R,18,FALSE)</f>
        <v>L-838-941,7-200TH550S2828-HBI-A75B05</v>
      </c>
      <c r="P1047" s="343" t="str">
        <f>VLOOKUP(N1047,Register!$B:$E,3,FALSE)</f>
        <v>OT99-921XQ 0,20 ALU/G 36608</v>
      </c>
      <c r="Q1047" s="437" t="str">
        <f>VLOOKUP(P1047,'Tech. sheet (2)'!$A:$S,17,FALSE)</f>
        <v>99-С-2 A</v>
      </c>
      <c r="R1047" s="437" t="str">
        <f>VLOOKUP(P1047,'Tech. sheet (2)'!$A:$S,12,FALSE)</f>
        <v>ALU/G</v>
      </c>
      <c r="S1047" s="505">
        <v>2.0</v>
      </c>
      <c r="T1047" s="505" t="s">
        <v>3308</v>
      </c>
      <c r="U1047" s="436">
        <f>VLOOKUP(N1047,Register!$B:$E,4,FALSE)</f>
        <v>26000</v>
      </c>
      <c r="V1047" s="412"/>
      <c r="W1047" s="270"/>
      <c r="X1047" s="270"/>
      <c r="Y1047" s="270"/>
      <c r="Z1047" s="270"/>
      <c r="AA1047" s="270"/>
      <c r="AB1047" s="270"/>
      <c r="AC1047" s="270"/>
    </row>
    <row r="1048" ht="15.75" customHeight="1">
      <c r="A1048" s="111" t="s">
        <v>2523</v>
      </c>
      <c r="B1048" s="436" t="str">
        <f>VLOOKUP(C1048,'Tech. sheet (2)'!$A:$S,18,FALSE)</f>
        <v>L-954-848-160TH520S2828-BAO-15VK05</v>
      </c>
      <c r="C1048" s="437" t="str">
        <f>VLOOKUP(A1048,Register!$B:$F,3,FALSE)</f>
        <v>OT062-ELQ6216A3A BAO</v>
      </c>
      <c r="D1048" s="437" t="str">
        <f>VLOOKUP(C1048,'Tech. sheet (2)'!$A:$S,17,FALSE)</f>
        <v>62-3 B</v>
      </c>
      <c r="E1048" s="437" t="str">
        <f>VLOOKUP(C1048,'Tech. sheet (2)'!$A:$S,12,FALSE)</f>
        <v>W/C 15V</v>
      </c>
      <c r="F1048" s="505">
        <v>1.0</v>
      </c>
      <c r="G1048" s="505" t="s">
        <v>3306</v>
      </c>
      <c r="H1048" s="436">
        <f>VLOOKUP(A1048,Register!$B:$E,4,FALSE)</f>
        <v>26000</v>
      </c>
      <c r="I1048" s="412"/>
      <c r="J1048" s="412"/>
      <c r="K1048" s="412"/>
      <c r="L1048" s="412"/>
      <c r="M1048" s="412"/>
      <c r="N1048" s="202" t="s">
        <v>2530</v>
      </c>
      <c r="O1048" s="344" t="str">
        <f>VLOOKUP(P1048,'Tech. sheet (2)'!$A:$R,18,FALSE)</f>
        <v>L-838-942-170TH550F2820-BAO-A55K05</v>
      </c>
      <c r="P1048" s="343" t="str">
        <f>VLOOKUP(N1048,Register!$B:$E,3,FALSE)</f>
        <v>0,17x838x942 ALU/С BAO</v>
      </c>
      <c r="Q1048" s="437" t="str">
        <f>VLOOKUP(P1048,'Tech. sheet (2)'!$A:$S,17,FALSE)</f>
        <v>BUF-8 A</v>
      </c>
      <c r="R1048" s="437" t="str">
        <f>VLOOKUP(P1048,'Tech. sheet (2)'!$A:$S,12,FALSE)</f>
        <v>ALU/С</v>
      </c>
      <c r="S1048" s="505">
        <v>2.0</v>
      </c>
      <c r="T1048" s="505" t="s">
        <v>3308</v>
      </c>
      <c r="U1048" s="436">
        <f>VLOOKUP(N1048,Register!$B:$E,4,FALSE)</f>
        <v>25000</v>
      </c>
      <c r="V1048" s="412"/>
      <c r="W1048" s="270"/>
      <c r="X1048" s="270"/>
      <c r="Y1048" s="270"/>
      <c r="Z1048" s="270"/>
      <c r="AA1048" s="270"/>
      <c r="AB1048" s="270"/>
      <c r="AC1048" s="270"/>
    </row>
    <row r="1049" ht="15.75" customHeight="1">
      <c r="A1049" s="111" t="s">
        <v>2523</v>
      </c>
      <c r="B1049" s="436" t="str">
        <f>VLOOKUP(C1049,'Tech. sheet (2)'!$A:$S,18,FALSE)</f>
        <v>L-954-848-160TH520S2828-BAO-15VK05</v>
      </c>
      <c r="C1049" s="437" t="str">
        <f>VLOOKUP(A1049,Register!$B:$F,3,FALSE)</f>
        <v>OT062-ELQ6216A3A BAO</v>
      </c>
      <c r="D1049" s="437" t="str">
        <f>VLOOKUP(C1049,'Tech. sheet (2)'!$A:$S,17,FALSE)</f>
        <v>62-3 B</v>
      </c>
      <c r="E1049" s="437" t="str">
        <f>VLOOKUP(C1049,'Tech. sheet (2)'!$A:$S,12,FALSE)</f>
        <v>W/C 15V</v>
      </c>
      <c r="F1049" s="505">
        <v>2.0</v>
      </c>
      <c r="G1049" s="505" t="s">
        <v>3309</v>
      </c>
      <c r="H1049" s="436">
        <f>VLOOKUP(A1049,Register!$B:$E,4,FALSE)</f>
        <v>26000</v>
      </c>
      <c r="I1049" s="412"/>
      <c r="J1049" s="412"/>
      <c r="K1049" s="412"/>
      <c r="L1049" s="412"/>
      <c r="M1049" s="412"/>
      <c r="N1049" s="202" t="s">
        <v>2531</v>
      </c>
      <c r="O1049" s="344" t="str">
        <f>VLOOKUP(P1049,'Tech. sheet (2)'!$A:$R,18,FALSE)</f>
        <v>L-838-942-170TH550F2820-BAO-A55K05</v>
      </c>
      <c r="P1049" s="343" t="str">
        <f>VLOOKUP(N1049,Register!$B:$E,3,FALSE)</f>
        <v>0,17x838x942 ALU/С BAO</v>
      </c>
      <c r="Q1049" s="437" t="str">
        <f>VLOOKUP(P1049,'Tech. sheet (2)'!$A:$S,17,FALSE)</f>
        <v>BUF-8 A</v>
      </c>
      <c r="R1049" s="437" t="str">
        <f>VLOOKUP(P1049,'Tech. sheet (2)'!$A:$S,12,FALSE)</f>
        <v>ALU/С</v>
      </c>
      <c r="S1049" s="505">
        <v>2.0</v>
      </c>
      <c r="T1049" s="505" t="s">
        <v>3308</v>
      </c>
      <c r="U1049" s="436">
        <f>VLOOKUP(N1049,Register!$B:$E,4,FALSE)</f>
        <v>25000</v>
      </c>
      <c r="V1049" s="412"/>
      <c r="W1049" s="270"/>
      <c r="X1049" s="270"/>
      <c r="Y1049" s="270"/>
      <c r="Z1049" s="270"/>
      <c r="AA1049" s="270"/>
      <c r="AB1049" s="270"/>
      <c r="AC1049" s="270"/>
    </row>
    <row r="1050" ht="15.75" customHeight="1">
      <c r="A1050" s="111" t="s">
        <v>2525</v>
      </c>
      <c r="B1050" s="436" t="str">
        <f>VLOOKUP(C1050,'Tech. sheet (2)'!$A:$S,18,FALSE)</f>
        <v>L-808-908-180TH550S2828-BAO-A07K05</v>
      </c>
      <c r="C1050" s="437" t="str">
        <f>VLOOKUP(A1050,Register!$B:$F,3,FALSE)</f>
        <v>OT96 ALU/C 0,18 BAO auto</v>
      </c>
      <c r="D1050" s="437" t="str">
        <f>VLOOKUP(C1050,'Tech. sheet (2)'!$A:$S,17,FALSE)</f>
        <v>96-1 B</v>
      </c>
      <c r="E1050" s="437" t="str">
        <f>VLOOKUP(C1050,'Tech. sheet (2)'!$A:$S,12,FALSE)</f>
        <v>ALU/C</v>
      </c>
      <c r="F1050" s="505">
        <v>1.0</v>
      </c>
      <c r="G1050" s="505" t="s">
        <v>3306</v>
      </c>
      <c r="H1050" s="436">
        <f>VLOOKUP(A1050,Register!$B:$E,4,FALSE)</f>
        <v>17000</v>
      </c>
      <c r="I1050" s="412"/>
      <c r="J1050" s="412"/>
      <c r="K1050" s="412"/>
      <c r="L1050" s="412"/>
      <c r="M1050" s="412"/>
      <c r="N1050" s="111" t="s">
        <v>2534</v>
      </c>
      <c r="O1050" s="450" t="str">
        <f>VLOOKUP(P1050,'Tech. sheet (2)'!$A:$R,18,FALSE)</f>
        <v>L-922-868-170TH580S2828-BAO-08CB05 </v>
      </c>
      <c r="P1050" s="343" t="str">
        <f>VLOOKUP(N1050,Register!$B:$E,3,FALSE)</f>
        <v>OT070-ELQ7033A2A  BAO</v>
      </c>
      <c r="Q1050" s="437" t="str">
        <f>VLOOKUP(P1050,'Tech. sheet (2)'!$A:$S,17,FALSE)</f>
        <v>70-2 A</v>
      </c>
      <c r="R1050" s="447" t="str">
        <f>VLOOKUP(P1050,'Tech. sheet (2)'!$A:$S,12,FALSE)</f>
        <v>G/G</v>
      </c>
      <c r="S1050" s="505">
        <v>2.0</v>
      </c>
      <c r="T1050" s="505">
        <v>816361.0</v>
      </c>
      <c r="U1050" s="436">
        <f>VLOOKUP(N1050,Register!$B:$E,4,FALSE)</f>
        <v>30000</v>
      </c>
      <c r="V1050" s="412"/>
      <c r="W1050" s="270"/>
      <c r="X1050" s="270"/>
      <c r="Y1050" s="270"/>
      <c r="Z1050" s="270"/>
      <c r="AA1050" s="270"/>
      <c r="AB1050" s="270"/>
      <c r="AC1050" s="270"/>
    </row>
    <row r="1051" ht="15.75" customHeight="1">
      <c r="A1051" s="111" t="s">
        <v>2527</v>
      </c>
      <c r="B1051" s="436" t="str">
        <f>VLOOKUP(C1051,'Tech. sheet (2)'!$A:$S,18,FALSE)</f>
        <v>L-808-908-200TH550S2828-BAO-A07K05</v>
      </c>
      <c r="C1051" s="437" t="str">
        <f>VLOOKUP(A1051,Register!$B:$F,3,FALSE)</f>
        <v>OT96 Alu/C BAO auto</v>
      </c>
      <c r="D1051" s="437" t="str">
        <f>VLOOKUP(C1051,'Tech. sheet (2)'!$A:$S,17,FALSE)</f>
        <v>96-1 A</v>
      </c>
      <c r="E1051" s="437" t="str">
        <f>VLOOKUP(C1051,'Tech. sheet (2)'!$A:$S,12,FALSE)</f>
        <v>ALU/C</v>
      </c>
      <c r="F1051" s="505">
        <v>1.0</v>
      </c>
      <c r="G1051" s="505" t="s">
        <v>3306</v>
      </c>
      <c r="H1051" s="436">
        <f>VLOOKUP(A1051,Register!$B:$E,4,FALSE)</f>
        <v>15000</v>
      </c>
      <c r="I1051" s="412"/>
      <c r="J1051" s="412"/>
      <c r="K1051" s="412"/>
      <c r="L1051" s="412"/>
      <c r="M1051" s="412"/>
      <c r="N1051" s="202" t="s">
        <v>2537</v>
      </c>
      <c r="O1051" s="344" t="str">
        <f>VLOOKUP(P1051,'Tech. sheet (2)'!$A:$R,18,FALSE)</f>
        <v> L-922-868-160TH520F2020-BAO-07CK05</v>
      </c>
      <c r="P1051" s="343" t="str">
        <f>VLOOKUP(N1051,Register!$B:$E,3,FALSE)</f>
        <v>OT070-ELQ7013A4A BAO</v>
      </c>
      <c r="Q1051" s="437" t="str">
        <f>VLOOKUP(P1051,'Tech. sheet (2)'!$A:$S,17,FALSE)</f>
        <v>70-3 D</v>
      </c>
      <c r="R1051" s="437" t="str">
        <f>VLOOKUP(P1051,'Tech. sheet (2)'!$A:$S,12,FALSE)</f>
        <v>G/C </v>
      </c>
      <c r="S1051" s="505">
        <v>2.0</v>
      </c>
      <c r="T1051" s="505">
        <v>816361.0</v>
      </c>
      <c r="U1051" s="436">
        <f>VLOOKUP(N1051,Register!$B:$E,4,FALSE)</f>
        <v>11000</v>
      </c>
      <c r="V1051" s="412"/>
      <c r="W1051" s="270"/>
      <c r="X1051" s="270"/>
      <c r="Y1051" s="270"/>
      <c r="Z1051" s="270"/>
      <c r="AA1051" s="270"/>
      <c r="AB1051" s="270"/>
      <c r="AC1051" s="270"/>
    </row>
    <row r="1052" ht="15.75" customHeight="1">
      <c r="A1052" s="202" t="s">
        <v>2528</v>
      </c>
      <c r="B1052" s="436" t="str">
        <f>VLOOKUP(C1052,'Tech. sheet (2)'!$A:$S,18,FALSE)</f>
        <v>L-922-868-170TH580S2828-BAO-20EK05</v>
      </c>
      <c r="C1052" s="437" t="str">
        <f>VLOOKUP(A1052,Register!$B:$F,3,FALSE)</f>
        <v>OT70-20EK05 PFAS free TEST</v>
      </c>
      <c r="D1052" s="437" t="str">
        <f>VLOOKUP(C1052,'Tech. sheet (2)'!$A:$S,17,FALSE)</f>
        <v>70-9 A</v>
      </c>
      <c r="E1052" s="437" t="str">
        <f>VLOOKUP(C1052,'Tech. sheet (2)'!$A:$S,12,FALSE)</f>
        <v>20EK05</v>
      </c>
      <c r="F1052" s="505">
        <v>1.0</v>
      </c>
      <c r="G1052" s="505" t="s">
        <v>3326</v>
      </c>
      <c r="H1052" s="436">
        <f>VLOOKUP(A1052,Register!$B:$E,4,FALSE)</f>
        <v>250</v>
      </c>
      <c r="I1052" s="412"/>
      <c r="J1052" s="412"/>
      <c r="K1052" s="412"/>
      <c r="L1052" s="412"/>
      <c r="M1052" s="412"/>
      <c r="N1052" s="202" t="s">
        <v>2539</v>
      </c>
      <c r="O1052" s="344" t="str">
        <f>VLOOKUP(P1052,'Tech. sheet (2)'!$A:$R,18,FALSE)</f>
        <v>L-922-868-160TH520F2020-HBI-07CK05   </v>
      </c>
      <c r="P1052" s="343" t="str">
        <f>VLOOKUP(N1052,Register!$B:$E,3,FALSE)</f>
        <v>OT070-ELQ7013A4A</v>
      </c>
      <c r="Q1052" s="437" t="str">
        <f>VLOOKUP(P1052,'Tech. sheet (2)'!$A:$S,17,FALSE)</f>
        <v>70-3 D</v>
      </c>
      <c r="R1052" s="437" t="str">
        <f>VLOOKUP(P1052,'Tech. sheet (2)'!$A:$S,12,FALSE)</f>
        <v>G/C </v>
      </c>
      <c r="S1052" s="505">
        <v>2.0</v>
      </c>
      <c r="T1052" s="505">
        <v>816361.0</v>
      </c>
      <c r="U1052" s="436">
        <f>VLOOKUP(N1052,Register!$B:$E,4,FALSE)</f>
        <v>6000</v>
      </c>
      <c r="V1052" s="412"/>
      <c r="W1052" s="270"/>
      <c r="X1052" s="270"/>
      <c r="Y1052" s="270"/>
      <c r="Z1052" s="270"/>
      <c r="AA1052" s="270"/>
      <c r="AB1052" s="270"/>
      <c r="AC1052" s="270"/>
    </row>
    <row r="1053" ht="15.75" customHeight="1">
      <c r="A1053" s="111" t="s">
        <v>2527</v>
      </c>
      <c r="B1053" s="436" t="str">
        <f>VLOOKUP(C1053,'Tech. sheet (2)'!$A:$S,18,FALSE)</f>
        <v>L-808-908-200TH550S2828-BAO-A07K05</v>
      </c>
      <c r="C1053" s="437" t="str">
        <f>VLOOKUP(A1053,Register!$B:$F,3,FALSE)</f>
        <v>OT96 Alu/C BAO auto</v>
      </c>
      <c r="D1053" s="437" t="str">
        <f>VLOOKUP(C1053,'Tech. sheet (2)'!$A:$S,17,FALSE)</f>
        <v>96-1 A</v>
      </c>
      <c r="E1053" s="437" t="str">
        <f>VLOOKUP(C1053,'Tech. sheet (2)'!$A:$S,12,FALSE)</f>
        <v>ALU/C</v>
      </c>
      <c r="F1053" s="505">
        <v>2.0</v>
      </c>
      <c r="G1053" s="505" t="s">
        <v>3308</v>
      </c>
      <c r="H1053" s="436">
        <f>VLOOKUP(A1053,Register!$B:$E,4,FALSE)</f>
        <v>15000</v>
      </c>
      <c r="I1053" s="412"/>
      <c r="J1053" s="412"/>
      <c r="K1053" s="412"/>
      <c r="L1053" s="412"/>
      <c r="M1053" s="412"/>
      <c r="N1053" s="202" t="s">
        <v>2535</v>
      </c>
      <c r="O1053" s="344" t="str">
        <f>VLOOKUP(P1053,'Tech. sheet (2)'!$A:$R,18,FALSE)</f>
        <v>L-808-908-180TH550S2828-BAO-A07K05</v>
      </c>
      <c r="P1053" s="343" t="str">
        <f>VLOOKUP(N1053,Register!$B:$E,3,FALSE)</f>
        <v>OT96 ALU/C 0,18 BAO auto</v>
      </c>
      <c r="Q1053" s="437" t="str">
        <f>VLOOKUP(P1053,'Tech. sheet (2)'!$A:$S,17,FALSE)</f>
        <v>96-1 B</v>
      </c>
      <c r="R1053" s="437" t="str">
        <f>VLOOKUP(P1053,'Tech. sheet (2)'!$A:$S,12,FALSE)</f>
        <v>ALU/C</v>
      </c>
      <c r="S1053" s="505">
        <v>2.0</v>
      </c>
      <c r="T1053" s="505" t="s">
        <v>3308</v>
      </c>
      <c r="U1053" s="436">
        <f>VLOOKUP(N1053,Register!$B:$E,4,FALSE)</f>
        <v>12000</v>
      </c>
      <c r="V1053" s="412"/>
      <c r="W1053" s="270"/>
      <c r="X1053" s="270"/>
      <c r="Y1053" s="270"/>
      <c r="Z1053" s="270"/>
      <c r="AA1053" s="270"/>
      <c r="AB1053" s="270"/>
      <c r="AC1053" s="270"/>
    </row>
    <row r="1054" ht="15.75" customHeight="1">
      <c r="A1054" s="202" t="s">
        <v>2525</v>
      </c>
      <c r="B1054" s="436" t="str">
        <f>VLOOKUP(C1054,'Tech. sheet (2)'!$A:$S,18,FALSE)</f>
        <v>L-808-908-180TH550S2828-BAO-A07K05</v>
      </c>
      <c r="C1054" s="437" t="str">
        <f>VLOOKUP(A1054,Register!$B:$F,3,FALSE)</f>
        <v>OT96 ALU/C 0,18 BAO auto</v>
      </c>
      <c r="D1054" s="437" t="str">
        <f>VLOOKUP(C1054,'Tech. sheet (2)'!$A:$S,17,FALSE)</f>
        <v>96-1 B</v>
      </c>
      <c r="E1054" s="437" t="str">
        <f>VLOOKUP(C1054,'Tech. sheet (2)'!$A:$S,12,FALSE)</f>
        <v>ALU/C</v>
      </c>
      <c r="F1054" s="505">
        <v>2.0</v>
      </c>
      <c r="G1054" s="505" t="s">
        <v>3308</v>
      </c>
      <c r="H1054" s="436">
        <f>VLOOKUP(A1054,Register!$B:$E,4,FALSE)</f>
        <v>17000</v>
      </c>
      <c r="I1054" s="412"/>
      <c r="J1054" s="412"/>
      <c r="K1054" s="412"/>
      <c r="L1054" s="412"/>
      <c r="M1054" s="412"/>
      <c r="N1054" s="111" t="s">
        <v>2558</v>
      </c>
      <c r="O1054" s="450" t="str">
        <f>VLOOKUP(P1054,'Tech. sheet (2)'!$A:$R,18,FALSE)</f>
        <v>L-950-876-270TH435F5628-BAO-20EB05</v>
      </c>
      <c r="P1054" s="343" t="str">
        <f>VLOOKUP(N1054,Register!$B:$E,3,FALSE)</f>
        <v>OT153-ELQ1542A3A BAO</v>
      </c>
      <c r="Q1054" s="437" t="str">
        <f>VLOOKUP(P1054,'Tech. sheet (2)'!$A:$S,17,FALSE)</f>
        <v>153-1 A</v>
      </c>
      <c r="R1054" s="447" t="str">
        <f>VLOOKUP(P1054,'Tech. sheet (2)'!$A:$S,12,FALSE)</f>
        <v>W/G</v>
      </c>
      <c r="S1054" s="505">
        <v>1.0</v>
      </c>
      <c r="T1054" s="505" t="s">
        <v>3307</v>
      </c>
      <c r="U1054" s="436">
        <f>VLOOKUP(N1054,Register!$B:$E,4,FALSE)</f>
        <v>11000</v>
      </c>
      <c r="V1054" s="412"/>
      <c r="W1054" s="270"/>
      <c r="X1054" s="270"/>
      <c r="Y1054" s="270"/>
      <c r="Z1054" s="270"/>
      <c r="AA1054" s="270"/>
      <c r="AB1054" s="270"/>
      <c r="AC1054" s="270"/>
    </row>
    <row r="1055" ht="15.75" customHeight="1">
      <c r="A1055" s="202" t="s">
        <v>2520</v>
      </c>
      <c r="B1055" s="436" t="str">
        <f>VLOOKUP(C1055,'Tech. sheet (2)'!$A:$S,18,FALSE)</f>
        <v>L-942-790-160TS340S2020-RAS-А08К05</v>
      </c>
      <c r="C1055" s="437" t="str">
        <f>VLOOKUP(A1055,Register!$B:$F,3,FALSE)</f>
        <v>0,16x942x790 ALU/С</v>
      </c>
      <c r="D1055" s="437" t="str">
        <f>VLOOKUP(C1055,'Tech. sheet (2)'!$A:$S,17,FALSE)</f>
        <v>BUF-3 A</v>
      </c>
      <c r="E1055" s="437" t="str">
        <f>VLOOKUP(C1055,'Tech. sheet (2)'!$A:$S,12,FALSE)</f>
        <v>ALU/С</v>
      </c>
      <c r="F1055" s="505">
        <v>2.0</v>
      </c>
      <c r="G1055" s="505" t="s">
        <v>3308</v>
      </c>
      <c r="H1055" s="436">
        <f>VLOOKUP(A1055,Register!$B:$E,4,FALSE)</f>
        <v>20000</v>
      </c>
      <c r="I1055" s="412"/>
      <c r="J1055" s="412"/>
      <c r="K1055" s="412"/>
      <c r="L1055" s="412"/>
      <c r="M1055" s="412"/>
      <c r="N1055" s="111" t="s">
        <v>2558</v>
      </c>
      <c r="O1055" s="450" t="str">
        <f>VLOOKUP(P1055,'Tech. sheet (2)'!$A:$R,18,FALSE)</f>
        <v>L-950-876-270TH435F5628-BAO-20EB05</v>
      </c>
      <c r="P1055" s="343" t="str">
        <f>VLOOKUP(N1055,Register!$B:$E,3,FALSE)</f>
        <v>OT153-ELQ1542A3A BAO</v>
      </c>
      <c r="Q1055" s="437" t="str">
        <f>VLOOKUP(P1055,'Tech. sheet (2)'!$A:$S,17,FALSE)</f>
        <v>153-1 A</v>
      </c>
      <c r="R1055" s="447" t="str">
        <f>VLOOKUP(P1055,'Tech. sheet (2)'!$A:$S,12,FALSE)</f>
        <v>W/G</v>
      </c>
      <c r="S1055" s="505">
        <v>2.0</v>
      </c>
      <c r="T1055" s="505">
        <v>819059.0</v>
      </c>
      <c r="U1055" s="436">
        <f>VLOOKUP(N1055,Register!$B:$E,4,FALSE)</f>
        <v>11000</v>
      </c>
      <c r="V1055" s="412"/>
      <c r="W1055" s="270"/>
      <c r="X1055" s="270"/>
      <c r="Y1055" s="270"/>
      <c r="Z1055" s="270"/>
      <c r="AA1055" s="270"/>
      <c r="AB1055" s="270"/>
      <c r="AC1055" s="270"/>
    </row>
    <row r="1056" ht="15.75" customHeight="1">
      <c r="A1056" s="111" t="s">
        <v>2533</v>
      </c>
      <c r="B1056" s="436" t="str">
        <f>VLOOKUP(C1056,'Tech. sheet (2)'!$A:$S,18,FALSE)</f>
        <v>L-838-941,7-200TH550S2828-HBI-A75B05</v>
      </c>
      <c r="C1056" s="437" t="str">
        <f>VLOOKUP(A1056,Register!$B:$F,3,FALSE)</f>
        <v>OT99-921XQ 0,20 ALU/G 36608</v>
      </c>
      <c r="D1056" s="437" t="str">
        <f>VLOOKUP(C1056,'Tech. sheet (2)'!$A:$S,17,FALSE)</f>
        <v>99-С-2 A</v>
      </c>
      <c r="E1056" s="437" t="str">
        <f>VLOOKUP(C1056,'Tech. sheet (2)'!$A:$S,12,FALSE)</f>
        <v>ALU/G</v>
      </c>
      <c r="F1056" s="505">
        <v>1.0</v>
      </c>
      <c r="G1056" s="505" t="s">
        <v>3307</v>
      </c>
      <c r="H1056" s="436">
        <f>VLOOKUP(A1056,Register!$B:$E,4,FALSE)</f>
        <v>26000</v>
      </c>
      <c r="I1056" s="412"/>
      <c r="J1056" s="412"/>
      <c r="K1056" s="412"/>
      <c r="L1056" s="412"/>
      <c r="M1056" s="412"/>
      <c r="N1056" s="111" t="s">
        <v>2558</v>
      </c>
      <c r="O1056" s="450" t="str">
        <f>VLOOKUP(P1056,'Tech. sheet (2)'!$A:$R,18,FALSE)</f>
        <v>L-950-876-270TH435F5628-BAO-20EB05</v>
      </c>
      <c r="P1056" s="343" t="str">
        <f>VLOOKUP(N1056,Register!$B:$E,3,FALSE)</f>
        <v>OT153-ELQ1542A3A BAO</v>
      </c>
      <c r="Q1056" s="437" t="str">
        <f>VLOOKUP(P1056,'Tech. sheet (2)'!$A:$S,17,FALSE)</f>
        <v>153-1 A</v>
      </c>
      <c r="R1056" s="447" t="str">
        <f>VLOOKUP(P1056,'Tech. sheet (2)'!$A:$S,12,FALSE)</f>
        <v>W/G</v>
      </c>
      <c r="S1056" s="505">
        <v>3.0</v>
      </c>
      <c r="T1056" s="505">
        <v>816733.0</v>
      </c>
      <c r="U1056" s="436">
        <f>VLOOKUP(N1056,Register!$B:$E,4,FALSE)</f>
        <v>11000</v>
      </c>
      <c r="V1056" s="412"/>
      <c r="W1056" s="270"/>
      <c r="X1056" s="270"/>
      <c r="Y1056" s="270"/>
      <c r="Z1056" s="270"/>
      <c r="AA1056" s="270"/>
      <c r="AB1056" s="270"/>
      <c r="AC1056" s="270"/>
    </row>
    <row r="1057" ht="15.75" customHeight="1">
      <c r="A1057" s="202" t="s">
        <v>2530</v>
      </c>
      <c r="B1057" s="436" t="str">
        <f>VLOOKUP(C1057,'Tech. sheet (2)'!$A:$S,18,FALSE)</f>
        <v>L-838-942-170TH550F2820-BAO-A55K05</v>
      </c>
      <c r="C1057" s="437" t="str">
        <f>VLOOKUP(A1057,Register!$B:$F,3,FALSE)</f>
        <v>0,17x838x942 ALU/С BAO</v>
      </c>
      <c r="D1057" s="437" t="str">
        <f>VLOOKUP(C1057,'Tech. sheet (2)'!$A:$S,17,FALSE)</f>
        <v>BUF-8 A</v>
      </c>
      <c r="E1057" s="437" t="str">
        <f>VLOOKUP(C1057,'Tech. sheet (2)'!$A:$S,12,FALSE)</f>
        <v>ALU/С</v>
      </c>
      <c r="F1057" s="505">
        <v>1.0</v>
      </c>
      <c r="G1057" s="505" t="s">
        <v>3306</v>
      </c>
      <c r="H1057" s="436">
        <f>VLOOKUP(A1057,Register!$B:$E,4,FALSE)</f>
        <v>25000</v>
      </c>
      <c r="I1057" s="412"/>
      <c r="J1057" s="412"/>
      <c r="K1057" s="412"/>
      <c r="L1057" s="412"/>
      <c r="M1057" s="412"/>
      <c r="N1057" s="202" t="s">
        <v>2552</v>
      </c>
      <c r="O1057" s="450" t="str">
        <f>VLOOKUP(P1057,'Tech. sheet (2)'!$A:$R,18,FALSE)</f>
        <v>L-922-868-170TH580S2828-BAO-08CB05 </v>
      </c>
      <c r="P1057" s="343" t="str">
        <f>VLOOKUP(N1057,Register!$B:$E,3,FALSE)</f>
        <v>OT070-ELQ7033A2A  BAO</v>
      </c>
      <c r="Q1057" s="437" t="str">
        <f>VLOOKUP(P1057,'Tech. sheet (2)'!$A:$S,17,FALSE)</f>
        <v>70-2 A</v>
      </c>
      <c r="R1057" s="447" t="str">
        <f>VLOOKUP(P1057,'Tech. sheet (2)'!$A:$S,12,FALSE)</f>
        <v>G/G</v>
      </c>
      <c r="S1057" s="505">
        <v>1.0</v>
      </c>
      <c r="T1057" s="505">
        <v>816314.0</v>
      </c>
      <c r="U1057" s="436">
        <f>VLOOKUP(N1057,Register!$B:$E,4,FALSE)</f>
        <v>27000</v>
      </c>
      <c r="V1057" s="412"/>
      <c r="W1057" s="270"/>
      <c r="X1057" s="270"/>
      <c r="Y1057" s="270"/>
      <c r="Z1057" s="270"/>
      <c r="AA1057" s="270"/>
      <c r="AB1057" s="270"/>
      <c r="AC1057" s="270"/>
    </row>
    <row r="1058" ht="15.75" customHeight="1">
      <c r="A1058" s="202" t="s">
        <v>2531</v>
      </c>
      <c r="B1058" s="436" t="str">
        <f>VLOOKUP(C1058,'Tech. sheet (2)'!$A:$S,18,FALSE)</f>
        <v>L-838-942-170TH550F2820-BAO-A55K05</v>
      </c>
      <c r="C1058" s="437" t="str">
        <f>VLOOKUP(A1058,Register!$B:$F,3,FALSE)</f>
        <v>0,17x838x942 ALU/С BAO</v>
      </c>
      <c r="D1058" s="437" t="str">
        <f>VLOOKUP(C1058,'Tech. sheet (2)'!$A:$S,17,FALSE)</f>
        <v>BUF-8 A</v>
      </c>
      <c r="E1058" s="437" t="str">
        <f>VLOOKUP(C1058,'Tech. sheet (2)'!$A:$S,12,FALSE)</f>
        <v>ALU/С</v>
      </c>
      <c r="F1058" s="505">
        <v>1.0</v>
      </c>
      <c r="G1058" s="505" t="s">
        <v>3306</v>
      </c>
      <c r="H1058" s="436">
        <f>VLOOKUP(A1058,Register!$B:$E,4,FALSE)</f>
        <v>25000</v>
      </c>
      <c r="I1058" s="412"/>
      <c r="J1058" s="412"/>
      <c r="K1058" s="412"/>
      <c r="L1058" s="412"/>
      <c r="M1058" s="412"/>
      <c r="N1058" s="202" t="s">
        <v>2552</v>
      </c>
      <c r="O1058" s="450" t="str">
        <f>VLOOKUP(P1058,'Tech. sheet (2)'!$A:$R,18,FALSE)</f>
        <v>L-922-868-170TH580S2828-BAO-08CB05 </v>
      </c>
      <c r="P1058" s="343" t="str">
        <f>VLOOKUP(N1058,Register!$B:$E,3,FALSE)</f>
        <v>OT070-ELQ7033A2A  BAO</v>
      </c>
      <c r="Q1058" s="437" t="str">
        <f>VLOOKUP(P1058,'Tech. sheet (2)'!$A:$S,17,FALSE)</f>
        <v>70-2 A</v>
      </c>
      <c r="R1058" s="447" t="str">
        <f>VLOOKUP(P1058,'Tech. sheet (2)'!$A:$S,12,FALSE)</f>
        <v>G/G</v>
      </c>
      <c r="S1058" s="505">
        <v>2.0</v>
      </c>
      <c r="T1058" s="505">
        <v>816361.0</v>
      </c>
      <c r="U1058" s="436">
        <f>VLOOKUP(N1058,Register!$B:$E,4,FALSE)</f>
        <v>27000</v>
      </c>
      <c r="V1058" s="412"/>
      <c r="W1058" s="270"/>
      <c r="X1058" s="270"/>
      <c r="Y1058" s="270"/>
      <c r="Z1058" s="270"/>
      <c r="AA1058" s="270"/>
      <c r="AB1058" s="270"/>
      <c r="AC1058" s="270"/>
    </row>
    <row r="1059" ht="15.75" customHeight="1">
      <c r="A1059" s="111" t="s">
        <v>2534</v>
      </c>
      <c r="B1059" s="449" t="str">
        <f>VLOOKUP(C1059,'Tech. sheet (2)'!$A:$S,18,FALSE)</f>
        <v>L-922-868-170TH580S2828-BAO-08CB05 </v>
      </c>
      <c r="C1059" s="437" t="str">
        <f>VLOOKUP(A1059,Register!$B:$F,3,FALSE)</f>
        <v>OT070-ELQ7033A2A  BAO</v>
      </c>
      <c r="D1059" s="437" t="str">
        <f>VLOOKUP(C1059,'Tech. sheet (2)'!$A:$S,17,FALSE)</f>
        <v>70-2 A</v>
      </c>
      <c r="E1059" s="447" t="str">
        <f>VLOOKUP(C1059,'Tech. sheet (2)'!$A:$S,12,FALSE)</f>
        <v>G/G</v>
      </c>
      <c r="F1059" s="505">
        <v>1.0</v>
      </c>
      <c r="G1059" s="505">
        <v>816314.0</v>
      </c>
      <c r="H1059" s="436">
        <f>VLOOKUP(A1059,Register!$B:$E,4,FALSE)</f>
        <v>30000</v>
      </c>
      <c r="I1059" s="412"/>
      <c r="J1059" s="412"/>
      <c r="K1059" s="412"/>
      <c r="L1059" s="412"/>
      <c r="M1059" s="412"/>
      <c r="N1059" s="111" t="s">
        <v>2553</v>
      </c>
      <c r="O1059" s="344" t="str">
        <f>VLOOKUP(P1059,'Tech. sheet (2)'!$A:$R,18,FALSE)</f>
        <v>L-954-848-160TH520S2828-BAO-15VK05</v>
      </c>
      <c r="P1059" s="343" t="str">
        <f>VLOOKUP(N1059,Register!$B:$E,3,FALSE)</f>
        <v>OT062-ELQ6216A3A BAO</v>
      </c>
      <c r="Q1059" s="437" t="str">
        <f>VLOOKUP(P1059,'Tech. sheet (2)'!$A:$S,17,FALSE)</f>
        <v>62-3 B</v>
      </c>
      <c r="R1059" s="437" t="str">
        <f>VLOOKUP(P1059,'Tech. sheet (2)'!$A:$S,12,FALSE)</f>
        <v>W/C 15V</v>
      </c>
      <c r="S1059" s="505">
        <v>1.0</v>
      </c>
      <c r="T1059" s="505" t="s">
        <v>3306</v>
      </c>
      <c r="U1059" s="436">
        <f>VLOOKUP(N1059,Register!$B:$E,4,FALSE)</f>
        <v>33000</v>
      </c>
      <c r="V1059" s="412"/>
      <c r="W1059" s="270"/>
      <c r="X1059" s="270"/>
      <c r="Y1059" s="270"/>
      <c r="Z1059" s="270"/>
      <c r="AA1059" s="270"/>
      <c r="AB1059" s="270"/>
      <c r="AC1059" s="270"/>
    </row>
    <row r="1060" ht="15.75" customHeight="1">
      <c r="A1060" s="202" t="s">
        <v>2532</v>
      </c>
      <c r="B1060" s="436" t="str">
        <f>VLOOKUP(C1060,'Tech. sheet (2)'!$A:$S,18,FALSE)</f>
        <v>L-942-790-160TS340S2020-RAS-А08К05</v>
      </c>
      <c r="C1060" s="437" t="str">
        <f>VLOOKUP(A1060,Register!$B:$F,3,FALSE)</f>
        <v>0,16x942x790 ALU/С</v>
      </c>
      <c r="D1060" s="437" t="str">
        <f>VLOOKUP(C1060,'Tech. sheet (2)'!$A:$S,17,FALSE)</f>
        <v>BUF-3 A</v>
      </c>
      <c r="E1060" s="437" t="str">
        <f>VLOOKUP(C1060,'Tech. sheet (2)'!$A:$S,12,FALSE)</f>
        <v>ALU/С</v>
      </c>
      <c r="F1060" s="505">
        <v>1.0</v>
      </c>
      <c r="G1060" s="505" t="s">
        <v>3306</v>
      </c>
      <c r="H1060" s="436">
        <f>VLOOKUP(A1060,Register!$B:$E,4,FALSE)</f>
        <v>19000</v>
      </c>
      <c r="I1060" s="412"/>
      <c r="J1060" s="412"/>
      <c r="K1060" s="412"/>
      <c r="L1060" s="412"/>
      <c r="M1060" s="412"/>
      <c r="N1060" s="111" t="s">
        <v>2555</v>
      </c>
      <c r="O1060" s="344" t="str">
        <f>VLOOKUP(P1060,'Tech. sheet (2)'!$A:$R,18,FALSE)</f>
        <v>L-954-848-160TH520S2828-BAO-15VK05</v>
      </c>
      <c r="P1060" s="343" t="str">
        <f>VLOOKUP(N1060,Register!$B:$E,3,FALSE)</f>
        <v>OT062-ELQ6216A3A BAO</v>
      </c>
      <c r="Q1060" s="437" t="str">
        <f>VLOOKUP(P1060,'Tech. sheet (2)'!$A:$S,17,FALSE)</f>
        <v>62-3 B</v>
      </c>
      <c r="R1060" s="437" t="str">
        <f>VLOOKUP(P1060,'Tech. sheet (2)'!$A:$S,12,FALSE)</f>
        <v>W/C 15V</v>
      </c>
      <c r="S1060" s="505">
        <v>1.0</v>
      </c>
      <c r="T1060" s="505" t="s">
        <v>3306</v>
      </c>
      <c r="U1060" s="436">
        <f>VLOOKUP(N1060,Register!$B:$E,4,FALSE)</f>
        <v>19000</v>
      </c>
      <c r="V1060" s="412"/>
      <c r="W1060" s="270"/>
      <c r="X1060" s="270"/>
      <c r="Y1060" s="270"/>
      <c r="Z1060" s="270"/>
      <c r="AA1060" s="270"/>
      <c r="AB1060" s="270"/>
      <c r="AC1060" s="270"/>
    </row>
    <row r="1061" ht="15.75" customHeight="1">
      <c r="A1061" s="202" t="s">
        <v>2535</v>
      </c>
      <c r="B1061" s="436" t="str">
        <f>VLOOKUP(C1061,'Tech. sheet (2)'!$A:$S,18,FALSE)</f>
        <v>L-808-908-180TH550S2828-BAO-A07K05</v>
      </c>
      <c r="C1061" s="437" t="str">
        <f>VLOOKUP(A1061,Register!$B:$F,3,FALSE)</f>
        <v>OT96 ALU/C 0,18 BAO auto</v>
      </c>
      <c r="D1061" s="437" t="str">
        <f>VLOOKUP(C1061,'Tech. sheet (2)'!$A:$S,17,FALSE)</f>
        <v>96-1 B</v>
      </c>
      <c r="E1061" s="437" t="str">
        <f>VLOOKUP(C1061,'Tech. sheet (2)'!$A:$S,12,FALSE)</f>
        <v>ALU/C</v>
      </c>
      <c r="F1061" s="505">
        <v>1.0</v>
      </c>
      <c r="G1061" s="505" t="s">
        <v>3306</v>
      </c>
      <c r="H1061" s="436">
        <f>VLOOKUP(A1061,Register!$B:$E,4,FALSE)</f>
        <v>12000</v>
      </c>
      <c r="I1061" s="412"/>
      <c r="J1061" s="412"/>
      <c r="K1061" s="412"/>
      <c r="L1061" s="412"/>
      <c r="M1061" s="412"/>
      <c r="N1061" s="202" t="s">
        <v>2569</v>
      </c>
      <c r="O1061" s="344" t="str">
        <f>VLOOKUP(P1061,'Tech. sheet (2)'!$A:$R,18,FALSE)</f>
        <v>L-808-908-180TH550S2828-HBI-A07K05</v>
      </c>
      <c r="P1061" s="343" t="str">
        <f>VLOOKUP(N1061,Register!$B:$E,3,FALSE)</f>
        <v>OT96 ALU/C 0,18 HBI auto</v>
      </c>
      <c r="Q1061" s="437" t="str">
        <f>VLOOKUP(P1061,'Tech. sheet (2)'!$A:$S,17,FALSE)</f>
        <v>96-1 B</v>
      </c>
      <c r="R1061" s="437" t="str">
        <f>VLOOKUP(P1061,'Tech. sheet (2)'!$A:$S,12,FALSE)</f>
        <v>ALU/C</v>
      </c>
      <c r="S1061" s="505">
        <v>1.0</v>
      </c>
      <c r="T1061" s="505" t="s">
        <v>3306</v>
      </c>
      <c r="U1061" s="436">
        <f>VLOOKUP(N1061,Register!$B:$E,4,FALSE)</f>
        <v>19000</v>
      </c>
      <c r="V1061" s="412"/>
      <c r="W1061" s="270"/>
      <c r="X1061" s="270"/>
      <c r="Y1061" s="270"/>
      <c r="Z1061" s="270"/>
      <c r="AA1061" s="270"/>
      <c r="AB1061" s="270"/>
      <c r="AC1061" s="270"/>
    </row>
    <row r="1062" ht="15.75" customHeight="1">
      <c r="A1062" s="202" t="s">
        <v>2537</v>
      </c>
      <c r="B1062" s="436" t="str">
        <f>VLOOKUP(C1062,'Tech. sheet (2)'!$A:$S,18,FALSE)</f>
        <v> L-922-868-160TH520F2020-BAO-07CK05</v>
      </c>
      <c r="C1062" s="437" t="str">
        <f>VLOOKUP(A1062,Register!$B:$F,3,FALSE)</f>
        <v>OT070-ELQ7013A4A BAO</v>
      </c>
      <c r="D1062" s="437" t="str">
        <f>VLOOKUP(C1062,'Tech. sheet (2)'!$A:$S,17,FALSE)</f>
        <v>70-3 D</v>
      </c>
      <c r="E1062" s="437" t="str">
        <f>VLOOKUP(C1062,'Tech. sheet (2)'!$A:$S,12,FALSE)</f>
        <v>G/C </v>
      </c>
      <c r="F1062" s="505">
        <v>1.0</v>
      </c>
      <c r="G1062" s="505" t="s">
        <v>3306</v>
      </c>
      <c r="H1062" s="436">
        <f>VLOOKUP(A1062,Register!$B:$E,4,FALSE)</f>
        <v>11000</v>
      </c>
      <c r="I1062" s="412"/>
      <c r="J1062" s="412"/>
      <c r="K1062" s="412"/>
      <c r="L1062" s="412"/>
      <c r="M1062" s="412"/>
      <c r="N1062" s="202" t="s">
        <v>2570</v>
      </c>
      <c r="O1062" s="344" t="str">
        <f>VLOOKUP(P1062,'Tech. sheet (2)'!$A:$R,18,FALSE)</f>
        <v>L-808-908-180TH550S2828-BAO-A07K05</v>
      </c>
      <c r="P1062" s="343" t="str">
        <f>VLOOKUP(N1062,Register!$B:$E,3,FALSE)</f>
        <v>OT96 ALU/C 0,18 BAO auto</v>
      </c>
      <c r="Q1062" s="437" t="str">
        <f>VLOOKUP(P1062,'Tech. sheet (2)'!$A:$S,17,FALSE)</f>
        <v>96-1 B</v>
      </c>
      <c r="R1062" s="437" t="str">
        <f>VLOOKUP(P1062,'Tech. sheet (2)'!$A:$S,12,FALSE)</f>
        <v>ALU/C</v>
      </c>
      <c r="S1062" s="505">
        <v>1.0</v>
      </c>
      <c r="T1062" s="505" t="s">
        <v>3306</v>
      </c>
      <c r="U1062" s="436">
        <f>VLOOKUP(N1062,Register!$B:$E,4,FALSE)</f>
        <v>5000</v>
      </c>
      <c r="V1062" s="412"/>
      <c r="W1062" s="270"/>
      <c r="X1062" s="270"/>
      <c r="Y1062" s="270"/>
      <c r="Z1062" s="270"/>
      <c r="AA1062" s="270"/>
      <c r="AB1062" s="270"/>
      <c r="AC1062" s="270"/>
    </row>
    <row r="1063" ht="15.75" customHeight="1">
      <c r="A1063" s="202" t="s">
        <v>2539</v>
      </c>
      <c r="B1063" s="436" t="str">
        <f>VLOOKUP(C1063,'Tech. sheet (2)'!$A:$S,18,FALSE)</f>
        <v>L-922-868-160TH520F2020-HBI-07CK05   </v>
      </c>
      <c r="C1063" s="437" t="str">
        <f>VLOOKUP(A1063,Register!$B:$F,3,FALSE)</f>
        <v>OT070-ELQ7013A4A</v>
      </c>
      <c r="D1063" s="437" t="str">
        <f>VLOOKUP(C1063,'Tech. sheet (2)'!$A:$S,17,FALSE)</f>
        <v>70-3 D</v>
      </c>
      <c r="E1063" s="437" t="str">
        <f>VLOOKUP(C1063,'Tech. sheet (2)'!$A:$S,12,FALSE)</f>
        <v>G/C </v>
      </c>
      <c r="F1063" s="505">
        <v>1.0</v>
      </c>
      <c r="G1063" s="505" t="s">
        <v>3306</v>
      </c>
      <c r="H1063" s="436">
        <f>VLOOKUP(A1063,Register!$B:$E,4,FALSE)</f>
        <v>6000</v>
      </c>
      <c r="I1063" s="412"/>
      <c r="J1063" s="412"/>
      <c r="K1063" s="412"/>
      <c r="L1063" s="412"/>
      <c r="M1063" s="412"/>
      <c r="N1063" s="202" t="s">
        <v>2569</v>
      </c>
      <c r="O1063" s="344" t="str">
        <f>VLOOKUP(P1063,'Tech. sheet (2)'!$A:$R,18,FALSE)</f>
        <v>L-808-908-180TH550S2828-HBI-A07K05</v>
      </c>
      <c r="P1063" s="343" t="str">
        <f>VLOOKUP(N1063,Register!$B:$E,3,FALSE)</f>
        <v>OT96 ALU/C 0,18 HBI auto</v>
      </c>
      <c r="Q1063" s="437" t="str">
        <f>VLOOKUP(P1063,'Tech. sheet (2)'!$A:$S,17,FALSE)</f>
        <v>96-1 B</v>
      </c>
      <c r="R1063" s="437" t="str">
        <f>VLOOKUP(P1063,'Tech. sheet (2)'!$A:$S,12,FALSE)</f>
        <v>ALU/C</v>
      </c>
      <c r="S1063" s="505">
        <v>2.0</v>
      </c>
      <c r="T1063" s="505" t="s">
        <v>3308</v>
      </c>
      <c r="U1063" s="436">
        <f>VLOOKUP(N1063,Register!$B:$E,4,FALSE)</f>
        <v>19000</v>
      </c>
      <c r="V1063" s="412"/>
      <c r="W1063" s="270"/>
      <c r="X1063" s="270"/>
      <c r="Y1063" s="270"/>
      <c r="Z1063" s="270"/>
      <c r="AA1063" s="270"/>
      <c r="AB1063" s="270"/>
      <c r="AC1063" s="270"/>
    </row>
    <row r="1064" ht="15.75" customHeight="1">
      <c r="A1064" s="202" t="s">
        <v>2540</v>
      </c>
      <c r="B1064" s="436" t="str">
        <f>VLOOKUP(C1064,'Tech. sheet (2)'!$A:$S,18,FALSE)</f>
        <v>L-954-848-160TH520S2828-BAO-15VK05</v>
      </c>
      <c r="C1064" s="437" t="str">
        <f>VLOOKUP(A1064,Register!$B:$F,3,FALSE)</f>
        <v>OT062-ELQ6216A3A BAO</v>
      </c>
      <c r="D1064" s="437" t="str">
        <f>VLOOKUP(C1064,'Tech. sheet (2)'!$A:$S,17,FALSE)</f>
        <v>62-3 B</v>
      </c>
      <c r="E1064" s="437" t="str">
        <f>VLOOKUP(C1064,'Tech. sheet (2)'!$A:$S,12,FALSE)</f>
        <v>W/C 15V</v>
      </c>
      <c r="F1064" s="505">
        <v>1.0</v>
      </c>
      <c r="G1064" s="505" t="s">
        <v>3306</v>
      </c>
      <c r="H1064" s="436">
        <f>VLOOKUP(A1064,Register!$B:$E,4,FALSE)</f>
        <v>17000</v>
      </c>
      <c r="I1064" s="412"/>
      <c r="J1064" s="412"/>
      <c r="K1064" s="412"/>
      <c r="L1064" s="412"/>
      <c r="M1064" s="412"/>
      <c r="N1064" s="202" t="s">
        <v>2570</v>
      </c>
      <c r="O1064" s="344" t="str">
        <f>VLOOKUP(P1064,'Tech. sheet (2)'!$A:$R,18,FALSE)</f>
        <v>L-808-908-180TH550S2828-BAO-A07K05</v>
      </c>
      <c r="P1064" s="343" t="str">
        <f>VLOOKUP(N1064,Register!$B:$E,3,FALSE)</f>
        <v>OT96 ALU/C 0,18 BAO auto</v>
      </c>
      <c r="Q1064" s="437" t="str">
        <f>VLOOKUP(P1064,'Tech. sheet (2)'!$A:$S,17,FALSE)</f>
        <v>96-1 B</v>
      </c>
      <c r="R1064" s="437" t="str">
        <f>VLOOKUP(P1064,'Tech. sheet (2)'!$A:$S,12,FALSE)</f>
        <v>ALU/C</v>
      </c>
      <c r="S1064" s="505">
        <v>2.0</v>
      </c>
      <c r="T1064" s="505" t="s">
        <v>3308</v>
      </c>
      <c r="U1064" s="436">
        <f>VLOOKUP(N1064,Register!$B:$E,4,FALSE)</f>
        <v>5000</v>
      </c>
      <c r="V1064" s="412"/>
      <c r="W1064" s="270"/>
      <c r="X1064" s="270"/>
      <c r="Y1064" s="270"/>
      <c r="Z1064" s="270"/>
      <c r="AA1064" s="270"/>
      <c r="AB1064" s="270"/>
      <c r="AC1064" s="270"/>
    </row>
    <row r="1065" ht="15.75" customHeight="1">
      <c r="A1065" s="202" t="s">
        <v>2540</v>
      </c>
      <c r="B1065" s="436" t="str">
        <f>VLOOKUP(C1065,'Tech. sheet (2)'!$A:$S,18,FALSE)</f>
        <v>L-954-848-160TH520S2828-BAO-15VK05</v>
      </c>
      <c r="C1065" s="437" t="str">
        <f>VLOOKUP(A1065,Register!$B:$F,3,FALSE)</f>
        <v>OT062-ELQ6216A3A BAO</v>
      </c>
      <c r="D1065" s="437" t="str">
        <f>VLOOKUP(C1065,'Tech. sheet (2)'!$A:$S,17,FALSE)</f>
        <v>62-3 B</v>
      </c>
      <c r="E1065" s="437" t="str">
        <f>VLOOKUP(C1065,'Tech. sheet (2)'!$A:$S,12,FALSE)</f>
        <v>W/C 15V</v>
      </c>
      <c r="F1065" s="505">
        <v>2.0</v>
      </c>
      <c r="G1065" s="505" t="s">
        <v>3317</v>
      </c>
      <c r="H1065" s="436">
        <f>VLOOKUP(A1065,Register!$B:$E,4,FALSE)</f>
        <v>17000</v>
      </c>
      <c r="I1065" s="412"/>
      <c r="J1065" s="412"/>
      <c r="K1065" s="412"/>
      <c r="L1065" s="412"/>
      <c r="M1065" s="412"/>
      <c r="N1065" s="111" t="s">
        <v>2564</v>
      </c>
      <c r="O1065" s="344" t="str">
        <f>VLOOKUP(P1065,'Tech. sheet (2)'!$A:$R,18,FALSE)</f>
        <v>L-838-942-170TH550F2820-BAO-A55K05</v>
      </c>
      <c r="P1065" s="343" t="str">
        <f>VLOOKUP(N1065,Register!$B:$E,3,FALSE)</f>
        <v>0,17x838x942 ALU/С BAO</v>
      </c>
      <c r="Q1065" s="437" t="str">
        <f>VLOOKUP(P1065,'Tech. sheet (2)'!$A:$S,17,FALSE)</f>
        <v>BUF-8 A</v>
      </c>
      <c r="R1065" s="437" t="str">
        <f>VLOOKUP(P1065,'Tech. sheet (2)'!$A:$S,12,FALSE)</f>
        <v>ALU/С</v>
      </c>
      <c r="S1065" s="505">
        <v>1.0</v>
      </c>
      <c r="T1065" s="505" t="s">
        <v>3306</v>
      </c>
      <c r="U1065" s="436">
        <f>VLOOKUP(N1065,Register!$B:$E,4,FALSE)</f>
        <v>20000</v>
      </c>
      <c r="V1065" s="412"/>
      <c r="W1065" s="270"/>
      <c r="X1065" s="270"/>
      <c r="Y1065" s="270"/>
      <c r="Z1065" s="270"/>
      <c r="AA1065" s="270"/>
      <c r="AB1065" s="270"/>
      <c r="AC1065" s="270"/>
    </row>
    <row r="1066" ht="15.75" customHeight="1">
      <c r="A1066" s="202" t="s">
        <v>2542</v>
      </c>
      <c r="B1066" s="436" t="str">
        <f>VLOOKUP(C1066,'Tech. sheet (2)'!$A:$S,18,FALSE)</f>
        <v>L-838-942-170TH550F2820-BAO-A55K05</v>
      </c>
      <c r="C1066" s="437" t="str">
        <f>VLOOKUP(A1066,Register!$B:$F,3,FALSE)</f>
        <v>0,17x838x942 ALU/С BAO</v>
      </c>
      <c r="D1066" s="437" t="str">
        <f>VLOOKUP(C1066,'Tech. sheet (2)'!$A:$S,17,FALSE)</f>
        <v>BUF-8 A</v>
      </c>
      <c r="E1066" s="437" t="str">
        <f>VLOOKUP(C1066,'Tech. sheet (2)'!$A:$S,12,FALSE)</f>
        <v>ALU/С</v>
      </c>
      <c r="F1066" s="505">
        <v>1.0</v>
      </c>
      <c r="G1066" s="505" t="s">
        <v>3306</v>
      </c>
      <c r="H1066" s="436">
        <f>VLOOKUP(A1066,Register!$B:$E,4,FALSE)</f>
        <v>17000</v>
      </c>
      <c r="I1066" s="412"/>
      <c r="J1066" s="412"/>
      <c r="K1066" s="412"/>
      <c r="L1066" s="412"/>
      <c r="M1066" s="412"/>
      <c r="N1066" s="111" t="s">
        <v>2575</v>
      </c>
      <c r="O1066" s="344" t="str">
        <f>VLOOKUP(P1066,'Tech. sheet (2)'!$A:$R,18,FALSE)</f>
        <v>L-975-925-140TS550S2828-USK-IMP-C06K05</v>
      </c>
      <c r="P1066" s="343" t="str">
        <f>VLOOKUP(N1066,Register!$B:$E,3,FALSE)</f>
        <v>0,14x975x925 IMP G/C</v>
      </c>
      <c r="Q1066" s="437" t="str">
        <f>VLOOKUP(P1066,'Tech. sheet (2)'!$A:$S,17,FALSE)</f>
        <v>BUF-11 A</v>
      </c>
      <c r="R1066" s="437" t="str">
        <f>VLOOKUP(P1066,'Tech. sheet (2)'!$A:$S,12,FALSE)</f>
        <v>G/C</v>
      </c>
      <c r="S1066" s="505">
        <v>1.0</v>
      </c>
      <c r="T1066" s="505" t="s">
        <v>3306</v>
      </c>
      <c r="U1066" s="436">
        <f>VLOOKUP(N1066,Register!$B:$E,4,FALSE)</f>
        <v>10000</v>
      </c>
      <c r="V1066" s="412"/>
      <c r="W1066" s="270"/>
      <c r="X1066" s="270"/>
      <c r="Y1066" s="270"/>
      <c r="Z1066" s="270"/>
      <c r="AA1066" s="270"/>
      <c r="AB1066" s="270"/>
      <c r="AC1066" s="270"/>
    </row>
    <row r="1067" ht="15.75" customHeight="1">
      <c r="A1067" s="202" t="s">
        <v>2545</v>
      </c>
      <c r="B1067" s="436" t="str">
        <f>VLOOKUP(C1067,'Tech. sheet (2)'!$A:$S,18,FALSE)</f>
        <v>L-920-778-160TS340S2828-RAS-А08К05</v>
      </c>
      <c r="C1067" s="437" t="str">
        <f>VLOOKUP(A1067,Register!$B:$F,3,FALSE)</f>
        <v>0,16x920x778 Alu/C</v>
      </c>
      <c r="D1067" s="437" t="str">
        <f>VLOOKUP(C1067,'Tech. sheet (2)'!$A:$S,17,FALSE)</f>
        <v>BUF-7 A</v>
      </c>
      <c r="E1067" s="437" t="str">
        <f>VLOOKUP(C1067,'Tech. sheet (2)'!$A:$S,12,FALSE)</f>
        <v>ALU/C</v>
      </c>
      <c r="F1067" s="505">
        <v>1.0</v>
      </c>
      <c r="G1067" s="505" t="s">
        <v>3306</v>
      </c>
      <c r="H1067" s="436">
        <f>VLOOKUP(A1067,Register!$B:$E,4,FALSE)</f>
        <v>24000</v>
      </c>
      <c r="I1067" s="412"/>
      <c r="J1067" s="412"/>
      <c r="K1067" s="412"/>
      <c r="L1067" s="412"/>
      <c r="M1067" s="412"/>
      <c r="N1067" s="111" t="s">
        <v>2575</v>
      </c>
      <c r="O1067" s="344" t="str">
        <f>VLOOKUP(P1067,'Tech. sheet (2)'!$A:$R,18,FALSE)</f>
        <v>L-975-925-140TS550S2828-USK-IMP-C06K05</v>
      </c>
      <c r="P1067" s="343" t="str">
        <f>VLOOKUP(N1067,Register!$B:$E,3,FALSE)</f>
        <v>0,14x975x925 IMP G/C</v>
      </c>
      <c r="Q1067" s="437" t="str">
        <f>VLOOKUP(P1067,'Tech. sheet (2)'!$A:$S,17,FALSE)</f>
        <v>BUF-11 A</v>
      </c>
      <c r="R1067" s="437" t="str">
        <f>VLOOKUP(P1067,'Tech. sheet (2)'!$A:$S,12,FALSE)</f>
        <v>G/C</v>
      </c>
      <c r="S1067" s="505">
        <v>2.0</v>
      </c>
      <c r="T1067" s="505">
        <v>101597.0</v>
      </c>
      <c r="U1067" s="436">
        <f>VLOOKUP(N1067,Register!$B:$E,4,FALSE)</f>
        <v>10000</v>
      </c>
      <c r="V1067" s="412"/>
      <c r="W1067" s="270"/>
      <c r="X1067" s="270"/>
      <c r="Y1067" s="270"/>
      <c r="Z1067" s="270"/>
      <c r="AA1067" s="270"/>
      <c r="AB1067" s="270"/>
      <c r="AC1067" s="270"/>
    </row>
    <row r="1068" ht="15.75" customHeight="1">
      <c r="A1068" s="202" t="s">
        <v>2560</v>
      </c>
      <c r="B1068" s="436" t="str">
        <f>VLOOKUP(C1068,'Tech. sheet (2)'!$A:$S,18,FALSE)</f>
        <v>L-942-790-160TS340S2020-RAS-А08К05</v>
      </c>
      <c r="C1068" s="437" t="str">
        <f>VLOOKUP(A1068,Register!$B:$F,3,FALSE)</f>
        <v>0,16x942x790 ALU/С</v>
      </c>
      <c r="D1068" s="437" t="str">
        <f>VLOOKUP(C1068,'Tech. sheet (2)'!$A:$S,17,FALSE)</f>
        <v>BUF-3 A</v>
      </c>
      <c r="E1068" s="437" t="str">
        <f>VLOOKUP(C1068,'Tech. sheet (2)'!$A:$S,12,FALSE)</f>
        <v>ALU/С</v>
      </c>
      <c r="F1068" s="505">
        <v>1.0</v>
      </c>
      <c r="G1068" s="505" t="s">
        <v>3306</v>
      </c>
      <c r="H1068" s="436">
        <f>VLOOKUP(A1068,Register!$B:$E,4,FALSE)</f>
        <v>19000</v>
      </c>
      <c r="I1068" s="412"/>
      <c r="J1068" s="412"/>
      <c r="K1068" s="412"/>
      <c r="L1068" s="412"/>
      <c r="M1068" s="412"/>
      <c r="N1068" s="202" t="s">
        <v>2571</v>
      </c>
      <c r="O1068" s="450" t="str">
        <f>VLOOKUP(P1068,'Tech. sheet (2)'!$A:$R,18,FALSE)</f>
        <v>L-950-876-270TH435F5628-BAO-20EB05</v>
      </c>
      <c r="P1068" s="343" t="str">
        <f>VLOOKUP(N1068,Register!$B:$E,3,FALSE)</f>
        <v>OT153-ELQ1542A3A BAO</v>
      </c>
      <c r="Q1068" s="437" t="str">
        <f>VLOOKUP(P1068,'Tech. sheet (2)'!$A:$S,17,FALSE)</f>
        <v>153-1 A</v>
      </c>
      <c r="R1068" s="447" t="str">
        <f>VLOOKUP(P1068,'Tech. sheet (2)'!$A:$S,12,FALSE)</f>
        <v>W/G</v>
      </c>
      <c r="S1068" s="505">
        <v>1.0</v>
      </c>
      <c r="T1068" s="505" t="s">
        <v>3307</v>
      </c>
      <c r="U1068" s="436">
        <f>VLOOKUP(N1068,Register!$B:$E,4,FALSE)</f>
        <v>10000</v>
      </c>
      <c r="V1068" s="412"/>
      <c r="W1068" s="270"/>
      <c r="X1068" s="270"/>
      <c r="Y1068" s="270"/>
      <c r="Z1068" s="270"/>
      <c r="AA1068" s="270"/>
      <c r="AB1068" s="270"/>
      <c r="AC1068" s="270"/>
    </row>
    <row r="1069" ht="15.75" customHeight="1">
      <c r="A1069" s="516" t="s">
        <v>2530</v>
      </c>
      <c r="B1069" s="436" t="str">
        <f>VLOOKUP(C1069,'Tech. sheet (2)'!$A:$S,18,FALSE)</f>
        <v>L-838-942-170TH550F2820-BAO-A55K05</v>
      </c>
      <c r="C1069" s="437" t="str">
        <f>VLOOKUP(A1069,Register!$B:$F,3,FALSE)</f>
        <v>0,17x838x942 ALU/С BAO</v>
      </c>
      <c r="D1069" s="437" t="str">
        <f>VLOOKUP(C1069,'Tech. sheet (2)'!$A:$S,17,FALSE)</f>
        <v>BUF-8 A</v>
      </c>
      <c r="E1069" s="437" t="str">
        <f>VLOOKUP(C1069,'Tech. sheet (2)'!$A:$S,12,FALSE)</f>
        <v>ALU/С</v>
      </c>
      <c r="F1069" s="505">
        <v>1.0</v>
      </c>
      <c r="G1069" s="505" t="s">
        <v>3306</v>
      </c>
      <c r="H1069" s="437" t="s">
        <v>3328</v>
      </c>
      <c r="I1069" s="412" t="s">
        <v>3328</v>
      </c>
      <c r="J1069" s="412"/>
      <c r="K1069" s="412"/>
      <c r="L1069" s="412"/>
      <c r="M1069" s="412"/>
      <c r="N1069" s="111" t="s">
        <v>2571</v>
      </c>
      <c r="O1069" s="450" t="str">
        <f>VLOOKUP(P1069,'Tech. sheet (2)'!$A:$R,18,FALSE)</f>
        <v>L-950-876-270TH435F5628-BAO-20EB05</v>
      </c>
      <c r="P1069" s="343" t="str">
        <f>VLOOKUP(N1069,Register!$B:$E,3,FALSE)</f>
        <v>OT153-ELQ1542A3A BAO</v>
      </c>
      <c r="Q1069" s="437" t="str">
        <f>VLOOKUP(P1069,'Tech. sheet (2)'!$A:$S,17,FALSE)</f>
        <v>153-1 A</v>
      </c>
      <c r="R1069" s="447" t="str">
        <f>VLOOKUP(P1069,'Tech. sheet (2)'!$A:$S,12,FALSE)</f>
        <v>W/G</v>
      </c>
      <c r="S1069" s="505"/>
      <c r="T1069" s="505">
        <v>816733.0</v>
      </c>
      <c r="U1069" s="436">
        <f>VLOOKUP(N1069,Register!$B:$E,4,FALSE)</f>
        <v>10000</v>
      </c>
      <c r="V1069" s="412"/>
      <c r="W1069" s="270"/>
      <c r="X1069" s="270"/>
      <c r="Y1069" s="270"/>
      <c r="Z1069" s="270"/>
      <c r="AA1069" s="270"/>
      <c r="AB1069" s="270"/>
      <c r="AC1069" s="270"/>
    </row>
    <row r="1070" ht="15.75" customHeight="1">
      <c r="A1070" s="516" t="s">
        <v>2530</v>
      </c>
      <c r="B1070" s="436" t="str">
        <f>VLOOKUP(C1070,'Tech. sheet (2)'!$A:$S,18,FALSE)</f>
        <v>L-838-942-170TH550F2820-BAO-A55K05</v>
      </c>
      <c r="C1070" s="437" t="str">
        <f>VLOOKUP(A1070,Register!$B:$F,3,FALSE)</f>
        <v>0,17x838x942 ALU/С BAO</v>
      </c>
      <c r="D1070" s="437" t="str">
        <f>VLOOKUP(C1070,'Tech. sheet (2)'!$A:$S,17,FALSE)</f>
        <v>BUF-8 A</v>
      </c>
      <c r="E1070" s="437" t="str">
        <f>VLOOKUP(C1070,'Tech. sheet (2)'!$A:$S,12,FALSE)</f>
        <v>ALU/С</v>
      </c>
      <c r="F1070" s="505">
        <v>2.0</v>
      </c>
      <c r="G1070" s="505" t="s">
        <v>3308</v>
      </c>
      <c r="H1070" s="437" t="s">
        <v>3328</v>
      </c>
      <c r="I1070" s="412"/>
      <c r="J1070" s="412"/>
      <c r="K1070" s="412"/>
      <c r="L1070" s="412"/>
      <c r="M1070" s="412"/>
      <c r="N1070" s="111" t="s">
        <v>2581</v>
      </c>
      <c r="O1070" s="344" t="str">
        <f>VLOOKUP(P1070,'Tech. sheet (2)'!$A:$R,18,FALSE)</f>
        <v>L-975-925-140TS550S2828-USK-C06K05</v>
      </c>
      <c r="P1070" s="343" t="str">
        <f>VLOOKUP(N1070,Register!$B:$E,3,FALSE)</f>
        <v>0,14x975x925 G/C USK</v>
      </c>
      <c r="Q1070" s="437" t="str">
        <f>VLOOKUP(P1070,'Tech. sheet (2)'!$A:$S,17,FALSE)</f>
        <v>BUF-11 A</v>
      </c>
      <c r="R1070" s="437" t="str">
        <f>VLOOKUP(P1070,'Tech. sheet (2)'!$A:$S,12,FALSE)</f>
        <v>G/C</v>
      </c>
      <c r="S1070" s="505">
        <v>1.0</v>
      </c>
      <c r="T1070" s="505" t="s">
        <v>3306</v>
      </c>
      <c r="U1070" s="436">
        <f>VLOOKUP(N1070,Register!$B:$E,4,FALSE)</f>
        <v>23000</v>
      </c>
      <c r="V1070" s="412"/>
      <c r="W1070" s="270"/>
      <c r="X1070" s="270"/>
      <c r="Y1070" s="270"/>
      <c r="Z1070" s="270"/>
      <c r="AA1070" s="270"/>
      <c r="AB1070" s="270"/>
      <c r="AC1070" s="270"/>
    </row>
    <row r="1071" ht="15.75" customHeight="1">
      <c r="A1071" s="202" t="s">
        <v>2542</v>
      </c>
      <c r="B1071" s="436" t="str">
        <f>VLOOKUP(C1071,'Tech. sheet (2)'!$A:$S,18,FALSE)</f>
        <v>L-838-942-170TH550F2820-BAO-A55K05</v>
      </c>
      <c r="C1071" s="437" t="str">
        <f>VLOOKUP(A1071,Register!$B:$F,3,FALSE)</f>
        <v>0,17x838x942 ALU/С BAO</v>
      </c>
      <c r="D1071" s="437" t="str">
        <f>VLOOKUP(C1071,'Tech. sheet (2)'!$A:$S,17,FALSE)</f>
        <v>BUF-8 A</v>
      </c>
      <c r="E1071" s="437" t="str">
        <f>VLOOKUP(C1071,'Tech. sheet (2)'!$A:$S,12,FALSE)</f>
        <v>ALU/С</v>
      </c>
      <c r="F1071" s="505">
        <v>2.0</v>
      </c>
      <c r="G1071" s="505" t="s">
        <v>3308</v>
      </c>
      <c r="H1071" s="436">
        <f>VLOOKUP(A1071,Register!$B:$E,4,FALSE)</f>
        <v>17000</v>
      </c>
      <c r="I1071" s="412"/>
      <c r="J1071" s="412"/>
      <c r="K1071" s="412"/>
      <c r="L1071" s="412"/>
      <c r="M1071" s="412"/>
      <c r="N1071" s="111" t="s">
        <v>2585</v>
      </c>
      <c r="O1071" s="344" t="str">
        <f>VLOOKUP(P1071,'Tech. sheet (2)'!$A:$R,18,FALSE)</f>
        <v>L-922-868-160TH520F2020-BAO-21EK05</v>
      </c>
      <c r="P1071" s="343" t="str">
        <f>VLOOKUP(N1071,Register!$B:$E,3,FALSE)</f>
        <v>OT70-21EK05 0,16 BAO</v>
      </c>
      <c r="Q1071" s="437" t="str">
        <f>VLOOKUP(P1071,'Tech. sheet (2)'!$A:$S,17,FALSE)</f>
        <v>70-6 D</v>
      </c>
      <c r="R1071" s="437" t="str">
        <f>VLOOKUP(P1071,'Tech. sheet (2)'!$A:$S,12,FALSE)</f>
        <v>21EK05</v>
      </c>
      <c r="S1071" s="505">
        <v>1.0</v>
      </c>
      <c r="T1071" s="505" t="s">
        <v>3306</v>
      </c>
      <c r="U1071" s="436">
        <f>VLOOKUP(N1071,Register!$B:$E,4,FALSE)</f>
        <v>18000</v>
      </c>
      <c r="V1071" s="412"/>
      <c r="W1071" s="270"/>
      <c r="X1071" s="270"/>
      <c r="Y1071" s="270"/>
      <c r="Z1071" s="270"/>
      <c r="AA1071" s="270"/>
      <c r="AB1071" s="270"/>
      <c r="AC1071" s="270"/>
    </row>
    <row r="1072" ht="15.75" customHeight="1">
      <c r="A1072" s="202" t="s">
        <v>2560</v>
      </c>
      <c r="B1072" s="436" t="str">
        <f>VLOOKUP(C1072,'Tech. sheet (2)'!$A:$S,18,FALSE)</f>
        <v>L-942-790-160TS340S2020-RAS-А08К05</v>
      </c>
      <c r="C1072" s="437" t="str">
        <f>VLOOKUP(A1072,Register!$B:$F,3,FALSE)</f>
        <v>0,16x942x790 ALU/С</v>
      </c>
      <c r="D1072" s="437" t="str">
        <f>VLOOKUP(C1072,'Tech. sheet (2)'!$A:$S,17,FALSE)</f>
        <v>BUF-3 A</v>
      </c>
      <c r="E1072" s="437" t="str">
        <f>VLOOKUP(C1072,'Tech. sheet (2)'!$A:$S,12,FALSE)</f>
        <v>ALU/С</v>
      </c>
      <c r="F1072" s="505">
        <v>2.0</v>
      </c>
      <c r="G1072" s="505" t="s">
        <v>3308</v>
      </c>
      <c r="H1072" s="436">
        <f>VLOOKUP(A1072,Register!$B:$E,4,FALSE)</f>
        <v>19000</v>
      </c>
      <c r="I1072" s="412"/>
      <c r="J1072" s="412"/>
      <c r="K1072" s="412"/>
      <c r="L1072" s="412"/>
      <c r="M1072" s="412"/>
      <c r="N1072" s="111" t="s">
        <v>2587</v>
      </c>
      <c r="O1072" s="450" t="str">
        <f>VLOOKUP(P1072,'Tech. sheet (2)'!$A:$R,18,FALSE)</f>
        <v>L-922-868-170TH580S5628-USK-21ЕК05</v>
      </c>
      <c r="P1072" s="343" t="str">
        <f>VLOOKUP(N1072,Register!$B:$E,3,FALSE)</f>
        <v>OT070-ELQ7022A5A 21Е</v>
      </c>
      <c r="Q1072" s="447" t="str">
        <f>VLOOKUP(P1072,'Tech. sheet (2)'!$A:$S,17,FALSE)</f>
        <v>70-6 B</v>
      </c>
      <c r="R1072" s="447" t="str">
        <f>VLOOKUP(P1072,'Tech. sheet (2)'!$A:$S,12,FALSE)</f>
        <v>W/C 21Е</v>
      </c>
      <c r="S1072" s="505">
        <v>1.0</v>
      </c>
      <c r="T1072" s="505" t="s">
        <v>3306</v>
      </c>
      <c r="U1072" s="436">
        <f>VLOOKUP(N1072,Register!$B:$E,4,FALSE)</f>
        <v>16000</v>
      </c>
      <c r="V1072" s="412"/>
      <c r="W1072" s="270"/>
      <c r="X1072" s="270"/>
      <c r="Y1072" s="270"/>
      <c r="Z1072" s="270"/>
      <c r="AA1072" s="270"/>
      <c r="AB1072" s="270"/>
      <c r="AC1072" s="270"/>
    </row>
    <row r="1073" ht="15.75" customHeight="1">
      <c r="A1073" s="202" t="s">
        <v>2545</v>
      </c>
      <c r="B1073" s="436" t="str">
        <f>VLOOKUP(C1073,'Tech. sheet (2)'!$A:$S,18,FALSE)</f>
        <v>L-920-778-160TS340S2828-RAS-А08К05</v>
      </c>
      <c r="C1073" s="437" t="str">
        <f>VLOOKUP(A1073,Register!$B:$F,3,FALSE)</f>
        <v>0,16x920x778 Alu/C</v>
      </c>
      <c r="D1073" s="437" t="str">
        <f>VLOOKUP(C1073,'Tech. sheet (2)'!$A:$S,17,FALSE)</f>
        <v>BUF-7 A</v>
      </c>
      <c r="E1073" s="437" t="str">
        <f>VLOOKUP(C1073,'Tech. sheet (2)'!$A:$S,12,FALSE)</f>
        <v>ALU/C</v>
      </c>
      <c r="F1073" s="505">
        <v>2.0</v>
      </c>
      <c r="G1073" s="505" t="s">
        <v>3308</v>
      </c>
      <c r="H1073" s="436">
        <f>VLOOKUP(A1073,Register!$B:$E,4,FALSE)</f>
        <v>24000</v>
      </c>
      <c r="I1073" s="412"/>
      <c r="J1073" s="412"/>
      <c r="K1073" s="412"/>
      <c r="L1073" s="412"/>
      <c r="M1073" s="412"/>
      <c r="N1073" s="111" t="s">
        <v>2582</v>
      </c>
      <c r="O1073" s="450" t="str">
        <f>VLOOKUP(P1073,'Tech. sheet (2)'!$A:$R,18,FALSE)</f>
        <v>L-975-925-140TS550S2828-USK-21EK05</v>
      </c>
      <c r="P1073" s="343" t="str">
        <f>VLOOKUP(N1073,Register!$B:$E,3,FALSE)</f>
        <v>0,14x975x925 W/K USK</v>
      </c>
      <c r="Q1073" s="437" t="str">
        <f>VLOOKUP(P1073,'Tech. sheet (2)'!$A:$S,17,FALSE)</f>
        <v>BUF-12 A</v>
      </c>
      <c r="R1073" s="437" t="str">
        <f>VLOOKUP(P1073,'Tech. sheet (2)'!$A:$S,12,FALSE)</f>
        <v>21EK05</v>
      </c>
      <c r="S1073" s="505">
        <v>1.0</v>
      </c>
      <c r="T1073" s="505" t="s">
        <v>3306</v>
      </c>
      <c r="U1073" s="436">
        <f>VLOOKUP(N1073,Register!$B:$E,4,FALSE)</f>
        <v>22000</v>
      </c>
      <c r="V1073" s="412"/>
      <c r="W1073" s="270"/>
      <c r="X1073" s="270"/>
      <c r="Y1073" s="270"/>
      <c r="Z1073" s="270"/>
      <c r="AA1073" s="270"/>
      <c r="AB1073" s="270"/>
      <c r="AC1073" s="270"/>
    </row>
    <row r="1074" ht="15.75" customHeight="1">
      <c r="A1074" s="111" t="s">
        <v>2553</v>
      </c>
      <c r="B1074" s="436" t="str">
        <f>VLOOKUP(C1074,'Tech. sheet (2)'!$A:$S,18,FALSE)</f>
        <v>L-954-848-160TH520S2828-BAO-15VK05</v>
      </c>
      <c r="C1074" s="437" t="str">
        <f>VLOOKUP(A1074,Register!$B:$F,3,FALSE)</f>
        <v>OT062-ELQ6216A3A BAO</v>
      </c>
      <c r="D1074" s="437" t="str">
        <f>VLOOKUP(C1074,'Tech. sheet (2)'!$A:$S,17,FALSE)</f>
        <v>62-3 B</v>
      </c>
      <c r="E1074" s="437" t="str">
        <f>VLOOKUP(C1074,'Tech. sheet (2)'!$A:$S,12,FALSE)</f>
        <v>W/C 15V</v>
      </c>
      <c r="F1074" s="505">
        <v>2.0</v>
      </c>
      <c r="G1074" s="505" t="s">
        <v>3309</v>
      </c>
      <c r="H1074" s="436">
        <f>VLOOKUP(A1074,Register!$B:$E,4,FALSE)</f>
        <v>33000</v>
      </c>
      <c r="I1074" s="412"/>
      <c r="J1074" s="412"/>
      <c r="K1074" s="412"/>
      <c r="L1074" s="412"/>
      <c r="M1074" s="412"/>
      <c r="N1074" s="111" t="s">
        <v>2583</v>
      </c>
      <c r="O1074" s="344" t="str">
        <f>VLOOKUP(P1074,'Tech. sheet (2)'!$A:$R,18,FALSE)</f>
        <v>L-918-925-140TS550S2828-USK-21EK05</v>
      </c>
      <c r="P1074" s="343" t="str">
        <f>VLOOKUP(N1074,Register!$B:$E,3,FALSE)</f>
        <v>0,14x918x925 USK 21EK05</v>
      </c>
      <c r="Q1074" s="437" t="str">
        <f>VLOOKUP(P1074,'Tech. sheet (2)'!$A:$S,17,FALSE)</f>
        <v>BUF-10 A</v>
      </c>
      <c r="R1074" s="437" t="str">
        <f>VLOOKUP(P1074,'Tech. sheet (2)'!$A:$S,12,FALSE)</f>
        <v>21EK05</v>
      </c>
      <c r="S1074" s="505">
        <v>1.0</v>
      </c>
      <c r="T1074" s="505" t="s">
        <v>3306</v>
      </c>
      <c r="U1074" s="436">
        <f>VLOOKUP(N1074,Register!$B:$E,4,FALSE)</f>
        <v>15000</v>
      </c>
      <c r="V1074" s="412"/>
      <c r="W1074" s="270"/>
      <c r="X1074" s="270"/>
      <c r="Y1074" s="270"/>
      <c r="Z1074" s="270"/>
      <c r="AA1074" s="270"/>
      <c r="AB1074" s="270"/>
      <c r="AC1074" s="270"/>
    </row>
    <row r="1075" ht="15.75" customHeight="1">
      <c r="A1075" s="111" t="s">
        <v>2555</v>
      </c>
      <c r="B1075" s="436" t="str">
        <f>VLOOKUP(C1075,'Tech. sheet (2)'!$A:$S,18,FALSE)</f>
        <v>L-954-848-160TH520S2828-BAO-15VK05</v>
      </c>
      <c r="C1075" s="437" t="str">
        <f>VLOOKUP(A1075,Register!$B:$F,3,FALSE)</f>
        <v>OT062-ELQ6216A3A BAO</v>
      </c>
      <c r="D1075" s="437" t="str">
        <f>VLOOKUP(C1075,'Tech. sheet (2)'!$A:$S,17,FALSE)</f>
        <v>62-3 B</v>
      </c>
      <c r="E1075" s="437" t="str">
        <f>VLOOKUP(C1075,'Tech. sheet (2)'!$A:$S,12,FALSE)</f>
        <v>W/C 15V</v>
      </c>
      <c r="F1075" s="505">
        <v>2.0</v>
      </c>
      <c r="G1075" s="505" t="s">
        <v>3309</v>
      </c>
      <c r="H1075" s="436">
        <f>VLOOKUP(A1075,Register!$B:$E,4,FALSE)</f>
        <v>19000</v>
      </c>
      <c r="I1075" s="412"/>
      <c r="J1075" s="412"/>
      <c r="K1075" s="412"/>
      <c r="L1075" s="412"/>
      <c r="M1075" s="412"/>
      <c r="N1075" s="111" t="s">
        <v>2585</v>
      </c>
      <c r="O1075" s="344" t="str">
        <f>VLOOKUP(P1075,'Tech. sheet (2)'!$A:$R,18,FALSE)</f>
        <v>L-922-868-160TH520F2020-BAO-21EK05</v>
      </c>
      <c r="P1075" s="343" t="str">
        <f>VLOOKUP(N1075,Register!$B:$E,3,FALSE)</f>
        <v>OT70-21EK05 0,16 BAO</v>
      </c>
      <c r="Q1075" s="437" t="str">
        <f>VLOOKUP(P1075,'Tech. sheet (2)'!$A:$S,17,FALSE)</f>
        <v>70-6 D</v>
      </c>
      <c r="R1075" s="437" t="str">
        <f>VLOOKUP(P1075,'Tech. sheet (2)'!$A:$S,12,FALSE)</f>
        <v>21EK05</v>
      </c>
      <c r="S1075" s="505">
        <v>3.0</v>
      </c>
      <c r="T1075" s="505" t="s">
        <v>3310</v>
      </c>
      <c r="U1075" s="436">
        <f>VLOOKUP(N1075,Register!$B:$E,4,FALSE)</f>
        <v>18000</v>
      </c>
      <c r="V1075" s="412"/>
      <c r="W1075" s="270"/>
      <c r="X1075" s="270"/>
      <c r="Y1075" s="270"/>
      <c r="Z1075" s="270"/>
      <c r="AA1075" s="270"/>
      <c r="AB1075" s="270"/>
      <c r="AC1075" s="270"/>
    </row>
    <row r="1076" ht="15.75" customHeight="1">
      <c r="A1076" s="202" t="s">
        <v>3329</v>
      </c>
      <c r="B1076" s="436" t="str">
        <f>VLOOKUP(C1076,'Tech. sheet (2)'!$A:$S,18,FALSE)</f>
        <v>#N/A</v>
      </c>
      <c r="C1076" s="437" t="str">
        <f>VLOOKUP(A1076,Register!$B:$F,3,FALSE)</f>
        <v>#N/A</v>
      </c>
      <c r="D1076" s="437" t="str">
        <f>VLOOKUP(C1076,'Tech. sheet (2)'!$A:$S,17,FALSE)</f>
        <v>#N/A</v>
      </c>
      <c r="E1076" s="437" t="str">
        <f>VLOOKUP(C1076,'Tech. sheet (2)'!$A:$S,12,FALSE)</f>
        <v>#N/A</v>
      </c>
      <c r="F1076" s="505">
        <v>2.0</v>
      </c>
      <c r="G1076" s="505" t="s">
        <v>3330</v>
      </c>
      <c r="H1076" s="436">
        <v>100.0</v>
      </c>
      <c r="I1076" s="412"/>
      <c r="J1076" s="412"/>
      <c r="K1076" s="412"/>
      <c r="L1076" s="412"/>
      <c r="M1076" s="412"/>
      <c r="N1076" s="111" t="s">
        <v>2587</v>
      </c>
      <c r="O1076" s="450" t="str">
        <f>VLOOKUP(P1076,'Tech. sheet (2)'!$A:$R,18,FALSE)</f>
        <v>L-922-868-170TH580S5628-USK-21ЕК05</v>
      </c>
      <c r="P1076" s="343" t="str">
        <f>VLOOKUP(N1076,Register!$B:$E,3,FALSE)</f>
        <v>OT070-ELQ7022A5A 21Е</v>
      </c>
      <c r="Q1076" s="447" t="str">
        <f>VLOOKUP(P1076,'Tech. sheet (2)'!$A:$S,17,FALSE)</f>
        <v>70-6 B</v>
      </c>
      <c r="R1076" s="447" t="str">
        <f>VLOOKUP(P1076,'Tech. sheet (2)'!$A:$S,12,FALSE)</f>
        <v>W/C 21Е</v>
      </c>
      <c r="S1076" s="505">
        <v>3.0</v>
      </c>
      <c r="T1076" s="505" t="s">
        <v>3310</v>
      </c>
      <c r="U1076" s="436">
        <f>VLOOKUP(N1076,Register!$B:$E,4,FALSE)</f>
        <v>16000</v>
      </c>
      <c r="V1076" s="412"/>
      <c r="W1076" s="270"/>
      <c r="X1076" s="270"/>
      <c r="Y1076" s="270"/>
      <c r="Z1076" s="270"/>
      <c r="AA1076" s="270"/>
      <c r="AB1076" s="270"/>
      <c r="AC1076" s="270"/>
    </row>
    <row r="1077" ht="15.75" customHeight="1">
      <c r="A1077" s="202" t="s">
        <v>3329</v>
      </c>
      <c r="B1077" s="436" t="str">
        <f>VLOOKUP(C1077,'Tech. sheet (2)'!$A:$S,18,FALSE)</f>
        <v>#N/A</v>
      </c>
      <c r="C1077" s="437" t="str">
        <f>VLOOKUP(A1077,Register!$B:$F,3,FALSE)</f>
        <v>#N/A</v>
      </c>
      <c r="D1077" s="437" t="str">
        <f>VLOOKUP(C1077,'Tech. sheet (2)'!$A:$S,17,FALSE)</f>
        <v>#N/A</v>
      </c>
      <c r="E1077" s="437" t="str">
        <f>VLOOKUP(C1077,'Tech. sheet (2)'!$A:$S,12,FALSE)</f>
        <v>#N/A</v>
      </c>
      <c r="F1077" s="505">
        <v>2.0</v>
      </c>
      <c r="G1077" s="505" t="s">
        <v>3330</v>
      </c>
      <c r="H1077" s="436">
        <v>100.0</v>
      </c>
      <c r="I1077" s="412"/>
      <c r="J1077" s="412"/>
      <c r="K1077" s="412"/>
      <c r="L1077" s="412"/>
      <c r="M1077" s="412"/>
      <c r="N1077" s="111" t="s">
        <v>2582</v>
      </c>
      <c r="O1077" s="450" t="str">
        <f>VLOOKUP(P1077,'Tech. sheet (2)'!$A:$R,18,FALSE)</f>
        <v>L-975-925-140TS550S2828-USK-21EK05</v>
      </c>
      <c r="P1077" s="343" t="str">
        <f>VLOOKUP(N1077,Register!$B:$E,3,FALSE)</f>
        <v>0,14x975x925 W/K USK</v>
      </c>
      <c r="Q1077" s="437" t="str">
        <f>VLOOKUP(P1077,'Tech. sheet (2)'!$A:$S,17,FALSE)</f>
        <v>BUF-12 A</v>
      </c>
      <c r="R1077" s="437" t="str">
        <f>VLOOKUP(P1077,'Tech. sheet (2)'!$A:$S,12,FALSE)</f>
        <v>21EK05</v>
      </c>
      <c r="S1077" s="505">
        <v>3.0</v>
      </c>
      <c r="T1077" s="505" t="s">
        <v>3310</v>
      </c>
      <c r="U1077" s="436">
        <f>VLOOKUP(N1077,Register!$B:$E,4,FALSE)</f>
        <v>22000</v>
      </c>
      <c r="V1077" s="412"/>
      <c r="W1077" s="270"/>
      <c r="X1077" s="270"/>
      <c r="Y1077" s="270"/>
      <c r="Z1077" s="270"/>
      <c r="AA1077" s="270"/>
      <c r="AB1077" s="270"/>
      <c r="AC1077" s="270"/>
    </row>
    <row r="1078" ht="15.75" customHeight="1">
      <c r="A1078" s="202" t="s">
        <v>3329</v>
      </c>
      <c r="B1078" s="436" t="str">
        <f>VLOOKUP(C1078,'Tech. sheet (2)'!$A:$S,18,FALSE)</f>
        <v>#N/A</v>
      </c>
      <c r="C1078" s="437" t="str">
        <f>VLOOKUP(A1078,Register!$B:$F,3,FALSE)</f>
        <v>#N/A</v>
      </c>
      <c r="D1078" s="437" t="str">
        <f>VLOOKUP(C1078,'Tech. sheet (2)'!$A:$S,17,FALSE)</f>
        <v>#N/A</v>
      </c>
      <c r="E1078" s="437" t="str">
        <f>VLOOKUP(C1078,'Tech. sheet (2)'!$A:$S,12,FALSE)</f>
        <v>#N/A</v>
      </c>
      <c r="F1078" s="505">
        <v>3.0</v>
      </c>
      <c r="G1078" s="505" t="s">
        <v>3331</v>
      </c>
      <c r="H1078" s="436">
        <v>100.0</v>
      </c>
      <c r="I1078" s="412"/>
      <c r="J1078" s="412"/>
      <c r="K1078" s="412"/>
      <c r="L1078" s="412"/>
      <c r="M1078" s="412"/>
      <c r="N1078" s="111" t="s">
        <v>2583</v>
      </c>
      <c r="O1078" s="344" t="str">
        <f>VLOOKUP(P1078,'Tech. sheet (2)'!$A:$R,18,FALSE)</f>
        <v>L-918-925-140TS550S2828-USK-21EK05</v>
      </c>
      <c r="P1078" s="343" t="str">
        <f>VLOOKUP(N1078,Register!$B:$E,3,FALSE)</f>
        <v>0,14x918x925 USK 21EK05</v>
      </c>
      <c r="Q1078" s="437" t="str">
        <f>VLOOKUP(P1078,'Tech. sheet (2)'!$A:$S,17,FALSE)</f>
        <v>BUF-10 A</v>
      </c>
      <c r="R1078" s="437" t="str">
        <f>VLOOKUP(P1078,'Tech. sheet (2)'!$A:$S,12,FALSE)</f>
        <v>21EK05</v>
      </c>
      <c r="S1078" s="505">
        <v>3.0</v>
      </c>
      <c r="T1078" s="505" t="s">
        <v>3310</v>
      </c>
      <c r="U1078" s="436">
        <f>VLOOKUP(N1078,Register!$B:$E,4,FALSE)</f>
        <v>15000</v>
      </c>
      <c r="V1078" s="412"/>
      <c r="W1078" s="270"/>
      <c r="X1078" s="270"/>
      <c r="Y1078" s="270"/>
      <c r="Z1078" s="270"/>
      <c r="AA1078" s="270"/>
      <c r="AB1078" s="270"/>
      <c r="AC1078" s="270"/>
    </row>
    <row r="1079" ht="15.75" customHeight="1">
      <c r="A1079" s="202" t="s">
        <v>3329</v>
      </c>
      <c r="B1079" s="436" t="str">
        <f>VLOOKUP(C1079,'Tech. sheet (2)'!$A:$S,18,FALSE)</f>
        <v>#N/A</v>
      </c>
      <c r="C1079" s="437" t="str">
        <f>VLOOKUP(A1079,Register!$B:$F,3,FALSE)</f>
        <v>#N/A</v>
      </c>
      <c r="D1079" s="437" t="str">
        <f>VLOOKUP(C1079,'Tech. sheet (2)'!$A:$S,17,FALSE)</f>
        <v>#N/A</v>
      </c>
      <c r="E1079" s="437" t="str">
        <f>VLOOKUP(C1079,'Tech. sheet (2)'!$A:$S,12,FALSE)</f>
        <v>#N/A</v>
      </c>
      <c r="F1079" s="505">
        <v>3.0</v>
      </c>
      <c r="G1079" s="505" t="s">
        <v>3331</v>
      </c>
      <c r="H1079" s="436">
        <v>100.0</v>
      </c>
      <c r="I1079" s="412"/>
      <c r="J1079" s="412"/>
      <c r="K1079" s="412"/>
      <c r="L1079" s="412"/>
      <c r="M1079" s="412"/>
      <c r="N1079" s="202" t="s">
        <v>3327</v>
      </c>
      <c r="O1079" s="344" t="str">
        <f>VLOOKUP(P1079,'Tech. sheet (2)'!$A:$R,18,FALSE)</f>
        <v>#N/A</v>
      </c>
      <c r="P1079" s="343" t="str">
        <f>VLOOKUP(N1079,Register!$B:$E,3,FALSE)</f>
        <v>#N/A</v>
      </c>
      <c r="Q1079" s="437" t="str">
        <f>VLOOKUP(P1079,'Tech. sheet (2)'!$A:$S,17,FALSE)</f>
        <v>#N/A</v>
      </c>
      <c r="R1079" s="437" t="str">
        <f>VLOOKUP(P1079,'Tech. sheet (2)'!$A:$S,12,FALSE)</f>
        <v>#N/A</v>
      </c>
      <c r="S1079" s="505"/>
      <c r="T1079" s="505" t="s">
        <v>3310</v>
      </c>
      <c r="U1079" s="436" t="str">
        <f>VLOOKUP(N1079,Register!$B:$E,4,FALSE)</f>
        <v>#N/A</v>
      </c>
      <c r="V1079" s="412"/>
      <c r="W1079" s="270"/>
      <c r="X1079" s="270"/>
      <c r="Y1079" s="270"/>
      <c r="Z1079" s="270"/>
      <c r="AA1079" s="270"/>
      <c r="AB1079" s="270"/>
      <c r="AC1079" s="270"/>
    </row>
    <row r="1080" ht="15.75" customHeight="1">
      <c r="A1080" s="111" t="s">
        <v>2577</v>
      </c>
      <c r="B1080" s="436" t="str">
        <f>VLOOKUP(C1080,'Tech. sheet (2)'!$A:$S,18,FALSE)</f>
        <v>L-942-790-160TS340S2020-RAS-А08К05</v>
      </c>
      <c r="C1080" s="437" t="str">
        <f>VLOOKUP(A1080,Register!$B:$F,3,FALSE)</f>
        <v>0,16x942x790 ALU/С</v>
      </c>
      <c r="D1080" s="437" t="str">
        <f>VLOOKUP(C1080,'Tech. sheet (2)'!$A:$S,17,FALSE)</f>
        <v>BUF-3 A</v>
      </c>
      <c r="E1080" s="437" t="str">
        <f>VLOOKUP(C1080,'Tech. sheet (2)'!$A:$S,12,FALSE)</f>
        <v>ALU/С</v>
      </c>
      <c r="F1080" s="505">
        <v>1.0</v>
      </c>
      <c r="G1080" s="505" t="s">
        <v>3306</v>
      </c>
      <c r="H1080" s="436">
        <f>VLOOKUP(A1080,Register!$B:$E,4,FALSE)</f>
        <v>18000</v>
      </c>
      <c r="I1080" s="412"/>
      <c r="J1080" s="412"/>
      <c r="K1080" s="412"/>
      <c r="L1080" s="412"/>
      <c r="M1080" s="412"/>
      <c r="N1080" s="111" t="s">
        <v>2591</v>
      </c>
      <c r="O1080" s="344" t="str">
        <f>VLOOKUP(P1080,'Tech. sheet (2)'!$A:$R,18,FALSE)</f>
        <v>L-950-876-270TH435F5628-USK-20EB05</v>
      </c>
      <c r="P1080" s="343" t="str">
        <f>VLOOKUP(N1080,Register!$B:$E,3,FALSE)</f>
        <v>OT153-ELQ1542A3A USK</v>
      </c>
      <c r="Q1080" s="447" t="str">
        <f>VLOOKUP(P1080,'Tech. sheet (2)'!$A:$S,17,FALSE)</f>
        <v>153-1 A</v>
      </c>
      <c r="R1080" s="437" t="str">
        <f>VLOOKUP(P1080,'Tech. sheet (2)'!$A:$S,12,FALSE)</f>
        <v>W/G</v>
      </c>
      <c r="S1080" s="505">
        <v>1.0</v>
      </c>
      <c r="T1080" s="505" t="s">
        <v>3307</v>
      </c>
      <c r="U1080" s="436">
        <f>VLOOKUP(N1080,Register!$B:$E,4,FALSE)</f>
        <v>16000</v>
      </c>
      <c r="V1080" s="412"/>
      <c r="W1080" s="270"/>
      <c r="X1080" s="270"/>
      <c r="Y1080" s="270"/>
      <c r="Z1080" s="270"/>
      <c r="AA1080" s="270"/>
      <c r="AB1080" s="270"/>
      <c r="AC1080" s="270"/>
    </row>
    <row r="1081" ht="15.75" customHeight="1">
      <c r="A1081" s="111" t="s">
        <v>2577</v>
      </c>
      <c r="B1081" s="436" t="str">
        <f>VLOOKUP(C1081,'Tech. sheet (2)'!$A:$S,18,FALSE)</f>
        <v>L-942-790-160TS340S2020-RAS-А08К05</v>
      </c>
      <c r="C1081" s="437" t="str">
        <f>VLOOKUP(A1081,Register!$B:$F,3,FALSE)</f>
        <v>0,16x942x790 ALU/С</v>
      </c>
      <c r="D1081" s="437" t="str">
        <f>VLOOKUP(C1081,'Tech. sheet (2)'!$A:$S,17,FALSE)</f>
        <v>BUF-3 A</v>
      </c>
      <c r="E1081" s="437" t="str">
        <f>VLOOKUP(C1081,'Tech. sheet (2)'!$A:$S,12,FALSE)</f>
        <v>ALU/С</v>
      </c>
      <c r="F1081" s="505">
        <v>2.0</v>
      </c>
      <c r="G1081" s="505" t="s">
        <v>3308</v>
      </c>
      <c r="H1081" s="436">
        <f>VLOOKUP(A1081,Register!$B:$E,4,FALSE)</f>
        <v>18000</v>
      </c>
      <c r="I1081" s="412"/>
      <c r="J1081" s="412"/>
      <c r="K1081" s="412"/>
      <c r="L1081" s="412"/>
      <c r="M1081" s="412"/>
      <c r="N1081" s="111" t="s">
        <v>2594</v>
      </c>
      <c r="O1081" s="344" t="str">
        <f>VLOOKUP(P1081,'Tech. sheet (2)'!$A:$R,18,FALSE)</f>
        <v>L-950-876-270TH435F5628-BAO-20EB05</v>
      </c>
      <c r="P1081" s="343" t="str">
        <f>VLOOKUP(N1081,Register!$B:$E,3,FALSE)</f>
        <v>OT153-ELQ1554A0A BAO</v>
      </c>
      <c r="Q1081" s="437" t="str">
        <f>VLOOKUP(P1081,'Tech. sheet (2)'!$A:$S,17,FALSE)</f>
        <v>153-1 A</v>
      </c>
      <c r="R1081" s="437" t="str">
        <f>VLOOKUP(P1081,'Tech. sheet (2)'!$A:$S,12,FALSE)</f>
        <v>W/G</v>
      </c>
      <c r="S1081" s="505">
        <v>1.0</v>
      </c>
      <c r="T1081" s="505" t="s">
        <v>3307</v>
      </c>
      <c r="U1081" s="436">
        <f>VLOOKUP(N1081,Register!$B:$E,4,FALSE)</f>
        <v>4000</v>
      </c>
      <c r="V1081" s="412"/>
      <c r="W1081" s="270"/>
      <c r="X1081" s="270"/>
      <c r="Y1081" s="270"/>
      <c r="Z1081" s="270"/>
      <c r="AA1081" s="270"/>
      <c r="AB1081" s="270"/>
      <c r="AC1081" s="270"/>
    </row>
    <row r="1082" ht="15.75" customHeight="1">
      <c r="A1082" s="111" t="s">
        <v>2564</v>
      </c>
      <c r="B1082" s="436" t="str">
        <f>VLOOKUP(C1082,'Tech. sheet (2)'!$A:$S,18,FALSE)</f>
        <v>L-838-942-170TH550F2820-BAO-A55K05</v>
      </c>
      <c r="C1082" s="437" t="str">
        <f>VLOOKUP(A1082,Register!$B:$F,3,FALSE)</f>
        <v>0,17x838x942 ALU/С BAO</v>
      </c>
      <c r="D1082" s="437" t="str">
        <f>VLOOKUP(C1082,'Tech. sheet (2)'!$A:$S,17,FALSE)</f>
        <v>BUF-8 A</v>
      </c>
      <c r="E1082" s="437" t="str">
        <f>VLOOKUP(C1082,'Tech. sheet (2)'!$A:$S,12,FALSE)</f>
        <v>ALU/С</v>
      </c>
      <c r="F1082" s="505">
        <v>2.0</v>
      </c>
      <c r="G1082" s="505" t="s">
        <v>3308</v>
      </c>
      <c r="H1082" s="436">
        <f>VLOOKUP(A1082,Register!$B:$E,4,FALSE)</f>
        <v>20000</v>
      </c>
      <c r="I1082" s="412"/>
      <c r="J1082" s="412"/>
      <c r="K1082" s="412"/>
      <c r="L1082" s="412"/>
      <c r="M1082" s="412"/>
      <c r="N1082" s="111" t="s">
        <v>2592</v>
      </c>
      <c r="O1082" s="344" t="str">
        <f>VLOOKUP(P1082,'Tech. sheet (2)'!$A:$R,18,FALSE)</f>
        <v>L-950-876-270TH435F5628-BAO-20EB05 MET</v>
      </c>
      <c r="P1082" s="343" t="str">
        <f>VLOOKUP(N1082,Register!$B:$E,3,FALSE)</f>
        <v>OT153-20EB05 BAO TEST</v>
      </c>
      <c r="Q1082" s="437" t="str">
        <f>VLOOKUP(P1082,'Tech. sheet (2)'!$A:$S,17,FALSE)</f>
        <v>153-5 A</v>
      </c>
      <c r="R1082" s="437" t="str">
        <f>VLOOKUP(P1082,'Tech. sheet (2)'!$A:$S,12,FALSE)</f>
        <v>W/G</v>
      </c>
      <c r="S1082" s="505">
        <v>1.0</v>
      </c>
      <c r="T1082" s="505">
        <v>816944.0</v>
      </c>
      <c r="U1082" s="436">
        <f>VLOOKUP(N1082,Register!$B:$E,4,FALSE)</f>
        <v>5500</v>
      </c>
      <c r="V1082" s="412"/>
      <c r="W1082" s="270"/>
      <c r="X1082" s="270"/>
      <c r="Y1082" s="270"/>
      <c r="Z1082" s="270"/>
      <c r="AA1082" s="270"/>
      <c r="AB1082" s="270"/>
      <c r="AC1082" s="270"/>
    </row>
    <row r="1083" ht="15.75" customHeight="1">
      <c r="A1083" s="111" t="s">
        <v>2575</v>
      </c>
      <c r="B1083" s="436" t="str">
        <f>VLOOKUP(C1083,'Tech. sheet (2)'!$A:$S,18,FALSE)</f>
        <v>L-975-925-140TS550S2828-USK-IMP-C06K05</v>
      </c>
      <c r="C1083" s="437" t="str">
        <f>VLOOKUP(A1083,Register!$B:$F,3,FALSE)</f>
        <v>0,14x975x925 IMP G/C</v>
      </c>
      <c r="D1083" s="437" t="str">
        <f>VLOOKUP(C1083,'Tech. sheet (2)'!$A:$S,17,FALSE)</f>
        <v>BUF-11 A</v>
      </c>
      <c r="E1083" s="437" t="str">
        <f>VLOOKUP(C1083,'Tech. sheet (2)'!$A:$S,12,FALSE)</f>
        <v>G/C</v>
      </c>
      <c r="F1083" s="505">
        <v>2.0</v>
      </c>
      <c r="G1083" s="505">
        <v>101597.0</v>
      </c>
      <c r="H1083" s="436">
        <f>VLOOKUP(A1083,Register!$B:$E,4,FALSE)</f>
        <v>10000</v>
      </c>
      <c r="I1083" s="412"/>
      <c r="J1083" s="412"/>
      <c r="K1083" s="412"/>
      <c r="L1083" s="412"/>
      <c r="M1083" s="412"/>
      <c r="N1083" s="111" t="s">
        <v>2592</v>
      </c>
      <c r="O1083" s="344" t="str">
        <f>VLOOKUP(P1083,'Tech. sheet (2)'!$A:$R,18,FALSE)</f>
        <v>L-950-876-270TH435F5628-BAO-20EB05 MET</v>
      </c>
      <c r="P1083" s="343" t="str">
        <f>VLOOKUP(N1083,Register!$B:$E,3,FALSE)</f>
        <v>OT153-20EB05 BAO TEST</v>
      </c>
      <c r="Q1083" s="437" t="str">
        <f>VLOOKUP(P1083,'Tech. sheet (2)'!$A:$S,17,FALSE)</f>
        <v>153-5 A</v>
      </c>
      <c r="R1083" s="437" t="str">
        <f>VLOOKUP(P1083,'Tech. sheet (2)'!$A:$S,12,FALSE)</f>
        <v>W/G</v>
      </c>
      <c r="S1083" s="505">
        <v>2.0</v>
      </c>
      <c r="T1083" s="505">
        <v>819059.0</v>
      </c>
      <c r="U1083" s="436">
        <f>VLOOKUP(N1083,Register!$B:$E,4,FALSE)</f>
        <v>5500</v>
      </c>
      <c r="V1083" s="412"/>
      <c r="W1083" s="270"/>
      <c r="X1083" s="270"/>
      <c r="Y1083" s="270"/>
      <c r="Z1083" s="270"/>
      <c r="AA1083" s="270"/>
      <c r="AB1083" s="270"/>
      <c r="AC1083" s="270"/>
    </row>
    <row r="1084" ht="15.75" customHeight="1">
      <c r="A1084" s="111" t="s">
        <v>2571</v>
      </c>
      <c r="B1084" s="449" t="str">
        <f>VLOOKUP(C1084,'Tech. sheet (2)'!$A:$S,18,FALSE)</f>
        <v>L-950-876-270TH435F5628-BAO-20EB05</v>
      </c>
      <c r="C1084" s="437" t="str">
        <f>VLOOKUP(A1084,Register!$B:$F,3,FALSE)</f>
        <v>OT153-ELQ1542A3A BAO</v>
      </c>
      <c r="D1084" s="437" t="str">
        <f>VLOOKUP(C1084,'Tech. sheet (2)'!$A:$S,17,FALSE)</f>
        <v>153-1 A</v>
      </c>
      <c r="E1084" s="447" t="str">
        <f>VLOOKUP(C1084,'Tech. sheet (2)'!$A:$S,12,FALSE)</f>
        <v>W/G</v>
      </c>
      <c r="F1084" s="505">
        <v>2.0</v>
      </c>
      <c r="G1084" s="505">
        <v>819059.0</v>
      </c>
      <c r="H1084" s="436">
        <f>VLOOKUP(A1084,Register!$B:$E,4,FALSE)</f>
        <v>10000</v>
      </c>
      <c r="I1084" s="412"/>
      <c r="J1084" s="412"/>
      <c r="K1084" s="412"/>
      <c r="L1084" s="412"/>
      <c r="M1084" s="412"/>
      <c r="N1084" s="111" t="s">
        <v>2594</v>
      </c>
      <c r="O1084" s="344" t="str">
        <f>VLOOKUP(P1084,'Tech. sheet (2)'!$A:$R,18,FALSE)</f>
        <v>L-950-876-270TH435F5628-BAO-20EB05</v>
      </c>
      <c r="P1084" s="343" t="str">
        <f>VLOOKUP(N1084,Register!$B:$E,3,FALSE)</f>
        <v>OT153-ELQ1554A0A BAO</v>
      </c>
      <c r="Q1084" s="437" t="str">
        <f>VLOOKUP(P1084,'Tech. sheet (2)'!$A:$S,17,FALSE)</f>
        <v>153-1 A</v>
      </c>
      <c r="R1084" s="437" t="str">
        <f>VLOOKUP(P1084,'Tech. sheet (2)'!$A:$S,12,FALSE)</f>
        <v>W/G</v>
      </c>
      <c r="S1084" s="505">
        <v>2.0</v>
      </c>
      <c r="T1084" s="505">
        <v>819059.0</v>
      </c>
      <c r="U1084" s="436">
        <f>VLOOKUP(N1084,Register!$B:$E,4,FALSE)</f>
        <v>4000</v>
      </c>
      <c r="V1084" s="412"/>
      <c r="W1084" s="270"/>
      <c r="X1084" s="270"/>
      <c r="Y1084" s="270"/>
      <c r="Z1084" s="270"/>
      <c r="AA1084" s="270"/>
      <c r="AB1084" s="270"/>
      <c r="AC1084" s="270"/>
    </row>
    <row r="1085" ht="15.75" customHeight="1">
      <c r="A1085" s="111" t="s">
        <v>2564</v>
      </c>
      <c r="B1085" s="436" t="str">
        <f>VLOOKUP(C1085,'Tech. sheet (2)'!$A:$S,18,FALSE)</f>
        <v>L-838-942-170TH550F2820-BAO-A55K05</v>
      </c>
      <c r="C1085" s="437" t="str">
        <f>VLOOKUP(A1085,Register!$B:$F,3,FALSE)</f>
        <v>0,17x838x942 ALU/С BAO</v>
      </c>
      <c r="D1085" s="437" t="str">
        <f>VLOOKUP(C1085,'Tech. sheet (2)'!$A:$S,17,FALSE)</f>
        <v>BUF-8 A</v>
      </c>
      <c r="E1085" s="437" t="str">
        <f>VLOOKUP(C1085,'Tech. sheet (2)'!$A:$S,12,FALSE)</f>
        <v>ALU/С</v>
      </c>
      <c r="F1085" s="505">
        <v>2.0</v>
      </c>
      <c r="G1085" s="505" t="s">
        <v>3308</v>
      </c>
      <c r="H1085" s="436">
        <f>VLOOKUP(A1085,Register!$B:$E,4,FALSE)</f>
        <v>20000</v>
      </c>
      <c r="I1085" s="412"/>
      <c r="J1085" s="412"/>
      <c r="K1085" s="412"/>
      <c r="L1085" s="412"/>
      <c r="M1085" s="412"/>
      <c r="N1085" s="111" t="s">
        <v>2591</v>
      </c>
      <c r="O1085" s="344" t="str">
        <f>VLOOKUP(P1085,'Tech. sheet (2)'!$A:$R,18,FALSE)</f>
        <v>L-950-876-270TH435F5628-USK-20EB05</v>
      </c>
      <c r="P1085" s="343" t="str">
        <f>VLOOKUP(N1085,Register!$B:$E,3,FALSE)</f>
        <v>OT153-ELQ1542A3A USK</v>
      </c>
      <c r="Q1085" s="447" t="str">
        <f>VLOOKUP(P1085,'Tech. sheet (2)'!$A:$S,17,FALSE)</f>
        <v>153-1 A</v>
      </c>
      <c r="R1085" s="437" t="str">
        <f>VLOOKUP(P1085,'Tech. sheet (2)'!$A:$S,12,FALSE)</f>
        <v>W/G</v>
      </c>
      <c r="S1085" s="505">
        <v>2.0</v>
      </c>
      <c r="T1085" s="505">
        <v>819059.0</v>
      </c>
      <c r="U1085" s="436">
        <f>VLOOKUP(N1085,Register!$B:$E,4,FALSE)</f>
        <v>16000</v>
      </c>
      <c r="V1085" s="412"/>
      <c r="W1085" s="270"/>
      <c r="X1085" s="270"/>
      <c r="Y1085" s="270"/>
      <c r="Z1085" s="270"/>
      <c r="AA1085" s="270"/>
      <c r="AB1085" s="270"/>
      <c r="AC1085" s="270"/>
    </row>
    <row r="1086" ht="15.75" customHeight="1">
      <c r="A1086" s="111" t="s">
        <v>2581</v>
      </c>
      <c r="B1086" s="436" t="str">
        <f>VLOOKUP(C1086,'Tech. sheet (2)'!$A:$S,18,FALSE)</f>
        <v>L-975-925-140TS550S2828-USK-C06K05</v>
      </c>
      <c r="C1086" s="437" t="str">
        <f>VLOOKUP(A1086,Register!$B:$F,3,FALSE)</f>
        <v>0,14x975x925 G/C USK</v>
      </c>
      <c r="D1086" s="437" t="str">
        <f>VLOOKUP(C1086,'Tech. sheet (2)'!$A:$S,17,FALSE)</f>
        <v>BUF-11 A</v>
      </c>
      <c r="E1086" s="437" t="str">
        <f>VLOOKUP(C1086,'Tech. sheet (2)'!$A:$S,12,FALSE)</f>
        <v>G/C</v>
      </c>
      <c r="F1086" s="505">
        <v>2.0</v>
      </c>
      <c r="G1086" s="505">
        <v>101597.0</v>
      </c>
      <c r="H1086" s="436">
        <f>VLOOKUP(A1086,Register!$B:$E,4,FALSE)</f>
        <v>23000</v>
      </c>
      <c r="I1086" s="412"/>
      <c r="J1086" s="412"/>
      <c r="K1086" s="412"/>
      <c r="L1086" s="412"/>
      <c r="M1086" s="412"/>
      <c r="N1086" s="111" t="s">
        <v>2591</v>
      </c>
      <c r="O1086" s="344" t="str">
        <f>VLOOKUP(P1086,'Tech. sheet (2)'!$A:$R,18,FALSE)</f>
        <v>L-950-876-270TH435F5628-USK-20EB05</v>
      </c>
      <c r="P1086" s="343" t="str">
        <f>VLOOKUP(N1086,Register!$B:$E,3,FALSE)</f>
        <v>OT153-ELQ1542A3A USK</v>
      </c>
      <c r="Q1086" s="447" t="str">
        <f>VLOOKUP(P1086,'Tech. sheet (2)'!$A:$S,17,FALSE)</f>
        <v>153-1 A</v>
      </c>
      <c r="R1086" s="437" t="str">
        <f>VLOOKUP(P1086,'Tech. sheet (2)'!$A:$S,12,FALSE)</f>
        <v>W/G</v>
      </c>
      <c r="S1086" s="505">
        <v>3.0</v>
      </c>
      <c r="T1086" s="505">
        <v>816733.0</v>
      </c>
      <c r="U1086" s="436">
        <f>VLOOKUP(N1086,Register!$B:$E,4,FALSE)</f>
        <v>16000</v>
      </c>
      <c r="V1086" s="412"/>
      <c r="W1086" s="270"/>
      <c r="X1086" s="270"/>
      <c r="Y1086" s="270"/>
      <c r="Z1086" s="270"/>
      <c r="AA1086" s="270"/>
      <c r="AB1086" s="270"/>
      <c r="AC1086" s="270"/>
    </row>
    <row r="1087" ht="15.75" customHeight="1">
      <c r="A1087" s="111" t="s">
        <v>2585</v>
      </c>
      <c r="B1087" s="436" t="str">
        <f>VLOOKUP(C1087,'Tech. sheet (2)'!$A:$S,18,FALSE)</f>
        <v>L-922-868-160TH520F2020-BAO-21EK05</v>
      </c>
      <c r="C1087" s="437" t="str">
        <f>VLOOKUP(A1087,Register!$B:$F,3,FALSE)</f>
        <v>OT70-21EK05 0,16 BAO</v>
      </c>
      <c r="D1087" s="437" t="str">
        <f>VLOOKUP(C1087,'Tech. sheet (2)'!$A:$S,17,FALSE)</f>
        <v>70-6 D</v>
      </c>
      <c r="E1087" s="437" t="str">
        <f>VLOOKUP(C1087,'Tech. sheet (2)'!$A:$S,12,FALSE)</f>
        <v>21EK05</v>
      </c>
      <c r="F1087" s="505">
        <v>2.0</v>
      </c>
      <c r="G1087" s="505" t="s">
        <v>3309</v>
      </c>
      <c r="H1087" s="436">
        <f>VLOOKUP(A1087,Register!$B:$E,4,FALSE)</f>
        <v>18000</v>
      </c>
      <c r="I1087" s="412"/>
      <c r="J1087" s="412"/>
      <c r="K1087" s="412"/>
      <c r="L1087" s="412"/>
      <c r="M1087" s="412"/>
      <c r="N1087" s="111" t="s">
        <v>2592</v>
      </c>
      <c r="O1087" s="344" t="str">
        <f>VLOOKUP(P1087,'Tech. sheet (2)'!$A:$R,18,FALSE)</f>
        <v>L-950-876-270TH435F5628-BAO-20EB05 MET</v>
      </c>
      <c r="P1087" s="343" t="str">
        <f>VLOOKUP(N1087,Register!$B:$E,3,FALSE)</f>
        <v>OT153-20EB05 BAO TEST</v>
      </c>
      <c r="Q1087" s="437" t="str">
        <f>VLOOKUP(P1087,'Tech. sheet (2)'!$A:$S,17,FALSE)</f>
        <v>153-5 A</v>
      </c>
      <c r="R1087" s="437" t="str">
        <f>VLOOKUP(P1087,'Tech. sheet (2)'!$A:$S,12,FALSE)</f>
        <v>W/G</v>
      </c>
      <c r="S1087" s="505">
        <v>3.0</v>
      </c>
      <c r="T1087" s="505">
        <v>816733.0</v>
      </c>
      <c r="U1087" s="436">
        <f>VLOOKUP(N1087,Register!$B:$E,4,FALSE)</f>
        <v>5500</v>
      </c>
      <c r="V1087" s="412"/>
      <c r="W1087" s="270"/>
      <c r="X1087" s="270"/>
      <c r="Y1087" s="270"/>
      <c r="Z1087" s="270"/>
      <c r="AA1087" s="270"/>
      <c r="AB1087" s="270"/>
      <c r="AC1087" s="270"/>
    </row>
    <row r="1088" ht="15.75" customHeight="1">
      <c r="A1088" s="111" t="s">
        <v>2587</v>
      </c>
      <c r="B1088" s="449" t="str">
        <f>VLOOKUP(C1088,'Tech. sheet (2)'!$A:$S,18,FALSE)</f>
        <v>L-922-868-170TH580S5628-USK-21ЕК05</v>
      </c>
      <c r="C1088" s="437" t="str">
        <f>VLOOKUP(A1088,Register!$B:$F,3,FALSE)</f>
        <v>OT070-ELQ7022A5A 21Е</v>
      </c>
      <c r="D1088" s="447" t="str">
        <f>VLOOKUP(C1088,'Tech. sheet (2)'!$A:$S,17,FALSE)</f>
        <v>70-6 B</v>
      </c>
      <c r="E1088" s="447" t="str">
        <f>VLOOKUP(C1088,'Tech. sheet (2)'!$A:$S,12,FALSE)</f>
        <v>W/C 21Е</v>
      </c>
      <c r="F1088" s="505">
        <v>2.0</v>
      </c>
      <c r="G1088" s="505" t="s">
        <v>3309</v>
      </c>
      <c r="H1088" s="436">
        <f>VLOOKUP(A1088,Register!$B:$E,4,FALSE)</f>
        <v>16000</v>
      </c>
      <c r="I1088" s="412"/>
      <c r="J1088" s="412"/>
      <c r="K1088" s="412"/>
      <c r="L1088" s="412"/>
      <c r="M1088" s="412"/>
      <c r="N1088" s="111" t="s">
        <v>2594</v>
      </c>
      <c r="O1088" s="344" t="str">
        <f>VLOOKUP(P1088,'Tech. sheet (2)'!$A:$R,18,FALSE)</f>
        <v>L-950-876-270TH435F5628-BAO-20EB05</v>
      </c>
      <c r="P1088" s="343" t="str">
        <f>VLOOKUP(N1088,Register!$B:$E,3,FALSE)</f>
        <v>OT153-ELQ1554A0A BAO</v>
      </c>
      <c r="Q1088" s="437" t="str">
        <f>VLOOKUP(P1088,'Tech. sheet (2)'!$A:$S,17,FALSE)</f>
        <v>153-1 A</v>
      </c>
      <c r="R1088" s="437" t="str">
        <f>VLOOKUP(P1088,'Tech. sheet (2)'!$A:$S,12,FALSE)</f>
        <v>W/G</v>
      </c>
      <c r="S1088" s="505">
        <v>3.0</v>
      </c>
      <c r="T1088" s="505">
        <v>816733.0</v>
      </c>
      <c r="U1088" s="436">
        <f>VLOOKUP(N1088,Register!$B:$E,4,FALSE)</f>
        <v>4000</v>
      </c>
      <c r="V1088" s="412"/>
      <c r="W1088" s="270"/>
      <c r="X1088" s="270"/>
      <c r="Y1088" s="270"/>
      <c r="Z1088" s="270"/>
      <c r="AA1088" s="270"/>
      <c r="AB1088" s="270"/>
      <c r="AC1088" s="270"/>
    </row>
    <row r="1089" ht="15.75" customHeight="1">
      <c r="A1089" s="111" t="s">
        <v>2582</v>
      </c>
      <c r="B1089" s="449" t="str">
        <f>VLOOKUP(C1089,'Tech. sheet (2)'!$A:$S,18,FALSE)</f>
        <v>L-975-925-140TS550S2828-USK-21EK05</v>
      </c>
      <c r="C1089" s="437" t="str">
        <f>VLOOKUP(A1089,Register!$B:$F,3,FALSE)</f>
        <v>0,14x975x925 W/K USK</v>
      </c>
      <c r="D1089" s="437" t="str">
        <f>VLOOKUP(C1089,'Tech. sheet (2)'!$A:$S,17,FALSE)</f>
        <v>BUF-12 A</v>
      </c>
      <c r="E1089" s="437" t="str">
        <f>VLOOKUP(C1089,'Tech. sheet (2)'!$A:$S,12,FALSE)</f>
        <v>21EK05</v>
      </c>
      <c r="F1089" s="505">
        <v>2.0</v>
      </c>
      <c r="G1089" s="505" t="s">
        <v>3309</v>
      </c>
      <c r="H1089" s="436">
        <f>VLOOKUP(A1089,Register!$B:$E,4,FALSE)</f>
        <v>22000</v>
      </c>
      <c r="I1089" s="412"/>
      <c r="J1089" s="412"/>
      <c r="K1089" s="412"/>
      <c r="L1089" s="412"/>
      <c r="M1089" s="412"/>
      <c r="N1089" s="111" t="s">
        <v>2616</v>
      </c>
      <c r="O1089" s="344" t="str">
        <f>VLOOKUP(P1089,'Tech. sheet (2)'!$A:$R,18,FALSE)</f>
        <v>L-942-790-160TS340S2020-RAS-А08К05</v>
      </c>
      <c r="P1089" s="343" t="str">
        <f>VLOOKUP(N1089,Register!$B:$E,3,FALSE)</f>
        <v>0,16x942x790 ALU/С</v>
      </c>
      <c r="Q1089" s="437" t="str">
        <f>VLOOKUP(P1089,'Tech. sheet (2)'!$A:$S,17,FALSE)</f>
        <v>BUF-3 A</v>
      </c>
      <c r="R1089" s="437" t="str">
        <f>VLOOKUP(P1089,'Tech. sheet (2)'!$A:$S,12,FALSE)</f>
        <v>ALU/С</v>
      </c>
      <c r="S1089" s="505">
        <v>1.0</v>
      </c>
      <c r="T1089" s="505" t="s">
        <v>3306</v>
      </c>
      <c r="U1089" s="436">
        <f>VLOOKUP(N1089,Register!$B:$E,4,FALSE)</f>
        <v>18000</v>
      </c>
      <c r="V1089" s="412"/>
      <c r="W1089" s="270"/>
      <c r="X1089" s="270"/>
      <c r="Y1089" s="270"/>
      <c r="Z1089" s="270"/>
      <c r="AA1089" s="270"/>
      <c r="AB1089" s="270"/>
      <c r="AC1089" s="270"/>
    </row>
    <row r="1090" ht="15.75" customHeight="1">
      <c r="A1090" s="111" t="s">
        <v>2583</v>
      </c>
      <c r="B1090" s="436" t="str">
        <f>VLOOKUP(C1090,'Tech. sheet (2)'!$A:$S,18,FALSE)</f>
        <v>L-918-925-140TS550S2828-USK-21EK05</v>
      </c>
      <c r="C1090" s="437" t="str">
        <f>VLOOKUP(A1090,Register!$B:$F,3,FALSE)</f>
        <v>0,14x918x925 USK 21EK05</v>
      </c>
      <c r="D1090" s="437" t="str">
        <f>VLOOKUP(C1090,'Tech. sheet (2)'!$A:$S,17,FALSE)</f>
        <v>BUF-10 A</v>
      </c>
      <c r="E1090" s="437" t="str">
        <f>VLOOKUP(C1090,'Tech. sheet (2)'!$A:$S,12,FALSE)</f>
        <v>21EK05</v>
      </c>
      <c r="F1090" s="505">
        <v>2.0</v>
      </c>
      <c r="G1090" s="505" t="s">
        <v>3309</v>
      </c>
      <c r="H1090" s="436">
        <f>VLOOKUP(A1090,Register!$B:$E,4,FALSE)</f>
        <v>15000</v>
      </c>
      <c r="I1090" s="412"/>
      <c r="J1090" s="412"/>
      <c r="K1090" s="412"/>
      <c r="L1090" s="412"/>
      <c r="M1090" s="412"/>
      <c r="N1090" s="111" t="s">
        <v>2617</v>
      </c>
      <c r="O1090" s="344" t="str">
        <f>VLOOKUP(P1090,'Tech. sheet (2)'!$A:$R,18,FALSE)</f>
        <v>L-942-790-160TS340S2020-RAS-А08К05</v>
      </c>
      <c r="P1090" s="343" t="str">
        <f>VLOOKUP(N1090,Register!$B:$E,3,FALSE)</f>
        <v>0,16x942x790 ALU/С</v>
      </c>
      <c r="Q1090" s="437" t="str">
        <f>VLOOKUP(P1090,'Tech. sheet (2)'!$A:$S,17,FALSE)</f>
        <v>BUF-3 A</v>
      </c>
      <c r="R1090" s="437" t="str">
        <f>VLOOKUP(P1090,'Tech. sheet (2)'!$A:$S,12,FALSE)</f>
        <v>ALU/С</v>
      </c>
      <c r="S1090" s="505">
        <v>1.0</v>
      </c>
      <c r="T1090" s="505" t="s">
        <v>3306</v>
      </c>
      <c r="U1090" s="436">
        <f>VLOOKUP(N1090,Register!$B:$E,4,FALSE)</f>
        <v>18000</v>
      </c>
      <c r="V1090" s="412"/>
      <c r="W1090" s="270"/>
      <c r="X1090" s="270"/>
      <c r="Y1090" s="270"/>
      <c r="Z1090" s="270"/>
      <c r="AA1090" s="270"/>
      <c r="AB1090" s="270"/>
      <c r="AC1090" s="270"/>
    </row>
    <row r="1091" ht="15.75" customHeight="1">
      <c r="A1091" s="111" t="s">
        <v>2597</v>
      </c>
      <c r="B1091" s="436" t="str">
        <f>VLOOKUP(C1091,'Tech. sheet (2)'!$A:$S,18,FALSE)</f>
        <v>L-942-790-160TS340S2020-RAS-А08К05</v>
      </c>
      <c r="C1091" s="437" t="str">
        <f>VLOOKUP(A1091,Register!$B:$F,3,FALSE)</f>
        <v>0,16x942x790 ALU/С</v>
      </c>
      <c r="D1091" s="437" t="str">
        <f>VLOOKUP(C1091,'Tech. sheet (2)'!$A:$S,17,FALSE)</f>
        <v>BUF-3 A</v>
      </c>
      <c r="E1091" s="437" t="str">
        <f>VLOOKUP(C1091,'Tech. sheet (2)'!$A:$S,12,FALSE)</f>
        <v>ALU/С</v>
      </c>
      <c r="F1091" s="505">
        <v>1.0</v>
      </c>
      <c r="G1091" s="505" t="s">
        <v>3306</v>
      </c>
      <c r="H1091" s="436">
        <f>VLOOKUP(A1091,Register!$B:$E,4,FALSE)</f>
        <v>26000</v>
      </c>
      <c r="I1091" s="412"/>
      <c r="J1091" s="412"/>
      <c r="K1091" s="412"/>
      <c r="L1091" s="412"/>
      <c r="M1091" s="412"/>
      <c r="N1091" s="111" t="s">
        <v>2621</v>
      </c>
      <c r="O1091" s="344" t="str">
        <f>VLOOKUP(P1091,'Tech. sheet (2)'!$A:$R,18,FALSE)</f>
        <v>L-808-908-200TH550S2828-BAO-A07K05</v>
      </c>
      <c r="P1091" s="343" t="str">
        <f>VLOOKUP(N1091,Register!$B:$E,3,FALSE)</f>
        <v>OT96 Alu/C BAO auto</v>
      </c>
      <c r="Q1091" s="437" t="str">
        <f>VLOOKUP(P1091,'Tech. sheet (2)'!$A:$S,17,FALSE)</f>
        <v>96-1 A</v>
      </c>
      <c r="R1091" s="437" t="str">
        <f>VLOOKUP(P1091,'Tech. sheet (2)'!$A:$S,12,FALSE)</f>
        <v>ALU/C</v>
      </c>
      <c r="S1091" s="505">
        <v>1.0</v>
      </c>
      <c r="T1091" s="505" t="s">
        <v>3306</v>
      </c>
      <c r="U1091" s="436">
        <f>VLOOKUP(N1091,Register!$B:$E,4,FALSE)</f>
        <v>34000</v>
      </c>
      <c r="V1091" s="412"/>
      <c r="W1091" s="270"/>
      <c r="X1091" s="270"/>
      <c r="Y1091" s="270"/>
      <c r="Z1091" s="270"/>
      <c r="AA1091" s="270"/>
      <c r="AB1091" s="270"/>
      <c r="AC1091" s="270"/>
    </row>
    <row r="1092" ht="15.75" customHeight="1">
      <c r="A1092" s="111" t="s">
        <v>2599</v>
      </c>
      <c r="B1092" s="436" t="str">
        <f>VLOOKUP(C1092,'Tech. sheet (2)'!$A:$S,18,FALSE)</f>
        <v>L-942-790-160TS340S2020-RAS-А08К05</v>
      </c>
      <c r="C1092" s="437" t="str">
        <f>VLOOKUP(A1092,Register!$B:$F,3,FALSE)</f>
        <v>0,16x942x790 ALU/С</v>
      </c>
      <c r="D1092" s="437" t="str">
        <f>VLOOKUP(C1092,'Tech. sheet (2)'!$A:$S,17,FALSE)</f>
        <v>BUF-3 A</v>
      </c>
      <c r="E1092" s="437" t="str">
        <f>VLOOKUP(C1092,'Tech. sheet (2)'!$A:$S,12,FALSE)</f>
        <v>ALU/С</v>
      </c>
      <c r="F1092" s="505">
        <v>1.0</v>
      </c>
      <c r="G1092" s="505" t="s">
        <v>3306</v>
      </c>
      <c r="H1092" s="436">
        <f>VLOOKUP(A1092,Register!$B:$E,4,FALSE)</f>
        <v>20000</v>
      </c>
      <c r="I1092" s="412"/>
      <c r="J1092" s="412"/>
      <c r="K1092" s="412"/>
      <c r="L1092" s="412"/>
      <c r="M1092" s="412"/>
      <c r="N1092" s="111" t="s">
        <v>2618</v>
      </c>
      <c r="O1092" s="344" t="str">
        <f>VLOOKUP(P1092,'Tech. sheet (2)'!$A:$R,18,FALSE)</f>
        <v>L-922-868-170TH580S2828-USK-07CK05</v>
      </c>
      <c r="P1092" s="343" t="str">
        <f>VLOOKUP(N1092,Register!$B:$E,3,FALSE)</f>
        <v>OT070-ELQ7013A9A USK</v>
      </c>
      <c r="Q1092" s="437" t="str">
        <f>VLOOKUP(P1092,'Tech. sheet (2)'!$A:$S,17,FALSE)</f>
        <v>70-3 A</v>
      </c>
      <c r="R1092" s="437" t="str">
        <f>VLOOKUP(P1092,'Tech. sheet (2)'!$A:$S,12,FALSE)</f>
        <v>G/C</v>
      </c>
      <c r="S1092" s="505">
        <v>1.0</v>
      </c>
      <c r="T1092" s="505" t="s">
        <v>3306</v>
      </c>
      <c r="U1092" s="436">
        <f>VLOOKUP(N1092,Register!$B:$E,4,FALSE)</f>
        <v>15000</v>
      </c>
      <c r="V1092" s="412"/>
      <c r="W1092" s="270"/>
      <c r="X1092" s="270"/>
      <c r="Y1092" s="270"/>
      <c r="Z1092" s="270"/>
      <c r="AA1092" s="270"/>
      <c r="AB1092" s="270"/>
      <c r="AC1092" s="270"/>
    </row>
    <row r="1093" ht="15.75" customHeight="1">
      <c r="A1093" s="111" t="s">
        <v>2599</v>
      </c>
      <c r="B1093" s="436" t="str">
        <f>VLOOKUP(C1093,'Tech. sheet (2)'!$A:$S,18,FALSE)</f>
        <v>L-942-790-160TS340S2020-RAS-А08К05</v>
      </c>
      <c r="C1093" s="437" t="str">
        <f>VLOOKUP(A1093,Register!$B:$F,3,FALSE)</f>
        <v>0,16x942x790 ALU/С</v>
      </c>
      <c r="D1093" s="437" t="str">
        <f>VLOOKUP(C1093,'Tech. sheet (2)'!$A:$S,17,FALSE)</f>
        <v>BUF-3 A</v>
      </c>
      <c r="E1093" s="437" t="str">
        <f>VLOOKUP(C1093,'Tech. sheet (2)'!$A:$S,12,FALSE)</f>
        <v>ALU/С</v>
      </c>
      <c r="F1093" s="505">
        <v>2.0</v>
      </c>
      <c r="G1093" s="505" t="s">
        <v>3308</v>
      </c>
      <c r="H1093" s="436">
        <f>VLOOKUP(A1093,Register!$B:$E,4,FALSE)</f>
        <v>20000</v>
      </c>
      <c r="I1093" s="412"/>
      <c r="J1093" s="412"/>
      <c r="K1093" s="412"/>
      <c r="L1093" s="412"/>
      <c r="M1093" s="412"/>
      <c r="N1093" s="131" t="s">
        <v>2613</v>
      </c>
      <c r="O1093" s="344" t="str">
        <f>VLOOKUP(P1093,'Tech. sheet (2)'!$A:$R,18,FALSE)</f>
        <v>L-975-925-140TS550S2828-USK-C06K05</v>
      </c>
      <c r="P1093" s="343" t="str">
        <f>VLOOKUP(N1093,Register!$B:$E,3,FALSE)</f>
        <v>0,14x975x925 G/C USK</v>
      </c>
      <c r="Q1093" s="437" t="str">
        <f>VLOOKUP(P1093,'Tech. sheet (2)'!$A:$S,17,FALSE)</f>
        <v>BUF-11 A</v>
      </c>
      <c r="R1093" s="437" t="str">
        <f>VLOOKUP(P1093,'Tech. sheet (2)'!$A:$S,12,FALSE)</f>
        <v>G/C</v>
      </c>
      <c r="S1093" s="505">
        <v>1.0</v>
      </c>
      <c r="T1093" s="505" t="s">
        <v>3306</v>
      </c>
      <c r="U1093" s="436">
        <f>VLOOKUP(N1093,Register!$B:$E,4,FALSE)</f>
        <v>16000</v>
      </c>
      <c r="V1093" s="412"/>
      <c r="W1093" s="270"/>
      <c r="X1093" s="270"/>
      <c r="Y1093" s="270"/>
      <c r="Z1093" s="270"/>
      <c r="AA1093" s="270"/>
      <c r="AB1093" s="270"/>
      <c r="AC1093" s="270"/>
    </row>
    <row r="1094" ht="15.75" customHeight="1">
      <c r="A1094" s="111" t="s">
        <v>2597</v>
      </c>
      <c r="B1094" s="436" t="str">
        <f>VLOOKUP(C1094,'Tech. sheet (2)'!$A:$S,18,FALSE)</f>
        <v>L-942-790-160TS340S2020-RAS-А08К05</v>
      </c>
      <c r="C1094" s="437" t="str">
        <f>VLOOKUP(A1094,Register!$B:$F,3,FALSE)</f>
        <v>0,16x942x790 ALU/С</v>
      </c>
      <c r="D1094" s="437" t="str">
        <f>VLOOKUP(C1094,'Tech. sheet (2)'!$A:$S,17,FALSE)</f>
        <v>BUF-3 A</v>
      </c>
      <c r="E1094" s="437" t="str">
        <f>VLOOKUP(C1094,'Tech. sheet (2)'!$A:$S,12,FALSE)</f>
        <v>ALU/С</v>
      </c>
      <c r="F1094" s="505">
        <v>2.0</v>
      </c>
      <c r="G1094" s="505" t="s">
        <v>3308</v>
      </c>
      <c r="H1094" s="436">
        <f>VLOOKUP(A1094,Register!$B:$E,4,FALSE)</f>
        <v>26000</v>
      </c>
      <c r="I1094" s="412"/>
      <c r="J1094" s="412"/>
      <c r="K1094" s="412"/>
      <c r="L1094" s="412"/>
      <c r="M1094" s="412"/>
      <c r="N1094" s="111" t="s">
        <v>2620</v>
      </c>
      <c r="O1094" s="344" t="str">
        <f>VLOOKUP(P1094,'Tech. sheet (2)'!$A:$R,18,FALSE)</f>
        <v>L-954-848-170TH435S2828-HBI-20EK05</v>
      </c>
      <c r="P1094" s="343" t="str">
        <f>VLOOKUP(N1094,Register!$B:$E,3,FALSE)</f>
        <v>OT062-20EK05 HBI</v>
      </c>
      <c r="Q1094" s="437" t="str">
        <f>VLOOKUP(P1094,'Tech. sheet (2)'!$A:$S,17,FALSE)</f>
        <v>62-4 A</v>
      </c>
      <c r="R1094" s="437" t="str">
        <f>VLOOKUP(P1094,'Tech. sheet (2)'!$A:$S,12,FALSE)</f>
        <v>20EK05</v>
      </c>
      <c r="S1094" s="505"/>
      <c r="T1094" s="505"/>
      <c r="U1094" s="436">
        <f>VLOOKUP(N1094,Register!$B:$E,4,FALSE)</f>
        <v>17000</v>
      </c>
      <c r="V1094" s="412"/>
      <c r="W1094" s="270"/>
      <c r="X1094" s="270"/>
      <c r="Y1094" s="270"/>
      <c r="Z1094" s="270"/>
      <c r="AA1094" s="270"/>
      <c r="AB1094" s="270"/>
      <c r="AC1094" s="270"/>
    </row>
    <row r="1095" ht="15.75" customHeight="1">
      <c r="A1095" s="111" t="s">
        <v>2602</v>
      </c>
      <c r="B1095" s="436" t="str">
        <f>VLOOKUP(C1095,'Tech. sheet (2)'!$A:$S,18,FALSE)</f>
        <v>L-838-826-250TH415F7575-RAS---K05 Hollande</v>
      </c>
      <c r="C1095" s="437" t="str">
        <f>VLOOKUP(A1095,Register!$B:$F,3,FALSE)</f>
        <v>OT99-ELQ9999A0A ARP RAS</v>
      </c>
      <c r="D1095" s="437" t="str">
        <f>VLOOKUP(C1095,'Tech. sheet (2)'!$A:$S,17,FALSE)</f>
        <v>99-S-2 A</v>
      </c>
      <c r="E1095" s="437" t="str">
        <f>VLOOKUP(C1095,'Tech. sheet (2)'!$A:$S,12,FALSE)</f>
        <v>P/C Hollande</v>
      </c>
      <c r="F1095" s="505">
        <v>1.0</v>
      </c>
      <c r="G1095" s="505" t="s">
        <v>3306</v>
      </c>
      <c r="H1095" s="436">
        <f>VLOOKUP(A1095,Register!$B:$E,4,FALSE)</f>
        <v>6500</v>
      </c>
      <c r="I1095" s="412"/>
      <c r="J1095" s="412"/>
      <c r="K1095" s="412"/>
      <c r="L1095" s="412"/>
      <c r="M1095" s="412"/>
      <c r="N1095" s="111" t="s">
        <v>2620</v>
      </c>
      <c r="O1095" s="344" t="str">
        <f>VLOOKUP(P1095,'Tech. sheet (2)'!$A:$R,18,FALSE)</f>
        <v>L-954-848-170TH435S2828-HBI-20EK05</v>
      </c>
      <c r="P1095" s="343" t="str">
        <f>VLOOKUP(N1095,Register!$B:$E,3,FALSE)</f>
        <v>OT062-20EK05 HBI</v>
      </c>
      <c r="Q1095" s="437" t="str">
        <f>VLOOKUP(P1095,'Tech. sheet (2)'!$A:$S,17,FALSE)</f>
        <v>62-4 A</v>
      </c>
      <c r="R1095" s="437" t="str">
        <f>VLOOKUP(P1095,'Tech. sheet (2)'!$A:$S,12,FALSE)</f>
        <v>20EK05</v>
      </c>
      <c r="S1095" s="505"/>
      <c r="T1095" s="505"/>
      <c r="U1095" s="436">
        <f>VLOOKUP(N1095,Register!$B:$E,4,FALSE)</f>
        <v>17000</v>
      </c>
      <c r="V1095" s="412"/>
      <c r="W1095" s="270"/>
      <c r="X1095" s="270"/>
      <c r="Y1095" s="270"/>
      <c r="Z1095" s="270"/>
      <c r="AA1095" s="270"/>
      <c r="AB1095" s="270"/>
      <c r="AC1095" s="270"/>
    </row>
    <row r="1096" ht="15.75" customHeight="1">
      <c r="A1096" s="111" t="s">
        <v>2595</v>
      </c>
      <c r="B1096" s="436" t="str">
        <f>VLOOKUP(C1096,'Tech. sheet (2)'!$A:$S,18,FALSE)</f>
        <v>L-808-908-180TH550S2828-BAO-A07K05</v>
      </c>
      <c r="C1096" s="437" t="str">
        <f>VLOOKUP(A1096,Register!$B:$F,3,FALSE)</f>
        <v>OT96 ALU/C 0,18 BAO auto</v>
      </c>
      <c r="D1096" s="437" t="str">
        <f>VLOOKUP(C1096,'Tech. sheet (2)'!$A:$S,17,FALSE)</f>
        <v>96-1 B</v>
      </c>
      <c r="E1096" s="437" t="str">
        <f>VLOOKUP(C1096,'Tech. sheet (2)'!$A:$S,12,FALSE)</f>
        <v>ALU/C</v>
      </c>
      <c r="F1096" s="505">
        <v>1.0</v>
      </c>
      <c r="G1096" s="505" t="s">
        <v>3306</v>
      </c>
      <c r="H1096" s="436">
        <f>VLOOKUP(A1096,Register!$B:$E,4,FALSE)</f>
        <v>17000</v>
      </c>
      <c r="I1096" s="412"/>
      <c r="J1096" s="412"/>
      <c r="K1096" s="412"/>
      <c r="L1096" s="412"/>
      <c r="M1096" s="412"/>
      <c r="N1096" s="111" t="s">
        <v>2626</v>
      </c>
      <c r="O1096" s="344" t="str">
        <f>VLOOKUP(P1096,'Tech. sheet (2)'!$A:$R,18,FALSE)</f>
        <v>L-922-868-170TH580S2828-USK-W14K05</v>
      </c>
      <c r="P1096" s="343" t="str">
        <f>VLOOKUP(N1096,Register!$B:$E,3,FALSE)</f>
        <v>OT070-ELQ7022A6A 28/28 USK </v>
      </c>
      <c r="Q1096" s="437" t="str">
        <f>VLOOKUP(P1096,'Tech. sheet (2)'!$A:$S,17,FALSE)</f>
        <v>70-5</v>
      </c>
      <c r="R1096" s="437" t="str">
        <f>VLOOKUP(P1096,'Tech. sheet (2)'!$A:$S,12,FALSE)</f>
        <v>2W/C</v>
      </c>
      <c r="S1096" s="505">
        <v>1.0</v>
      </c>
      <c r="T1096" s="505" t="s">
        <v>3306</v>
      </c>
      <c r="U1096" s="436">
        <f>VLOOKUP(N1096,Register!$B:$E,4,FALSE)</f>
        <v>9600</v>
      </c>
      <c r="V1096" s="412"/>
      <c r="W1096" s="270"/>
      <c r="X1096" s="270"/>
      <c r="Y1096" s="270"/>
      <c r="Z1096" s="270"/>
      <c r="AA1096" s="270"/>
      <c r="AB1096" s="270"/>
      <c r="AC1096" s="270"/>
    </row>
    <row r="1097" ht="15.75" customHeight="1">
      <c r="A1097" s="111" t="s">
        <v>2595</v>
      </c>
      <c r="B1097" s="436" t="str">
        <f>VLOOKUP(C1097,'Tech. sheet (2)'!$A:$S,18,FALSE)</f>
        <v>L-808-908-180TH550S2828-BAO-A07K05</v>
      </c>
      <c r="C1097" s="437" t="str">
        <f>VLOOKUP(A1097,Register!$B:$F,3,FALSE)</f>
        <v>OT96 ALU/C 0,18 BAO auto</v>
      </c>
      <c r="D1097" s="437" t="str">
        <f>VLOOKUP(C1097,'Tech. sheet (2)'!$A:$S,17,FALSE)</f>
        <v>96-1 B</v>
      </c>
      <c r="E1097" s="437" t="str">
        <f>VLOOKUP(C1097,'Tech. sheet (2)'!$A:$S,12,FALSE)</f>
        <v>ALU/C</v>
      </c>
      <c r="F1097" s="505">
        <v>2.0</v>
      </c>
      <c r="G1097" s="505" t="s">
        <v>3308</v>
      </c>
      <c r="H1097" s="436">
        <f>VLOOKUP(A1097,Register!$B:$E,4,FALSE)</f>
        <v>17000</v>
      </c>
      <c r="I1097" s="412"/>
      <c r="J1097" s="412"/>
      <c r="K1097" s="412"/>
      <c r="L1097" s="412"/>
      <c r="M1097" s="412"/>
      <c r="N1097" s="111" t="s">
        <v>2629</v>
      </c>
      <c r="O1097" s="344" t="str">
        <f>VLOOKUP(P1097,'Tech. sheet (2)'!$A:$R,18,FALSE)</f>
        <v>L-954-848-160TH520S2828-BAO-15VK05</v>
      </c>
      <c r="P1097" s="343" t="str">
        <f>VLOOKUP(N1097,Register!$B:$E,3,FALSE)</f>
        <v>OT062-ELQ6216A3A BAO</v>
      </c>
      <c r="Q1097" s="437" t="str">
        <f>VLOOKUP(P1097,'Tech. sheet (2)'!$A:$S,17,FALSE)</f>
        <v>62-3 B</v>
      </c>
      <c r="R1097" s="437" t="str">
        <f>VLOOKUP(P1097,'Tech. sheet (2)'!$A:$S,12,FALSE)</f>
        <v>W/C 15V</v>
      </c>
      <c r="S1097" s="505">
        <v>1.0</v>
      </c>
      <c r="T1097" s="505" t="s">
        <v>3306</v>
      </c>
      <c r="U1097" s="436">
        <f>VLOOKUP(N1097,Register!$B:$E,4,FALSE)</f>
        <v>20000</v>
      </c>
      <c r="V1097" s="412"/>
      <c r="W1097" s="270"/>
      <c r="X1097" s="270"/>
      <c r="Y1097" s="270"/>
      <c r="Z1097" s="270"/>
      <c r="AA1097" s="270"/>
      <c r="AB1097" s="270"/>
      <c r="AC1097" s="270"/>
    </row>
    <row r="1098" ht="15.75" customHeight="1">
      <c r="A1098" s="111" t="s">
        <v>2616</v>
      </c>
      <c r="B1098" s="436" t="str">
        <f>VLOOKUP(C1098,'Tech. sheet (2)'!$A:$S,18,FALSE)</f>
        <v>L-942-790-160TS340S2020-RAS-А08К05</v>
      </c>
      <c r="C1098" s="437" t="str">
        <f>VLOOKUP(A1098,Register!$B:$F,3,FALSE)</f>
        <v>0,16x942x790 ALU/С</v>
      </c>
      <c r="D1098" s="437" t="str">
        <f>VLOOKUP(C1098,'Tech. sheet (2)'!$A:$S,17,FALSE)</f>
        <v>BUF-3 A</v>
      </c>
      <c r="E1098" s="437" t="str">
        <f>VLOOKUP(C1098,'Tech. sheet (2)'!$A:$S,12,FALSE)</f>
        <v>ALU/С</v>
      </c>
      <c r="F1098" s="505">
        <v>2.0</v>
      </c>
      <c r="G1098" s="505" t="s">
        <v>3308</v>
      </c>
      <c r="H1098" s="436">
        <f>VLOOKUP(A1098,Register!$B:$E,4,FALSE)</f>
        <v>18000</v>
      </c>
      <c r="I1098" s="412"/>
      <c r="J1098" s="412"/>
      <c r="K1098" s="412"/>
      <c r="L1098" s="412"/>
      <c r="M1098" s="412"/>
      <c r="N1098" s="111" t="s">
        <v>2630</v>
      </c>
      <c r="O1098" s="344" t="str">
        <f>VLOOKUP(P1098,'Tech. sheet (2)'!$A:$R,18,FALSE)</f>
        <v>L-942-790-160TS340S2020-RAS-А08К05</v>
      </c>
      <c r="P1098" s="343" t="str">
        <f>VLOOKUP(N1098,Register!$B:$E,3,FALSE)</f>
        <v>0,16x942x790 ALU/С</v>
      </c>
      <c r="Q1098" s="437" t="str">
        <f>VLOOKUP(P1098,'Tech. sheet (2)'!$A:$S,17,FALSE)</f>
        <v>BUF-3 A</v>
      </c>
      <c r="R1098" s="437" t="str">
        <f>VLOOKUP(P1098,'Tech. sheet (2)'!$A:$S,12,FALSE)</f>
        <v>ALU/С</v>
      </c>
      <c r="S1098" s="505">
        <v>1.0</v>
      </c>
      <c r="T1098" s="505" t="s">
        <v>3306</v>
      </c>
      <c r="U1098" s="436">
        <f>VLOOKUP(N1098,Register!$B:$E,4,FALSE)</f>
        <v>20000</v>
      </c>
      <c r="V1098" s="412"/>
      <c r="W1098" s="270"/>
      <c r="X1098" s="270"/>
      <c r="Y1098" s="270"/>
      <c r="Z1098" s="270"/>
      <c r="AA1098" s="270"/>
      <c r="AB1098" s="270"/>
      <c r="AC1098" s="270"/>
    </row>
    <row r="1099" ht="15.75" customHeight="1">
      <c r="A1099" s="111" t="s">
        <v>2617</v>
      </c>
      <c r="B1099" s="436" t="str">
        <f>VLOOKUP(C1099,'Tech. sheet (2)'!$A:$S,18,FALSE)</f>
        <v>L-942-790-160TS340S2020-RAS-А08К05</v>
      </c>
      <c r="C1099" s="437" t="str">
        <f>VLOOKUP(A1099,Register!$B:$F,3,FALSE)</f>
        <v>0,16x942x790 ALU/С</v>
      </c>
      <c r="D1099" s="437" t="str">
        <f>VLOOKUP(C1099,'Tech. sheet (2)'!$A:$S,17,FALSE)</f>
        <v>BUF-3 A</v>
      </c>
      <c r="E1099" s="437" t="str">
        <f>VLOOKUP(C1099,'Tech. sheet (2)'!$A:$S,12,FALSE)</f>
        <v>ALU/С</v>
      </c>
      <c r="F1099" s="505">
        <v>2.0</v>
      </c>
      <c r="G1099" s="505" t="s">
        <v>3308</v>
      </c>
      <c r="H1099" s="436">
        <f>VLOOKUP(A1099,Register!$B:$E,4,FALSE)</f>
        <v>18000</v>
      </c>
      <c r="I1099" s="412"/>
      <c r="J1099" s="412"/>
      <c r="K1099" s="412"/>
      <c r="L1099" s="412"/>
      <c r="M1099" s="412"/>
      <c r="N1099" s="111" t="s">
        <v>2631</v>
      </c>
      <c r="O1099" s="344" t="str">
        <f>VLOOKUP(P1099,'Tech. sheet (2)'!$A:$R,18,FALSE)</f>
        <v>L-808-908-180TH550S2828-BAO-A07K05</v>
      </c>
      <c r="P1099" s="343" t="str">
        <f>VLOOKUP(N1099,Register!$B:$E,3,FALSE)</f>
        <v>OT96 ALU/C 0,18 BAO auto</v>
      </c>
      <c r="Q1099" s="437" t="str">
        <f>VLOOKUP(P1099,'Tech. sheet (2)'!$A:$S,17,FALSE)</f>
        <v>96-1 B</v>
      </c>
      <c r="R1099" s="437" t="str">
        <f>VLOOKUP(P1099,'Tech. sheet (2)'!$A:$S,12,FALSE)</f>
        <v>ALU/C</v>
      </c>
      <c r="S1099" s="505">
        <v>1.0</v>
      </c>
      <c r="T1099" s="505" t="s">
        <v>3306</v>
      </c>
      <c r="U1099" s="436">
        <f>VLOOKUP(N1099,Register!$B:$E,4,FALSE)</f>
        <v>17000</v>
      </c>
      <c r="V1099" s="412"/>
      <c r="W1099" s="270"/>
      <c r="X1099" s="270"/>
      <c r="Y1099" s="270"/>
      <c r="Z1099" s="270"/>
      <c r="AA1099" s="270"/>
      <c r="AB1099" s="270"/>
      <c r="AC1099" s="270"/>
    </row>
    <row r="1100" ht="15.75" customHeight="1">
      <c r="A1100" s="111" t="s">
        <v>2621</v>
      </c>
      <c r="B1100" s="436" t="str">
        <f>VLOOKUP(C1100,'Tech. sheet (2)'!$A:$S,18,FALSE)</f>
        <v>L-808-908-200TH550S2828-BAO-A07K05</v>
      </c>
      <c r="C1100" s="437" t="str">
        <f>VLOOKUP(A1100,Register!$B:$F,3,FALSE)</f>
        <v>OT96 Alu/C BAO auto</v>
      </c>
      <c r="D1100" s="437" t="str">
        <f>VLOOKUP(C1100,'Tech. sheet (2)'!$A:$S,17,FALSE)</f>
        <v>96-1 A</v>
      </c>
      <c r="E1100" s="437" t="str">
        <f>VLOOKUP(C1100,'Tech. sheet (2)'!$A:$S,12,FALSE)</f>
        <v>ALU/C</v>
      </c>
      <c r="F1100" s="505">
        <v>2.0</v>
      </c>
      <c r="G1100" s="505" t="s">
        <v>3308</v>
      </c>
      <c r="H1100" s="436">
        <f>VLOOKUP(A1100,Register!$B:$E,4,FALSE)</f>
        <v>34000</v>
      </c>
      <c r="I1100" s="412"/>
      <c r="J1100" s="412"/>
      <c r="K1100" s="412"/>
      <c r="L1100" s="412"/>
      <c r="M1100" s="412"/>
      <c r="N1100" s="111" t="s">
        <v>2632</v>
      </c>
      <c r="O1100" s="344" t="str">
        <f>VLOOKUP(P1100,'Tech. sheet (2)'!$A:$R,18,FALSE)</f>
        <v>L-808-908-180TH550S2828-HBI-A07K05</v>
      </c>
      <c r="P1100" s="343" t="str">
        <f>VLOOKUP(N1100,Register!$B:$E,3,FALSE)</f>
        <v>OT96 ALU/C 0,18 HBI auto</v>
      </c>
      <c r="Q1100" s="437" t="str">
        <f>VLOOKUP(P1100,'Tech. sheet (2)'!$A:$S,17,FALSE)</f>
        <v>96-1 B</v>
      </c>
      <c r="R1100" s="437" t="str">
        <f>VLOOKUP(P1100,'Tech. sheet (2)'!$A:$S,12,FALSE)</f>
        <v>ALU/C</v>
      </c>
      <c r="S1100" s="505">
        <v>1.0</v>
      </c>
      <c r="T1100" s="505" t="s">
        <v>3306</v>
      </c>
      <c r="U1100" s="436">
        <f>VLOOKUP(N1100,Register!$B:$E,4,FALSE)</f>
        <v>11000</v>
      </c>
      <c r="V1100" s="412"/>
      <c r="W1100" s="270"/>
      <c r="X1100" s="270"/>
      <c r="Y1100" s="270"/>
      <c r="Z1100" s="270"/>
      <c r="AA1100" s="270"/>
      <c r="AB1100" s="270"/>
      <c r="AC1100" s="270"/>
    </row>
    <row r="1101" ht="15.75" customHeight="1">
      <c r="A1101" s="111" t="s">
        <v>2618</v>
      </c>
      <c r="B1101" s="436" t="str">
        <f>VLOOKUP(C1101,'Tech. sheet (2)'!$A:$S,18,FALSE)</f>
        <v>L-922-868-170TH580S2828-USK-07CK05</v>
      </c>
      <c r="C1101" s="437" t="str">
        <f>VLOOKUP(A1101,Register!$B:$F,3,FALSE)</f>
        <v>OT070-ELQ7013A9A USK</v>
      </c>
      <c r="D1101" s="437" t="str">
        <f>VLOOKUP(C1101,'Tech. sheet (2)'!$A:$S,17,FALSE)</f>
        <v>70-3 A</v>
      </c>
      <c r="E1101" s="437" t="str">
        <f>VLOOKUP(C1101,'Tech. sheet (2)'!$A:$S,12,FALSE)</f>
        <v>G/C</v>
      </c>
      <c r="F1101" s="505">
        <v>2.0</v>
      </c>
      <c r="G1101" s="505">
        <v>816361.0</v>
      </c>
      <c r="H1101" s="436">
        <f>VLOOKUP(A1101,Register!$B:$E,4,FALSE)</f>
        <v>15000</v>
      </c>
      <c r="I1101" s="412"/>
      <c r="J1101" s="412"/>
      <c r="K1101" s="412"/>
      <c r="L1101" s="412"/>
      <c r="M1101" s="412"/>
      <c r="N1101" s="111" t="s">
        <v>2620</v>
      </c>
      <c r="O1101" s="344" t="str">
        <f>VLOOKUP(P1101,'Tech. sheet (2)'!$A:$R,18,FALSE)</f>
        <v>L-954-848-170TH435S2828-HBI-20EK05</v>
      </c>
      <c r="P1101" s="343" t="str">
        <f>VLOOKUP(N1101,Register!$B:$E,3,FALSE)</f>
        <v>OT062-20EK05 HBI</v>
      </c>
      <c r="Q1101" s="437" t="str">
        <f>VLOOKUP(P1101,'Tech. sheet (2)'!$A:$S,17,FALSE)</f>
        <v>62-4 A</v>
      </c>
      <c r="R1101" s="437" t="str">
        <f>VLOOKUP(P1101,'Tech. sheet (2)'!$A:$S,12,FALSE)</f>
        <v>20EK05</v>
      </c>
      <c r="S1101" s="505">
        <v>1.0</v>
      </c>
      <c r="T1101" s="505" t="s">
        <v>3326</v>
      </c>
      <c r="U1101" s="436">
        <v>3500.0</v>
      </c>
      <c r="V1101" s="412"/>
      <c r="W1101" s="270"/>
      <c r="X1101" s="270"/>
      <c r="Y1101" s="270"/>
      <c r="Z1101" s="270"/>
      <c r="AA1101" s="270"/>
      <c r="AB1101" s="270"/>
      <c r="AC1101" s="270"/>
    </row>
    <row r="1102" ht="15.75" customHeight="1">
      <c r="A1102" s="131" t="s">
        <v>2613</v>
      </c>
      <c r="B1102" s="436" t="str">
        <f>VLOOKUP(C1102,'Tech. sheet (2)'!$A:$S,18,FALSE)</f>
        <v>L-975-925-140TS550S2828-USK-C06K05</v>
      </c>
      <c r="C1102" s="437" t="str">
        <f>VLOOKUP(A1102,Register!$B:$F,3,FALSE)</f>
        <v>0,14x975x925 G/C USK</v>
      </c>
      <c r="D1102" s="437" t="str">
        <f>VLOOKUP(C1102,'Tech. sheet (2)'!$A:$S,17,FALSE)</f>
        <v>BUF-11 A</v>
      </c>
      <c r="E1102" s="437" t="str">
        <f>VLOOKUP(C1102,'Tech. sheet (2)'!$A:$S,12,FALSE)</f>
        <v>G/C</v>
      </c>
      <c r="F1102" s="505">
        <v>2.0</v>
      </c>
      <c r="G1102" s="505">
        <v>101597.0</v>
      </c>
      <c r="H1102" s="436">
        <f>VLOOKUP(A1102,Register!$B:$E,4,FALSE)</f>
        <v>16000</v>
      </c>
      <c r="I1102" s="412"/>
      <c r="J1102" s="412"/>
      <c r="K1102" s="412"/>
      <c r="L1102" s="412"/>
      <c r="M1102" s="412"/>
      <c r="N1102" s="111" t="s">
        <v>2596</v>
      </c>
      <c r="O1102" s="344" t="str">
        <f>VLOOKUP(P1102,'Tech. sheet (2)'!$A:$R,18,FALSE)</f>
        <v>L-808-908-200TH550S2828-BAO-A07B05</v>
      </c>
      <c r="P1102" s="343" t="str">
        <f>VLOOKUP(N1102,Register!$B:$E,3,FALSE)</f>
        <v>OT96 Alu/G BAO auto</v>
      </c>
      <c r="Q1102" s="437" t="str">
        <f>VLOOKUP(P1102,'Tech. sheet (2)'!$A:$S,17,FALSE)</f>
        <v>96-2 A</v>
      </c>
      <c r="R1102" s="437" t="str">
        <f>VLOOKUP(P1102,'Tech. sheet (2)'!$A:$S,12,FALSE)</f>
        <v>ALU/G</v>
      </c>
      <c r="S1102" s="505">
        <v>1.0</v>
      </c>
      <c r="T1102" s="505" t="s">
        <v>3307</v>
      </c>
      <c r="U1102" s="436">
        <f>VLOOKUP(N1102,Register!$B:$E,4,FALSE)</f>
        <v>2500</v>
      </c>
      <c r="V1102" s="412"/>
      <c r="W1102" s="270"/>
      <c r="X1102" s="270"/>
      <c r="Y1102" s="270"/>
      <c r="Z1102" s="270"/>
      <c r="AA1102" s="270"/>
      <c r="AB1102" s="270"/>
      <c r="AC1102" s="270"/>
    </row>
    <row r="1103" ht="15.75" customHeight="1">
      <c r="A1103" s="111" t="s">
        <v>2620</v>
      </c>
      <c r="B1103" s="436" t="str">
        <f>VLOOKUP(C1103,'Tech. sheet (2)'!$A:$S,18,FALSE)</f>
        <v>L-954-848-170TH435S2828-HBI-20EK05</v>
      </c>
      <c r="C1103" s="437" t="str">
        <f>VLOOKUP(A1103,Register!$B:$F,3,FALSE)</f>
        <v>OT062-20EK05 HBI</v>
      </c>
      <c r="D1103" s="437" t="str">
        <f>VLOOKUP(C1103,'Tech. sheet (2)'!$A:$S,17,FALSE)</f>
        <v>62-4 A</v>
      </c>
      <c r="E1103" s="437" t="str">
        <f>VLOOKUP(C1103,'Tech. sheet (2)'!$A:$S,12,FALSE)</f>
        <v>20EK05</v>
      </c>
      <c r="F1103" s="505">
        <v>3.0</v>
      </c>
      <c r="G1103" s="505">
        <v>816733.0</v>
      </c>
      <c r="H1103" s="436">
        <v>7000.0</v>
      </c>
      <c r="I1103" s="412"/>
      <c r="J1103" s="412"/>
      <c r="K1103" s="412"/>
      <c r="L1103" s="412"/>
      <c r="M1103" s="412"/>
      <c r="N1103" s="111" t="s">
        <v>2633</v>
      </c>
      <c r="O1103" s="450" t="str">
        <f>VLOOKUP(P1103,'Tech. sheet (2)'!$A:$R,18,FALSE)</f>
        <v>L-950-876-270TH435F5628-BAO-20EB05</v>
      </c>
      <c r="P1103" s="343" t="str">
        <f>VLOOKUP(N1103,Register!$B:$E,3,FALSE)</f>
        <v>OT153-ELQ1542A3A BAO</v>
      </c>
      <c r="Q1103" s="437" t="str">
        <f>VLOOKUP(P1103,'Tech. sheet (2)'!$A:$S,17,FALSE)</f>
        <v>153-1 A</v>
      </c>
      <c r="R1103" s="447" t="str">
        <f>VLOOKUP(P1103,'Tech. sheet (2)'!$A:$S,12,FALSE)</f>
        <v>W/G</v>
      </c>
      <c r="S1103" s="505">
        <v>1.0</v>
      </c>
      <c r="T1103" s="505" t="s">
        <v>3307</v>
      </c>
      <c r="U1103" s="436">
        <f>VLOOKUP(N1103,Register!$B:$E,4,FALSE)</f>
        <v>10000</v>
      </c>
      <c r="V1103" s="412"/>
      <c r="W1103" s="270"/>
      <c r="X1103" s="270"/>
      <c r="Y1103" s="270"/>
      <c r="Z1103" s="270"/>
      <c r="AA1103" s="270"/>
      <c r="AB1103" s="270"/>
      <c r="AC1103" s="270"/>
    </row>
    <row r="1104" ht="15.75" customHeight="1">
      <c r="A1104" s="111" t="s">
        <v>2626</v>
      </c>
      <c r="B1104" s="436" t="str">
        <f>VLOOKUP(C1104,'Tech. sheet (2)'!$A:$S,18,FALSE)</f>
        <v>L-922-868-170TH580S2828-USK-W14K05</v>
      </c>
      <c r="C1104" s="437" t="str">
        <f>VLOOKUP(A1104,Register!$B:$F,3,FALSE)</f>
        <v>OT070-ELQ7022A6A 28/28 USK </v>
      </c>
      <c r="D1104" s="437" t="str">
        <f>VLOOKUP(C1104,'Tech. sheet (2)'!$A:$S,17,FALSE)</f>
        <v>70-5</v>
      </c>
      <c r="E1104" s="437" t="str">
        <f>VLOOKUP(C1104,'Tech. sheet (2)'!$A:$S,12,FALSE)</f>
        <v>2W/C</v>
      </c>
      <c r="F1104" s="505">
        <v>2.0</v>
      </c>
      <c r="G1104" s="505">
        <v>818062.0</v>
      </c>
      <c r="H1104" s="436">
        <f>VLOOKUP(A1104,Register!$B:$E,4,FALSE)</f>
        <v>9600</v>
      </c>
      <c r="I1104" s="412"/>
      <c r="J1104" s="412"/>
      <c r="K1104" s="412"/>
      <c r="L1104" s="412"/>
      <c r="M1104" s="412"/>
      <c r="N1104" s="111" t="s">
        <v>2634</v>
      </c>
      <c r="O1104" s="344" t="str">
        <f>VLOOKUP(P1104,'Tech. sheet (2)'!$A:$R,18,FALSE)</f>
        <v>L-950-876-270TH435F5628-USK-20EB05</v>
      </c>
      <c r="P1104" s="343" t="str">
        <f>VLOOKUP(N1104,Register!$B:$E,3,FALSE)</f>
        <v>OT153-ELQ1554A0A USK</v>
      </c>
      <c r="Q1104" s="437" t="str">
        <f>VLOOKUP(P1104,'Tech. sheet (2)'!$A:$S,17,FALSE)</f>
        <v>153-1 A</v>
      </c>
      <c r="R1104" s="437" t="str">
        <f>VLOOKUP(P1104,'Tech. sheet (2)'!$A:$S,12,FALSE)</f>
        <v>W/G</v>
      </c>
      <c r="S1104" s="505">
        <v>1.0</v>
      </c>
      <c r="T1104" s="505" t="s">
        <v>3307</v>
      </c>
      <c r="U1104" s="436">
        <f>VLOOKUP(N1104,Register!$B:$E,4,FALSE)</f>
        <v>3500</v>
      </c>
      <c r="V1104" s="412"/>
      <c r="W1104" s="270"/>
      <c r="X1104" s="270"/>
      <c r="Y1104" s="270"/>
      <c r="Z1104" s="270"/>
      <c r="AA1104" s="270"/>
      <c r="AB1104" s="270"/>
      <c r="AC1104" s="270"/>
    </row>
    <row r="1105" ht="15.75" customHeight="1">
      <c r="A1105" s="111" t="s">
        <v>2626</v>
      </c>
      <c r="B1105" s="436" t="str">
        <f>VLOOKUP(C1105,'Tech. sheet (2)'!$A:$S,18,FALSE)</f>
        <v>L-922-868-170TH580S2828-USK-W14K05</v>
      </c>
      <c r="C1105" s="437" t="str">
        <f>VLOOKUP(A1105,Register!$B:$F,3,FALSE)</f>
        <v>OT070-ELQ7022A6A 28/28 USK </v>
      </c>
      <c r="D1105" s="437" t="str">
        <f>VLOOKUP(C1105,'Tech. sheet (2)'!$A:$S,17,FALSE)</f>
        <v>70-5</v>
      </c>
      <c r="E1105" s="437" t="str">
        <f>VLOOKUP(C1105,'Tech. sheet (2)'!$A:$S,12,FALSE)</f>
        <v>2W/C</v>
      </c>
      <c r="F1105" s="505">
        <v>3.0</v>
      </c>
      <c r="G1105" s="505">
        <v>818062.0</v>
      </c>
      <c r="H1105" s="436">
        <f>VLOOKUP(A1105,Register!$B:$E,4,FALSE)</f>
        <v>9600</v>
      </c>
      <c r="I1105" s="412"/>
      <c r="J1105" s="412"/>
      <c r="K1105" s="412"/>
      <c r="L1105" s="412"/>
      <c r="M1105" s="412"/>
      <c r="N1105" s="111" t="s">
        <v>2591</v>
      </c>
      <c r="O1105" s="344" t="str">
        <f>VLOOKUP(P1105,'Tech. sheet (2)'!$A:$R,18,FALSE)</f>
        <v>L-950-876-270TH435F5628-USK-20EB05</v>
      </c>
      <c r="P1105" s="343" t="str">
        <f>VLOOKUP(N1105,Register!$B:$E,3,FALSE)</f>
        <v>OT153-ELQ1542A3A USK</v>
      </c>
      <c r="Q1105" s="447" t="str">
        <f>VLOOKUP(P1105,'Tech. sheet (2)'!$A:$S,17,FALSE)</f>
        <v>153-1 A</v>
      </c>
      <c r="R1105" s="437" t="str">
        <f>VLOOKUP(P1105,'Tech. sheet (2)'!$A:$S,12,FALSE)</f>
        <v>W/G</v>
      </c>
      <c r="S1105" s="505">
        <v>2.0</v>
      </c>
      <c r="T1105" s="505">
        <v>819059.0</v>
      </c>
      <c r="U1105" s="436">
        <f>VLOOKUP(N1105,Register!$B:$E,4,FALSE)</f>
        <v>16000</v>
      </c>
      <c r="V1105" s="412"/>
      <c r="W1105" s="270"/>
      <c r="X1105" s="270"/>
      <c r="Y1105" s="270"/>
      <c r="Z1105" s="270"/>
      <c r="AA1105" s="270"/>
      <c r="AB1105" s="270"/>
      <c r="AC1105" s="270"/>
    </row>
    <row r="1106" ht="15.75" customHeight="1">
      <c r="A1106" s="111" t="s">
        <v>2629</v>
      </c>
      <c r="B1106" s="436" t="str">
        <f>VLOOKUP(C1106,'Tech. sheet (2)'!$A:$S,18,FALSE)</f>
        <v>L-954-848-160TH520S2828-BAO-15VK05</v>
      </c>
      <c r="C1106" s="437" t="str">
        <f>VLOOKUP(A1106,Register!$B:$F,3,FALSE)</f>
        <v>OT062-ELQ6216A3A BAO</v>
      </c>
      <c r="D1106" s="437" t="str">
        <f>VLOOKUP(C1106,'Tech. sheet (2)'!$A:$S,17,FALSE)</f>
        <v>62-3 B</v>
      </c>
      <c r="E1106" s="437" t="str">
        <f>VLOOKUP(C1106,'Tech. sheet (2)'!$A:$S,12,FALSE)</f>
        <v>W/C 15V</v>
      </c>
      <c r="F1106" s="505">
        <v>2.0</v>
      </c>
      <c r="G1106" s="505" t="s">
        <v>3309</v>
      </c>
      <c r="H1106" s="436">
        <f>VLOOKUP(A1106,Register!$B:$E,4,FALSE)</f>
        <v>20000</v>
      </c>
      <c r="I1106" s="412"/>
      <c r="J1106" s="412"/>
      <c r="K1106" s="412"/>
      <c r="L1106" s="412"/>
      <c r="M1106" s="412"/>
      <c r="N1106" s="111" t="s">
        <v>2634</v>
      </c>
      <c r="O1106" s="344" t="str">
        <f>VLOOKUP(P1106,'Tech. sheet (2)'!$A:$R,18,FALSE)</f>
        <v>L-950-876-270TH435F5628-USK-20EB05</v>
      </c>
      <c r="P1106" s="343" t="str">
        <f>VLOOKUP(N1106,Register!$B:$E,3,FALSE)</f>
        <v>OT153-ELQ1554A0A USK</v>
      </c>
      <c r="Q1106" s="437" t="str">
        <f>VLOOKUP(P1106,'Tech. sheet (2)'!$A:$S,17,FALSE)</f>
        <v>153-1 A</v>
      </c>
      <c r="R1106" s="437" t="str">
        <f>VLOOKUP(P1106,'Tech. sheet (2)'!$A:$S,12,FALSE)</f>
        <v>W/G</v>
      </c>
      <c r="S1106" s="505">
        <v>2.0</v>
      </c>
      <c r="T1106" s="505">
        <v>819059.0</v>
      </c>
      <c r="U1106" s="436">
        <f>VLOOKUP(N1106,Register!$B:$E,4,FALSE)</f>
        <v>3500</v>
      </c>
      <c r="V1106" s="412"/>
      <c r="W1106" s="270"/>
      <c r="X1106" s="270"/>
      <c r="Y1106" s="270"/>
      <c r="Z1106" s="270"/>
      <c r="AA1106" s="270"/>
      <c r="AB1106" s="270"/>
      <c r="AC1106" s="270"/>
    </row>
    <row r="1107" ht="15.75" customHeight="1">
      <c r="A1107" s="111" t="s">
        <v>2630</v>
      </c>
      <c r="B1107" s="436" t="str">
        <f>VLOOKUP(C1107,'Tech. sheet (2)'!$A:$S,18,FALSE)</f>
        <v>L-942-790-160TS340S2020-RAS-А08К05</v>
      </c>
      <c r="C1107" s="437" t="str">
        <f>VLOOKUP(A1107,Register!$B:$F,3,FALSE)</f>
        <v>0,16x942x790 ALU/С</v>
      </c>
      <c r="D1107" s="437" t="str">
        <f>VLOOKUP(C1107,'Tech. sheet (2)'!$A:$S,17,FALSE)</f>
        <v>BUF-3 A</v>
      </c>
      <c r="E1107" s="437" t="str">
        <f>VLOOKUP(C1107,'Tech. sheet (2)'!$A:$S,12,FALSE)</f>
        <v>ALU/С</v>
      </c>
      <c r="F1107" s="505">
        <v>2.0</v>
      </c>
      <c r="G1107" s="505" t="s">
        <v>3308</v>
      </c>
      <c r="H1107" s="436">
        <f>VLOOKUP(A1107,Register!$B:$E,4,FALSE)</f>
        <v>20000</v>
      </c>
      <c r="I1107" s="412"/>
      <c r="J1107" s="412"/>
      <c r="K1107" s="412"/>
      <c r="L1107" s="412"/>
      <c r="M1107" s="412"/>
      <c r="N1107" s="111" t="s">
        <v>2633</v>
      </c>
      <c r="O1107" s="450" t="str">
        <f>VLOOKUP(P1107,'Tech. sheet (2)'!$A:$R,18,FALSE)</f>
        <v>L-950-876-270TH435F5628-BAO-20EB05</v>
      </c>
      <c r="P1107" s="343" t="str">
        <f>VLOOKUP(N1107,Register!$B:$E,3,FALSE)</f>
        <v>OT153-ELQ1542A3A BAO</v>
      </c>
      <c r="Q1107" s="437" t="str">
        <f>VLOOKUP(P1107,'Tech. sheet (2)'!$A:$S,17,FALSE)</f>
        <v>153-1 A</v>
      </c>
      <c r="R1107" s="447" t="str">
        <f>VLOOKUP(P1107,'Tech. sheet (2)'!$A:$S,12,FALSE)</f>
        <v>W/G</v>
      </c>
      <c r="S1107" s="505">
        <v>2.0</v>
      </c>
      <c r="T1107" s="505">
        <v>819059.0</v>
      </c>
      <c r="U1107" s="436">
        <f>VLOOKUP(N1107,Register!$B:$E,4,FALSE)</f>
        <v>10000</v>
      </c>
      <c r="V1107" s="412"/>
      <c r="W1107" s="270"/>
      <c r="X1107" s="270"/>
      <c r="Y1107" s="270"/>
      <c r="Z1107" s="270"/>
      <c r="AA1107" s="270"/>
      <c r="AB1107" s="270"/>
      <c r="AC1107" s="270"/>
    </row>
    <row r="1108" ht="15.75" customHeight="1">
      <c r="A1108" s="111" t="s">
        <v>2631</v>
      </c>
      <c r="B1108" s="436" t="str">
        <f>VLOOKUP(C1108,'Tech. sheet (2)'!$A:$S,18,FALSE)</f>
        <v>L-808-908-180TH550S2828-BAO-A07K05</v>
      </c>
      <c r="C1108" s="437" t="str">
        <f>VLOOKUP(A1108,Register!$B:$F,3,FALSE)</f>
        <v>OT96 ALU/C 0,18 BAO auto</v>
      </c>
      <c r="D1108" s="437" t="str">
        <f>VLOOKUP(C1108,'Tech. sheet (2)'!$A:$S,17,FALSE)</f>
        <v>96-1 B</v>
      </c>
      <c r="E1108" s="437" t="str">
        <f>VLOOKUP(C1108,'Tech. sheet (2)'!$A:$S,12,FALSE)</f>
        <v>ALU/C</v>
      </c>
      <c r="F1108" s="505">
        <v>2.0</v>
      </c>
      <c r="G1108" s="505" t="s">
        <v>3308</v>
      </c>
      <c r="H1108" s="436">
        <f>VLOOKUP(A1108,Register!$B:$E,4,FALSE)</f>
        <v>17000</v>
      </c>
      <c r="I1108" s="412"/>
      <c r="J1108" s="412"/>
      <c r="K1108" s="412"/>
      <c r="L1108" s="412"/>
      <c r="M1108" s="412"/>
      <c r="N1108" s="111" t="s">
        <v>2620</v>
      </c>
      <c r="O1108" s="344" t="str">
        <f>VLOOKUP(P1108,'Tech. sheet (2)'!$A:$R,18,FALSE)</f>
        <v>L-954-848-170TH435S2828-HBI-20EK05</v>
      </c>
      <c r="P1108" s="343" t="str">
        <f>VLOOKUP(N1108,Register!$B:$E,3,FALSE)</f>
        <v>OT062-20EK05 HBI</v>
      </c>
      <c r="Q1108" s="437" t="str">
        <f>VLOOKUP(P1108,'Tech. sheet (2)'!$A:$S,17,FALSE)</f>
        <v>62-4 A</v>
      </c>
      <c r="R1108" s="437" t="str">
        <f>VLOOKUP(P1108,'Tech. sheet (2)'!$A:$S,12,FALSE)</f>
        <v>20EK05</v>
      </c>
      <c r="S1108" s="505">
        <v>2.0</v>
      </c>
      <c r="T1108" s="505">
        <v>819059.0</v>
      </c>
      <c r="U1108" s="436">
        <f>VLOOKUP(N1108,Register!$B:$E,4,FALSE)</f>
        <v>17000</v>
      </c>
      <c r="V1108" s="412"/>
      <c r="W1108" s="270"/>
      <c r="X1108" s="270"/>
      <c r="Y1108" s="270"/>
      <c r="Z1108" s="270"/>
      <c r="AA1108" s="270"/>
      <c r="AB1108" s="270"/>
      <c r="AC1108" s="270"/>
    </row>
    <row r="1109" ht="15.75" customHeight="1">
      <c r="A1109" s="111" t="s">
        <v>2632</v>
      </c>
      <c r="B1109" s="436" t="str">
        <f>VLOOKUP(C1109,'Tech. sheet (2)'!$A:$S,18,FALSE)</f>
        <v>L-808-908-180TH550S2828-HBI-A07K05</v>
      </c>
      <c r="C1109" s="437" t="str">
        <f>VLOOKUP(A1109,Register!$B:$F,3,FALSE)</f>
        <v>OT96 ALU/C 0,18 HBI auto</v>
      </c>
      <c r="D1109" s="437" t="str">
        <f>VLOOKUP(C1109,'Tech. sheet (2)'!$A:$S,17,FALSE)</f>
        <v>96-1 B</v>
      </c>
      <c r="E1109" s="437" t="str">
        <f>VLOOKUP(C1109,'Tech. sheet (2)'!$A:$S,12,FALSE)</f>
        <v>ALU/C</v>
      </c>
      <c r="F1109" s="505">
        <v>2.0</v>
      </c>
      <c r="G1109" s="505" t="s">
        <v>3308</v>
      </c>
      <c r="H1109" s="436">
        <f>VLOOKUP(A1109,Register!$B:$E,4,FALSE)</f>
        <v>11000</v>
      </c>
      <c r="I1109" s="412"/>
      <c r="J1109" s="412"/>
      <c r="K1109" s="412"/>
      <c r="L1109" s="412"/>
      <c r="M1109" s="412"/>
      <c r="N1109" s="111" t="s">
        <v>2620</v>
      </c>
      <c r="O1109" s="344" t="str">
        <f>VLOOKUP(P1109,'Tech. sheet (2)'!$A:$R,18,FALSE)</f>
        <v>L-954-848-170TH435S2828-HBI-20EK05</v>
      </c>
      <c r="P1109" s="343" t="str">
        <f>VLOOKUP(N1109,Register!$B:$E,3,FALSE)</f>
        <v>OT062-20EK05 HBI</v>
      </c>
      <c r="Q1109" s="437" t="str">
        <f>VLOOKUP(P1109,'Tech. sheet (2)'!$A:$S,17,FALSE)</f>
        <v>62-4 A</v>
      </c>
      <c r="R1109" s="437" t="str">
        <f>VLOOKUP(P1109,'Tech. sheet (2)'!$A:$S,12,FALSE)</f>
        <v>20EK05</v>
      </c>
      <c r="S1109" s="505">
        <v>3.0</v>
      </c>
      <c r="T1109" s="505">
        <v>816733.0</v>
      </c>
      <c r="U1109" s="436">
        <f>VLOOKUP(N1109,Register!$B:$E,4,FALSE)</f>
        <v>17000</v>
      </c>
      <c r="V1109" s="412"/>
      <c r="W1109" s="270"/>
      <c r="X1109" s="270"/>
      <c r="Y1109" s="270"/>
      <c r="Z1109" s="270"/>
      <c r="AA1109" s="270"/>
      <c r="AB1109" s="270"/>
      <c r="AC1109" s="270"/>
    </row>
    <row r="1110" ht="15.75" customHeight="1">
      <c r="A1110" s="111" t="s">
        <v>2596</v>
      </c>
      <c r="B1110" s="436" t="str">
        <f>VLOOKUP(C1110,'Tech. sheet (2)'!$A:$S,18,FALSE)</f>
        <v>L-808-908-200TH550S2828-BAO-A07B05</v>
      </c>
      <c r="C1110" s="437" t="str">
        <f>VLOOKUP(A1110,Register!$B:$F,3,FALSE)</f>
        <v>OT96 Alu/G BAO auto</v>
      </c>
      <c r="D1110" s="437" t="str">
        <f>VLOOKUP(C1110,'Tech. sheet (2)'!$A:$S,17,FALSE)</f>
        <v>96-2 A</v>
      </c>
      <c r="E1110" s="437" t="str">
        <f>VLOOKUP(C1110,'Tech. sheet (2)'!$A:$S,12,FALSE)</f>
        <v>ALU/G</v>
      </c>
      <c r="F1110" s="505">
        <v>2.0</v>
      </c>
      <c r="G1110" s="505" t="s">
        <v>3308</v>
      </c>
      <c r="H1110" s="436">
        <f>VLOOKUP(A1110,Register!$B:$E,4,FALSE)</f>
        <v>2500</v>
      </c>
      <c r="I1110" s="412"/>
      <c r="J1110" s="412"/>
      <c r="K1110" s="412"/>
      <c r="L1110" s="412"/>
      <c r="M1110" s="412"/>
      <c r="N1110" s="111" t="s">
        <v>2633</v>
      </c>
      <c r="O1110" s="450" t="str">
        <f>VLOOKUP(P1110,'Tech. sheet (2)'!$A:$R,18,FALSE)</f>
        <v>L-950-876-270TH435F5628-BAO-20EB05</v>
      </c>
      <c r="P1110" s="343" t="str">
        <f>VLOOKUP(N1110,Register!$B:$E,3,FALSE)</f>
        <v>OT153-ELQ1542A3A BAO</v>
      </c>
      <c r="Q1110" s="437" t="str">
        <f>VLOOKUP(P1110,'Tech. sheet (2)'!$A:$S,17,FALSE)</f>
        <v>153-1 A</v>
      </c>
      <c r="R1110" s="447" t="str">
        <f>VLOOKUP(P1110,'Tech. sheet (2)'!$A:$S,12,FALSE)</f>
        <v>W/G</v>
      </c>
      <c r="S1110" s="505">
        <v>3.0</v>
      </c>
      <c r="T1110" s="505">
        <v>816733.0</v>
      </c>
      <c r="U1110" s="436">
        <f>VLOOKUP(N1110,Register!$B:$E,4,FALSE)</f>
        <v>10000</v>
      </c>
      <c r="V1110" s="412"/>
      <c r="W1110" s="270"/>
      <c r="X1110" s="270"/>
      <c r="Y1110" s="270"/>
      <c r="Z1110" s="270"/>
      <c r="AA1110" s="270"/>
      <c r="AB1110" s="270"/>
      <c r="AC1110" s="270"/>
    </row>
    <row r="1111" ht="15.75" customHeight="1">
      <c r="A1111" s="111" t="s">
        <v>2629</v>
      </c>
      <c r="B1111" s="436" t="str">
        <f>VLOOKUP(C1111,'Tech. sheet (2)'!$A:$S,18,FALSE)</f>
        <v>L-954-848-160TH520S2828-BAO-15VK05</v>
      </c>
      <c r="C1111" s="437" t="str">
        <f>VLOOKUP(A1111,Register!$B:$F,3,FALSE)</f>
        <v>OT062-ELQ6216A3A BAO</v>
      </c>
      <c r="D1111" s="437" t="str">
        <f>VLOOKUP(C1111,'Tech. sheet (2)'!$A:$S,17,FALSE)</f>
        <v>62-3 B</v>
      </c>
      <c r="E1111" s="437" t="str">
        <f>VLOOKUP(C1111,'Tech. sheet (2)'!$A:$S,12,FALSE)</f>
        <v>W/C 15V</v>
      </c>
      <c r="F1111" s="505">
        <v>2.0</v>
      </c>
      <c r="G1111" s="505" t="s">
        <v>3309</v>
      </c>
      <c r="H1111" s="436">
        <f>VLOOKUP(A1111,Register!$B:$E,4,FALSE)</f>
        <v>20000</v>
      </c>
      <c r="I1111" s="412"/>
      <c r="J1111" s="412"/>
      <c r="K1111" s="412"/>
      <c r="L1111" s="412"/>
      <c r="M1111" s="412"/>
      <c r="N1111" s="111" t="s">
        <v>2591</v>
      </c>
      <c r="O1111" s="344" t="str">
        <f>VLOOKUP(P1111,'Tech. sheet (2)'!$A:$R,18,FALSE)</f>
        <v>L-950-876-270TH435F5628-USK-20EB05</v>
      </c>
      <c r="P1111" s="343" t="str">
        <f>VLOOKUP(N1111,Register!$B:$E,3,FALSE)</f>
        <v>OT153-ELQ1542A3A USK</v>
      </c>
      <c r="Q1111" s="447" t="str">
        <f>VLOOKUP(P1111,'Tech. sheet (2)'!$A:$S,17,FALSE)</f>
        <v>153-1 A</v>
      </c>
      <c r="R1111" s="437" t="str">
        <f>VLOOKUP(P1111,'Tech. sheet (2)'!$A:$S,12,FALSE)</f>
        <v>W/G</v>
      </c>
      <c r="S1111" s="505">
        <v>3.0</v>
      </c>
      <c r="T1111" s="505">
        <v>816733.0</v>
      </c>
      <c r="U1111" s="436">
        <f>VLOOKUP(N1111,Register!$B:$E,4,FALSE)</f>
        <v>16000</v>
      </c>
      <c r="V1111" s="412"/>
      <c r="W1111" s="270"/>
      <c r="X1111" s="270"/>
      <c r="Y1111" s="270"/>
      <c r="Z1111" s="270"/>
      <c r="AA1111" s="270"/>
      <c r="AB1111" s="270"/>
      <c r="AC1111" s="270"/>
    </row>
    <row r="1112" ht="15.75" customHeight="1">
      <c r="A1112" s="111" t="s">
        <v>2643</v>
      </c>
      <c r="B1112" s="436" t="str">
        <f>VLOOKUP(C1112,'Tech. sheet (2)'!$A:$S,18,FALSE)</f>
        <v>L-808-908-180TH550S2828-HBI-A07K05</v>
      </c>
      <c r="C1112" s="437" t="str">
        <f>VLOOKUP(A1112,Register!$B:$F,3,FALSE)</f>
        <v>OT96 ALU/C 0,18 HBI auto</v>
      </c>
      <c r="D1112" s="437" t="str">
        <f>VLOOKUP(C1112,'Tech. sheet (2)'!$A:$S,17,FALSE)</f>
        <v>96-1 B</v>
      </c>
      <c r="E1112" s="437" t="str">
        <f>VLOOKUP(C1112,'Tech. sheet (2)'!$A:$S,12,FALSE)</f>
        <v>ALU/C</v>
      </c>
      <c r="F1112" s="505">
        <v>2.0</v>
      </c>
      <c r="G1112" s="505" t="s">
        <v>3308</v>
      </c>
      <c r="H1112" s="436">
        <f>VLOOKUP(A1112,Register!$B:$E,4,FALSE)</f>
        <v>18000</v>
      </c>
      <c r="I1112" s="412"/>
      <c r="J1112" s="412"/>
      <c r="K1112" s="412"/>
      <c r="L1112" s="412"/>
      <c r="M1112" s="412"/>
      <c r="N1112" s="111" t="s">
        <v>2634</v>
      </c>
      <c r="O1112" s="344" t="str">
        <f>VLOOKUP(P1112,'Tech. sheet (2)'!$A:$R,18,FALSE)</f>
        <v>L-950-876-270TH435F5628-USK-20EB05</v>
      </c>
      <c r="P1112" s="343" t="str">
        <f>VLOOKUP(N1112,Register!$B:$E,3,FALSE)</f>
        <v>OT153-ELQ1554A0A USK</v>
      </c>
      <c r="Q1112" s="437" t="str">
        <f>VLOOKUP(P1112,'Tech. sheet (2)'!$A:$S,17,FALSE)</f>
        <v>153-1 A</v>
      </c>
      <c r="R1112" s="437" t="str">
        <f>VLOOKUP(P1112,'Tech. sheet (2)'!$A:$S,12,FALSE)</f>
        <v>W/G</v>
      </c>
      <c r="S1112" s="505">
        <v>3.0</v>
      </c>
      <c r="T1112" s="505">
        <v>816733.0</v>
      </c>
      <c r="U1112" s="436">
        <f>VLOOKUP(N1112,Register!$B:$E,4,FALSE)</f>
        <v>3500</v>
      </c>
      <c r="V1112" s="412"/>
      <c r="W1112" s="270"/>
      <c r="X1112" s="270"/>
      <c r="Y1112" s="270"/>
      <c r="Z1112" s="270"/>
      <c r="AA1112" s="270"/>
      <c r="AB1112" s="270"/>
      <c r="AC1112" s="270"/>
    </row>
    <row r="1113" ht="15.75" customHeight="1">
      <c r="A1113" s="111" t="s">
        <v>2643</v>
      </c>
      <c r="B1113" s="436" t="str">
        <f>VLOOKUP(C1113,'Tech. sheet (2)'!$A:$S,18,FALSE)</f>
        <v>L-808-908-180TH550S2828-HBI-A07K05</v>
      </c>
      <c r="C1113" s="437" t="str">
        <f>VLOOKUP(A1113,Register!$B:$F,3,FALSE)</f>
        <v>OT96 ALU/C 0,18 HBI auto</v>
      </c>
      <c r="D1113" s="437" t="str">
        <f>VLOOKUP(C1113,'Tech. sheet (2)'!$A:$S,17,FALSE)</f>
        <v>96-1 B</v>
      </c>
      <c r="E1113" s="437" t="str">
        <f>VLOOKUP(C1113,'Tech. sheet (2)'!$A:$S,12,FALSE)</f>
        <v>ALU/C</v>
      </c>
      <c r="F1113" s="505">
        <v>1.0</v>
      </c>
      <c r="G1113" s="505" t="s">
        <v>3306</v>
      </c>
      <c r="H1113" s="436">
        <f>VLOOKUP(A1113,Register!$B:$E,4,FALSE)</f>
        <v>18000</v>
      </c>
      <c r="I1113" s="412"/>
      <c r="J1113" s="412"/>
      <c r="K1113" s="412"/>
      <c r="L1113" s="412"/>
      <c r="M1113" s="412"/>
      <c r="N1113" s="111" t="s">
        <v>2651</v>
      </c>
      <c r="O1113" s="344" t="str">
        <f>VLOOKUP(P1113,'Tech. sheet (2)'!$A:$R,18,FALSE)</f>
        <v>Жерсть 0,16x942x790 -/G </v>
      </c>
      <c r="P1113" s="343" t="str">
        <f>VLOOKUP(N1113,Register!$B:$E,3,FALSE)</f>
        <v>0,16x942x790 -/G</v>
      </c>
      <c r="Q1113" s="437" t="str">
        <f>VLOOKUP(P1113,'Tech. sheet (2)'!$A:$S,17,FALSE)</f>
        <v>B05</v>
      </c>
      <c r="R1113" s="437" t="str">
        <f>VLOOKUP(P1113,'Tech. sheet (2)'!$A:$S,12,FALSE)</f>
        <v>/G</v>
      </c>
      <c r="S1113" s="505">
        <v>1.0</v>
      </c>
      <c r="T1113" s="505" t="s">
        <v>3307</v>
      </c>
      <c r="U1113" s="436">
        <f>VLOOKUP(N1113,Register!$B:$E,4,FALSE)</f>
        <v>5000</v>
      </c>
      <c r="V1113" s="412"/>
      <c r="W1113" s="270"/>
      <c r="X1113" s="270"/>
      <c r="Y1113" s="270"/>
      <c r="Z1113" s="270"/>
      <c r="AA1113" s="270"/>
      <c r="AB1113" s="270"/>
      <c r="AC1113" s="270"/>
    </row>
    <row r="1114" ht="15.75" customHeight="1">
      <c r="A1114" s="111" t="s">
        <v>2639</v>
      </c>
      <c r="B1114" s="436" t="str">
        <f>VLOOKUP(C1114,'Tech. sheet (2)'!$A:$S,18,FALSE)</f>
        <v>L-838-941,7-200TH550S2828-USK-21EK05</v>
      </c>
      <c r="C1114" s="437" t="str">
        <f>VLOOKUP(A1114,Register!$B:$F,3,FALSE)</f>
        <v>OT99-21EK05 203XQ</v>
      </c>
      <c r="D1114" s="437" t="str">
        <f>VLOOKUP(C1114,'Tech. sheet (2)'!$A:$S,17,FALSE)</f>
        <v>99-C-7 A</v>
      </c>
      <c r="E1114" s="437" t="str">
        <f>VLOOKUP(C1114,'Tech. sheet (2)'!$A:$S,12,FALSE)</f>
        <v>21EK05</v>
      </c>
      <c r="F1114" s="505">
        <v>1.0</v>
      </c>
      <c r="G1114" s="505" t="s">
        <v>3306</v>
      </c>
      <c r="H1114" s="436">
        <f>VLOOKUP(A1114,Register!$B:$E,4,FALSE)</f>
        <v>8000</v>
      </c>
      <c r="I1114" s="412"/>
      <c r="J1114" s="412"/>
      <c r="K1114" s="412"/>
      <c r="L1114" s="412"/>
      <c r="M1114" s="412"/>
      <c r="N1114" s="111" t="s">
        <v>2637</v>
      </c>
      <c r="O1114" s="344" t="str">
        <f>VLOOKUP(P1114,'Tech. sheet (2)'!$A:$R,18,FALSE)</f>
        <v>L-950-876-270TH435F5628-BAO-20EB05</v>
      </c>
      <c r="P1114" s="343" t="str">
        <f>VLOOKUP(N1114,Register!$B:$E,3,FALSE)</f>
        <v>OT153-ELQ1554A0A BAO</v>
      </c>
      <c r="Q1114" s="437" t="str">
        <f>VLOOKUP(P1114,'Tech. sheet (2)'!$A:$S,17,FALSE)</f>
        <v>153-1 A</v>
      </c>
      <c r="R1114" s="437" t="str">
        <f>VLOOKUP(P1114,'Tech. sheet (2)'!$A:$S,12,FALSE)</f>
        <v>W/G</v>
      </c>
      <c r="S1114" s="505">
        <v>1.0</v>
      </c>
      <c r="T1114" s="505" t="s">
        <v>3307</v>
      </c>
      <c r="U1114" s="436">
        <f>VLOOKUP(N1114,Register!$B:$E,4,FALSE)</f>
        <v>4000</v>
      </c>
      <c r="V1114" s="412"/>
      <c r="W1114" s="270"/>
      <c r="X1114" s="270"/>
      <c r="Y1114" s="270"/>
      <c r="Z1114" s="270"/>
      <c r="AA1114" s="270"/>
      <c r="AB1114" s="270"/>
      <c r="AC1114" s="270"/>
    </row>
    <row r="1115" ht="15.75" customHeight="1">
      <c r="A1115" s="111" t="s">
        <v>2645</v>
      </c>
      <c r="B1115" s="449" t="str">
        <f>VLOOKUP(C1115,'Tech. sheet (2)'!$A:$S,18,FALSE)</f>
        <v>L-838-826-200TH415F2828-USK-08CB05</v>
      </c>
      <c r="C1115" s="437" t="str">
        <f>VLOOKUP(A1115,Register!$B:$F,3,FALSE)</f>
        <v>OT99-ELQ9991A0A ARP</v>
      </c>
      <c r="D1115" s="437" t="str">
        <f>VLOOKUP(C1115,'Tech. sheet (2)'!$A:$S,17,FALSE)</f>
        <v>99-S-3</v>
      </c>
      <c r="E1115" s="437" t="str">
        <f>VLOOKUP(C1115,'Tech. sheet (2)'!$A:$S,12,FALSE)</f>
        <v>G/G </v>
      </c>
      <c r="F1115" s="505">
        <v>1.0</v>
      </c>
      <c r="G1115" s="505" t="s">
        <v>3307</v>
      </c>
      <c r="H1115" s="436">
        <f>VLOOKUP(A1115,Register!$B:$E,4,FALSE)</f>
        <v>11000</v>
      </c>
      <c r="I1115" s="412"/>
      <c r="J1115" s="412"/>
      <c r="K1115" s="412"/>
      <c r="L1115" s="412"/>
      <c r="M1115" s="412"/>
      <c r="N1115" s="111" t="s">
        <v>2648</v>
      </c>
      <c r="O1115" s="344" t="str">
        <f>VLOOKUP(P1115,'Tech. sheet (2)'!$A:$R,18,FALSE)</f>
        <v>L-913-766-140TS480F2020-USK-А08К05</v>
      </c>
      <c r="P1115" s="343" t="str">
        <f>VLOOKUP(N1115,Register!$B:$E,3,FALSE)</f>
        <v>0,14x913x766 USK A08</v>
      </c>
      <c r="Q1115" s="437" t="str">
        <f>VLOOKUP(P1115,'Tech. sheet (2)'!$A:$S,17,FALSE)</f>
        <v>BUF-1 A</v>
      </c>
      <c r="R1115" s="437" t="str">
        <f>VLOOKUP(P1115,'Tech. sheet (2)'!$A:$S,12,FALSE)</f>
        <v>ALU/C</v>
      </c>
      <c r="S1115" s="505">
        <v>2.0</v>
      </c>
      <c r="T1115" s="505" t="s">
        <v>3308</v>
      </c>
      <c r="U1115" s="436">
        <f>VLOOKUP(N1115,Register!$B:$E,4,FALSE)</f>
        <v>20000</v>
      </c>
      <c r="V1115" s="412"/>
      <c r="W1115" s="270"/>
      <c r="X1115" s="270"/>
      <c r="Y1115" s="270"/>
      <c r="Z1115" s="270"/>
      <c r="AA1115" s="270"/>
      <c r="AB1115" s="270"/>
      <c r="AC1115" s="270"/>
    </row>
    <row r="1116" ht="15.75" customHeight="1">
      <c r="A1116" s="111" t="s">
        <v>2645</v>
      </c>
      <c r="B1116" s="449" t="str">
        <f>VLOOKUP(C1116,'Tech. sheet (2)'!$A:$S,18,FALSE)</f>
        <v>L-838-826-200TH415F2828-USK-08CB05</v>
      </c>
      <c r="C1116" s="437" t="str">
        <f>VLOOKUP(A1116,Register!$B:$F,3,FALSE)</f>
        <v>OT99-ELQ9991A0A ARP</v>
      </c>
      <c r="D1116" s="437" t="str">
        <f>VLOOKUP(C1116,'Tech. sheet (2)'!$A:$S,17,FALSE)</f>
        <v>99-S-3</v>
      </c>
      <c r="E1116" s="437" t="str">
        <f>VLOOKUP(C1116,'Tech. sheet (2)'!$A:$S,12,FALSE)</f>
        <v>G/G </v>
      </c>
      <c r="F1116" s="505">
        <v>2.0</v>
      </c>
      <c r="G1116" s="505">
        <v>816361.0</v>
      </c>
      <c r="H1116" s="436">
        <f>VLOOKUP(A1116,Register!$B:$E,4,FALSE)</f>
        <v>11000</v>
      </c>
      <c r="I1116" s="412"/>
      <c r="J1116" s="412"/>
      <c r="K1116" s="412"/>
      <c r="L1116" s="412"/>
      <c r="M1116" s="412"/>
      <c r="N1116" s="111" t="s">
        <v>2659</v>
      </c>
      <c r="O1116" s="344" t="str">
        <f>VLOOKUP(P1116,'Tech. sheet (2)'!$A:$R,18,FALSE)</f>
        <v> L-954-848-160TH520S2828-BAO-21EK05</v>
      </c>
      <c r="P1116" s="343" t="str">
        <f>VLOOKUP(N1116,Register!$B:$E,3,FALSE)</f>
        <v> OT062-21EK05 0,16 BAO</v>
      </c>
      <c r="Q1116" s="437" t="str">
        <f>VLOOKUP(P1116,'Tech. sheet (2)'!$A:$S,17,FALSE)</f>
        <v>62-1 B</v>
      </c>
      <c r="R1116" s="437" t="str">
        <f>VLOOKUP(P1116,'Tech. sheet (2)'!$A:$S,12,FALSE)</f>
        <v>21EK05</v>
      </c>
      <c r="S1116" s="505">
        <v>2.0</v>
      </c>
      <c r="T1116" s="505" t="s">
        <v>3309</v>
      </c>
      <c r="U1116" s="436">
        <f>VLOOKUP(N1116,Register!$B:$E,4,FALSE)</f>
        <v>15500</v>
      </c>
      <c r="V1116" s="412"/>
      <c r="W1116" s="270"/>
      <c r="X1116" s="270"/>
      <c r="Y1116" s="270"/>
      <c r="Z1116" s="270"/>
      <c r="AA1116" s="270"/>
      <c r="AB1116" s="270"/>
      <c r="AC1116" s="270"/>
    </row>
    <row r="1117" ht="15.75" customHeight="1">
      <c r="A1117" s="111" t="s">
        <v>2647</v>
      </c>
      <c r="B1117" s="436" t="str">
        <f>VLOOKUP(C1117,'Tech. sheet (2)'!$A:$S,18,FALSE)</f>
        <v>L-922-868-170TH580S2828-USK-07CK05</v>
      </c>
      <c r="C1117" s="437" t="str">
        <f>VLOOKUP(A1117,Register!$B:$F,3,FALSE)</f>
        <v>OT070-ELQ7013A9A USK</v>
      </c>
      <c r="D1117" s="437" t="str">
        <f>VLOOKUP(C1117,'Tech. sheet (2)'!$A:$S,17,FALSE)</f>
        <v>70-3 A</v>
      </c>
      <c r="E1117" s="437" t="str">
        <f>VLOOKUP(C1117,'Tech. sheet (2)'!$A:$S,12,FALSE)</f>
        <v>G/C</v>
      </c>
      <c r="F1117" s="505">
        <v>2.0</v>
      </c>
      <c r="G1117" s="505">
        <v>816361.0</v>
      </c>
      <c r="H1117" s="436">
        <f>VLOOKUP(A1117,Register!$B:$E,4,FALSE)</f>
        <v>7500</v>
      </c>
      <c r="I1117" s="412"/>
      <c r="J1117" s="412"/>
      <c r="K1117" s="412"/>
      <c r="L1117" s="412"/>
      <c r="M1117" s="412"/>
      <c r="N1117" s="111" t="s">
        <v>2661</v>
      </c>
      <c r="O1117" s="344" t="str">
        <f>VLOOKUP(P1117,'Tech. sheet (2)'!$A:$R,18,FALSE)</f>
        <v>L-954-848-160TH520S2828-BAO-15VK05</v>
      </c>
      <c r="P1117" s="343" t="str">
        <f>VLOOKUP(N1117,Register!$B:$E,3,FALSE)</f>
        <v>OT062-ELQ6216A3A BAO</v>
      </c>
      <c r="Q1117" s="437" t="str">
        <f>VLOOKUP(P1117,'Tech. sheet (2)'!$A:$S,17,FALSE)</f>
        <v>62-3 B</v>
      </c>
      <c r="R1117" s="437" t="str">
        <f>VLOOKUP(P1117,'Tech. sheet (2)'!$A:$S,12,FALSE)</f>
        <v>W/C 15V</v>
      </c>
      <c r="S1117" s="505">
        <v>2.0</v>
      </c>
      <c r="T1117" s="505" t="s">
        <v>3309</v>
      </c>
      <c r="U1117" s="436">
        <f>VLOOKUP(N1117,Register!$B:$E,4,FALSE)</f>
        <v>28000</v>
      </c>
      <c r="V1117" s="412"/>
      <c r="W1117" s="270"/>
      <c r="X1117" s="270"/>
      <c r="Y1117" s="270"/>
      <c r="Z1117" s="270"/>
      <c r="AA1117" s="270"/>
      <c r="AB1117" s="270"/>
      <c r="AC1117" s="270"/>
    </row>
    <row r="1118" ht="15.75" customHeight="1">
      <c r="A1118" s="111" t="s">
        <v>2639</v>
      </c>
      <c r="B1118" s="436" t="str">
        <f>VLOOKUP(C1118,'Tech. sheet (2)'!$A:$S,18,FALSE)</f>
        <v>L-838-941,7-200TH550S2828-USK-21EK05</v>
      </c>
      <c r="C1118" s="437" t="str">
        <f>VLOOKUP(A1118,Register!$B:$F,3,FALSE)</f>
        <v>OT99-21EK05 203XQ</v>
      </c>
      <c r="D1118" s="437" t="str">
        <f>VLOOKUP(C1118,'Tech. sheet (2)'!$A:$S,17,FALSE)</f>
        <v>99-C-7 A</v>
      </c>
      <c r="E1118" s="437" t="str">
        <f>VLOOKUP(C1118,'Tech. sheet (2)'!$A:$S,12,FALSE)</f>
        <v>21EK05</v>
      </c>
      <c r="F1118" s="505">
        <v>2.0</v>
      </c>
      <c r="G1118" s="505" t="s">
        <v>3309</v>
      </c>
      <c r="H1118" s="436">
        <f>VLOOKUP(A1118,Register!$B:$E,4,FALSE)</f>
        <v>8000</v>
      </c>
      <c r="I1118" s="412"/>
      <c r="J1118" s="412"/>
      <c r="K1118" s="412"/>
      <c r="L1118" s="412"/>
      <c r="M1118" s="412"/>
      <c r="N1118" s="111" t="s">
        <v>2662</v>
      </c>
      <c r="O1118" s="344" t="str">
        <f>VLOOKUP(P1118,'Tech. sheet (2)'!$A:$R,18,FALSE)</f>
        <v>L-922-868-160TH520F2020-BAO-21EK05</v>
      </c>
      <c r="P1118" s="343" t="str">
        <f>VLOOKUP(N1118,Register!$B:$E,3,FALSE)</f>
        <v>OT70-21EK05 0,16 BAO</v>
      </c>
      <c r="Q1118" s="437" t="str">
        <f>VLOOKUP(P1118,'Tech. sheet (2)'!$A:$S,17,FALSE)</f>
        <v>70-6 D</v>
      </c>
      <c r="R1118" s="437" t="str">
        <f>VLOOKUP(P1118,'Tech. sheet (2)'!$A:$S,12,FALSE)</f>
        <v>21EK05</v>
      </c>
      <c r="S1118" s="505">
        <v>2.0</v>
      </c>
      <c r="T1118" s="505" t="s">
        <v>3309</v>
      </c>
      <c r="U1118" s="436">
        <f>VLOOKUP(N1118,Register!$B:$E,4,FALSE)</f>
        <v>6000</v>
      </c>
      <c r="V1118" s="412"/>
      <c r="W1118" s="270"/>
      <c r="X1118" s="270"/>
      <c r="Y1118" s="270"/>
      <c r="Z1118" s="270"/>
      <c r="AA1118" s="270"/>
      <c r="AB1118" s="270"/>
      <c r="AC1118" s="270"/>
    </row>
    <row r="1119" ht="15.75" customHeight="1">
      <c r="A1119" s="111" t="s">
        <v>2639</v>
      </c>
      <c r="B1119" s="436" t="str">
        <f>VLOOKUP(C1119,'Tech. sheet (2)'!$A:$S,18,FALSE)</f>
        <v>L-838-941,7-200TH550S2828-USK-21EK05</v>
      </c>
      <c r="C1119" s="437" t="str">
        <f>VLOOKUP(A1119,Register!$B:$F,3,FALSE)</f>
        <v>OT99-21EK05 203XQ</v>
      </c>
      <c r="D1119" s="437" t="str">
        <f>VLOOKUP(C1119,'Tech. sheet (2)'!$A:$S,17,FALSE)</f>
        <v>99-C-7 A</v>
      </c>
      <c r="E1119" s="437" t="str">
        <f>VLOOKUP(C1119,'Tech. sheet (2)'!$A:$S,12,FALSE)</f>
        <v>21EK05</v>
      </c>
      <c r="F1119" s="505">
        <v>3.0</v>
      </c>
      <c r="G1119" s="505" t="s">
        <v>3310</v>
      </c>
      <c r="H1119" s="436">
        <f>VLOOKUP(A1119,Register!$B:$E,4,FALSE)</f>
        <v>8000</v>
      </c>
      <c r="I1119" s="412"/>
      <c r="J1119" s="412"/>
      <c r="K1119" s="412"/>
      <c r="L1119" s="412"/>
      <c r="M1119" s="412"/>
      <c r="N1119" s="111" t="s">
        <v>2662</v>
      </c>
      <c r="O1119" s="344" t="str">
        <f>VLOOKUP(P1119,'Tech. sheet (2)'!$A:$R,18,FALSE)</f>
        <v>L-922-868-160TH520F2020-BAO-21EK05</v>
      </c>
      <c r="P1119" s="343" t="str">
        <f>VLOOKUP(N1119,Register!$B:$E,3,FALSE)</f>
        <v>OT70-21EK05 0,16 BAO</v>
      </c>
      <c r="Q1119" s="437" t="str">
        <f>VLOOKUP(P1119,'Tech. sheet (2)'!$A:$S,17,FALSE)</f>
        <v>70-6 D</v>
      </c>
      <c r="R1119" s="437" t="str">
        <f>VLOOKUP(P1119,'Tech. sheet (2)'!$A:$S,12,FALSE)</f>
        <v>21EK05</v>
      </c>
      <c r="S1119" s="505">
        <v>3.0</v>
      </c>
      <c r="T1119" s="505" t="s">
        <v>3310</v>
      </c>
      <c r="U1119" s="436">
        <f>VLOOKUP(N1119,Register!$B:$E,4,FALSE)</f>
        <v>6000</v>
      </c>
      <c r="V1119" s="412"/>
      <c r="W1119" s="270"/>
      <c r="X1119" s="270"/>
      <c r="Y1119" s="270"/>
      <c r="Z1119" s="270"/>
      <c r="AA1119" s="270"/>
      <c r="AB1119" s="270"/>
      <c r="AC1119" s="270"/>
    </row>
    <row r="1120" ht="15.75" customHeight="1">
      <c r="A1120" s="111" t="s">
        <v>2646</v>
      </c>
      <c r="B1120" s="436" t="str">
        <f>VLOOKUP(C1120,'Tech. sheet (2)'!$A:$S,18,FALSE)</f>
        <v>L-954-848-160TH520S2828-BAO-15VK05</v>
      </c>
      <c r="C1120" s="437" t="str">
        <f>VLOOKUP(A1120,Register!$B:$F,3,FALSE)</f>
        <v>OT062-ELQ6216A3A BAO</v>
      </c>
      <c r="D1120" s="437" t="str">
        <f>VLOOKUP(C1120,'Tech. sheet (2)'!$A:$S,17,FALSE)</f>
        <v>62-3 B</v>
      </c>
      <c r="E1120" s="437" t="str">
        <f>VLOOKUP(C1120,'Tech. sheet (2)'!$A:$S,12,FALSE)</f>
        <v>W/C 15V</v>
      </c>
      <c r="F1120" s="505">
        <v>1.0</v>
      </c>
      <c r="G1120" s="505" t="s">
        <v>3306</v>
      </c>
      <c r="H1120" s="436">
        <f>VLOOKUP(A1120,Register!$B:$E,4,FALSE)</f>
        <v>24000</v>
      </c>
      <c r="I1120" s="412"/>
      <c r="J1120" s="412"/>
      <c r="K1120" s="412"/>
      <c r="L1120" s="412"/>
      <c r="M1120" s="412"/>
      <c r="N1120" s="111" t="s">
        <v>2659</v>
      </c>
      <c r="O1120" s="344" t="str">
        <f>VLOOKUP(P1120,'Tech. sheet (2)'!$A:$R,18,FALSE)</f>
        <v> L-954-848-160TH520S2828-BAO-21EK05</v>
      </c>
      <c r="P1120" s="343" t="str">
        <f>VLOOKUP(N1120,Register!$B:$E,3,FALSE)</f>
        <v> OT062-21EK05 0,16 BAO</v>
      </c>
      <c r="Q1120" s="437" t="str">
        <f>VLOOKUP(P1120,'Tech. sheet (2)'!$A:$S,17,FALSE)</f>
        <v>62-1 B</v>
      </c>
      <c r="R1120" s="437" t="str">
        <f>VLOOKUP(P1120,'Tech. sheet (2)'!$A:$S,12,FALSE)</f>
        <v>21EK05</v>
      </c>
      <c r="S1120" s="505">
        <v>3.0</v>
      </c>
      <c r="T1120" s="505" t="s">
        <v>3310</v>
      </c>
      <c r="U1120" s="436">
        <f>VLOOKUP(N1120,Register!$B:$E,4,FALSE)</f>
        <v>15500</v>
      </c>
      <c r="V1120" s="412"/>
      <c r="W1120" s="270"/>
      <c r="X1120" s="270"/>
      <c r="Y1120" s="270"/>
      <c r="Z1120" s="270"/>
      <c r="AA1120" s="270"/>
      <c r="AB1120" s="270"/>
      <c r="AC1120" s="270"/>
    </row>
    <row r="1121" ht="15.75" customHeight="1">
      <c r="A1121" s="111" t="s">
        <v>2646</v>
      </c>
      <c r="B1121" s="436" t="str">
        <f>VLOOKUP(C1121,'Tech. sheet (2)'!$A:$S,18,FALSE)</f>
        <v>L-954-848-160TH520S2828-BAO-15VK05</v>
      </c>
      <c r="C1121" s="437" t="str">
        <f>VLOOKUP(A1121,Register!$B:$F,3,FALSE)</f>
        <v>OT062-ELQ6216A3A BAO</v>
      </c>
      <c r="D1121" s="437" t="str">
        <f>VLOOKUP(C1121,'Tech. sheet (2)'!$A:$S,17,FALSE)</f>
        <v>62-3 B</v>
      </c>
      <c r="E1121" s="437" t="str">
        <f>VLOOKUP(C1121,'Tech. sheet (2)'!$A:$S,12,FALSE)</f>
        <v>W/C 15V</v>
      </c>
      <c r="F1121" s="505">
        <v>1.0</v>
      </c>
      <c r="G1121" s="505" t="s">
        <v>3306</v>
      </c>
      <c r="H1121" s="436">
        <f>VLOOKUP(A1121,Register!$B:$E,4,FALSE)</f>
        <v>24000</v>
      </c>
      <c r="I1121" s="412"/>
      <c r="J1121" s="412"/>
      <c r="K1121" s="412"/>
      <c r="L1121" s="412"/>
      <c r="M1121" s="412"/>
      <c r="N1121" s="111" t="s">
        <v>2663</v>
      </c>
      <c r="O1121" s="344" t="str">
        <f>VLOOKUP(P1121,'Tech. sheet (2)'!$A:$R,18,FALSE)</f>
        <v> L-922-868-160TH520F2020-BAO-07CK05</v>
      </c>
      <c r="P1121" s="343" t="str">
        <f>VLOOKUP(N1121,Register!$B:$E,3,FALSE)</f>
        <v>OT070-ELQ7013A4A BAO</v>
      </c>
      <c r="Q1121" s="437" t="str">
        <f>VLOOKUP(P1121,'Tech. sheet (2)'!$A:$S,17,FALSE)</f>
        <v>70-3 D</v>
      </c>
      <c r="R1121" s="437" t="str">
        <f>VLOOKUP(P1121,'Tech. sheet (2)'!$A:$S,12,FALSE)</f>
        <v>G/C </v>
      </c>
      <c r="S1121" s="505">
        <v>2.0</v>
      </c>
      <c r="T1121" s="505">
        <v>816361.0</v>
      </c>
      <c r="U1121" s="436">
        <f>VLOOKUP(N1121,Register!$B:$E,4,FALSE)</f>
        <v>25000</v>
      </c>
      <c r="V1121" s="412"/>
      <c r="W1121" s="270"/>
      <c r="X1121" s="270"/>
      <c r="Y1121" s="270"/>
      <c r="Z1121" s="270"/>
      <c r="AA1121" s="270"/>
      <c r="AB1121" s="270"/>
      <c r="AC1121" s="270"/>
    </row>
    <row r="1122" ht="15.75" customHeight="1">
      <c r="A1122" s="111" t="s">
        <v>2648</v>
      </c>
      <c r="B1122" s="436" t="str">
        <f>VLOOKUP(C1122,'Tech. sheet (2)'!$A:$S,18,FALSE)</f>
        <v>L-913-766-140TS480F2020-USK-А08К05</v>
      </c>
      <c r="C1122" s="437" t="str">
        <f>VLOOKUP(A1122,Register!$B:$F,3,FALSE)</f>
        <v>0,14x913x766 USK A08</v>
      </c>
      <c r="D1122" s="437" t="str">
        <f>VLOOKUP(C1122,'Tech. sheet (2)'!$A:$S,17,FALSE)</f>
        <v>BUF-1 A</v>
      </c>
      <c r="E1122" s="437" t="str">
        <f>VLOOKUP(C1122,'Tech. sheet (2)'!$A:$S,12,FALSE)</f>
        <v>ALU/C</v>
      </c>
      <c r="F1122" s="505">
        <v>1.0</v>
      </c>
      <c r="G1122" s="505" t="s">
        <v>3306</v>
      </c>
      <c r="H1122" s="436">
        <f>VLOOKUP(A1122,Register!$B:$E,4,FALSE)</f>
        <v>20000</v>
      </c>
      <c r="I1122" s="412"/>
      <c r="J1122" s="412"/>
      <c r="K1122" s="412"/>
      <c r="L1122" s="412"/>
      <c r="M1122" s="412"/>
      <c r="N1122" s="111" t="s">
        <v>2676</v>
      </c>
      <c r="O1122" s="344" t="str">
        <f>VLOOKUP(P1122,'Tech. sheet (2)'!$A:$R,18,FALSE)</f>
        <v>L-922-868-170TH580S2828-USK-08CB05  </v>
      </c>
      <c r="P1122" s="343" t="str">
        <f>VLOOKUP(N1122,Register!$B:$E,3,FALSE)</f>
        <v>OT070-ELQ7033A2A  TH580 USK</v>
      </c>
      <c r="Q1122" s="437" t="str">
        <f>VLOOKUP(P1122,'Tech. sheet (2)'!$A:$S,17,FALSE)</f>
        <v>70-2</v>
      </c>
      <c r="R1122" s="437" t="str">
        <f>VLOOKUP(P1122,'Tech. sheet (2)'!$A:$S,12,FALSE)</f>
        <v>G/G</v>
      </c>
      <c r="S1122" s="505">
        <v>1.0</v>
      </c>
      <c r="T1122" s="505">
        <v>816314.0</v>
      </c>
      <c r="U1122" s="436">
        <f>VLOOKUP(N1122,Register!$B:$E,4,FALSE)</f>
        <v>25000</v>
      </c>
      <c r="V1122" s="412"/>
      <c r="W1122" s="270"/>
      <c r="X1122" s="270"/>
      <c r="Y1122" s="270"/>
      <c r="Z1122" s="270"/>
      <c r="AA1122" s="270"/>
      <c r="AB1122" s="270"/>
      <c r="AC1122" s="270"/>
    </row>
    <row r="1123" ht="15.75" customHeight="1">
      <c r="A1123" s="111" t="s">
        <v>2652</v>
      </c>
      <c r="B1123" s="436" t="str">
        <f>VLOOKUP(C1123,'Tech. sheet (2)'!$A:$S,18,FALSE)</f>
        <v>L-975-925-140TS550S2828-USK-C06K05</v>
      </c>
      <c r="C1123" s="437" t="str">
        <f>VLOOKUP(A1123,Register!$B:$F,3,FALSE)</f>
        <v>0,14x975x925 G/C USK</v>
      </c>
      <c r="D1123" s="437" t="str">
        <f>VLOOKUP(C1123,'Tech. sheet (2)'!$A:$S,17,FALSE)</f>
        <v>BUF-11 A</v>
      </c>
      <c r="E1123" s="437" t="str">
        <f>VLOOKUP(C1123,'Tech. sheet (2)'!$A:$S,12,FALSE)</f>
        <v>G/C</v>
      </c>
      <c r="F1123" s="505">
        <v>1.0</v>
      </c>
      <c r="G1123" s="505" t="s">
        <v>3306</v>
      </c>
      <c r="H1123" s="436">
        <f>VLOOKUP(A1123,Register!$B:$E,4,FALSE)</f>
        <v>35000</v>
      </c>
      <c r="I1123" s="412"/>
      <c r="J1123" s="412"/>
      <c r="K1123" s="412"/>
      <c r="L1123" s="412"/>
      <c r="M1123" s="412"/>
      <c r="N1123" s="111" t="s">
        <v>2677</v>
      </c>
      <c r="O1123" s="450" t="str">
        <f>VLOOKUP(P1123,'Tech. sheet (2)'!$A:$R,18,FALSE)</f>
        <v>L-922-868-170TH580S2828-BAO-08CB05 </v>
      </c>
      <c r="P1123" s="343" t="str">
        <f>VLOOKUP(N1123,Register!$B:$E,3,FALSE)</f>
        <v>OT070-ELQ7033A2A  BAO</v>
      </c>
      <c r="Q1123" s="437" t="str">
        <f>VLOOKUP(P1123,'Tech. sheet (2)'!$A:$S,17,FALSE)</f>
        <v>70-2 A</v>
      </c>
      <c r="R1123" s="447" t="str">
        <f>VLOOKUP(P1123,'Tech. sheet (2)'!$A:$S,12,FALSE)</f>
        <v>G/G</v>
      </c>
      <c r="S1123" s="505">
        <v>1.0</v>
      </c>
      <c r="T1123" s="505">
        <v>816314.0</v>
      </c>
      <c r="U1123" s="436">
        <f>VLOOKUP(N1123,Register!$B:$E,4,FALSE)</f>
        <v>10000</v>
      </c>
      <c r="V1123" s="412"/>
      <c r="W1123" s="270"/>
      <c r="X1123" s="270"/>
      <c r="Y1123" s="270"/>
      <c r="Z1123" s="270"/>
      <c r="AA1123" s="270"/>
      <c r="AB1123" s="270"/>
      <c r="AC1123" s="270"/>
    </row>
    <row r="1124" ht="15.75" customHeight="1">
      <c r="A1124" s="111" t="s">
        <v>2652</v>
      </c>
      <c r="B1124" s="436" t="str">
        <f>VLOOKUP(C1124,'Tech. sheet (2)'!$A:$S,18,FALSE)</f>
        <v>L-975-925-140TS550S2828-USK-C06K05</v>
      </c>
      <c r="C1124" s="437" t="str">
        <f>VLOOKUP(A1124,Register!$B:$F,3,FALSE)</f>
        <v>0,14x975x925 G/C USK</v>
      </c>
      <c r="D1124" s="437" t="str">
        <f>VLOOKUP(C1124,'Tech. sheet (2)'!$A:$S,17,FALSE)</f>
        <v>BUF-11 A</v>
      </c>
      <c r="E1124" s="437" t="str">
        <f>VLOOKUP(C1124,'Tech. sheet (2)'!$A:$S,12,FALSE)</f>
        <v>G/C</v>
      </c>
      <c r="F1124" s="505">
        <v>2.0</v>
      </c>
      <c r="G1124" s="505">
        <v>101597.0</v>
      </c>
      <c r="H1124" s="436">
        <f>VLOOKUP(A1124,Register!$B:$E,4,FALSE)</f>
        <v>35000</v>
      </c>
      <c r="I1124" s="412"/>
      <c r="J1124" s="412"/>
      <c r="K1124" s="412"/>
      <c r="L1124" s="412"/>
      <c r="M1124" s="412"/>
      <c r="N1124" s="111" t="s">
        <v>2588</v>
      </c>
      <c r="O1124" s="450" t="str">
        <f>VLOOKUP(P1124,'Tech. sheet (2)'!$A:$R,18,FALSE)</f>
        <v>L-922-868-170TH580S2828-BAO-08CB05 </v>
      </c>
      <c r="P1124" s="343" t="str">
        <f>VLOOKUP(N1124,Register!$B:$E,3,FALSE)</f>
        <v>OT070-ELQ7033A2A  BAO</v>
      </c>
      <c r="Q1124" s="437" t="str">
        <f>VLOOKUP(P1124,'Tech. sheet (2)'!$A:$S,17,FALSE)</f>
        <v>70-2 A</v>
      </c>
      <c r="R1124" s="447" t="str">
        <f>VLOOKUP(P1124,'Tech. sheet (2)'!$A:$S,12,FALSE)</f>
        <v>G/G</v>
      </c>
      <c r="S1124" s="505">
        <v>1.0</v>
      </c>
      <c r="T1124" s="505">
        <v>816314.0</v>
      </c>
      <c r="U1124" s="436">
        <f>VLOOKUP(N1124,Register!$B:$E,4,FALSE)</f>
        <v>6000</v>
      </c>
      <c r="V1124" s="412"/>
      <c r="W1124" s="270"/>
      <c r="X1124" s="270"/>
      <c r="Y1124" s="270"/>
      <c r="Z1124" s="270"/>
      <c r="AA1124" s="270"/>
      <c r="AB1124" s="270"/>
      <c r="AC1124" s="270"/>
    </row>
    <row r="1125" ht="15.75" customHeight="1">
      <c r="A1125" s="111" t="s">
        <v>2659</v>
      </c>
      <c r="B1125" s="436" t="str">
        <f>VLOOKUP(C1125,'Tech. sheet (2)'!$A:$S,18,FALSE)</f>
        <v> L-954-848-160TH520S2828-BAO-21EK05</v>
      </c>
      <c r="C1125" s="437" t="str">
        <f>VLOOKUP(A1125,Register!$B:$F,3,FALSE)</f>
        <v> OT062-21EK05 0,16 BAO</v>
      </c>
      <c r="D1125" s="437" t="str">
        <f>VLOOKUP(C1125,'Tech. sheet (2)'!$A:$S,17,FALSE)</f>
        <v>62-1 B</v>
      </c>
      <c r="E1125" s="437" t="str">
        <f>VLOOKUP(C1125,'Tech. sheet (2)'!$A:$S,12,FALSE)</f>
        <v>21EK05</v>
      </c>
      <c r="F1125" s="505">
        <v>1.0</v>
      </c>
      <c r="G1125" s="505" t="s">
        <v>3306</v>
      </c>
      <c r="H1125" s="436">
        <f>VLOOKUP(A1125,Register!$B:$E,4,FALSE)</f>
        <v>15500</v>
      </c>
      <c r="I1125" s="412"/>
      <c r="J1125" s="412"/>
      <c r="K1125" s="412"/>
      <c r="L1125" s="412"/>
      <c r="M1125" s="412"/>
      <c r="N1125" s="111" t="s">
        <v>2588</v>
      </c>
      <c r="O1125" s="450" t="str">
        <f>VLOOKUP(P1125,'Tech. sheet (2)'!$A:$R,18,FALSE)</f>
        <v>L-922-868-170TH580S2828-BAO-08CB05 </v>
      </c>
      <c r="P1125" s="343" t="str">
        <f>VLOOKUP(N1125,Register!$B:$E,3,FALSE)</f>
        <v>OT070-ELQ7033A2A  BAO</v>
      </c>
      <c r="Q1125" s="437" t="str">
        <f>VLOOKUP(P1125,'Tech. sheet (2)'!$A:$S,17,FALSE)</f>
        <v>70-2 A</v>
      </c>
      <c r="R1125" s="447" t="str">
        <f>VLOOKUP(P1125,'Tech. sheet (2)'!$A:$S,12,FALSE)</f>
        <v>G/G</v>
      </c>
      <c r="S1125" s="505">
        <v>2.0</v>
      </c>
      <c r="T1125" s="505">
        <v>816361.0</v>
      </c>
      <c r="U1125" s="436">
        <f>VLOOKUP(N1125,Register!$B:$E,4,FALSE)</f>
        <v>6000</v>
      </c>
      <c r="V1125" s="412"/>
      <c r="W1125" s="270"/>
      <c r="X1125" s="270"/>
      <c r="Y1125" s="270"/>
      <c r="Z1125" s="270"/>
      <c r="AA1125" s="270"/>
      <c r="AB1125" s="270"/>
      <c r="AC1125" s="270"/>
    </row>
    <row r="1126" ht="15.75" customHeight="1">
      <c r="A1126" s="111" t="s">
        <v>2661</v>
      </c>
      <c r="B1126" s="436" t="str">
        <f>VLOOKUP(C1126,'Tech. sheet (2)'!$A:$S,18,FALSE)</f>
        <v>L-954-848-160TH520S2828-BAO-15VK05</v>
      </c>
      <c r="C1126" s="437" t="str">
        <f>VLOOKUP(A1126,Register!$B:$F,3,FALSE)</f>
        <v>OT062-ELQ6216A3A BAO</v>
      </c>
      <c r="D1126" s="437" t="str">
        <f>VLOOKUP(C1126,'Tech. sheet (2)'!$A:$S,17,FALSE)</f>
        <v>62-3 B</v>
      </c>
      <c r="E1126" s="437" t="str">
        <f>VLOOKUP(C1126,'Tech. sheet (2)'!$A:$S,12,FALSE)</f>
        <v>W/C 15V</v>
      </c>
      <c r="F1126" s="505">
        <v>1.0</v>
      </c>
      <c r="G1126" s="505" t="s">
        <v>3306</v>
      </c>
      <c r="H1126" s="436">
        <f>VLOOKUP(A1126,Register!$B:$E,4,FALSE)</f>
        <v>28000</v>
      </c>
      <c r="I1126" s="412"/>
      <c r="J1126" s="412"/>
      <c r="K1126" s="412"/>
      <c r="L1126" s="412"/>
      <c r="M1126" s="412"/>
      <c r="N1126" s="111" t="s">
        <v>2677</v>
      </c>
      <c r="O1126" s="450" t="str">
        <f>VLOOKUP(P1126,'Tech. sheet (2)'!$A:$R,18,FALSE)</f>
        <v>L-922-868-170TH580S2828-BAO-08CB05 </v>
      </c>
      <c r="P1126" s="343" t="str">
        <f>VLOOKUP(N1126,Register!$B:$E,3,FALSE)</f>
        <v>OT070-ELQ7033A2A  BAO</v>
      </c>
      <c r="Q1126" s="437" t="str">
        <f>VLOOKUP(P1126,'Tech. sheet (2)'!$A:$S,17,FALSE)</f>
        <v>70-2 A</v>
      </c>
      <c r="R1126" s="447" t="str">
        <f>VLOOKUP(P1126,'Tech. sheet (2)'!$A:$S,12,FALSE)</f>
        <v>G/G</v>
      </c>
      <c r="S1126" s="505">
        <v>2.0</v>
      </c>
      <c r="T1126" s="505">
        <v>816361.0</v>
      </c>
      <c r="U1126" s="436">
        <f>VLOOKUP(N1126,Register!$B:$E,4,FALSE)</f>
        <v>10000</v>
      </c>
      <c r="V1126" s="412"/>
      <c r="W1126" s="270"/>
      <c r="X1126" s="270"/>
      <c r="Y1126" s="270"/>
      <c r="Z1126" s="270"/>
      <c r="AA1126" s="270"/>
      <c r="AB1126" s="270"/>
      <c r="AC1126" s="270"/>
    </row>
    <row r="1127" ht="15.75" customHeight="1">
      <c r="A1127" s="111" t="s">
        <v>2662</v>
      </c>
      <c r="B1127" s="436" t="str">
        <f>VLOOKUP(C1127,'Tech. sheet (2)'!$A:$S,18,FALSE)</f>
        <v>L-922-868-160TH520F2020-BAO-21EK05</v>
      </c>
      <c r="C1127" s="437" t="str">
        <f>VLOOKUP(A1127,Register!$B:$F,3,FALSE)</f>
        <v>OT70-21EK05 0,16 BAO</v>
      </c>
      <c r="D1127" s="437" t="str">
        <f>VLOOKUP(C1127,'Tech. sheet (2)'!$A:$S,17,FALSE)</f>
        <v>70-6 D</v>
      </c>
      <c r="E1127" s="437" t="str">
        <f>VLOOKUP(C1127,'Tech. sheet (2)'!$A:$S,12,FALSE)</f>
        <v>21EK05</v>
      </c>
      <c r="F1127" s="505">
        <v>1.0</v>
      </c>
      <c r="G1127" s="505" t="s">
        <v>3306</v>
      </c>
      <c r="H1127" s="436">
        <f>VLOOKUP(A1127,Register!$B:$E,4,FALSE)</f>
        <v>6000</v>
      </c>
      <c r="I1127" s="412"/>
      <c r="J1127" s="412"/>
      <c r="K1127" s="412"/>
      <c r="L1127" s="412"/>
      <c r="M1127" s="412"/>
      <c r="N1127" s="111" t="s">
        <v>2676</v>
      </c>
      <c r="O1127" s="344" t="str">
        <f>VLOOKUP(P1127,'Tech. sheet (2)'!$A:$R,18,FALSE)</f>
        <v>L-922-868-170TH580S2828-USK-08CB05  </v>
      </c>
      <c r="P1127" s="343" t="str">
        <f>VLOOKUP(N1127,Register!$B:$E,3,FALSE)</f>
        <v>OT070-ELQ7033A2A  TH580 USK</v>
      </c>
      <c r="Q1127" s="437" t="str">
        <f>VLOOKUP(P1127,'Tech. sheet (2)'!$A:$S,17,FALSE)</f>
        <v>70-2</v>
      </c>
      <c r="R1127" s="437" t="str">
        <f>VLOOKUP(P1127,'Tech. sheet (2)'!$A:$S,12,FALSE)</f>
        <v>G/G</v>
      </c>
      <c r="S1127" s="505">
        <v>2.0</v>
      </c>
      <c r="T1127" s="505">
        <v>816361.0</v>
      </c>
      <c r="U1127" s="436">
        <f>VLOOKUP(N1127,Register!$B:$E,4,FALSE)</f>
        <v>25000</v>
      </c>
      <c r="V1127" s="412"/>
      <c r="W1127" s="270"/>
      <c r="X1127" s="270"/>
      <c r="Y1127" s="270"/>
      <c r="Z1127" s="270"/>
      <c r="AA1127" s="270"/>
      <c r="AB1127" s="270"/>
      <c r="AC1127" s="270"/>
    </row>
    <row r="1128" ht="15.75" customHeight="1">
      <c r="A1128" s="111" t="s">
        <v>2663</v>
      </c>
      <c r="B1128" s="436" t="str">
        <f>VLOOKUP(C1128,'Tech. sheet (2)'!$A:$S,18,FALSE)</f>
        <v> L-922-868-160TH520F2020-BAO-07CK05</v>
      </c>
      <c r="C1128" s="437" t="str">
        <f>VLOOKUP(A1128,Register!$B:$F,3,FALSE)</f>
        <v>OT070-ELQ7013A4A BAO</v>
      </c>
      <c r="D1128" s="437" t="str">
        <f>VLOOKUP(C1128,'Tech. sheet (2)'!$A:$S,17,FALSE)</f>
        <v>70-3 D</v>
      </c>
      <c r="E1128" s="437" t="str">
        <f>VLOOKUP(C1128,'Tech. sheet (2)'!$A:$S,12,FALSE)</f>
        <v>G/C </v>
      </c>
      <c r="F1128" s="505">
        <v>1.0</v>
      </c>
      <c r="G1128" s="505" t="s">
        <v>3306</v>
      </c>
      <c r="H1128" s="436">
        <f>VLOOKUP(A1128,Register!$B:$E,4,FALSE)</f>
        <v>25000</v>
      </c>
      <c r="I1128" s="412"/>
      <c r="J1128" s="412"/>
      <c r="K1128" s="412"/>
      <c r="L1128" s="412"/>
      <c r="M1128" s="412"/>
      <c r="N1128" s="111" t="s">
        <v>2680</v>
      </c>
      <c r="O1128" s="344" t="str">
        <f>VLOOKUP(P1128,'Tech. sheet (2)'!$A:$R,18,FALSE)</f>
        <v>L-954-848-160TH520S2828-BAO-10DB05</v>
      </c>
      <c r="P1128" s="343" t="str">
        <f>VLOOKUP(N1128,Register!$B:$E,3,FALSE)</f>
        <v>OT062-10DB05 0,16 BAO</v>
      </c>
      <c r="Q1128" s="437" t="str">
        <f>VLOOKUP(P1128,'Tech. sheet (2)'!$A:$S,17,FALSE)</f>
        <v>62-2 B</v>
      </c>
      <c r="R1128" s="437" t="str">
        <f>VLOOKUP(P1128,'Tech. sheet (2)'!$A:$S,12,FALSE)</f>
        <v>10DB05</v>
      </c>
      <c r="S1128" s="505">
        <v>2.0</v>
      </c>
      <c r="T1128" s="505">
        <v>816361.0</v>
      </c>
      <c r="U1128" s="436">
        <f>VLOOKUP(N1128,Register!$B:$E,4,FALSE)</f>
        <v>1100</v>
      </c>
      <c r="V1128" s="412"/>
      <c r="W1128" s="270"/>
      <c r="X1128" s="270"/>
      <c r="Y1128" s="270"/>
      <c r="Z1128" s="270"/>
      <c r="AA1128" s="270"/>
      <c r="AB1128" s="270"/>
      <c r="AC1128" s="270"/>
    </row>
    <row r="1129" ht="15.75" customHeight="1">
      <c r="A1129" s="111" t="s">
        <v>2664</v>
      </c>
      <c r="B1129" s="436" t="str">
        <f>VLOOKUP(C1129,'Tech. sheet (2)'!$A:$S,18,FALSE)</f>
        <v>L-838-826-250TH415F7575-RAS---K05 Hollande</v>
      </c>
      <c r="C1129" s="437" t="str">
        <f>VLOOKUP(A1129,Register!$B:$F,3,FALSE)</f>
        <v>OT99-ELQ9999A0A ARP RAS</v>
      </c>
      <c r="D1129" s="437" t="str">
        <f>VLOOKUP(C1129,'Tech. sheet (2)'!$A:$S,17,FALSE)</f>
        <v>99-S-2 A</v>
      </c>
      <c r="E1129" s="437" t="str">
        <f>VLOOKUP(C1129,'Tech. sheet (2)'!$A:$S,12,FALSE)</f>
        <v>P/C Hollande</v>
      </c>
      <c r="F1129" s="505">
        <v>1.0</v>
      </c>
      <c r="G1129" s="505" t="s">
        <v>3306</v>
      </c>
      <c r="H1129" s="436">
        <f>VLOOKUP(A1129,Register!$B:$E,4,FALSE)</f>
        <v>20000</v>
      </c>
      <c r="I1129" s="412"/>
      <c r="J1129" s="412"/>
      <c r="K1129" s="412"/>
      <c r="L1129" s="412"/>
      <c r="M1129" s="412"/>
      <c r="N1129" s="111" t="s">
        <v>2688</v>
      </c>
      <c r="O1129" s="344" t="str">
        <f>VLOOKUP(P1129,'Tech. sheet (2)'!$A:$R,18,FALSE)</f>
        <v>L-975-925-140TS550S2828-USK-C06K05</v>
      </c>
      <c r="P1129" s="343" t="str">
        <f>VLOOKUP(N1129,Register!$B:$E,3,FALSE)</f>
        <v>0,14x975x925 G/C USK</v>
      </c>
      <c r="Q1129" s="437" t="str">
        <f>VLOOKUP(P1129,'Tech. sheet (2)'!$A:$S,17,FALSE)</f>
        <v>BUF-11 A</v>
      </c>
      <c r="R1129" s="437" t="str">
        <f>VLOOKUP(P1129,'Tech. sheet (2)'!$A:$S,12,FALSE)</f>
        <v>G/C</v>
      </c>
      <c r="S1129" s="505">
        <v>1.0</v>
      </c>
      <c r="T1129" s="505" t="s">
        <v>3306</v>
      </c>
      <c r="U1129" s="436">
        <f>VLOOKUP(N1129,Register!$B:$E,4,FALSE)</f>
        <v>20000</v>
      </c>
      <c r="V1129" s="412"/>
      <c r="W1129" s="270"/>
      <c r="X1129" s="270"/>
      <c r="Y1129" s="270"/>
      <c r="Z1129" s="270"/>
      <c r="AA1129" s="270"/>
      <c r="AB1129" s="270"/>
      <c r="AC1129" s="270"/>
    </row>
    <row r="1130" ht="15.75" customHeight="1">
      <c r="A1130" s="111" t="s">
        <v>2649</v>
      </c>
      <c r="B1130" s="436" t="str">
        <f>VLOOKUP(C1130,'Tech. sheet (2)'!$A:$S,18,FALSE)</f>
        <v>L-942-790-160TS340S2020-RAS-А08К05</v>
      </c>
      <c r="C1130" s="437" t="str">
        <f>VLOOKUP(A1130,Register!$B:$F,3,FALSE)</f>
        <v>0,16x942x790 ALU/С</v>
      </c>
      <c r="D1130" s="437" t="str">
        <f>VLOOKUP(C1130,'Tech. sheet (2)'!$A:$S,17,FALSE)</f>
        <v>BUF-3 A</v>
      </c>
      <c r="E1130" s="437" t="str">
        <f>VLOOKUP(C1130,'Tech. sheet (2)'!$A:$S,12,FALSE)</f>
        <v>ALU/С</v>
      </c>
      <c r="F1130" s="505">
        <v>1.0</v>
      </c>
      <c r="G1130" s="505" t="s">
        <v>3306</v>
      </c>
      <c r="H1130" s="436">
        <f>VLOOKUP(A1130,Register!$B:$E,4,FALSE)</f>
        <v>18000</v>
      </c>
      <c r="I1130" s="412"/>
      <c r="J1130" s="412"/>
      <c r="K1130" s="412"/>
      <c r="L1130" s="412"/>
      <c r="M1130" s="412"/>
      <c r="N1130" s="111" t="s">
        <v>2688</v>
      </c>
      <c r="O1130" s="344" t="str">
        <f>VLOOKUP(P1130,'Tech. sheet (2)'!$A:$R,18,FALSE)</f>
        <v>L-975-925-140TS550S2828-USK-C06K05</v>
      </c>
      <c r="P1130" s="343" t="str">
        <f>VLOOKUP(N1130,Register!$B:$E,3,FALSE)</f>
        <v>0,14x975x925 G/C USK</v>
      </c>
      <c r="Q1130" s="437" t="str">
        <f>VLOOKUP(P1130,'Tech. sheet (2)'!$A:$S,17,FALSE)</f>
        <v>BUF-11 A</v>
      </c>
      <c r="R1130" s="437" t="str">
        <f>VLOOKUP(P1130,'Tech. sheet (2)'!$A:$S,12,FALSE)</f>
        <v>G/C</v>
      </c>
      <c r="S1130" s="505">
        <v>2.0</v>
      </c>
      <c r="T1130" s="505">
        <v>101597.0</v>
      </c>
      <c r="U1130" s="436">
        <f>VLOOKUP(N1130,Register!$B:$E,4,FALSE)</f>
        <v>20000</v>
      </c>
      <c r="V1130" s="412"/>
      <c r="W1130" s="270"/>
      <c r="X1130" s="270"/>
      <c r="Y1130" s="270"/>
      <c r="Z1130" s="270"/>
      <c r="AA1130" s="270"/>
      <c r="AB1130" s="270"/>
      <c r="AC1130" s="270"/>
    </row>
    <row r="1131" ht="15.75" customHeight="1">
      <c r="A1131" s="111" t="s">
        <v>2650</v>
      </c>
      <c r="B1131" s="436" t="str">
        <f>VLOOKUP(C1131,'Tech. sheet (2)'!$A:$S,18,FALSE)</f>
        <v>L-942-790-160TS340S2020-RAS-А08К05</v>
      </c>
      <c r="C1131" s="437" t="str">
        <f>VLOOKUP(A1131,Register!$B:$F,3,FALSE)</f>
        <v>0,16x942x790 ALU/С</v>
      </c>
      <c r="D1131" s="437" t="str">
        <f>VLOOKUP(C1131,'Tech. sheet (2)'!$A:$S,17,FALSE)</f>
        <v>BUF-3 A</v>
      </c>
      <c r="E1131" s="437" t="str">
        <f>VLOOKUP(C1131,'Tech. sheet (2)'!$A:$S,12,FALSE)</f>
        <v>ALU/С</v>
      </c>
      <c r="F1131" s="505">
        <v>1.0</v>
      </c>
      <c r="G1131" s="505" t="s">
        <v>3306</v>
      </c>
      <c r="H1131" s="436">
        <f>VLOOKUP(A1131,Register!$B:$E,4,FALSE)</f>
        <v>20000</v>
      </c>
      <c r="I1131" s="412"/>
      <c r="J1131" s="412"/>
      <c r="K1131" s="412"/>
      <c r="L1131" s="412"/>
      <c r="M1131" s="412"/>
      <c r="N1131" s="111" t="s">
        <v>2667</v>
      </c>
      <c r="O1131" s="344" t="str">
        <f>VLOOKUP(P1131,'Tech. sheet (2)'!$A:$R,18,FALSE)</f>
        <v>L-808-908-180TH550S2828-USK-A07K05</v>
      </c>
      <c r="P1131" s="343" t="str">
        <f>VLOOKUP(N1131,Register!$B:$E,3,FALSE)</f>
        <v>OT96 ALU/C 0,18 USK auto</v>
      </c>
      <c r="Q1131" s="437" t="str">
        <f>VLOOKUP(P1131,'Tech. sheet (2)'!$A:$S,17,FALSE)</f>
        <v>96-1 B</v>
      </c>
      <c r="R1131" s="437" t="str">
        <f>VLOOKUP(P1131,'Tech. sheet (2)'!$A:$S,12,FALSE)</f>
        <v>ALU/C</v>
      </c>
      <c r="S1131" s="505">
        <v>2.0</v>
      </c>
      <c r="T1131" s="505" t="s">
        <v>3308</v>
      </c>
      <c r="U1131" s="436">
        <f>VLOOKUP(N1131,Register!$B:$E,4,FALSE)</f>
        <v>20000</v>
      </c>
      <c r="V1131" s="412"/>
      <c r="W1131" s="270"/>
      <c r="X1131" s="270"/>
      <c r="Y1131" s="270"/>
      <c r="Z1131" s="270"/>
      <c r="AA1131" s="270"/>
      <c r="AB1131" s="270"/>
      <c r="AC1131" s="270"/>
    </row>
    <row r="1132" ht="15.75" customHeight="1">
      <c r="A1132" s="111" t="s">
        <v>2678</v>
      </c>
      <c r="B1132" s="436" t="str">
        <f>VLOOKUP(C1132,'Tech. sheet (2)'!$A:$S,18,FALSE)</f>
        <v>L-954-848-160TH520S2828-BAO-15VK05</v>
      </c>
      <c r="C1132" s="437" t="str">
        <f>VLOOKUP(A1132,Register!$B:$F,3,FALSE)</f>
        <v>OT062-ELQ6216A3A BAO</v>
      </c>
      <c r="D1132" s="437" t="str">
        <f>VLOOKUP(C1132,'Tech. sheet (2)'!$A:$S,17,FALSE)</f>
        <v>62-3 B</v>
      </c>
      <c r="E1132" s="437" t="str">
        <f>VLOOKUP(C1132,'Tech. sheet (2)'!$A:$S,12,FALSE)</f>
        <v>W/C 15V</v>
      </c>
      <c r="F1132" s="505">
        <v>1.0</v>
      </c>
      <c r="G1132" s="505" t="s">
        <v>3306</v>
      </c>
      <c r="H1132" s="436">
        <f>VLOOKUP(A1132,Register!$B:$E,4,FALSE)</f>
        <v>20000</v>
      </c>
      <c r="I1132" s="412"/>
      <c r="J1132" s="412"/>
      <c r="K1132" s="412"/>
      <c r="L1132" s="412"/>
      <c r="M1132" s="412"/>
      <c r="N1132" s="111" t="s">
        <v>2668</v>
      </c>
      <c r="O1132" s="344" t="str">
        <f>VLOOKUP(P1132,'Tech. sheet (2)'!$A:$R,18,FALSE)</f>
        <v>L-808-908-180TH550S2828-HBI-A07K05</v>
      </c>
      <c r="P1132" s="343" t="str">
        <f>VLOOKUP(N1132,Register!$B:$E,3,FALSE)</f>
        <v>OT96 ALU/C 0,18 HBI auto</v>
      </c>
      <c r="Q1132" s="437" t="str">
        <f>VLOOKUP(P1132,'Tech. sheet (2)'!$A:$S,17,FALSE)</f>
        <v>96-1 B</v>
      </c>
      <c r="R1132" s="437" t="str">
        <f>VLOOKUP(P1132,'Tech. sheet (2)'!$A:$S,12,FALSE)</f>
        <v>ALU/C</v>
      </c>
      <c r="S1132" s="505">
        <v>2.0</v>
      </c>
      <c r="T1132" s="505" t="s">
        <v>3308</v>
      </c>
      <c r="U1132" s="436">
        <f>VLOOKUP(N1132,Register!$B:$E,4,FALSE)</f>
        <v>20000</v>
      </c>
      <c r="V1132" s="412"/>
      <c r="W1132" s="270"/>
      <c r="X1132" s="270"/>
      <c r="Y1132" s="270"/>
      <c r="Z1132" s="270"/>
      <c r="AA1132" s="270"/>
      <c r="AB1132" s="270"/>
      <c r="AC1132" s="270"/>
    </row>
    <row r="1133" ht="15.75" customHeight="1">
      <c r="A1133" s="111" t="s">
        <v>2679</v>
      </c>
      <c r="B1133" s="436" t="str">
        <f>VLOOKUP(C1133,'Tech. sheet (2)'!$A:$S,18,FALSE)</f>
        <v> L-954-848-160TH520S2828-BAO-21EK05</v>
      </c>
      <c r="C1133" s="437" t="str">
        <f>VLOOKUP(A1133,Register!$B:$F,3,FALSE)</f>
        <v> OT062-21EK05 0,16 BAO</v>
      </c>
      <c r="D1133" s="437" t="str">
        <f>VLOOKUP(C1133,'Tech. sheet (2)'!$A:$S,17,FALSE)</f>
        <v>62-1 B</v>
      </c>
      <c r="E1133" s="437" t="str">
        <f>VLOOKUP(C1133,'Tech. sheet (2)'!$A:$S,12,FALSE)</f>
        <v>21EK05</v>
      </c>
      <c r="F1133" s="505">
        <v>1.0</v>
      </c>
      <c r="G1133" s="505" t="s">
        <v>3306</v>
      </c>
      <c r="H1133" s="436">
        <f>VLOOKUP(A1133,Register!$B:$E,4,FALSE)</f>
        <v>3000</v>
      </c>
      <c r="I1133" s="412"/>
      <c r="J1133" s="412"/>
      <c r="K1133" s="412"/>
      <c r="L1133" s="412"/>
      <c r="M1133" s="412"/>
      <c r="N1133" s="111" t="s">
        <v>2683</v>
      </c>
      <c r="O1133" s="344" t="str">
        <f>VLOOKUP(P1133,'Tech. sheet (2)'!$A:$R,18,FALSE)</f>
        <v>L-942-790-160TS340S2020-RAS-А08К05</v>
      </c>
      <c r="P1133" s="343" t="str">
        <f>VLOOKUP(N1133,Register!$B:$E,3,FALSE)</f>
        <v>0,16x942x790 ALU/С</v>
      </c>
      <c r="Q1133" s="437" t="str">
        <f>VLOOKUP(P1133,'Tech. sheet (2)'!$A:$S,17,FALSE)</f>
        <v>BUF-3 A</v>
      </c>
      <c r="R1133" s="437" t="str">
        <f>VLOOKUP(P1133,'Tech. sheet (2)'!$A:$S,12,FALSE)</f>
        <v>ALU/С</v>
      </c>
      <c r="S1133" s="505">
        <v>1.0</v>
      </c>
      <c r="T1133" s="505" t="s">
        <v>3306</v>
      </c>
      <c r="U1133" s="436">
        <f>VLOOKUP(N1133,Register!$B:$E,4,FALSE)</f>
        <v>40000</v>
      </c>
      <c r="V1133" s="412"/>
      <c r="W1133" s="270"/>
      <c r="X1133" s="270"/>
      <c r="Y1133" s="270"/>
      <c r="Z1133" s="270"/>
      <c r="AA1133" s="270"/>
      <c r="AB1133" s="270"/>
      <c r="AC1133" s="270"/>
    </row>
    <row r="1134" ht="15.75" customHeight="1">
      <c r="A1134" s="111" t="s">
        <v>2679</v>
      </c>
      <c r="B1134" s="436" t="str">
        <f>VLOOKUP(C1134,'Tech. sheet (2)'!$A:$S,18,FALSE)</f>
        <v> L-954-848-160TH520S2828-BAO-21EK05</v>
      </c>
      <c r="C1134" s="437" t="str">
        <f>VLOOKUP(A1134,Register!$B:$F,3,FALSE)</f>
        <v> OT062-21EK05 0,16 BAO</v>
      </c>
      <c r="D1134" s="437" t="str">
        <f>VLOOKUP(C1134,'Tech. sheet (2)'!$A:$S,17,FALSE)</f>
        <v>62-1 B</v>
      </c>
      <c r="E1134" s="437" t="str">
        <f>VLOOKUP(C1134,'Tech. sheet (2)'!$A:$S,12,FALSE)</f>
        <v>21EK05</v>
      </c>
      <c r="F1134" s="505">
        <v>2.0</v>
      </c>
      <c r="G1134" s="505" t="s">
        <v>3309</v>
      </c>
      <c r="H1134" s="436">
        <f>VLOOKUP(A1134,Register!$B:$E,4,FALSE)</f>
        <v>3000</v>
      </c>
      <c r="I1134" s="412"/>
      <c r="J1134" s="412"/>
      <c r="K1134" s="412"/>
      <c r="L1134" s="412"/>
      <c r="M1134" s="412"/>
      <c r="N1134" s="111" t="s">
        <v>2649</v>
      </c>
      <c r="O1134" s="344" t="str">
        <f>VLOOKUP(P1134,'Tech. sheet (2)'!$A:$R,18,FALSE)</f>
        <v>L-942-790-160TS340S2020-RAS-А08К05</v>
      </c>
      <c r="P1134" s="343" t="str">
        <f>VLOOKUP(N1134,Register!$B:$E,3,FALSE)</f>
        <v>0,16x942x790 ALU/С</v>
      </c>
      <c r="Q1134" s="437" t="str">
        <f>VLOOKUP(P1134,'Tech. sheet (2)'!$A:$S,17,FALSE)</f>
        <v>BUF-3 A</v>
      </c>
      <c r="R1134" s="437" t="str">
        <f>VLOOKUP(P1134,'Tech. sheet (2)'!$A:$S,12,FALSE)</f>
        <v>ALU/С</v>
      </c>
      <c r="S1134" s="505">
        <v>1.0</v>
      </c>
      <c r="T1134" s="505" t="s">
        <v>3306</v>
      </c>
      <c r="U1134" s="436">
        <v>11000.0</v>
      </c>
      <c r="V1134" s="412"/>
      <c r="W1134" s="270"/>
      <c r="X1134" s="270"/>
      <c r="Y1134" s="270"/>
      <c r="Z1134" s="270"/>
      <c r="AA1134" s="270"/>
      <c r="AB1134" s="270"/>
      <c r="AC1134" s="270"/>
    </row>
    <row r="1135" ht="15.75" customHeight="1">
      <c r="A1135" s="111" t="s">
        <v>2678</v>
      </c>
      <c r="B1135" s="436" t="str">
        <f>VLOOKUP(C1135,'Tech. sheet (2)'!$A:$S,18,FALSE)</f>
        <v>L-954-848-160TH520S2828-BAO-15VK05</v>
      </c>
      <c r="C1135" s="437" t="str">
        <f>VLOOKUP(A1135,Register!$B:$F,3,FALSE)</f>
        <v>OT062-ELQ6216A3A BAO</v>
      </c>
      <c r="D1135" s="437" t="str">
        <f>VLOOKUP(C1135,'Tech. sheet (2)'!$A:$S,17,FALSE)</f>
        <v>62-3 B</v>
      </c>
      <c r="E1135" s="437" t="str">
        <f>VLOOKUP(C1135,'Tech. sheet (2)'!$A:$S,12,FALSE)</f>
        <v>W/C 15V</v>
      </c>
      <c r="F1135" s="505">
        <v>2.0</v>
      </c>
      <c r="G1135" s="505" t="s">
        <v>3309</v>
      </c>
      <c r="H1135" s="436">
        <f>VLOOKUP(A1135,Register!$B:$E,4,FALSE)</f>
        <v>20000</v>
      </c>
      <c r="I1135" s="412"/>
      <c r="J1135" s="412"/>
      <c r="K1135" s="412" t="s">
        <v>3332</v>
      </c>
      <c r="L1135" s="412"/>
      <c r="M1135" s="412"/>
      <c r="N1135" s="111" t="s">
        <v>2650</v>
      </c>
      <c r="O1135" s="344" t="str">
        <f>VLOOKUP(P1135,'Tech. sheet (2)'!$A:$R,18,FALSE)</f>
        <v>L-942-790-160TS340S2020-RAS-А08К05</v>
      </c>
      <c r="P1135" s="343" t="str">
        <f>VLOOKUP(N1135,Register!$B:$E,3,FALSE)</f>
        <v>0,16x942x790 ALU/С</v>
      </c>
      <c r="Q1135" s="437" t="str">
        <f>VLOOKUP(P1135,'Tech. sheet (2)'!$A:$S,17,FALSE)</f>
        <v>BUF-3 A</v>
      </c>
      <c r="R1135" s="437" t="str">
        <f>VLOOKUP(P1135,'Tech. sheet (2)'!$A:$S,12,FALSE)</f>
        <v>ALU/С</v>
      </c>
      <c r="S1135" s="505">
        <v>1.0</v>
      </c>
      <c r="T1135" s="505" t="s">
        <v>3306</v>
      </c>
      <c r="U1135" s="436">
        <f>VLOOKUP(N1135,Register!$B:$E,4,FALSE)</f>
        <v>20000</v>
      </c>
      <c r="V1135" s="412"/>
      <c r="W1135" s="270"/>
      <c r="X1135" s="270"/>
      <c r="Y1135" s="270"/>
      <c r="Z1135" s="270"/>
      <c r="AA1135" s="270"/>
      <c r="AB1135" s="270"/>
      <c r="AC1135" s="270"/>
    </row>
    <row r="1136" ht="15.75" customHeight="1">
      <c r="A1136" s="111" t="s">
        <v>2678</v>
      </c>
      <c r="B1136" s="436" t="str">
        <f>VLOOKUP(C1136,'Tech. sheet (2)'!$A:$S,18,FALSE)</f>
        <v>L-954-848-160TH520S2828-BAO-15VK05</v>
      </c>
      <c r="C1136" s="437" t="str">
        <f>VLOOKUP(A1136,Register!$B:$F,3,FALSE)</f>
        <v>OT062-ELQ6216A3A BAO</v>
      </c>
      <c r="D1136" s="437" t="str">
        <f>VLOOKUP(C1136,'Tech. sheet (2)'!$A:$S,17,FALSE)</f>
        <v>62-3 B</v>
      </c>
      <c r="E1136" s="437" t="str">
        <f>VLOOKUP(C1136,'Tech. sheet (2)'!$A:$S,12,FALSE)</f>
        <v>W/C 15V</v>
      </c>
      <c r="F1136" s="505">
        <v>3.0</v>
      </c>
      <c r="G1136" s="505" t="s">
        <v>3310</v>
      </c>
      <c r="H1136" s="436">
        <f>VLOOKUP(A1136,Register!$B:$E,4,FALSE)</f>
        <v>20000</v>
      </c>
      <c r="I1136" s="412"/>
      <c r="J1136" s="412"/>
      <c r="K1136" s="412"/>
      <c r="L1136" s="412"/>
      <c r="M1136" s="412"/>
      <c r="N1136" s="111" t="s">
        <v>2690</v>
      </c>
      <c r="O1136" s="344" t="str">
        <f>VLOOKUP(P1136,'Tech. sheet (2)'!$A:$R,18,FALSE)</f>
        <v>L-942-790-160TS340S2020-RAS-А08К05</v>
      </c>
      <c r="P1136" s="343" t="str">
        <f>VLOOKUP(N1136,Register!$B:$E,3,FALSE)</f>
        <v>0,16x942x790 ALU/С</v>
      </c>
      <c r="Q1136" s="437" t="str">
        <f>VLOOKUP(P1136,'Tech. sheet (2)'!$A:$S,17,FALSE)</f>
        <v>BUF-3 A</v>
      </c>
      <c r="R1136" s="437" t="str">
        <f>VLOOKUP(P1136,'Tech. sheet (2)'!$A:$S,12,FALSE)</f>
        <v>ALU/С</v>
      </c>
      <c r="S1136" s="505">
        <v>1.0</v>
      </c>
      <c r="T1136" s="505" t="s">
        <v>3306</v>
      </c>
      <c r="U1136" s="436">
        <f>VLOOKUP(N1136,Register!$B:$E,4,FALSE)</f>
        <v>28000</v>
      </c>
      <c r="V1136" s="412"/>
      <c r="W1136" s="270"/>
      <c r="X1136" s="270"/>
      <c r="Y1136" s="270"/>
      <c r="Z1136" s="270"/>
      <c r="AA1136" s="270"/>
      <c r="AB1136" s="270"/>
      <c r="AC1136" s="270"/>
    </row>
    <row r="1137" ht="15.75" customHeight="1">
      <c r="A1137" s="111" t="s">
        <v>2680</v>
      </c>
      <c r="B1137" s="436" t="str">
        <f>VLOOKUP(C1137,'Tech. sheet (2)'!$A:$S,18,FALSE)</f>
        <v>L-954-848-160TH520S2828-BAO-10DB05</v>
      </c>
      <c r="C1137" s="437" t="str">
        <f>VLOOKUP(A1137,Register!$B:$F,3,FALSE)</f>
        <v>OT062-10DB05 0,16 BAO</v>
      </c>
      <c r="D1137" s="437" t="str">
        <f>VLOOKUP(C1137,'Tech. sheet (2)'!$A:$S,17,FALSE)</f>
        <v>62-2 B</v>
      </c>
      <c r="E1137" s="437" t="str">
        <f>VLOOKUP(C1137,'Tech. sheet (2)'!$A:$S,12,FALSE)</f>
        <v>10DB05</v>
      </c>
      <c r="F1137" s="505">
        <v>1.0</v>
      </c>
      <c r="G1137" s="505" t="s">
        <v>3307</v>
      </c>
      <c r="H1137" s="436">
        <f>VLOOKUP(A1137,Register!$B:$E,4,FALSE)</f>
        <v>1100</v>
      </c>
      <c r="I1137" s="412"/>
      <c r="J1137" s="412"/>
      <c r="K1137" s="412"/>
      <c r="L1137" s="412"/>
      <c r="M1137" s="412"/>
      <c r="N1137" s="111" t="s">
        <v>2648</v>
      </c>
      <c r="O1137" s="344" t="str">
        <f>VLOOKUP(P1137,'Tech. sheet (2)'!$A:$R,18,FALSE)</f>
        <v>L-913-766-140TS480F2020-USK-А08К05</v>
      </c>
      <c r="P1137" s="343" t="str">
        <f>VLOOKUP(N1137,Register!$B:$E,3,FALSE)</f>
        <v>0,14x913x766 USK A08</v>
      </c>
      <c r="Q1137" s="437" t="str">
        <f>VLOOKUP(P1137,'Tech. sheet (2)'!$A:$S,17,FALSE)</f>
        <v>BUF-1 A</v>
      </c>
      <c r="R1137" s="437" t="str">
        <f>VLOOKUP(P1137,'Tech. sheet (2)'!$A:$S,12,FALSE)</f>
        <v>ALU/C</v>
      </c>
      <c r="S1137" s="505">
        <v>1.0</v>
      </c>
      <c r="T1137" s="505" t="s">
        <v>3306</v>
      </c>
      <c r="U1137" s="436">
        <v>7000.0</v>
      </c>
      <c r="V1137" s="412"/>
      <c r="W1137" s="270"/>
      <c r="X1137" s="270"/>
      <c r="Y1137" s="270"/>
      <c r="Z1137" s="270"/>
      <c r="AA1137" s="270"/>
      <c r="AB1137" s="270"/>
      <c r="AC1137" s="270"/>
    </row>
    <row r="1138" ht="15.75" customHeight="1">
      <c r="A1138" s="111" t="s">
        <v>2682</v>
      </c>
      <c r="B1138" s="449" t="str">
        <f>VLOOKUP(C1138,'Tech. sheet (2)'!$A:$S,18,FALSE)</f>
        <v>L-950-876-270TH435F5628-BAO-20EB05</v>
      </c>
      <c r="C1138" s="437" t="str">
        <f>VLOOKUP(A1138,Register!$B:$F,3,FALSE)</f>
        <v>OT153-ELQ1542A3A BAO</v>
      </c>
      <c r="D1138" s="437" t="str">
        <f>VLOOKUP(C1138,'Tech. sheet (2)'!$A:$S,17,FALSE)</f>
        <v>153-1 A</v>
      </c>
      <c r="E1138" s="447" t="str">
        <f>VLOOKUP(C1138,'Tech. sheet (2)'!$A:$S,12,FALSE)</f>
        <v>W/G</v>
      </c>
      <c r="F1138" s="505">
        <v>1.0</v>
      </c>
      <c r="G1138" s="505" t="s">
        <v>3307</v>
      </c>
      <c r="H1138" s="436">
        <f>VLOOKUP(A1138,Register!$B:$E,4,FALSE)</f>
        <v>15000</v>
      </c>
      <c r="I1138" s="412"/>
      <c r="J1138" s="412"/>
      <c r="K1138" s="412"/>
      <c r="L1138" s="412"/>
      <c r="M1138" s="412"/>
      <c r="N1138" s="111" t="s">
        <v>2684</v>
      </c>
      <c r="O1138" s="344" t="str">
        <f>VLOOKUP(P1138,'Tech. sheet (2)'!$A:$R,18,FALSE)</f>
        <v>L-913-766-140TS480F2020-USK-А08К05</v>
      </c>
      <c r="P1138" s="343" t="str">
        <f>VLOOKUP(N1138,Register!$B:$E,3,FALSE)</f>
        <v>0,14x913x766 USK A08</v>
      </c>
      <c r="Q1138" s="437" t="str">
        <f>VLOOKUP(P1138,'Tech. sheet (2)'!$A:$S,17,FALSE)</f>
        <v>BUF-1 A</v>
      </c>
      <c r="R1138" s="437" t="str">
        <f>VLOOKUP(P1138,'Tech. sheet (2)'!$A:$S,12,FALSE)</f>
        <v>ALU/C</v>
      </c>
      <c r="S1138" s="505">
        <v>1.0</v>
      </c>
      <c r="T1138" s="505" t="s">
        <v>3306</v>
      </c>
      <c r="U1138" s="436">
        <f>VLOOKUP(N1138,Register!$B:$E,4,FALSE)</f>
        <v>16000</v>
      </c>
      <c r="V1138" s="412"/>
      <c r="W1138" s="270"/>
      <c r="X1138" s="270"/>
      <c r="Y1138" s="270"/>
      <c r="Z1138" s="270"/>
      <c r="AA1138" s="270"/>
      <c r="AB1138" s="270"/>
      <c r="AC1138" s="270"/>
    </row>
    <row r="1139" ht="15.75" customHeight="1">
      <c r="A1139" s="111" t="s">
        <v>2682</v>
      </c>
      <c r="B1139" s="449" t="str">
        <f>VLOOKUP(C1139,'Tech. sheet (2)'!$A:$S,18,FALSE)</f>
        <v>L-950-876-270TH435F5628-BAO-20EB05</v>
      </c>
      <c r="C1139" s="437" t="str">
        <f>VLOOKUP(A1139,Register!$B:$F,3,FALSE)</f>
        <v>OT153-ELQ1542A3A BAO</v>
      </c>
      <c r="D1139" s="437" t="str">
        <f>VLOOKUP(C1139,'Tech. sheet (2)'!$A:$S,17,FALSE)</f>
        <v>153-1 A</v>
      </c>
      <c r="E1139" s="447" t="str">
        <f>VLOOKUP(C1139,'Tech. sheet (2)'!$A:$S,12,FALSE)</f>
        <v>W/G</v>
      </c>
      <c r="F1139" s="505">
        <v>2.0</v>
      </c>
      <c r="G1139" s="505">
        <v>819059.0</v>
      </c>
      <c r="H1139" s="436">
        <f>VLOOKUP(A1139,Register!$B:$E,4,FALSE)</f>
        <v>15000</v>
      </c>
      <c r="I1139" s="412"/>
      <c r="J1139" s="412"/>
      <c r="K1139" s="412"/>
      <c r="L1139" s="412"/>
      <c r="M1139" s="412"/>
      <c r="N1139" s="111" t="s">
        <v>2695</v>
      </c>
      <c r="O1139" s="344" t="str">
        <f>VLOOKUP(P1139,'Tech. sheet (2)'!$A:$R,18,FALSE)</f>
        <v>L-975-925-140TS550S2828-USK-C06K05</v>
      </c>
      <c r="P1139" s="343" t="str">
        <f>VLOOKUP(N1139,Register!$B:$E,3,FALSE)</f>
        <v>0,14x975x925 G/C USK</v>
      </c>
      <c r="Q1139" s="437" t="str">
        <f>VLOOKUP(P1139,'Tech. sheet (2)'!$A:$S,17,FALSE)</f>
        <v>BUF-11 A</v>
      </c>
      <c r="R1139" s="437" t="str">
        <f>VLOOKUP(P1139,'Tech. sheet (2)'!$A:$S,12,FALSE)</f>
        <v>G/C</v>
      </c>
      <c r="S1139" s="505">
        <v>1.0</v>
      </c>
      <c r="T1139" s="505" t="s">
        <v>3306</v>
      </c>
      <c r="U1139" s="436">
        <v>20000.0</v>
      </c>
      <c r="V1139" s="412"/>
      <c r="W1139" s="270"/>
      <c r="X1139" s="270"/>
      <c r="Y1139" s="270"/>
      <c r="Z1139" s="270"/>
      <c r="AA1139" s="270"/>
      <c r="AB1139" s="270"/>
      <c r="AC1139" s="270"/>
    </row>
    <row r="1140" ht="15.75" customHeight="1">
      <c r="A1140" s="111" t="s">
        <v>2667</v>
      </c>
      <c r="B1140" s="436" t="str">
        <f>VLOOKUP(C1140,'Tech. sheet (2)'!$A:$S,18,FALSE)</f>
        <v>L-808-908-180TH550S2828-USK-A07K05</v>
      </c>
      <c r="C1140" s="437" t="str">
        <f>VLOOKUP(A1140,Register!$B:$F,3,FALSE)</f>
        <v>OT96 ALU/C 0,18 USK auto</v>
      </c>
      <c r="D1140" s="437" t="str">
        <f>VLOOKUP(C1140,'Tech. sheet (2)'!$A:$S,17,FALSE)</f>
        <v>96-1 B</v>
      </c>
      <c r="E1140" s="437" t="str">
        <f>VLOOKUP(C1140,'Tech. sheet (2)'!$A:$S,12,FALSE)</f>
        <v>ALU/C</v>
      </c>
      <c r="F1140" s="505">
        <v>1.0</v>
      </c>
      <c r="G1140" s="505" t="s">
        <v>3306</v>
      </c>
      <c r="H1140" s="436">
        <f>VLOOKUP(A1140,Register!$B:$E,4,FALSE)</f>
        <v>20000</v>
      </c>
      <c r="I1140" s="412"/>
      <c r="J1140" s="412"/>
      <c r="K1140" s="412"/>
      <c r="L1140" s="412"/>
      <c r="M1140" s="412"/>
      <c r="N1140" s="131" t="s">
        <v>2692</v>
      </c>
      <c r="O1140" s="344" t="str">
        <f>VLOOKUP(P1140,'Tech. sheet (2)'!$A:$R,18,FALSE)</f>
        <v>L-920-778-140TS340S2828-RAS-21EК05</v>
      </c>
      <c r="P1140" s="343" t="str">
        <f>VLOOKUP(N1140,Register!$B:$E,3,FALSE)</f>
        <v>0,14x920x778 RAS 21EK05</v>
      </c>
      <c r="Q1140" s="437" t="str">
        <f>VLOOKUP(P1140,'Tech. sheet (2)'!$A:$S,17,FALSE)</f>
        <v>BUF-17 A</v>
      </c>
      <c r="R1140" s="437" t="str">
        <f>VLOOKUP(P1140,'Tech. sheet (2)'!$A:$S,12,FALSE)</f>
        <v>21EK05</v>
      </c>
      <c r="S1140" s="505">
        <v>1.0</v>
      </c>
      <c r="T1140" s="505" t="s">
        <v>3306</v>
      </c>
      <c r="U1140" s="436">
        <f>VLOOKUP(N1140,Register!$B:$E,4,FALSE)</f>
        <v>20000</v>
      </c>
      <c r="V1140" s="412"/>
      <c r="W1140" s="270"/>
      <c r="X1140" s="270"/>
      <c r="Y1140" s="270"/>
      <c r="Z1140" s="270"/>
      <c r="AA1140" s="270"/>
      <c r="AB1140" s="270"/>
      <c r="AC1140" s="270"/>
    </row>
    <row r="1141" ht="15.75" customHeight="1">
      <c r="A1141" s="111" t="s">
        <v>2668</v>
      </c>
      <c r="B1141" s="436" t="str">
        <f>VLOOKUP(C1141,'Tech. sheet (2)'!$A:$S,18,FALSE)</f>
        <v>L-808-908-180TH550S2828-HBI-A07K05</v>
      </c>
      <c r="C1141" s="437" t="str">
        <f>VLOOKUP(A1141,Register!$B:$F,3,FALSE)</f>
        <v>OT96 ALU/C 0,18 HBI auto</v>
      </c>
      <c r="D1141" s="437" t="str">
        <f>VLOOKUP(C1141,'Tech. sheet (2)'!$A:$S,17,FALSE)</f>
        <v>96-1 B</v>
      </c>
      <c r="E1141" s="437" t="str">
        <f>VLOOKUP(C1141,'Tech. sheet (2)'!$A:$S,12,FALSE)</f>
        <v>ALU/C</v>
      </c>
      <c r="F1141" s="505">
        <v>1.0</v>
      </c>
      <c r="G1141" s="505" t="s">
        <v>3306</v>
      </c>
      <c r="H1141" s="436">
        <f>VLOOKUP(A1141,Register!$B:$E,4,FALSE)</f>
        <v>20000</v>
      </c>
      <c r="I1141" s="412"/>
      <c r="J1141" s="412"/>
      <c r="K1141" s="412"/>
      <c r="L1141" s="412"/>
      <c r="M1141" s="412"/>
      <c r="N1141" s="111" t="s">
        <v>2715</v>
      </c>
      <c r="O1141" s="344" t="str">
        <f>VLOOKUP(P1141,'Tech. sheet (2)'!$A:$R,18,FALSE)</f>
        <v>L-975-925-140TS550S2828-USK-C06K05</v>
      </c>
      <c r="P1141" s="343" t="str">
        <f>VLOOKUP(N1141,Register!$B:$E,3,FALSE)</f>
        <v>0,14x975x925 G/C USK</v>
      </c>
      <c r="Q1141" s="437" t="str">
        <f>VLOOKUP(P1141,'Tech. sheet (2)'!$A:$S,17,FALSE)</f>
        <v>BUF-11 A</v>
      </c>
      <c r="R1141" s="437" t="str">
        <f>VLOOKUP(P1141,'Tech. sheet (2)'!$A:$S,12,FALSE)</f>
        <v>G/C</v>
      </c>
      <c r="S1141" s="505">
        <v>1.0</v>
      </c>
      <c r="T1141" s="505" t="s">
        <v>3306</v>
      </c>
      <c r="U1141" s="436">
        <f>VLOOKUP(N1141,Register!$B:$E,4,FALSE)</f>
        <v>10000</v>
      </c>
      <c r="V1141" s="412"/>
      <c r="W1141" s="270"/>
      <c r="X1141" s="270"/>
      <c r="Y1141" s="270"/>
      <c r="Z1141" s="270"/>
      <c r="AA1141" s="270"/>
      <c r="AB1141" s="270"/>
      <c r="AC1141" s="270"/>
    </row>
    <row r="1142" ht="15.75" customHeight="1">
      <c r="A1142" s="111" t="s">
        <v>2683</v>
      </c>
      <c r="B1142" s="436" t="str">
        <f>VLOOKUP(C1142,'Tech. sheet (2)'!$A:$S,18,FALSE)</f>
        <v>L-942-790-160TS340S2020-RAS-А08К05</v>
      </c>
      <c r="C1142" s="437" t="str">
        <f>VLOOKUP(A1142,Register!$B:$F,3,FALSE)</f>
        <v>0,16x942x790 ALU/С</v>
      </c>
      <c r="D1142" s="437" t="str">
        <f>VLOOKUP(C1142,'Tech. sheet (2)'!$A:$S,17,FALSE)</f>
        <v>BUF-3 A</v>
      </c>
      <c r="E1142" s="437" t="str">
        <f>VLOOKUP(C1142,'Tech. sheet (2)'!$A:$S,12,FALSE)</f>
        <v>ALU/С</v>
      </c>
      <c r="F1142" s="505">
        <v>1.0</v>
      </c>
      <c r="G1142" s="505" t="s">
        <v>3306</v>
      </c>
      <c r="H1142" s="436">
        <f>VLOOKUP(A1142,Register!$B:$E,4,FALSE)</f>
        <v>40000</v>
      </c>
      <c r="I1142" s="412"/>
      <c r="J1142" s="412"/>
      <c r="K1142" s="412"/>
      <c r="L1142" s="412"/>
      <c r="M1142" s="412"/>
      <c r="N1142" s="111" t="s">
        <v>2715</v>
      </c>
      <c r="O1142" s="344" t="str">
        <f>VLOOKUP(P1142,'Tech. sheet (2)'!$A:$R,18,FALSE)</f>
        <v>L-975-925-140TS550S2828-USK-C06K05</v>
      </c>
      <c r="P1142" s="343" t="str">
        <f>VLOOKUP(N1142,Register!$B:$E,3,FALSE)</f>
        <v>0,14x975x925 G/C USK</v>
      </c>
      <c r="Q1142" s="437" t="str">
        <f>VLOOKUP(P1142,'Tech. sheet (2)'!$A:$S,17,FALSE)</f>
        <v>BUF-11 A</v>
      </c>
      <c r="R1142" s="437" t="str">
        <f>VLOOKUP(P1142,'Tech. sheet (2)'!$A:$S,12,FALSE)</f>
        <v>G/C</v>
      </c>
      <c r="S1142" s="505">
        <v>2.0</v>
      </c>
      <c r="T1142" s="505">
        <v>101597.0</v>
      </c>
      <c r="U1142" s="436">
        <f>VLOOKUP(N1142,Register!$B:$E,4,FALSE)</f>
        <v>10000</v>
      </c>
      <c r="V1142" s="412"/>
      <c r="W1142" s="270"/>
      <c r="X1142" s="270"/>
      <c r="Y1142" s="270"/>
      <c r="Z1142" s="270"/>
      <c r="AA1142" s="270"/>
      <c r="AB1142" s="270"/>
      <c r="AC1142" s="270"/>
    </row>
    <row r="1143" ht="15.75" customHeight="1">
      <c r="A1143" s="111" t="s">
        <v>2649</v>
      </c>
      <c r="B1143" s="436" t="str">
        <f>VLOOKUP(C1143,'Tech. sheet (2)'!$A:$S,18,FALSE)</f>
        <v>L-942-790-160TS340S2020-RAS-А08К05</v>
      </c>
      <c r="C1143" s="437" t="str">
        <f>VLOOKUP(A1143,Register!$B:$F,3,FALSE)</f>
        <v>0,16x942x790 ALU/С</v>
      </c>
      <c r="D1143" s="437" t="str">
        <f>VLOOKUP(C1143,'Tech. sheet (2)'!$A:$S,17,FALSE)</f>
        <v>BUF-3 A</v>
      </c>
      <c r="E1143" s="437" t="str">
        <f>VLOOKUP(C1143,'Tech. sheet (2)'!$A:$S,12,FALSE)</f>
        <v>ALU/С</v>
      </c>
      <c r="F1143" s="505">
        <v>2.0</v>
      </c>
      <c r="G1143" s="505" t="s">
        <v>3308</v>
      </c>
      <c r="H1143" s="436">
        <f>VLOOKUP(A1143,Register!$B:$E,4,FALSE)</f>
        <v>18000</v>
      </c>
      <c r="I1143" s="412"/>
      <c r="J1143" s="412"/>
      <c r="K1143" s="412"/>
      <c r="L1143" s="412"/>
      <c r="M1143" s="412"/>
      <c r="N1143" s="111" t="s">
        <v>2716</v>
      </c>
      <c r="O1143" s="344" t="str">
        <f>VLOOKUP(P1143,'Tech. sheet (2)'!$A:$R,18,FALSE)</f>
        <v> L-954-848-160TH520S2828-BAO-21EK05</v>
      </c>
      <c r="P1143" s="343" t="str">
        <f>VLOOKUP(N1143,Register!$B:$E,3,FALSE)</f>
        <v> OT062-21EK05 0,16 BAO</v>
      </c>
      <c r="Q1143" s="437" t="str">
        <f>VLOOKUP(P1143,'Tech. sheet (2)'!$A:$S,17,FALSE)</f>
        <v>62-1 B</v>
      </c>
      <c r="R1143" s="437" t="str">
        <f>VLOOKUP(P1143,'Tech. sheet (2)'!$A:$S,12,FALSE)</f>
        <v>21EK05</v>
      </c>
      <c r="S1143" s="505">
        <v>1.0</v>
      </c>
      <c r="T1143" s="505" t="s">
        <v>3306</v>
      </c>
      <c r="U1143" s="436">
        <f>VLOOKUP(N1143,Register!$B:$E,4,FALSE)</f>
        <v>20000</v>
      </c>
      <c r="V1143" s="412"/>
      <c r="W1143" s="270"/>
      <c r="X1143" s="270"/>
      <c r="Y1143" s="270"/>
      <c r="Z1143" s="270"/>
      <c r="AA1143" s="270"/>
      <c r="AB1143" s="270"/>
      <c r="AC1143" s="270"/>
    </row>
    <row r="1144" ht="15.75" customHeight="1">
      <c r="A1144" s="111" t="s">
        <v>2650</v>
      </c>
      <c r="B1144" s="436" t="str">
        <f>VLOOKUP(C1144,'Tech. sheet (2)'!$A:$S,18,FALSE)</f>
        <v>L-942-790-160TS340S2020-RAS-А08К05</v>
      </c>
      <c r="C1144" s="437" t="str">
        <f>VLOOKUP(A1144,Register!$B:$F,3,FALSE)</f>
        <v>0,16x942x790 ALU/С</v>
      </c>
      <c r="D1144" s="437" t="str">
        <f>VLOOKUP(C1144,'Tech. sheet (2)'!$A:$S,17,FALSE)</f>
        <v>BUF-3 A</v>
      </c>
      <c r="E1144" s="437" t="str">
        <f>VLOOKUP(C1144,'Tech. sheet (2)'!$A:$S,12,FALSE)</f>
        <v>ALU/С</v>
      </c>
      <c r="F1144" s="505">
        <v>2.0</v>
      </c>
      <c r="G1144" s="505" t="s">
        <v>3308</v>
      </c>
      <c r="H1144" s="436">
        <f>VLOOKUP(A1144,Register!$B:$E,4,FALSE)</f>
        <v>20000</v>
      </c>
      <c r="I1144" s="412"/>
      <c r="J1144" s="412"/>
      <c r="K1144" s="412"/>
      <c r="L1144" s="412"/>
      <c r="M1144" s="412"/>
      <c r="N1144" s="111" t="s">
        <v>2717</v>
      </c>
      <c r="O1144" s="344" t="str">
        <f>VLOOKUP(P1144,'Tech. sheet (2)'!$A:$R,18,FALSE)</f>
        <v>L-954-848-160TH520S2828-BAO-15VK05</v>
      </c>
      <c r="P1144" s="343" t="str">
        <f>VLOOKUP(N1144,Register!$B:$E,3,FALSE)</f>
        <v>OT062-ELQ6216A3A BAO</v>
      </c>
      <c r="Q1144" s="437" t="str">
        <f>VLOOKUP(P1144,'Tech. sheet (2)'!$A:$S,17,FALSE)</f>
        <v>62-3 B</v>
      </c>
      <c r="R1144" s="437" t="str">
        <f>VLOOKUP(P1144,'Tech. sheet (2)'!$A:$S,12,FALSE)</f>
        <v>W/C 15V</v>
      </c>
      <c r="S1144" s="505">
        <v>1.0</v>
      </c>
      <c r="T1144" s="505" t="s">
        <v>3306</v>
      </c>
      <c r="U1144" s="436">
        <f>VLOOKUP(N1144,Register!$B:$E,4,FALSE)</f>
        <v>20000</v>
      </c>
      <c r="V1144" s="412"/>
      <c r="W1144" s="270"/>
      <c r="X1144" s="270"/>
      <c r="Y1144" s="270"/>
      <c r="Z1144" s="270"/>
      <c r="AA1144" s="270"/>
      <c r="AB1144" s="270"/>
      <c r="AC1144" s="270"/>
    </row>
    <row r="1145" ht="15.75" customHeight="1">
      <c r="A1145" s="111" t="s">
        <v>2690</v>
      </c>
      <c r="B1145" s="436" t="str">
        <f>VLOOKUP(C1145,'Tech. sheet (2)'!$A:$S,18,FALSE)</f>
        <v>L-942-790-160TS340S2020-RAS-А08К05</v>
      </c>
      <c r="C1145" s="437" t="str">
        <f>VLOOKUP(A1145,Register!$B:$F,3,FALSE)</f>
        <v>0,16x942x790 ALU/С</v>
      </c>
      <c r="D1145" s="437" t="str">
        <f>VLOOKUP(C1145,'Tech. sheet (2)'!$A:$S,17,FALSE)</f>
        <v>BUF-3 A</v>
      </c>
      <c r="E1145" s="437" t="str">
        <f>VLOOKUP(C1145,'Tech. sheet (2)'!$A:$S,12,FALSE)</f>
        <v>ALU/С</v>
      </c>
      <c r="F1145" s="505">
        <v>2.0</v>
      </c>
      <c r="G1145" s="505" t="s">
        <v>3308</v>
      </c>
      <c r="H1145" s="436">
        <f>VLOOKUP(A1145,Register!$B:$E,4,FALSE)</f>
        <v>28000</v>
      </c>
      <c r="I1145" s="412"/>
      <c r="J1145" s="412"/>
      <c r="K1145" s="412"/>
      <c r="L1145" s="412"/>
      <c r="M1145" s="412"/>
      <c r="N1145" s="111" t="s">
        <v>2708</v>
      </c>
      <c r="O1145" s="344" t="str">
        <f>VLOOKUP(P1145,'Tech. sheet (2)'!$A:$R,18,FALSE)</f>
        <v>L-954-848-170TH435S2828-BAO-20EK05  </v>
      </c>
      <c r="P1145" s="343" t="str">
        <f>VLOOKUP(N1145,Register!$B:$E,3,FALSE)</f>
        <v>OT062-20EK05 BAO</v>
      </c>
      <c r="Q1145" s="437" t="str">
        <f>VLOOKUP(P1145,'Tech. sheet (2)'!$A:$S,17,FALSE)</f>
        <v>62-4 A</v>
      </c>
      <c r="R1145" s="437" t="str">
        <f>VLOOKUP(P1145,'Tech. sheet (2)'!$A:$S,12,FALSE)</f>
        <v>20EK05</v>
      </c>
      <c r="S1145" s="505">
        <v>1.0</v>
      </c>
      <c r="T1145" s="505" t="s">
        <v>3326</v>
      </c>
      <c r="U1145" s="436">
        <f>VLOOKUP(N1145,Register!$B:$E,4,FALSE)</f>
        <v>5000</v>
      </c>
      <c r="V1145" s="412"/>
      <c r="W1145" s="270"/>
      <c r="X1145" s="270"/>
      <c r="Y1145" s="270"/>
      <c r="Z1145" s="270"/>
      <c r="AA1145" s="270"/>
      <c r="AB1145" s="270"/>
      <c r="AC1145" s="270"/>
    </row>
    <row r="1146" ht="15.75" customHeight="1">
      <c r="A1146" s="111" t="s">
        <v>2648</v>
      </c>
      <c r="B1146" s="436" t="str">
        <f>VLOOKUP(C1146,'Tech. sheet (2)'!$A:$S,18,FALSE)</f>
        <v>L-913-766-140TS480F2020-USK-А08К05</v>
      </c>
      <c r="C1146" s="437" t="str">
        <f>VLOOKUP(A1146,Register!$B:$F,3,FALSE)</f>
        <v>0,14x913x766 USK A08</v>
      </c>
      <c r="D1146" s="437" t="str">
        <f>VLOOKUP(C1146,'Tech. sheet (2)'!$A:$S,17,FALSE)</f>
        <v>BUF-1 A</v>
      </c>
      <c r="E1146" s="437" t="str">
        <f>VLOOKUP(C1146,'Tech. sheet (2)'!$A:$S,12,FALSE)</f>
        <v>ALU/C</v>
      </c>
      <c r="F1146" s="505">
        <v>2.0</v>
      </c>
      <c r="G1146" s="505" t="s">
        <v>3308</v>
      </c>
      <c r="H1146" s="436">
        <v>7000.0</v>
      </c>
      <c r="I1146" s="412"/>
      <c r="J1146" s="412"/>
      <c r="K1146" s="412"/>
      <c r="L1146" s="412"/>
      <c r="M1146" s="412"/>
      <c r="N1146" s="111" t="s">
        <v>2709</v>
      </c>
      <c r="O1146" s="344" t="str">
        <f>VLOOKUP(P1146,'Tech. sheet (2)'!$A:$R,18,FALSE)</f>
        <v>L-954-848-170TH435S2828-HBI-20EK05</v>
      </c>
      <c r="P1146" s="343" t="str">
        <f>VLOOKUP(N1146,Register!$B:$E,3,FALSE)</f>
        <v>OT062-20EK05 HBI</v>
      </c>
      <c r="Q1146" s="437" t="str">
        <f>VLOOKUP(P1146,'Tech. sheet (2)'!$A:$S,17,FALSE)</f>
        <v>62-4 A</v>
      </c>
      <c r="R1146" s="437" t="str">
        <f>VLOOKUP(P1146,'Tech. sheet (2)'!$A:$S,12,FALSE)</f>
        <v>20EK05</v>
      </c>
      <c r="S1146" s="505">
        <v>1.0</v>
      </c>
      <c r="T1146" s="505" t="s">
        <v>3326</v>
      </c>
      <c r="U1146" s="436">
        <f>VLOOKUP(N1146,Register!$B:$E,4,FALSE)</f>
        <v>5000</v>
      </c>
      <c r="V1146" s="412"/>
      <c r="W1146" s="270"/>
      <c r="X1146" s="270"/>
      <c r="Y1146" s="270"/>
      <c r="Z1146" s="270"/>
      <c r="AA1146" s="270"/>
      <c r="AB1146" s="270"/>
      <c r="AC1146" s="270"/>
    </row>
    <row r="1147" ht="15.75" customHeight="1">
      <c r="A1147" s="111" t="s">
        <v>2684</v>
      </c>
      <c r="B1147" s="436" t="str">
        <f>VLOOKUP(C1147,'Tech. sheet (2)'!$A:$S,18,FALSE)</f>
        <v>L-913-766-140TS480F2020-USK-А08К05</v>
      </c>
      <c r="C1147" s="437" t="str">
        <f>VLOOKUP(A1147,Register!$B:$F,3,FALSE)</f>
        <v>0,14x913x766 USK A08</v>
      </c>
      <c r="D1147" s="437" t="str">
        <f>VLOOKUP(C1147,'Tech. sheet (2)'!$A:$S,17,FALSE)</f>
        <v>BUF-1 A</v>
      </c>
      <c r="E1147" s="437" t="str">
        <f>VLOOKUP(C1147,'Tech. sheet (2)'!$A:$S,12,FALSE)</f>
        <v>ALU/C</v>
      </c>
      <c r="F1147" s="505">
        <v>2.0</v>
      </c>
      <c r="G1147" s="505" t="s">
        <v>3308</v>
      </c>
      <c r="H1147" s="436">
        <f>VLOOKUP(A1147,Register!$B:$E,4,FALSE)</f>
        <v>16000</v>
      </c>
      <c r="I1147" s="412"/>
      <c r="J1147" s="412"/>
      <c r="K1147" s="412"/>
      <c r="L1147" s="412"/>
      <c r="M1147" s="412"/>
      <c r="N1147" s="111" t="s">
        <v>2700</v>
      </c>
      <c r="O1147" s="344" t="str">
        <f>VLOOKUP(P1147,'Tech. sheet (2)'!$A:$R,18,FALSE)</f>
        <v>L-950-876-270TH435F5628-BAO-20EB05 MET</v>
      </c>
      <c r="P1147" s="343" t="str">
        <f>VLOOKUP(N1147,Register!$B:$E,3,FALSE)</f>
        <v>OT153-20EB05 BAO TEST</v>
      </c>
      <c r="Q1147" s="437" t="str">
        <f>VLOOKUP(P1147,'Tech. sheet (2)'!$A:$S,17,FALSE)</f>
        <v>153-5 A</v>
      </c>
      <c r="R1147" s="437" t="str">
        <f>VLOOKUP(P1147,'Tech. sheet (2)'!$A:$S,12,FALSE)</f>
        <v>W/G</v>
      </c>
      <c r="S1147" s="505">
        <v>1.0</v>
      </c>
      <c r="T1147" s="505">
        <v>816944.0</v>
      </c>
      <c r="U1147" s="436">
        <f>VLOOKUP(N1147,Register!$B:$E,4,FALSE)</f>
        <v>1700</v>
      </c>
      <c r="V1147" s="412"/>
      <c r="W1147" s="270"/>
      <c r="X1147" s="270"/>
      <c r="Y1147" s="270"/>
      <c r="Z1147" s="270"/>
      <c r="AA1147" s="270"/>
      <c r="AB1147" s="270"/>
      <c r="AC1147" s="270"/>
    </row>
    <row r="1148" ht="15.75" customHeight="1">
      <c r="A1148" s="111" t="s">
        <v>2648</v>
      </c>
      <c r="B1148" s="436" t="str">
        <f>VLOOKUP(C1148,'Tech. sheet (2)'!$A:$S,18,FALSE)</f>
        <v>L-913-766-140TS480F2020-USK-А08К05</v>
      </c>
      <c r="C1148" s="437" t="str">
        <f>VLOOKUP(A1148,Register!$B:$F,3,FALSE)</f>
        <v>0,14x913x766 USK A08</v>
      </c>
      <c r="D1148" s="437" t="str">
        <f>VLOOKUP(C1148,'Tech. sheet (2)'!$A:$S,17,FALSE)</f>
        <v>BUF-1 A</v>
      </c>
      <c r="E1148" s="437" t="str">
        <f>VLOOKUP(C1148,'Tech. sheet (2)'!$A:$S,12,FALSE)</f>
        <v>ALU/C</v>
      </c>
      <c r="F1148" s="505">
        <v>2.0</v>
      </c>
      <c r="G1148" s="505" t="s">
        <v>3308</v>
      </c>
      <c r="H1148" s="436">
        <v>8000.0</v>
      </c>
      <c r="I1148" s="412"/>
      <c r="J1148" s="412"/>
      <c r="K1148" s="412"/>
      <c r="L1148" s="412"/>
      <c r="M1148" s="412"/>
      <c r="N1148" s="111" t="s">
        <v>2700</v>
      </c>
      <c r="O1148" s="344" t="str">
        <f>VLOOKUP(P1148,'Tech. sheet (2)'!$A:$R,18,FALSE)</f>
        <v>L-950-876-270TH435F5628-BAO-20EB05 MET</v>
      </c>
      <c r="P1148" s="343" t="str">
        <f>VLOOKUP(N1148,Register!$B:$E,3,FALSE)</f>
        <v>OT153-20EB05 BAO TEST</v>
      </c>
      <c r="Q1148" s="437" t="str">
        <f>VLOOKUP(P1148,'Tech. sheet (2)'!$A:$S,17,FALSE)</f>
        <v>153-5 A</v>
      </c>
      <c r="R1148" s="437" t="str">
        <f>VLOOKUP(P1148,'Tech. sheet (2)'!$A:$S,12,FALSE)</f>
        <v>W/G</v>
      </c>
      <c r="S1148" s="505">
        <v>2.0</v>
      </c>
      <c r="T1148" s="505">
        <v>819059.0</v>
      </c>
      <c r="U1148" s="436">
        <f>VLOOKUP(N1148,Register!$B:$E,4,FALSE)</f>
        <v>1700</v>
      </c>
      <c r="V1148" s="412"/>
      <c r="W1148" s="270"/>
      <c r="X1148" s="270"/>
      <c r="Y1148" s="270"/>
      <c r="Z1148" s="270"/>
      <c r="AA1148" s="270"/>
      <c r="AB1148" s="270"/>
      <c r="AC1148" s="270"/>
    </row>
    <row r="1149" ht="15.75" customHeight="1">
      <c r="A1149" s="111" t="s">
        <v>2695</v>
      </c>
      <c r="B1149" s="436" t="str">
        <f>VLOOKUP(C1149,'Tech. sheet (2)'!$A:$S,18,FALSE)</f>
        <v>L-975-925-140TS550S2828-USK-C06K05</v>
      </c>
      <c r="C1149" s="437" t="str">
        <f>VLOOKUP(A1149,Register!$B:$F,3,FALSE)</f>
        <v>0,14x975x925 G/C USK</v>
      </c>
      <c r="D1149" s="437" t="str">
        <f>VLOOKUP(C1149,'Tech. sheet (2)'!$A:$S,17,FALSE)</f>
        <v>BUF-11 A</v>
      </c>
      <c r="E1149" s="437" t="str">
        <f>VLOOKUP(C1149,'Tech. sheet (2)'!$A:$S,12,FALSE)</f>
        <v>G/C</v>
      </c>
      <c r="F1149" s="505">
        <v>2.0</v>
      </c>
      <c r="G1149" s="505">
        <v>101597.0</v>
      </c>
      <c r="H1149" s="436">
        <f>VLOOKUP(A1149,Register!$B:$E,4,FALSE)</f>
        <v>30000</v>
      </c>
      <c r="I1149" s="412"/>
      <c r="J1149" s="412"/>
      <c r="K1149" s="412"/>
      <c r="L1149" s="412"/>
      <c r="M1149" s="412"/>
      <c r="N1149" s="111" t="s">
        <v>2709</v>
      </c>
      <c r="O1149" s="344" t="str">
        <f>VLOOKUP(P1149,'Tech. sheet (2)'!$A:$R,18,FALSE)</f>
        <v>L-954-848-170TH435S2828-HBI-20EK05</v>
      </c>
      <c r="P1149" s="343" t="str">
        <f>VLOOKUP(N1149,Register!$B:$E,3,FALSE)</f>
        <v>OT062-20EK05 HBI</v>
      </c>
      <c r="Q1149" s="437" t="str">
        <f>VLOOKUP(P1149,'Tech. sheet (2)'!$A:$S,17,FALSE)</f>
        <v>62-4 A</v>
      </c>
      <c r="R1149" s="437" t="str">
        <f>VLOOKUP(P1149,'Tech. sheet (2)'!$A:$S,12,FALSE)</f>
        <v>20EK05</v>
      </c>
      <c r="S1149" s="505">
        <v>2.0</v>
      </c>
      <c r="T1149" s="505">
        <v>819059.0</v>
      </c>
      <c r="U1149" s="436">
        <f>VLOOKUP(N1149,Register!$B:$E,4,FALSE)</f>
        <v>5000</v>
      </c>
      <c r="V1149" s="412"/>
      <c r="W1149" s="270"/>
      <c r="X1149" s="270"/>
      <c r="Y1149" s="270"/>
      <c r="Z1149" s="270"/>
      <c r="AA1149" s="270"/>
      <c r="AB1149" s="270"/>
      <c r="AC1149" s="270"/>
    </row>
    <row r="1150" ht="15.75" customHeight="1">
      <c r="A1150" s="111" t="s">
        <v>2694</v>
      </c>
      <c r="B1150" s="436" t="str">
        <f>VLOOKUP(C1150,'Tech. sheet (2)'!$A:$S,18,FALSE)</f>
        <v>L-808-908-180TH550S2828-HBI-A07K05</v>
      </c>
      <c r="C1150" s="437" t="str">
        <f>VLOOKUP(A1150,Register!$B:$F,3,FALSE)</f>
        <v>OT96 ALU/C 0,18 HBI auto</v>
      </c>
      <c r="D1150" s="437" t="str">
        <f>VLOOKUP(C1150,'Tech. sheet (2)'!$A:$S,17,FALSE)</f>
        <v>96-1 B</v>
      </c>
      <c r="E1150" s="437" t="str">
        <f>VLOOKUP(C1150,'Tech. sheet (2)'!$A:$S,12,FALSE)</f>
        <v>ALU/C</v>
      </c>
      <c r="F1150" s="505">
        <v>2.0</v>
      </c>
      <c r="G1150" s="505" t="s">
        <v>3308</v>
      </c>
      <c r="H1150" s="436">
        <f>VLOOKUP(A1150,Register!$B:$E,4,FALSE)</f>
        <v>18000</v>
      </c>
      <c r="I1150" s="412"/>
      <c r="J1150" s="412"/>
      <c r="K1150" s="412"/>
      <c r="L1150" s="412"/>
      <c r="M1150" s="412"/>
      <c r="N1150" s="111" t="s">
        <v>2708</v>
      </c>
      <c r="O1150" s="344" t="str">
        <f>VLOOKUP(P1150,'Tech. sheet (2)'!$A:$R,18,FALSE)</f>
        <v>L-954-848-170TH435S2828-BAO-20EK05  </v>
      </c>
      <c r="P1150" s="343" t="str">
        <f>VLOOKUP(N1150,Register!$B:$E,3,FALSE)</f>
        <v>OT062-20EK05 BAO</v>
      </c>
      <c r="Q1150" s="437" t="str">
        <f>VLOOKUP(P1150,'Tech. sheet (2)'!$A:$S,17,FALSE)</f>
        <v>62-4 A</v>
      </c>
      <c r="R1150" s="437" t="str">
        <f>VLOOKUP(P1150,'Tech. sheet (2)'!$A:$S,12,FALSE)</f>
        <v>20EK05</v>
      </c>
      <c r="S1150" s="505">
        <v>2.0</v>
      </c>
      <c r="T1150" s="505">
        <v>819059.0</v>
      </c>
      <c r="U1150" s="436">
        <f>VLOOKUP(N1150,Register!$B:$E,4,FALSE)</f>
        <v>5000</v>
      </c>
      <c r="V1150" s="412"/>
      <c r="W1150" s="270"/>
      <c r="X1150" s="270"/>
      <c r="Y1150" s="270"/>
      <c r="Z1150" s="270"/>
      <c r="AA1150" s="270"/>
      <c r="AB1150" s="270"/>
      <c r="AC1150" s="270"/>
    </row>
    <row r="1151" ht="15.75" customHeight="1">
      <c r="A1151" s="111" t="s">
        <v>2686</v>
      </c>
      <c r="B1151" s="436" t="str">
        <f>VLOOKUP(C1151,'Tech. sheet (2)'!$A:$S,18,FALSE)</f>
        <v>L-838-942-170TH550F2820-BAO-A55K05</v>
      </c>
      <c r="C1151" s="437" t="str">
        <f>VLOOKUP(A1151,Register!$B:$F,3,FALSE)</f>
        <v>0,17x838x942 ALU/С BAO</v>
      </c>
      <c r="D1151" s="437" t="str">
        <f>VLOOKUP(C1151,'Tech. sheet (2)'!$A:$S,17,FALSE)</f>
        <v>BUF-8 A</v>
      </c>
      <c r="E1151" s="437" t="str">
        <f>VLOOKUP(C1151,'Tech. sheet (2)'!$A:$S,12,FALSE)</f>
        <v>ALU/С</v>
      </c>
      <c r="F1151" s="505">
        <v>2.0</v>
      </c>
      <c r="G1151" s="505" t="s">
        <v>3308</v>
      </c>
      <c r="H1151" s="436">
        <f>VLOOKUP(A1151,Register!$B:$E,4,FALSE)</f>
        <v>27000</v>
      </c>
      <c r="I1151" s="412"/>
      <c r="J1151" s="412"/>
      <c r="K1151" s="412"/>
      <c r="L1151" s="412"/>
      <c r="M1151" s="412"/>
      <c r="N1151" s="111" t="s">
        <v>2708</v>
      </c>
      <c r="O1151" s="344" t="str">
        <f>VLOOKUP(P1151,'Tech. sheet (2)'!$A:$R,18,FALSE)</f>
        <v>L-954-848-170TH435S2828-BAO-20EK05  </v>
      </c>
      <c r="P1151" s="343" t="str">
        <f>VLOOKUP(N1151,Register!$B:$E,3,FALSE)</f>
        <v>OT062-20EK05 BAO</v>
      </c>
      <c r="Q1151" s="437" t="str">
        <f>VLOOKUP(P1151,'Tech. sheet (2)'!$A:$S,17,FALSE)</f>
        <v>62-4 A</v>
      </c>
      <c r="R1151" s="437" t="str">
        <f>VLOOKUP(P1151,'Tech. sheet (2)'!$A:$S,12,FALSE)</f>
        <v>20EK05</v>
      </c>
      <c r="S1151" s="505">
        <v>3.0</v>
      </c>
      <c r="T1151" s="505">
        <v>816733.0</v>
      </c>
      <c r="U1151" s="436">
        <f>VLOOKUP(N1151,Register!$B:$E,4,FALSE)</f>
        <v>5000</v>
      </c>
      <c r="V1151" s="412"/>
      <c r="W1151" s="270"/>
      <c r="X1151" s="270"/>
      <c r="Y1151" s="270"/>
      <c r="Z1151" s="270"/>
      <c r="AA1151" s="270"/>
      <c r="AB1151" s="270"/>
      <c r="AC1151" s="270"/>
    </row>
    <row r="1152" ht="15.75" customHeight="1">
      <c r="A1152" s="111" t="s">
        <v>2687</v>
      </c>
      <c r="B1152" s="436" t="str">
        <f>VLOOKUP(C1152,'Tech. sheet (2)'!$A:$S,18,FALSE)</f>
        <v>L-838-942-170TH550F2820-BAO-A55K05</v>
      </c>
      <c r="C1152" s="437" t="str">
        <f>VLOOKUP(A1152,Register!$B:$F,3,FALSE)</f>
        <v>0,17x838x942 ALU/С BAO</v>
      </c>
      <c r="D1152" s="437" t="str">
        <f>VLOOKUP(C1152,'Tech. sheet (2)'!$A:$S,17,FALSE)</f>
        <v>BUF-8 A</v>
      </c>
      <c r="E1152" s="437" t="str">
        <f>VLOOKUP(C1152,'Tech. sheet (2)'!$A:$S,12,FALSE)</f>
        <v>ALU/С</v>
      </c>
      <c r="F1152" s="505">
        <v>2.0</v>
      </c>
      <c r="G1152" s="505" t="s">
        <v>3308</v>
      </c>
      <c r="H1152" s="436">
        <f>VLOOKUP(A1152,Register!$B:$E,4,FALSE)</f>
        <v>34000</v>
      </c>
      <c r="I1152" s="412"/>
      <c r="J1152" s="412"/>
      <c r="K1152" s="412"/>
      <c r="L1152" s="412"/>
      <c r="M1152" s="412"/>
      <c r="N1152" s="111" t="s">
        <v>2709</v>
      </c>
      <c r="O1152" s="344" t="str">
        <f>VLOOKUP(P1152,'Tech. sheet (2)'!$A:$R,18,FALSE)</f>
        <v>L-954-848-170TH435S2828-HBI-20EK05</v>
      </c>
      <c r="P1152" s="343" t="str">
        <f>VLOOKUP(N1152,Register!$B:$E,3,FALSE)</f>
        <v>OT062-20EK05 HBI</v>
      </c>
      <c r="Q1152" s="437" t="str">
        <f>VLOOKUP(P1152,'Tech. sheet (2)'!$A:$S,17,FALSE)</f>
        <v>62-4 A</v>
      </c>
      <c r="R1152" s="437" t="str">
        <f>VLOOKUP(P1152,'Tech. sheet (2)'!$A:$S,12,FALSE)</f>
        <v>20EK05</v>
      </c>
      <c r="S1152" s="505">
        <v>3.0</v>
      </c>
      <c r="T1152" s="505">
        <v>816733.0</v>
      </c>
      <c r="U1152" s="436">
        <f>VLOOKUP(N1152,Register!$B:$E,4,FALSE)</f>
        <v>5000</v>
      </c>
      <c r="V1152" s="412"/>
      <c r="W1152" s="270"/>
      <c r="X1152" s="270"/>
      <c r="Y1152" s="270"/>
      <c r="Z1152" s="270"/>
      <c r="AA1152" s="270"/>
      <c r="AB1152" s="270"/>
      <c r="AC1152" s="270"/>
    </row>
    <row r="1153" ht="15.75" customHeight="1">
      <c r="A1153" s="111" t="s">
        <v>2694</v>
      </c>
      <c r="B1153" s="436" t="str">
        <f>VLOOKUP(C1153,'Tech. sheet (2)'!$A:$S,18,FALSE)</f>
        <v>L-808-908-180TH550S2828-HBI-A07K05</v>
      </c>
      <c r="C1153" s="437" t="str">
        <f>VLOOKUP(A1153,Register!$B:$F,3,FALSE)</f>
        <v>OT96 ALU/C 0,18 HBI auto</v>
      </c>
      <c r="D1153" s="437" t="str">
        <f>VLOOKUP(C1153,'Tech. sheet (2)'!$A:$S,17,FALSE)</f>
        <v>96-1 B</v>
      </c>
      <c r="E1153" s="437" t="str">
        <f>VLOOKUP(C1153,'Tech. sheet (2)'!$A:$S,12,FALSE)</f>
        <v>ALU/C</v>
      </c>
      <c r="F1153" s="505">
        <v>1.0</v>
      </c>
      <c r="G1153" s="505" t="s">
        <v>3306</v>
      </c>
      <c r="H1153" s="436">
        <f>VLOOKUP(A1153,Register!$B:$E,4,FALSE)</f>
        <v>18000</v>
      </c>
      <c r="I1153" s="412"/>
      <c r="J1153" s="412"/>
      <c r="K1153" s="412"/>
      <c r="L1153" s="412"/>
      <c r="M1153" s="412"/>
      <c r="N1153" s="111" t="s">
        <v>2700</v>
      </c>
      <c r="O1153" s="344" t="str">
        <f>VLOOKUP(P1153,'Tech. sheet (2)'!$A:$R,18,FALSE)</f>
        <v>L-950-876-270TH435F5628-BAO-20EB05 MET</v>
      </c>
      <c r="P1153" s="343" t="str">
        <f>VLOOKUP(N1153,Register!$B:$E,3,FALSE)</f>
        <v>OT153-20EB05 BAO TEST</v>
      </c>
      <c r="Q1153" s="437" t="str">
        <f>VLOOKUP(P1153,'Tech. sheet (2)'!$A:$S,17,FALSE)</f>
        <v>153-5 A</v>
      </c>
      <c r="R1153" s="437" t="str">
        <f>VLOOKUP(P1153,'Tech. sheet (2)'!$A:$S,12,FALSE)</f>
        <v>W/G</v>
      </c>
      <c r="S1153" s="505">
        <v>3.0</v>
      </c>
      <c r="T1153" s="505">
        <v>816733.0</v>
      </c>
      <c r="U1153" s="436">
        <f>VLOOKUP(N1153,Register!$B:$E,4,FALSE)</f>
        <v>1700</v>
      </c>
      <c r="V1153" s="412"/>
      <c r="W1153" s="270"/>
      <c r="X1153" s="270"/>
      <c r="Y1153" s="270"/>
      <c r="Z1153" s="270"/>
      <c r="AA1153" s="270"/>
      <c r="AB1153" s="270"/>
      <c r="AC1153" s="270"/>
    </row>
    <row r="1154" ht="15.75" customHeight="1">
      <c r="A1154" s="111" t="s">
        <v>2707</v>
      </c>
      <c r="B1154" s="436" t="str">
        <f>VLOOKUP(C1154,'Tech. sheet (2)'!$A:$S,18,FALSE)</f>
        <v>L-954-848-160TH520S2828-BAO-15VK05</v>
      </c>
      <c r="C1154" s="437" t="str">
        <f>VLOOKUP(A1154,Register!$B:$F,3,FALSE)</f>
        <v>OT062-ELQ6216A3A BAO</v>
      </c>
      <c r="D1154" s="437" t="str">
        <f>VLOOKUP(C1154,'Tech. sheet (2)'!$A:$S,17,FALSE)</f>
        <v>62-3 B</v>
      </c>
      <c r="E1154" s="437" t="str">
        <f>VLOOKUP(C1154,'Tech. sheet (2)'!$A:$S,12,FALSE)</f>
        <v>W/C 15V</v>
      </c>
      <c r="F1154" s="505">
        <v>1.0</v>
      </c>
      <c r="G1154" s="505" t="s">
        <v>3306</v>
      </c>
      <c r="H1154" s="436">
        <f>VLOOKUP(A1154,Register!$B:$E,4,FALSE)</f>
        <v>30000</v>
      </c>
      <c r="I1154" s="412"/>
      <c r="J1154" s="412"/>
      <c r="K1154" s="412"/>
      <c r="L1154" s="412"/>
      <c r="M1154" s="412"/>
      <c r="N1154" s="111" t="s">
        <v>2721</v>
      </c>
      <c r="O1154" s="344" t="str">
        <f>VLOOKUP(P1154,'Tech. sheet (2)'!$A:$R,18,FALSE)</f>
        <v>L-913-766-140TS480F2020-USK-А08К05</v>
      </c>
      <c r="P1154" s="343" t="str">
        <f>VLOOKUP(N1154,Register!$B:$E,3,FALSE)</f>
        <v>0,14x913x766 USK A08</v>
      </c>
      <c r="Q1154" s="437" t="str">
        <f>VLOOKUP(P1154,'Tech. sheet (2)'!$A:$S,17,FALSE)</f>
        <v>BUF-1 A</v>
      </c>
      <c r="R1154" s="437" t="str">
        <f>VLOOKUP(P1154,'Tech. sheet (2)'!$A:$S,12,FALSE)</f>
        <v>ALU/C</v>
      </c>
      <c r="S1154" s="505">
        <v>1.0</v>
      </c>
      <c r="T1154" s="505" t="s">
        <v>3308</v>
      </c>
      <c r="U1154" s="436">
        <f>VLOOKUP(N1154,Register!$B:$E,4,FALSE)</f>
        <v>25000</v>
      </c>
      <c r="V1154" s="412"/>
      <c r="W1154" s="270"/>
      <c r="X1154" s="270"/>
      <c r="Y1154" s="270"/>
      <c r="Z1154" s="270"/>
      <c r="AA1154" s="270"/>
      <c r="AB1154" s="270"/>
      <c r="AC1154" s="270"/>
    </row>
    <row r="1155" ht="15.75" customHeight="1">
      <c r="A1155" s="111" t="s">
        <v>2707</v>
      </c>
      <c r="B1155" s="436" t="str">
        <f>VLOOKUP(C1155,'Tech. sheet (2)'!$A:$S,18,FALSE)</f>
        <v>L-954-848-160TH520S2828-BAO-15VK05</v>
      </c>
      <c r="C1155" s="437" t="str">
        <f>VLOOKUP(A1155,Register!$B:$F,3,FALSE)</f>
        <v>OT062-ELQ6216A3A BAO</v>
      </c>
      <c r="D1155" s="437" t="str">
        <f>VLOOKUP(C1155,'Tech. sheet (2)'!$A:$S,17,FALSE)</f>
        <v>62-3 B</v>
      </c>
      <c r="E1155" s="437" t="str">
        <f>VLOOKUP(C1155,'Tech. sheet (2)'!$A:$S,12,FALSE)</f>
        <v>W/C 15V</v>
      </c>
      <c r="F1155" s="505">
        <v>2.0</v>
      </c>
      <c r="G1155" s="505" t="s">
        <v>3309</v>
      </c>
      <c r="H1155" s="436">
        <f>VLOOKUP(A1155,Register!$B:$E,4,FALSE)</f>
        <v>30000</v>
      </c>
      <c r="I1155" s="412"/>
      <c r="J1155" s="412"/>
      <c r="K1155" s="412"/>
      <c r="L1155" s="412"/>
      <c r="M1155" s="412"/>
      <c r="N1155" s="111" t="s">
        <v>2705</v>
      </c>
      <c r="O1155" s="344" t="str">
        <f>VLOOKUP(P1155,'Tech. sheet (2)'!$A:$R,18,FALSE)</f>
        <v>L-838-941,7-200TH550S2828-BAO-A75B05</v>
      </c>
      <c r="P1155" s="343" t="str">
        <f>VLOOKUP(N1155,Register!$B:$E,3,FALSE)</f>
        <v>OT099 Alu/G 0,20 BAO</v>
      </c>
      <c r="Q1155" s="437" t="str">
        <f>VLOOKUP(P1155,'Tech. sheet (2)'!$A:$S,17,FALSE)</f>
        <v>99-C-2 A</v>
      </c>
      <c r="R1155" s="437" t="str">
        <f>VLOOKUP(P1155,'Tech. sheet (2)'!$A:$S,12,FALSE)</f>
        <v>ALU/G</v>
      </c>
      <c r="S1155" s="505">
        <v>1.0</v>
      </c>
      <c r="T1155" s="505" t="s">
        <v>3308</v>
      </c>
      <c r="U1155" s="436">
        <f>VLOOKUP(N1155,Register!$B:$E,4,FALSE)</f>
        <v>3000</v>
      </c>
      <c r="V1155" s="412"/>
      <c r="W1155" s="270"/>
      <c r="X1155" s="270"/>
      <c r="Y1155" s="270"/>
      <c r="Z1155" s="270"/>
      <c r="AA1155" s="270"/>
      <c r="AB1155" s="270"/>
      <c r="AC1155" s="270"/>
    </row>
    <row r="1156" ht="15.75" customHeight="1">
      <c r="A1156" s="131" t="s">
        <v>2692</v>
      </c>
      <c r="B1156" s="436" t="str">
        <f>VLOOKUP(C1156,'Tech. sheet (2)'!$A:$S,18,FALSE)</f>
        <v>L-920-778-140TS340S2828-RAS-21EК05</v>
      </c>
      <c r="C1156" s="437" t="str">
        <f>VLOOKUP(A1156,Register!$B:$F,3,FALSE)</f>
        <v>0,14x920x778 RAS 21EK05</v>
      </c>
      <c r="D1156" s="437" t="str">
        <f>VLOOKUP(C1156,'Tech. sheet (2)'!$A:$S,17,FALSE)</f>
        <v>BUF-17 A</v>
      </c>
      <c r="E1156" s="437" t="str">
        <f>VLOOKUP(C1156,'Tech. sheet (2)'!$A:$S,12,FALSE)</f>
        <v>21EK05</v>
      </c>
      <c r="F1156" s="505">
        <v>2.0</v>
      </c>
      <c r="G1156" s="505" t="s">
        <v>3317</v>
      </c>
      <c r="H1156" s="436">
        <f>VLOOKUP(A1156,Register!$B:$E,4,FALSE)</f>
        <v>20000</v>
      </c>
      <c r="I1156" s="412"/>
      <c r="J1156" s="412"/>
      <c r="K1156" s="412"/>
      <c r="L1156" s="412"/>
      <c r="M1156" s="412"/>
      <c r="N1156" s="111" t="s">
        <v>2728</v>
      </c>
      <c r="O1156" s="344" t="str">
        <f>VLOOKUP(P1156,'Tech. sheet (2)'!$A:$R,18,FALSE)</f>
        <v>Жерсть 0,20x838x941,7 ALU/G</v>
      </c>
      <c r="P1156" s="343" t="str">
        <f>VLOOKUP(N1156,Register!$B:$E,3,FALSE)</f>
        <v>0,20x838x941,7 ALU/G</v>
      </c>
      <c r="Q1156" s="437" t="str">
        <f>VLOOKUP(P1156,'Tech. sheet (2)'!$A:$S,17,FALSE)</f>
        <v>A75B05</v>
      </c>
      <c r="R1156" s="437" t="str">
        <f>VLOOKUP(P1156,'Tech. sheet (2)'!$A:$S,12,FALSE)</f>
        <v>ALU/G</v>
      </c>
      <c r="S1156" s="505">
        <v>1.0</v>
      </c>
      <c r="T1156" s="505" t="s">
        <v>3308</v>
      </c>
      <c r="U1156" s="436">
        <f>VLOOKUP(N1156,Register!$B:$E,4,FALSE)</f>
        <v>605</v>
      </c>
      <c r="V1156" s="412"/>
      <c r="W1156" s="270"/>
      <c r="X1156" s="270"/>
      <c r="Y1156" s="270"/>
      <c r="Z1156" s="270"/>
      <c r="AA1156" s="270"/>
      <c r="AB1156" s="270"/>
      <c r="AC1156" s="270"/>
    </row>
    <row r="1157" ht="15.75" customHeight="1">
      <c r="A1157" s="111" t="s">
        <v>2716</v>
      </c>
      <c r="B1157" s="436" t="str">
        <f>VLOOKUP(C1157,'Tech. sheet (2)'!$A:$S,18,FALSE)</f>
        <v> L-954-848-160TH520S2828-BAO-21EK05</v>
      </c>
      <c r="C1157" s="437" t="str">
        <f>VLOOKUP(A1157,Register!$B:$F,3,FALSE)</f>
        <v> OT062-21EK05 0,16 BAO</v>
      </c>
      <c r="D1157" s="437" t="str">
        <f>VLOOKUP(C1157,'Tech. sheet (2)'!$A:$S,17,FALSE)</f>
        <v>62-1 B</v>
      </c>
      <c r="E1157" s="437" t="str">
        <f>VLOOKUP(C1157,'Tech. sheet (2)'!$A:$S,12,FALSE)</f>
        <v>21EK05</v>
      </c>
      <c r="F1157" s="505">
        <v>2.0</v>
      </c>
      <c r="G1157" s="505" t="s">
        <v>3309</v>
      </c>
      <c r="H1157" s="436">
        <f>VLOOKUP(A1157,Register!$B:$E,4,FALSE)</f>
        <v>20000</v>
      </c>
      <c r="I1157" s="412"/>
      <c r="J1157" s="412"/>
      <c r="K1157" s="412"/>
      <c r="L1157" s="412"/>
      <c r="M1157" s="412"/>
      <c r="N1157" s="111" t="s">
        <v>2705</v>
      </c>
      <c r="O1157" s="344" t="str">
        <f>VLOOKUP(P1157,'Tech. sheet (2)'!$A:$R,18,FALSE)</f>
        <v>L-838-941,7-200TH550S2828-BAO-A75B05</v>
      </c>
      <c r="P1157" s="343" t="str">
        <f>VLOOKUP(N1157,Register!$B:$E,3,FALSE)</f>
        <v>OT099 Alu/G 0,20 BAO</v>
      </c>
      <c r="Q1157" s="437" t="str">
        <f>VLOOKUP(P1157,'Tech. sheet (2)'!$A:$S,17,FALSE)</f>
        <v>99-C-2 A</v>
      </c>
      <c r="R1157" s="437" t="str">
        <f>VLOOKUP(P1157,'Tech. sheet (2)'!$A:$S,12,FALSE)</f>
        <v>ALU/G</v>
      </c>
      <c r="S1157" s="505">
        <v>2.0</v>
      </c>
      <c r="T1157" s="505" t="s">
        <v>3307</v>
      </c>
      <c r="U1157" s="436">
        <f>VLOOKUP(N1157,Register!$B:$E,4,FALSE)</f>
        <v>3000</v>
      </c>
      <c r="V1157" s="412"/>
      <c r="W1157" s="270"/>
      <c r="X1157" s="270"/>
      <c r="Y1157" s="270"/>
      <c r="Z1157" s="270"/>
      <c r="AA1157" s="270"/>
      <c r="AB1157" s="270"/>
      <c r="AC1157" s="270"/>
    </row>
    <row r="1158" ht="15.75" customHeight="1">
      <c r="A1158" s="111" t="s">
        <v>2717</v>
      </c>
      <c r="B1158" s="436" t="str">
        <f>VLOOKUP(C1158,'Tech. sheet (2)'!$A:$S,18,FALSE)</f>
        <v>L-954-848-160TH520S2828-BAO-15VK05</v>
      </c>
      <c r="C1158" s="437" t="str">
        <f>VLOOKUP(A1158,Register!$B:$F,3,FALSE)</f>
        <v>OT062-ELQ6216A3A BAO</v>
      </c>
      <c r="D1158" s="437" t="str">
        <f>VLOOKUP(C1158,'Tech. sheet (2)'!$A:$S,17,FALSE)</f>
        <v>62-3 B</v>
      </c>
      <c r="E1158" s="437" t="str">
        <f>VLOOKUP(C1158,'Tech. sheet (2)'!$A:$S,12,FALSE)</f>
        <v>W/C 15V</v>
      </c>
      <c r="F1158" s="505">
        <v>2.0</v>
      </c>
      <c r="G1158" s="505" t="s">
        <v>3309</v>
      </c>
      <c r="H1158" s="436">
        <f>VLOOKUP(A1158,Register!$B:$E,4,FALSE)</f>
        <v>20000</v>
      </c>
      <c r="I1158" s="412"/>
      <c r="J1158" s="412"/>
      <c r="K1158" s="412"/>
      <c r="L1158" s="412"/>
      <c r="M1158" s="412"/>
      <c r="N1158" s="111" t="s">
        <v>2728</v>
      </c>
      <c r="O1158" s="344" t="str">
        <f>VLOOKUP(P1158,'Tech. sheet (2)'!$A:$R,18,FALSE)</f>
        <v>Жерсть 0,20x838x941,7 ALU/G</v>
      </c>
      <c r="P1158" s="343" t="str">
        <f>VLOOKUP(N1158,Register!$B:$E,3,FALSE)</f>
        <v>0,20x838x941,7 ALU/G</v>
      </c>
      <c r="Q1158" s="437" t="str">
        <f>VLOOKUP(P1158,'Tech. sheet (2)'!$A:$S,17,FALSE)</f>
        <v>A75B05</v>
      </c>
      <c r="R1158" s="437" t="str">
        <f>VLOOKUP(P1158,'Tech. sheet (2)'!$A:$S,12,FALSE)</f>
        <v>ALU/G</v>
      </c>
      <c r="S1158" s="505">
        <v>2.0</v>
      </c>
      <c r="T1158" s="505" t="s">
        <v>3307</v>
      </c>
      <c r="U1158" s="436">
        <f>VLOOKUP(N1158,Register!$B:$E,4,FALSE)</f>
        <v>605</v>
      </c>
      <c r="V1158" s="412"/>
      <c r="W1158" s="270"/>
      <c r="X1158" s="270"/>
      <c r="Y1158" s="270"/>
      <c r="Z1158" s="270"/>
      <c r="AA1158" s="270"/>
      <c r="AB1158" s="270"/>
      <c r="AC1158" s="270"/>
    </row>
    <row r="1159" ht="15.75" customHeight="1">
      <c r="A1159" s="111" t="s">
        <v>2716</v>
      </c>
      <c r="B1159" s="436" t="str">
        <f>VLOOKUP(C1159,'Tech. sheet (2)'!$A:$S,18,FALSE)</f>
        <v> L-954-848-160TH520S2828-BAO-21EK05</v>
      </c>
      <c r="C1159" s="437" t="str">
        <f>VLOOKUP(A1159,Register!$B:$F,3,FALSE)</f>
        <v> OT062-21EK05 0,16 BAO</v>
      </c>
      <c r="D1159" s="437" t="str">
        <f>VLOOKUP(C1159,'Tech. sheet (2)'!$A:$S,17,FALSE)</f>
        <v>62-1 B</v>
      </c>
      <c r="E1159" s="437" t="str">
        <f>VLOOKUP(C1159,'Tech. sheet (2)'!$A:$S,12,FALSE)</f>
        <v>21EK05</v>
      </c>
      <c r="F1159" s="505">
        <v>3.0</v>
      </c>
      <c r="G1159" s="505" t="s">
        <v>3310</v>
      </c>
      <c r="H1159" s="436">
        <f>VLOOKUP(A1159,Register!$B:$E,4,FALSE)</f>
        <v>20000</v>
      </c>
      <c r="I1159" s="412"/>
      <c r="J1159" s="412"/>
      <c r="K1159" s="412"/>
      <c r="L1159" s="412"/>
      <c r="M1159" s="412"/>
      <c r="N1159" s="111" t="s">
        <v>2730</v>
      </c>
      <c r="O1159" s="344" t="str">
        <f>VLOOKUP(P1159,'Tech. sheet (2)'!$A:$R,18,FALSE)</f>
        <v>Жерсть 0,16x920x778 G/G</v>
      </c>
      <c r="P1159" s="343" t="str">
        <f>VLOOKUP(N1159,Register!$B:$E,3,FALSE)</f>
        <v>0,16x920x778 G/G</v>
      </c>
      <c r="Q1159" s="437" t="str">
        <f>VLOOKUP(P1159,'Tech. sheet (2)'!$A:$S,17,FALSE)</f>
        <v>08CB05</v>
      </c>
      <c r="R1159" s="437" t="str">
        <f>VLOOKUP(P1159,'Tech. sheet (2)'!$A:$S,12,FALSE)</f>
        <v>G/G</v>
      </c>
      <c r="S1159" s="505">
        <v>2.0</v>
      </c>
      <c r="T1159" s="505" t="s">
        <v>3307</v>
      </c>
      <c r="U1159" s="436">
        <f>VLOOKUP(N1159,Register!$B:$E,4,FALSE)</f>
        <v>1084</v>
      </c>
      <c r="V1159" s="412"/>
      <c r="W1159" s="270"/>
      <c r="X1159" s="270"/>
      <c r="Y1159" s="270"/>
      <c r="Z1159" s="270"/>
      <c r="AA1159" s="270"/>
      <c r="AB1159" s="270"/>
      <c r="AC1159" s="270"/>
    </row>
    <row r="1160" ht="15.75" customHeight="1">
      <c r="A1160" s="111" t="s">
        <v>2718</v>
      </c>
      <c r="B1160" s="449" t="str">
        <f>VLOOKUP(C1160,'Tech. sheet (2)'!$A:$S,18,FALSE)</f>
        <v>L-922-868-170TH580S2828-BAO-08CB05 </v>
      </c>
      <c r="C1160" s="437" t="str">
        <f>VLOOKUP(A1160,Register!$B:$F,3,FALSE)</f>
        <v>OT070-ELQ7033A2A  BAO</v>
      </c>
      <c r="D1160" s="437" t="str">
        <f>VLOOKUP(C1160,'Tech. sheet (2)'!$A:$S,17,FALSE)</f>
        <v>70-2 A</v>
      </c>
      <c r="E1160" s="447" t="str">
        <f>VLOOKUP(C1160,'Tech. sheet (2)'!$A:$S,12,FALSE)</f>
        <v>G/G</v>
      </c>
      <c r="F1160" s="505">
        <v>1.0</v>
      </c>
      <c r="G1160" s="505">
        <v>816314.0</v>
      </c>
      <c r="H1160" s="436">
        <f>VLOOKUP(A1160,Register!$B:$E,4,FALSE)</f>
        <v>20000</v>
      </c>
      <c r="I1160" s="412"/>
      <c r="J1160" s="412"/>
      <c r="K1160" s="412"/>
      <c r="L1160" s="412"/>
      <c r="M1160" s="412"/>
      <c r="N1160" s="111" t="s">
        <v>2721</v>
      </c>
      <c r="O1160" s="344" t="str">
        <f>VLOOKUP(P1160,'Tech. sheet (2)'!$A:$R,18,FALSE)</f>
        <v>L-913-766-140TS480F2020-USK-А08К05</v>
      </c>
      <c r="P1160" s="343" t="str">
        <f>VLOOKUP(N1160,Register!$B:$E,3,FALSE)</f>
        <v>0,14x913x766 USK A08</v>
      </c>
      <c r="Q1160" s="437" t="str">
        <f>VLOOKUP(P1160,'Tech. sheet (2)'!$A:$S,17,FALSE)</f>
        <v>BUF-1 A</v>
      </c>
      <c r="R1160" s="437" t="str">
        <f>VLOOKUP(P1160,'Tech. sheet (2)'!$A:$S,12,FALSE)</f>
        <v>ALU/C</v>
      </c>
      <c r="S1160" s="505">
        <v>2.0</v>
      </c>
      <c r="T1160" s="505" t="s">
        <v>3306</v>
      </c>
      <c r="U1160" s="436">
        <f>VLOOKUP(N1160,Register!$B:$E,4,FALSE)</f>
        <v>25000</v>
      </c>
      <c r="V1160" s="412"/>
      <c r="W1160" s="270"/>
      <c r="X1160" s="270"/>
      <c r="Y1160" s="270"/>
      <c r="Z1160" s="270"/>
      <c r="AA1160" s="270"/>
      <c r="AB1160" s="270"/>
      <c r="AC1160" s="270"/>
    </row>
    <row r="1161" ht="15.75" customHeight="1">
      <c r="A1161" s="111" t="s">
        <v>2725</v>
      </c>
      <c r="B1161" s="449" t="str">
        <f>VLOOKUP(C1161,'Tech. sheet (2)'!$A:$S,18,FALSE)</f>
        <v>L-922-868-170TH580S2828-BAO-08CB05 </v>
      </c>
      <c r="C1161" s="437" t="str">
        <f>VLOOKUP(A1161,Register!$B:$F,3,FALSE)</f>
        <v>OT070-ELQ7033A2A  BAO</v>
      </c>
      <c r="D1161" s="437" t="str">
        <f>VLOOKUP(C1161,'Tech. sheet (2)'!$A:$S,17,FALSE)</f>
        <v>70-2 A</v>
      </c>
      <c r="E1161" s="447" t="str">
        <f>VLOOKUP(C1161,'Tech. sheet (2)'!$A:$S,12,FALSE)</f>
        <v>G/G</v>
      </c>
      <c r="F1161" s="505">
        <v>1.0</v>
      </c>
      <c r="G1161" s="505">
        <v>816314.0</v>
      </c>
      <c r="H1161" s="436">
        <f>VLOOKUP(A1161,Register!$B:$E,4,FALSE)</f>
        <v>20000</v>
      </c>
      <c r="I1161" s="412"/>
      <c r="J1161" s="412"/>
      <c r="K1161" s="412"/>
      <c r="L1161" s="412"/>
      <c r="M1161" s="412"/>
      <c r="N1161" s="111" t="s">
        <v>2724</v>
      </c>
      <c r="O1161" s="344" t="str">
        <f>VLOOKUP(P1161,'Tech. sheet (2)'!$A:$R,18,FALSE)</f>
        <v> L-954-848-160TH520S2828-BAO-21EK05</v>
      </c>
      <c r="P1161" s="343" t="str">
        <f>VLOOKUP(N1161,Register!$B:$E,3,FALSE)</f>
        <v> OT062-21EK05 0,16 BAO</v>
      </c>
      <c r="Q1161" s="437" t="str">
        <f>VLOOKUP(P1161,'Tech. sheet (2)'!$A:$S,17,FALSE)</f>
        <v>62-1 B</v>
      </c>
      <c r="R1161" s="437" t="str">
        <f>VLOOKUP(P1161,'Tech. sheet (2)'!$A:$S,12,FALSE)</f>
        <v>21EK05</v>
      </c>
      <c r="S1161" s="505">
        <v>1.0</v>
      </c>
      <c r="T1161" s="505" t="s">
        <v>3306</v>
      </c>
      <c r="U1161" s="436">
        <f>VLOOKUP(N1161,Register!$B:$E,4,FALSE)</f>
        <v>17000</v>
      </c>
      <c r="V1161" s="412"/>
      <c r="W1161" s="270"/>
      <c r="X1161" s="270"/>
      <c r="Y1161" s="270"/>
      <c r="Z1161" s="270"/>
      <c r="AA1161" s="270"/>
      <c r="AB1161" s="270"/>
      <c r="AC1161" s="270"/>
    </row>
    <row r="1162" ht="15.75" customHeight="1">
      <c r="A1162" s="111" t="s">
        <v>2725</v>
      </c>
      <c r="B1162" s="449" t="str">
        <f>VLOOKUP(C1162,'Tech. sheet (2)'!$A:$S,18,FALSE)</f>
        <v>L-922-868-170TH580S2828-BAO-08CB05 </v>
      </c>
      <c r="C1162" s="437" t="str">
        <f>VLOOKUP(A1162,Register!$B:$F,3,FALSE)</f>
        <v>OT070-ELQ7033A2A  BAO</v>
      </c>
      <c r="D1162" s="437" t="str">
        <f>VLOOKUP(C1162,'Tech. sheet (2)'!$A:$S,17,FALSE)</f>
        <v>70-2 A</v>
      </c>
      <c r="E1162" s="447" t="str">
        <f>VLOOKUP(C1162,'Tech. sheet (2)'!$A:$S,12,FALSE)</f>
        <v>G/G</v>
      </c>
      <c r="F1162" s="505">
        <v>2.0</v>
      </c>
      <c r="G1162" s="505">
        <v>816361.0</v>
      </c>
      <c r="H1162" s="436">
        <f>VLOOKUP(A1162,Register!$B:$E,4,FALSE)</f>
        <v>20000</v>
      </c>
      <c r="I1162" s="412"/>
      <c r="J1162" s="412"/>
      <c r="K1162" s="412"/>
      <c r="L1162" s="412"/>
      <c r="M1162" s="412"/>
      <c r="N1162" s="111" t="s">
        <v>2722</v>
      </c>
      <c r="O1162" s="344" t="str">
        <f>VLOOKUP(P1162,'Tech. sheet (2)'!$A:$R,18,FALSE)</f>
        <v>L-954-848-160TH520S2828-BAO-15VK05</v>
      </c>
      <c r="P1162" s="343" t="str">
        <f>VLOOKUP(N1162,Register!$B:$E,3,FALSE)</f>
        <v>OT062-ELQ6216A3A BAO</v>
      </c>
      <c r="Q1162" s="437" t="str">
        <f>VLOOKUP(P1162,'Tech. sheet (2)'!$A:$S,17,FALSE)</f>
        <v>62-3 B</v>
      </c>
      <c r="R1162" s="437" t="str">
        <f>VLOOKUP(P1162,'Tech. sheet (2)'!$A:$S,12,FALSE)</f>
        <v>W/C 15V</v>
      </c>
      <c r="S1162" s="505">
        <v>1.0</v>
      </c>
      <c r="T1162" s="505" t="s">
        <v>3306</v>
      </c>
      <c r="U1162" s="436">
        <f>VLOOKUP(N1162,Register!$B:$E,4,FALSE)</f>
        <v>25000</v>
      </c>
      <c r="V1162" s="412"/>
      <c r="W1162" s="270"/>
      <c r="X1162" s="270"/>
      <c r="Y1162" s="270"/>
      <c r="Z1162" s="270"/>
      <c r="AA1162" s="270"/>
      <c r="AB1162" s="270"/>
      <c r="AC1162" s="270"/>
    </row>
    <row r="1163" ht="15.75" customHeight="1">
      <c r="A1163" s="111" t="s">
        <v>2718</v>
      </c>
      <c r="B1163" s="449" t="str">
        <f>VLOOKUP(C1163,'Tech. sheet (2)'!$A:$S,18,FALSE)</f>
        <v>L-922-868-170TH580S2828-BAO-08CB05 </v>
      </c>
      <c r="C1163" s="437" t="str">
        <f>VLOOKUP(A1163,Register!$B:$F,3,FALSE)</f>
        <v>OT070-ELQ7033A2A  BAO</v>
      </c>
      <c r="D1163" s="437" t="str">
        <f>VLOOKUP(C1163,'Tech. sheet (2)'!$A:$S,17,FALSE)</f>
        <v>70-2 A</v>
      </c>
      <c r="E1163" s="447" t="str">
        <f>VLOOKUP(C1163,'Tech. sheet (2)'!$A:$S,12,FALSE)</f>
        <v>G/G</v>
      </c>
      <c r="F1163" s="505">
        <v>2.0</v>
      </c>
      <c r="G1163" s="505">
        <v>816361.0</v>
      </c>
      <c r="H1163" s="436">
        <f>VLOOKUP(A1163,Register!$B:$E,4,FALSE)</f>
        <v>20000</v>
      </c>
      <c r="I1163" s="412"/>
      <c r="J1163" s="412"/>
      <c r="K1163" s="412"/>
      <c r="L1163" s="412"/>
      <c r="M1163" s="412"/>
      <c r="N1163" s="111" t="s">
        <v>2726</v>
      </c>
      <c r="O1163" s="450" t="str">
        <f>VLOOKUP(P1163,'Tech. sheet (2)'!$A:$R,18,FALSE)</f>
        <v>L-922-868-170TH580S5628-USK-21ЕК05</v>
      </c>
      <c r="P1163" s="343" t="str">
        <f>VLOOKUP(N1163,Register!$B:$E,3,FALSE)</f>
        <v>OT070-ELQ7022A5A 21Е</v>
      </c>
      <c r="Q1163" s="447" t="str">
        <f>VLOOKUP(P1163,'Tech. sheet (2)'!$A:$S,17,FALSE)</f>
        <v>70-6 B</v>
      </c>
      <c r="R1163" s="447" t="str">
        <f>VLOOKUP(P1163,'Tech. sheet (2)'!$A:$S,12,FALSE)</f>
        <v>W/C 21Е</v>
      </c>
      <c r="S1163" s="505">
        <v>1.0</v>
      </c>
      <c r="T1163" s="505" t="s">
        <v>3306</v>
      </c>
      <c r="U1163" s="436">
        <f>VLOOKUP(N1163,Register!$B:$E,4,FALSE)</f>
        <v>15000</v>
      </c>
      <c r="V1163" s="412"/>
      <c r="W1163" s="270"/>
      <c r="X1163" s="270"/>
      <c r="Y1163" s="270"/>
      <c r="Z1163" s="270"/>
      <c r="AA1163" s="270"/>
      <c r="AB1163" s="270"/>
      <c r="AC1163" s="270"/>
    </row>
    <row r="1164" ht="15.75" customHeight="1">
      <c r="A1164" s="111" t="s">
        <v>2730</v>
      </c>
      <c r="B1164" s="436" t="str">
        <f>VLOOKUP(C1164,'Tech. sheet (2)'!$A:$S,18,FALSE)</f>
        <v>Жерсть 0,16x920x778 G/G</v>
      </c>
      <c r="C1164" s="437" t="str">
        <f>VLOOKUP(A1164,Register!$B:$F,3,FALSE)</f>
        <v>0,16x920x778 G/G</v>
      </c>
      <c r="D1164" s="437" t="str">
        <f>VLOOKUP(C1164,'Tech. sheet (2)'!$A:$S,17,FALSE)</f>
        <v>08CB05</v>
      </c>
      <c r="E1164" s="437" t="str">
        <f>VLOOKUP(C1164,'Tech. sheet (2)'!$A:$S,12,FALSE)</f>
        <v>G/G</v>
      </c>
      <c r="F1164" s="505">
        <v>2.0</v>
      </c>
      <c r="G1164" s="505">
        <v>816361.0</v>
      </c>
      <c r="H1164" s="436">
        <f>VLOOKUP(A1164,Register!$B:$E,4,FALSE)</f>
        <v>1084</v>
      </c>
      <c r="I1164" s="412"/>
      <c r="J1164" s="412"/>
      <c r="K1164" s="412"/>
      <c r="L1164" s="412"/>
      <c r="M1164" s="412"/>
      <c r="N1164" s="111" t="s">
        <v>2723</v>
      </c>
      <c r="O1164" s="344" t="str">
        <f>VLOOKUP(P1164,'Tech. sheet (2)'!$A:$R,18,FALSE)</f>
        <v>L-975-925-140TS550S2828-USK-C06K05</v>
      </c>
      <c r="P1164" s="343" t="str">
        <f>VLOOKUP(N1164,Register!$B:$E,3,FALSE)</f>
        <v>0,14x975x925 G/C USK</v>
      </c>
      <c r="Q1164" s="437" t="str">
        <f>VLOOKUP(P1164,'Tech. sheet (2)'!$A:$S,17,FALSE)</f>
        <v>BUF-11 A</v>
      </c>
      <c r="R1164" s="437" t="str">
        <f>VLOOKUP(P1164,'Tech. sheet (2)'!$A:$S,12,FALSE)</f>
        <v>G/C</v>
      </c>
      <c r="S1164" s="505">
        <v>1.0</v>
      </c>
      <c r="T1164" s="505" t="s">
        <v>3306</v>
      </c>
      <c r="U1164" s="436">
        <f>VLOOKUP(N1164,Register!$B:$E,4,FALSE)</f>
        <v>20000</v>
      </c>
      <c r="V1164" s="412"/>
      <c r="W1164" s="270"/>
      <c r="X1164" s="270"/>
      <c r="Y1164" s="270"/>
      <c r="Z1164" s="270"/>
      <c r="AA1164" s="270"/>
      <c r="AB1164" s="270"/>
      <c r="AC1164" s="270"/>
    </row>
    <row r="1165" ht="15.75" customHeight="1">
      <c r="A1165" s="111" t="s">
        <v>2724</v>
      </c>
      <c r="B1165" s="436" t="str">
        <f>VLOOKUP(C1165,'Tech. sheet (2)'!$A:$S,18,FALSE)</f>
        <v> L-954-848-160TH520S2828-BAO-21EK05</v>
      </c>
      <c r="C1165" s="437" t="str">
        <f>VLOOKUP(A1165,Register!$B:$F,3,FALSE)</f>
        <v> OT062-21EK05 0,16 BAO</v>
      </c>
      <c r="D1165" s="437" t="str">
        <f>VLOOKUP(C1165,'Tech. sheet (2)'!$A:$S,17,FALSE)</f>
        <v>62-1 B</v>
      </c>
      <c r="E1165" s="437" t="str">
        <f>VLOOKUP(C1165,'Tech. sheet (2)'!$A:$S,12,FALSE)</f>
        <v>21EK05</v>
      </c>
      <c r="F1165" s="505">
        <v>2.0</v>
      </c>
      <c r="G1165" s="505" t="s">
        <v>3309</v>
      </c>
      <c r="H1165" s="436">
        <f>VLOOKUP(A1165,Register!$B:$E,4,FALSE)</f>
        <v>17000</v>
      </c>
      <c r="I1165" s="412"/>
      <c r="J1165" s="412"/>
      <c r="K1165" s="412"/>
      <c r="L1165" s="412"/>
      <c r="M1165" s="412"/>
      <c r="N1165" s="111" t="s">
        <v>2723</v>
      </c>
      <c r="O1165" s="344" t="str">
        <f>VLOOKUP(P1165,'Tech. sheet (2)'!$A:$R,18,FALSE)</f>
        <v>L-975-925-140TS550S2828-USK-C06K05</v>
      </c>
      <c r="P1165" s="343" t="str">
        <f>VLOOKUP(N1165,Register!$B:$E,3,FALSE)</f>
        <v>0,14x975x925 G/C USK</v>
      </c>
      <c r="Q1165" s="437" t="str">
        <f>VLOOKUP(P1165,'Tech. sheet (2)'!$A:$S,17,FALSE)</f>
        <v>BUF-11 A</v>
      </c>
      <c r="R1165" s="437" t="str">
        <f>VLOOKUP(P1165,'Tech. sheet (2)'!$A:$S,12,FALSE)</f>
        <v>G/C</v>
      </c>
      <c r="S1165" s="505">
        <v>2.0</v>
      </c>
      <c r="T1165" s="505">
        <v>101597.0</v>
      </c>
      <c r="U1165" s="436">
        <f>VLOOKUP(N1165,Register!$B:$E,4,FALSE)</f>
        <v>20000</v>
      </c>
      <c r="V1165" s="412"/>
      <c r="W1165" s="270"/>
      <c r="X1165" s="270"/>
      <c r="Y1165" s="270"/>
      <c r="Z1165" s="270"/>
      <c r="AA1165" s="270"/>
      <c r="AB1165" s="270"/>
      <c r="AC1165" s="270"/>
    </row>
    <row r="1166" ht="15.75" customHeight="1">
      <c r="A1166" s="111" t="s">
        <v>2722</v>
      </c>
      <c r="B1166" s="436" t="str">
        <f>VLOOKUP(C1166,'Tech. sheet (2)'!$A:$S,18,FALSE)</f>
        <v>L-954-848-160TH520S2828-BAO-15VK05</v>
      </c>
      <c r="C1166" s="437" t="str">
        <f>VLOOKUP(A1166,Register!$B:$F,3,FALSE)</f>
        <v>OT062-ELQ6216A3A BAO</v>
      </c>
      <c r="D1166" s="437" t="str">
        <f>VLOOKUP(C1166,'Tech. sheet (2)'!$A:$S,17,FALSE)</f>
        <v>62-3 B</v>
      </c>
      <c r="E1166" s="437" t="str">
        <f>VLOOKUP(C1166,'Tech. sheet (2)'!$A:$S,12,FALSE)</f>
        <v>W/C 15V</v>
      </c>
      <c r="F1166" s="505">
        <v>2.0</v>
      </c>
      <c r="G1166" s="505" t="s">
        <v>3309</v>
      </c>
      <c r="H1166" s="436">
        <f>VLOOKUP(A1166,Register!$B:$E,4,FALSE)</f>
        <v>25000</v>
      </c>
      <c r="I1166" s="412"/>
      <c r="J1166" s="412"/>
      <c r="K1166" s="412"/>
      <c r="L1166" s="412"/>
      <c r="M1166" s="412"/>
      <c r="N1166" s="111" t="s">
        <v>2732</v>
      </c>
      <c r="O1166" s="450" t="str">
        <f>VLOOKUP(P1166,'Tech. sheet (2)'!$A:$R,18,FALSE)</f>
        <v>L-950-876-270TH435F5628-BAO-20EB05</v>
      </c>
      <c r="P1166" s="343" t="str">
        <f>VLOOKUP(N1166,Register!$B:$E,3,FALSE)</f>
        <v>OT153-ELQ1542A3A BAO</v>
      </c>
      <c r="Q1166" s="437" t="str">
        <f>VLOOKUP(P1166,'Tech. sheet (2)'!$A:$S,17,FALSE)</f>
        <v>153-1 A</v>
      </c>
      <c r="R1166" s="447" t="str">
        <f>VLOOKUP(P1166,'Tech. sheet (2)'!$A:$S,12,FALSE)</f>
        <v>W/G</v>
      </c>
      <c r="S1166" s="505">
        <v>2.0</v>
      </c>
      <c r="T1166" s="505">
        <v>819059.0</v>
      </c>
      <c r="U1166" s="436">
        <f>VLOOKUP(N1166,Register!$B:$E,4,FALSE)</f>
        <v>29000</v>
      </c>
      <c r="V1166" s="412"/>
      <c r="W1166" s="270"/>
      <c r="X1166" s="270"/>
      <c r="Y1166" s="270"/>
      <c r="Z1166" s="270"/>
      <c r="AA1166" s="270"/>
      <c r="AB1166" s="270"/>
      <c r="AC1166" s="270"/>
    </row>
    <row r="1167" ht="15.75" customHeight="1">
      <c r="A1167" s="111" t="s">
        <v>2726</v>
      </c>
      <c r="B1167" s="449" t="str">
        <f>VLOOKUP(C1167,'Tech. sheet (2)'!$A:$S,18,FALSE)</f>
        <v>L-922-868-170TH580S5628-USK-21ЕК05</v>
      </c>
      <c r="C1167" s="437" t="str">
        <f>VLOOKUP(A1167,Register!$B:$F,3,FALSE)</f>
        <v>OT070-ELQ7022A5A 21Е</v>
      </c>
      <c r="D1167" s="447" t="str">
        <f>VLOOKUP(C1167,'Tech. sheet (2)'!$A:$S,17,FALSE)</f>
        <v>70-6 B</v>
      </c>
      <c r="E1167" s="447" t="str">
        <f>VLOOKUP(C1167,'Tech. sheet (2)'!$A:$S,12,FALSE)</f>
        <v>W/C 21Е</v>
      </c>
      <c r="F1167" s="505">
        <v>2.0</v>
      </c>
      <c r="G1167" s="505" t="s">
        <v>3309</v>
      </c>
      <c r="H1167" s="436">
        <f>VLOOKUP(A1167,Register!$B:$E,4,FALSE)</f>
        <v>15000</v>
      </c>
      <c r="I1167" s="412"/>
      <c r="J1167" s="412"/>
      <c r="K1167" s="412"/>
      <c r="L1167" s="412"/>
      <c r="M1167" s="412"/>
      <c r="N1167" s="111" t="s">
        <v>2733</v>
      </c>
      <c r="O1167" s="344" t="str">
        <f>VLOOKUP(P1167,'Tech. sheet (2)'!$A:$R,18,FALSE)</f>
        <v>L-950-876-270TH435F5628-USK-20EB05</v>
      </c>
      <c r="P1167" s="343" t="str">
        <f>VLOOKUP(N1167,Register!$B:$E,3,FALSE)</f>
        <v>OT153-ELQ1554A0A USK</v>
      </c>
      <c r="Q1167" s="437" t="str">
        <f>VLOOKUP(P1167,'Tech. sheet (2)'!$A:$S,17,FALSE)</f>
        <v>153-1 A</v>
      </c>
      <c r="R1167" s="437" t="str">
        <f>VLOOKUP(P1167,'Tech. sheet (2)'!$A:$S,12,FALSE)</f>
        <v>W/G</v>
      </c>
      <c r="S1167" s="505">
        <v>2.0</v>
      </c>
      <c r="T1167" s="505">
        <v>819059.0</v>
      </c>
      <c r="U1167" s="436">
        <f>VLOOKUP(N1167,Register!$B:$E,4,FALSE)</f>
        <v>6500</v>
      </c>
      <c r="V1167" s="412"/>
      <c r="W1167" s="270"/>
      <c r="X1167" s="270"/>
      <c r="Y1167" s="270"/>
      <c r="Z1167" s="270"/>
      <c r="AA1167" s="270"/>
      <c r="AB1167" s="270"/>
      <c r="AC1167" s="270"/>
    </row>
    <row r="1168" ht="15.75" customHeight="1">
      <c r="A1168" s="111" t="s">
        <v>2726</v>
      </c>
      <c r="B1168" s="449" t="str">
        <f>VLOOKUP(C1168,'Tech. sheet (2)'!$A:$S,18,FALSE)</f>
        <v>L-922-868-170TH580S5628-USK-21ЕК05</v>
      </c>
      <c r="C1168" s="437" t="str">
        <f>VLOOKUP(A1168,Register!$B:$F,3,FALSE)</f>
        <v>OT070-ELQ7022A5A 21Е</v>
      </c>
      <c r="D1168" s="447" t="str">
        <f>VLOOKUP(C1168,'Tech. sheet (2)'!$A:$S,17,FALSE)</f>
        <v>70-6 B</v>
      </c>
      <c r="E1168" s="447" t="str">
        <f>VLOOKUP(C1168,'Tech. sheet (2)'!$A:$S,12,FALSE)</f>
        <v>W/C 21Е</v>
      </c>
      <c r="F1168" s="505">
        <v>3.0</v>
      </c>
      <c r="G1168" s="505" t="s">
        <v>3310</v>
      </c>
      <c r="H1168" s="436">
        <f>VLOOKUP(A1168,Register!$B:$E,4,FALSE)</f>
        <v>15000</v>
      </c>
      <c r="I1168" s="412"/>
      <c r="J1168" s="412"/>
      <c r="K1168" s="412"/>
      <c r="L1168" s="412"/>
      <c r="M1168" s="412"/>
      <c r="N1168" s="111" t="s">
        <v>2687</v>
      </c>
      <c r="O1168" s="344" t="str">
        <f>VLOOKUP(P1168,'Tech. sheet (2)'!$A:$R,18,FALSE)</f>
        <v>L-838-942-170TH550F2820-BAO-A55K05</v>
      </c>
      <c r="P1168" s="343" t="str">
        <f>VLOOKUP(N1168,Register!$B:$E,3,FALSE)</f>
        <v>0,17x838x942 ALU/С BAO</v>
      </c>
      <c r="Q1168" s="437" t="str">
        <f>VLOOKUP(P1168,'Tech. sheet (2)'!$A:$S,17,FALSE)</f>
        <v>BUF-8 A</v>
      </c>
      <c r="R1168" s="437" t="str">
        <f>VLOOKUP(P1168,'Tech. sheet (2)'!$A:$S,12,FALSE)</f>
        <v>ALU/С</v>
      </c>
      <c r="S1168" s="505">
        <v>2.0</v>
      </c>
      <c r="T1168" s="505" t="s">
        <v>3306</v>
      </c>
      <c r="U1168" s="436">
        <f>VLOOKUP(N1168,Register!$B:$E,4,FALSE)</f>
        <v>34000</v>
      </c>
      <c r="V1168" s="412"/>
      <c r="W1168" s="270"/>
      <c r="X1168" s="270"/>
      <c r="Y1168" s="270"/>
      <c r="Z1168" s="270"/>
      <c r="AA1168" s="270"/>
      <c r="AB1168" s="270"/>
      <c r="AC1168" s="270"/>
    </row>
    <row r="1169" ht="15.75" customHeight="1">
      <c r="A1169" s="111" t="s">
        <v>2724</v>
      </c>
      <c r="B1169" s="436" t="str">
        <f>VLOOKUP(C1169,'Tech. sheet (2)'!$A:$S,18,FALSE)</f>
        <v> L-954-848-160TH520S2828-BAO-21EK05</v>
      </c>
      <c r="C1169" s="437" t="str">
        <f>VLOOKUP(A1169,Register!$B:$F,3,FALSE)</f>
        <v> OT062-21EK05 0,16 BAO</v>
      </c>
      <c r="D1169" s="437" t="str">
        <f>VLOOKUP(C1169,'Tech. sheet (2)'!$A:$S,17,FALSE)</f>
        <v>62-1 B</v>
      </c>
      <c r="E1169" s="437" t="str">
        <f>VLOOKUP(C1169,'Tech. sheet (2)'!$A:$S,12,FALSE)</f>
        <v>21EK05</v>
      </c>
      <c r="F1169" s="505">
        <v>3.0</v>
      </c>
      <c r="G1169" s="505" t="s">
        <v>3310</v>
      </c>
      <c r="H1169" s="436">
        <f>VLOOKUP(A1169,Register!$B:$E,4,FALSE)</f>
        <v>17000</v>
      </c>
      <c r="I1169" s="412"/>
      <c r="J1169" s="412"/>
      <c r="K1169" s="412"/>
      <c r="L1169" s="412"/>
      <c r="M1169" s="412"/>
      <c r="N1169" s="111" t="s">
        <v>2732</v>
      </c>
      <c r="O1169" s="450" t="str">
        <f>VLOOKUP(P1169,'Tech. sheet (2)'!$A:$R,18,FALSE)</f>
        <v>L-950-876-270TH435F5628-BAO-20EB05</v>
      </c>
      <c r="P1169" s="343" t="str">
        <f>VLOOKUP(N1169,Register!$B:$E,3,FALSE)</f>
        <v>OT153-ELQ1542A3A BAO</v>
      </c>
      <c r="Q1169" s="437" t="str">
        <f>VLOOKUP(P1169,'Tech. sheet (2)'!$A:$S,17,FALSE)</f>
        <v>153-1 A</v>
      </c>
      <c r="R1169" s="447" t="str">
        <f>VLOOKUP(P1169,'Tech. sheet (2)'!$A:$S,12,FALSE)</f>
        <v>W/G</v>
      </c>
      <c r="S1169" s="505">
        <v>3.0</v>
      </c>
      <c r="T1169" s="505">
        <v>816733.0</v>
      </c>
      <c r="U1169" s="436">
        <v>10000.0</v>
      </c>
      <c r="V1169" s="412"/>
      <c r="W1169" s="270"/>
      <c r="X1169" s="270"/>
      <c r="Y1169" s="270"/>
      <c r="Z1169" s="270"/>
      <c r="AA1169" s="270"/>
      <c r="AB1169" s="270"/>
      <c r="AC1169" s="270"/>
    </row>
    <row r="1170" ht="15.75" customHeight="1">
      <c r="A1170" s="131" t="s">
        <v>2692</v>
      </c>
      <c r="B1170" s="436" t="str">
        <f>VLOOKUP(C1170,'Tech. sheet (2)'!$A:$S,18,FALSE)</f>
        <v>L-920-778-140TS340S2828-RAS-21EК05</v>
      </c>
      <c r="C1170" s="437" t="str">
        <f>VLOOKUP(A1170,Register!$B:$F,3,FALSE)</f>
        <v>0,14x920x778 RAS 21EK05</v>
      </c>
      <c r="D1170" s="437" t="str">
        <f>VLOOKUP(C1170,'Tech. sheet (2)'!$A:$S,17,FALSE)</f>
        <v>BUF-17 A</v>
      </c>
      <c r="E1170" s="437" t="str">
        <f>VLOOKUP(C1170,'Tech. sheet (2)'!$A:$S,12,FALSE)</f>
        <v>21EK05</v>
      </c>
      <c r="F1170" s="505">
        <v>3.0</v>
      </c>
      <c r="G1170" s="505" t="s">
        <v>3310</v>
      </c>
      <c r="H1170" s="436">
        <f>VLOOKUP(A1170,Register!$B:$E,4,FALSE)</f>
        <v>20000</v>
      </c>
      <c r="I1170" s="412"/>
      <c r="J1170" s="412"/>
      <c r="K1170" s="412"/>
      <c r="L1170" s="412"/>
      <c r="M1170" s="412"/>
      <c r="N1170" s="111" t="s">
        <v>2733</v>
      </c>
      <c r="O1170" s="344" t="str">
        <f>VLOOKUP(P1170,'Tech. sheet (2)'!$A:$R,18,FALSE)</f>
        <v>L-950-876-270TH435F5628-USK-20EB05</v>
      </c>
      <c r="P1170" s="343" t="str">
        <f>VLOOKUP(N1170,Register!$B:$E,3,FALSE)</f>
        <v>OT153-ELQ1554A0A USK</v>
      </c>
      <c r="Q1170" s="437" t="str">
        <f>VLOOKUP(P1170,'Tech. sheet (2)'!$A:$S,17,FALSE)</f>
        <v>153-1 A</v>
      </c>
      <c r="R1170" s="437" t="str">
        <f>VLOOKUP(P1170,'Tech. sheet (2)'!$A:$S,12,FALSE)</f>
        <v>W/G</v>
      </c>
      <c r="S1170" s="505">
        <v>3.0</v>
      </c>
      <c r="T1170" s="505">
        <v>816733.0</v>
      </c>
      <c r="U1170" s="436">
        <f>VLOOKUP(N1170,Register!$B:$E,4,FALSE)</f>
        <v>6500</v>
      </c>
      <c r="V1170" s="412"/>
      <c r="W1170" s="270"/>
      <c r="X1170" s="270"/>
      <c r="Y1170" s="270"/>
      <c r="Z1170" s="270"/>
      <c r="AA1170" s="270"/>
      <c r="AB1170" s="270"/>
      <c r="AC1170" s="270"/>
    </row>
    <row r="1171" ht="15.75" customHeight="1">
      <c r="A1171" s="111" t="s">
        <v>2732</v>
      </c>
      <c r="B1171" s="449" t="str">
        <f>VLOOKUP(C1171,'Tech. sheet (2)'!$A:$S,18,FALSE)</f>
        <v>L-950-876-270TH435F5628-BAO-20EB05</v>
      </c>
      <c r="C1171" s="437" t="str">
        <f>VLOOKUP(A1171,Register!$B:$F,3,FALSE)</f>
        <v>OT153-ELQ1542A3A BAO</v>
      </c>
      <c r="D1171" s="437" t="str">
        <f>VLOOKUP(C1171,'Tech. sheet (2)'!$A:$S,17,FALSE)</f>
        <v>153-1 A</v>
      </c>
      <c r="E1171" s="447" t="str">
        <f>VLOOKUP(C1171,'Tech. sheet (2)'!$A:$S,12,FALSE)</f>
        <v>W/G</v>
      </c>
      <c r="F1171" s="505">
        <v>1.0</v>
      </c>
      <c r="G1171" s="505" t="s">
        <v>3307</v>
      </c>
      <c r="H1171" s="436">
        <f>VLOOKUP(A1171,Register!$B:$E,4,FALSE)</f>
        <v>29000</v>
      </c>
      <c r="I1171" s="412"/>
      <c r="J1171" s="412"/>
      <c r="K1171" s="412"/>
      <c r="L1171" s="412"/>
      <c r="M1171" s="412"/>
      <c r="N1171" s="111" t="s">
        <v>2700</v>
      </c>
      <c r="O1171" s="344" t="str">
        <f>VLOOKUP(P1171,'Tech. sheet (2)'!$A:$R,18,FALSE)</f>
        <v>L-950-876-270TH435F5628-BAO-20EB05 MET</v>
      </c>
      <c r="P1171" s="343" t="str">
        <f>VLOOKUP(N1171,Register!$B:$E,3,FALSE)</f>
        <v>OT153-20EB05 BAO TEST</v>
      </c>
      <c r="Q1171" s="437" t="str">
        <f>VLOOKUP(P1171,'Tech. sheet (2)'!$A:$S,17,FALSE)</f>
        <v>153-5 A</v>
      </c>
      <c r="R1171" s="437" t="str">
        <f>VLOOKUP(P1171,'Tech. sheet (2)'!$A:$S,12,FALSE)</f>
        <v>W/G</v>
      </c>
      <c r="S1171" s="505">
        <v>3.0</v>
      </c>
      <c r="T1171" s="505">
        <v>816733.0</v>
      </c>
      <c r="U1171" s="436">
        <f>VLOOKUP(N1171,Register!$B:$E,4,FALSE)</f>
        <v>1700</v>
      </c>
      <c r="V1171" s="412"/>
      <c r="W1171" s="270"/>
      <c r="X1171" s="270"/>
      <c r="Y1171" s="270"/>
      <c r="Z1171" s="270"/>
      <c r="AA1171" s="270"/>
      <c r="AB1171" s="270"/>
      <c r="AC1171" s="270"/>
    </row>
    <row r="1172" ht="15.75" customHeight="1">
      <c r="A1172" s="111" t="s">
        <v>2733</v>
      </c>
      <c r="B1172" s="436" t="str">
        <f>VLOOKUP(C1172,'Tech. sheet (2)'!$A:$S,18,FALSE)</f>
        <v>L-950-876-270TH435F5628-USK-20EB05</v>
      </c>
      <c r="C1172" s="437" t="str">
        <f>VLOOKUP(A1172,Register!$B:$F,3,FALSE)</f>
        <v>OT153-ELQ1554A0A USK</v>
      </c>
      <c r="D1172" s="437" t="str">
        <f>VLOOKUP(C1172,'Tech. sheet (2)'!$A:$S,17,FALSE)</f>
        <v>153-1 A</v>
      </c>
      <c r="E1172" s="437" t="str">
        <f>VLOOKUP(C1172,'Tech. sheet (2)'!$A:$S,12,FALSE)</f>
        <v>W/G</v>
      </c>
      <c r="F1172" s="505">
        <v>1.0</v>
      </c>
      <c r="G1172" s="505" t="s">
        <v>3307</v>
      </c>
      <c r="H1172" s="436">
        <f>VLOOKUP(A1172,Register!$B:$E,4,FALSE)</f>
        <v>6500</v>
      </c>
      <c r="I1172" s="412"/>
      <c r="J1172" s="412"/>
      <c r="K1172" s="412"/>
      <c r="L1172" s="412"/>
      <c r="M1172" s="412"/>
      <c r="N1172" s="111" t="s">
        <v>2708</v>
      </c>
      <c r="O1172" s="344" t="str">
        <f>VLOOKUP(P1172,'Tech. sheet (2)'!$A:$R,18,FALSE)</f>
        <v>L-954-848-170TH435S2828-BAO-20EK05  </v>
      </c>
      <c r="P1172" s="343" t="str">
        <f>VLOOKUP(N1172,Register!$B:$E,3,FALSE)</f>
        <v>OT062-20EK05 BAO</v>
      </c>
      <c r="Q1172" s="437" t="str">
        <f>VLOOKUP(P1172,'Tech. sheet (2)'!$A:$S,17,FALSE)</f>
        <v>62-4 A</v>
      </c>
      <c r="R1172" s="437" t="str">
        <f>VLOOKUP(P1172,'Tech. sheet (2)'!$A:$S,12,FALSE)</f>
        <v>20EK05</v>
      </c>
      <c r="S1172" s="505">
        <v>3.0</v>
      </c>
      <c r="T1172" s="505">
        <v>816733.0</v>
      </c>
      <c r="U1172" s="436">
        <f>VLOOKUP(N1172,Register!$B:$E,4,FALSE)</f>
        <v>5000</v>
      </c>
      <c r="V1172" s="412"/>
      <c r="W1172" s="270"/>
      <c r="X1172" s="270"/>
      <c r="Y1172" s="270"/>
      <c r="Z1172" s="270"/>
      <c r="AA1172" s="270"/>
      <c r="AB1172" s="270"/>
      <c r="AC1172" s="270"/>
    </row>
    <row r="1173" ht="15.75" customHeight="1">
      <c r="A1173" s="111" t="s">
        <v>2732</v>
      </c>
      <c r="B1173" s="449" t="str">
        <f>VLOOKUP(C1173,'Tech. sheet (2)'!$A:$S,18,FALSE)</f>
        <v>L-950-876-270TH435F5628-BAO-20EB05</v>
      </c>
      <c r="C1173" s="437" t="str">
        <f>VLOOKUP(A1173,Register!$B:$F,3,FALSE)</f>
        <v>OT153-ELQ1542A3A BAO</v>
      </c>
      <c r="D1173" s="437" t="str">
        <f>VLOOKUP(C1173,'Tech. sheet (2)'!$A:$S,17,FALSE)</f>
        <v>153-1 A</v>
      </c>
      <c r="E1173" s="447" t="str">
        <f>VLOOKUP(C1173,'Tech. sheet (2)'!$A:$S,12,FALSE)</f>
        <v>W/G</v>
      </c>
      <c r="F1173" s="505">
        <v>3.0</v>
      </c>
      <c r="G1173" s="505">
        <v>816733.0</v>
      </c>
      <c r="H1173" s="436">
        <f>VLOOKUP(A1173,Register!$B:$E,4,FALSE)</f>
        <v>29000</v>
      </c>
      <c r="I1173" s="412"/>
      <c r="J1173" s="412"/>
      <c r="K1173" s="412"/>
      <c r="L1173" s="412"/>
      <c r="M1173" s="412"/>
      <c r="N1173" s="111" t="s">
        <v>2709</v>
      </c>
      <c r="O1173" s="344" t="str">
        <f>VLOOKUP(P1173,'Tech. sheet (2)'!$A:$R,18,FALSE)</f>
        <v>L-954-848-170TH435S2828-HBI-20EK05</v>
      </c>
      <c r="P1173" s="343" t="str">
        <f>VLOOKUP(N1173,Register!$B:$E,3,FALSE)</f>
        <v>OT062-20EK05 HBI</v>
      </c>
      <c r="Q1173" s="437" t="str">
        <f>VLOOKUP(P1173,'Tech. sheet (2)'!$A:$S,17,FALSE)</f>
        <v>62-4 A</v>
      </c>
      <c r="R1173" s="437" t="str">
        <f>VLOOKUP(P1173,'Tech. sheet (2)'!$A:$S,12,FALSE)</f>
        <v>20EK05</v>
      </c>
      <c r="S1173" s="505">
        <v>3.0</v>
      </c>
      <c r="T1173" s="505">
        <v>816733.0</v>
      </c>
      <c r="U1173" s="436">
        <f>VLOOKUP(N1173,Register!$B:$E,4,FALSE)</f>
        <v>5000</v>
      </c>
      <c r="V1173" s="412"/>
      <c r="W1173" s="270"/>
      <c r="X1173" s="270"/>
      <c r="Y1173" s="270"/>
      <c r="Z1173" s="270"/>
      <c r="AA1173" s="270"/>
      <c r="AB1173" s="270"/>
      <c r="AC1173" s="270"/>
    </row>
    <row r="1174" ht="15.75" customHeight="1">
      <c r="A1174" s="111" t="s">
        <v>2733</v>
      </c>
      <c r="B1174" s="436" t="str">
        <f>VLOOKUP(C1174,'Tech. sheet (2)'!$A:$S,18,FALSE)</f>
        <v>L-950-876-270TH435F5628-USK-20EB05</v>
      </c>
      <c r="C1174" s="437" t="str">
        <f>VLOOKUP(A1174,Register!$B:$F,3,FALSE)</f>
        <v>OT153-ELQ1554A0A USK</v>
      </c>
      <c r="D1174" s="437" t="str">
        <f>VLOOKUP(C1174,'Tech. sheet (2)'!$A:$S,17,FALSE)</f>
        <v>153-1 A</v>
      </c>
      <c r="E1174" s="437" t="str">
        <f>VLOOKUP(C1174,'Tech. sheet (2)'!$A:$S,12,FALSE)</f>
        <v>W/G</v>
      </c>
      <c r="F1174" s="505">
        <v>3.0</v>
      </c>
      <c r="G1174" s="505">
        <v>816733.0</v>
      </c>
      <c r="H1174" s="436">
        <f>VLOOKUP(A1174,Register!$B:$E,4,FALSE)</f>
        <v>6500</v>
      </c>
      <c r="I1174" s="412"/>
      <c r="J1174" s="412"/>
      <c r="K1174" s="412"/>
      <c r="L1174" s="412"/>
      <c r="M1174" s="412"/>
      <c r="N1174" s="111" t="s">
        <v>2746</v>
      </c>
      <c r="O1174" s="344" t="str">
        <f>VLOOKUP(P1174,'Tech. sheet (2)'!$A:$R,18,FALSE)</f>
        <v>L-922-868-170TH580S2828-BAO-W14K05</v>
      </c>
      <c r="P1174" s="343" t="str">
        <f>VLOOKUP(N1174,Register!$B:$E,3,FALSE)</f>
        <v>OT070-ELQ7022A6A BAO</v>
      </c>
      <c r="Q1174" s="437" t="str">
        <f>VLOOKUP(P1174,'Tech. sheet (2)'!$A:$S,17,FALSE)</f>
        <v>70-5 A</v>
      </c>
      <c r="R1174" s="437" t="str">
        <f>VLOOKUP(P1174,'Tech. sheet (2)'!$A:$S,12,FALSE)</f>
        <v>2W/C</v>
      </c>
      <c r="S1174" s="505">
        <v>1.0</v>
      </c>
      <c r="T1174" s="505" t="s">
        <v>3306</v>
      </c>
      <c r="U1174" s="436">
        <f>VLOOKUP(N1174,Register!$B:$E,4,FALSE)</f>
        <v>12000</v>
      </c>
      <c r="V1174" s="412"/>
      <c r="W1174" s="270"/>
      <c r="X1174" s="270"/>
      <c r="Y1174" s="270"/>
      <c r="Z1174" s="270"/>
      <c r="AA1174" s="270"/>
      <c r="AB1174" s="270"/>
      <c r="AC1174" s="270"/>
    </row>
    <row r="1175" ht="15.75" customHeight="1">
      <c r="A1175" s="111" t="s">
        <v>2700</v>
      </c>
      <c r="B1175" s="436" t="str">
        <f>VLOOKUP(C1175,'Tech. sheet (2)'!$A:$S,18,FALSE)</f>
        <v>L-950-876-270TH435F5628-BAO-20EB05 MET</v>
      </c>
      <c r="C1175" s="437" t="str">
        <f>VLOOKUP(A1175,Register!$B:$F,3,FALSE)</f>
        <v>OT153-20EB05 BAO TEST</v>
      </c>
      <c r="D1175" s="437" t="str">
        <f>VLOOKUP(C1175,'Tech. sheet (2)'!$A:$S,17,FALSE)</f>
        <v>153-5 A</v>
      </c>
      <c r="E1175" s="437" t="str">
        <f>VLOOKUP(C1175,'Tech. sheet (2)'!$A:$S,12,FALSE)</f>
        <v>W/G</v>
      </c>
      <c r="F1175" s="505">
        <v>3.0</v>
      </c>
      <c r="G1175" s="505">
        <v>816733.0</v>
      </c>
      <c r="H1175" s="436">
        <f>VLOOKUP(A1175,Register!$B:$E,4,FALSE)</f>
        <v>1700</v>
      </c>
      <c r="I1175" s="412"/>
      <c r="J1175" s="412"/>
      <c r="K1175" s="412"/>
      <c r="L1175" s="412"/>
      <c r="M1175" s="412"/>
      <c r="N1175" s="168" t="s">
        <v>2748</v>
      </c>
      <c r="O1175" s="344" t="str">
        <f>VLOOKUP(P1175,'Tech. sheet (2)'!$A:$R,18,FALSE)</f>
        <v>L-922-868-170TH580S2828-USK-07CK05</v>
      </c>
      <c r="P1175" s="343" t="str">
        <f>VLOOKUP(N1175,Register!$B:$E,3,FALSE)</f>
        <v>OT070-ELQ7013A9A USK</v>
      </c>
      <c r="Q1175" s="437" t="str">
        <f>VLOOKUP(P1175,'Tech. sheet (2)'!$A:$S,17,FALSE)</f>
        <v>70-3 A</v>
      </c>
      <c r="R1175" s="437" t="str">
        <f>VLOOKUP(P1175,'Tech. sheet (2)'!$A:$S,12,FALSE)</f>
        <v>G/C</v>
      </c>
      <c r="S1175" s="505">
        <v>1.0</v>
      </c>
      <c r="T1175" s="505" t="s">
        <v>3306</v>
      </c>
      <c r="U1175" s="436">
        <f>VLOOKUP(N1175,Register!$B:$E,4,FALSE)</f>
        <v>5800</v>
      </c>
      <c r="V1175" s="412"/>
      <c r="W1175" s="270"/>
      <c r="X1175" s="270"/>
      <c r="Y1175" s="270"/>
      <c r="Z1175" s="270"/>
      <c r="AA1175" s="270"/>
      <c r="AB1175" s="270"/>
      <c r="AC1175" s="270"/>
    </row>
    <row r="1176" ht="15.75" customHeight="1">
      <c r="A1176" s="111" t="s">
        <v>2708</v>
      </c>
      <c r="B1176" s="436" t="str">
        <f>VLOOKUP(C1176,'Tech. sheet (2)'!$A:$S,18,FALSE)</f>
        <v>L-954-848-170TH435S2828-BAO-20EK05  </v>
      </c>
      <c r="C1176" s="437" t="str">
        <f>VLOOKUP(A1176,Register!$B:$F,3,FALSE)</f>
        <v>OT062-20EK05 BAO</v>
      </c>
      <c r="D1176" s="437" t="str">
        <f>VLOOKUP(C1176,'Tech. sheet (2)'!$A:$S,17,FALSE)</f>
        <v>62-4 A</v>
      </c>
      <c r="E1176" s="437" t="str">
        <f>VLOOKUP(C1176,'Tech. sheet (2)'!$A:$S,12,FALSE)</f>
        <v>20EK05</v>
      </c>
      <c r="F1176" s="505">
        <v>3.0</v>
      </c>
      <c r="G1176" s="505">
        <v>816733.0</v>
      </c>
      <c r="H1176" s="436">
        <f>VLOOKUP(A1176,Register!$B:$E,4,FALSE)</f>
        <v>5000</v>
      </c>
      <c r="I1176" s="412"/>
      <c r="J1176" s="412"/>
      <c r="K1176" s="412"/>
      <c r="L1176" s="412"/>
      <c r="M1176" s="412"/>
      <c r="N1176" s="111" t="s">
        <v>2752</v>
      </c>
      <c r="O1176" s="344" t="str">
        <f>VLOOKUP(P1176,'Tech. sheet (2)'!$A:$R,18,FALSE)</f>
        <v>L-922-868-170TH580S2828-BAO-07CK05</v>
      </c>
      <c r="P1176" s="343" t="str">
        <f>VLOOKUP(N1176,Register!$B:$E,3,FALSE)</f>
        <v>OT070-ELQ7013A9A  BAO</v>
      </c>
      <c r="Q1176" s="437" t="str">
        <f>VLOOKUP(P1176,'Tech. sheet (2)'!$A:$S,17,FALSE)</f>
        <v>70-3 A</v>
      </c>
      <c r="R1176" s="437" t="str">
        <f>VLOOKUP(P1176,'Tech. sheet (2)'!$A:$S,12,FALSE)</f>
        <v>G/C</v>
      </c>
      <c r="S1176" s="505">
        <v>1.0</v>
      </c>
      <c r="T1176" s="505" t="s">
        <v>3306</v>
      </c>
      <c r="U1176" s="436">
        <f>VLOOKUP(N1176,Register!$B:$E,4,FALSE)</f>
        <v>5000</v>
      </c>
      <c r="V1176" s="412"/>
      <c r="W1176" s="270"/>
      <c r="X1176" s="270"/>
      <c r="Y1176" s="270"/>
      <c r="Z1176" s="270"/>
      <c r="AA1176" s="270"/>
      <c r="AB1176" s="270"/>
      <c r="AC1176" s="270"/>
    </row>
    <row r="1177" ht="15.75" customHeight="1">
      <c r="A1177" s="111" t="s">
        <v>2709</v>
      </c>
      <c r="B1177" s="436" t="str">
        <f>VLOOKUP(C1177,'Tech. sheet (2)'!$A:$S,18,FALSE)</f>
        <v>L-954-848-170TH435S2828-HBI-20EK05</v>
      </c>
      <c r="C1177" s="437" t="str">
        <f>VLOOKUP(A1177,Register!$B:$F,3,FALSE)</f>
        <v>OT062-20EK05 HBI</v>
      </c>
      <c r="D1177" s="437" t="str">
        <f>VLOOKUP(C1177,'Tech. sheet (2)'!$A:$S,17,FALSE)</f>
        <v>62-4 A</v>
      </c>
      <c r="E1177" s="437" t="str">
        <f>VLOOKUP(C1177,'Tech. sheet (2)'!$A:$S,12,FALSE)</f>
        <v>20EK05</v>
      </c>
      <c r="F1177" s="505">
        <v>3.0</v>
      </c>
      <c r="G1177" s="505">
        <v>816733.0</v>
      </c>
      <c r="H1177" s="436">
        <f>VLOOKUP(A1177,Register!$B:$E,4,FALSE)</f>
        <v>5000</v>
      </c>
      <c r="I1177" s="412"/>
      <c r="J1177" s="412"/>
      <c r="K1177" s="412"/>
      <c r="L1177" s="412"/>
      <c r="M1177" s="412"/>
      <c r="N1177" s="111" t="s">
        <v>2749</v>
      </c>
      <c r="O1177" s="344" t="str">
        <f>VLOOKUP(P1177,'Tech. sheet (2)'!$A:$R,18,FALSE)</f>
        <v>L-922-868-160TH520F2020-USK-07CK05</v>
      </c>
      <c r="P1177" s="343" t="str">
        <f>VLOOKUP(N1177,Register!$B:$E,3,FALSE)</f>
        <v>OT070-ELQ7013A4A USK</v>
      </c>
      <c r="Q1177" s="437" t="str">
        <f>VLOOKUP(P1177,'Tech. sheet (2)'!$A:$S,17,FALSE)</f>
        <v>70-3 D</v>
      </c>
      <c r="R1177" s="437" t="str">
        <f>VLOOKUP(P1177,'Tech. sheet (2)'!$A:$S,12,FALSE)</f>
        <v>G/C </v>
      </c>
      <c r="S1177" s="505">
        <v>1.0</v>
      </c>
      <c r="T1177" s="505" t="s">
        <v>3306</v>
      </c>
      <c r="U1177" s="436">
        <f>VLOOKUP(N1177,Register!$B:$E,4,FALSE)</f>
        <v>26000</v>
      </c>
      <c r="V1177" s="412"/>
      <c r="W1177" s="270"/>
      <c r="X1177" s="270"/>
      <c r="Y1177" s="270"/>
      <c r="Z1177" s="270"/>
      <c r="AA1177" s="270"/>
      <c r="AB1177" s="270"/>
      <c r="AC1177" s="270"/>
    </row>
    <row r="1178" ht="15.75" customHeight="1">
      <c r="A1178" s="111" t="s">
        <v>2742</v>
      </c>
      <c r="B1178" s="449" t="str">
        <f>VLOOKUP(C1178,'Tech. sheet (2)'!$A:$S,18,FALSE)</f>
        <v>L-975-925-140TS550S2828-USK-21EK05</v>
      </c>
      <c r="C1178" s="437" t="str">
        <f>VLOOKUP(A1178,Register!$B:$F,3,FALSE)</f>
        <v>0,14x975x925 W/K USK</v>
      </c>
      <c r="D1178" s="437" t="str">
        <f>VLOOKUP(C1178,'Tech. sheet (2)'!$A:$S,17,FALSE)</f>
        <v>BUF-12 A</v>
      </c>
      <c r="E1178" s="437" t="str">
        <f>VLOOKUP(C1178,'Tech. sheet (2)'!$A:$S,12,FALSE)</f>
        <v>21EK05</v>
      </c>
      <c r="F1178" s="505">
        <v>1.0</v>
      </c>
      <c r="G1178" s="505" t="s">
        <v>3306</v>
      </c>
      <c r="H1178" s="436">
        <f>VLOOKUP(A1178,Register!$B:$E,4,FALSE)</f>
        <v>7500</v>
      </c>
      <c r="I1178" s="412"/>
      <c r="J1178" s="412"/>
      <c r="K1178" s="412"/>
      <c r="L1178" s="412"/>
      <c r="M1178" s="412"/>
      <c r="N1178" s="111" t="s">
        <v>2751</v>
      </c>
      <c r="O1178" s="344" t="str">
        <f>VLOOKUP(P1178,'Tech. sheet (2)'!$A:$R,18,FALSE)</f>
        <v> L-922-868-160TH520F2020-BAO-07CK05</v>
      </c>
      <c r="P1178" s="343" t="str">
        <f>VLOOKUP(N1178,Register!$B:$E,3,FALSE)</f>
        <v>OT070-ELQ7013A4A BAO</v>
      </c>
      <c r="Q1178" s="437" t="str">
        <f>VLOOKUP(P1178,'Tech. sheet (2)'!$A:$S,17,FALSE)</f>
        <v>70-3 D</v>
      </c>
      <c r="R1178" s="437" t="str">
        <f>VLOOKUP(P1178,'Tech. sheet (2)'!$A:$S,12,FALSE)</f>
        <v>G/C </v>
      </c>
      <c r="S1178" s="505">
        <v>1.0</v>
      </c>
      <c r="T1178" s="505" t="s">
        <v>3306</v>
      </c>
      <c r="U1178" s="436">
        <f>VLOOKUP(N1178,Register!$B:$E,4,FALSE)</f>
        <v>6000</v>
      </c>
      <c r="V1178" s="412"/>
      <c r="W1178" s="270"/>
      <c r="X1178" s="270"/>
      <c r="Y1178" s="270"/>
      <c r="Z1178" s="270"/>
      <c r="AA1178" s="270"/>
      <c r="AB1178" s="270"/>
      <c r="AC1178" s="270"/>
    </row>
    <row r="1179" ht="15.75" customHeight="1">
      <c r="A1179" s="111" t="s">
        <v>2756</v>
      </c>
      <c r="B1179" s="449" t="str">
        <f>VLOOKUP(C1179,'Tech. sheet (2)'!$A:$S,18,FALSE)</f>
        <v>L-975-925-140TS550S2828-USK-21EK05</v>
      </c>
      <c r="C1179" s="437" t="str">
        <f>VLOOKUP(A1179,Register!$B:$F,3,FALSE)</f>
        <v>0,14x975x925 W/K USK</v>
      </c>
      <c r="D1179" s="437" t="str">
        <f>VLOOKUP(C1179,'Tech. sheet (2)'!$A:$S,17,FALSE)</f>
        <v>BUF-12 A</v>
      </c>
      <c r="E1179" s="437" t="str">
        <f>VLOOKUP(C1179,'Tech. sheet (2)'!$A:$S,12,FALSE)</f>
        <v>21EK05</v>
      </c>
      <c r="F1179" s="505">
        <v>1.0</v>
      </c>
      <c r="G1179" s="505" t="s">
        <v>3306</v>
      </c>
      <c r="H1179" s="436">
        <f>VLOOKUP(A1179,Register!$B:$E,4,FALSE)</f>
        <v>13000</v>
      </c>
      <c r="I1179" s="412"/>
      <c r="J1179" s="412"/>
      <c r="K1179" s="412"/>
      <c r="L1179" s="412"/>
      <c r="M1179" s="412"/>
      <c r="N1179" s="111" t="s">
        <v>2746</v>
      </c>
      <c r="O1179" s="344" t="str">
        <f>VLOOKUP(P1179,'Tech. sheet (2)'!$A:$R,18,FALSE)</f>
        <v>L-922-868-170TH580S2828-BAO-W14K05</v>
      </c>
      <c r="P1179" s="343" t="str">
        <f>VLOOKUP(N1179,Register!$B:$E,3,FALSE)</f>
        <v>OT070-ELQ7022A6A BAO</v>
      </c>
      <c r="Q1179" s="437" t="str">
        <f>VLOOKUP(P1179,'Tech. sheet (2)'!$A:$S,17,FALSE)</f>
        <v>70-5 A</v>
      </c>
      <c r="R1179" s="437" t="str">
        <f>VLOOKUP(P1179,'Tech. sheet (2)'!$A:$S,12,FALSE)</f>
        <v>2W/C</v>
      </c>
      <c r="S1179" s="505">
        <v>2.0</v>
      </c>
      <c r="T1179" s="505">
        <v>818062.0</v>
      </c>
      <c r="U1179" s="436">
        <f>VLOOKUP(N1179,Register!$B:$E,4,FALSE)</f>
        <v>12000</v>
      </c>
      <c r="V1179" s="412"/>
      <c r="W1179" s="270"/>
      <c r="X1179" s="270"/>
      <c r="Y1179" s="270"/>
      <c r="Z1179" s="270"/>
      <c r="AA1179" s="270"/>
      <c r="AB1179" s="270"/>
      <c r="AC1179" s="270"/>
    </row>
    <row r="1180" ht="15.75" customHeight="1">
      <c r="A1180" s="111" t="s">
        <v>2743</v>
      </c>
      <c r="B1180" s="436" t="str">
        <f>VLOOKUP(C1180,'Tech. sheet (2)'!$A:$S,18,FALSE)</f>
        <v>L-975-925-140TS550S2828-USK-C06K05</v>
      </c>
      <c r="C1180" s="437" t="str">
        <f>VLOOKUP(A1180,Register!$B:$F,3,FALSE)</f>
        <v>0,14x975x925 G/C USK</v>
      </c>
      <c r="D1180" s="437" t="str">
        <f>VLOOKUP(C1180,'Tech. sheet (2)'!$A:$S,17,FALSE)</f>
        <v>BUF-11 A</v>
      </c>
      <c r="E1180" s="437" t="str">
        <f>VLOOKUP(C1180,'Tech. sheet (2)'!$A:$S,12,FALSE)</f>
        <v>G/C</v>
      </c>
      <c r="F1180" s="505">
        <v>1.0</v>
      </c>
      <c r="G1180" s="505" t="s">
        <v>3306</v>
      </c>
      <c r="H1180" s="436">
        <f>VLOOKUP(A1180,Register!$B:$E,4,FALSE)</f>
        <v>37000</v>
      </c>
      <c r="I1180" s="412"/>
      <c r="J1180" s="412"/>
      <c r="K1180" s="412"/>
      <c r="L1180" s="412"/>
      <c r="M1180" s="412"/>
      <c r="N1180" s="111" t="s">
        <v>2746</v>
      </c>
      <c r="O1180" s="344" t="str">
        <f>VLOOKUP(P1180,'Tech. sheet (2)'!$A:$R,18,FALSE)</f>
        <v>L-922-868-170TH580S2828-BAO-W14K05</v>
      </c>
      <c r="P1180" s="343" t="str">
        <f>VLOOKUP(N1180,Register!$B:$E,3,FALSE)</f>
        <v>OT070-ELQ7022A6A BAO</v>
      </c>
      <c r="Q1180" s="437" t="str">
        <f>VLOOKUP(P1180,'Tech. sheet (2)'!$A:$S,17,FALSE)</f>
        <v>70-5 A</v>
      </c>
      <c r="R1180" s="437" t="str">
        <f>VLOOKUP(P1180,'Tech. sheet (2)'!$A:$S,12,FALSE)</f>
        <v>2W/C</v>
      </c>
      <c r="S1180" s="505">
        <v>2.0</v>
      </c>
      <c r="T1180" s="505">
        <v>818062.0</v>
      </c>
      <c r="U1180" s="436">
        <f>VLOOKUP(N1180,Register!$B:$E,4,FALSE)</f>
        <v>12000</v>
      </c>
      <c r="V1180" s="412"/>
      <c r="W1180" s="270"/>
      <c r="X1180" s="270"/>
      <c r="Y1180" s="270"/>
      <c r="Z1180" s="270"/>
      <c r="AA1180" s="270"/>
      <c r="AB1180" s="270"/>
      <c r="AC1180" s="270"/>
    </row>
    <row r="1181" ht="15.75" customHeight="1">
      <c r="A1181" s="111" t="s">
        <v>2744</v>
      </c>
      <c r="B1181" s="436" t="str">
        <f>VLOOKUP(C1181,'Tech. sheet (2)'!$A:$S,18,FALSE)</f>
        <v>L-920-778-140TS340S2828-RAS-21EК05</v>
      </c>
      <c r="C1181" s="437" t="str">
        <f>VLOOKUP(A1181,Register!$B:$F,3,FALSE)</f>
        <v>0,14x920x778 RAS 21EK05</v>
      </c>
      <c r="D1181" s="437" t="str">
        <f>VLOOKUP(C1181,'Tech. sheet (2)'!$A:$S,17,FALSE)</f>
        <v>BUF-17 A</v>
      </c>
      <c r="E1181" s="437" t="str">
        <f>VLOOKUP(C1181,'Tech. sheet (2)'!$A:$S,12,FALSE)</f>
        <v>21EK05</v>
      </c>
      <c r="F1181" s="505">
        <v>1.0</v>
      </c>
      <c r="G1181" s="505" t="s">
        <v>3306</v>
      </c>
      <c r="H1181" s="436">
        <f>VLOOKUP(A1181,Register!$B:$E,4,FALSE)</f>
        <v>20000</v>
      </c>
      <c r="I1181" s="412"/>
      <c r="J1181" s="412"/>
      <c r="K1181" s="412"/>
      <c r="L1181" s="412"/>
      <c r="M1181" s="412"/>
      <c r="N1181" s="168" t="s">
        <v>2748</v>
      </c>
      <c r="O1181" s="344" t="str">
        <f>VLOOKUP(P1181,'Tech. sheet (2)'!$A:$R,18,FALSE)</f>
        <v>L-922-868-170TH580S2828-USK-07CK05</v>
      </c>
      <c r="P1181" s="343" t="str">
        <f>VLOOKUP(N1181,Register!$B:$E,3,FALSE)</f>
        <v>OT070-ELQ7013A9A USK</v>
      </c>
      <c r="Q1181" s="437" t="str">
        <f>VLOOKUP(P1181,'Tech. sheet (2)'!$A:$S,17,FALSE)</f>
        <v>70-3 A</v>
      </c>
      <c r="R1181" s="437" t="str">
        <f>VLOOKUP(P1181,'Tech. sheet (2)'!$A:$S,12,FALSE)</f>
        <v>G/C</v>
      </c>
      <c r="S1181" s="505">
        <v>2.0</v>
      </c>
      <c r="T1181" s="505">
        <v>816361.0</v>
      </c>
      <c r="U1181" s="436">
        <f>VLOOKUP(N1181,Register!$B:$E,4,FALSE)</f>
        <v>5800</v>
      </c>
      <c r="V1181" s="412"/>
      <c r="W1181" s="270"/>
      <c r="X1181" s="270"/>
      <c r="Y1181" s="270"/>
      <c r="Z1181" s="270"/>
      <c r="AA1181" s="270"/>
      <c r="AB1181" s="270"/>
      <c r="AC1181" s="270"/>
    </row>
    <row r="1182" ht="15.75" customHeight="1">
      <c r="A1182" s="111" t="s">
        <v>2743</v>
      </c>
      <c r="B1182" s="436" t="str">
        <f>VLOOKUP(C1182,'Tech. sheet (2)'!$A:$S,18,FALSE)</f>
        <v>L-975-925-140TS550S2828-USK-C06K05</v>
      </c>
      <c r="C1182" s="437" t="str">
        <f>VLOOKUP(A1182,Register!$B:$F,3,FALSE)</f>
        <v>0,14x975x925 G/C USK</v>
      </c>
      <c r="D1182" s="437" t="str">
        <f>VLOOKUP(C1182,'Tech. sheet (2)'!$A:$S,17,FALSE)</f>
        <v>BUF-11 A</v>
      </c>
      <c r="E1182" s="437" t="str">
        <f>VLOOKUP(C1182,'Tech. sheet (2)'!$A:$S,12,FALSE)</f>
        <v>G/C</v>
      </c>
      <c r="F1182" s="505">
        <v>2.0</v>
      </c>
      <c r="G1182" s="505">
        <v>101597.0</v>
      </c>
      <c r="H1182" s="436">
        <f>VLOOKUP(A1182,Register!$B:$E,4,FALSE)</f>
        <v>37000</v>
      </c>
      <c r="I1182" s="412"/>
      <c r="J1182" s="412"/>
      <c r="K1182" s="412"/>
      <c r="L1182" s="412"/>
      <c r="M1182" s="412"/>
      <c r="N1182" s="111" t="s">
        <v>2752</v>
      </c>
      <c r="O1182" s="344" t="str">
        <f>VLOOKUP(P1182,'Tech. sheet (2)'!$A:$R,18,FALSE)</f>
        <v>L-922-868-170TH580S2828-BAO-07CK05</v>
      </c>
      <c r="P1182" s="343" t="str">
        <f>VLOOKUP(N1182,Register!$B:$E,3,FALSE)</f>
        <v>OT070-ELQ7013A9A  BAO</v>
      </c>
      <c r="Q1182" s="437" t="str">
        <f>VLOOKUP(P1182,'Tech. sheet (2)'!$A:$S,17,FALSE)</f>
        <v>70-3 A</v>
      </c>
      <c r="R1182" s="437" t="str">
        <f>VLOOKUP(P1182,'Tech. sheet (2)'!$A:$S,12,FALSE)</f>
        <v>G/C</v>
      </c>
      <c r="S1182" s="505">
        <v>2.0</v>
      </c>
      <c r="T1182" s="505">
        <v>816361.0</v>
      </c>
      <c r="U1182" s="436">
        <f>VLOOKUP(N1182,Register!$B:$E,4,FALSE)</f>
        <v>5000</v>
      </c>
      <c r="V1182" s="412"/>
      <c r="W1182" s="270"/>
      <c r="X1182" s="270"/>
      <c r="Y1182" s="270"/>
      <c r="Z1182" s="270"/>
      <c r="AA1182" s="270"/>
      <c r="AB1182" s="270"/>
      <c r="AC1182" s="270"/>
    </row>
    <row r="1183" ht="15.75" customHeight="1">
      <c r="A1183" s="111" t="s">
        <v>2757</v>
      </c>
      <c r="B1183" s="436" t="str">
        <f>VLOOKUP(C1183,'Tech. sheet (2)'!$A:$S,18,FALSE)</f>
        <v>L-808-908-200TH550S2828-BAO-A07B05</v>
      </c>
      <c r="C1183" s="437" t="str">
        <f>VLOOKUP(A1183,Register!$B:$F,3,FALSE)</f>
        <v>OT96 Alu/G BAO auto</v>
      </c>
      <c r="D1183" s="437" t="str">
        <f>VLOOKUP(C1183,'Tech. sheet (2)'!$A:$S,17,FALSE)</f>
        <v>96-2 A</v>
      </c>
      <c r="E1183" s="437" t="str">
        <f>VLOOKUP(C1183,'Tech. sheet (2)'!$A:$S,12,FALSE)</f>
        <v>ALU/G</v>
      </c>
      <c r="F1183" s="505">
        <v>1.0</v>
      </c>
      <c r="G1183" s="505" t="s">
        <v>3308</v>
      </c>
      <c r="H1183" s="436">
        <f>VLOOKUP(A1183,Register!$B:$E,4,FALSE)</f>
        <v>20000</v>
      </c>
      <c r="I1183" s="412"/>
      <c r="J1183" s="412"/>
      <c r="K1183" s="412"/>
      <c r="L1183" s="412"/>
      <c r="M1183" s="412"/>
      <c r="N1183" s="111" t="s">
        <v>2749</v>
      </c>
      <c r="O1183" s="344" t="str">
        <f>VLOOKUP(P1183,'Tech. sheet (2)'!$A:$R,18,FALSE)</f>
        <v>L-922-868-160TH520F2020-USK-07CK05</v>
      </c>
      <c r="P1183" s="343" t="str">
        <f>VLOOKUP(N1183,Register!$B:$E,3,FALSE)</f>
        <v>OT070-ELQ7013A4A USK</v>
      </c>
      <c r="Q1183" s="437" t="str">
        <f>VLOOKUP(P1183,'Tech. sheet (2)'!$A:$S,17,FALSE)</f>
        <v>70-3 D</v>
      </c>
      <c r="R1183" s="437" t="str">
        <f>VLOOKUP(P1183,'Tech. sheet (2)'!$A:$S,12,FALSE)</f>
        <v>G/C </v>
      </c>
      <c r="S1183" s="505">
        <v>2.0</v>
      </c>
      <c r="T1183" s="505">
        <v>816361.0</v>
      </c>
      <c r="U1183" s="436">
        <f>VLOOKUP(N1183,Register!$B:$E,4,FALSE)</f>
        <v>26000</v>
      </c>
      <c r="V1183" s="412"/>
      <c r="W1183" s="270"/>
      <c r="X1183" s="270"/>
      <c r="Y1183" s="270"/>
      <c r="Z1183" s="270"/>
      <c r="AA1183" s="270"/>
      <c r="AB1183" s="270"/>
      <c r="AC1183" s="270"/>
    </row>
    <row r="1184" ht="15.75" customHeight="1">
      <c r="A1184" s="111" t="s">
        <v>2740</v>
      </c>
      <c r="B1184" s="436" t="str">
        <f>VLOOKUP(C1184,'Tech. sheet (2)'!$A:$S,18,FALSE)</f>
        <v>L-808-908-180TH550S2828-BAO-A07K05</v>
      </c>
      <c r="C1184" s="437" t="str">
        <f>VLOOKUP(A1184,Register!$B:$F,3,FALSE)</f>
        <v>OT96 ALU/C 0,18 BAO auto</v>
      </c>
      <c r="D1184" s="437" t="str">
        <f>VLOOKUP(C1184,'Tech. sheet (2)'!$A:$S,17,FALSE)</f>
        <v>96-1 B</v>
      </c>
      <c r="E1184" s="437" t="str">
        <f>VLOOKUP(C1184,'Tech. sheet (2)'!$A:$S,12,FALSE)</f>
        <v>ALU/C</v>
      </c>
      <c r="F1184" s="505">
        <v>1.0</v>
      </c>
      <c r="G1184" s="505" t="s">
        <v>3308</v>
      </c>
      <c r="H1184" s="436">
        <f>VLOOKUP(A1184,Register!$B:$E,4,FALSE)</f>
        <v>19000</v>
      </c>
      <c r="I1184" s="412"/>
      <c r="J1184" s="412"/>
      <c r="K1184" s="412"/>
      <c r="L1184" s="412"/>
      <c r="M1184" s="412"/>
      <c r="N1184" s="111" t="s">
        <v>2751</v>
      </c>
      <c r="O1184" s="344" t="str">
        <f>VLOOKUP(P1184,'Tech. sheet (2)'!$A:$R,18,FALSE)</f>
        <v> L-922-868-160TH520F2020-BAO-07CK05</v>
      </c>
      <c r="P1184" s="343" t="str">
        <f>VLOOKUP(N1184,Register!$B:$E,3,FALSE)</f>
        <v>OT070-ELQ7013A4A BAO</v>
      </c>
      <c r="Q1184" s="437" t="str">
        <f>VLOOKUP(P1184,'Tech. sheet (2)'!$A:$S,17,FALSE)</f>
        <v>70-3 D</v>
      </c>
      <c r="R1184" s="437" t="str">
        <f>VLOOKUP(P1184,'Tech. sheet (2)'!$A:$S,12,FALSE)</f>
        <v>G/C </v>
      </c>
      <c r="S1184" s="505">
        <v>2.0</v>
      </c>
      <c r="T1184" s="505">
        <v>816361.0</v>
      </c>
      <c r="U1184" s="436">
        <f>VLOOKUP(N1184,Register!$B:$E,4,FALSE)</f>
        <v>6000</v>
      </c>
      <c r="V1184" s="412"/>
      <c r="W1184" s="270"/>
      <c r="X1184" s="270"/>
      <c r="Y1184" s="270"/>
      <c r="Z1184" s="270"/>
      <c r="AA1184" s="270"/>
      <c r="AB1184" s="270"/>
      <c r="AC1184" s="270"/>
    </row>
    <row r="1185" ht="15.75" customHeight="1">
      <c r="A1185" s="111" t="s">
        <v>2741</v>
      </c>
      <c r="B1185" s="436" t="str">
        <f>VLOOKUP(C1185,'Tech. sheet (2)'!$A:$S,18,FALSE)</f>
        <v>L-808-908-180TH550S2828-USK-A07K05</v>
      </c>
      <c r="C1185" s="437" t="str">
        <f>VLOOKUP(A1185,Register!$B:$F,3,FALSE)</f>
        <v>OT96 ALU/C 0,18 USK auto</v>
      </c>
      <c r="D1185" s="437" t="str">
        <f>VLOOKUP(C1185,'Tech. sheet (2)'!$A:$S,17,FALSE)</f>
        <v>96-1 B</v>
      </c>
      <c r="E1185" s="437" t="str">
        <f>VLOOKUP(C1185,'Tech. sheet (2)'!$A:$S,12,FALSE)</f>
        <v>ALU/C</v>
      </c>
      <c r="F1185" s="505">
        <v>1.0</v>
      </c>
      <c r="G1185" s="505" t="s">
        <v>3308</v>
      </c>
      <c r="H1185" s="436">
        <f>VLOOKUP(A1185,Register!$B:$E,4,FALSE)</f>
        <v>10000</v>
      </c>
      <c r="I1185" s="412"/>
      <c r="J1185" s="412"/>
      <c r="K1185" s="412"/>
      <c r="L1185" s="412"/>
      <c r="M1185" s="412"/>
      <c r="N1185" s="111" t="s">
        <v>2742</v>
      </c>
      <c r="O1185" s="450" t="str">
        <f>VLOOKUP(P1185,'Tech. sheet (2)'!$A:$R,18,FALSE)</f>
        <v>L-975-925-140TS550S2828-USK-21EK05</v>
      </c>
      <c r="P1185" s="343" t="str">
        <f>VLOOKUP(N1185,Register!$B:$E,3,FALSE)</f>
        <v>0,14x975x925 W/K USK</v>
      </c>
      <c r="Q1185" s="437" t="str">
        <f>VLOOKUP(P1185,'Tech. sheet (2)'!$A:$S,17,FALSE)</f>
        <v>BUF-12 A</v>
      </c>
      <c r="R1185" s="437" t="str">
        <f>VLOOKUP(P1185,'Tech. sheet (2)'!$A:$S,12,FALSE)</f>
        <v>21EK05</v>
      </c>
      <c r="S1185" s="505">
        <v>2.0</v>
      </c>
      <c r="T1185" s="505" t="s">
        <v>3317</v>
      </c>
      <c r="U1185" s="436">
        <f>VLOOKUP(N1185,Register!$B:$E,4,FALSE)</f>
        <v>7500</v>
      </c>
      <c r="V1185" s="412"/>
      <c r="W1185" s="270"/>
      <c r="X1185" s="270"/>
      <c r="Y1185" s="270"/>
      <c r="Z1185" s="270"/>
      <c r="AA1185" s="270"/>
      <c r="AB1185" s="270"/>
      <c r="AC1185" s="270"/>
    </row>
    <row r="1186" ht="15.75" customHeight="1">
      <c r="A1186" s="111" t="s">
        <v>2760</v>
      </c>
      <c r="B1186" s="436" t="str">
        <f>VLOOKUP(C1186,'Tech. sheet (2)'!$A:$S,18,FALSE)</f>
        <v>L-913-766-140TS340F2020-RAS-А08К05</v>
      </c>
      <c r="C1186" s="437" t="str">
        <f>VLOOKUP(A1186,Register!$B:$F,3,FALSE)</f>
        <v>0,14x913x766 RAS A08</v>
      </c>
      <c r="D1186" s="437" t="str">
        <f>VLOOKUP(C1186,'Tech. sheet (2)'!$A:$S,17,FALSE)</f>
        <v>BUF-1 B</v>
      </c>
      <c r="E1186" s="437" t="str">
        <f>VLOOKUP(C1186,'Tech. sheet (2)'!$A:$S,12,FALSE)</f>
        <v>ALU/C</v>
      </c>
      <c r="F1186" s="505">
        <v>1.0</v>
      </c>
      <c r="G1186" s="505" t="s">
        <v>3308</v>
      </c>
      <c r="H1186" s="436">
        <f>VLOOKUP(A1186,Register!$B:$E,4,FALSE)</f>
        <v>36000</v>
      </c>
      <c r="I1186" s="412"/>
      <c r="J1186" s="412"/>
      <c r="K1186" s="412"/>
      <c r="L1186" s="412"/>
      <c r="M1186" s="412"/>
      <c r="N1186" s="111" t="s">
        <v>2756</v>
      </c>
      <c r="O1186" s="450" t="str">
        <f>VLOOKUP(P1186,'Tech. sheet (2)'!$A:$R,18,FALSE)</f>
        <v>L-975-925-140TS550S2828-USK-21EK05</v>
      </c>
      <c r="P1186" s="343" t="str">
        <f>VLOOKUP(N1186,Register!$B:$E,3,FALSE)</f>
        <v>0,14x975x925 W/K USK</v>
      </c>
      <c r="Q1186" s="437" t="str">
        <f>VLOOKUP(P1186,'Tech. sheet (2)'!$A:$S,17,FALSE)</f>
        <v>BUF-12 A</v>
      </c>
      <c r="R1186" s="437" t="str">
        <f>VLOOKUP(P1186,'Tech. sheet (2)'!$A:$S,12,FALSE)</f>
        <v>21EK05</v>
      </c>
      <c r="S1186" s="505">
        <v>2.0</v>
      </c>
      <c r="T1186" s="505" t="s">
        <v>3317</v>
      </c>
      <c r="U1186" s="436">
        <f>VLOOKUP(N1186,Register!$B:$E,4,FALSE)</f>
        <v>13000</v>
      </c>
      <c r="V1186" s="412"/>
      <c r="W1186" s="270"/>
      <c r="X1186" s="270"/>
      <c r="Y1186" s="270"/>
      <c r="Z1186" s="270"/>
      <c r="AA1186" s="270"/>
      <c r="AB1186" s="270"/>
      <c r="AC1186" s="270"/>
    </row>
    <row r="1187" ht="15.75" customHeight="1">
      <c r="A1187" s="111" t="s">
        <v>2762</v>
      </c>
      <c r="B1187" s="436" t="str">
        <f>VLOOKUP(C1187,'Tech. sheet (2)'!$A:$S,18,FALSE)</f>
        <v>L-913-766-140TS340F2020-RAS-А08К05</v>
      </c>
      <c r="C1187" s="437" t="str">
        <f>VLOOKUP(A1187,Register!$B:$F,3,FALSE)</f>
        <v>0,14x913x766 RAS A08</v>
      </c>
      <c r="D1187" s="437" t="str">
        <f>VLOOKUP(C1187,'Tech. sheet (2)'!$A:$S,17,FALSE)</f>
        <v>BUF-1 B</v>
      </c>
      <c r="E1187" s="437" t="str">
        <f>VLOOKUP(C1187,'Tech. sheet (2)'!$A:$S,12,FALSE)</f>
        <v>ALU/C</v>
      </c>
      <c r="F1187" s="505">
        <v>1.0</v>
      </c>
      <c r="G1187" s="505" t="s">
        <v>3308</v>
      </c>
      <c r="H1187" s="436">
        <f>VLOOKUP(A1187,Register!$B:$E,4,FALSE)</f>
        <v>24000</v>
      </c>
      <c r="I1187" s="412"/>
      <c r="J1187" s="412"/>
      <c r="K1187" s="412"/>
      <c r="L1187" s="412"/>
      <c r="M1187" s="412"/>
      <c r="N1187" s="111" t="s">
        <v>2744</v>
      </c>
      <c r="O1187" s="344" t="str">
        <f>VLOOKUP(P1187,'Tech. sheet (2)'!$A:$R,18,FALSE)</f>
        <v>L-920-778-140TS340S2828-RAS-21EК05</v>
      </c>
      <c r="P1187" s="343" t="str">
        <f>VLOOKUP(N1187,Register!$B:$E,3,FALSE)</f>
        <v>0,14x920x778 RAS 21EK05</v>
      </c>
      <c r="Q1187" s="437" t="str">
        <f>VLOOKUP(P1187,'Tech. sheet (2)'!$A:$S,17,FALSE)</f>
        <v>BUF-17 A</v>
      </c>
      <c r="R1187" s="437" t="str">
        <f>VLOOKUP(P1187,'Tech. sheet (2)'!$A:$S,12,FALSE)</f>
        <v>21EK05</v>
      </c>
      <c r="S1187" s="505">
        <v>2.0</v>
      </c>
      <c r="T1187" s="505" t="s">
        <v>3317</v>
      </c>
      <c r="U1187" s="436">
        <f>VLOOKUP(N1187,Register!$B:$E,4,FALSE)</f>
        <v>20000</v>
      </c>
      <c r="V1187" s="412"/>
      <c r="W1187" s="270"/>
      <c r="X1187" s="270"/>
      <c r="Y1187" s="270"/>
      <c r="Z1187" s="270"/>
      <c r="AA1187" s="270"/>
      <c r="AB1187" s="270"/>
      <c r="AC1187" s="270"/>
    </row>
    <row r="1188" ht="15.75" customHeight="1">
      <c r="A1188" s="111" t="s">
        <v>2758</v>
      </c>
      <c r="B1188" s="436" t="str">
        <f>VLOOKUP(C1188,'Tech. sheet (2)'!$A:$S,18,FALSE)</f>
        <v>L-942-790-160TS340S2020-RAS-А08К05</v>
      </c>
      <c r="C1188" s="437" t="str">
        <f>VLOOKUP(A1188,Register!$B:$F,3,FALSE)</f>
        <v>0,16x942x790 ALU/С</v>
      </c>
      <c r="D1188" s="437" t="str">
        <f>VLOOKUP(C1188,'Tech. sheet (2)'!$A:$S,17,FALSE)</f>
        <v>BUF-3 A</v>
      </c>
      <c r="E1188" s="437" t="str">
        <f>VLOOKUP(C1188,'Tech. sheet (2)'!$A:$S,12,FALSE)</f>
        <v>ALU/С</v>
      </c>
      <c r="F1188" s="505">
        <v>1.0</v>
      </c>
      <c r="G1188" s="505" t="s">
        <v>3308</v>
      </c>
      <c r="H1188" s="436">
        <f>VLOOKUP(A1188,Register!$B:$E,4,FALSE)</f>
        <v>20000</v>
      </c>
      <c r="I1188" s="412"/>
      <c r="J1188" s="412"/>
      <c r="K1188" s="412"/>
      <c r="L1188" s="412"/>
      <c r="M1188" s="412"/>
      <c r="N1188" s="111" t="s">
        <v>2756</v>
      </c>
      <c r="O1188" s="450" t="str">
        <f>VLOOKUP(P1188,'Tech. sheet (2)'!$A:$R,18,FALSE)</f>
        <v>L-975-925-140TS550S2828-USK-21EK05</v>
      </c>
      <c r="P1188" s="343" t="str">
        <f>VLOOKUP(N1188,Register!$B:$E,3,FALSE)</f>
        <v>0,14x975x925 W/K USK</v>
      </c>
      <c r="Q1188" s="437" t="str">
        <f>VLOOKUP(P1188,'Tech. sheet (2)'!$A:$S,17,FALSE)</f>
        <v>BUF-12 A</v>
      </c>
      <c r="R1188" s="437" t="str">
        <f>VLOOKUP(P1188,'Tech. sheet (2)'!$A:$S,12,FALSE)</f>
        <v>21EK05</v>
      </c>
      <c r="S1188" s="505">
        <v>3.0</v>
      </c>
      <c r="T1188" s="505" t="s">
        <v>3310</v>
      </c>
      <c r="U1188" s="436">
        <f>VLOOKUP(N1188,Register!$B:$E,4,FALSE)</f>
        <v>13000</v>
      </c>
      <c r="V1188" s="412"/>
      <c r="W1188" s="270"/>
      <c r="X1188" s="270"/>
      <c r="Y1188" s="270"/>
      <c r="Z1188" s="270"/>
      <c r="AA1188" s="270"/>
      <c r="AB1188" s="270"/>
      <c r="AC1188" s="270"/>
    </row>
    <row r="1189" ht="15.75" customHeight="1">
      <c r="A1189" s="111" t="s">
        <v>2759</v>
      </c>
      <c r="B1189" s="436" t="str">
        <f>VLOOKUP(C1189,'Tech. sheet (2)'!$A:$S,18,FALSE)</f>
        <v>L-942-790-160TS340S2020-RAS-А08К05</v>
      </c>
      <c r="C1189" s="437" t="str">
        <f>VLOOKUP(A1189,Register!$B:$F,3,FALSE)</f>
        <v>0,16x942x790 ALU/С</v>
      </c>
      <c r="D1189" s="437" t="str">
        <f>VLOOKUP(C1189,'Tech. sheet (2)'!$A:$S,17,FALSE)</f>
        <v>BUF-3 A</v>
      </c>
      <c r="E1189" s="437" t="str">
        <f>VLOOKUP(C1189,'Tech. sheet (2)'!$A:$S,12,FALSE)</f>
        <v>ALU/С</v>
      </c>
      <c r="F1189" s="505">
        <v>1.0</v>
      </c>
      <c r="G1189" s="505" t="s">
        <v>3308</v>
      </c>
      <c r="H1189" s="436">
        <f>VLOOKUP(A1189,Register!$B:$E,4,FALSE)</f>
        <v>27000</v>
      </c>
      <c r="I1189" s="412"/>
      <c r="J1189" s="412"/>
      <c r="K1189" s="412"/>
      <c r="L1189" s="412"/>
      <c r="M1189" s="412"/>
      <c r="N1189" s="111" t="s">
        <v>2742</v>
      </c>
      <c r="O1189" s="450" t="str">
        <f>VLOOKUP(P1189,'Tech. sheet (2)'!$A:$R,18,FALSE)</f>
        <v>L-975-925-140TS550S2828-USK-21EK05</v>
      </c>
      <c r="P1189" s="343" t="str">
        <f>VLOOKUP(N1189,Register!$B:$E,3,FALSE)</f>
        <v>0,14x975x925 W/K USK</v>
      </c>
      <c r="Q1189" s="437" t="str">
        <f>VLOOKUP(P1189,'Tech. sheet (2)'!$A:$S,17,FALSE)</f>
        <v>BUF-12 A</v>
      </c>
      <c r="R1189" s="437" t="str">
        <f>VLOOKUP(P1189,'Tech. sheet (2)'!$A:$S,12,FALSE)</f>
        <v>21EK05</v>
      </c>
      <c r="S1189" s="505">
        <v>3.0</v>
      </c>
      <c r="T1189" s="505" t="s">
        <v>3310</v>
      </c>
      <c r="U1189" s="436">
        <f>VLOOKUP(N1189,Register!$B:$E,4,FALSE)</f>
        <v>7500</v>
      </c>
      <c r="V1189" s="412"/>
      <c r="W1189" s="270"/>
      <c r="X1189" s="270"/>
      <c r="Y1189" s="270"/>
      <c r="Z1189" s="270"/>
      <c r="AA1189" s="270"/>
      <c r="AB1189" s="270"/>
      <c r="AC1189" s="270"/>
    </row>
    <row r="1190" ht="15.75" customHeight="1">
      <c r="A1190" s="111" t="s">
        <v>2763</v>
      </c>
      <c r="B1190" s="436" t="str">
        <f>VLOOKUP(C1190,'Tech. sheet (2)'!$A:$S,18,FALSE)</f>
        <v>L-954-848-160TH520S2828-USK-15VK05</v>
      </c>
      <c r="C1190" s="437" t="str">
        <f>VLOOKUP(A1190,Register!$B:$F,3,FALSE)</f>
        <v>OT062-ELQ6216A3A USK</v>
      </c>
      <c r="D1190" s="437" t="str">
        <f>VLOOKUP(C1190,'Tech. sheet (2)'!$A:$S,17,FALSE)</f>
        <v>62-3 B</v>
      </c>
      <c r="E1190" s="447" t="str">
        <f>VLOOKUP(C1190,'Tech. sheet (2)'!$A:$S,12,FALSE)</f>
        <v>W/C 15V</v>
      </c>
      <c r="F1190" s="505">
        <v>1.0</v>
      </c>
      <c r="G1190" s="505" t="s">
        <v>3306</v>
      </c>
      <c r="H1190" s="436">
        <f>VLOOKUP(A1190,Register!$B:$E,4,FALSE)</f>
        <v>30000</v>
      </c>
      <c r="I1190" s="412"/>
      <c r="J1190" s="412"/>
      <c r="K1190" s="412"/>
      <c r="L1190" s="412"/>
      <c r="M1190" s="412"/>
      <c r="N1190" s="111" t="s">
        <v>2744</v>
      </c>
      <c r="O1190" s="344" t="str">
        <f>VLOOKUP(P1190,'Tech. sheet (2)'!$A:$R,18,FALSE)</f>
        <v>L-920-778-140TS340S2828-RAS-21EК05</v>
      </c>
      <c r="P1190" s="343" t="str">
        <f>VLOOKUP(N1190,Register!$B:$E,3,FALSE)</f>
        <v>0,14x920x778 RAS 21EK05</v>
      </c>
      <c r="Q1190" s="437" t="str">
        <f>VLOOKUP(P1190,'Tech. sheet (2)'!$A:$S,17,FALSE)</f>
        <v>BUF-17 A</v>
      </c>
      <c r="R1190" s="437" t="str">
        <f>VLOOKUP(P1190,'Tech. sheet (2)'!$A:$S,12,FALSE)</f>
        <v>21EK05</v>
      </c>
      <c r="S1190" s="505">
        <v>3.0</v>
      </c>
      <c r="T1190" s="505" t="s">
        <v>3310</v>
      </c>
      <c r="U1190" s="436">
        <f>VLOOKUP(N1190,Register!$B:$E,4,FALSE)</f>
        <v>20000</v>
      </c>
      <c r="V1190" s="412"/>
      <c r="W1190" s="270"/>
      <c r="X1190" s="270"/>
      <c r="Y1190" s="270"/>
      <c r="Z1190" s="270"/>
      <c r="AA1190" s="270"/>
      <c r="AB1190" s="270"/>
      <c r="AC1190" s="270"/>
    </row>
    <row r="1191" ht="15.75" customHeight="1">
      <c r="A1191" s="111" t="s">
        <v>2764</v>
      </c>
      <c r="B1191" s="449" t="str">
        <f>VLOOKUP(C1191,'Tech. sheet (2)'!$A:$S,18,FALSE)</f>
        <v>L-975-925-140TS550S2828-USK-21EK05</v>
      </c>
      <c r="C1191" s="437" t="str">
        <f>VLOOKUP(A1191,Register!$B:$F,3,FALSE)</f>
        <v>0,14x975x925 W/K USK</v>
      </c>
      <c r="D1191" s="437" t="str">
        <f>VLOOKUP(C1191,'Tech. sheet (2)'!$A:$S,17,FALSE)</f>
        <v>BUF-12 A</v>
      </c>
      <c r="E1191" s="437" t="str">
        <f>VLOOKUP(C1191,'Tech. sheet (2)'!$A:$S,12,FALSE)</f>
        <v>21EK05</v>
      </c>
      <c r="F1191" s="505">
        <v>1.0</v>
      </c>
      <c r="G1191" s="505" t="s">
        <v>3306</v>
      </c>
      <c r="H1191" s="436">
        <f>VLOOKUP(A1191,Register!$B:$E,4,FALSE)</f>
        <v>10500</v>
      </c>
      <c r="I1191" s="412"/>
      <c r="J1191" s="412"/>
      <c r="K1191" s="412"/>
      <c r="L1191" s="412"/>
      <c r="M1191" s="412"/>
      <c r="N1191" s="111" t="s">
        <v>2757</v>
      </c>
      <c r="O1191" s="344" t="str">
        <f>VLOOKUP(P1191,'Tech. sheet (2)'!$A:$R,18,FALSE)</f>
        <v>L-808-908-200TH550S2828-BAO-A07B05</v>
      </c>
      <c r="P1191" s="343" t="str">
        <f>VLOOKUP(N1191,Register!$B:$E,3,FALSE)</f>
        <v>OT96 Alu/G BAO auto</v>
      </c>
      <c r="Q1191" s="437" t="str">
        <f>VLOOKUP(P1191,'Tech. sheet (2)'!$A:$S,17,FALSE)</f>
        <v>96-2 A</v>
      </c>
      <c r="R1191" s="437" t="str">
        <f>VLOOKUP(P1191,'Tech. sheet (2)'!$A:$S,12,FALSE)</f>
        <v>ALU/G</v>
      </c>
      <c r="S1191" s="505">
        <v>1.0</v>
      </c>
      <c r="T1191" s="505" t="s">
        <v>3307</v>
      </c>
      <c r="U1191" s="436">
        <f>VLOOKUP(N1191,Register!$B:$E,4,FALSE)</f>
        <v>20000</v>
      </c>
      <c r="V1191" s="412"/>
      <c r="W1191" s="270"/>
      <c r="X1191" s="270"/>
      <c r="Y1191" s="270"/>
      <c r="Z1191" s="270"/>
      <c r="AA1191" s="270"/>
      <c r="AB1191" s="270"/>
      <c r="AC1191" s="270"/>
    </row>
    <row r="1192" ht="15.75" customHeight="1">
      <c r="A1192" s="111" t="s">
        <v>2765</v>
      </c>
      <c r="B1192" s="436" t="str">
        <f>VLOOKUP(C1192,'Tech. sheet (2)'!$A:$S,18,FALSE)</f>
        <v>L-975-925-140TS550S2828-USK-C06K05</v>
      </c>
      <c r="C1192" s="437" t="str">
        <f>VLOOKUP(A1192,Register!$B:$F,3,FALSE)</f>
        <v>0,14x975x925 G/C USK</v>
      </c>
      <c r="D1192" s="437" t="str">
        <f>VLOOKUP(C1192,'Tech. sheet (2)'!$A:$S,17,FALSE)</f>
        <v>BUF-11 A</v>
      </c>
      <c r="E1192" s="437" t="str">
        <f>VLOOKUP(C1192,'Tech. sheet (2)'!$A:$S,12,FALSE)</f>
        <v>G/C</v>
      </c>
      <c r="F1192" s="505">
        <v>1.0</v>
      </c>
      <c r="G1192" s="505" t="s">
        <v>3306</v>
      </c>
      <c r="H1192" s="436">
        <f>VLOOKUP(A1192,Register!$B:$E,4,FALSE)</f>
        <v>9000</v>
      </c>
      <c r="I1192" s="412"/>
      <c r="J1192" s="412"/>
      <c r="K1192" s="412"/>
      <c r="L1192" s="412"/>
      <c r="M1192" s="412"/>
      <c r="N1192" s="111" t="s">
        <v>2740</v>
      </c>
      <c r="O1192" s="344" t="str">
        <f>VLOOKUP(P1192,'Tech. sheet (2)'!$A:$R,18,FALSE)</f>
        <v>L-808-908-180TH550S2828-BAO-A07K05</v>
      </c>
      <c r="P1192" s="343" t="str">
        <f>VLOOKUP(N1192,Register!$B:$E,3,FALSE)</f>
        <v>OT96 ALU/C 0,18 BAO auto</v>
      </c>
      <c r="Q1192" s="437" t="str">
        <f>VLOOKUP(P1192,'Tech. sheet (2)'!$A:$S,17,FALSE)</f>
        <v>96-1 B</v>
      </c>
      <c r="R1192" s="437" t="str">
        <f>VLOOKUP(P1192,'Tech. sheet (2)'!$A:$S,12,FALSE)</f>
        <v>ALU/C</v>
      </c>
      <c r="S1192" s="505">
        <v>1.0</v>
      </c>
      <c r="T1192" s="505" t="s">
        <v>3306</v>
      </c>
      <c r="U1192" s="436">
        <f>VLOOKUP(N1192,Register!$B:$E,4,FALSE)</f>
        <v>19000</v>
      </c>
      <c r="V1192" s="412"/>
      <c r="W1192" s="270"/>
      <c r="X1192" s="270"/>
      <c r="Y1192" s="270"/>
      <c r="Z1192" s="270"/>
      <c r="AA1192" s="270"/>
      <c r="AB1192" s="270"/>
      <c r="AC1192" s="270"/>
    </row>
    <row r="1193" ht="15.75" customHeight="1">
      <c r="A1193" s="111" t="s">
        <v>2758</v>
      </c>
      <c r="B1193" s="436" t="str">
        <f>VLOOKUP(C1193,'Tech. sheet (2)'!$A:$S,18,FALSE)</f>
        <v>L-942-790-160TS340S2020-RAS-А08К05</v>
      </c>
      <c r="C1193" s="437" t="str">
        <f>VLOOKUP(A1193,Register!$B:$F,3,FALSE)</f>
        <v>0,16x942x790 ALU/С</v>
      </c>
      <c r="D1193" s="437" t="str">
        <f>VLOOKUP(C1193,'Tech. sheet (2)'!$A:$S,17,FALSE)</f>
        <v>BUF-3 A</v>
      </c>
      <c r="E1193" s="437" t="str">
        <f>VLOOKUP(C1193,'Tech. sheet (2)'!$A:$S,12,FALSE)</f>
        <v>ALU/С</v>
      </c>
      <c r="F1193" s="505">
        <v>1.0</v>
      </c>
      <c r="G1193" s="505" t="s">
        <v>3308</v>
      </c>
      <c r="H1193" s="436">
        <f>VLOOKUP(A1193,Register!$B:$E,4,FALSE)</f>
        <v>20000</v>
      </c>
      <c r="I1193" s="412"/>
      <c r="J1193" s="412"/>
      <c r="K1193" s="412"/>
      <c r="L1193" s="412"/>
      <c r="M1193" s="412"/>
      <c r="N1193" s="111" t="s">
        <v>2741</v>
      </c>
      <c r="O1193" s="344" t="str">
        <f>VLOOKUP(P1193,'Tech. sheet (2)'!$A:$R,18,FALSE)</f>
        <v>L-808-908-180TH550S2828-USK-A07K05</v>
      </c>
      <c r="P1193" s="343" t="str">
        <f>VLOOKUP(N1193,Register!$B:$E,3,FALSE)</f>
        <v>OT96 ALU/C 0,18 USK auto</v>
      </c>
      <c r="Q1193" s="437" t="str">
        <f>VLOOKUP(P1193,'Tech. sheet (2)'!$A:$S,17,FALSE)</f>
        <v>96-1 B</v>
      </c>
      <c r="R1193" s="437" t="str">
        <f>VLOOKUP(P1193,'Tech. sheet (2)'!$A:$S,12,FALSE)</f>
        <v>ALU/C</v>
      </c>
      <c r="S1193" s="505">
        <v>1.0</v>
      </c>
      <c r="T1193" s="505" t="s">
        <v>3306</v>
      </c>
      <c r="U1193" s="436">
        <f>VLOOKUP(N1193,Register!$B:$E,4,FALSE)</f>
        <v>10000</v>
      </c>
      <c r="V1193" s="412"/>
      <c r="W1193" s="270"/>
      <c r="X1193" s="270"/>
      <c r="Y1193" s="270"/>
      <c r="Z1193" s="270"/>
      <c r="AA1193" s="270"/>
      <c r="AB1193" s="270"/>
      <c r="AC1193" s="270"/>
    </row>
    <row r="1194" ht="15.75" customHeight="1">
      <c r="A1194" s="111" t="s">
        <v>2760</v>
      </c>
      <c r="B1194" s="436" t="str">
        <f>VLOOKUP(C1194,'Tech. sheet (2)'!$A:$S,18,FALSE)</f>
        <v>L-913-766-140TS340F2020-RAS-А08К05</v>
      </c>
      <c r="C1194" s="437" t="str">
        <f>VLOOKUP(A1194,Register!$B:$F,3,FALSE)</f>
        <v>0,14x913x766 RAS A08</v>
      </c>
      <c r="D1194" s="437" t="str">
        <f>VLOOKUP(C1194,'Tech. sheet (2)'!$A:$S,17,FALSE)</f>
        <v>BUF-1 B</v>
      </c>
      <c r="E1194" s="437" t="str">
        <f>VLOOKUP(C1194,'Tech. sheet (2)'!$A:$S,12,FALSE)</f>
        <v>ALU/C</v>
      </c>
      <c r="F1194" s="505">
        <v>1.0</v>
      </c>
      <c r="G1194" s="505" t="s">
        <v>3308</v>
      </c>
      <c r="H1194" s="436">
        <f>VLOOKUP(A1194,Register!$B:$E,4,FALSE)</f>
        <v>36000</v>
      </c>
      <c r="I1194" s="412"/>
      <c r="J1194" s="412"/>
      <c r="K1194" s="412"/>
      <c r="L1194" s="412"/>
      <c r="M1194" s="412"/>
      <c r="N1194" s="111" t="s">
        <v>2760</v>
      </c>
      <c r="O1194" s="344" t="str">
        <f>VLOOKUP(P1194,'Tech. sheet (2)'!$A:$R,18,FALSE)</f>
        <v>L-913-766-140TS340F2020-RAS-А08К05</v>
      </c>
      <c r="P1194" s="343" t="str">
        <f>VLOOKUP(N1194,Register!$B:$E,3,FALSE)</f>
        <v>0,14x913x766 RAS A08</v>
      </c>
      <c r="Q1194" s="437" t="str">
        <f>VLOOKUP(P1194,'Tech. sheet (2)'!$A:$S,17,FALSE)</f>
        <v>BUF-1 B</v>
      </c>
      <c r="R1194" s="437" t="str">
        <f>VLOOKUP(P1194,'Tech. sheet (2)'!$A:$S,12,FALSE)</f>
        <v>ALU/C</v>
      </c>
      <c r="S1194" s="505">
        <v>1.0</v>
      </c>
      <c r="T1194" s="505" t="s">
        <v>3306</v>
      </c>
      <c r="U1194" s="436">
        <f>VLOOKUP(N1194,Register!$B:$E,4,FALSE)</f>
        <v>36000</v>
      </c>
      <c r="V1194" s="412"/>
      <c r="W1194" s="270"/>
      <c r="X1194" s="270"/>
      <c r="Y1194" s="270"/>
      <c r="Z1194" s="270"/>
      <c r="AA1194" s="270"/>
      <c r="AB1194" s="270"/>
      <c r="AC1194" s="270"/>
    </row>
    <row r="1195" ht="15.75" customHeight="1">
      <c r="A1195" s="111" t="s">
        <v>2762</v>
      </c>
      <c r="B1195" s="436" t="str">
        <f>VLOOKUP(C1195,'Tech. sheet (2)'!$A:$S,18,FALSE)</f>
        <v>L-913-766-140TS340F2020-RAS-А08К05</v>
      </c>
      <c r="C1195" s="437" t="str">
        <f>VLOOKUP(A1195,Register!$B:$F,3,FALSE)</f>
        <v>0,14x913x766 RAS A08</v>
      </c>
      <c r="D1195" s="437" t="str">
        <f>VLOOKUP(C1195,'Tech. sheet (2)'!$A:$S,17,FALSE)</f>
        <v>BUF-1 B</v>
      </c>
      <c r="E1195" s="437" t="str">
        <f>VLOOKUP(C1195,'Tech. sheet (2)'!$A:$S,12,FALSE)</f>
        <v>ALU/C</v>
      </c>
      <c r="F1195" s="505">
        <v>1.0</v>
      </c>
      <c r="G1195" s="505" t="s">
        <v>3308</v>
      </c>
      <c r="H1195" s="436">
        <f>VLOOKUP(A1195,Register!$B:$E,4,FALSE)</f>
        <v>24000</v>
      </c>
      <c r="I1195" s="412"/>
      <c r="J1195" s="412"/>
      <c r="K1195" s="412"/>
      <c r="L1195" s="412"/>
      <c r="M1195" s="412"/>
      <c r="N1195" s="111" t="s">
        <v>2762</v>
      </c>
      <c r="O1195" s="344" t="str">
        <f>VLOOKUP(P1195,'Tech. sheet (2)'!$A:$R,18,FALSE)</f>
        <v>L-913-766-140TS340F2020-RAS-А08К05</v>
      </c>
      <c r="P1195" s="343" t="str">
        <f>VLOOKUP(N1195,Register!$B:$E,3,FALSE)</f>
        <v>0,14x913x766 RAS A08</v>
      </c>
      <c r="Q1195" s="437" t="str">
        <f>VLOOKUP(P1195,'Tech. sheet (2)'!$A:$S,17,FALSE)</f>
        <v>BUF-1 B</v>
      </c>
      <c r="R1195" s="437" t="str">
        <f>VLOOKUP(P1195,'Tech. sheet (2)'!$A:$S,12,FALSE)</f>
        <v>ALU/C</v>
      </c>
      <c r="S1195" s="505">
        <v>1.0</v>
      </c>
      <c r="T1195" s="505" t="s">
        <v>3306</v>
      </c>
      <c r="U1195" s="436">
        <f>VLOOKUP(N1195,Register!$B:$E,4,FALSE)</f>
        <v>24000</v>
      </c>
      <c r="V1195" s="412"/>
      <c r="W1195" s="270"/>
      <c r="X1195" s="270"/>
      <c r="Y1195" s="270"/>
      <c r="Z1195" s="270"/>
      <c r="AA1195" s="270"/>
      <c r="AB1195" s="270"/>
      <c r="AC1195" s="270"/>
    </row>
    <row r="1196" ht="15.75" customHeight="1">
      <c r="A1196" s="111" t="s">
        <v>2759</v>
      </c>
      <c r="B1196" s="436" t="str">
        <f>VLOOKUP(C1196,'Tech. sheet (2)'!$A:$S,18,FALSE)</f>
        <v>L-942-790-160TS340S2020-RAS-А08К05</v>
      </c>
      <c r="C1196" s="437" t="str">
        <f>VLOOKUP(A1196,Register!$B:$F,3,FALSE)</f>
        <v>0,16x942x790 ALU/С</v>
      </c>
      <c r="D1196" s="437" t="str">
        <f>VLOOKUP(C1196,'Tech. sheet (2)'!$A:$S,17,FALSE)</f>
        <v>BUF-3 A</v>
      </c>
      <c r="E1196" s="437" t="str">
        <f>VLOOKUP(C1196,'Tech. sheet (2)'!$A:$S,12,FALSE)</f>
        <v>ALU/С</v>
      </c>
      <c r="F1196" s="505">
        <v>1.0</v>
      </c>
      <c r="G1196" s="505" t="s">
        <v>3308</v>
      </c>
      <c r="H1196" s="436">
        <f>VLOOKUP(A1196,Register!$B:$E,4,FALSE)</f>
        <v>27000</v>
      </c>
      <c r="I1196" s="412"/>
      <c r="J1196" s="412"/>
      <c r="K1196" s="412"/>
      <c r="L1196" s="412"/>
      <c r="M1196" s="412"/>
      <c r="N1196" s="111" t="s">
        <v>2758</v>
      </c>
      <c r="O1196" s="344" t="str">
        <f>VLOOKUP(P1196,'Tech. sheet (2)'!$A:$R,18,FALSE)</f>
        <v>L-942-790-160TS340S2020-RAS-А08К05</v>
      </c>
      <c r="P1196" s="343" t="str">
        <f>VLOOKUP(N1196,Register!$B:$E,3,FALSE)</f>
        <v>0,16x942x790 ALU/С</v>
      </c>
      <c r="Q1196" s="437" t="str">
        <f>VLOOKUP(P1196,'Tech. sheet (2)'!$A:$S,17,FALSE)</f>
        <v>BUF-3 A</v>
      </c>
      <c r="R1196" s="437" t="str">
        <f>VLOOKUP(P1196,'Tech. sheet (2)'!$A:$S,12,FALSE)</f>
        <v>ALU/С</v>
      </c>
      <c r="S1196" s="505">
        <v>1.0</v>
      </c>
      <c r="T1196" s="505" t="s">
        <v>3306</v>
      </c>
      <c r="U1196" s="436">
        <f>VLOOKUP(N1196,Register!$B:$E,4,FALSE)</f>
        <v>20000</v>
      </c>
      <c r="V1196" s="412"/>
      <c r="W1196" s="270"/>
      <c r="X1196" s="270"/>
      <c r="Y1196" s="270"/>
      <c r="Z1196" s="270"/>
      <c r="AA1196" s="270"/>
      <c r="AB1196" s="270"/>
      <c r="AC1196" s="270"/>
    </row>
    <row r="1197" ht="15.75" customHeight="1">
      <c r="A1197" s="157" t="s">
        <v>2769</v>
      </c>
      <c r="B1197" s="436" t="str">
        <f>VLOOKUP(C1197,'Tech. sheet (2)'!$A:$S,18,FALSE)</f>
        <v>L-975-925-140TS550S2828-USK-C06K05</v>
      </c>
      <c r="C1197" s="437" t="str">
        <f>VLOOKUP(A1197,Register!$B:$F,3,FALSE)</f>
        <v>0,14x975x925 G/C USK</v>
      </c>
      <c r="D1197" s="437" t="str">
        <f>VLOOKUP(C1197,'Tech. sheet (2)'!$A:$S,17,FALSE)</f>
        <v>BUF-11 A</v>
      </c>
      <c r="E1197" s="437" t="str">
        <f>VLOOKUP(C1197,'Tech. sheet (2)'!$A:$S,12,FALSE)</f>
        <v>G/C</v>
      </c>
      <c r="F1197" s="505">
        <v>2.0</v>
      </c>
      <c r="G1197" s="505">
        <v>101597.0</v>
      </c>
      <c r="H1197" s="436">
        <f>VLOOKUP(A1197,Register!$B:$E,4,FALSE)</f>
        <v>20000</v>
      </c>
      <c r="I1197" s="412"/>
      <c r="J1197" s="412"/>
      <c r="K1197" s="412"/>
      <c r="L1197" s="412"/>
      <c r="M1197" s="412"/>
      <c r="N1197" s="111" t="s">
        <v>2759</v>
      </c>
      <c r="O1197" s="344" t="str">
        <f>VLOOKUP(P1197,'Tech. sheet (2)'!$A:$R,18,FALSE)</f>
        <v>L-942-790-160TS340S2020-RAS-А08К05</v>
      </c>
      <c r="P1197" s="343" t="str">
        <f>VLOOKUP(N1197,Register!$B:$E,3,FALSE)</f>
        <v>0,16x942x790 ALU/С</v>
      </c>
      <c r="Q1197" s="437" t="str">
        <f>VLOOKUP(P1197,'Tech. sheet (2)'!$A:$S,17,FALSE)</f>
        <v>BUF-3 A</v>
      </c>
      <c r="R1197" s="437" t="str">
        <f>VLOOKUP(P1197,'Tech. sheet (2)'!$A:$S,12,FALSE)</f>
        <v>ALU/С</v>
      </c>
      <c r="S1197" s="505">
        <v>1.0</v>
      </c>
      <c r="T1197" s="505" t="s">
        <v>3306</v>
      </c>
      <c r="U1197" s="436">
        <f>VLOOKUP(N1197,Register!$B:$E,4,FALSE)</f>
        <v>27000</v>
      </c>
      <c r="V1197" s="412"/>
      <c r="W1197" s="270"/>
      <c r="X1197" s="270"/>
      <c r="Y1197" s="270"/>
      <c r="Z1197" s="270"/>
      <c r="AA1197" s="270"/>
      <c r="AB1197" s="270"/>
      <c r="AC1197" s="270"/>
    </row>
    <row r="1198" ht="15.75" customHeight="1">
      <c r="A1198" s="157" t="s">
        <v>2770</v>
      </c>
      <c r="B1198" s="436" t="str">
        <f>VLOOKUP(C1198,'Tech. sheet (2)'!$A:$S,18,FALSE)</f>
        <v>L-975-925-140TS550S2828-USK-C06K05</v>
      </c>
      <c r="C1198" s="437" t="str">
        <f>VLOOKUP(A1198,Register!$B:$F,3,FALSE)</f>
        <v>0,14x975x925 G/C USK</v>
      </c>
      <c r="D1198" s="437" t="str">
        <f>VLOOKUP(C1198,'Tech. sheet (2)'!$A:$S,17,FALSE)</f>
        <v>BUF-11 A</v>
      </c>
      <c r="E1198" s="437" t="str">
        <f>VLOOKUP(C1198,'Tech. sheet (2)'!$A:$S,12,FALSE)</f>
        <v>G/C</v>
      </c>
      <c r="F1198" s="505">
        <v>2.0</v>
      </c>
      <c r="G1198" s="505">
        <v>101597.0</v>
      </c>
      <c r="H1198" s="436">
        <f>VLOOKUP(A1198,Register!$B:$E,4,FALSE)</f>
        <v>30000</v>
      </c>
      <c r="I1198" s="412"/>
      <c r="J1198" s="412"/>
      <c r="K1198" s="412"/>
      <c r="L1198" s="412"/>
      <c r="M1198" s="412"/>
      <c r="N1198" s="111" t="s">
        <v>2763</v>
      </c>
      <c r="O1198" s="344" t="str">
        <f>VLOOKUP(P1198,'Tech. sheet (2)'!$A:$R,18,FALSE)</f>
        <v>L-954-848-160TH520S2828-USK-15VK05</v>
      </c>
      <c r="P1198" s="343" t="str">
        <f>VLOOKUP(N1198,Register!$B:$E,3,FALSE)</f>
        <v>OT062-ELQ6216A3A USK</v>
      </c>
      <c r="Q1198" s="437" t="str">
        <f>VLOOKUP(P1198,'Tech. sheet (2)'!$A:$S,17,FALSE)</f>
        <v>62-3 B</v>
      </c>
      <c r="R1198" s="447" t="str">
        <f>VLOOKUP(P1198,'Tech. sheet (2)'!$A:$S,12,FALSE)</f>
        <v>W/C 15V</v>
      </c>
      <c r="S1198" s="505">
        <v>2.0</v>
      </c>
      <c r="T1198" s="505" t="s">
        <v>3309</v>
      </c>
      <c r="U1198" s="436">
        <f>VLOOKUP(N1198,Register!$B:$E,4,FALSE)</f>
        <v>30000</v>
      </c>
      <c r="V1198" s="412"/>
      <c r="W1198" s="270"/>
      <c r="X1198" s="270"/>
      <c r="Y1198" s="270"/>
      <c r="Z1198" s="270"/>
      <c r="AA1198" s="270"/>
      <c r="AB1198" s="270"/>
      <c r="AC1198" s="270"/>
    </row>
    <row r="1199" ht="15.75" customHeight="1">
      <c r="A1199" s="111" t="s">
        <v>2775</v>
      </c>
      <c r="B1199" s="436" t="str">
        <f>VLOOKUP(C1199,'Tech. sheet (2)'!$A:$S,18,FALSE)</f>
        <v>L-954-848-160TH520S2828-RAS-15VK05</v>
      </c>
      <c r="C1199" s="437" t="str">
        <f>VLOOKUP(A1199,Register!$B:$F,3,FALSE)</f>
        <v>OT062-ELQ6216A3A RAS</v>
      </c>
      <c r="D1199" s="437" t="str">
        <f>VLOOKUP(C1199,'Tech. sheet (2)'!$A:$S,17,FALSE)</f>
        <v>62-3 B</v>
      </c>
      <c r="E1199" s="437" t="str">
        <f>VLOOKUP(C1199,'Tech. sheet (2)'!$A:$S,12,FALSE)</f>
        <v>W/C 15V</v>
      </c>
      <c r="F1199" s="505">
        <v>2.0</v>
      </c>
      <c r="G1199" s="505" t="s">
        <v>3309</v>
      </c>
      <c r="H1199" s="436">
        <f>VLOOKUP(A1199,Register!$B:$E,4,FALSE)</f>
        <v>20000</v>
      </c>
      <c r="I1199" s="412"/>
      <c r="J1199" s="412"/>
      <c r="K1199" s="412"/>
      <c r="L1199" s="412"/>
      <c r="M1199" s="412"/>
      <c r="N1199" s="111" t="s">
        <v>2764</v>
      </c>
      <c r="O1199" s="450" t="str">
        <f>VLOOKUP(P1199,'Tech. sheet (2)'!$A:$R,18,FALSE)</f>
        <v>L-975-925-140TS550S2828-USK-21EK05</v>
      </c>
      <c r="P1199" s="343" t="str">
        <f>VLOOKUP(N1199,Register!$B:$E,3,FALSE)</f>
        <v>0,14x975x925 W/K USK</v>
      </c>
      <c r="Q1199" s="437" t="str">
        <f>VLOOKUP(P1199,'Tech. sheet (2)'!$A:$S,17,FALSE)</f>
        <v>BUF-12 A</v>
      </c>
      <c r="R1199" s="437" t="str">
        <f>VLOOKUP(P1199,'Tech. sheet (2)'!$A:$S,12,FALSE)</f>
        <v>21EK05</v>
      </c>
      <c r="S1199" s="505">
        <v>2.0</v>
      </c>
      <c r="T1199" s="505" t="s">
        <v>3317</v>
      </c>
      <c r="U1199" s="436">
        <f>VLOOKUP(N1199,Register!$B:$E,4,FALSE)</f>
        <v>10500</v>
      </c>
      <c r="V1199" s="412"/>
      <c r="W1199" s="270"/>
      <c r="X1199" s="270"/>
      <c r="Y1199" s="270"/>
      <c r="Z1199" s="270"/>
      <c r="AA1199" s="270"/>
      <c r="AB1199" s="270"/>
      <c r="AC1199" s="270"/>
    </row>
    <row r="1200" ht="15.75" customHeight="1">
      <c r="A1200" s="111" t="s">
        <v>2774</v>
      </c>
      <c r="B1200" s="449" t="str">
        <f>VLOOKUP(C1200,'Tech. sheet (2)'!$A:$S,18,FALSE)</f>
        <v>L-950-876-270TH435F5628-BAO-20EB05</v>
      </c>
      <c r="C1200" s="437" t="str">
        <f>VLOOKUP(A1200,Register!$B:$F,3,FALSE)</f>
        <v>OT153-ELQ1542A3A BAO</v>
      </c>
      <c r="D1200" s="437" t="str">
        <f>VLOOKUP(C1200,'Tech. sheet (2)'!$A:$S,17,FALSE)</f>
        <v>153-1 A</v>
      </c>
      <c r="E1200" s="447" t="str">
        <f>VLOOKUP(C1200,'Tech. sheet (2)'!$A:$S,12,FALSE)</f>
        <v>W/G</v>
      </c>
      <c r="F1200" s="505">
        <v>1.0</v>
      </c>
      <c r="G1200" s="505" t="s">
        <v>3307</v>
      </c>
      <c r="H1200" s="436">
        <f>VLOOKUP(A1200,Register!$B:$E,4,FALSE)</f>
        <v>20000</v>
      </c>
      <c r="I1200" s="412"/>
      <c r="J1200" s="412"/>
      <c r="K1200" s="412"/>
      <c r="L1200" s="412"/>
      <c r="M1200" s="412"/>
      <c r="N1200" s="111" t="s">
        <v>2764</v>
      </c>
      <c r="O1200" s="450" t="str">
        <f>VLOOKUP(P1200,'Tech. sheet (2)'!$A:$R,18,FALSE)</f>
        <v>L-975-925-140TS550S2828-USK-21EK05</v>
      </c>
      <c r="P1200" s="343" t="str">
        <f>VLOOKUP(N1200,Register!$B:$E,3,FALSE)</f>
        <v>0,14x975x925 W/K USK</v>
      </c>
      <c r="Q1200" s="437" t="str">
        <f>VLOOKUP(P1200,'Tech. sheet (2)'!$A:$S,17,FALSE)</f>
        <v>BUF-12 A</v>
      </c>
      <c r="R1200" s="437" t="str">
        <f>VLOOKUP(P1200,'Tech. sheet (2)'!$A:$S,12,FALSE)</f>
        <v>21EK05</v>
      </c>
      <c r="S1200" s="505">
        <v>3.0</v>
      </c>
      <c r="T1200" s="505" t="s">
        <v>3310</v>
      </c>
      <c r="U1200" s="436">
        <f>VLOOKUP(N1200,Register!$B:$E,4,FALSE)</f>
        <v>10500</v>
      </c>
      <c r="V1200" s="412"/>
      <c r="W1200" s="270"/>
      <c r="X1200" s="270"/>
      <c r="Y1200" s="270"/>
      <c r="Z1200" s="270"/>
      <c r="AA1200" s="270"/>
      <c r="AB1200" s="270"/>
      <c r="AC1200" s="270"/>
    </row>
    <row r="1201" ht="15.75" customHeight="1">
      <c r="A1201" s="111" t="s">
        <v>2762</v>
      </c>
      <c r="B1201" s="436" t="str">
        <f>VLOOKUP(C1201,'Tech. sheet (2)'!$A:$S,18,FALSE)</f>
        <v>L-913-766-140TS340F2020-RAS-А08К05</v>
      </c>
      <c r="C1201" s="437" t="str">
        <f>VLOOKUP(A1201,Register!$B:$F,3,FALSE)</f>
        <v>0,14x913x766 RAS A08</v>
      </c>
      <c r="D1201" s="437" t="str">
        <f>VLOOKUP(C1201,'Tech. sheet (2)'!$A:$S,17,FALSE)</f>
        <v>BUF-1 B</v>
      </c>
      <c r="E1201" s="437" t="str">
        <f>VLOOKUP(C1201,'Tech. sheet (2)'!$A:$S,12,FALSE)</f>
        <v>ALU/C</v>
      </c>
      <c r="F1201" s="505">
        <v>2.0</v>
      </c>
      <c r="G1201" s="505" t="s">
        <v>3306</v>
      </c>
      <c r="H1201" s="436">
        <f>VLOOKUP(A1201,Register!$B:$E,4,FALSE)</f>
        <v>24000</v>
      </c>
      <c r="I1201" s="412"/>
      <c r="J1201" s="412"/>
      <c r="K1201" s="412"/>
      <c r="L1201" s="412"/>
      <c r="M1201" s="412"/>
      <c r="N1201" s="111" t="s">
        <v>2757</v>
      </c>
      <c r="O1201" s="344" t="str">
        <f>VLOOKUP(P1201,'Tech. sheet (2)'!$A:$R,18,FALSE)</f>
        <v>L-808-908-200TH550S2828-BAO-A07B05</v>
      </c>
      <c r="P1201" s="343" t="str">
        <f>VLOOKUP(N1201,Register!$B:$E,3,FALSE)</f>
        <v>OT96 Alu/G BAO auto</v>
      </c>
      <c r="Q1201" s="437" t="str">
        <f>VLOOKUP(P1201,'Tech. sheet (2)'!$A:$S,17,FALSE)</f>
        <v>96-2 A</v>
      </c>
      <c r="R1201" s="437" t="str">
        <f>VLOOKUP(P1201,'Tech. sheet (2)'!$A:$S,12,FALSE)</f>
        <v>ALU/G</v>
      </c>
      <c r="S1201" s="505">
        <v>2.0</v>
      </c>
      <c r="T1201" s="505" t="s">
        <v>3307</v>
      </c>
      <c r="U1201" s="436">
        <f>VLOOKUP(N1201,Register!$B:$E,4,FALSE)</f>
        <v>20000</v>
      </c>
      <c r="V1201" s="412"/>
      <c r="W1201" s="270"/>
      <c r="X1201" s="270"/>
      <c r="Y1201" s="270"/>
      <c r="Z1201" s="270"/>
      <c r="AA1201" s="270"/>
      <c r="AB1201" s="270"/>
      <c r="AC1201" s="270"/>
    </row>
    <row r="1202" ht="15.75" customHeight="1">
      <c r="A1202" s="141" t="s">
        <v>2777</v>
      </c>
      <c r="B1202" s="436" t="str">
        <f>VLOOKUP(C1202,'Tech. sheet (2)'!$A:$S,18,FALSE)</f>
        <v>L-975-925-140TS550S2828-USK-C06K05</v>
      </c>
      <c r="C1202" s="437" t="str">
        <f>VLOOKUP(A1202,Register!$B:$F,3,FALSE)</f>
        <v>0,14x975x925 G/C USK</v>
      </c>
      <c r="D1202" s="437" t="str">
        <f>VLOOKUP(C1202,'Tech. sheet (2)'!$A:$S,17,FALSE)</f>
        <v>BUF-11 A</v>
      </c>
      <c r="E1202" s="437" t="str">
        <f>VLOOKUP(C1202,'Tech. sheet (2)'!$A:$S,12,FALSE)</f>
        <v>G/C</v>
      </c>
      <c r="F1202" s="505">
        <v>1.0</v>
      </c>
      <c r="G1202" s="505" t="s">
        <v>3306</v>
      </c>
      <c r="H1202" s="436">
        <f>VLOOKUP(A1202,Register!$B:$E,4,FALSE)</f>
        <v>40000</v>
      </c>
      <c r="I1202" s="412"/>
      <c r="J1202" s="412"/>
      <c r="K1202" s="412"/>
      <c r="L1202" s="412"/>
      <c r="M1202" s="412"/>
      <c r="N1202" s="111" t="s">
        <v>2771</v>
      </c>
      <c r="O1202" s="344" t="str">
        <f>VLOOKUP(P1202,'Tech. sheet (2)'!$A:$R,18,FALSE)</f>
        <v>Жерсть 0,16x942x790 -/G </v>
      </c>
      <c r="P1202" s="343" t="str">
        <f>VLOOKUP(N1202,Register!$B:$E,3,FALSE)</f>
        <v>0,16x942x790 -/G</v>
      </c>
      <c r="Q1202" s="437" t="str">
        <f>VLOOKUP(P1202,'Tech. sheet (2)'!$A:$S,17,FALSE)</f>
        <v>B05</v>
      </c>
      <c r="R1202" s="437" t="str">
        <f>VLOOKUP(P1202,'Tech. sheet (2)'!$A:$S,12,FALSE)</f>
        <v>/G</v>
      </c>
      <c r="S1202" s="505">
        <v>1.0</v>
      </c>
      <c r="T1202" s="505" t="s">
        <v>3307</v>
      </c>
      <c r="U1202" s="436">
        <f>VLOOKUP(N1202,Register!$B:$E,4,FALSE)</f>
        <v>776</v>
      </c>
      <c r="V1202" s="412"/>
      <c r="W1202" s="270"/>
      <c r="X1202" s="270"/>
      <c r="Y1202" s="270"/>
      <c r="Z1202" s="270"/>
      <c r="AA1202" s="270"/>
      <c r="AB1202" s="270"/>
      <c r="AC1202" s="270"/>
    </row>
    <row r="1203" ht="15.75" customHeight="1">
      <c r="A1203" s="111" t="s">
        <v>2686</v>
      </c>
      <c r="B1203" s="436" t="str">
        <f>VLOOKUP(C1203,'Tech. sheet (2)'!$A:$S,18,FALSE)</f>
        <v>L-838-942-170TH550F2820-BAO-A55K05</v>
      </c>
      <c r="C1203" s="437" t="str">
        <f>VLOOKUP(A1203,Register!$B:$F,3,FALSE)</f>
        <v>0,17x838x942 ALU/С BAO</v>
      </c>
      <c r="D1203" s="437" t="str">
        <f>VLOOKUP(C1203,'Tech. sheet (2)'!$A:$S,17,FALSE)</f>
        <v>BUF-8 A</v>
      </c>
      <c r="E1203" s="437" t="str">
        <f>VLOOKUP(C1203,'Tech. sheet (2)'!$A:$S,12,FALSE)</f>
        <v>ALU/С</v>
      </c>
      <c r="F1203" s="505">
        <v>2.0</v>
      </c>
      <c r="G1203" s="505" t="s">
        <v>3306</v>
      </c>
      <c r="H1203" s="436">
        <f>VLOOKUP(A1203,Register!$B:$E,4,FALSE)</f>
        <v>27000</v>
      </c>
      <c r="I1203" s="412"/>
      <c r="J1203" s="412"/>
      <c r="K1203" s="412"/>
      <c r="L1203" s="412"/>
      <c r="M1203" s="412"/>
      <c r="N1203" s="111" t="s">
        <v>2772</v>
      </c>
      <c r="O1203" s="344" t="str">
        <f>VLOOKUP(P1203,'Tech. sheet (2)'!$A:$R,18,FALSE)</f>
        <v>Жерсть 0,14x913x766 -/G </v>
      </c>
      <c r="P1203" s="343" t="str">
        <f>VLOOKUP(N1203,Register!$B:$E,3,FALSE)</f>
        <v>0,14x913x766 -/G </v>
      </c>
      <c r="Q1203" s="437" t="str">
        <f>VLOOKUP(P1203,'Tech. sheet (2)'!$A:$S,17,FALSE)</f>
        <v>06C</v>
      </c>
      <c r="R1203" s="437" t="str">
        <f>VLOOKUP(P1203,'Tech. sheet (2)'!$A:$S,12,FALSE)</f>
        <v>W/G</v>
      </c>
      <c r="S1203" s="505">
        <v>1.0</v>
      </c>
      <c r="T1203" s="505" t="s">
        <v>3307</v>
      </c>
      <c r="U1203" s="436">
        <f>VLOOKUP(N1203,Register!$B:$E,4,FALSE)</f>
        <v>1536</v>
      </c>
      <c r="V1203" s="412"/>
      <c r="W1203" s="270"/>
      <c r="X1203" s="270"/>
      <c r="Y1203" s="270"/>
      <c r="Z1203" s="270"/>
      <c r="AA1203" s="270"/>
      <c r="AB1203" s="270"/>
      <c r="AC1203" s="270"/>
    </row>
    <row r="1204" ht="15.75" customHeight="1">
      <c r="A1204" s="111" t="s">
        <v>2785</v>
      </c>
      <c r="B1204" s="436" t="str">
        <f>VLOOKUP(C1204,'Tech. sheet (2)'!$A:$S,18,FALSE)</f>
        <v>L-954-848-160TH520S2828-RAS-15VK05</v>
      </c>
      <c r="C1204" s="437" t="str">
        <f>VLOOKUP(A1204,Register!$B:$F,3,FALSE)</f>
        <v>OT062-ELQ6216A3A RAS</v>
      </c>
      <c r="D1204" s="437" t="str">
        <f>VLOOKUP(C1204,'Tech. sheet (2)'!$A:$S,17,FALSE)</f>
        <v>62-3 B</v>
      </c>
      <c r="E1204" s="437" t="str">
        <f>VLOOKUP(C1204,'Tech. sheet (2)'!$A:$S,12,FALSE)</f>
        <v>W/C 15V</v>
      </c>
      <c r="F1204" s="505">
        <v>1.0</v>
      </c>
      <c r="G1204" s="505" t="s">
        <v>3306</v>
      </c>
      <c r="H1204" s="436">
        <f>VLOOKUP(A1204,Register!$B:$E,4,FALSE)</f>
        <v>30000</v>
      </c>
      <c r="I1204" s="412"/>
      <c r="J1204" s="412"/>
      <c r="K1204" s="412"/>
      <c r="L1204" s="412"/>
      <c r="M1204" s="412"/>
      <c r="N1204" s="111" t="s">
        <v>2740</v>
      </c>
      <c r="O1204" s="344" t="str">
        <f>VLOOKUP(P1204,'Tech. sheet (2)'!$A:$R,18,FALSE)</f>
        <v>L-808-908-180TH550S2828-BAO-A07K05</v>
      </c>
      <c r="P1204" s="343" t="str">
        <f>VLOOKUP(N1204,Register!$B:$E,3,FALSE)</f>
        <v>OT96 ALU/C 0,18 BAO auto</v>
      </c>
      <c r="Q1204" s="437" t="str">
        <f>VLOOKUP(P1204,'Tech. sheet (2)'!$A:$S,17,FALSE)</f>
        <v>96-1 B</v>
      </c>
      <c r="R1204" s="437" t="str">
        <f>VLOOKUP(P1204,'Tech. sheet (2)'!$A:$S,12,FALSE)</f>
        <v>ALU/C</v>
      </c>
      <c r="S1204" s="505">
        <v>2.0</v>
      </c>
      <c r="T1204" s="505" t="s">
        <v>3306</v>
      </c>
      <c r="U1204" s="436">
        <f>VLOOKUP(N1204,Register!$B:$E,4,FALSE)</f>
        <v>19000</v>
      </c>
      <c r="V1204" s="412"/>
      <c r="W1204" s="270"/>
      <c r="X1204" s="270"/>
      <c r="Y1204" s="270"/>
      <c r="Z1204" s="270"/>
      <c r="AA1204" s="270"/>
      <c r="AB1204" s="270"/>
      <c r="AC1204" s="270"/>
    </row>
    <row r="1205" ht="15.75" customHeight="1">
      <c r="A1205" s="111" t="s">
        <v>2790</v>
      </c>
      <c r="B1205" s="436" t="str">
        <f>VLOOKUP(C1205,'Tech. sheet (2)'!$A:$S,18,FALSE)</f>
        <v>L-954-848-160TH520S2828-USK-15VK05</v>
      </c>
      <c r="C1205" s="437" t="str">
        <f>VLOOKUP(A1205,Register!$B:$F,3,FALSE)</f>
        <v>OT062-ELQ6216A3A USK</v>
      </c>
      <c r="D1205" s="437" t="str">
        <f>VLOOKUP(C1205,'Tech. sheet (2)'!$A:$S,17,FALSE)</f>
        <v>62-3 B</v>
      </c>
      <c r="E1205" s="447" t="str">
        <f>VLOOKUP(C1205,'Tech. sheet (2)'!$A:$S,12,FALSE)</f>
        <v>W/C 15V</v>
      </c>
      <c r="F1205" s="505">
        <v>1.0</v>
      </c>
      <c r="G1205" s="505" t="s">
        <v>3306</v>
      </c>
      <c r="H1205" s="436">
        <f>VLOOKUP(A1205,Register!$B:$E,4,FALSE)</f>
        <v>25000</v>
      </c>
      <c r="I1205" s="412"/>
      <c r="J1205" s="412"/>
      <c r="K1205" s="412"/>
      <c r="L1205" s="412"/>
      <c r="M1205" s="412"/>
      <c r="N1205" s="111" t="s">
        <v>2741</v>
      </c>
      <c r="O1205" s="344" t="str">
        <f>VLOOKUP(P1205,'Tech. sheet (2)'!$A:$R,18,FALSE)</f>
        <v>L-808-908-180TH550S2828-USK-A07K05</v>
      </c>
      <c r="P1205" s="343" t="str">
        <f>VLOOKUP(N1205,Register!$B:$E,3,FALSE)</f>
        <v>OT96 ALU/C 0,18 USK auto</v>
      </c>
      <c r="Q1205" s="437" t="str">
        <f>VLOOKUP(P1205,'Tech. sheet (2)'!$A:$S,17,FALSE)</f>
        <v>96-1 B</v>
      </c>
      <c r="R1205" s="437" t="str">
        <f>VLOOKUP(P1205,'Tech. sheet (2)'!$A:$S,12,FALSE)</f>
        <v>ALU/C</v>
      </c>
      <c r="S1205" s="505">
        <v>2.0</v>
      </c>
      <c r="T1205" s="505" t="s">
        <v>3306</v>
      </c>
      <c r="U1205" s="436">
        <f>VLOOKUP(N1205,Register!$B:$E,4,FALSE)</f>
        <v>10000</v>
      </c>
      <c r="V1205" s="412"/>
      <c r="W1205" s="270"/>
      <c r="X1205" s="270"/>
      <c r="Y1205" s="270"/>
      <c r="Z1205" s="270"/>
      <c r="AA1205" s="270"/>
      <c r="AB1205" s="270"/>
      <c r="AC1205" s="270"/>
    </row>
    <row r="1206" ht="15.75" customHeight="1">
      <c r="A1206" s="111" t="s">
        <v>2788</v>
      </c>
      <c r="B1206" s="436" t="str">
        <f>VLOOKUP(C1206,'Tech. sheet (2)'!$A:$S,18,FALSE)</f>
        <v>L-954-848-160TH520S2828-USK-21EK05</v>
      </c>
      <c r="C1206" s="437" t="str">
        <f>VLOOKUP(A1206,Register!$B:$F,3,FALSE)</f>
        <v> OT062-21EK05 0,16 USK</v>
      </c>
      <c r="D1206" s="437" t="str">
        <f>VLOOKUP(C1206,'Tech. sheet (2)'!$A:$S,17,FALSE)</f>
        <v>62-1 B</v>
      </c>
      <c r="E1206" s="437" t="str">
        <f>VLOOKUP(C1206,'Tech. sheet (2)'!$A:$S,12,FALSE)</f>
        <v>21EK05</v>
      </c>
      <c r="F1206" s="505">
        <v>1.0</v>
      </c>
      <c r="G1206" s="505" t="s">
        <v>3306</v>
      </c>
      <c r="H1206" s="436">
        <f>VLOOKUP(A1206,Register!$B:$E,4,FALSE)</f>
        <v>10000</v>
      </c>
      <c r="I1206" s="412"/>
      <c r="J1206" s="412"/>
      <c r="K1206" s="412"/>
      <c r="L1206" s="412"/>
      <c r="M1206" s="412"/>
      <c r="N1206" s="157" t="s">
        <v>2769</v>
      </c>
      <c r="O1206" s="344" t="str">
        <f>VLOOKUP(P1206,'Tech. sheet (2)'!$A:$R,18,FALSE)</f>
        <v>L-975-925-140TS550S2828-USK-C06K05</v>
      </c>
      <c r="P1206" s="343" t="str">
        <f>VLOOKUP(N1206,Register!$B:$E,3,FALSE)</f>
        <v>0,14x975x925 G/C USK</v>
      </c>
      <c r="Q1206" s="437" t="str">
        <f>VLOOKUP(P1206,'Tech. sheet (2)'!$A:$S,17,FALSE)</f>
        <v>BUF-11 A</v>
      </c>
      <c r="R1206" s="437" t="str">
        <f>VLOOKUP(P1206,'Tech. sheet (2)'!$A:$S,12,FALSE)</f>
        <v>G/C</v>
      </c>
      <c r="S1206" s="505">
        <v>1.0</v>
      </c>
      <c r="T1206" s="505" t="s">
        <v>3306</v>
      </c>
      <c r="U1206" s="436">
        <f>VLOOKUP(N1206,Register!$B:$E,4,FALSE)</f>
        <v>20000</v>
      </c>
      <c r="V1206" s="412"/>
      <c r="W1206" s="270"/>
      <c r="X1206" s="270"/>
      <c r="Y1206" s="270"/>
      <c r="Z1206" s="270"/>
      <c r="AA1206" s="270"/>
      <c r="AB1206" s="270"/>
      <c r="AC1206" s="270"/>
    </row>
    <row r="1207" ht="15.75" customHeight="1">
      <c r="A1207" s="141" t="s">
        <v>2786</v>
      </c>
      <c r="B1207" s="436" t="str">
        <f>VLOOKUP(C1207,'Tech. sheet (2)'!$A:$S,18,FALSE)</f>
        <v>L-954-848-160TH520S2828-USK-20EK05</v>
      </c>
      <c r="C1207" s="437" t="str">
        <f>VLOOKUP(A1207,Register!$B:$F,3,FALSE)</f>
        <v> OT062-20EK05 0,16 USK</v>
      </c>
      <c r="D1207" s="437" t="str">
        <f>VLOOKUP(C1207,'Tech. sheet (2)'!$A:$S,17,FALSE)</f>
        <v>62-4 B</v>
      </c>
      <c r="E1207" s="437" t="str">
        <f>VLOOKUP(C1207,'Tech. sheet (2)'!$A:$S,12,FALSE)</f>
        <v>20EK05</v>
      </c>
      <c r="F1207" s="505">
        <v>1.0</v>
      </c>
      <c r="G1207" s="505" t="s">
        <v>3326</v>
      </c>
      <c r="H1207" s="436">
        <f>VLOOKUP(A1207,Register!$B:$E,4,FALSE)</f>
        <v>5600</v>
      </c>
      <c r="I1207" s="412"/>
      <c r="J1207" s="412"/>
      <c r="K1207" s="412"/>
      <c r="L1207" s="412"/>
      <c r="M1207" s="412"/>
      <c r="N1207" s="157" t="s">
        <v>2770</v>
      </c>
      <c r="O1207" s="344" t="str">
        <f>VLOOKUP(P1207,'Tech. sheet (2)'!$A:$R,18,FALSE)</f>
        <v>L-975-925-140TS550S2828-USK-C06K05</v>
      </c>
      <c r="P1207" s="343" t="str">
        <f>VLOOKUP(N1207,Register!$B:$E,3,FALSE)</f>
        <v>0,14x975x925 G/C USK</v>
      </c>
      <c r="Q1207" s="437" t="str">
        <f>VLOOKUP(P1207,'Tech. sheet (2)'!$A:$S,17,FALSE)</f>
        <v>BUF-11 A</v>
      </c>
      <c r="R1207" s="437" t="str">
        <f>VLOOKUP(P1207,'Tech. sheet (2)'!$A:$S,12,FALSE)</f>
        <v>G/C</v>
      </c>
      <c r="S1207" s="505">
        <v>1.0</v>
      </c>
      <c r="T1207" s="505" t="s">
        <v>3306</v>
      </c>
      <c r="U1207" s="436">
        <f>VLOOKUP(N1207,Register!$B:$E,4,FALSE)</f>
        <v>30000</v>
      </c>
      <c r="V1207" s="412"/>
      <c r="W1207" s="270"/>
      <c r="X1207" s="270"/>
      <c r="Y1207" s="270"/>
      <c r="Z1207" s="270"/>
      <c r="AA1207" s="270"/>
      <c r="AB1207" s="270"/>
      <c r="AC1207" s="270"/>
    </row>
    <row r="1208" ht="15.75" customHeight="1">
      <c r="A1208" s="111" t="s">
        <v>2777</v>
      </c>
      <c r="B1208" s="436" t="str">
        <f>VLOOKUP(C1208,'Tech. sheet (2)'!$A:$S,18,FALSE)</f>
        <v>L-975-925-140TS550S2828-USK-C06K05</v>
      </c>
      <c r="C1208" s="437" t="str">
        <f>VLOOKUP(A1208,Register!$B:$F,3,FALSE)</f>
        <v>0,14x975x925 G/C USK</v>
      </c>
      <c r="D1208" s="437" t="str">
        <f>VLOOKUP(C1208,'Tech. sheet (2)'!$A:$S,17,FALSE)</f>
        <v>BUF-11 A</v>
      </c>
      <c r="E1208" s="437" t="str">
        <f>VLOOKUP(C1208,'Tech. sheet (2)'!$A:$S,12,FALSE)</f>
        <v>G/C</v>
      </c>
      <c r="F1208" s="505">
        <v>2.0</v>
      </c>
      <c r="G1208" s="505">
        <v>101597.0</v>
      </c>
      <c r="H1208" s="436">
        <f>VLOOKUP(A1208,Register!$B:$E,4,FALSE)</f>
        <v>40000</v>
      </c>
      <c r="I1208" s="412"/>
      <c r="J1208" s="412"/>
      <c r="K1208" s="412"/>
      <c r="L1208" s="412"/>
      <c r="M1208" s="412"/>
      <c r="N1208" s="111" t="s">
        <v>2775</v>
      </c>
      <c r="O1208" s="344" t="str">
        <f>VLOOKUP(P1208,'Tech. sheet (2)'!$A:$R,18,FALSE)</f>
        <v>L-954-848-160TH520S2828-RAS-15VK05</v>
      </c>
      <c r="P1208" s="343" t="str">
        <f>VLOOKUP(N1208,Register!$B:$E,3,FALSE)</f>
        <v>OT062-ELQ6216A3A RAS</v>
      </c>
      <c r="Q1208" s="437" t="str">
        <f>VLOOKUP(P1208,'Tech. sheet (2)'!$A:$S,17,FALSE)</f>
        <v>62-3 B</v>
      </c>
      <c r="R1208" s="437" t="str">
        <f>VLOOKUP(P1208,'Tech. sheet (2)'!$A:$S,12,FALSE)</f>
        <v>W/C 15V</v>
      </c>
      <c r="S1208" s="505">
        <v>1.0</v>
      </c>
      <c r="T1208" s="505" t="s">
        <v>3306</v>
      </c>
      <c r="U1208" s="436">
        <f>VLOOKUP(N1208,Register!$B:$E,4,FALSE)</f>
        <v>20000</v>
      </c>
      <c r="V1208" s="412"/>
      <c r="W1208" s="270"/>
      <c r="X1208" s="270"/>
      <c r="Y1208" s="270"/>
      <c r="Z1208" s="270"/>
      <c r="AA1208" s="270"/>
      <c r="AB1208" s="270"/>
      <c r="AC1208" s="270"/>
    </row>
    <row r="1209" ht="15.75" customHeight="1">
      <c r="A1209" s="157" t="s">
        <v>2788</v>
      </c>
      <c r="B1209" s="436" t="str">
        <f>VLOOKUP(C1209,'Tech. sheet (2)'!$A:$S,18,FALSE)</f>
        <v>L-954-848-160TH520S2828-USK-21EK05</v>
      </c>
      <c r="C1209" s="437" t="str">
        <f>VLOOKUP(A1209,Register!$B:$F,3,FALSE)</f>
        <v> OT062-21EK05 0,16 USK</v>
      </c>
      <c r="D1209" s="437" t="str">
        <f>VLOOKUP(C1209,'Tech. sheet (2)'!$A:$S,17,FALSE)</f>
        <v>62-1 B</v>
      </c>
      <c r="E1209" s="437" t="str">
        <f>VLOOKUP(C1209,'Tech. sheet (2)'!$A:$S,12,FALSE)</f>
        <v>21EK05</v>
      </c>
      <c r="F1209" s="505">
        <v>3.0</v>
      </c>
      <c r="G1209" s="505" t="s">
        <v>3310</v>
      </c>
      <c r="H1209" s="436">
        <f>VLOOKUP(A1209,Register!$B:$E,4,FALSE)</f>
        <v>10000</v>
      </c>
      <c r="I1209" s="412"/>
      <c r="J1209" s="412"/>
      <c r="K1209" s="412"/>
      <c r="L1209" s="412"/>
      <c r="M1209" s="412"/>
      <c r="N1209" s="111" t="s">
        <v>2760</v>
      </c>
      <c r="O1209" s="344" t="str">
        <f>VLOOKUP(P1209,'Tech. sheet (2)'!$A:$R,18,FALSE)</f>
        <v>L-913-766-140TS340F2020-RAS-А08К05</v>
      </c>
      <c r="P1209" s="343" t="str">
        <f>VLOOKUP(N1209,Register!$B:$E,3,FALSE)</f>
        <v>0,14x913x766 RAS A08</v>
      </c>
      <c r="Q1209" s="437" t="str">
        <f>VLOOKUP(P1209,'Tech. sheet (2)'!$A:$S,17,FALSE)</f>
        <v>BUF-1 B</v>
      </c>
      <c r="R1209" s="437" t="str">
        <f>VLOOKUP(P1209,'Tech. sheet (2)'!$A:$S,12,FALSE)</f>
        <v>ALU/C</v>
      </c>
      <c r="S1209" s="505">
        <v>2.0</v>
      </c>
      <c r="T1209" s="505" t="s">
        <v>3306</v>
      </c>
      <c r="U1209" s="436">
        <f>VLOOKUP(N1209,Register!$B:$E,4,FALSE)</f>
        <v>36000</v>
      </c>
      <c r="V1209" s="412"/>
      <c r="W1209" s="270"/>
      <c r="X1209" s="270"/>
      <c r="Y1209" s="270"/>
      <c r="Z1209" s="270"/>
      <c r="AA1209" s="270"/>
      <c r="AB1209" s="270"/>
      <c r="AC1209" s="270"/>
    </row>
    <row r="1210" ht="15.75" customHeight="1">
      <c r="A1210" s="111" t="s">
        <v>2782</v>
      </c>
      <c r="B1210" s="436" t="str">
        <f>VLOOKUP(C1210,'Tech. sheet (2)'!$A:$S,18,FALSE)</f>
        <v>L-918-925-140TS550S2828-USK-C06K05  </v>
      </c>
      <c r="C1210" s="437" t="str">
        <f>VLOOKUP(A1210,Register!$B:$F,3,FALSE)</f>
        <v>0,14x918x925 USK G/C</v>
      </c>
      <c r="D1210" s="437" t="str">
        <f>VLOOKUP(C1210,'Tech. sheet (2)'!$A:$S,17,FALSE)</f>
        <v>BUF-9 A</v>
      </c>
      <c r="E1210" s="437" t="str">
        <f>VLOOKUP(C1210,'Tech. sheet (2)'!$A:$S,12,FALSE)</f>
        <v>G/C</v>
      </c>
      <c r="F1210" s="505">
        <v>1.0</v>
      </c>
      <c r="G1210" s="505" t="s">
        <v>3306</v>
      </c>
      <c r="H1210" s="436">
        <f>VLOOKUP(A1210,Register!$B:$E,4,FALSE)</f>
        <v>49000</v>
      </c>
      <c r="I1210" s="412"/>
      <c r="J1210" s="412"/>
      <c r="K1210" s="412"/>
      <c r="L1210" s="412"/>
      <c r="M1210" s="412"/>
      <c r="N1210" s="111" t="s">
        <v>2758</v>
      </c>
      <c r="O1210" s="344" t="str">
        <f>VLOOKUP(P1210,'Tech. sheet (2)'!$A:$R,18,FALSE)</f>
        <v>L-942-790-160TS340S2020-RAS-А08К05</v>
      </c>
      <c r="P1210" s="343" t="str">
        <f>VLOOKUP(N1210,Register!$B:$E,3,FALSE)</f>
        <v>0,16x942x790 ALU/С</v>
      </c>
      <c r="Q1210" s="437" t="str">
        <f>VLOOKUP(P1210,'Tech. sheet (2)'!$A:$S,17,FALSE)</f>
        <v>BUF-3 A</v>
      </c>
      <c r="R1210" s="437" t="str">
        <f>VLOOKUP(P1210,'Tech. sheet (2)'!$A:$S,12,FALSE)</f>
        <v>ALU/С</v>
      </c>
      <c r="S1210" s="505">
        <v>2.0</v>
      </c>
      <c r="T1210" s="505" t="s">
        <v>3306</v>
      </c>
      <c r="U1210" s="436">
        <f>VLOOKUP(N1210,Register!$B:$E,4,FALSE)</f>
        <v>20000</v>
      </c>
      <c r="V1210" s="412"/>
      <c r="W1210" s="270"/>
      <c r="X1210" s="270"/>
      <c r="Y1210" s="270"/>
      <c r="Z1210" s="270"/>
      <c r="AA1210" s="270"/>
      <c r="AB1210" s="270"/>
      <c r="AC1210" s="270"/>
    </row>
    <row r="1211" ht="15.75" customHeight="1">
      <c r="A1211" s="111" t="s">
        <v>2758</v>
      </c>
      <c r="B1211" s="436" t="str">
        <f>VLOOKUP(C1211,'Tech. sheet (2)'!$A:$S,18,FALSE)</f>
        <v>L-942-790-160TS340S2020-RAS-А08К05</v>
      </c>
      <c r="C1211" s="437" t="str">
        <f>VLOOKUP(A1211,Register!$B:$F,3,FALSE)</f>
        <v>0,16x942x790 ALU/С</v>
      </c>
      <c r="D1211" s="437" t="str">
        <f>VLOOKUP(C1211,'Tech. sheet (2)'!$A:$S,17,FALSE)</f>
        <v>BUF-3 A</v>
      </c>
      <c r="E1211" s="437" t="str">
        <f>VLOOKUP(C1211,'Tech. sheet (2)'!$A:$S,12,FALSE)</f>
        <v>ALU/С</v>
      </c>
      <c r="F1211" s="505">
        <v>2.0</v>
      </c>
      <c r="G1211" s="505" t="s">
        <v>3306</v>
      </c>
      <c r="H1211" s="436">
        <f>VLOOKUP(A1211,Register!$B:$E,4,FALSE)</f>
        <v>20000</v>
      </c>
      <c r="I1211" s="412"/>
      <c r="J1211" s="412"/>
      <c r="K1211" s="412"/>
      <c r="L1211" s="412"/>
      <c r="M1211" s="412"/>
      <c r="N1211" s="111" t="s">
        <v>2774</v>
      </c>
      <c r="O1211" s="450" t="str">
        <f>VLOOKUP(P1211,'Tech. sheet (2)'!$A:$R,18,FALSE)</f>
        <v>L-950-876-270TH435F5628-BAO-20EB05</v>
      </c>
      <c r="P1211" s="343" t="str">
        <f>VLOOKUP(N1211,Register!$B:$E,3,FALSE)</f>
        <v>OT153-ELQ1542A3A BAO</v>
      </c>
      <c r="Q1211" s="437" t="str">
        <f>VLOOKUP(P1211,'Tech. sheet (2)'!$A:$S,17,FALSE)</f>
        <v>153-1 A</v>
      </c>
      <c r="R1211" s="447" t="str">
        <f>VLOOKUP(P1211,'Tech. sheet (2)'!$A:$S,12,FALSE)</f>
        <v>W/G</v>
      </c>
      <c r="S1211" s="505">
        <v>2.0</v>
      </c>
      <c r="T1211" s="505">
        <v>819059.0</v>
      </c>
      <c r="U1211" s="436">
        <f>VLOOKUP(N1211,Register!$B:$E,4,FALSE)</f>
        <v>20000</v>
      </c>
      <c r="V1211" s="412"/>
      <c r="W1211" s="270"/>
      <c r="X1211" s="270"/>
      <c r="Y1211" s="270"/>
      <c r="Z1211" s="270"/>
      <c r="AA1211" s="270"/>
      <c r="AB1211" s="270"/>
      <c r="AC1211" s="270"/>
    </row>
    <row r="1212" ht="15.75" customHeight="1">
      <c r="A1212" s="111" t="s">
        <v>2799</v>
      </c>
      <c r="B1212" s="436" t="str">
        <f>VLOOKUP(C1212,'Tech. sheet (2)'!$A:$S,18,FALSE)</f>
        <v>L-913-766-140TS340F2020-RAS-А08К05</v>
      </c>
      <c r="C1212" s="437" t="str">
        <f>VLOOKUP(A1212,Register!$B:$F,3,FALSE)</f>
        <v>0,14x913x766 RAS A08</v>
      </c>
      <c r="D1212" s="437" t="str">
        <f>VLOOKUP(C1212,'Tech. sheet (2)'!$A:$S,17,FALSE)</f>
        <v>BUF-1 B</v>
      </c>
      <c r="E1212" s="437" t="str">
        <f>VLOOKUP(C1212,'Tech. sheet (2)'!$A:$S,12,FALSE)</f>
        <v>ALU/C</v>
      </c>
      <c r="F1212" s="505">
        <v>2.0</v>
      </c>
      <c r="G1212" s="505" t="s">
        <v>3306</v>
      </c>
      <c r="H1212" s="436">
        <f>VLOOKUP(A1212,Register!$B:$E,4,FALSE)</f>
        <v>30000</v>
      </c>
      <c r="I1212" s="412"/>
      <c r="J1212" s="412"/>
      <c r="K1212" s="412"/>
      <c r="L1212" s="412"/>
      <c r="M1212" s="412"/>
      <c r="N1212" s="111" t="s">
        <v>2774</v>
      </c>
      <c r="O1212" s="450" t="str">
        <f>VLOOKUP(P1212,'Tech. sheet (2)'!$A:$R,18,FALSE)</f>
        <v>L-950-876-270TH435F5628-BAO-20EB05</v>
      </c>
      <c r="P1212" s="343" t="str">
        <f>VLOOKUP(N1212,Register!$B:$E,3,FALSE)</f>
        <v>OT153-ELQ1542A3A BAO</v>
      </c>
      <c r="Q1212" s="437" t="str">
        <f>VLOOKUP(P1212,'Tech. sheet (2)'!$A:$S,17,FALSE)</f>
        <v>153-1 A</v>
      </c>
      <c r="R1212" s="447" t="str">
        <f>VLOOKUP(P1212,'Tech. sheet (2)'!$A:$S,12,FALSE)</f>
        <v>W/G</v>
      </c>
      <c r="S1212" s="505">
        <v>3.0</v>
      </c>
      <c r="T1212" s="505">
        <v>816733.0</v>
      </c>
      <c r="U1212" s="436">
        <f>VLOOKUP(N1212,Register!$B:$E,4,FALSE)</f>
        <v>20000</v>
      </c>
      <c r="V1212" s="412"/>
      <c r="W1212" s="270"/>
      <c r="X1212" s="270"/>
      <c r="Y1212" s="270"/>
      <c r="Z1212" s="270"/>
      <c r="AA1212" s="270"/>
      <c r="AB1212" s="270"/>
      <c r="AC1212" s="270"/>
    </row>
    <row r="1213" ht="15.75" customHeight="1">
      <c r="A1213" s="111" t="s">
        <v>2798</v>
      </c>
      <c r="B1213" s="436" t="str">
        <f>VLOOKUP(C1213,'Tech. sheet (2)'!$A:$S,18,FALSE)</f>
        <v>L-838-942-170TH550F2820-USK-A55K05   </v>
      </c>
      <c r="C1213" s="437" t="str">
        <f>VLOOKUP(A1213,Register!$B:$F,3,FALSE)</f>
        <v>0,17x838x942 USK ALU/С</v>
      </c>
      <c r="D1213" s="437" t="str">
        <f>VLOOKUP(C1213,'Tech. sheet (2)'!$A:$S,17,FALSE)</f>
        <v>BUF-8 A</v>
      </c>
      <c r="E1213" s="437" t="str">
        <f>VLOOKUP(C1213,'Tech. sheet (2)'!$A:$S,12,FALSE)</f>
        <v>ALU/С</v>
      </c>
      <c r="F1213" s="505">
        <v>2.0</v>
      </c>
      <c r="G1213" s="505" t="s">
        <v>3306</v>
      </c>
      <c r="H1213" s="436">
        <f>VLOOKUP(A1213,Register!$B:$E,4,FALSE)</f>
        <v>25000</v>
      </c>
      <c r="I1213" s="412"/>
      <c r="J1213" s="412"/>
      <c r="K1213" s="412"/>
      <c r="L1213" s="412"/>
      <c r="M1213" s="412"/>
      <c r="N1213" s="111" t="s">
        <v>2785</v>
      </c>
      <c r="O1213" s="344" t="str">
        <f>VLOOKUP(P1213,'Tech. sheet (2)'!$A:$R,18,FALSE)</f>
        <v>L-954-848-160TH520S2828-RAS-15VK05</v>
      </c>
      <c r="P1213" s="343" t="str">
        <f>VLOOKUP(N1213,Register!$B:$E,3,FALSE)</f>
        <v>OT062-ELQ6216A3A RAS</v>
      </c>
      <c r="Q1213" s="437" t="str">
        <f>VLOOKUP(P1213,'Tech. sheet (2)'!$A:$S,17,FALSE)</f>
        <v>62-3 B</v>
      </c>
      <c r="R1213" s="437" t="str">
        <f>VLOOKUP(P1213,'Tech. sheet (2)'!$A:$S,12,FALSE)</f>
        <v>W/C 15V</v>
      </c>
      <c r="S1213" s="505">
        <v>2.0</v>
      </c>
      <c r="T1213" s="505" t="s">
        <v>3309</v>
      </c>
      <c r="U1213" s="436">
        <f>VLOOKUP(N1213,Register!$B:$E,4,FALSE)</f>
        <v>30000</v>
      </c>
      <c r="V1213" s="412"/>
      <c r="W1213" s="270"/>
      <c r="X1213" s="270"/>
      <c r="Y1213" s="270"/>
      <c r="Z1213" s="270"/>
      <c r="AA1213" s="270"/>
      <c r="AB1213" s="270"/>
      <c r="AC1213" s="270"/>
    </row>
    <row r="1214" ht="15.75" customHeight="1">
      <c r="A1214" s="111" t="s">
        <v>2797</v>
      </c>
      <c r="B1214" s="436" t="str">
        <f>VLOOKUP(C1214,'Tech. sheet (2)'!$A:$S,18,FALSE)</f>
        <v>L-954-848-160TH520S2828-USK-15VK05</v>
      </c>
      <c r="C1214" s="437" t="str">
        <f>VLOOKUP(A1214,Register!$B:$F,3,FALSE)</f>
        <v>OT062-ELQ6216A3A USK</v>
      </c>
      <c r="D1214" s="437" t="str">
        <f>VLOOKUP(C1214,'Tech. sheet (2)'!$A:$S,17,FALSE)</f>
        <v>62-3 B</v>
      </c>
      <c r="E1214" s="447" t="str">
        <f>VLOOKUP(C1214,'Tech. sheet (2)'!$A:$S,12,FALSE)</f>
        <v>W/C 15V</v>
      </c>
      <c r="F1214" s="505">
        <v>1.0</v>
      </c>
      <c r="G1214" s="505" t="s">
        <v>3306</v>
      </c>
      <c r="H1214" s="436">
        <f>VLOOKUP(A1214,Register!$B:$E,4,FALSE)</f>
        <v>17000</v>
      </c>
      <c r="I1214" s="412"/>
      <c r="J1214" s="412"/>
      <c r="K1214" s="412"/>
      <c r="L1214" s="412"/>
      <c r="M1214" s="412"/>
      <c r="N1214" s="111" t="s">
        <v>2790</v>
      </c>
      <c r="O1214" s="344" t="str">
        <f>VLOOKUP(P1214,'Tech. sheet (2)'!$A:$R,18,FALSE)</f>
        <v>L-954-848-160TH520S2828-USK-15VK05</v>
      </c>
      <c r="P1214" s="343" t="str">
        <f>VLOOKUP(N1214,Register!$B:$E,3,FALSE)</f>
        <v>OT062-ELQ6216A3A USK</v>
      </c>
      <c r="Q1214" s="437" t="str">
        <f>VLOOKUP(P1214,'Tech. sheet (2)'!$A:$S,17,FALSE)</f>
        <v>62-3 B</v>
      </c>
      <c r="R1214" s="447" t="str">
        <f>VLOOKUP(P1214,'Tech. sheet (2)'!$A:$S,12,FALSE)</f>
        <v>W/C 15V</v>
      </c>
      <c r="S1214" s="505">
        <v>2.0</v>
      </c>
      <c r="T1214" s="505" t="s">
        <v>3309</v>
      </c>
      <c r="U1214" s="436">
        <f>VLOOKUP(N1214,Register!$B:$E,4,FALSE)</f>
        <v>25000</v>
      </c>
      <c r="V1214" s="412"/>
      <c r="W1214" s="270"/>
      <c r="X1214" s="270"/>
      <c r="Y1214" s="270"/>
      <c r="Z1214" s="270"/>
      <c r="AA1214" s="270"/>
      <c r="AB1214" s="270"/>
      <c r="AC1214" s="270"/>
    </row>
    <row r="1215" ht="15.75" customHeight="1">
      <c r="A1215" s="111" t="s">
        <v>2798</v>
      </c>
      <c r="B1215" s="436" t="str">
        <f>VLOOKUP(C1215,'Tech. sheet (2)'!$A:$S,18,FALSE)</f>
        <v>L-838-942-170TH550F2820-USK-A55K05   </v>
      </c>
      <c r="C1215" s="437" t="str">
        <f>VLOOKUP(A1215,Register!$B:$F,3,FALSE)</f>
        <v>0,17x838x942 USK ALU/С</v>
      </c>
      <c r="D1215" s="437" t="str">
        <f>VLOOKUP(C1215,'Tech. sheet (2)'!$A:$S,17,FALSE)</f>
        <v>BUF-8 A</v>
      </c>
      <c r="E1215" s="437" t="str">
        <f>VLOOKUP(C1215,'Tech. sheet (2)'!$A:$S,12,FALSE)</f>
        <v>ALU/С</v>
      </c>
      <c r="F1215" s="505">
        <v>2.0</v>
      </c>
      <c r="G1215" s="505" t="s">
        <v>3306</v>
      </c>
      <c r="H1215" s="436">
        <f>VLOOKUP(A1215,Register!$B:$E,4,FALSE)</f>
        <v>25000</v>
      </c>
      <c r="I1215" s="412"/>
      <c r="J1215" s="412"/>
      <c r="K1215" s="412"/>
      <c r="L1215" s="412"/>
      <c r="M1215" s="412"/>
      <c r="N1215" s="111" t="s">
        <v>2788</v>
      </c>
      <c r="O1215" s="344" t="str">
        <f>VLOOKUP(P1215,'Tech. sheet (2)'!$A:$R,18,FALSE)</f>
        <v>L-954-848-160TH520S2828-USK-21EK05</v>
      </c>
      <c r="P1215" s="343" t="str">
        <f>VLOOKUP(N1215,Register!$B:$E,3,FALSE)</f>
        <v> OT062-21EK05 0,16 USK</v>
      </c>
      <c r="Q1215" s="437" t="str">
        <f>VLOOKUP(P1215,'Tech. sheet (2)'!$A:$S,17,FALSE)</f>
        <v>62-1 B</v>
      </c>
      <c r="R1215" s="437" t="str">
        <f>VLOOKUP(P1215,'Tech. sheet (2)'!$A:$S,12,FALSE)</f>
        <v>21EK05</v>
      </c>
      <c r="S1215" s="505">
        <v>2.0</v>
      </c>
      <c r="T1215" s="505" t="s">
        <v>3309</v>
      </c>
      <c r="U1215" s="436">
        <f>VLOOKUP(N1215,Register!$B:$E,4,FALSE)</f>
        <v>10000</v>
      </c>
      <c r="V1215" s="412"/>
      <c r="W1215" s="270"/>
      <c r="X1215" s="270"/>
      <c r="Y1215" s="270"/>
      <c r="Z1215" s="270"/>
      <c r="AA1215" s="270"/>
      <c r="AB1215" s="270"/>
      <c r="AC1215" s="270"/>
    </row>
    <row r="1216" ht="15.75" customHeight="1">
      <c r="A1216" s="111" t="s">
        <v>2801</v>
      </c>
      <c r="B1216" s="436" t="str">
        <f>VLOOKUP(C1216,'Tech. sheet (2)'!$A:$S,18,FALSE)</f>
        <v>L-942-790-160TS340S2020-RAS-А08К05</v>
      </c>
      <c r="C1216" s="437" t="str">
        <f>VLOOKUP(A1216,Register!$B:$F,3,FALSE)</f>
        <v>0,16x942x790 ALU/С</v>
      </c>
      <c r="D1216" s="437" t="str">
        <f>VLOOKUP(C1216,'Tech. sheet (2)'!$A:$S,17,FALSE)</f>
        <v>BUF-3 A</v>
      </c>
      <c r="E1216" s="437" t="str">
        <f>VLOOKUP(C1216,'Tech. sheet (2)'!$A:$S,12,FALSE)</f>
        <v>ALU/С</v>
      </c>
      <c r="F1216" s="505">
        <v>1.0</v>
      </c>
      <c r="G1216" s="505" t="s">
        <v>3308</v>
      </c>
      <c r="H1216" s="436">
        <f>VLOOKUP(A1216,Register!$B:$E,4,FALSE)</f>
        <v>25000</v>
      </c>
      <c r="I1216" s="412"/>
      <c r="J1216" s="412"/>
      <c r="K1216" s="412"/>
      <c r="L1216" s="412"/>
      <c r="M1216" s="412"/>
      <c r="N1216" s="141" t="s">
        <v>2786</v>
      </c>
      <c r="O1216" s="344" t="str">
        <f>VLOOKUP(P1216,'Tech. sheet (2)'!$A:$R,18,FALSE)</f>
        <v>L-954-848-160TH520S2828-USK-20EK05</v>
      </c>
      <c r="P1216" s="343" t="str">
        <f>VLOOKUP(N1216,Register!$B:$E,3,FALSE)</f>
        <v> OT062-20EK05 0,16 USK</v>
      </c>
      <c r="Q1216" s="437" t="str">
        <f>VLOOKUP(P1216,'Tech. sheet (2)'!$A:$S,17,FALSE)</f>
        <v>62-4 B</v>
      </c>
      <c r="R1216" s="437" t="str">
        <f>VLOOKUP(P1216,'Tech. sheet (2)'!$A:$S,12,FALSE)</f>
        <v>20EK05</v>
      </c>
      <c r="S1216" s="505">
        <v>2.0</v>
      </c>
      <c r="T1216" s="505">
        <v>819059.0</v>
      </c>
      <c r="U1216" s="436">
        <f>VLOOKUP(N1216,Register!$B:$E,4,FALSE)</f>
        <v>5600</v>
      </c>
      <c r="V1216" s="412"/>
      <c r="W1216" s="270"/>
      <c r="X1216" s="270"/>
      <c r="Y1216" s="270"/>
      <c r="Z1216" s="270"/>
      <c r="AA1216" s="270"/>
      <c r="AB1216" s="270"/>
      <c r="AC1216" s="270"/>
    </row>
    <row r="1217" ht="15.75" customHeight="1">
      <c r="A1217" s="111" t="s">
        <v>2802</v>
      </c>
      <c r="B1217" s="436" t="str">
        <f>VLOOKUP(C1217,'Tech. sheet (2)'!$A:$S,18,FALSE)</f>
        <v>L-942-790-160TS340S2020-RAS-А08К05</v>
      </c>
      <c r="C1217" s="437" t="str">
        <f>VLOOKUP(A1217,Register!$B:$F,3,FALSE)</f>
        <v>0,16x942x790 ALU/С</v>
      </c>
      <c r="D1217" s="437" t="str">
        <f>VLOOKUP(C1217,'Tech. sheet (2)'!$A:$S,17,FALSE)</f>
        <v>BUF-3 A</v>
      </c>
      <c r="E1217" s="437" t="str">
        <f>VLOOKUP(C1217,'Tech. sheet (2)'!$A:$S,12,FALSE)</f>
        <v>ALU/С</v>
      </c>
      <c r="F1217" s="505">
        <v>1.0</v>
      </c>
      <c r="G1217" s="505" t="s">
        <v>3308</v>
      </c>
      <c r="H1217" s="436">
        <f>VLOOKUP(A1217,Register!$B:$E,4,FALSE)</f>
        <v>20000</v>
      </c>
      <c r="I1217" s="412"/>
      <c r="J1217" s="412"/>
      <c r="K1217" s="412"/>
      <c r="L1217" s="412"/>
      <c r="M1217" s="412"/>
      <c r="N1217" s="141" t="s">
        <v>2786</v>
      </c>
      <c r="O1217" s="344" t="str">
        <f>VLOOKUP(P1217,'Tech. sheet (2)'!$A:$R,18,FALSE)</f>
        <v>L-954-848-160TH520S2828-USK-20EK05</v>
      </c>
      <c r="P1217" s="343" t="str">
        <f>VLOOKUP(N1217,Register!$B:$E,3,FALSE)</f>
        <v> OT062-20EK05 0,16 USK</v>
      </c>
      <c r="Q1217" s="437" t="str">
        <f>VLOOKUP(P1217,'Tech. sheet (2)'!$A:$S,17,FALSE)</f>
        <v>62-4 B</v>
      </c>
      <c r="R1217" s="437" t="str">
        <f>VLOOKUP(P1217,'Tech. sheet (2)'!$A:$S,12,FALSE)</f>
        <v>20EK05</v>
      </c>
      <c r="S1217" s="505">
        <v>3.0</v>
      </c>
      <c r="T1217" s="505">
        <v>816733.0</v>
      </c>
      <c r="U1217" s="436">
        <f>VLOOKUP(N1217,Register!$B:$E,4,FALSE)</f>
        <v>5600</v>
      </c>
      <c r="V1217" s="412"/>
      <c r="W1217" s="270"/>
      <c r="X1217" s="270"/>
      <c r="Y1217" s="270"/>
      <c r="Z1217" s="270"/>
      <c r="AA1217" s="270"/>
      <c r="AB1217" s="270"/>
      <c r="AC1217" s="270"/>
    </row>
    <row r="1218" ht="15.75" customHeight="1">
      <c r="A1218" s="111" t="s">
        <v>2800</v>
      </c>
      <c r="B1218" s="436" t="str">
        <f>VLOOKUP(C1218,'Tech. sheet (2)'!$A:$S,18,FALSE)</f>
        <v>L-838-942-170TH550F2820-BAO-A55K05</v>
      </c>
      <c r="C1218" s="437" t="str">
        <f>VLOOKUP(A1218,Register!$B:$F,3,FALSE)</f>
        <v>0,17x838x942 ALU/С BAO</v>
      </c>
      <c r="D1218" s="437" t="str">
        <f>VLOOKUP(C1218,'Tech. sheet (2)'!$A:$S,17,FALSE)</f>
        <v>BUF-8 A</v>
      </c>
      <c r="E1218" s="437" t="str">
        <f>VLOOKUP(C1218,'Tech. sheet (2)'!$A:$S,12,FALSE)</f>
        <v>ALU/С</v>
      </c>
      <c r="F1218" s="505">
        <v>1.0</v>
      </c>
      <c r="G1218" s="505" t="s">
        <v>3308</v>
      </c>
      <c r="H1218" s="436">
        <f>VLOOKUP(A1218,Register!$B:$E,4,FALSE)</f>
        <v>25000</v>
      </c>
      <c r="I1218" s="412"/>
      <c r="J1218" s="412"/>
      <c r="K1218" s="412"/>
      <c r="L1218" s="412"/>
      <c r="M1218" s="412"/>
      <c r="N1218" s="111" t="s">
        <v>2782</v>
      </c>
      <c r="O1218" s="344" t="str">
        <f>VLOOKUP(P1218,'Tech. sheet (2)'!$A:$R,18,FALSE)</f>
        <v>L-918-925-140TS550S2828-USK-C06K05  </v>
      </c>
      <c r="P1218" s="343" t="str">
        <f>VLOOKUP(N1218,Register!$B:$E,3,FALSE)</f>
        <v>0,14x918x925 USK G/C</v>
      </c>
      <c r="Q1218" s="437" t="str">
        <f>VLOOKUP(P1218,'Tech. sheet (2)'!$A:$S,17,FALSE)</f>
        <v>BUF-9 A</v>
      </c>
      <c r="R1218" s="437" t="str">
        <f>VLOOKUP(P1218,'Tech. sheet (2)'!$A:$S,12,FALSE)</f>
        <v>G/C</v>
      </c>
      <c r="S1218" s="505">
        <v>2.0</v>
      </c>
      <c r="T1218" s="505">
        <v>101597.0</v>
      </c>
      <c r="U1218" s="436">
        <f>VLOOKUP(N1218,Register!$B:$E,4,FALSE)</f>
        <v>49000</v>
      </c>
      <c r="V1218" s="412"/>
      <c r="W1218" s="270"/>
      <c r="X1218" s="270"/>
      <c r="Y1218" s="270"/>
      <c r="Z1218" s="270"/>
      <c r="AA1218" s="270"/>
      <c r="AB1218" s="270"/>
      <c r="AC1218" s="270"/>
    </row>
    <row r="1219" ht="15.75" customHeight="1">
      <c r="A1219" s="111" t="s">
        <v>2804</v>
      </c>
      <c r="B1219" s="436" t="str">
        <f>VLOOKUP(C1219,'Tech. sheet (2)'!$A:$S,18,FALSE)</f>
        <v>L-838-942-170TH550F2820-USK-A55K05   </v>
      </c>
      <c r="C1219" s="437" t="str">
        <f>VLOOKUP(A1219,Register!$B:$F,3,FALSE)</f>
        <v>0,17x838x942 USK ALU/С</v>
      </c>
      <c r="D1219" s="437" t="str">
        <f>VLOOKUP(C1219,'Tech. sheet (2)'!$A:$S,17,FALSE)</f>
        <v>BUF-8 A</v>
      </c>
      <c r="E1219" s="437" t="str">
        <f>VLOOKUP(C1219,'Tech. sheet (2)'!$A:$S,12,FALSE)</f>
        <v>ALU/С</v>
      </c>
      <c r="F1219" s="505">
        <v>1.0</v>
      </c>
      <c r="G1219" s="505" t="s">
        <v>3308</v>
      </c>
      <c r="H1219" s="436">
        <f>VLOOKUP(A1219,Register!$B:$E,4,FALSE)</f>
        <v>20000</v>
      </c>
      <c r="I1219" s="412"/>
      <c r="J1219" s="412"/>
      <c r="K1219" s="412"/>
      <c r="L1219" s="412"/>
      <c r="M1219" s="412"/>
      <c r="N1219" s="111" t="s">
        <v>2799</v>
      </c>
      <c r="O1219" s="344" t="str">
        <f>VLOOKUP(P1219,'Tech. sheet (2)'!$A:$R,18,FALSE)</f>
        <v>L-913-766-140TS340F2020-RAS-А08К05</v>
      </c>
      <c r="P1219" s="343" t="str">
        <f>VLOOKUP(N1219,Register!$B:$E,3,FALSE)</f>
        <v>0,14x913x766 RAS A08</v>
      </c>
      <c r="Q1219" s="437" t="str">
        <f>VLOOKUP(P1219,'Tech. sheet (2)'!$A:$S,17,FALSE)</f>
        <v>BUF-1 B</v>
      </c>
      <c r="R1219" s="437" t="str">
        <f>VLOOKUP(P1219,'Tech. sheet (2)'!$A:$S,12,FALSE)</f>
        <v>ALU/C</v>
      </c>
      <c r="S1219" s="505">
        <v>1.0</v>
      </c>
      <c r="T1219" s="505" t="s">
        <v>3308</v>
      </c>
      <c r="U1219" s="436">
        <f>VLOOKUP(N1219,Register!$B:$E,4,FALSE)</f>
        <v>30000</v>
      </c>
      <c r="V1219" s="412"/>
      <c r="W1219" s="270"/>
      <c r="X1219" s="270"/>
      <c r="Y1219" s="270"/>
      <c r="Z1219" s="270"/>
      <c r="AA1219" s="270"/>
      <c r="AB1219" s="270"/>
      <c r="AC1219" s="270"/>
    </row>
    <row r="1220" ht="15.75" customHeight="1">
      <c r="A1220" s="111" t="s">
        <v>2817</v>
      </c>
      <c r="B1220" s="436" t="str">
        <f>VLOOKUP(C1220,'Tech. sheet (2)'!$A:$S,18,FALSE)</f>
        <v>L-954-848-160TH520S2828-USK-15VK05</v>
      </c>
      <c r="C1220" s="437" t="str">
        <f>VLOOKUP(A1220,Register!$B:$F,3,FALSE)</f>
        <v>OT062-ELQ6216A3A USK</v>
      </c>
      <c r="D1220" s="437" t="str">
        <f>VLOOKUP(C1220,'Tech. sheet (2)'!$A:$S,17,FALSE)</f>
        <v>62-3 B</v>
      </c>
      <c r="E1220" s="447" t="str">
        <f>VLOOKUP(C1220,'Tech. sheet (2)'!$A:$S,12,FALSE)</f>
        <v>W/C 15V</v>
      </c>
      <c r="F1220" s="505">
        <v>1.0</v>
      </c>
      <c r="G1220" s="505" t="s">
        <v>3306</v>
      </c>
      <c r="H1220" s="436">
        <f>VLOOKUP(A1220,Register!$B:$E,4,FALSE)</f>
        <v>17000</v>
      </c>
      <c r="I1220" s="412"/>
      <c r="J1220" s="412"/>
      <c r="K1220" s="412"/>
      <c r="L1220" s="412"/>
      <c r="M1220" s="412"/>
      <c r="N1220" s="111" t="s">
        <v>2798</v>
      </c>
      <c r="O1220" s="344" t="str">
        <f>VLOOKUP(P1220,'Tech. sheet (2)'!$A:$R,18,FALSE)</f>
        <v>L-838-942-170TH550F2820-USK-A55K05   </v>
      </c>
      <c r="P1220" s="343" t="str">
        <f>VLOOKUP(N1220,Register!$B:$E,3,FALSE)</f>
        <v>0,17x838x942 USK ALU/С</v>
      </c>
      <c r="Q1220" s="437" t="str">
        <f>VLOOKUP(P1220,'Tech. sheet (2)'!$A:$S,17,FALSE)</f>
        <v>BUF-8 A</v>
      </c>
      <c r="R1220" s="437" t="str">
        <f>VLOOKUP(P1220,'Tech. sheet (2)'!$A:$S,12,FALSE)</f>
        <v>ALU/С</v>
      </c>
      <c r="S1220" s="505">
        <v>1.0</v>
      </c>
      <c r="T1220" s="505" t="s">
        <v>3308</v>
      </c>
      <c r="U1220" s="436">
        <f>VLOOKUP(N1220,Register!$B:$E,4,FALSE)</f>
        <v>25000</v>
      </c>
      <c r="V1220" s="412"/>
      <c r="W1220" s="270"/>
      <c r="X1220" s="270"/>
      <c r="Y1220" s="270"/>
      <c r="Z1220" s="270"/>
      <c r="AA1220" s="270"/>
      <c r="AB1220" s="270"/>
      <c r="AC1220" s="270"/>
    </row>
    <row r="1221" ht="15.75" customHeight="1">
      <c r="A1221" s="111" t="s">
        <v>2801</v>
      </c>
      <c r="B1221" s="436" t="str">
        <f>VLOOKUP(C1221,'Tech. sheet (2)'!$A:$S,18,FALSE)</f>
        <v>L-942-790-160TS340S2020-RAS-А08К05</v>
      </c>
      <c r="C1221" s="437" t="str">
        <f>VLOOKUP(A1221,Register!$B:$F,3,FALSE)</f>
        <v>0,16x942x790 ALU/С</v>
      </c>
      <c r="D1221" s="437" t="str">
        <f>VLOOKUP(C1221,'Tech. sheet (2)'!$A:$S,17,FALSE)</f>
        <v>BUF-3 A</v>
      </c>
      <c r="E1221" s="437" t="str">
        <f>VLOOKUP(C1221,'Tech. sheet (2)'!$A:$S,12,FALSE)</f>
        <v>ALU/С</v>
      </c>
      <c r="F1221" s="505">
        <v>2.0</v>
      </c>
      <c r="G1221" s="505" t="s">
        <v>3306</v>
      </c>
      <c r="H1221" s="436">
        <f>VLOOKUP(A1221,Register!$B:$E,4,FALSE)</f>
        <v>25000</v>
      </c>
      <c r="I1221" s="412"/>
      <c r="J1221" s="412"/>
      <c r="K1221" s="412"/>
      <c r="L1221" s="412"/>
      <c r="M1221" s="412"/>
      <c r="N1221" s="168" t="s">
        <v>2800</v>
      </c>
      <c r="O1221" s="344" t="str">
        <f>VLOOKUP(P1221,'Tech. sheet (2)'!$A:$R,18,FALSE)</f>
        <v>L-838-942-170TH550F2820-BAO-A55K05</v>
      </c>
      <c r="P1221" s="343" t="str">
        <f>VLOOKUP(N1221,Register!$B:$E,3,FALSE)</f>
        <v>0,17x838x942 ALU/С BAO</v>
      </c>
      <c r="Q1221" s="437" t="str">
        <f>VLOOKUP(P1221,'Tech. sheet (2)'!$A:$S,17,FALSE)</f>
        <v>BUF-8 A</v>
      </c>
      <c r="R1221" s="437" t="str">
        <f>VLOOKUP(P1221,'Tech. sheet (2)'!$A:$S,12,FALSE)</f>
        <v>ALU/С</v>
      </c>
      <c r="S1221" s="505">
        <v>1.0</v>
      </c>
      <c r="T1221" s="505" t="s">
        <v>3308</v>
      </c>
      <c r="U1221" s="436">
        <f>VLOOKUP(N1221,Register!$B:$E,4,FALSE)</f>
        <v>25000</v>
      </c>
      <c r="V1221" s="412"/>
      <c r="W1221" s="270"/>
      <c r="X1221" s="270"/>
      <c r="Y1221" s="270"/>
      <c r="Z1221" s="270"/>
      <c r="AA1221" s="270"/>
      <c r="AB1221" s="270"/>
      <c r="AC1221" s="270"/>
    </row>
    <row r="1222" ht="15.75" customHeight="1">
      <c r="A1222" s="111" t="s">
        <v>2802</v>
      </c>
      <c r="B1222" s="436" t="str">
        <f>VLOOKUP(C1222,'Tech. sheet (2)'!$A:$S,18,FALSE)</f>
        <v>L-942-790-160TS340S2020-RAS-А08К05</v>
      </c>
      <c r="C1222" s="437" t="str">
        <f>VLOOKUP(A1222,Register!$B:$F,3,FALSE)</f>
        <v>0,16x942x790 ALU/С</v>
      </c>
      <c r="D1222" s="437" t="str">
        <f>VLOOKUP(C1222,'Tech. sheet (2)'!$A:$S,17,FALSE)</f>
        <v>BUF-3 A</v>
      </c>
      <c r="E1222" s="437" t="str">
        <f>VLOOKUP(C1222,'Tech. sheet (2)'!$A:$S,12,FALSE)</f>
        <v>ALU/С</v>
      </c>
      <c r="F1222" s="505">
        <v>2.0</v>
      </c>
      <c r="G1222" s="505" t="s">
        <v>3306</v>
      </c>
      <c r="H1222" s="436">
        <f>VLOOKUP(A1222,Register!$B:$E,4,FALSE)</f>
        <v>20000</v>
      </c>
      <c r="I1222" s="412"/>
      <c r="J1222" s="412"/>
      <c r="K1222" s="412"/>
      <c r="L1222" s="412"/>
      <c r="M1222" s="412"/>
      <c r="N1222" s="111" t="s">
        <v>2797</v>
      </c>
      <c r="O1222" s="344" t="str">
        <f>VLOOKUP(P1222,'Tech. sheet (2)'!$A:$R,18,FALSE)</f>
        <v>L-954-848-160TH520S2828-USK-15VK05</v>
      </c>
      <c r="P1222" s="343" t="str">
        <f>VLOOKUP(N1222,Register!$B:$E,3,FALSE)</f>
        <v>OT062-ELQ6216A3A USK</v>
      </c>
      <c r="Q1222" s="437" t="str">
        <f>VLOOKUP(P1222,'Tech. sheet (2)'!$A:$S,17,FALSE)</f>
        <v>62-3 B</v>
      </c>
      <c r="R1222" s="447" t="str">
        <f>VLOOKUP(P1222,'Tech. sheet (2)'!$A:$S,12,FALSE)</f>
        <v>W/C 15V</v>
      </c>
      <c r="S1222" s="505">
        <v>2.0</v>
      </c>
      <c r="T1222" s="505" t="s">
        <v>3309</v>
      </c>
      <c r="U1222" s="436">
        <f>VLOOKUP(N1222,Register!$B:$E,4,FALSE)</f>
        <v>17000</v>
      </c>
      <c r="V1222" s="412"/>
      <c r="W1222" s="270"/>
      <c r="X1222" s="270"/>
      <c r="Y1222" s="270"/>
      <c r="Z1222" s="270"/>
      <c r="AA1222" s="270"/>
      <c r="AB1222" s="270"/>
      <c r="AC1222" s="270"/>
    </row>
    <row r="1223" ht="15.75" customHeight="1">
      <c r="A1223" s="111" t="s">
        <v>2800</v>
      </c>
      <c r="B1223" s="436" t="str">
        <f>VLOOKUP(C1223,'Tech. sheet (2)'!$A:$S,18,FALSE)</f>
        <v>L-838-942-170TH550F2820-BAO-A55K05</v>
      </c>
      <c r="C1223" s="437" t="str">
        <f>VLOOKUP(A1223,Register!$B:$F,3,FALSE)</f>
        <v>0,17x838x942 ALU/С BAO</v>
      </c>
      <c r="D1223" s="437" t="str">
        <f>VLOOKUP(C1223,'Tech. sheet (2)'!$A:$S,17,FALSE)</f>
        <v>BUF-8 A</v>
      </c>
      <c r="E1223" s="437" t="str">
        <f>VLOOKUP(C1223,'Tech. sheet (2)'!$A:$S,12,FALSE)</f>
        <v>ALU/С</v>
      </c>
      <c r="F1223" s="505">
        <v>2.0</v>
      </c>
      <c r="G1223" s="505" t="s">
        <v>3306</v>
      </c>
      <c r="H1223" s="436">
        <f>VLOOKUP(A1223,Register!$B:$E,4,FALSE)</f>
        <v>25000</v>
      </c>
      <c r="I1223" s="412"/>
      <c r="J1223" s="412"/>
      <c r="K1223" s="412"/>
      <c r="L1223" s="412"/>
      <c r="M1223" s="412"/>
      <c r="N1223" s="111" t="s">
        <v>2809</v>
      </c>
      <c r="O1223" s="344" t="str">
        <f>VLOOKUP(P1223,'Tech. sheet (2)'!$A:$R,18,FALSE)</f>
        <v>L-950-876-270TH435F5628-BAO-20EB05</v>
      </c>
      <c r="P1223" s="343" t="str">
        <f>VLOOKUP(N1223,Register!$B:$E,3,FALSE)</f>
        <v>OT153-ELQ1554A0A BAO</v>
      </c>
      <c r="Q1223" s="437" t="str">
        <f>VLOOKUP(P1223,'Tech. sheet (2)'!$A:$S,17,FALSE)</f>
        <v>153-1 A</v>
      </c>
      <c r="R1223" s="437" t="str">
        <f>VLOOKUP(P1223,'Tech. sheet (2)'!$A:$S,12,FALSE)</f>
        <v>W/G</v>
      </c>
      <c r="S1223" s="505">
        <v>1.0</v>
      </c>
      <c r="T1223" s="505" t="s">
        <v>3307</v>
      </c>
      <c r="U1223" s="436">
        <f>VLOOKUP(N1223,Register!$B:$E,4,FALSE)</f>
        <v>18000</v>
      </c>
      <c r="V1223" s="412"/>
      <c r="W1223" s="270"/>
      <c r="X1223" s="270"/>
      <c r="Y1223" s="270"/>
      <c r="Z1223" s="270"/>
      <c r="AA1223" s="270"/>
      <c r="AB1223" s="270"/>
      <c r="AC1223" s="270"/>
    </row>
    <row r="1224" ht="15.75" customHeight="1">
      <c r="A1224" s="111" t="s">
        <v>2804</v>
      </c>
      <c r="B1224" s="436" t="str">
        <f>VLOOKUP(C1224,'Tech. sheet (2)'!$A:$S,18,FALSE)</f>
        <v>L-838-942-170TH550F2820-USK-A55K05   </v>
      </c>
      <c r="C1224" s="437" t="str">
        <f>VLOOKUP(A1224,Register!$B:$F,3,FALSE)</f>
        <v>0,17x838x942 USK ALU/С</v>
      </c>
      <c r="D1224" s="437" t="str">
        <f>VLOOKUP(C1224,'Tech. sheet (2)'!$A:$S,17,FALSE)</f>
        <v>BUF-8 A</v>
      </c>
      <c r="E1224" s="437" t="str">
        <f>VLOOKUP(C1224,'Tech. sheet (2)'!$A:$S,12,FALSE)</f>
        <v>ALU/С</v>
      </c>
      <c r="F1224" s="505">
        <v>2.0</v>
      </c>
      <c r="G1224" s="505" t="s">
        <v>3306</v>
      </c>
      <c r="H1224" s="436">
        <f>VLOOKUP(A1224,Register!$B:$E,4,FALSE)</f>
        <v>20000</v>
      </c>
      <c r="I1224" s="412"/>
      <c r="J1224" s="412"/>
      <c r="K1224" s="412"/>
      <c r="L1224" s="412"/>
      <c r="M1224" s="412"/>
      <c r="N1224" s="111" t="s">
        <v>2811</v>
      </c>
      <c r="O1224" s="344" t="str">
        <f>VLOOKUP(P1224,'Tech. sheet (2)'!$A:$R,18,FALSE)</f>
        <v>L-950-876-270TH435F5628-BAO-20EB05</v>
      </c>
      <c r="P1224" s="343" t="str">
        <f>VLOOKUP(N1224,Register!$B:$E,3,FALSE)</f>
        <v>OT153-ELQ1554A0A BAO</v>
      </c>
      <c r="Q1224" s="437" t="str">
        <f>VLOOKUP(P1224,'Tech. sheet (2)'!$A:$S,17,FALSE)</f>
        <v>153-1 A</v>
      </c>
      <c r="R1224" s="437" t="str">
        <f>VLOOKUP(P1224,'Tech. sheet (2)'!$A:$S,12,FALSE)</f>
        <v>W/G</v>
      </c>
      <c r="S1224" s="505">
        <v>1.0</v>
      </c>
      <c r="T1224" s="505" t="s">
        <v>3307</v>
      </c>
      <c r="U1224" s="436">
        <f>VLOOKUP(N1224,Register!$B:$E,4,FALSE)</f>
        <v>18000</v>
      </c>
      <c r="V1224" s="412"/>
      <c r="W1224" s="270"/>
      <c r="X1224" s="270"/>
      <c r="Y1224" s="270"/>
      <c r="Z1224" s="270"/>
      <c r="AA1224" s="270"/>
      <c r="AB1224" s="270"/>
      <c r="AC1224" s="270"/>
    </row>
    <row r="1225" ht="15.75" customHeight="1">
      <c r="A1225" s="111" t="s">
        <v>2827</v>
      </c>
      <c r="B1225" s="436" t="str">
        <f>VLOOKUP(C1225,'Tech. sheet (2)'!$A:$S,18,FALSE)</f>
        <v>L-808-908-200TH550S2828-BAO-A07B05</v>
      </c>
      <c r="C1225" s="437" t="str">
        <f>VLOOKUP(A1225,Register!$B:$F,3,FALSE)</f>
        <v>OT96 Alu/G BAO auto</v>
      </c>
      <c r="D1225" s="437" t="str">
        <f>VLOOKUP(C1225,'Tech. sheet (2)'!$A:$S,17,FALSE)</f>
        <v>96-2 A</v>
      </c>
      <c r="E1225" s="437" t="str">
        <f>VLOOKUP(C1225,'Tech. sheet (2)'!$A:$S,12,FALSE)</f>
        <v>ALU/G</v>
      </c>
      <c r="F1225" s="505">
        <v>1.0</v>
      </c>
      <c r="G1225" s="505" t="s">
        <v>3308</v>
      </c>
      <c r="H1225" s="436">
        <f>VLOOKUP(A1225,Register!$B:$E,4,FALSE)</f>
        <v>20000</v>
      </c>
      <c r="I1225" s="412"/>
      <c r="J1225" s="412"/>
      <c r="K1225" s="412"/>
      <c r="L1225" s="412"/>
      <c r="M1225" s="412"/>
      <c r="N1225" s="111" t="s">
        <v>2809</v>
      </c>
      <c r="O1225" s="344" t="str">
        <f>VLOOKUP(P1225,'Tech. sheet (2)'!$A:$R,18,FALSE)</f>
        <v>L-950-876-270TH435F5628-BAO-20EB05</v>
      </c>
      <c r="P1225" s="343" t="str">
        <f>VLOOKUP(N1225,Register!$B:$E,3,FALSE)</f>
        <v>OT153-ELQ1554A0A BAO</v>
      </c>
      <c r="Q1225" s="437" t="str">
        <f>VLOOKUP(P1225,'Tech. sheet (2)'!$A:$S,17,FALSE)</f>
        <v>153-1 A</v>
      </c>
      <c r="R1225" s="437" t="str">
        <f>VLOOKUP(P1225,'Tech. sheet (2)'!$A:$S,12,FALSE)</f>
        <v>W/G</v>
      </c>
      <c r="S1225" s="505">
        <v>2.0</v>
      </c>
      <c r="T1225" s="505">
        <v>819059.0</v>
      </c>
      <c r="U1225" s="436">
        <f>VLOOKUP(N1225,Register!$B:$E,4,FALSE)</f>
        <v>18000</v>
      </c>
      <c r="V1225" s="412"/>
      <c r="W1225" s="270"/>
      <c r="X1225" s="270"/>
      <c r="Y1225" s="270"/>
      <c r="Z1225" s="270"/>
      <c r="AA1225" s="270"/>
      <c r="AB1225" s="270"/>
      <c r="AC1225" s="270"/>
    </row>
    <row r="1226" ht="15.75" customHeight="1">
      <c r="A1226" s="111" t="s">
        <v>2829</v>
      </c>
      <c r="B1226" s="436" t="str">
        <f>VLOOKUP(C1226,'Tech. sheet (2)'!$A:$S,18,FALSE)</f>
        <v>L-808-908-180TH550S2828-BAO-A07K05</v>
      </c>
      <c r="C1226" s="437" t="str">
        <f>VLOOKUP(A1226,Register!$B:$F,3,FALSE)</f>
        <v>OT96 ALU/C 0,18 BAO auto</v>
      </c>
      <c r="D1226" s="437" t="str">
        <f>VLOOKUP(C1226,'Tech. sheet (2)'!$A:$S,17,FALSE)</f>
        <v>96-1 B</v>
      </c>
      <c r="E1226" s="437" t="str">
        <f>VLOOKUP(C1226,'Tech. sheet (2)'!$A:$S,12,FALSE)</f>
        <v>ALU/C</v>
      </c>
      <c r="F1226" s="505">
        <v>1.0</v>
      </c>
      <c r="G1226" s="505" t="s">
        <v>3308</v>
      </c>
      <c r="H1226" s="436">
        <f>VLOOKUP(A1226,Register!$B:$E,4,FALSE)</f>
        <v>5000</v>
      </c>
      <c r="I1226" s="412"/>
      <c r="J1226" s="412"/>
      <c r="K1226" s="412"/>
      <c r="L1226" s="412"/>
      <c r="M1226" s="412"/>
      <c r="N1226" s="111" t="s">
        <v>2811</v>
      </c>
      <c r="O1226" s="344" t="str">
        <f>VLOOKUP(P1226,'Tech. sheet (2)'!$A:$R,18,FALSE)</f>
        <v>L-950-876-270TH435F5628-BAO-20EB05</v>
      </c>
      <c r="P1226" s="343" t="str">
        <f>VLOOKUP(N1226,Register!$B:$E,3,FALSE)</f>
        <v>OT153-ELQ1554A0A BAO</v>
      </c>
      <c r="Q1226" s="437" t="str">
        <f>VLOOKUP(P1226,'Tech. sheet (2)'!$A:$S,17,FALSE)</f>
        <v>153-1 A</v>
      </c>
      <c r="R1226" s="437" t="str">
        <f>VLOOKUP(P1226,'Tech. sheet (2)'!$A:$S,12,FALSE)</f>
        <v>W/G</v>
      </c>
      <c r="S1226" s="505">
        <v>2.0</v>
      </c>
      <c r="T1226" s="505">
        <v>819059.0</v>
      </c>
      <c r="U1226" s="436">
        <f>VLOOKUP(N1226,Register!$B:$E,4,FALSE)</f>
        <v>18000</v>
      </c>
      <c r="V1226" s="412"/>
      <c r="W1226" s="270"/>
      <c r="X1226" s="270"/>
      <c r="Y1226" s="270"/>
      <c r="Z1226" s="270"/>
      <c r="AA1226" s="270"/>
      <c r="AB1226" s="270"/>
      <c r="AC1226" s="270"/>
    </row>
    <row r="1227" ht="15.75" customHeight="1">
      <c r="A1227" s="111" t="s">
        <v>2830</v>
      </c>
      <c r="B1227" s="436" t="str">
        <f>VLOOKUP(C1227,'Tech. sheet (2)'!$A:$S,18,FALSE)</f>
        <v>L-808-908-180TH550S2828-HBI-A07K05</v>
      </c>
      <c r="C1227" s="437" t="str">
        <f>VLOOKUP(A1227,Register!$B:$F,3,FALSE)</f>
        <v>OT96 ALU/C 0,18 HBI auto</v>
      </c>
      <c r="D1227" s="437" t="str">
        <f>VLOOKUP(C1227,'Tech. sheet (2)'!$A:$S,17,FALSE)</f>
        <v>96-1 B</v>
      </c>
      <c r="E1227" s="437" t="str">
        <f>VLOOKUP(C1227,'Tech. sheet (2)'!$A:$S,12,FALSE)</f>
        <v>ALU/C</v>
      </c>
      <c r="F1227" s="505">
        <v>1.0</v>
      </c>
      <c r="G1227" s="505" t="s">
        <v>3308</v>
      </c>
      <c r="H1227" s="436">
        <f>VLOOKUP(A1227,Register!$B:$E,4,FALSE)</f>
        <v>8000</v>
      </c>
      <c r="I1227" s="412"/>
      <c r="J1227" s="412"/>
      <c r="K1227" s="412"/>
      <c r="L1227" s="412"/>
      <c r="M1227" s="412"/>
      <c r="N1227" s="111" t="s">
        <v>2809</v>
      </c>
      <c r="O1227" s="344" t="str">
        <f>VLOOKUP(P1227,'Tech. sheet (2)'!$A:$R,18,FALSE)</f>
        <v>L-950-876-270TH435F5628-BAO-20EB05</v>
      </c>
      <c r="P1227" s="343" t="str">
        <f>VLOOKUP(N1227,Register!$B:$E,3,FALSE)</f>
        <v>OT153-ELQ1554A0A BAO</v>
      </c>
      <c r="Q1227" s="437" t="str">
        <f>VLOOKUP(P1227,'Tech. sheet (2)'!$A:$S,17,FALSE)</f>
        <v>153-1 A</v>
      </c>
      <c r="R1227" s="437" t="str">
        <f>VLOOKUP(P1227,'Tech. sheet (2)'!$A:$S,12,FALSE)</f>
        <v>W/G</v>
      </c>
      <c r="S1227" s="505">
        <v>3.0</v>
      </c>
      <c r="T1227" s="505">
        <v>816733.0</v>
      </c>
      <c r="U1227" s="436">
        <f>VLOOKUP(N1227,Register!$B:$E,4,FALSE)</f>
        <v>18000</v>
      </c>
      <c r="V1227" s="412"/>
      <c r="W1227" s="270"/>
      <c r="X1227" s="270"/>
      <c r="Y1227" s="270"/>
      <c r="Z1227" s="270"/>
      <c r="AA1227" s="270"/>
      <c r="AB1227" s="270"/>
      <c r="AC1227" s="270"/>
    </row>
    <row r="1228" ht="15.75" customHeight="1">
      <c r="A1228" s="111" t="s">
        <v>2813</v>
      </c>
      <c r="B1228" s="436" t="str">
        <f>VLOOKUP(C1228,'Tech. sheet (2)'!$A:$S,18,FALSE)</f>
        <v>L-838-942-170TH550F2820-USK-A55K05   </v>
      </c>
      <c r="C1228" s="437" t="str">
        <f>VLOOKUP(A1228,Register!$B:$F,3,FALSE)</f>
        <v>0,17x838x942 USK ALU/С</v>
      </c>
      <c r="D1228" s="437" t="str">
        <f>VLOOKUP(C1228,'Tech. sheet (2)'!$A:$S,17,FALSE)</f>
        <v>BUF-8 A</v>
      </c>
      <c r="E1228" s="437" t="str">
        <f>VLOOKUP(C1228,'Tech. sheet (2)'!$A:$S,12,FALSE)</f>
        <v>ALU/С</v>
      </c>
      <c r="F1228" s="505">
        <v>1.0</v>
      </c>
      <c r="G1228" s="505" t="s">
        <v>3308</v>
      </c>
      <c r="H1228" s="436">
        <f>VLOOKUP(A1228,Register!$B:$E,4,FALSE)</f>
        <v>31000</v>
      </c>
      <c r="I1228" s="412"/>
      <c r="J1228" s="412"/>
      <c r="K1228" s="412"/>
      <c r="L1228" s="412"/>
      <c r="M1228" s="412"/>
      <c r="N1228" s="111" t="s">
        <v>2811</v>
      </c>
      <c r="O1228" s="344" t="str">
        <f>VLOOKUP(P1228,'Tech. sheet (2)'!$A:$R,18,FALSE)</f>
        <v>L-950-876-270TH435F5628-BAO-20EB05</v>
      </c>
      <c r="P1228" s="343" t="str">
        <f>VLOOKUP(N1228,Register!$B:$E,3,FALSE)</f>
        <v>OT153-ELQ1554A0A BAO</v>
      </c>
      <c r="Q1228" s="437" t="str">
        <f>VLOOKUP(P1228,'Tech. sheet (2)'!$A:$S,17,FALSE)</f>
        <v>153-1 A</v>
      </c>
      <c r="R1228" s="437" t="str">
        <f>VLOOKUP(P1228,'Tech. sheet (2)'!$A:$S,12,FALSE)</f>
        <v>W/G</v>
      </c>
      <c r="S1228" s="505">
        <v>3.0</v>
      </c>
      <c r="T1228" s="505">
        <v>816733.0</v>
      </c>
      <c r="U1228" s="436">
        <f>VLOOKUP(N1228,Register!$B:$E,4,FALSE)</f>
        <v>18000</v>
      </c>
      <c r="V1228" s="412"/>
      <c r="W1228" s="270"/>
      <c r="X1228" s="270"/>
      <c r="Y1228" s="270"/>
      <c r="Z1228" s="270"/>
      <c r="AA1228" s="270"/>
      <c r="AB1228" s="270"/>
      <c r="AC1228" s="270"/>
    </row>
    <row r="1229" ht="15.75" customHeight="1">
      <c r="A1229" s="111" t="s">
        <v>2803</v>
      </c>
      <c r="B1229" s="436" t="str">
        <f>VLOOKUP(C1229,'Tech. sheet (2)'!$A:$S,18,FALSE)</f>
        <v>L-920-778-140TS340S2828-RAS-21EК05</v>
      </c>
      <c r="C1229" s="437" t="str">
        <f>VLOOKUP(A1229,Register!$B:$F,3,FALSE)</f>
        <v>0,14x920x778 RAS 21EK05</v>
      </c>
      <c r="D1229" s="437" t="str">
        <f>VLOOKUP(C1229,'Tech. sheet (2)'!$A:$S,17,FALSE)</f>
        <v>BUF-17 A</v>
      </c>
      <c r="E1229" s="437" t="str">
        <f>VLOOKUP(C1229,'Tech. sheet (2)'!$A:$S,12,FALSE)</f>
        <v>21EK05</v>
      </c>
      <c r="F1229" s="505">
        <v>1.0</v>
      </c>
      <c r="G1229" s="505" t="s">
        <v>3306</v>
      </c>
      <c r="H1229" s="436">
        <f>VLOOKUP(A1229,Register!$B:$E,4,FALSE)</f>
        <v>20000</v>
      </c>
      <c r="I1229" s="412"/>
      <c r="J1229" s="412"/>
      <c r="K1229" s="412"/>
      <c r="L1229" s="412"/>
      <c r="M1229" s="412"/>
      <c r="N1229" s="111" t="s">
        <v>2817</v>
      </c>
      <c r="O1229" s="344" t="str">
        <f>VLOOKUP(P1229,'Tech. sheet (2)'!$A:$R,18,FALSE)</f>
        <v>L-954-848-160TH520S2828-USK-15VK05</v>
      </c>
      <c r="P1229" s="343" t="str">
        <f>VLOOKUP(N1229,Register!$B:$E,3,FALSE)</f>
        <v>OT062-ELQ6216A3A USK</v>
      </c>
      <c r="Q1229" s="437" t="str">
        <f>VLOOKUP(P1229,'Tech. sheet (2)'!$A:$S,17,FALSE)</f>
        <v>62-3 B</v>
      </c>
      <c r="R1229" s="447" t="str">
        <f>VLOOKUP(P1229,'Tech. sheet (2)'!$A:$S,12,FALSE)</f>
        <v>W/C 15V</v>
      </c>
      <c r="S1229" s="505">
        <v>2.0</v>
      </c>
      <c r="T1229" s="505" t="s">
        <v>3309</v>
      </c>
      <c r="U1229" s="436">
        <f>VLOOKUP(N1229,Register!$B:$E,4,FALSE)</f>
        <v>17000</v>
      </c>
      <c r="V1229" s="412"/>
      <c r="W1229" s="270"/>
      <c r="X1229" s="270"/>
      <c r="Y1229" s="270"/>
      <c r="Z1229" s="270"/>
      <c r="AA1229" s="270"/>
      <c r="AB1229" s="270"/>
      <c r="AC1229" s="270"/>
    </row>
    <row r="1230" ht="15.75" customHeight="1">
      <c r="A1230" s="111" t="s">
        <v>2837</v>
      </c>
      <c r="B1230" s="436" t="str">
        <f>VLOOKUP(C1230,'Tech. sheet (2)'!$A:$S,18,FALSE)</f>
        <v>L-918-925-140TS550S2828-USK-21EK05</v>
      </c>
      <c r="C1230" s="437" t="str">
        <f>VLOOKUP(A1230,Register!$B:$F,3,FALSE)</f>
        <v>0,14x918x925 USK 21EK05</v>
      </c>
      <c r="D1230" s="437" t="str">
        <f>VLOOKUP(C1230,'Tech. sheet (2)'!$A:$S,17,FALSE)</f>
        <v>BUF-10 A</v>
      </c>
      <c r="E1230" s="437" t="str">
        <f>VLOOKUP(C1230,'Tech. sheet (2)'!$A:$S,12,FALSE)</f>
        <v>21EK05</v>
      </c>
      <c r="F1230" s="505">
        <v>1.0</v>
      </c>
      <c r="G1230" s="505" t="s">
        <v>3306</v>
      </c>
      <c r="H1230" s="436">
        <f>VLOOKUP(A1230,Register!$B:$E,4,FALSE)</f>
        <v>25000</v>
      </c>
      <c r="I1230" s="412"/>
      <c r="J1230" s="412"/>
      <c r="K1230" s="412"/>
      <c r="L1230" s="412"/>
      <c r="M1230" s="412"/>
      <c r="N1230" s="111" t="s">
        <v>2800</v>
      </c>
      <c r="O1230" s="344" t="str">
        <f>VLOOKUP(P1230,'Tech. sheet (2)'!$A:$R,18,FALSE)</f>
        <v>L-838-942-170TH550F2820-BAO-A55K05</v>
      </c>
      <c r="P1230" s="343" t="str">
        <f>VLOOKUP(N1230,Register!$B:$E,3,FALSE)</f>
        <v>0,17x838x942 ALU/С BAO</v>
      </c>
      <c r="Q1230" s="437" t="str">
        <f>VLOOKUP(P1230,'Tech. sheet (2)'!$A:$S,17,FALSE)</f>
        <v>BUF-8 A</v>
      </c>
      <c r="R1230" s="437" t="str">
        <f>VLOOKUP(P1230,'Tech. sheet (2)'!$A:$S,12,FALSE)</f>
        <v>ALU/С</v>
      </c>
      <c r="S1230" s="505">
        <v>2.0</v>
      </c>
      <c r="T1230" s="505" t="s">
        <v>3306</v>
      </c>
      <c r="U1230" s="436">
        <f>VLOOKUP(N1230,Register!$B:$E,4,FALSE)</f>
        <v>25000</v>
      </c>
      <c r="V1230" s="412"/>
      <c r="W1230" s="270"/>
      <c r="X1230" s="270"/>
      <c r="Y1230" s="270"/>
      <c r="Z1230" s="270"/>
      <c r="AA1230" s="270"/>
      <c r="AB1230" s="270"/>
      <c r="AC1230" s="270"/>
    </row>
    <row r="1231" ht="15.75" customHeight="1">
      <c r="A1231" s="111" t="s">
        <v>2841</v>
      </c>
      <c r="B1231" s="436" t="str">
        <f>VLOOKUP(C1231,'Tech. sheet (2)'!$A:$S,18,FALSE)</f>
        <v>L-918-925-140TS550S2828-USK-21EK05</v>
      </c>
      <c r="C1231" s="437" t="str">
        <f>VLOOKUP(A1231,Register!$B:$F,3,FALSE)</f>
        <v>0,14x918x925 USK IMP W/K</v>
      </c>
      <c r="D1231" s="437" t="str">
        <f>VLOOKUP(C1231,'Tech. sheet (2)'!$A:$S,17,FALSE)</f>
        <v>BUF-10 A</v>
      </c>
      <c r="E1231" s="437" t="str">
        <f>VLOOKUP(C1231,'Tech. sheet (2)'!$A:$S,12,FALSE)</f>
        <v>21EK05</v>
      </c>
      <c r="F1231" s="505">
        <v>1.0</v>
      </c>
      <c r="G1231" s="505" t="s">
        <v>3306</v>
      </c>
      <c r="H1231" s="436">
        <f>VLOOKUP(A1231,Register!$B:$E,4,FALSE)</f>
        <v>7735</v>
      </c>
      <c r="I1231" s="412"/>
      <c r="J1231" s="412"/>
      <c r="K1231" s="412"/>
      <c r="L1231" s="412"/>
      <c r="M1231" s="412"/>
      <c r="N1231" s="111" t="s">
        <v>2804</v>
      </c>
      <c r="O1231" s="344" t="str">
        <f>VLOOKUP(P1231,'Tech. sheet (2)'!$A:$R,18,FALSE)</f>
        <v>L-838-942-170TH550F2820-USK-A55K05   </v>
      </c>
      <c r="P1231" s="343" t="str">
        <f>VLOOKUP(N1231,Register!$B:$E,3,FALSE)</f>
        <v>0,17x838x942 USK ALU/С</v>
      </c>
      <c r="Q1231" s="437" t="str">
        <f>VLOOKUP(P1231,'Tech. sheet (2)'!$A:$S,17,FALSE)</f>
        <v>BUF-8 A</v>
      </c>
      <c r="R1231" s="437" t="str">
        <f>VLOOKUP(P1231,'Tech. sheet (2)'!$A:$S,12,FALSE)</f>
        <v>ALU/С</v>
      </c>
      <c r="S1231" s="505">
        <v>2.0</v>
      </c>
      <c r="T1231" s="505" t="s">
        <v>3306</v>
      </c>
      <c r="U1231" s="436">
        <f>VLOOKUP(N1231,Register!$B:$E,4,FALSE)</f>
        <v>20000</v>
      </c>
      <c r="V1231" s="412"/>
      <c r="W1231" s="270"/>
      <c r="X1231" s="270"/>
      <c r="Y1231" s="270"/>
      <c r="Z1231" s="270"/>
      <c r="AA1231" s="270"/>
      <c r="AB1231" s="270"/>
      <c r="AC1231" s="270"/>
    </row>
    <row r="1232" ht="15.75" customHeight="1">
      <c r="A1232" s="111" t="s">
        <v>2803</v>
      </c>
      <c r="B1232" s="436" t="str">
        <f>VLOOKUP(C1232,'Tech. sheet (2)'!$A:$S,18,FALSE)</f>
        <v>L-920-778-140TS340S2828-RAS-21EК05</v>
      </c>
      <c r="C1232" s="437" t="str">
        <f>VLOOKUP(A1232,Register!$B:$F,3,FALSE)</f>
        <v>0,14x920x778 RAS 21EK05</v>
      </c>
      <c r="D1232" s="437" t="str">
        <f>VLOOKUP(C1232,'Tech. sheet (2)'!$A:$S,17,FALSE)</f>
        <v>BUF-17 A</v>
      </c>
      <c r="E1232" s="437" t="str">
        <f>VLOOKUP(C1232,'Tech. sheet (2)'!$A:$S,12,FALSE)</f>
        <v>21EK05</v>
      </c>
      <c r="F1232" s="505">
        <v>3.0</v>
      </c>
      <c r="G1232" s="505" t="s">
        <v>3310</v>
      </c>
      <c r="H1232" s="436">
        <f>VLOOKUP(A1232,Register!$B:$E,4,FALSE)</f>
        <v>20000</v>
      </c>
      <c r="I1232" s="412"/>
      <c r="J1232" s="412"/>
      <c r="K1232" s="412"/>
      <c r="L1232" s="412"/>
      <c r="M1232" s="412"/>
      <c r="N1232" s="111" t="s">
        <v>2824</v>
      </c>
      <c r="O1232" s="344" t="str">
        <f>VLOOKUP(P1232,'Tech. sheet (2)'!$A:$R,18,FALSE)</f>
        <v>L-954-848-160TH520S2828-USK-15VK05</v>
      </c>
      <c r="P1232" s="343" t="str">
        <f>VLOOKUP(N1232,Register!$B:$E,3,FALSE)</f>
        <v>OT062-ELQ6216A3A USK</v>
      </c>
      <c r="Q1232" s="437" t="str">
        <f>VLOOKUP(P1232,'Tech. sheet (2)'!$A:$S,17,FALSE)</f>
        <v>62-3 B</v>
      </c>
      <c r="R1232" s="447" t="str">
        <f>VLOOKUP(P1232,'Tech. sheet (2)'!$A:$S,12,FALSE)</f>
        <v>W/C 15V</v>
      </c>
      <c r="S1232" s="505">
        <v>1.0</v>
      </c>
      <c r="T1232" s="505" t="s">
        <v>3306</v>
      </c>
      <c r="U1232" s="436">
        <f>VLOOKUP(N1232,Register!$B:$E,4,FALSE)</f>
        <v>8000</v>
      </c>
      <c r="V1232" s="412"/>
      <c r="W1232" s="270"/>
      <c r="X1232" s="270"/>
      <c r="Y1232" s="270"/>
      <c r="Z1232" s="270"/>
      <c r="AA1232" s="270"/>
      <c r="AB1232" s="270"/>
      <c r="AC1232" s="270"/>
    </row>
    <row r="1233" ht="15.75" customHeight="1">
      <c r="A1233" s="111" t="s">
        <v>2837</v>
      </c>
      <c r="B1233" s="436" t="str">
        <f>VLOOKUP(C1233,'Tech. sheet (2)'!$A:$S,18,FALSE)</f>
        <v>L-918-925-140TS550S2828-USK-21EK05</v>
      </c>
      <c r="C1233" s="437" t="str">
        <f>VLOOKUP(A1233,Register!$B:$F,3,FALSE)</f>
        <v>0,14x918x925 USK 21EK05</v>
      </c>
      <c r="D1233" s="437" t="str">
        <f>VLOOKUP(C1233,'Tech. sheet (2)'!$A:$S,17,FALSE)</f>
        <v>BUF-10 A</v>
      </c>
      <c r="E1233" s="437" t="str">
        <f>VLOOKUP(C1233,'Tech. sheet (2)'!$A:$S,12,FALSE)</f>
        <v>21EK05</v>
      </c>
      <c r="F1233" s="505">
        <v>3.0</v>
      </c>
      <c r="G1233" s="505" t="s">
        <v>3310</v>
      </c>
      <c r="H1233" s="436">
        <f>VLOOKUP(A1233,Register!$B:$E,4,FALSE)</f>
        <v>25000</v>
      </c>
      <c r="I1233" s="412"/>
      <c r="J1233" s="412"/>
      <c r="K1233" s="412"/>
      <c r="L1233" s="412"/>
      <c r="M1233" s="412"/>
      <c r="N1233" s="111" t="s">
        <v>2825</v>
      </c>
      <c r="O1233" s="344" t="str">
        <f>VLOOKUP(P1233,'Tech. sheet (2)'!$A:$R,18,FALSE)</f>
        <v>L-954-848-160TH520S2828-BAO-15VK05</v>
      </c>
      <c r="P1233" s="343" t="str">
        <f>VLOOKUP(N1233,Register!$B:$E,3,FALSE)</f>
        <v>OT062-ELQ6216A3A BAO</v>
      </c>
      <c r="Q1233" s="437" t="str">
        <f>VLOOKUP(P1233,'Tech. sheet (2)'!$A:$S,17,FALSE)</f>
        <v>62-3 B</v>
      </c>
      <c r="R1233" s="437" t="str">
        <f>VLOOKUP(P1233,'Tech. sheet (2)'!$A:$S,12,FALSE)</f>
        <v>W/C 15V</v>
      </c>
      <c r="S1233" s="505">
        <v>1.0</v>
      </c>
      <c r="T1233" s="505" t="s">
        <v>3306</v>
      </c>
      <c r="U1233" s="436">
        <f>VLOOKUP(N1233,Register!$B:$E,4,FALSE)</f>
        <v>20000</v>
      </c>
      <c r="V1233" s="412"/>
      <c r="W1233" s="270"/>
      <c r="X1233" s="270"/>
      <c r="Y1233" s="270"/>
      <c r="Z1233" s="270"/>
      <c r="AA1233" s="270"/>
      <c r="AB1233" s="270"/>
      <c r="AC1233" s="270"/>
    </row>
    <row r="1234" ht="15.75" customHeight="1">
      <c r="A1234" s="111" t="s">
        <v>2841</v>
      </c>
      <c r="B1234" s="436" t="str">
        <f>VLOOKUP(C1234,'Tech. sheet (2)'!$A:$S,18,FALSE)</f>
        <v>L-918-925-140TS550S2828-USK-21EK05</v>
      </c>
      <c r="C1234" s="437" t="str">
        <f>VLOOKUP(A1234,Register!$B:$F,3,FALSE)</f>
        <v>0,14x918x925 USK IMP W/K</v>
      </c>
      <c r="D1234" s="437" t="str">
        <f>VLOOKUP(C1234,'Tech. sheet (2)'!$A:$S,17,FALSE)</f>
        <v>BUF-10 A</v>
      </c>
      <c r="E1234" s="437" t="str">
        <f>VLOOKUP(C1234,'Tech. sheet (2)'!$A:$S,12,FALSE)</f>
        <v>21EK05</v>
      </c>
      <c r="F1234" s="505">
        <v>3.0</v>
      </c>
      <c r="G1234" s="505" t="s">
        <v>3310</v>
      </c>
      <c r="H1234" s="436">
        <f>VLOOKUP(A1234,Register!$B:$E,4,FALSE)</f>
        <v>7735</v>
      </c>
      <c r="I1234" s="412"/>
      <c r="J1234" s="412"/>
      <c r="K1234" s="412"/>
      <c r="L1234" s="412"/>
      <c r="M1234" s="412"/>
      <c r="N1234" s="111" t="s">
        <v>2826</v>
      </c>
      <c r="O1234" s="344" t="str">
        <f>VLOOKUP(P1234,'Tech. sheet (2)'!$A:$R,18,FALSE)</f>
        <v>L-954-848-160TH520S2828-BAO-15VK05</v>
      </c>
      <c r="P1234" s="343" t="str">
        <f>VLOOKUP(N1234,Register!$B:$E,3,FALSE)</f>
        <v>OT062-ELQ6216A3A BAO</v>
      </c>
      <c r="Q1234" s="437" t="str">
        <f>VLOOKUP(P1234,'Tech. sheet (2)'!$A:$S,17,FALSE)</f>
        <v>62-3 B</v>
      </c>
      <c r="R1234" s="437" t="str">
        <f>VLOOKUP(P1234,'Tech. sheet (2)'!$A:$S,12,FALSE)</f>
        <v>W/C 15V</v>
      </c>
      <c r="S1234" s="505">
        <v>1.0</v>
      </c>
      <c r="T1234" s="505" t="s">
        <v>3306</v>
      </c>
      <c r="U1234" s="436">
        <f>VLOOKUP(N1234,Register!$B:$E,4,FALSE)</f>
        <v>20000</v>
      </c>
      <c r="V1234" s="412"/>
      <c r="W1234" s="270"/>
      <c r="X1234" s="270"/>
      <c r="Y1234" s="270"/>
      <c r="Z1234" s="270"/>
      <c r="AA1234" s="270"/>
      <c r="AB1234" s="270"/>
      <c r="AC1234" s="270"/>
    </row>
    <row r="1235" ht="15.75" customHeight="1">
      <c r="A1235" s="111" t="s">
        <v>2813</v>
      </c>
      <c r="B1235" s="436" t="str">
        <f>VLOOKUP(C1235,'Tech. sheet (2)'!$A:$S,18,FALSE)</f>
        <v>L-838-942-170TH550F2820-USK-A55K05   </v>
      </c>
      <c r="C1235" s="437" t="str">
        <f>VLOOKUP(A1235,Register!$B:$F,3,FALSE)</f>
        <v>0,17x838x942 USK ALU/С</v>
      </c>
      <c r="D1235" s="437" t="str">
        <f>VLOOKUP(C1235,'Tech. sheet (2)'!$A:$S,17,FALSE)</f>
        <v>BUF-8 A</v>
      </c>
      <c r="E1235" s="437" t="str">
        <f>VLOOKUP(C1235,'Tech. sheet (2)'!$A:$S,12,FALSE)</f>
        <v>ALU/С</v>
      </c>
      <c r="F1235" s="505">
        <v>1.0</v>
      </c>
      <c r="G1235" s="505" t="s">
        <v>3306</v>
      </c>
      <c r="H1235" s="436">
        <f>VLOOKUP(A1235,Register!$B:$E,4,FALSE)</f>
        <v>31000</v>
      </c>
      <c r="I1235" s="412"/>
      <c r="J1235" s="412"/>
      <c r="K1235" s="412"/>
      <c r="L1235" s="412"/>
      <c r="M1235" s="412"/>
      <c r="N1235" s="111" t="s">
        <v>2826</v>
      </c>
      <c r="O1235" s="344" t="str">
        <f>VLOOKUP(P1235,'Tech. sheet (2)'!$A:$R,18,FALSE)</f>
        <v>L-954-848-160TH520S2828-BAO-15VK05</v>
      </c>
      <c r="P1235" s="343" t="str">
        <f>VLOOKUP(N1235,Register!$B:$E,3,FALSE)</f>
        <v>OT062-ELQ6216A3A BAO</v>
      </c>
      <c r="Q1235" s="437" t="str">
        <f>VLOOKUP(P1235,'Tech. sheet (2)'!$A:$S,17,FALSE)</f>
        <v>62-3 B</v>
      </c>
      <c r="R1235" s="437" t="str">
        <f>VLOOKUP(P1235,'Tech. sheet (2)'!$A:$S,12,FALSE)</f>
        <v>W/C 15V</v>
      </c>
      <c r="S1235" s="505">
        <v>2.0</v>
      </c>
      <c r="T1235" s="505" t="s">
        <v>3309</v>
      </c>
      <c r="U1235" s="436">
        <f>VLOOKUP(N1235,Register!$B:$E,4,FALSE)</f>
        <v>20000</v>
      </c>
      <c r="V1235" s="412"/>
      <c r="W1235" s="270"/>
      <c r="X1235" s="270"/>
      <c r="Y1235" s="270"/>
      <c r="Z1235" s="270"/>
      <c r="AA1235" s="270"/>
      <c r="AB1235" s="270"/>
      <c r="AC1235" s="270"/>
    </row>
    <row r="1236" ht="15.75" customHeight="1">
      <c r="A1236" s="111" t="s">
        <v>2850</v>
      </c>
      <c r="B1236" s="436" t="str">
        <f>VLOOKUP(C1236,'Tech. sheet (2)'!$A:$S,18,FALSE)</f>
        <v>L-838-826-250TH415F7575-RAS---K05 Hollande</v>
      </c>
      <c r="C1236" s="437" t="str">
        <f>VLOOKUP(A1236,Register!$B:$F,3,FALSE)</f>
        <v>OT99-ELQ9999A0A ARP RAS</v>
      </c>
      <c r="D1236" s="437" t="str">
        <f>VLOOKUP(C1236,'Tech. sheet (2)'!$A:$S,17,FALSE)</f>
        <v>99-S-2 A</v>
      </c>
      <c r="E1236" s="437" t="str">
        <f>VLOOKUP(C1236,'Tech. sheet (2)'!$A:$S,12,FALSE)</f>
        <v>P/C Hollande</v>
      </c>
      <c r="F1236" s="505">
        <v>1.0</v>
      </c>
      <c r="G1236" s="505" t="s">
        <v>3306</v>
      </c>
      <c r="H1236" s="436">
        <f>VLOOKUP(A1236,Register!$B:$E,4,FALSE)</f>
        <v>10000</v>
      </c>
      <c r="I1236" s="412"/>
      <c r="J1236" s="412"/>
      <c r="K1236" s="412"/>
      <c r="L1236" s="412"/>
      <c r="M1236" s="412"/>
      <c r="N1236" s="111" t="s">
        <v>2824</v>
      </c>
      <c r="O1236" s="344" t="str">
        <f>VLOOKUP(P1236,'Tech. sheet (2)'!$A:$R,18,FALSE)</f>
        <v>L-954-848-160TH520S2828-USK-15VK05</v>
      </c>
      <c r="P1236" s="343" t="str">
        <f>VLOOKUP(N1236,Register!$B:$E,3,FALSE)</f>
        <v>OT062-ELQ6216A3A USK</v>
      </c>
      <c r="Q1236" s="437" t="str">
        <f>VLOOKUP(P1236,'Tech. sheet (2)'!$A:$S,17,FALSE)</f>
        <v>62-3 B</v>
      </c>
      <c r="R1236" s="447" t="str">
        <f>VLOOKUP(P1236,'Tech. sheet (2)'!$A:$S,12,FALSE)</f>
        <v>W/C 15V</v>
      </c>
      <c r="S1236" s="505">
        <v>2.0</v>
      </c>
      <c r="T1236" s="505" t="s">
        <v>3309</v>
      </c>
      <c r="U1236" s="436">
        <f>VLOOKUP(N1236,Register!$B:$E,4,FALSE)</f>
        <v>8000</v>
      </c>
      <c r="V1236" s="505"/>
      <c r="W1236" s="270"/>
      <c r="X1236" s="270"/>
      <c r="Y1236" s="270"/>
      <c r="Z1236" s="270"/>
      <c r="AA1236" s="270"/>
      <c r="AB1236" s="270"/>
      <c r="AC1236" s="270"/>
    </row>
    <row r="1237" ht="15.75" customHeight="1">
      <c r="A1237" s="111" t="s">
        <v>2844</v>
      </c>
      <c r="B1237" s="436" t="str">
        <f>VLOOKUP(C1237,'Tech. sheet (2)'!$A:$S,18,FALSE)</f>
        <v>L-920-778-140TS340S2828-RAS-21EК05</v>
      </c>
      <c r="C1237" s="437" t="str">
        <f>VLOOKUP(A1237,Register!$B:$F,3,FALSE)</f>
        <v>0,14x920x778 RAS 21EK05</v>
      </c>
      <c r="D1237" s="437" t="str">
        <f>VLOOKUP(C1237,'Tech. sheet (2)'!$A:$S,17,FALSE)</f>
        <v>BUF-17 A</v>
      </c>
      <c r="E1237" s="437" t="str">
        <f>VLOOKUP(C1237,'Tech. sheet (2)'!$A:$S,12,FALSE)</f>
        <v>21EK05</v>
      </c>
      <c r="F1237" s="505">
        <v>1.0</v>
      </c>
      <c r="G1237" s="505" t="s">
        <v>3306</v>
      </c>
      <c r="H1237" s="436">
        <f>VLOOKUP(A1237,Register!$B:$E,4,FALSE)</f>
        <v>20000</v>
      </c>
      <c r="I1237" s="412"/>
      <c r="J1237" s="412"/>
      <c r="K1237" s="412"/>
      <c r="L1237" s="412"/>
      <c r="M1237" s="412"/>
      <c r="N1237" s="111" t="s">
        <v>2825</v>
      </c>
      <c r="O1237" s="344" t="str">
        <f>VLOOKUP(P1237,'Tech. sheet (2)'!$A:$R,18,FALSE)</f>
        <v>L-954-848-160TH520S2828-BAO-15VK05</v>
      </c>
      <c r="P1237" s="343" t="str">
        <f>VLOOKUP(N1237,Register!$B:$E,3,FALSE)</f>
        <v>OT062-ELQ6216A3A BAO</v>
      </c>
      <c r="Q1237" s="437" t="str">
        <f>VLOOKUP(P1237,'Tech. sheet (2)'!$A:$S,17,FALSE)</f>
        <v>62-3 B</v>
      </c>
      <c r="R1237" s="437" t="str">
        <f>VLOOKUP(P1237,'Tech. sheet (2)'!$A:$S,12,FALSE)</f>
        <v>W/C 15V</v>
      </c>
      <c r="S1237" s="505">
        <v>2.0</v>
      </c>
      <c r="T1237" s="505" t="s">
        <v>3309</v>
      </c>
      <c r="U1237" s="436">
        <f>VLOOKUP(N1237,Register!$B:$E,4,FALSE)</f>
        <v>20000</v>
      </c>
      <c r="V1237" s="505"/>
      <c r="W1237" s="270"/>
      <c r="X1237" s="270"/>
      <c r="Y1237" s="270"/>
      <c r="Z1237" s="270"/>
      <c r="AA1237" s="270"/>
      <c r="AB1237" s="270"/>
      <c r="AC1237" s="270"/>
    </row>
    <row r="1238" ht="15.75" customHeight="1">
      <c r="A1238" s="111" t="s">
        <v>2852</v>
      </c>
      <c r="B1238" s="436" t="str">
        <f>VLOOKUP(C1238,'Tech. sheet (2)'!$A:$S,18,FALSE)</f>
        <v>L-954-848-160TH520S2828-BAO-15VK05</v>
      </c>
      <c r="C1238" s="437" t="str">
        <f>VLOOKUP(A1238,Register!$B:$F,3,FALSE)</f>
        <v>OT062-ELQ6216A3A BAO</v>
      </c>
      <c r="D1238" s="437" t="str">
        <f>VLOOKUP(C1238,'Tech. sheet (2)'!$A:$S,17,FALSE)</f>
        <v>62-3 B</v>
      </c>
      <c r="E1238" s="437" t="str">
        <f>VLOOKUP(C1238,'Tech. sheet (2)'!$A:$S,12,FALSE)</f>
        <v>W/C 15V</v>
      </c>
      <c r="F1238" s="505">
        <v>1.0</v>
      </c>
      <c r="G1238" s="505" t="s">
        <v>3306</v>
      </c>
      <c r="H1238" s="436">
        <f>VLOOKUP(A1238,Register!$B:$E,4,FALSE)</f>
        <v>31000</v>
      </c>
      <c r="I1238" s="412"/>
      <c r="J1238" s="412"/>
      <c r="K1238" s="412"/>
      <c r="L1238" s="412"/>
      <c r="M1238" s="412"/>
      <c r="N1238" s="111" t="s">
        <v>2814</v>
      </c>
      <c r="O1238" s="344" t="str">
        <f>VLOOKUP(P1238,'Tech. sheet (2)'!$A:$R,18,FALSE)</f>
        <v>L-975-925-140TS550S2828-USK-C06K05</v>
      </c>
      <c r="P1238" s="343" t="str">
        <f>VLOOKUP(N1238,Register!$B:$E,3,FALSE)</f>
        <v>0,14x975x925 G/C USK</v>
      </c>
      <c r="Q1238" s="437" t="str">
        <f>VLOOKUP(P1238,'Tech. sheet (2)'!$A:$S,17,FALSE)</f>
        <v>BUF-11 A</v>
      </c>
      <c r="R1238" s="437" t="str">
        <f>VLOOKUP(P1238,'Tech. sheet (2)'!$A:$S,12,FALSE)</f>
        <v>G/C</v>
      </c>
      <c r="S1238" s="505">
        <v>1.0</v>
      </c>
      <c r="T1238" s="505" t="s">
        <v>3306</v>
      </c>
      <c r="U1238" s="436">
        <f>VLOOKUP(N1238,Register!$B:$E,4,FALSE)</f>
        <v>22000</v>
      </c>
      <c r="V1238" s="412"/>
      <c r="W1238" s="270"/>
      <c r="X1238" s="270"/>
      <c r="Y1238" s="270"/>
      <c r="Z1238" s="270"/>
      <c r="AA1238" s="270"/>
      <c r="AB1238" s="270"/>
      <c r="AC1238" s="270"/>
    </row>
    <row r="1239" ht="15.75" customHeight="1">
      <c r="A1239" s="111" t="s">
        <v>2853</v>
      </c>
      <c r="B1239" s="436" t="str">
        <f>VLOOKUP(C1239,'Tech. sheet (2)'!$A:$S,18,FALSE)</f>
        <v>L-954-848-150TH520S2828-USK-15VK05</v>
      </c>
      <c r="C1239" s="437" t="str">
        <f>VLOOKUP(A1239,Register!$B:$F,3,FALSE)</f>
        <v>OT062-15VK05 0,15 USK</v>
      </c>
      <c r="D1239" s="437" t="str">
        <f>VLOOKUP(C1239,'Tech. sheet (2)'!$A:$S,17,FALSE)</f>
        <v>62-3 C</v>
      </c>
      <c r="E1239" s="447" t="str">
        <f>VLOOKUP(C1239,'Tech. sheet (2)'!$A:$S,12,FALSE)</f>
        <v>W/C 15V</v>
      </c>
      <c r="F1239" s="505">
        <v>1.0</v>
      </c>
      <c r="G1239" s="505" t="s">
        <v>3306</v>
      </c>
      <c r="H1239" s="436">
        <f>VLOOKUP(A1239,Register!$B:$E,4,FALSE)</f>
        <v>7000</v>
      </c>
      <c r="I1239" s="412"/>
      <c r="J1239" s="412"/>
      <c r="K1239" s="412"/>
      <c r="L1239" s="412"/>
      <c r="M1239" s="412"/>
      <c r="N1239" s="111" t="s">
        <v>2816</v>
      </c>
      <c r="O1239" s="344" t="str">
        <f>VLOOKUP(P1239,'Tech. sheet (2)'!$A:$R,18,FALSE)</f>
        <v>L-975-925-140TS550S2828-USK-C06K05</v>
      </c>
      <c r="P1239" s="343" t="str">
        <f>VLOOKUP(N1239,Register!$B:$E,3,FALSE)</f>
        <v>0,14x975x925 G/C USK</v>
      </c>
      <c r="Q1239" s="437" t="str">
        <f>VLOOKUP(P1239,'Tech. sheet (2)'!$A:$S,17,FALSE)</f>
        <v>BUF-11 A</v>
      </c>
      <c r="R1239" s="437" t="str">
        <f>VLOOKUP(P1239,'Tech. sheet (2)'!$A:$S,12,FALSE)</f>
        <v>G/C</v>
      </c>
      <c r="S1239" s="505">
        <v>1.0</v>
      </c>
      <c r="T1239" s="505" t="s">
        <v>3306</v>
      </c>
      <c r="U1239" s="436">
        <f>VLOOKUP(N1239,Register!$B:$E,4,FALSE)</f>
        <v>15000</v>
      </c>
      <c r="V1239" s="412"/>
      <c r="W1239" s="270"/>
      <c r="X1239" s="270"/>
      <c r="Y1239" s="270"/>
      <c r="Z1239" s="270"/>
      <c r="AA1239" s="270"/>
      <c r="AB1239" s="270"/>
      <c r="AC1239" s="270"/>
    </row>
    <row r="1240" ht="15.75" customHeight="1">
      <c r="A1240" s="111" t="s">
        <v>2852</v>
      </c>
      <c r="B1240" s="436" t="str">
        <f>VLOOKUP(C1240,'Tech. sheet (2)'!$A:$S,18,FALSE)</f>
        <v>L-954-848-160TH520S2828-BAO-15VK05</v>
      </c>
      <c r="C1240" s="437" t="str">
        <f>VLOOKUP(A1240,Register!$B:$F,3,FALSE)</f>
        <v>OT062-ELQ6216A3A BAO</v>
      </c>
      <c r="D1240" s="437" t="str">
        <f>VLOOKUP(C1240,'Tech. sheet (2)'!$A:$S,17,FALSE)</f>
        <v>62-3 B</v>
      </c>
      <c r="E1240" s="437" t="str">
        <f>VLOOKUP(C1240,'Tech. sheet (2)'!$A:$S,12,FALSE)</f>
        <v>W/C 15V</v>
      </c>
      <c r="F1240" s="505">
        <v>2.0</v>
      </c>
      <c r="G1240" s="505" t="s">
        <v>3309</v>
      </c>
      <c r="H1240" s="436">
        <f>VLOOKUP(A1240,Register!$B:$E,4,FALSE)</f>
        <v>31000</v>
      </c>
      <c r="I1240" s="412"/>
      <c r="J1240" s="412"/>
      <c r="K1240" s="412"/>
      <c r="L1240" s="412"/>
      <c r="M1240" s="412"/>
      <c r="N1240" s="111" t="s">
        <v>2829</v>
      </c>
      <c r="O1240" s="344" t="str">
        <f>VLOOKUP(P1240,'Tech. sheet (2)'!$A:$R,18,FALSE)</f>
        <v>L-808-908-180TH550S2828-BAO-A07K05</v>
      </c>
      <c r="P1240" s="343" t="str">
        <f>VLOOKUP(N1240,Register!$B:$E,3,FALSE)</f>
        <v>OT96 ALU/C 0,18 BAO auto</v>
      </c>
      <c r="Q1240" s="437" t="str">
        <f>VLOOKUP(P1240,'Tech. sheet (2)'!$A:$S,17,FALSE)</f>
        <v>96-1 B</v>
      </c>
      <c r="R1240" s="437" t="str">
        <f>VLOOKUP(P1240,'Tech. sheet (2)'!$A:$S,12,FALSE)</f>
        <v>ALU/C</v>
      </c>
      <c r="S1240" s="505">
        <v>2.0</v>
      </c>
      <c r="T1240" s="505" t="s">
        <v>3306</v>
      </c>
      <c r="U1240" s="436">
        <f>VLOOKUP(N1240,Register!$B:$E,4,FALSE)</f>
        <v>5000</v>
      </c>
      <c r="V1240" s="412"/>
      <c r="W1240" s="270"/>
      <c r="X1240" s="270"/>
      <c r="Y1240" s="270"/>
      <c r="Z1240" s="270"/>
      <c r="AA1240" s="270"/>
      <c r="AB1240" s="270"/>
      <c r="AC1240" s="270"/>
    </row>
    <row r="1241" ht="15.75" customHeight="1">
      <c r="A1241" s="111" t="s">
        <v>2853</v>
      </c>
      <c r="B1241" s="436" t="str">
        <f>VLOOKUP(C1241,'Tech. sheet (2)'!$A:$S,18,FALSE)</f>
        <v>L-954-848-150TH520S2828-USK-15VK05</v>
      </c>
      <c r="C1241" s="437" t="str">
        <f>VLOOKUP(A1241,Register!$B:$F,3,FALSE)</f>
        <v>OT062-15VK05 0,15 USK</v>
      </c>
      <c r="D1241" s="437" t="str">
        <f>VLOOKUP(C1241,'Tech. sheet (2)'!$A:$S,17,FALSE)</f>
        <v>62-3 C</v>
      </c>
      <c r="E1241" s="447" t="str">
        <f>VLOOKUP(C1241,'Tech. sheet (2)'!$A:$S,12,FALSE)</f>
        <v>W/C 15V</v>
      </c>
      <c r="F1241" s="505">
        <v>2.0</v>
      </c>
      <c r="G1241" s="505" t="s">
        <v>3309</v>
      </c>
      <c r="H1241" s="436">
        <f>VLOOKUP(A1241,Register!$B:$E,4,FALSE)</f>
        <v>7000</v>
      </c>
      <c r="I1241" s="412"/>
      <c r="J1241" s="412"/>
      <c r="K1241" s="412"/>
      <c r="L1241" s="412"/>
      <c r="M1241" s="412"/>
      <c r="N1241" s="111" t="s">
        <v>2830</v>
      </c>
      <c r="O1241" s="344" t="str">
        <f>VLOOKUP(P1241,'Tech. sheet (2)'!$A:$R,18,FALSE)</f>
        <v>L-808-908-180TH550S2828-HBI-A07K05</v>
      </c>
      <c r="P1241" s="343" t="str">
        <f>VLOOKUP(N1241,Register!$B:$E,3,FALSE)</f>
        <v>OT96 ALU/C 0,18 HBI auto</v>
      </c>
      <c r="Q1241" s="437" t="str">
        <f>VLOOKUP(P1241,'Tech. sheet (2)'!$A:$S,17,FALSE)</f>
        <v>96-1 B</v>
      </c>
      <c r="R1241" s="437" t="str">
        <f>VLOOKUP(P1241,'Tech. sheet (2)'!$A:$S,12,FALSE)</f>
        <v>ALU/C</v>
      </c>
      <c r="S1241" s="505">
        <v>2.0</v>
      </c>
      <c r="T1241" s="505" t="s">
        <v>3306</v>
      </c>
      <c r="U1241" s="436">
        <f>VLOOKUP(N1241,Register!$B:$E,4,FALSE)</f>
        <v>8000</v>
      </c>
      <c r="V1241" s="412"/>
      <c r="W1241" s="270"/>
      <c r="X1241" s="270"/>
      <c r="Y1241" s="270"/>
      <c r="Z1241" s="270"/>
      <c r="AA1241" s="270"/>
      <c r="AB1241" s="270"/>
      <c r="AC1241" s="270"/>
    </row>
    <row r="1242" ht="15.75" customHeight="1">
      <c r="A1242" s="111" t="s">
        <v>2845</v>
      </c>
      <c r="B1242" s="436" t="str">
        <f>VLOOKUP(C1242,'Tech. sheet (2)'!$A:$S,18,FALSE)</f>
        <v>L-808-908-180TH550S2828-BAO-A07K05</v>
      </c>
      <c r="C1242" s="437" t="str">
        <f>VLOOKUP(A1242,Register!$B:$F,3,FALSE)</f>
        <v>OT96 ALU/C 0,18 BAO auto</v>
      </c>
      <c r="D1242" s="437" t="str">
        <f>VLOOKUP(C1242,'Tech. sheet (2)'!$A:$S,17,FALSE)</f>
        <v>96-1 B</v>
      </c>
      <c r="E1242" s="437" t="str">
        <f>VLOOKUP(C1242,'Tech. sheet (2)'!$A:$S,12,FALSE)</f>
        <v>ALU/C</v>
      </c>
      <c r="F1242" s="505">
        <v>1.0</v>
      </c>
      <c r="G1242" s="505" t="s">
        <v>3308</v>
      </c>
      <c r="H1242" s="436">
        <f>VLOOKUP(A1242,Register!$B:$E,4,FALSE)</f>
        <v>40000</v>
      </c>
      <c r="I1242" s="412"/>
      <c r="J1242" s="412"/>
      <c r="K1242" s="412"/>
      <c r="L1242" s="412"/>
      <c r="M1242" s="412"/>
      <c r="N1242" s="111" t="s">
        <v>2802</v>
      </c>
      <c r="O1242" s="344" t="str">
        <f>VLOOKUP(P1242,'Tech. sheet (2)'!$A:$R,18,FALSE)</f>
        <v>L-942-790-160TS340S2020-RAS-А08К05</v>
      </c>
      <c r="P1242" s="343" t="str">
        <f>VLOOKUP(N1242,Register!$B:$E,3,FALSE)</f>
        <v>0,16x942x790 ALU/С</v>
      </c>
      <c r="Q1242" s="437" t="str">
        <f>VLOOKUP(P1242,'Tech. sheet (2)'!$A:$S,17,FALSE)</f>
        <v>BUF-3 A</v>
      </c>
      <c r="R1242" s="437" t="str">
        <f>VLOOKUP(P1242,'Tech. sheet (2)'!$A:$S,12,FALSE)</f>
        <v>ALU/С</v>
      </c>
      <c r="S1242" s="505">
        <v>2.0</v>
      </c>
      <c r="T1242" s="505" t="s">
        <v>3306</v>
      </c>
      <c r="U1242" s="436">
        <f>VLOOKUP(N1242,Register!$B:$E,4,FALSE)</f>
        <v>20000</v>
      </c>
      <c r="V1242" s="412"/>
      <c r="W1242" s="270"/>
      <c r="X1242" s="270"/>
      <c r="Y1242" s="270"/>
      <c r="Z1242" s="270"/>
      <c r="AA1242" s="270"/>
      <c r="AB1242" s="270"/>
      <c r="AC1242" s="270"/>
    </row>
    <row r="1243" ht="15.75" customHeight="1">
      <c r="A1243" s="111" t="s">
        <v>2845</v>
      </c>
      <c r="B1243" s="436" t="str">
        <f>VLOOKUP(C1243,'Tech. sheet (2)'!$A:$S,18,FALSE)</f>
        <v>L-808-908-180TH550S2828-BAO-A07K05</v>
      </c>
      <c r="C1243" s="437" t="str">
        <f>VLOOKUP(A1243,Register!$B:$F,3,FALSE)</f>
        <v>OT96 ALU/C 0,18 BAO auto</v>
      </c>
      <c r="D1243" s="437" t="str">
        <f>VLOOKUP(C1243,'Tech. sheet (2)'!$A:$S,17,FALSE)</f>
        <v>96-1 B</v>
      </c>
      <c r="E1243" s="437" t="str">
        <f>VLOOKUP(C1243,'Tech. sheet (2)'!$A:$S,12,FALSE)</f>
        <v>ALU/C</v>
      </c>
      <c r="F1243" s="505">
        <v>1.0</v>
      </c>
      <c r="G1243" s="505" t="s">
        <v>3306</v>
      </c>
      <c r="H1243" s="436">
        <f>VLOOKUP(A1243,Register!$B:$E,4,FALSE)</f>
        <v>40000</v>
      </c>
      <c r="I1243" s="412"/>
      <c r="J1243" s="412"/>
      <c r="K1243" s="412"/>
      <c r="L1243" s="412"/>
      <c r="M1243" s="412"/>
      <c r="N1243" s="111" t="s">
        <v>2827</v>
      </c>
      <c r="O1243" s="344" t="str">
        <f>VLOOKUP(P1243,'Tech. sheet (2)'!$A:$R,18,FALSE)</f>
        <v>L-808-908-200TH550S2828-BAO-A07B05</v>
      </c>
      <c r="P1243" s="343" t="str">
        <f>VLOOKUP(N1243,Register!$B:$E,3,FALSE)</f>
        <v>OT96 Alu/G BAO auto</v>
      </c>
      <c r="Q1243" s="437" t="str">
        <f>VLOOKUP(P1243,'Tech. sheet (2)'!$A:$S,17,FALSE)</f>
        <v>96-2 A</v>
      </c>
      <c r="R1243" s="437" t="str">
        <f>VLOOKUP(P1243,'Tech. sheet (2)'!$A:$S,12,FALSE)</f>
        <v>ALU/G</v>
      </c>
      <c r="S1243" s="505">
        <v>2.0</v>
      </c>
      <c r="T1243" s="505" t="s">
        <v>3307</v>
      </c>
      <c r="U1243" s="436">
        <f>VLOOKUP(N1243,Register!$B:$E,4,FALSE)</f>
        <v>20000</v>
      </c>
      <c r="V1243" s="412"/>
      <c r="W1243" s="270"/>
      <c r="X1243" s="270"/>
      <c r="Y1243" s="270"/>
      <c r="Z1243" s="270"/>
      <c r="AA1243" s="270"/>
      <c r="AB1243" s="270"/>
      <c r="AC1243" s="270"/>
    </row>
    <row r="1244" ht="15.75" customHeight="1">
      <c r="A1244" s="111" t="s">
        <v>2854</v>
      </c>
      <c r="B1244" s="436" t="str">
        <f>VLOOKUP(C1244,'Tech. sheet (2)'!$A:$S,18,FALSE)</f>
        <v> L-922-868-160TH520F2020-BAO-07CK05</v>
      </c>
      <c r="C1244" s="437" t="str">
        <f>VLOOKUP(A1244,Register!$B:$F,3,FALSE)</f>
        <v>OT070-ELQ7013A4A BAO</v>
      </c>
      <c r="D1244" s="437" t="str">
        <f>VLOOKUP(C1244,'Tech. sheet (2)'!$A:$S,17,FALSE)</f>
        <v>70-3 D</v>
      </c>
      <c r="E1244" s="437" t="str">
        <f>VLOOKUP(C1244,'Tech. sheet (2)'!$A:$S,12,FALSE)</f>
        <v>G/C </v>
      </c>
      <c r="F1244" s="505">
        <v>1.0</v>
      </c>
      <c r="G1244" s="505" t="s">
        <v>3306</v>
      </c>
      <c r="H1244" s="436">
        <f>VLOOKUP(A1244,Register!$B:$E,4,FALSE)</f>
        <v>30000</v>
      </c>
      <c r="I1244" s="412"/>
      <c r="J1244" s="412"/>
      <c r="K1244" s="412"/>
      <c r="L1244" s="412"/>
      <c r="M1244" s="412"/>
      <c r="N1244" s="111" t="s">
        <v>2803</v>
      </c>
      <c r="O1244" s="344" t="str">
        <f>VLOOKUP(P1244,'Tech. sheet (2)'!$A:$R,18,FALSE)</f>
        <v>L-920-778-140TS340S2828-RAS-21EК05</v>
      </c>
      <c r="P1244" s="343" t="str">
        <f>VLOOKUP(N1244,Register!$B:$E,3,FALSE)</f>
        <v>0,14x920x778 RAS 21EK05</v>
      </c>
      <c r="Q1244" s="437" t="str">
        <f>VLOOKUP(P1244,'Tech. sheet (2)'!$A:$S,17,FALSE)</f>
        <v>BUF-17 A</v>
      </c>
      <c r="R1244" s="437" t="str">
        <f>VLOOKUP(P1244,'Tech. sheet (2)'!$A:$S,12,FALSE)</f>
        <v>21EK05</v>
      </c>
      <c r="S1244" s="505">
        <v>2.0</v>
      </c>
      <c r="T1244" s="505" t="s">
        <v>3317</v>
      </c>
      <c r="U1244" s="436">
        <f>VLOOKUP(N1244,Register!$B:$E,4,FALSE)</f>
        <v>20000</v>
      </c>
      <c r="V1244" s="412"/>
      <c r="W1244" s="270"/>
      <c r="X1244" s="270"/>
      <c r="Y1244" s="270"/>
      <c r="Z1244" s="270"/>
      <c r="AA1244" s="270"/>
      <c r="AB1244" s="270"/>
      <c r="AC1244" s="270"/>
    </row>
    <row r="1245" ht="15.75" customHeight="1">
      <c r="A1245" s="111" t="s">
        <v>2855</v>
      </c>
      <c r="B1245" s="436" t="str">
        <f>VLOOKUP(C1245,'Tech. sheet (2)'!$A:$S,18,FALSE)</f>
        <v>L-922-868-160TH520F2020-BAO-21EK05</v>
      </c>
      <c r="C1245" s="437" t="str">
        <f>VLOOKUP(A1245,Register!$B:$F,3,FALSE)</f>
        <v>OT70-21EK05 0,16 BAO</v>
      </c>
      <c r="D1245" s="437" t="str">
        <f>VLOOKUP(C1245,'Tech. sheet (2)'!$A:$S,17,FALSE)</f>
        <v>70-6 D</v>
      </c>
      <c r="E1245" s="437" t="str">
        <f>VLOOKUP(C1245,'Tech. sheet (2)'!$A:$S,12,FALSE)</f>
        <v>21EK05</v>
      </c>
      <c r="F1245" s="505">
        <v>1.0</v>
      </c>
      <c r="G1245" s="505" t="s">
        <v>3306</v>
      </c>
      <c r="H1245" s="436">
        <f>VLOOKUP(A1245,Register!$B:$E,4,FALSE)</f>
        <v>12000</v>
      </c>
      <c r="I1245" s="412"/>
      <c r="J1245" s="412"/>
      <c r="K1245" s="412"/>
      <c r="L1245" s="412"/>
      <c r="M1245" s="412"/>
      <c r="N1245" s="111" t="s">
        <v>2837</v>
      </c>
      <c r="O1245" s="344" t="str">
        <f>VLOOKUP(P1245,'Tech. sheet (2)'!$A:$R,18,FALSE)</f>
        <v>L-918-925-140TS550S2828-USK-21EK05</v>
      </c>
      <c r="P1245" s="343" t="str">
        <f>VLOOKUP(N1245,Register!$B:$E,3,FALSE)</f>
        <v>0,14x918x925 USK 21EK05</v>
      </c>
      <c r="Q1245" s="437" t="str">
        <f>VLOOKUP(P1245,'Tech. sheet (2)'!$A:$S,17,FALSE)</f>
        <v>BUF-10 A</v>
      </c>
      <c r="R1245" s="437" t="str">
        <f>VLOOKUP(P1245,'Tech. sheet (2)'!$A:$S,12,FALSE)</f>
        <v>21EK05</v>
      </c>
      <c r="S1245" s="505">
        <v>2.0</v>
      </c>
      <c r="T1245" s="505" t="s">
        <v>3317</v>
      </c>
      <c r="U1245" s="436">
        <f>VLOOKUP(N1245,Register!$B:$E,4,FALSE)</f>
        <v>25000</v>
      </c>
      <c r="V1245" s="412"/>
      <c r="W1245" s="270"/>
      <c r="X1245" s="270"/>
      <c r="Y1245" s="270"/>
      <c r="Z1245" s="270"/>
      <c r="AA1245" s="270"/>
      <c r="AB1245" s="270"/>
      <c r="AC1245" s="270"/>
    </row>
    <row r="1246" ht="15.75" customHeight="1">
      <c r="A1246" s="111" t="s">
        <v>2844</v>
      </c>
      <c r="B1246" s="436" t="str">
        <f>VLOOKUP(C1246,'Tech. sheet (2)'!$A:$S,18,FALSE)</f>
        <v>L-920-778-140TS340S2828-RAS-21EК05</v>
      </c>
      <c r="C1246" s="437" t="str">
        <f>VLOOKUP(A1246,Register!$B:$F,3,FALSE)</f>
        <v>0,14x920x778 RAS 21EK05</v>
      </c>
      <c r="D1246" s="437" t="str">
        <f>VLOOKUP(C1246,'Tech. sheet (2)'!$A:$S,17,FALSE)</f>
        <v>BUF-17 A</v>
      </c>
      <c r="E1246" s="437" t="str">
        <f>VLOOKUP(C1246,'Tech. sheet (2)'!$A:$S,12,FALSE)</f>
        <v>21EK05</v>
      </c>
      <c r="F1246" s="505">
        <v>1.0</v>
      </c>
      <c r="G1246" s="505" t="s">
        <v>3306</v>
      </c>
      <c r="H1246" s="436">
        <f>VLOOKUP(A1246,Register!$B:$E,4,FALSE)</f>
        <v>20000</v>
      </c>
      <c r="I1246" s="412"/>
      <c r="J1246" s="412"/>
      <c r="K1246" s="412"/>
      <c r="L1246" s="412"/>
      <c r="M1246" s="412"/>
      <c r="N1246" s="111" t="s">
        <v>2841</v>
      </c>
      <c r="O1246" s="344" t="str">
        <f>VLOOKUP(P1246,'Tech. sheet (2)'!$A:$R,18,FALSE)</f>
        <v>L-918-925-140TS550S2828-USK-21EK05</v>
      </c>
      <c r="P1246" s="343" t="str">
        <f>VLOOKUP(N1246,Register!$B:$E,3,FALSE)</f>
        <v>0,14x918x925 USK IMP W/K</v>
      </c>
      <c r="Q1246" s="437" t="str">
        <f>VLOOKUP(P1246,'Tech. sheet (2)'!$A:$S,17,FALSE)</f>
        <v>BUF-10 A</v>
      </c>
      <c r="R1246" s="437" t="str">
        <f>VLOOKUP(P1246,'Tech. sheet (2)'!$A:$S,12,FALSE)</f>
        <v>21EK05</v>
      </c>
      <c r="S1246" s="505">
        <v>2.0</v>
      </c>
      <c r="T1246" s="505" t="s">
        <v>3317</v>
      </c>
      <c r="U1246" s="436">
        <f>VLOOKUP(N1246,Register!$B:$E,4,FALSE)</f>
        <v>7735</v>
      </c>
      <c r="V1246" s="412"/>
      <c r="W1246" s="270"/>
      <c r="X1246" s="270"/>
      <c r="Y1246" s="270"/>
      <c r="Z1246" s="270"/>
      <c r="AA1246" s="270"/>
      <c r="AB1246" s="270"/>
      <c r="AC1246" s="270"/>
    </row>
    <row r="1247" ht="15.75" customHeight="1">
      <c r="A1247" s="111" t="s">
        <v>2844</v>
      </c>
      <c r="B1247" s="436" t="str">
        <f>VLOOKUP(C1247,'Tech. sheet (2)'!$A:$S,18,FALSE)</f>
        <v>L-920-778-140TS340S2828-RAS-21EК05</v>
      </c>
      <c r="C1247" s="437" t="str">
        <f>VLOOKUP(A1247,Register!$B:$F,3,FALSE)</f>
        <v>0,14x920x778 RAS 21EK05</v>
      </c>
      <c r="D1247" s="437" t="str">
        <f>VLOOKUP(C1247,'Tech. sheet (2)'!$A:$S,17,FALSE)</f>
        <v>BUF-17 A</v>
      </c>
      <c r="E1247" s="437" t="str">
        <f>VLOOKUP(C1247,'Tech. sheet (2)'!$A:$S,12,FALSE)</f>
        <v>21EK05</v>
      </c>
      <c r="F1247" s="505">
        <v>2.0</v>
      </c>
      <c r="G1247" s="505" t="s">
        <v>3317</v>
      </c>
      <c r="H1247" s="436">
        <f>VLOOKUP(A1247,Register!$B:$E,4,FALSE)</f>
        <v>20000</v>
      </c>
      <c r="I1247" s="412"/>
      <c r="J1247" s="412"/>
      <c r="K1247" s="412"/>
      <c r="L1247" s="412"/>
      <c r="M1247" s="412"/>
      <c r="N1247" s="111" t="s">
        <v>2816</v>
      </c>
      <c r="O1247" s="344" t="str">
        <f>VLOOKUP(P1247,'Tech. sheet (2)'!$A:$R,18,FALSE)</f>
        <v>L-975-925-140TS550S2828-USK-C06K05</v>
      </c>
      <c r="P1247" s="343" t="str">
        <f>VLOOKUP(N1247,Register!$B:$E,3,FALSE)</f>
        <v>0,14x975x925 G/C USK</v>
      </c>
      <c r="Q1247" s="437" t="str">
        <f>VLOOKUP(P1247,'Tech. sheet (2)'!$A:$S,17,FALSE)</f>
        <v>BUF-11 A</v>
      </c>
      <c r="R1247" s="437" t="str">
        <f>VLOOKUP(P1247,'Tech. sheet (2)'!$A:$S,12,FALSE)</f>
        <v>G/C</v>
      </c>
      <c r="S1247" s="505">
        <v>2.0</v>
      </c>
      <c r="T1247" s="505">
        <v>101597.0</v>
      </c>
      <c r="U1247" s="436">
        <f>VLOOKUP(N1247,Register!$B:$E,4,FALSE)</f>
        <v>15000</v>
      </c>
      <c r="V1247" s="412"/>
      <c r="W1247" s="270"/>
      <c r="X1247" s="270"/>
      <c r="Y1247" s="270"/>
      <c r="Z1247" s="270"/>
      <c r="AA1247" s="270"/>
      <c r="AB1247" s="270"/>
      <c r="AC1247" s="270"/>
    </row>
    <row r="1248" ht="15.75" customHeight="1">
      <c r="A1248" s="111" t="s">
        <v>2855</v>
      </c>
      <c r="B1248" s="436" t="str">
        <f>VLOOKUP(C1248,'Tech. sheet (2)'!$A:$S,18,FALSE)</f>
        <v>L-922-868-160TH520F2020-BAO-21EK05</v>
      </c>
      <c r="C1248" s="437" t="str">
        <f>VLOOKUP(A1248,Register!$B:$F,3,FALSE)</f>
        <v>OT70-21EK05 0,16 BAO</v>
      </c>
      <c r="D1248" s="437" t="str">
        <f>VLOOKUP(C1248,'Tech. sheet (2)'!$A:$S,17,FALSE)</f>
        <v>70-6 D</v>
      </c>
      <c r="E1248" s="437" t="str">
        <f>VLOOKUP(C1248,'Tech. sheet (2)'!$A:$S,12,FALSE)</f>
        <v>21EK05</v>
      </c>
      <c r="F1248" s="505">
        <v>2.0</v>
      </c>
      <c r="G1248" s="505" t="s">
        <v>3309</v>
      </c>
      <c r="H1248" s="436">
        <f>VLOOKUP(A1248,Register!$B:$E,4,FALSE)</f>
        <v>12000</v>
      </c>
      <c r="I1248" s="412"/>
      <c r="J1248" s="412"/>
      <c r="K1248" s="412"/>
      <c r="L1248" s="412"/>
      <c r="M1248" s="412"/>
      <c r="N1248" s="111" t="s">
        <v>2814</v>
      </c>
      <c r="O1248" s="344" t="str">
        <f>VLOOKUP(P1248,'Tech. sheet (2)'!$A:$R,18,FALSE)</f>
        <v>L-975-925-140TS550S2828-USK-C06K05</v>
      </c>
      <c r="P1248" s="343" t="str">
        <f>VLOOKUP(N1248,Register!$B:$E,3,FALSE)</f>
        <v>0,14x975x925 G/C USK</v>
      </c>
      <c r="Q1248" s="437" t="str">
        <f>VLOOKUP(P1248,'Tech. sheet (2)'!$A:$S,17,FALSE)</f>
        <v>BUF-11 A</v>
      </c>
      <c r="R1248" s="437" t="str">
        <f>VLOOKUP(P1248,'Tech. sheet (2)'!$A:$S,12,FALSE)</f>
        <v>G/C</v>
      </c>
      <c r="S1248" s="505">
        <v>2.0</v>
      </c>
      <c r="T1248" s="505">
        <v>101597.0</v>
      </c>
      <c r="U1248" s="436">
        <f>VLOOKUP(N1248,Register!$B:$E,4,FALSE)</f>
        <v>22000</v>
      </c>
      <c r="V1248" s="412"/>
      <c r="W1248" s="270"/>
      <c r="X1248" s="270"/>
      <c r="Y1248" s="270"/>
      <c r="Z1248" s="270"/>
      <c r="AA1248" s="270"/>
      <c r="AB1248" s="270"/>
      <c r="AC1248" s="270"/>
    </row>
    <row r="1249" ht="15.75" customHeight="1">
      <c r="A1249" s="111" t="s">
        <v>2855</v>
      </c>
      <c r="B1249" s="436" t="str">
        <f>VLOOKUP(C1249,'Tech. sheet (2)'!$A:$S,18,FALSE)</f>
        <v>L-922-868-160TH520F2020-BAO-21EK05</v>
      </c>
      <c r="C1249" s="437" t="str">
        <f>VLOOKUP(A1249,Register!$B:$F,3,FALSE)</f>
        <v>OT70-21EK05 0,16 BAO</v>
      </c>
      <c r="D1249" s="437" t="str">
        <f>VLOOKUP(C1249,'Tech. sheet (2)'!$A:$S,17,FALSE)</f>
        <v>70-6 D</v>
      </c>
      <c r="E1249" s="437" t="str">
        <f>VLOOKUP(C1249,'Tech. sheet (2)'!$A:$S,12,FALSE)</f>
        <v>21EK05</v>
      </c>
      <c r="F1249" s="505">
        <v>3.0</v>
      </c>
      <c r="G1249" s="505" t="s">
        <v>3310</v>
      </c>
      <c r="H1249" s="436">
        <f>VLOOKUP(A1249,Register!$B:$E,4,FALSE)</f>
        <v>12000</v>
      </c>
      <c r="I1249" s="412"/>
      <c r="J1249" s="412"/>
      <c r="K1249" s="412"/>
      <c r="L1249" s="412"/>
      <c r="M1249" s="412"/>
      <c r="N1249" s="111" t="s">
        <v>2832</v>
      </c>
      <c r="O1249" s="344" t="str">
        <f>VLOOKUP(P1249,'Tech. sheet (2)'!$A:$R,18,FALSE)</f>
        <v>L-942-790-160TS340S2020-RAS-А08К05</v>
      </c>
      <c r="P1249" s="343" t="str">
        <f>VLOOKUP(N1249,Register!$B:$E,3,FALSE)</f>
        <v>0,16x942x790 ALU/С</v>
      </c>
      <c r="Q1249" s="437" t="str">
        <f>VLOOKUP(P1249,'Tech. sheet (2)'!$A:$S,17,FALSE)</f>
        <v>BUF-3 A</v>
      </c>
      <c r="R1249" s="437" t="str">
        <f>VLOOKUP(P1249,'Tech. sheet (2)'!$A:$S,12,FALSE)</f>
        <v>ALU/С</v>
      </c>
      <c r="S1249" s="505">
        <v>1.0</v>
      </c>
      <c r="T1249" s="505" t="s">
        <v>3308</v>
      </c>
      <c r="U1249" s="436">
        <f>VLOOKUP(N1249,Register!$B:$E,4,FALSE)</f>
        <v>30000</v>
      </c>
      <c r="V1249" s="412"/>
      <c r="W1249" s="270"/>
      <c r="X1249" s="270"/>
      <c r="Y1249" s="270"/>
      <c r="Z1249" s="270"/>
      <c r="AA1249" s="270"/>
      <c r="AB1249" s="270"/>
      <c r="AC1249" s="270"/>
    </row>
    <row r="1250" ht="15.75" customHeight="1">
      <c r="A1250" s="111" t="s">
        <v>2844</v>
      </c>
      <c r="B1250" s="436" t="str">
        <f>VLOOKUP(C1250,'Tech. sheet (2)'!$A:$S,18,FALSE)</f>
        <v>L-920-778-140TS340S2828-RAS-21EК05</v>
      </c>
      <c r="C1250" s="437" t="str">
        <f>VLOOKUP(A1250,Register!$B:$F,3,FALSE)</f>
        <v>0,14x920x778 RAS 21EK05</v>
      </c>
      <c r="D1250" s="437" t="str">
        <f>VLOOKUP(C1250,'Tech. sheet (2)'!$A:$S,17,FALSE)</f>
        <v>BUF-17 A</v>
      </c>
      <c r="E1250" s="437" t="str">
        <f>VLOOKUP(C1250,'Tech. sheet (2)'!$A:$S,12,FALSE)</f>
        <v>21EK05</v>
      </c>
      <c r="F1250" s="505">
        <v>3.0</v>
      </c>
      <c r="G1250" s="505" t="s">
        <v>3310</v>
      </c>
      <c r="H1250" s="436">
        <f>VLOOKUP(A1250,Register!$B:$E,4,FALSE)</f>
        <v>20000</v>
      </c>
      <c r="I1250" s="412"/>
      <c r="J1250" s="412"/>
      <c r="K1250" s="412"/>
      <c r="L1250" s="412"/>
      <c r="M1250" s="412"/>
      <c r="N1250" s="111" t="s">
        <v>2833</v>
      </c>
      <c r="O1250" s="344" t="str">
        <f>VLOOKUP(P1250,'Tech. sheet (2)'!$A:$R,18,FALSE)</f>
        <v>L-942-790-160TS340S2020-RAS-А08К05</v>
      </c>
      <c r="P1250" s="343" t="str">
        <f>VLOOKUP(N1250,Register!$B:$E,3,FALSE)</f>
        <v>0,16x942x790 ALU/С</v>
      </c>
      <c r="Q1250" s="437" t="str">
        <f>VLOOKUP(P1250,'Tech. sheet (2)'!$A:$S,17,FALSE)</f>
        <v>BUF-3 A</v>
      </c>
      <c r="R1250" s="437" t="str">
        <f>VLOOKUP(P1250,'Tech. sheet (2)'!$A:$S,12,FALSE)</f>
        <v>ALU/С</v>
      </c>
      <c r="S1250" s="505">
        <v>1.0</v>
      </c>
      <c r="T1250" s="505" t="s">
        <v>3308</v>
      </c>
      <c r="U1250" s="436">
        <f>VLOOKUP(N1250,Register!$B:$E,4,FALSE)</f>
        <v>30000</v>
      </c>
      <c r="V1250" s="412"/>
      <c r="W1250" s="270"/>
      <c r="X1250" s="270"/>
      <c r="Y1250" s="270"/>
      <c r="Z1250" s="270"/>
      <c r="AA1250" s="270"/>
      <c r="AB1250" s="270"/>
      <c r="AC1250" s="270"/>
    </row>
    <row r="1251" ht="15.75" customHeight="1">
      <c r="A1251" s="111" t="s">
        <v>2860</v>
      </c>
      <c r="B1251" s="436" t="str">
        <f>VLOOKUP(C1251,'Tech. sheet (2)'!$A:$S,18,FALSE)</f>
        <v>L-954-848-160TH520S2828-BAO-15VK05</v>
      </c>
      <c r="C1251" s="437" t="str">
        <f>VLOOKUP(A1251,Register!$B:$F,3,FALSE)</f>
        <v>OT062-ELQ6216A3A BAO</v>
      </c>
      <c r="D1251" s="437" t="str">
        <f>VLOOKUP(C1251,'Tech. sheet (2)'!$A:$S,17,FALSE)</f>
        <v>62-3 B</v>
      </c>
      <c r="E1251" s="437" t="str">
        <f>VLOOKUP(C1251,'Tech. sheet (2)'!$A:$S,12,FALSE)</f>
        <v>W/C 15V</v>
      </c>
      <c r="F1251" s="505">
        <v>2.0</v>
      </c>
      <c r="G1251" s="505" t="s">
        <v>3309</v>
      </c>
      <c r="H1251" s="436">
        <f>VLOOKUP(A1251,Register!$B:$E,4,FALSE)</f>
        <v>20000</v>
      </c>
      <c r="I1251" s="412"/>
      <c r="J1251" s="412"/>
      <c r="K1251" s="412"/>
      <c r="L1251" s="412"/>
      <c r="M1251" s="412"/>
      <c r="N1251" s="111" t="s">
        <v>2860</v>
      </c>
      <c r="O1251" s="344" t="str">
        <f>VLOOKUP(P1251,'Tech. sheet (2)'!$A:$R,18,FALSE)</f>
        <v>L-954-848-160TH520S2828-BAO-15VK05</v>
      </c>
      <c r="P1251" s="343" t="str">
        <f>VLOOKUP(N1251,Register!$B:$E,3,FALSE)</f>
        <v>OT062-ELQ6216A3A BAO</v>
      </c>
      <c r="Q1251" s="437" t="str">
        <f>VLOOKUP(P1251,'Tech. sheet (2)'!$A:$S,17,FALSE)</f>
        <v>62-3 B</v>
      </c>
      <c r="R1251" s="437" t="str">
        <f>VLOOKUP(P1251,'Tech. sheet (2)'!$A:$S,12,FALSE)</f>
        <v>W/C 15V</v>
      </c>
      <c r="S1251" s="505">
        <v>1.0</v>
      </c>
      <c r="T1251" s="505" t="s">
        <v>3306</v>
      </c>
      <c r="U1251" s="436">
        <f>VLOOKUP(N1251,Register!$B:$E,4,FALSE)</f>
        <v>20000</v>
      </c>
      <c r="V1251" s="412"/>
      <c r="W1251" s="270"/>
      <c r="X1251" s="270"/>
      <c r="Y1251" s="270"/>
      <c r="Z1251" s="270"/>
      <c r="AA1251" s="270"/>
      <c r="AB1251" s="270"/>
      <c r="AC1251" s="270"/>
    </row>
    <row r="1252" ht="15.75" customHeight="1">
      <c r="A1252" s="111" t="s">
        <v>2854</v>
      </c>
      <c r="B1252" s="436" t="str">
        <f>VLOOKUP(C1252,'Tech. sheet (2)'!$A:$S,18,FALSE)</f>
        <v> L-922-868-160TH520F2020-BAO-07CK05</v>
      </c>
      <c r="C1252" s="437" t="str">
        <f>VLOOKUP(A1252,Register!$B:$F,3,FALSE)</f>
        <v>OT070-ELQ7013A4A BAO</v>
      </c>
      <c r="D1252" s="437" t="str">
        <f>VLOOKUP(C1252,'Tech. sheet (2)'!$A:$S,17,FALSE)</f>
        <v>70-3 D</v>
      </c>
      <c r="E1252" s="437" t="str">
        <f>VLOOKUP(C1252,'Tech. sheet (2)'!$A:$S,12,FALSE)</f>
        <v>G/C </v>
      </c>
      <c r="F1252" s="505">
        <v>2.0</v>
      </c>
      <c r="G1252" s="505">
        <v>816361.0</v>
      </c>
      <c r="H1252" s="436">
        <f>VLOOKUP(A1252,Register!$B:$E,4,FALSE)</f>
        <v>30000</v>
      </c>
      <c r="I1252" s="412"/>
      <c r="J1252" s="412"/>
      <c r="K1252" s="412"/>
      <c r="L1252" s="412"/>
      <c r="M1252" s="412"/>
      <c r="N1252" s="111" t="s">
        <v>2854</v>
      </c>
      <c r="O1252" s="344" t="str">
        <f>VLOOKUP(P1252,'Tech. sheet (2)'!$A:$R,18,FALSE)</f>
        <v> L-922-868-160TH520F2020-BAO-07CK05</v>
      </c>
      <c r="P1252" s="343" t="str">
        <f>VLOOKUP(N1252,Register!$B:$E,3,FALSE)</f>
        <v>OT070-ELQ7013A4A BAO</v>
      </c>
      <c r="Q1252" s="437" t="str">
        <f>VLOOKUP(P1252,'Tech. sheet (2)'!$A:$S,17,FALSE)</f>
        <v>70-3 D</v>
      </c>
      <c r="R1252" s="437" t="str">
        <f>VLOOKUP(P1252,'Tech. sheet (2)'!$A:$S,12,FALSE)</f>
        <v>G/C </v>
      </c>
      <c r="S1252" s="505">
        <v>1.0</v>
      </c>
      <c r="T1252" s="505" t="s">
        <v>3306</v>
      </c>
      <c r="U1252" s="436">
        <f>VLOOKUP(N1252,Register!$B:$E,4,FALSE)</f>
        <v>30000</v>
      </c>
      <c r="V1252" s="412"/>
      <c r="W1252" s="270"/>
      <c r="X1252" s="270"/>
      <c r="Y1252" s="270"/>
      <c r="Z1252" s="270"/>
      <c r="AA1252" s="270"/>
      <c r="AB1252" s="270"/>
      <c r="AC1252" s="270"/>
    </row>
    <row r="1253" ht="15.75" customHeight="1">
      <c r="A1253" s="111" t="s">
        <v>2866</v>
      </c>
      <c r="B1253" s="436" t="str">
        <f>VLOOKUP(C1253,'Tech. sheet (2)'!$A:$S,18,FALSE)</f>
        <v>L-922-868-170TH580S2828-BAO-07CK05</v>
      </c>
      <c r="C1253" s="437" t="str">
        <f>VLOOKUP(A1253,Register!$B:$F,3,FALSE)</f>
        <v>OT070-ELQ7013A9A  BAO</v>
      </c>
      <c r="D1253" s="437" t="str">
        <f>VLOOKUP(C1253,'Tech. sheet (2)'!$A:$S,17,FALSE)</f>
        <v>70-3 A</v>
      </c>
      <c r="E1253" s="437" t="str">
        <f>VLOOKUP(C1253,'Tech. sheet (2)'!$A:$S,12,FALSE)</f>
        <v>G/C</v>
      </c>
      <c r="F1253" s="505">
        <v>2.0</v>
      </c>
      <c r="G1253" s="505">
        <v>816361.0</v>
      </c>
      <c r="H1253" s="436">
        <f>VLOOKUP(A1253,Register!$B:$E,4,FALSE)</f>
        <v>10000</v>
      </c>
      <c r="I1253" s="412"/>
      <c r="J1253" s="412"/>
      <c r="K1253" s="412"/>
      <c r="L1253" s="412"/>
      <c r="M1253" s="412"/>
      <c r="N1253" s="111" t="s">
        <v>2866</v>
      </c>
      <c r="O1253" s="344" t="str">
        <f>VLOOKUP(P1253,'Tech. sheet (2)'!$A:$R,18,FALSE)</f>
        <v>L-922-868-170TH580S2828-BAO-07CK05</v>
      </c>
      <c r="P1253" s="343" t="str">
        <f>VLOOKUP(N1253,Register!$B:$E,3,FALSE)</f>
        <v>OT070-ELQ7013A9A  BAO</v>
      </c>
      <c r="Q1253" s="437" t="str">
        <f>VLOOKUP(P1253,'Tech. sheet (2)'!$A:$S,17,FALSE)</f>
        <v>70-3 A</v>
      </c>
      <c r="R1253" s="437" t="str">
        <f>VLOOKUP(P1253,'Tech. sheet (2)'!$A:$S,12,FALSE)</f>
        <v>G/C</v>
      </c>
      <c r="S1253" s="505">
        <v>1.0</v>
      </c>
      <c r="T1253" s="505" t="s">
        <v>3306</v>
      </c>
      <c r="U1253" s="436">
        <f>VLOOKUP(N1253,Register!$B:$E,4,FALSE)</f>
        <v>10000</v>
      </c>
      <c r="V1253" s="412"/>
      <c r="W1253" s="270"/>
      <c r="X1253" s="270"/>
      <c r="Y1253" s="270"/>
      <c r="Z1253" s="270"/>
      <c r="AA1253" s="270"/>
      <c r="AB1253" s="270"/>
      <c r="AC1253" s="270"/>
    </row>
    <row r="1254" ht="15.75" customHeight="1">
      <c r="A1254" s="111" t="s">
        <v>2863</v>
      </c>
      <c r="B1254" s="436" t="str">
        <f>VLOOKUP(C1254,'Tech. sheet (2)'!$A:$S,18,FALSE)</f>
        <v>L-954-848-160TH520S2828-BAO-15VK05</v>
      </c>
      <c r="C1254" s="437" t="str">
        <f>VLOOKUP(A1254,Register!$B:$F,3,FALSE)</f>
        <v>OT062-ELQ6216A3A BAO</v>
      </c>
      <c r="D1254" s="437" t="str">
        <f>VLOOKUP(C1254,'Tech. sheet (2)'!$A:$S,17,FALSE)</f>
        <v>62-3 B</v>
      </c>
      <c r="E1254" s="437" t="str">
        <f>VLOOKUP(C1254,'Tech. sheet (2)'!$A:$S,12,FALSE)</f>
        <v>W/C 15V</v>
      </c>
      <c r="F1254" s="505">
        <v>1.0</v>
      </c>
      <c r="G1254" s="505" t="s">
        <v>3306</v>
      </c>
      <c r="H1254" s="436">
        <v>15000.0</v>
      </c>
      <c r="I1254" s="412"/>
      <c r="J1254" s="412"/>
      <c r="K1254" s="412"/>
      <c r="L1254" s="412"/>
      <c r="M1254" s="412"/>
      <c r="N1254" s="111" t="s">
        <v>2845</v>
      </c>
      <c r="O1254" s="344" t="str">
        <f>VLOOKUP(P1254,'Tech. sheet (2)'!$A:$R,18,FALSE)</f>
        <v>L-808-908-180TH550S2828-BAO-A07K05</v>
      </c>
      <c r="P1254" s="343" t="str">
        <f>VLOOKUP(N1254,Register!$B:$E,3,FALSE)</f>
        <v>OT96 ALU/C 0,18 BAO auto</v>
      </c>
      <c r="Q1254" s="437" t="str">
        <f>VLOOKUP(P1254,'Tech. sheet (2)'!$A:$S,17,FALSE)</f>
        <v>96-1 B</v>
      </c>
      <c r="R1254" s="437" t="str">
        <f>VLOOKUP(P1254,'Tech. sheet (2)'!$A:$S,12,FALSE)</f>
        <v>ALU/C</v>
      </c>
      <c r="S1254" s="505">
        <v>1.0</v>
      </c>
      <c r="T1254" s="505" t="s">
        <v>3308</v>
      </c>
      <c r="U1254" s="436">
        <f>VLOOKUP(N1254,Register!$B:$E,4,FALSE)</f>
        <v>40000</v>
      </c>
      <c r="V1254" s="412"/>
      <c r="W1254" s="270"/>
      <c r="X1254" s="270"/>
      <c r="Y1254" s="270"/>
      <c r="Z1254" s="270"/>
      <c r="AA1254" s="270"/>
      <c r="AB1254" s="270"/>
      <c r="AC1254" s="270"/>
    </row>
    <row r="1255" ht="15.75" customHeight="1">
      <c r="A1255" s="111" t="s">
        <v>2845</v>
      </c>
      <c r="B1255" s="436" t="str">
        <f>VLOOKUP(C1255,'Tech. sheet (2)'!$A:$S,18,FALSE)</f>
        <v>L-808-908-180TH550S2828-BAO-A07K05</v>
      </c>
      <c r="C1255" s="437" t="str">
        <f>VLOOKUP(A1255,Register!$B:$F,3,FALSE)</f>
        <v>OT96 ALU/C 0,18 BAO auto</v>
      </c>
      <c r="D1255" s="437" t="str">
        <f>VLOOKUP(C1255,'Tech. sheet (2)'!$A:$S,17,FALSE)</f>
        <v>96-1 B</v>
      </c>
      <c r="E1255" s="437" t="str">
        <f>VLOOKUP(C1255,'Tech. sheet (2)'!$A:$S,12,FALSE)</f>
        <v>ALU/C</v>
      </c>
      <c r="F1255" s="505">
        <v>2.0</v>
      </c>
      <c r="G1255" s="505" t="s">
        <v>3306</v>
      </c>
      <c r="H1255" s="436">
        <f>VLOOKUP(A1255,Register!$B:$E,4,FALSE)</f>
        <v>40000</v>
      </c>
      <c r="I1255" s="412"/>
      <c r="J1255" s="412"/>
      <c r="K1255" s="412"/>
      <c r="L1255" s="412"/>
      <c r="M1255" s="412"/>
      <c r="N1255" s="111" t="s">
        <v>2849</v>
      </c>
      <c r="O1255" s="344" t="str">
        <f>VLOOKUP(P1255,'Tech. sheet (2)'!$A:$R,18,FALSE)</f>
        <v>L-913-766-140TS340F2020-RAS-А08К05</v>
      </c>
      <c r="P1255" s="343" t="str">
        <f>VLOOKUP(N1255,Register!$B:$E,3,FALSE)</f>
        <v>0,14x913x766 RAS A08</v>
      </c>
      <c r="Q1255" s="437" t="str">
        <f>VLOOKUP(P1255,'Tech. sheet (2)'!$A:$S,17,FALSE)</f>
        <v>BUF-1 B</v>
      </c>
      <c r="R1255" s="437" t="str">
        <f>VLOOKUP(P1255,'Tech. sheet (2)'!$A:$S,12,FALSE)</f>
        <v>ALU/C</v>
      </c>
      <c r="S1255" s="505">
        <v>1.0</v>
      </c>
      <c r="T1255" s="505" t="s">
        <v>3308</v>
      </c>
      <c r="U1255" s="436">
        <f>VLOOKUP(N1255,Register!$B:$E,4,FALSE)</f>
        <v>30000</v>
      </c>
      <c r="V1255" s="412"/>
      <c r="W1255" s="270"/>
      <c r="X1255" s="270"/>
      <c r="Y1255" s="270"/>
      <c r="Z1255" s="270"/>
      <c r="AA1255" s="270"/>
      <c r="AB1255" s="270"/>
      <c r="AC1255" s="270"/>
    </row>
    <row r="1256" ht="15.75" customHeight="1">
      <c r="A1256" s="111" t="s">
        <v>2849</v>
      </c>
      <c r="B1256" s="436" t="str">
        <f>VLOOKUP(C1256,'Tech. sheet (2)'!$A:$S,18,FALSE)</f>
        <v>L-913-766-140TS340F2020-RAS-А08К05</v>
      </c>
      <c r="C1256" s="437" t="str">
        <f>VLOOKUP(A1256,Register!$B:$F,3,FALSE)</f>
        <v>0,14x913x766 RAS A08</v>
      </c>
      <c r="D1256" s="437" t="str">
        <f>VLOOKUP(C1256,'Tech. sheet (2)'!$A:$S,17,FALSE)</f>
        <v>BUF-1 B</v>
      </c>
      <c r="E1256" s="437" t="str">
        <f>VLOOKUP(C1256,'Tech. sheet (2)'!$A:$S,12,FALSE)</f>
        <v>ALU/C</v>
      </c>
      <c r="F1256" s="505">
        <v>2.0</v>
      </c>
      <c r="G1256" s="505" t="s">
        <v>3306</v>
      </c>
      <c r="H1256" s="436">
        <f>VLOOKUP(A1256,Register!$B:$E,4,FALSE)</f>
        <v>30000</v>
      </c>
      <c r="I1256" s="412"/>
      <c r="J1256" s="412"/>
      <c r="K1256" s="412"/>
      <c r="L1256" s="412"/>
      <c r="M1256" s="412"/>
      <c r="N1256" s="111" t="s">
        <v>2832</v>
      </c>
      <c r="O1256" s="344" t="str">
        <f>VLOOKUP(P1256,'Tech. sheet (2)'!$A:$R,18,FALSE)</f>
        <v>L-942-790-160TS340S2020-RAS-А08К05</v>
      </c>
      <c r="P1256" s="343" t="str">
        <f>VLOOKUP(N1256,Register!$B:$E,3,FALSE)</f>
        <v>0,16x942x790 ALU/С</v>
      </c>
      <c r="Q1256" s="437" t="str">
        <f>VLOOKUP(P1256,'Tech. sheet (2)'!$A:$S,17,FALSE)</f>
        <v>BUF-3 A</v>
      </c>
      <c r="R1256" s="437" t="str">
        <f>VLOOKUP(P1256,'Tech. sheet (2)'!$A:$S,12,FALSE)</f>
        <v>ALU/С</v>
      </c>
      <c r="S1256" s="505">
        <v>1.0</v>
      </c>
      <c r="T1256" s="505" t="s">
        <v>3308</v>
      </c>
      <c r="U1256" s="436">
        <f>VLOOKUP(N1256,Register!$B:$E,4,FALSE)</f>
        <v>30000</v>
      </c>
      <c r="V1256" s="412"/>
      <c r="W1256" s="270"/>
      <c r="X1256" s="270"/>
      <c r="Y1256" s="270"/>
      <c r="Z1256" s="270"/>
      <c r="AA1256" s="270"/>
      <c r="AB1256" s="270"/>
      <c r="AC1256" s="270"/>
    </row>
    <row r="1257" ht="15.75" customHeight="1">
      <c r="A1257" s="111" t="s">
        <v>2858</v>
      </c>
      <c r="B1257" s="436" t="str">
        <f>VLOOKUP(C1257,'Tech. sheet (2)'!$A:$S,18,FALSE)</f>
        <v>L-808-908-200TH550S2828-BAO-21EK05</v>
      </c>
      <c r="C1257" s="437" t="str">
        <f>VLOOKUP(A1257,Register!$B:$F,3,FALSE)</f>
        <v>OT096-21EK05 2,8/2,8 BAO</v>
      </c>
      <c r="D1257" s="437" t="str">
        <f>VLOOKUP(C1257,'Tech. sheet (2)'!$A:$S,17,FALSE)</f>
        <v>96-10 B</v>
      </c>
      <c r="E1257" s="437" t="str">
        <f>VLOOKUP(C1257,'Tech. sheet (2)'!$A:$S,12,FALSE)</f>
        <v>21EK05</v>
      </c>
      <c r="F1257" s="505">
        <v>1.0</v>
      </c>
      <c r="G1257" s="505" t="s">
        <v>3306</v>
      </c>
      <c r="H1257" s="436">
        <f>VLOOKUP(A1257,Register!$B:$E,4,FALSE)</f>
        <v>20000</v>
      </c>
      <c r="I1257" s="412"/>
      <c r="J1257" s="412"/>
      <c r="K1257" s="412"/>
      <c r="L1257" s="412"/>
      <c r="M1257" s="412"/>
      <c r="N1257" s="111" t="s">
        <v>2833</v>
      </c>
      <c r="O1257" s="344" t="str">
        <f>VLOOKUP(P1257,'Tech. sheet (2)'!$A:$R,18,FALSE)</f>
        <v>L-942-790-160TS340S2020-RAS-А08К05</v>
      </c>
      <c r="P1257" s="343" t="str">
        <f>VLOOKUP(N1257,Register!$B:$E,3,FALSE)</f>
        <v>0,16x942x790 ALU/С</v>
      </c>
      <c r="Q1257" s="437" t="str">
        <f>VLOOKUP(P1257,'Tech. sheet (2)'!$A:$S,17,FALSE)</f>
        <v>BUF-3 A</v>
      </c>
      <c r="R1257" s="437" t="str">
        <f>VLOOKUP(P1257,'Tech. sheet (2)'!$A:$S,12,FALSE)</f>
        <v>ALU/С</v>
      </c>
      <c r="S1257" s="505">
        <v>1.0</v>
      </c>
      <c r="T1257" s="505" t="s">
        <v>3308</v>
      </c>
      <c r="U1257" s="436">
        <f>VLOOKUP(N1257,Register!$B:$E,4,FALSE)</f>
        <v>30000</v>
      </c>
      <c r="V1257" s="412"/>
      <c r="W1257" s="270"/>
      <c r="X1257" s="270"/>
      <c r="Y1257" s="270"/>
      <c r="Z1257" s="270"/>
      <c r="AA1257" s="270"/>
      <c r="AB1257" s="270"/>
      <c r="AC1257" s="270"/>
    </row>
    <row r="1258" ht="15.75" customHeight="1">
      <c r="A1258" s="111" t="s">
        <v>2832</v>
      </c>
      <c r="B1258" s="436" t="str">
        <f>VLOOKUP(C1258,'Tech. sheet (2)'!$A:$S,18,FALSE)</f>
        <v>L-942-790-160TS340S2020-RAS-А08К05</v>
      </c>
      <c r="C1258" s="437" t="str">
        <f>VLOOKUP(A1258,Register!$B:$F,3,FALSE)</f>
        <v>0,16x942x790 ALU/С</v>
      </c>
      <c r="D1258" s="437" t="str">
        <f>VLOOKUP(C1258,'Tech. sheet (2)'!$A:$S,17,FALSE)</f>
        <v>BUF-3 A</v>
      </c>
      <c r="E1258" s="437" t="str">
        <f>VLOOKUP(C1258,'Tech. sheet (2)'!$A:$S,12,FALSE)</f>
        <v>ALU/С</v>
      </c>
      <c r="F1258" s="505">
        <v>2.0</v>
      </c>
      <c r="G1258" s="505" t="s">
        <v>3306</v>
      </c>
      <c r="H1258" s="436">
        <f>VLOOKUP(A1258,Register!$B:$E,4,FALSE)</f>
        <v>30000</v>
      </c>
      <c r="I1258" s="412"/>
      <c r="J1258" s="412"/>
      <c r="K1258" s="412"/>
      <c r="L1258" s="412"/>
      <c r="M1258" s="412"/>
      <c r="N1258" s="111" t="s">
        <v>2863</v>
      </c>
      <c r="O1258" s="344" t="str">
        <f>VLOOKUP(P1258,'Tech. sheet (2)'!$A:$R,18,FALSE)</f>
        <v>L-954-848-160TH520S2828-BAO-15VK05</v>
      </c>
      <c r="P1258" s="343" t="str">
        <f>VLOOKUP(N1258,Register!$B:$E,3,FALSE)</f>
        <v>OT062-ELQ6216A3A BAO</v>
      </c>
      <c r="Q1258" s="437" t="str">
        <f>VLOOKUP(P1258,'Tech. sheet (2)'!$A:$S,17,FALSE)</f>
        <v>62-3 B</v>
      </c>
      <c r="R1258" s="437" t="str">
        <f>VLOOKUP(P1258,'Tech. sheet (2)'!$A:$S,12,FALSE)</f>
        <v>W/C 15V</v>
      </c>
      <c r="S1258" s="505">
        <v>2.0</v>
      </c>
      <c r="T1258" s="505" t="s">
        <v>3309</v>
      </c>
      <c r="U1258" s="436">
        <f>VLOOKUP(N1258,Register!$B:$E,4,FALSE)</f>
        <v>40000</v>
      </c>
      <c r="V1258" s="412"/>
      <c r="W1258" s="270"/>
      <c r="X1258" s="270"/>
      <c r="Y1258" s="270"/>
      <c r="Z1258" s="270"/>
      <c r="AA1258" s="270"/>
      <c r="AB1258" s="270"/>
      <c r="AC1258" s="270"/>
    </row>
    <row r="1259" ht="15.75" customHeight="1">
      <c r="A1259" s="111" t="s">
        <v>2833</v>
      </c>
      <c r="B1259" s="436" t="str">
        <f>VLOOKUP(C1259,'Tech. sheet (2)'!$A:$S,18,FALSE)</f>
        <v>L-942-790-160TS340S2020-RAS-А08К05</v>
      </c>
      <c r="C1259" s="437" t="str">
        <f>VLOOKUP(A1259,Register!$B:$F,3,FALSE)</f>
        <v>0,16x942x790 ALU/С</v>
      </c>
      <c r="D1259" s="437" t="str">
        <f>VLOOKUP(C1259,'Tech. sheet (2)'!$A:$S,17,FALSE)</f>
        <v>BUF-3 A</v>
      </c>
      <c r="E1259" s="437" t="str">
        <f>VLOOKUP(C1259,'Tech. sheet (2)'!$A:$S,12,FALSE)</f>
        <v>ALU/С</v>
      </c>
      <c r="F1259" s="505">
        <v>2.0</v>
      </c>
      <c r="G1259" s="505" t="s">
        <v>3306</v>
      </c>
      <c r="H1259" s="436">
        <f>VLOOKUP(A1259,Register!$B:$E,4,FALSE)</f>
        <v>30000</v>
      </c>
      <c r="I1259" s="412"/>
      <c r="J1259" s="412"/>
      <c r="K1259" s="412"/>
      <c r="L1259" s="412"/>
      <c r="M1259" s="412"/>
      <c r="N1259" s="111" t="s">
        <v>2858</v>
      </c>
      <c r="O1259" s="344" t="str">
        <f>VLOOKUP(P1259,'Tech. sheet (2)'!$A:$R,18,FALSE)</f>
        <v>L-808-908-200TH550S2828-BAO-21EK05</v>
      </c>
      <c r="P1259" s="343" t="str">
        <f>VLOOKUP(N1259,Register!$B:$E,3,FALSE)</f>
        <v>OT096-21EK05 2,8/2,8 BAO</v>
      </c>
      <c r="Q1259" s="437" t="str">
        <f>VLOOKUP(P1259,'Tech. sheet (2)'!$A:$S,17,FALSE)</f>
        <v>96-10 B</v>
      </c>
      <c r="R1259" s="437" t="str">
        <f>VLOOKUP(P1259,'Tech. sheet (2)'!$A:$S,12,FALSE)</f>
        <v>21EK05</v>
      </c>
      <c r="S1259" s="505">
        <v>2.0</v>
      </c>
      <c r="T1259" s="505" t="s">
        <v>3309</v>
      </c>
      <c r="U1259" s="436">
        <f>VLOOKUP(N1259,Register!$B:$E,4,FALSE)</f>
        <v>20000</v>
      </c>
      <c r="V1259" s="412"/>
      <c r="W1259" s="270"/>
      <c r="X1259" s="270"/>
      <c r="Y1259" s="270"/>
      <c r="Z1259" s="270"/>
      <c r="AA1259" s="270"/>
      <c r="AB1259" s="270"/>
      <c r="AC1259" s="270"/>
    </row>
    <row r="1260" ht="15.75" customHeight="1">
      <c r="A1260" s="111" t="s">
        <v>2858</v>
      </c>
      <c r="B1260" s="436" t="str">
        <f>VLOOKUP(C1260,'Tech. sheet (2)'!$A:$S,18,FALSE)</f>
        <v>L-808-908-200TH550S2828-BAO-21EK05</v>
      </c>
      <c r="C1260" s="437" t="str">
        <f>VLOOKUP(A1260,Register!$B:$F,3,FALSE)</f>
        <v>OT096-21EK05 2,8/2,8 BAO</v>
      </c>
      <c r="D1260" s="437" t="str">
        <f>VLOOKUP(C1260,'Tech. sheet (2)'!$A:$S,17,FALSE)</f>
        <v>96-10 B</v>
      </c>
      <c r="E1260" s="437" t="str">
        <f>VLOOKUP(C1260,'Tech. sheet (2)'!$A:$S,12,FALSE)</f>
        <v>21EK05</v>
      </c>
      <c r="F1260" s="505">
        <v>3.0</v>
      </c>
      <c r="G1260" s="505" t="s">
        <v>3310</v>
      </c>
      <c r="H1260" s="436">
        <f>VLOOKUP(A1260,Register!$B:$E,4,FALSE)</f>
        <v>20000</v>
      </c>
      <c r="I1260" s="412"/>
      <c r="J1260" s="412"/>
      <c r="K1260" s="412"/>
      <c r="L1260" s="412"/>
      <c r="M1260" s="412"/>
      <c r="N1260" s="111" t="s">
        <v>2865</v>
      </c>
      <c r="O1260" s="344" t="str">
        <f>VLOOKUP(P1260,'Tech. sheet (2)'!$A:$R,18,FALSE)</f>
        <v>L-950-876-270TH435F5628-BAO-20EB05</v>
      </c>
      <c r="P1260" s="343" t="str">
        <f>VLOOKUP(N1260,Register!$B:$E,3,FALSE)</f>
        <v>OT153-ELQ1554A0A BAO</v>
      </c>
      <c r="Q1260" s="437" t="str">
        <f>VLOOKUP(P1260,'Tech. sheet (2)'!$A:$S,17,FALSE)</f>
        <v>153-1 A</v>
      </c>
      <c r="R1260" s="437" t="str">
        <f>VLOOKUP(P1260,'Tech. sheet (2)'!$A:$S,12,FALSE)</f>
        <v>W/G</v>
      </c>
      <c r="S1260" s="505">
        <v>1.0</v>
      </c>
      <c r="T1260" s="505" t="s">
        <v>3307</v>
      </c>
      <c r="U1260" s="436">
        <f>VLOOKUP(N1260,Register!$B:$E,4,FALSE)</f>
        <v>10000</v>
      </c>
      <c r="V1260" s="412"/>
      <c r="W1260" s="270"/>
      <c r="X1260" s="270"/>
      <c r="Y1260" s="270"/>
      <c r="Z1260" s="270"/>
      <c r="AA1260" s="270"/>
      <c r="AB1260" s="270"/>
      <c r="AC1260" s="270"/>
    </row>
    <row r="1261" ht="15.75" customHeight="1">
      <c r="A1261" s="111" t="s">
        <v>2871</v>
      </c>
      <c r="B1261" s="436" t="str">
        <f>VLOOKUP(C1261,'Tech. sheet (2)'!$A:$S,18,FALSE)</f>
        <v>L-954-848-160TH520S2828-BAO-15VK05</v>
      </c>
      <c r="C1261" s="437" t="str">
        <f>VLOOKUP(A1261,Register!$B:$F,3,FALSE)</f>
        <v>OT062-ELQ6216A3A BAO</v>
      </c>
      <c r="D1261" s="437" t="str">
        <f>VLOOKUP(C1261,'Tech. sheet (2)'!$A:$S,17,FALSE)</f>
        <v>62-3 B</v>
      </c>
      <c r="E1261" s="437" t="str">
        <f>VLOOKUP(C1261,'Tech. sheet (2)'!$A:$S,12,FALSE)</f>
        <v>W/C 15V</v>
      </c>
      <c r="F1261" s="505">
        <v>1.0</v>
      </c>
      <c r="G1261" s="505" t="s">
        <v>3306</v>
      </c>
      <c r="H1261" s="436">
        <f>VLOOKUP(A1261,Register!$B:$E,4,FALSE)</f>
        <v>20000</v>
      </c>
      <c r="I1261" s="412"/>
      <c r="J1261" s="412"/>
      <c r="K1261" s="412"/>
      <c r="L1261" s="412"/>
      <c r="M1261" s="412"/>
      <c r="N1261" s="141" t="s">
        <v>2864</v>
      </c>
      <c r="O1261" s="344" t="str">
        <f>VLOOKUP(P1261,'Tech. sheet (2)'!$A:$R,18,FALSE)</f>
        <v>L-950-876-270TH435F5628-BAO-20EB05 MET</v>
      </c>
      <c r="P1261" s="343" t="str">
        <f>VLOOKUP(N1261,Register!$B:$E,3,FALSE)</f>
        <v>OT153-20EB05 BAO TEST</v>
      </c>
      <c r="Q1261" s="437" t="str">
        <f>VLOOKUP(P1261,'Tech. sheet (2)'!$A:$S,17,FALSE)</f>
        <v>153-5 A</v>
      </c>
      <c r="R1261" s="437" t="str">
        <f>VLOOKUP(P1261,'Tech. sheet (2)'!$A:$S,12,FALSE)</f>
        <v>W/G</v>
      </c>
      <c r="S1261" s="505"/>
      <c r="T1261" s="505">
        <v>816944.0</v>
      </c>
      <c r="U1261" s="436">
        <f>VLOOKUP(N1261,Register!$B:$E,4,FALSE)</f>
        <v>7000</v>
      </c>
      <c r="V1261" s="412"/>
      <c r="W1261" s="270"/>
      <c r="X1261" s="270"/>
      <c r="Y1261" s="270"/>
      <c r="Z1261" s="270"/>
      <c r="AA1261" s="270"/>
      <c r="AB1261" s="270"/>
      <c r="AC1261" s="270"/>
    </row>
    <row r="1262" ht="15.75" customHeight="1">
      <c r="A1262" s="111" t="s">
        <v>2872</v>
      </c>
      <c r="B1262" s="436" t="str">
        <f>VLOOKUP(C1262,'Tech. sheet (2)'!$A:$S,18,FALSE)</f>
        <v> L-954-848-160TH520S2828-BAO-21EK05</v>
      </c>
      <c r="C1262" s="437" t="str">
        <f>VLOOKUP(A1262,Register!$B:$F,3,FALSE)</f>
        <v> OT062-21EK05 0,16 BAO</v>
      </c>
      <c r="D1262" s="437" t="str">
        <f>VLOOKUP(C1262,'Tech. sheet (2)'!$A:$S,17,FALSE)</f>
        <v>62-1 B</v>
      </c>
      <c r="E1262" s="437" t="str">
        <f>VLOOKUP(C1262,'Tech. sheet (2)'!$A:$S,12,FALSE)</f>
        <v>21EK05</v>
      </c>
      <c r="F1262" s="505">
        <v>1.0</v>
      </c>
      <c r="G1262" s="505" t="s">
        <v>3306</v>
      </c>
      <c r="H1262" s="436">
        <f>VLOOKUP(A1262,Register!$B:$E,4,FALSE)</f>
        <v>25000</v>
      </c>
      <c r="I1262" s="412"/>
      <c r="J1262" s="412"/>
      <c r="K1262" s="412"/>
      <c r="L1262" s="412"/>
      <c r="M1262" s="412"/>
      <c r="N1262" s="111" t="s">
        <v>2877</v>
      </c>
      <c r="O1262" s="344" t="str">
        <f>VLOOKUP(P1262,'Tech. sheet (2)'!$A:$R,18,FALSE)</f>
        <v>L-922-868-170TH580S2828-BAO-08CB05 MET</v>
      </c>
      <c r="P1262" s="343" t="str">
        <f>VLOOKUP(N1262,Register!$B:$E,3,FALSE)</f>
        <v>OT070-08CB05 MET BAO</v>
      </c>
      <c r="Q1262" s="437" t="str">
        <f>VLOOKUP(P1262,'Tech. sheet (2)'!$A:$S,17,FALSE)</f>
        <v>70-10 A</v>
      </c>
      <c r="R1262" s="437" t="str">
        <f>VLOOKUP(P1262,'Tech. sheet (2)'!$A:$S,12,FALSE)</f>
        <v>08CB05</v>
      </c>
      <c r="S1262" s="505">
        <v>1.0</v>
      </c>
      <c r="T1262" s="505">
        <v>816944.0</v>
      </c>
      <c r="U1262" s="436">
        <f>VLOOKUP(N1262,Register!$B:$E,4,FALSE)</f>
        <v>1500</v>
      </c>
      <c r="V1262" s="412"/>
      <c r="W1262" s="270"/>
      <c r="X1262" s="270"/>
      <c r="Y1262" s="270"/>
      <c r="Z1262" s="270"/>
      <c r="AA1262" s="270"/>
      <c r="AB1262" s="270"/>
      <c r="AC1262" s="270"/>
    </row>
    <row r="1263" ht="15.75" customHeight="1">
      <c r="A1263" s="111" t="s">
        <v>2857</v>
      </c>
      <c r="B1263" s="449" t="str">
        <f>VLOOKUP(C1263,'Tech. sheet (2)'!$A:$S,18,FALSE)</f>
        <v>L-922-868-170TH580S2828-BAO-08CB05 </v>
      </c>
      <c r="C1263" s="437" t="str">
        <f>VLOOKUP(A1263,Register!$B:$F,3,FALSE)</f>
        <v>OT070-ELQ7033A2A  BAO</v>
      </c>
      <c r="D1263" s="437" t="str">
        <f>VLOOKUP(C1263,'Tech. sheet (2)'!$A:$S,17,FALSE)</f>
        <v>70-2 A</v>
      </c>
      <c r="E1263" s="447" t="str">
        <f>VLOOKUP(C1263,'Tech. sheet (2)'!$A:$S,12,FALSE)</f>
        <v>G/G</v>
      </c>
      <c r="F1263" s="505">
        <v>1.0</v>
      </c>
      <c r="G1263" s="505">
        <v>816314.0</v>
      </c>
      <c r="H1263" s="436">
        <f>VLOOKUP(A1263,Register!$B:$E,4,FALSE)</f>
        <v>15000</v>
      </c>
      <c r="I1263" s="412"/>
      <c r="J1263" s="412"/>
      <c r="K1263" s="412"/>
      <c r="L1263" s="412"/>
      <c r="M1263" s="412"/>
      <c r="N1263" s="141" t="s">
        <v>2864</v>
      </c>
      <c r="O1263" s="344" t="str">
        <f>VLOOKUP(P1263,'Tech. sheet (2)'!$A:$R,18,FALSE)</f>
        <v>L-950-876-270TH435F5628-BAO-20EB05 MET</v>
      </c>
      <c r="P1263" s="343" t="str">
        <f>VLOOKUP(N1263,Register!$B:$E,3,FALSE)</f>
        <v>OT153-20EB05 BAO TEST</v>
      </c>
      <c r="Q1263" s="437" t="str">
        <f>VLOOKUP(P1263,'Tech. sheet (2)'!$A:$S,17,FALSE)</f>
        <v>153-5 A</v>
      </c>
      <c r="R1263" s="437" t="str">
        <f>VLOOKUP(P1263,'Tech. sheet (2)'!$A:$S,12,FALSE)</f>
        <v>W/G</v>
      </c>
      <c r="S1263" s="505">
        <v>2.0</v>
      </c>
      <c r="T1263" s="505">
        <v>819059.0</v>
      </c>
      <c r="U1263" s="436">
        <f>VLOOKUP(N1263,Register!$B:$E,4,FALSE)</f>
        <v>7000</v>
      </c>
      <c r="V1263" s="412"/>
      <c r="W1263" s="270"/>
      <c r="X1263" s="270"/>
      <c r="Y1263" s="270"/>
      <c r="Z1263" s="270"/>
      <c r="AA1263" s="270"/>
      <c r="AB1263" s="270"/>
      <c r="AC1263" s="270"/>
    </row>
    <row r="1264" ht="15.75" customHeight="1">
      <c r="A1264" s="111" t="s">
        <v>2857</v>
      </c>
      <c r="B1264" s="449" t="str">
        <f>VLOOKUP(C1264,'Tech. sheet (2)'!$A:$S,18,FALSE)</f>
        <v>L-922-868-170TH580S2828-BAO-08CB05 </v>
      </c>
      <c r="C1264" s="437" t="str">
        <f>VLOOKUP(A1264,Register!$B:$F,3,FALSE)</f>
        <v>OT070-ELQ7033A2A  BAO</v>
      </c>
      <c r="D1264" s="437" t="str">
        <f>VLOOKUP(C1264,'Tech. sheet (2)'!$A:$S,17,FALSE)</f>
        <v>70-2 A</v>
      </c>
      <c r="E1264" s="447" t="str">
        <f>VLOOKUP(C1264,'Tech. sheet (2)'!$A:$S,12,FALSE)</f>
        <v>G/G</v>
      </c>
      <c r="F1264" s="505">
        <v>2.0</v>
      </c>
      <c r="G1264" s="505">
        <v>816361.0</v>
      </c>
      <c r="H1264" s="436">
        <f>VLOOKUP(A1264,Register!$B:$E,4,FALSE)</f>
        <v>15000</v>
      </c>
      <c r="I1264" s="412"/>
      <c r="J1264" s="412"/>
      <c r="K1264" s="412"/>
      <c r="L1264" s="412"/>
      <c r="M1264" s="412"/>
      <c r="N1264" s="111" t="s">
        <v>2865</v>
      </c>
      <c r="O1264" s="344" t="str">
        <f>VLOOKUP(P1264,'Tech. sheet (2)'!$A:$R,18,FALSE)</f>
        <v>L-950-876-270TH435F5628-BAO-20EB05</v>
      </c>
      <c r="P1264" s="343" t="str">
        <f>VLOOKUP(N1264,Register!$B:$E,3,FALSE)</f>
        <v>OT153-ELQ1554A0A BAO</v>
      </c>
      <c r="Q1264" s="437" t="str">
        <f>VLOOKUP(P1264,'Tech. sheet (2)'!$A:$S,17,FALSE)</f>
        <v>153-1 A</v>
      </c>
      <c r="R1264" s="437" t="str">
        <f>VLOOKUP(P1264,'Tech. sheet (2)'!$A:$S,12,FALSE)</f>
        <v>W/G</v>
      </c>
      <c r="S1264" s="505">
        <v>2.0</v>
      </c>
      <c r="T1264" s="505">
        <v>819059.0</v>
      </c>
      <c r="U1264" s="436">
        <f>VLOOKUP(N1264,Register!$B:$E,4,FALSE)</f>
        <v>10000</v>
      </c>
      <c r="V1264" s="412"/>
      <c r="W1264" s="270"/>
      <c r="X1264" s="270"/>
      <c r="Y1264" s="270"/>
      <c r="Z1264" s="270"/>
      <c r="AA1264" s="270"/>
      <c r="AB1264" s="270"/>
      <c r="AC1264" s="270"/>
    </row>
    <row r="1265" ht="15.75" customHeight="1">
      <c r="A1265" s="111" t="s">
        <v>2877</v>
      </c>
      <c r="B1265" s="436" t="str">
        <f>VLOOKUP(C1265,'Tech. sheet (2)'!$A:$S,18,FALSE)</f>
        <v>L-922-868-170TH580S2828-BAO-08CB05 MET</v>
      </c>
      <c r="C1265" s="437" t="str">
        <f>VLOOKUP(A1265,Register!$B:$F,3,FALSE)</f>
        <v>OT070-08CB05 MET BAO</v>
      </c>
      <c r="D1265" s="437" t="str">
        <f>VLOOKUP(C1265,'Tech. sheet (2)'!$A:$S,17,FALSE)</f>
        <v>70-10 A</v>
      </c>
      <c r="E1265" s="437" t="str">
        <f>VLOOKUP(C1265,'Tech. sheet (2)'!$A:$S,12,FALSE)</f>
        <v>08CB05</v>
      </c>
      <c r="F1265" s="505">
        <v>2.0</v>
      </c>
      <c r="G1265" s="505">
        <v>816361.0</v>
      </c>
      <c r="H1265" s="436">
        <f>VLOOKUP(A1265,Register!$B:$E,4,FALSE)</f>
        <v>1500</v>
      </c>
      <c r="I1265" s="412"/>
      <c r="J1265" s="412"/>
      <c r="K1265" s="412"/>
      <c r="L1265" s="412"/>
      <c r="M1265" s="412"/>
      <c r="N1265" s="111" t="s">
        <v>2865</v>
      </c>
      <c r="O1265" s="344" t="str">
        <f>VLOOKUP(P1265,'Tech. sheet (2)'!$A:$R,18,FALSE)</f>
        <v>L-950-876-270TH435F5628-BAO-20EB05</v>
      </c>
      <c r="P1265" s="343" t="str">
        <f>VLOOKUP(N1265,Register!$B:$E,3,FALSE)</f>
        <v>OT153-ELQ1554A0A BAO</v>
      </c>
      <c r="Q1265" s="437" t="str">
        <f>VLOOKUP(P1265,'Tech. sheet (2)'!$A:$S,17,FALSE)</f>
        <v>153-1 A</v>
      </c>
      <c r="R1265" s="437" t="str">
        <f>VLOOKUP(P1265,'Tech. sheet (2)'!$A:$S,12,FALSE)</f>
        <v>W/G</v>
      </c>
      <c r="S1265" s="505">
        <v>3.0</v>
      </c>
      <c r="T1265" s="505">
        <v>816733.0</v>
      </c>
      <c r="U1265" s="436">
        <f>VLOOKUP(N1265,Register!$B:$E,4,FALSE)</f>
        <v>10000</v>
      </c>
      <c r="V1265" s="412"/>
      <c r="W1265" s="270"/>
      <c r="X1265" s="270"/>
      <c r="Y1265" s="270"/>
      <c r="Z1265" s="270"/>
      <c r="AA1265" s="270"/>
      <c r="AB1265" s="270"/>
      <c r="AC1265" s="270"/>
    </row>
    <row r="1266" ht="15.75" customHeight="1">
      <c r="A1266" s="111" t="s">
        <v>2875</v>
      </c>
      <c r="B1266" s="436" t="str">
        <f>VLOOKUP(C1266,'Tech. sheet (2)'!$A:$S,18,FALSE)</f>
        <v>L-920-778-140TS340S2828-RAS-21EК05</v>
      </c>
      <c r="C1266" s="437" t="str">
        <f>VLOOKUP(A1266,Register!$B:$F,3,FALSE)</f>
        <v>0,14x920x778 RAS 21EK05</v>
      </c>
      <c r="D1266" s="437" t="str">
        <f>VLOOKUP(C1266,'Tech. sheet (2)'!$A:$S,17,FALSE)</f>
        <v>BUF-17 A</v>
      </c>
      <c r="E1266" s="437" t="str">
        <f>VLOOKUP(C1266,'Tech. sheet (2)'!$A:$S,12,FALSE)</f>
        <v>21EK05</v>
      </c>
      <c r="F1266" s="505">
        <v>1.0</v>
      </c>
      <c r="G1266" s="505" t="s">
        <v>3306</v>
      </c>
      <c r="H1266" s="436">
        <f>VLOOKUP(A1266,Register!$B:$E,4,FALSE)</f>
        <v>26000</v>
      </c>
      <c r="I1266" s="412"/>
      <c r="J1266" s="412"/>
      <c r="K1266" s="412"/>
      <c r="L1266" s="412"/>
      <c r="M1266" s="412"/>
      <c r="N1266" s="141" t="s">
        <v>2864</v>
      </c>
      <c r="O1266" s="344" t="str">
        <f>VLOOKUP(P1266,'Tech. sheet (2)'!$A:$R,18,FALSE)</f>
        <v>L-950-876-270TH435F5628-BAO-20EB05 MET</v>
      </c>
      <c r="P1266" s="343" t="str">
        <f>VLOOKUP(N1266,Register!$B:$E,3,FALSE)</f>
        <v>OT153-20EB05 BAO TEST</v>
      </c>
      <c r="Q1266" s="437" t="str">
        <f>VLOOKUP(P1266,'Tech. sheet (2)'!$A:$S,17,FALSE)</f>
        <v>153-5 A</v>
      </c>
      <c r="R1266" s="437" t="str">
        <f>VLOOKUP(P1266,'Tech. sheet (2)'!$A:$S,12,FALSE)</f>
        <v>W/G</v>
      </c>
      <c r="S1266" s="505">
        <v>3.0</v>
      </c>
      <c r="T1266" s="505">
        <v>816733.0</v>
      </c>
      <c r="U1266" s="436">
        <f>VLOOKUP(N1266,Register!$B:$E,4,FALSE)</f>
        <v>7000</v>
      </c>
      <c r="V1266" s="412"/>
      <c r="W1266" s="270"/>
      <c r="X1266" s="270"/>
      <c r="Y1266" s="270"/>
      <c r="Z1266" s="270"/>
      <c r="AA1266" s="270"/>
      <c r="AB1266" s="270"/>
      <c r="AC1266" s="270"/>
    </row>
    <row r="1267" ht="15.75" customHeight="1">
      <c r="A1267" s="111" t="s">
        <v>2880</v>
      </c>
      <c r="B1267" s="436" t="str">
        <f>VLOOKUP(C1267,'Tech. sheet (2)'!$A:$S,18,FALSE)</f>
        <v>L-838-942-170TH550F2820-BAO-A55K05</v>
      </c>
      <c r="C1267" s="437" t="str">
        <f>VLOOKUP(A1267,Register!$B:$F,3,FALSE)</f>
        <v>0,17x838x942 ALU/С BAO</v>
      </c>
      <c r="D1267" s="437" t="str">
        <f>VLOOKUP(C1267,'Tech. sheet (2)'!$A:$S,17,FALSE)</f>
        <v>BUF-8 A</v>
      </c>
      <c r="E1267" s="437" t="str">
        <f>VLOOKUP(C1267,'Tech. sheet (2)'!$A:$S,12,FALSE)</f>
        <v>ALU/С</v>
      </c>
      <c r="F1267" s="505">
        <v>2.0</v>
      </c>
      <c r="G1267" s="505" t="s">
        <v>3306</v>
      </c>
      <c r="H1267" s="436">
        <f>VLOOKUP(A1267,Register!$B:$E,4,FALSE)</f>
        <v>30000</v>
      </c>
      <c r="I1267" s="412"/>
      <c r="J1267" s="412"/>
      <c r="K1267" s="412"/>
      <c r="L1267" s="412"/>
      <c r="M1267" s="412"/>
      <c r="N1267" s="111" t="s">
        <v>2871</v>
      </c>
      <c r="O1267" s="344" t="str">
        <f>VLOOKUP(P1267,'Tech. sheet (2)'!$A:$R,18,FALSE)</f>
        <v>L-954-848-160TH520S2828-BAO-15VK05</v>
      </c>
      <c r="P1267" s="343" t="str">
        <f>VLOOKUP(N1267,Register!$B:$E,3,FALSE)</f>
        <v>OT062-ELQ6216A3A BAO</v>
      </c>
      <c r="Q1267" s="437" t="str">
        <f>VLOOKUP(P1267,'Tech. sheet (2)'!$A:$S,17,FALSE)</f>
        <v>62-3 B</v>
      </c>
      <c r="R1267" s="437" t="str">
        <f>VLOOKUP(P1267,'Tech. sheet (2)'!$A:$S,12,FALSE)</f>
        <v>W/C 15V</v>
      </c>
      <c r="S1267" s="505">
        <v>2.0</v>
      </c>
      <c r="T1267" s="505" t="s">
        <v>3309</v>
      </c>
      <c r="U1267" s="436">
        <f>VLOOKUP(N1267,Register!$B:$E,4,FALSE)</f>
        <v>20000</v>
      </c>
      <c r="V1267" s="412"/>
      <c r="W1267" s="270"/>
      <c r="X1267" s="270"/>
      <c r="Y1267" s="270"/>
      <c r="Z1267" s="270"/>
      <c r="AA1267" s="270"/>
      <c r="AB1267" s="270"/>
      <c r="AC1267" s="270"/>
    </row>
    <row r="1268" ht="15.75" customHeight="1">
      <c r="A1268" s="111" t="s">
        <v>2883</v>
      </c>
      <c r="B1268" s="436" t="str">
        <f>VLOOKUP(C1268,'Tech. sheet (2)'!$A:$S,18,FALSE)</f>
        <v>L-954-848-160TH520S2828-BAO-15VK05</v>
      </c>
      <c r="C1268" s="437" t="str">
        <f>VLOOKUP(A1268,Register!$B:$F,3,FALSE)</f>
        <v>OT062-ELQ6216A3A BAO</v>
      </c>
      <c r="D1268" s="437" t="str">
        <f>VLOOKUP(C1268,'Tech. sheet (2)'!$A:$S,17,FALSE)</f>
        <v>62-3 B</v>
      </c>
      <c r="E1268" s="437" t="str">
        <f>VLOOKUP(C1268,'Tech. sheet (2)'!$A:$S,12,FALSE)</f>
        <v>W/C 15V</v>
      </c>
      <c r="F1268" s="505">
        <v>1.0</v>
      </c>
      <c r="G1268" s="505" t="s">
        <v>3306</v>
      </c>
      <c r="H1268" s="436">
        <f>VLOOKUP(A1268,Register!$B:$E,4,FALSE)</f>
        <v>30000</v>
      </c>
      <c r="I1268" s="412"/>
      <c r="J1268" s="412"/>
      <c r="K1268" s="412"/>
      <c r="L1268" s="412"/>
      <c r="M1268" s="412"/>
      <c r="N1268" s="111" t="s">
        <v>2872</v>
      </c>
      <c r="O1268" s="344" t="str">
        <f>VLOOKUP(P1268,'Tech. sheet (2)'!$A:$R,18,FALSE)</f>
        <v> L-954-848-160TH520S2828-BAO-21EK05</v>
      </c>
      <c r="P1268" s="343" t="str">
        <f>VLOOKUP(N1268,Register!$B:$E,3,FALSE)</f>
        <v> OT062-21EK05 0,16 BAO</v>
      </c>
      <c r="Q1268" s="437" t="str">
        <f>VLOOKUP(P1268,'Tech. sheet (2)'!$A:$S,17,FALSE)</f>
        <v>62-1 B</v>
      </c>
      <c r="R1268" s="437" t="str">
        <f>VLOOKUP(P1268,'Tech. sheet (2)'!$A:$S,12,FALSE)</f>
        <v>21EK05</v>
      </c>
      <c r="S1268" s="505">
        <v>2.0</v>
      </c>
      <c r="T1268" s="505" t="s">
        <v>3309</v>
      </c>
      <c r="U1268" s="436">
        <f>VLOOKUP(N1268,Register!$B:$E,4,FALSE)</f>
        <v>25000</v>
      </c>
      <c r="V1268" s="412"/>
      <c r="W1268" s="270"/>
      <c r="X1268" s="270"/>
      <c r="Y1268" s="270"/>
      <c r="Z1268" s="270"/>
      <c r="AA1268" s="270"/>
      <c r="AB1268" s="270"/>
      <c r="AC1268" s="270"/>
    </row>
    <row r="1269" ht="15.75" customHeight="1">
      <c r="A1269" s="111" t="s">
        <v>2884</v>
      </c>
      <c r="B1269" s="436" t="str">
        <f>VLOOKUP(C1269,'Tech. sheet (2)'!$A:$S,18,FALSE)</f>
        <v>L-954-848-160TH520S2828-BAO-15VK05</v>
      </c>
      <c r="C1269" s="437" t="str">
        <f>VLOOKUP(A1269,Register!$B:$F,3,FALSE)</f>
        <v>OT062-ELQ6216A3A BAO</v>
      </c>
      <c r="D1269" s="437" t="str">
        <f>VLOOKUP(C1269,'Tech. sheet (2)'!$A:$S,17,FALSE)</f>
        <v>62-3 B</v>
      </c>
      <c r="E1269" s="437" t="str">
        <f>VLOOKUP(C1269,'Tech. sheet (2)'!$A:$S,12,FALSE)</f>
        <v>W/C 15V</v>
      </c>
      <c r="F1269" s="505">
        <v>1.0</v>
      </c>
      <c r="G1269" s="505" t="s">
        <v>3306</v>
      </c>
      <c r="H1269" s="436">
        <f>VLOOKUP(A1269,Register!$B:$E,4,FALSE)</f>
        <v>30000</v>
      </c>
      <c r="I1269" s="412"/>
      <c r="J1269" s="412"/>
      <c r="K1269" s="412"/>
      <c r="L1269" s="412"/>
      <c r="M1269" s="412"/>
      <c r="N1269" s="111" t="s">
        <v>2872</v>
      </c>
      <c r="O1269" s="344" t="str">
        <f>VLOOKUP(P1269,'Tech. sheet (2)'!$A:$R,18,FALSE)</f>
        <v> L-954-848-160TH520S2828-BAO-21EK05</v>
      </c>
      <c r="P1269" s="343" t="str">
        <f>VLOOKUP(N1269,Register!$B:$E,3,FALSE)</f>
        <v> OT062-21EK05 0,16 BAO</v>
      </c>
      <c r="Q1269" s="437" t="str">
        <f>VLOOKUP(P1269,'Tech. sheet (2)'!$A:$S,17,FALSE)</f>
        <v>62-1 B</v>
      </c>
      <c r="R1269" s="437" t="str">
        <f>VLOOKUP(P1269,'Tech. sheet (2)'!$A:$S,12,FALSE)</f>
        <v>21EK05</v>
      </c>
      <c r="S1269" s="505">
        <v>3.0</v>
      </c>
      <c r="T1269" s="505" t="s">
        <v>3310</v>
      </c>
      <c r="U1269" s="436">
        <f>VLOOKUP(N1269,Register!$B:$E,4,FALSE)</f>
        <v>25000</v>
      </c>
      <c r="V1269" s="412"/>
      <c r="W1269" s="270"/>
      <c r="X1269" s="270"/>
      <c r="Y1269" s="270"/>
      <c r="Z1269" s="270"/>
      <c r="AA1269" s="270"/>
      <c r="AB1269" s="270"/>
      <c r="AC1269" s="270"/>
    </row>
    <row r="1270" ht="15.75" customHeight="1">
      <c r="A1270" s="111" t="s">
        <v>2891</v>
      </c>
      <c r="B1270" s="449" t="str">
        <f>VLOOKUP(C1270,'Tech. sheet (2)'!$A:$S,18,FALSE)</f>
        <v>L-975-925-140TS550S2828-USK-21EK05</v>
      </c>
      <c r="C1270" s="437" t="str">
        <f>VLOOKUP(A1270,Register!$B:$F,3,FALSE)</f>
        <v>0,14x975x925 W/K USK</v>
      </c>
      <c r="D1270" s="437" t="str">
        <f>VLOOKUP(C1270,'Tech. sheet (2)'!$A:$S,17,FALSE)</f>
        <v>BUF-12 A</v>
      </c>
      <c r="E1270" s="437" t="str">
        <f>VLOOKUP(C1270,'Tech. sheet (2)'!$A:$S,12,FALSE)</f>
        <v>21EK05</v>
      </c>
      <c r="F1270" s="505">
        <v>1.0</v>
      </c>
      <c r="G1270" s="505" t="s">
        <v>3306</v>
      </c>
      <c r="H1270" s="436">
        <f>VLOOKUP(A1270,Register!$B:$E,4,FALSE)</f>
        <v>21000</v>
      </c>
      <c r="I1270" s="412"/>
      <c r="J1270" s="412"/>
      <c r="K1270" s="412"/>
      <c r="L1270" s="412"/>
      <c r="M1270" s="412"/>
      <c r="N1270" s="111" t="s">
        <v>2880</v>
      </c>
      <c r="O1270" s="344" t="str">
        <f>VLOOKUP(P1270,'Tech. sheet (2)'!$A:$R,18,FALSE)</f>
        <v>L-838-942-170TH550F2820-BAO-A55K05</v>
      </c>
      <c r="P1270" s="343" t="str">
        <f>VLOOKUP(N1270,Register!$B:$E,3,FALSE)</f>
        <v>0,17x838x942 ALU/С BAO</v>
      </c>
      <c r="Q1270" s="437" t="str">
        <f>VLOOKUP(P1270,'Tech. sheet (2)'!$A:$S,17,FALSE)</f>
        <v>BUF-8 A</v>
      </c>
      <c r="R1270" s="437" t="str">
        <f>VLOOKUP(P1270,'Tech. sheet (2)'!$A:$S,12,FALSE)</f>
        <v>ALU/С</v>
      </c>
      <c r="S1270" s="505">
        <v>1.0</v>
      </c>
      <c r="T1270" s="505" t="s">
        <v>3308</v>
      </c>
      <c r="U1270" s="436">
        <f>VLOOKUP(N1270,Register!$B:$E,4,FALSE)</f>
        <v>30000</v>
      </c>
      <c r="V1270" s="412"/>
      <c r="W1270" s="270"/>
      <c r="X1270" s="270"/>
      <c r="Y1270" s="270"/>
      <c r="Z1270" s="270"/>
      <c r="AA1270" s="270"/>
      <c r="AB1270" s="270"/>
      <c r="AC1270" s="270"/>
    </row>
    <row r="1271" ht="15.75" customHeight="1">
      <c r="A1271" s="111" t="s">
        <v>2885</v>
      </c>
      <c r="B1271" s="436" t="str">
        <f>VLOOKUP(C1271,'Tech. sheet (2)'!$A:$S,18,FALSE)</f>
        <v>L-975-925-140TS550S2828-USK-C06K05</v>
      </c>
      <c r="C1271" s="437" t="str">
        <f>VLOOKUP(A1271,Register!$B:$F,3,FALSE)</f>
        <v>0,14x975x925 G/C USK</v>
      </c>
      <c r="D1271" s="437" t="str">
        <f>VLOOKUP(C1271,'Tech. sheet (2)'!$A:$S,17,FALSE)</f>
        <v>BUF-11 A</v>
      </c>
      <c r="E1271" s="437" t="str">
        <f>VLOOKUP(C1271,'Tech. sheet (2)'!$A:$S,12,FALSE)</f>
        <v>G/C</v>
      </c>
      <c r="F1271" s="505">
        <v>1.0</v>
      </c>
      <c r="G1271" s="505" t="s">
        <v>3306</v>
      </c>
      <c r="H1271" s="436">
        <f>VLOOKUP(A1271,Register!$B:$E,4,FALSE)</f>
        <v>30000</v>
      </c>
      <c r="I1271" s="412"/>
      <c r="J1271" s="412"/>
      <c r="K1271" s="412"/>
      <c r="L1271" s="412"/>
      <c r="M1271" s="412"/>
      <c r="N1271" s="111" t="s">
        <v>2881</v>
      </c>
      <c r="O1271" s="344" t="str">
        <f>VLOOKUP(P1271,'Tech. sheet (2)'!$A:$R,18,FALSE)</f>
        <v>L-838-942-170TH550F2820-BAO-A55K05</v>
      </c>
      <c r="P1271" s="343" t="str">
        <f>VLOOKUP(N1271,Register!$B:$E,3,FALSE)</f>
        <v>0,17x838x942 ALU/С BAO</v>
      </c>
      <c r="Q1271" s="437" t="str">
        <f>VLOOKUP(P1271,'Tech. sheet (2)'!$A:$S,17,FALSE)</f>
        <v>BUF-8 A</v>
      </c>
      <c r="R1271" s="437" t="str">
        <f>VLOOKUP(P1271,'Tech. sheet (2)'!$A:$S,12,FALSE)</f>
        <v>ALU/С</v>
      </c>
      <c r="S1271" s="505">
        <v>1.0</v>
      </c>
      <c r="T1271" s="505" t="s">
        <v>3308</v>
      </c>
      <c r="U1271" s="436">
        <f>VLOOKUP(N1271,Register!$B:$E,4,FALSE)</f>
        <v>30000</v>
      </c>
      <c r="V1271" s="412"/>
      <c r="W1271" s="270"/>
      <c r="X1271" s="270"/>
      <c r="Y1271" s="270"/>
      <c r="Z1271" s="270"/>
      <c r="AA1271" s="270"/>
      <c r="AB1271" s="270"/>
      <c r="AC1271" s="270"/>
    </row>
    <row r="1272" ht="15.75" customHeight="1">
      <c r="A1272" s="111" t="s">
        <v>2892</v>
      </c>
      <c r="B1272" s="436" t="str">
        <f>VLOOKUP(C1272,'Tech. sheet (2)'!$A:$S,18,FALSE)</f>
        <v>L-975-925-140TS550S2828-USK-C06K05</v>
      </c>
      <c r="C1272" s="437" t="str">
        <f>VLOOKUP(A1272,Register!$B:$F,3,FALSE)</f>
        <v>0,14x975x925 G/C USK</v>
      </c>
      <c r="D1272" s="437" t="str">
        <f>VLOOKUP(C1272,'Tech. sheet (2)'!$A:$S,17,FALSE)</f>
        <v>BUF-11 A</v>
      </c>
      <c r="E1272" s="437" t="str">
        <f>VLOOKUP(C1272,'Tech. sheet (2)'!$A:$S,12,FALSE)</f>
        <v>G/C</v>
      </c>
      <c r="F1272" s="505">
        <v>1.0</v>
      </c>
      <c r="G1272" s="505" t="s">
        <v>3306</v>
      </c>
      <c r="H1272" s="436">
        <f>VLOOKUP(A1272,Register!$B:$E,4,FALSE)</f>
        <v>40000</v>
      </c>
      <c r="I1272" s="412"/>
      <c r="J1272" s="412"/>
      <c r="K1272" s="412"/>
      <c r="L1272" s="412"/>
      <c r="M1272" s="412"/>
      <c r="N1272" s="111" t="s">
        <v>2873</v>
      </c>
      <c r="O1272" s="344" t="str">
        <f>VLOOKUP(P1272,'Tech. sheet (2)'!$A:$R,18,FALSE)</f>
        <v>L-838-941,7-200TH550S2828-BAO-A75B05</v>
      </c>
      <c r="P1272" s="343" t="str">
        <f>VLOOKUP(N1272,Register!$B:$E,3,FALSE)</f>
        <v>OT099 Alu/G 0,20 BAO</v>
      </c>
      <c r="Q1272" s="437" t="str">
        <f>VLOOKUP(P1272,'Tech. sheet (2)'!$A:$S,17,FALSE)</f>
        <v>99-C-2 A</v>
      </c>
      <c r="R1272" s="437" t="str">
        <f>VLOOKUP(P1272,'Tech. sheet (2)'!$A:$S,12,FALSE)</f>
        <v>ALU/G</v>
      </c>
      <c r="S1272" s="505">
        <v>1.0</v>
      </c>
      <c r="T1272" s="505" t="s">
        <v>3308</v>
      </c>
      <c r="U1272" s="436">
        <f>VLOOKUP(N1272,Register!$B:$E,4,FALSE)</f>
        <v>29000</v>
      </c>
      <c r="V1272" s="412"/>
      <c r="W1272" s="270"/>
      <c r="X1272" s="270"/>
      <c r="Y1272" s="270"/>
      <c r="Z1272" s="270"/>
      <c r="AA1272" s="270"/>
      <c r="AB1272" s="270"/>
      <c r="AC1272" s="270"/>
    </row>
    <row r="1273" ht="15.75" customHeight="1">
      <c r="A1273" s="111" t="s">
        <v>2881</v>
      </c>
      <c r="B1273" s="436" t="str">
        <f>VLOOKUP(C1273,'Tech. sheet (2)'!$A:$S,18,FALSE)</f>
        <v>L-838-942-170TH550F2820-BAO-A55K05</v>
      </c>
      <c r="C1273" s="437" t="str">
        <f>VLOOKUP(A1273,Register!$B:$F,3,FALSE)</f>
        <v>0,17x838x942 ALU/С BAO</v>
      </c>
      <c r="D1273" s="437" t="str">
        <f>VLOOKUP(C1273,'Tech. sheet (2)'!$A:$S,17,FALSE)</f>
        <v>BUF-8 A</v>
      </c>
      <c r="E1273" s="437" t="str">
        <f>VLOOKUP(C1273,'Tech. sheet (2)'!$A:$S,12,FALSE)</f>
        <v>ALU/С</v>
      </c>
      <c r="F1273" s="505">
        <v>1.0</v>
      </c>
      <c r="G1273" s="505" t="s">
        <v>3306</v>
      </c>
      <c r="H1273" s="436">
        <f>VLOOKUP(A1273,Register!$B:$E,4,FALSE)</f>
        <v>30000</v>
      </c>
      <c r="I1273" s="412"/>
      <c r="J1273" s="412"/>
      <c r="K1273" s="412"/>
      <c r="L1273" s="412"/>
      <c r="M1273" s="412"/>
      <c r="N1273" s="111" t="s">
        <v>2883</v>
      </c>
      <c r="O1273" s="344" t="str">
        <f>VLOOKUP(P1273,'Tech. sheet (2)'!$A:$R,18,FALSE)</f>
        <v>L-954-848-160TH520S2828-BAO-15VK05</v>
      </c>
      <c r="P1273" s="343" t="str">
        <f>VLOOKUP(N1273,Register!$B:$E,3,FALSE)</f>
        <v>OT062-ELQ6216A3A BAO</v>
      </c>
      <c r="Q1273" s="437" t="str">
        <f>VLOOKUP(P1273,'Tech. sheet (2)'!$A:$S,17,FALSE)</f>
        <v>62-3 B</v>
      </c>
      <c r="R1273" s="437" t="str">
        <f>VLOOKUP(P1273,'Tech. sheet (2)'!$A:$S,12,FALSE)</f>
        <v>W/C 15V</v>
      </c>
      <c r="S1273" s="505">
        <v>2.0</v>
      </c>
      <c r="T1273" s="505" t="s">
        <v>3309</v>
      </c>
      <c r="U1273" s="436">
        <f>VLOOKUP(N1273,Register!$B:$E,4,FALSE)</f>
        <v>30000</v>
      </c>
      <c r="V1273" s="412"/>
      <c r="W1273" s="270"/>
      <c r="X1273" s="270"/>
      <c r="Y1273" s="270"/>
      <c r="Z1273" s="270"/>
      <c r="AA1273" s="270"/>
      <c r="AB1273" s="270"/>
      <c r="AC1273" s="270"/>
    </row>
    <row r="1274" ht="15.75" customHeight="1">
      <c r="A1274" s="111" t="s">
        <v>2885</v>
      </c>
      <c r="B1274" s="436" t="str">
        <f>VLOOKUP(C1274,'Tech. sheet (2)'!$A:$S,18,FALSE)</f>
        <v>L-975-925-140TS550S2828-USK-C06K05</v>
      </c>
      <c r="C1274" s="437" t="str">
        <f>VLOOKUP(A1274,Register!$B:$F,3,FALSE)</f>
        <v>0,14x975x925 G/C USK</v>
      </c>
      <c r="D1274" s="437" t="str">
        <f>VLOOKUP(C1274,'Tech. sheet (2)'!$A:$S,17,FALSE)</f>
        <v>BUF-11 A</v>
      </c>
      <c r="E1274" s="437" t="str">
        <f>VLOOKUP(C1274,'Tech. sheet (2)'!$A:$S,12,FALSE)</f>
        <v>G/C</v>
      </c>
      <c r="F1274" s="505">
        <v>2.0</v>
      </c>
      <c r="G1274" s="505">
        <v>101597.0</v>
      </c>
      <c r="H1274" s="436">
        <f>VLOOKUP(A1274,Register!$B:$E,4,FALSE)</f>
        <v>30000</v>
      </c>
      <c r="I1274" s="412"/>
      <c r="J1274" s="412"/>
      <c r="K1274" s="412"/>
      <c r="L1274" s="412"/>
      <c r="M1274" s="412"/>
      <c r="N1274" s="111" t="s">
        <v>2884</v>
      </c>
      <c r="O1274" s="344" t="str">
        <f>VLOOKUP(P1274,'Tech. sheet (2)'!$A:$R,18,FALSE)</f>
        <v>L-954-848-160TH520S2828-BAO-15VK05</v>
      </c>
      <c r="P1274" s="343" t="str">
        <f>VLOOKUP(N1274,Register!$B:$E,3,FALSE)</f>
        <v>OT062-ELQ6216A3A BAO</v>
      </c>
      <c r="Q1274" s="437" t="str">
        <f>VLOOKUP(P1274,'Tech. sheet (2)'!$A:$S,17,FALSE)</f>
        <v>62-3 B</v>
      </c>
      <c r="R1274" s="437" t="str">
        <f>VLOOKUP(P1274,'Tech. sheet (2)'!$A:$S,12,FALSE)</f>
        <v>W/C 15V</v>
      </c>
      <c r="S1274" s="505">
        <v>2.0</v>
      </c>
      <c r="T1274" s="505" t="s">
        <v>3309</v>
      </c>
      <c r="U1274" s="436">
        <f>VLOOKUP(N1274,Register!$B:$E,4,FALSE)</f>
        <v>30000</v>
      </c>
      <c r="V1274" s="412"/>
      <c r="W1274" s="270"/>
      <c r="X1274" s="270"/>
      <c r="Y1274" s="270"/>
      <c r="Z1274" s="270"/>
      <c r="AA1274" s="270"/>
      <c r="AB1274" s="270"/>
      <c r="AC1274" s="270"/>
    </row>
    <row r="1275" ht="15.75" customHeight="1">
      <c r="A1275" s="111" t="s">
        <v>2892</v>
      </c>
      <c r="B1275" s="436" t="str">
        <f>VLOOKUP(C1275,'Tech. sheet (2)'!$A:$S,18,FALSE)</f>
        <v>L-975-925-140TS550S2828-USK-C06K05</v>
      </c>
      <c r="C1275" s="437" t="str">
        <f>VLOOKUP(A1275,Register!$B:$F,3,FALSE)</f>
        <v>0,14x975x925 G/C USK</v>
      </c>
      <c r="D1275" s="437" t="str">
        <f>VLOOKUP(C1275,'Tech. sheet (2)'!$A:$S,17,FALSE)</f>
        <v>BUF-11 A</v>
      </c>
      <c r="E1275" s="437" t="str">
        <f>VLOOKUP(C1275,'Tech. sheet (2)'!$A:$S,12,FALSE)</f>
        <v>G/C</v>
      </c>
      <c r="F1275" s="505">
        <v>2.0</v>
      </c>
      <c r="G1275" s="505">
        <v>101597.0</v>
      </c>
      <c r="H1275" s="436">
        <f>VLOOKUP(A1275,Register!$B:$E,4,FALSE)</f>
        <v>40000</v>
      </c>
      <c r="I1275" s="412"/>
      <c r="J1275" s="412"/>
      <c r="K1275" s="412"/>
      <c r="L1275" s="412"/>
      <c r="M1275" s="412"/>
      <c r="N1275" s="111" t="s">
        <v>2873</v>
      </c>
      <c r="O1275" s="344" t="str">
        <f>VLOOKUP(P1275,'Tech. sheet (2)'!$A:$R,18,FALSE)</f>
        <v>L-838-941,7-200TH550S2828-BAO-A75B05</v>
      </c>
      <c r="P1275" s="343" t="str">
        <f>VLOOKUP(N1275,Register!$B:$E,3,FALSE)</f>
        <v>OT099 Alu/G 0,20 BAO</v>
      </c>
      <c r="Q1275" s="437" t="str">
        <f>VLOOKUP(P1275,'Tech. sheet (2)'!$A:$S,17,FALSE)</f>
        <v>99-C-2 A</v>
      </c>
      <c r="R1275" s="437" t="str">
        <f>VLOOKUP(P1275,'Tech. sheet (2)'!$A:$S,12,FALSE)</f>
        <v>ALU/G</v>
      </c>
      <c r="S1275" s="505">
        <v>1.0</v>
      </c>
      <c r="T1275" s="505" t="s">
        <v>3307</v>
      </c>
      <c r="U1275" s="436">
        <f>VLOOKUP(N1275,Register!$B:$E,4,FALSE)</f>
        <v>29000</v>
      </c>
      <c r="V1275" s="412"/>
      <c r="W1275" s="270"/>
      <c r="X1275" s="270"/>
      <c r="Y1275" s="270"/>
      <c r="Z1275" s="270"/>
      <c r="AA1275" s="270"/>
      <c r="AB1275" s="270"/>
      <c r="AC1275" s="270"/>
    </row>
    <row r="1276" ht="15.75" customHeight="1">
      <c r="A1276" s="111" t="s">
        <v>2895</v>
      </c>
      <c r="B1276" s="449" t="str">
        <f>VLOOKUP(C1276,'Tech. sheet (2)'!$A:$S,18,FALSE)</f>
        <v>L-922-868-170TH580S5628-USK-21ЕК05</v>
      </c>
      <c r="C1276" s="437" t="str">
        <f>VLOOKUP(A1276,Register!$B:$F,3,FALSE)</f>
        <v>OT070-ELQ7022A5A 21Е</v>
      </c>
      <c r="D1276" s="447" t="str">
        <f>VLOOKUP(C1276,'Tech. sheet (2)'!$A:$S,17,FALSE)</f>
        <v>70-6 B</v>
      </c>
      <c r="E1276" s="447" t="str">
        <f>VLOOKUP(C1276,'Tech. sheet (2)'!$A:$S,12,FALSE)</f>
        <v>W/C 21Е</v>
      </c>
      <c r="F1276" s="505">
        <v>1.0</v>
      </c>
      <c r="G1276" s="505" t="s">
        <v>3306</v>
      </c>
      <c r="H1276" s="436">
        <f>VLOOKUP(A1276,Register!$B:$E,4,FALSE)</f>
        <v>15000</v>
      </c>
      <c r="I1276" s="412"/>
      <c r="J1276" s="412"/>
      <c r="K1276" s="412"/>
      <c r="L1276" s="412"/>
      <c r="M1276" s="412"/>
      <c r="N1276" s="111" t="s">
        <v>2891</v>
      </c>
      <c r="O1276" s="450" t="str">
        <f>VLOOKUP(P1276,'Tech. sheet (2)'!$A:$R,18,FALSE)</f>
        <v>L-975-925-140TS550S2828-USK-21EK05</v>
      </c>
      <c r="P1276" s="343" t="str">
        <f>VLOOKUP(N1276,Register!$B:$E,3,FALSE)</f>
        <v>0,14x975x925 W/K USK</v>
      </c>
      <c r="Q1276" s="437" t="str">
        <f>VLOOKUP(P1276,'Tech. sheet (2)'!$A:$S,17,FALSE)</f>
        <v>BUF-12 A</v>
      </c>
      <c r="R1276" s="437" t="str">
        <f>VLOOKUP(P1276,'Tech. sheet (2)'!$A:$S,12,FALSE)</f>
        <v>21EK05</v>
      </c>
      <c r="S1276" s="505">
        <v>2.0</v>
      </c>
      <c r="T1276" s="505" t="s">
        <v>3317</v>
      </c>
      <c r="U1276" s="436">
        <f>VLOOKUP(N1276,Register!$B:$E,4,FALSE)</f>
        <v>21000</v>
      </c>
      <c r="V1276" s="412"/>
      <c r="W1276" s="270"/>
      <c r="X1276" s="270"/>
      <c r="Y1276" s="270"/>
      <c r="Z1276" s="270"/>
      <c r="AA1276" s="270"/>
      <c r="AB1276" s="270"/>
      <c r="AC1276" s="270"/>
    </row>
    <row r="1277" ht="15.75" customHeight="1">
      <c r="A1277" s="111" t="s">
        <v>2902</v>
      </c>
      <c r="B1277" s="436" t="str">
        <f>VLOOKUP(C1277,'Tech. sheet (2)'!$A:$S,18,FALSE)</f>
        <v> L-922-868-170TH580S2828-BAO-15VK05</v>
      </c>
      <c r="C1277" s="437" t="str">
        <f>VLOOKUP(A1277,Register!$B:$F,3,FALSE)</f>
        <v>OT070-ELQ7013A11A BAO</v>
      </c>
      <c r="D1277" s="437" t="str">
        <f>VLOOKUP(C1277,'Tech. sheet (2)'!$A:$S,17,FALSE)</f>
        <v>70-1 A</v>
      </c>
      <c r="E1277" s="437" t="str">
        <f>VLOOKUP(C1277,'Tech. sheet (2)'!$A:$S,12,FALSE)</f>
        <v>BPANI W/C 15V</v>
      </c>
      <c r="F1277" s="505">
        <v>1.0</v>
      </c>
      <c r="G1277" s="505" t="s">
        <v>3306</v>
      </c>
      <c r="H1277" s="436">
        <f>VLOOKUP(A1277,Register!$B:$E,4,FALSE)</f>
        <v>5000</v>
      </c>
      <c r="I1277" s="412"/>
      <c r="J1277" s="412"/>
      <c r="K1277" s="412"/>
      <c r="L1277" s="412"/>
      <c r="M1277" s="412"/>
      <c r="N1277" s="111" t="s">
        <v>2875</v>
      </c>
      <c r="O1277" s="344" t="str">
        <f>VLOOKUP(P1277,'Tech. sheet (2)'!$A:$R,18,FALSE)</f>
        <v>L-920-778-140TS340S2828-RAS-21EК05</v>
      </c>
      <c r="P1277" s="343" t="str">
        <f>VLOOKUP(N1277,Register!$B:$E,3,FALSE)</f>
        <v>0,14x920x778 RAS 21EK05</v>
      </c>
      <c r="Q1277" s="437" t="str">
        <f>VLOOKUP(P1277,'Tech. sheet (2)'!$A:$S,17,FALSE)</f>
        <v>BUF-17 A</v>
      </c>
      <c r="R1277" s="437" t="str">
        <f>VLOOKUP(P1277,'Tech. sheet (2)'!$A:$S,12,FALSE)</f>
        <v>21EK05</v>
      </c>
      <c r="S1277" s="505">
        <v>2.0</v>
      </c>
      <c r="T1277" s="505" t="s">
        <v>3317</v>
      </c>
      <c r="U1277" s="436">
        <f>VLOOKUP(N1277,Register!$B:$E,4,FALSE)</f>
        <v>26000</v>
      </c>
      <c r="V1277" s="412"/>
      <c r="W1277" s="270"/>
      <c r="X1277" s="270"/>
      <c r="Y1277" s="270"/>
      <c r="Z1277" s="270"/>
      <c r="AA1277" s="270"/>
      <c r="AB1277" s="270"/>
      <c r="AC1277" s="270"/>
    </row>
    <row r="1278" ht="15.75" customHeight="1">
      <c r="A1278" s="111" t="s">
        <v>2904</v>
      </c>
      <c r="B1278" s="436" t="str">
        <f>VLOOKUP(C1278,'Tech. sheet (2)'!$A:$S,18,FALSE)</f>
        <v>L-954-848-160TH520S2828-BAO-15VK05</v>
      </c>
      <c r="C1278" s="437" t="str">
        <f>VLOOKUP(A1278,Register!$B:$F,3,FALSE)</f>
        <v>OT062-ELQ6216A3A BAO</v>
      </c>
      <c r="D1278" s="437" t="str">
        <f>VLOOKUP(C1278,'Tech. sheet (2)'!$A:$S,17,FALSE)</f>
        <v>62-3 B</v>
      </c>
      <c r="E1278" s="437" t="str">
        <f>VLOOKUP(C1278,'Tech. sheet (2)'!$A:$S,12,FALSE)</f>
        <v>W/C 15V</v>
      </c>
      <c r="F1278" s="505">
        <v>1.0</v>
      </c>
      <c r="G1278" s="505" t="s">
        <v>3306</v>
      </c>
      <c r="H1278" s="436">
        <f>VLOOKUP(A1278,Register!$B:$E,4,FALSE)</f>
        <v>30000</v>
      </c>
      <c r="I1278" s="412"/>
      <c r="J1278" s="412"/>
      <c r="K1278" s="412"/>
      <c r="L1278" s="412"/>
      <c r="M1278" s="412"/>
      <c r="N1278" s="111" t="s">
        <v>2884</v>
      </c>
      <c r="O1278" s="344" t="str">
        <f>VLOOKUP(P1278,'Tech. sheet (2)'!$A:$R,18,FALSE)</f>
        <v>L-954-848-160TH520S2828-BAO-15VK05</v>
      </c>
      <c r="P1278" s="343" t="str">
        <f>VLOOKUP(N1278,Register!$B:$E,3,FALSE)</f>
        <v>OT062-ELQ6216A3A BAO</v>
      </c>
      <c r="Q1278" s="437" t="str">
        <f>VLOOKUP(P1278,'Tech. sheet (2)'!$A:$S,17,FALSE)</f>
        <v>62-3 B</v>
      </c>
      <c r="R1278" s="437" t="str">
        <f>VLOOKUP(P1278,'Tech. sheet (2)'!$A:$S,12,FALSE)</f>
        <v>W/C 15V</v>
      </c>
      <c r="S1278" s="505">
        <v>2.0</v>
      </c>
      <c r="T1278" s="505" t="s">
        <v>3309</v>
      </c>
      <c r="U1278" s="436">
        <f>VLOOKUP(N1278,Register!$B:$E,4,FALSE)</f>
        <v>30000</v>
      </c>
      <c r="V1278" s="412"/>
      <c r="W1278" s="270"/>
      <c r="X1278" s="270"/>
      <c r="Y1278" s="270"/>
      <c r="Z1278" s="270"/>
      <c r="AA1278" s="270"/>
      <c r="AB1278" s="270"/>
      <c r="AC1278" s="270"/>
    </row>
    <row r="1279" ht="15.75" customHeight="1">
      <c r="A1279" s="111" t="s">
        <v>2899</v>
      </c>
      <c r="B1279" s="436" t="str">
        <f>VLOOKUP(C1279,'Tech. sheet (2)'!$A:$S,18,FALSE)</f>
        <v> L-922-868-160TH520F2020-BAO-07CK05</v>
      </c>
      <c r="C1279" s="437" t="str">
        <f>VLOOKUP(A1279,Register!$B:$F,3,FALSE)</f>
        <v>OT070-ELQ7013A4A BAO</v>
      </c>
      <c r="D1279" s="437" t="str">
        <f>VLOOKUP(C1279,'Tech. sheet (2)'!$A:$S,17,FALSE)</f>
        <v>70-3 D</v>
      </c>
      <c r="E1279" s="437" t="str">
        <f>VLOOKUP(C1279,'Tech. sheet (2)'!$A:$S,12,FALSE)</f>
        <v>G/C </v>
      </c>
      <c r="F1279" s="505">
        <v>1.0</v>
      </c>
      <c r="G1279" s="505" t="s">
        <v>3306</v>
      </c>
      <c r="H1279" s="436">
        <f>VLOOKUP(A1279,Register!$B:$E,4,FALSE)</f>
        <v>25000</v>
      </c>
      <c r="I1279" s="412"/>
      <c r="J1279" s="412"/>
      <c r="K1279" s="412"/>
      <c r="L1279" s="412"/>
      <c r="M1279" s="412"/>
      <c r="N1279" s="111" t="s">
        <v>2891</v>
      </c>
      <c r="O1279" s="450" t="str">
        <f>VLOOKUP(P1279,'Tech. sheet (2)'!$A:$R,18,FALSE)</f>
        <v>L-975-925-140TS550S2828-USK-21EK05</v>
      </c>
      <c r="P1279" s="343" t="str">
        <f>VLOOKUP(N1279,Register!$B:$E,3,FALSE)</f>
        <v>0,14x975x925 W/K USK</v>
      </c>
      <c r="Q1279" s="437" t="str">
        <f>VLOOKUP(P1279,'Tech. sheet (2)'!$A:$S,17,FALSE)</f>
        <v>BUF-12 A</v>
      </c>
      <c r="R1279" s="437" t="str">
        <f>VLOOKUP(P1279,'Tech. sheet (2)'!$A:$S,12,FALSE)</f>
        <v>21EK05</v>
      </c>
      <c r="S1279" s="505">
        <v>3.0</v>
      </c>
      <c r="T1279" s="505" t="s">
        <v>3310</v>
      </c>
      <c r="U1279" s="436">
        <f>VLOOKUP(N1279,Register!$B:$E,4,FALSE)</f>
        <v>21000</v>
      </c>
      <c r="V1279" s="412"/>
      <c r="W1279" s="270"/>
      <c r="X1279" s="270"/>
      <c r="Y1279" s="270"/>
      <c r="Z1279" s="270"/>
      <c r="AA1279" s="270"/>
      <c r="AB1279" s="270"/>
      <c r="AC1279" s="270"/>
    </row>
    <row r="1280" ht="15.75" customHeight="1">
      <c r="A1280" s="111" t="s">
        <v>2896</v>
      </c>
      <c r="B1280" s="436" t="str">
        <f>VLOOKUP(C1280,'Tech. sheet (2)'!$A:$S,18,FALSE)</f>
        <v>L-922-868-170TH580S2828-BAO-W14K05</v>
      </c>
      <c r="C1280" s="437" t="str">
        <f>VLOOKUP(A1280,Register!$B:$F,3,FALSE)</f>
        <v>OT070-ELQ7022A6A BAO</v>
      </c>
      <c r="D1280" s="437" t="str">
        <f>VLOOKUP(C1280,'Tech. sheet (2)'!$A:$S,17,FALSE)</f>
        <v>70-5 A</v>
      </c>
      <c r="E1280" s="437" t="str">
        <f>VLOOKUP(C1280,'Tech. sheet (2)'!$A:$S,12,FALSE)</f>
        <v>2W/C</v>
      </c>
      <c r="F1280" s="505">
        <v>1.0</v>
      </c>
      <c r="G1280" s="505" t="s">
        <v>3306</v>
      </c>
      <c r="H1280" s="436">
        <f>VLOOKUP(A1280,Register!$B:$E,4,FALSE)</f>
        <v>5000</v>
      </c>
      <c r="I1280" s="412"/>
      <c r="J1280" s="412"/>
      <c r="K1280" s="412"/>
      <c r="L1280" s="412"/>
      <c r="M1280" s="412"/>
      <c r="N1280" s="111" t="s">
        <v>2875</v>
      </c>
      <c r="O1280" s="344" t="str">
        <f>VLOOKUP(P1280,'Tech. sheet (2)'!$A:$R,18,FALSE)</f>
        <v>L-920-778-140TS340S2828-RAS-21EК05</v>
      </c>
      <c r="P1280" s="343" t="str">
        <f>VLOOKUP(N1280,Register!$B:$E,3,FALSE)</f>
        <v>0,14x920x778 RAS 21EK05</v>
      </c>
      <c r="Q1280" s="437" t="str">
        <f>VLOOKUP(P1280,'Tech. sheet (2)'!$A:$S,17,FALSE)</f>
        <v>BUF-17 A</v>
      </c>
      <c r="R1280" s="437" t="str">
        <f>VLOOKUP(P1280,'Tech. sheet (2)'!$A:$S,12,FALSE)</f>
        <v>21EK05</v>
      </c>
      <c r="S1280" s="505">
        <v>3.0</v>
      </c>
      <c r="T1280" s="505" t="s">
        <v>3310</v>
      </c>
      <c r="U1280" s="436">
        <f>VLOOKUP(N1280,Register!$B:$E,4,FALSE)</f>
        <v>26000</v>
      </c>
      <c r="V1280" s="412"/>
      <c r="W1280" s="270"/>
      <c r="X1280" s="270"/>
      <c r="Y1280" s="270"/>
      <c r="Z1280" s="270"/>
      <c r="AA1280" s="270"/>
      <c r="AB1280" s="270"/>
      <c r="AC1280" s="270"/>
    </row>
    <row r="1281" ht="15.75" customHeight="1">
      <c r="A1281" s="111" t="s">
        <v>2903</v>
      </c>
      <c r="B1281" s="436" t="str">
        <f>VLOOKUP(C1281,'Tech. sheet (2)'!$A:$S,18,FALSE)</f>
        <v>L-922-868-160TH520F2020-BAO-21EK05</v>
      </c>
      <c r="C1281" s="437" t="str">
        <f>VLOOKUP(A1281,Register!$B:$F,3,FALSE)</f>
        <v>OT70-21EK05 0,16 BAO</v>
      </c>
      <c r="D1281" s="437" t="str">
        <f>VLOOKUP(C1281,'Tech. sheet (2)'!$A:$S,17,FALSE)</f>
        <v>70-6 D</v>
      </c>
      <c r="E1281" s="437" t="str">
        <f>VLOOKUP(C1281,'Tech. sheet (2)'!$A:$S,12,FALSE)</f>
        <v>21EK05</v>
      </c>
      <c r="F1281" s="505">
        <v>1.0</v>
      </c>
      <c r="G1281" s="505" t="s">
        <v>3306</v>
      </c>
      <c r="H1281" s="436">
        <f>VLOOKUP(A1281,Register!$B:$E,4,FALSE)</f>
        <v>10000</v>
      </c>
      <c r="I1281" s="412"/>
      <c r="J1281" s="412"/>
      <c r="K1281" s="412"/>
      <c r="L1281" s="412"/>
      <c r="M1281" s="412"/>
      <c r="N1281" s="111" t="s">
        <v>2894</v>
      </c>
      <c r="O1281" s="450" t="str">
        <f>VLOOKUP(P1281,'Tech. sheet (2)'!$A:$R,18,FALSE)</f>
        <v>L-922-868-170TH580S2828-BAO-08CB05 </v>
      </c>
      <c r="P1281" s="343" t="str">
        <f>VLOOKUP(N1281,Register!$B:$E,3,FALSE)</f>
        <v>OT070-ELQ7033A2A  BAO</v>
      </c>
      <c r="Q1281" s="437" t="str">
        <f>VLOOKUP(P1281,'Tech. sheet (2)'!$A:$S,17,FALSE)</f>
        <v>70-2 A</v>
      </c>
      <c r="R1281" s="447" t="str">
        <f>VLOOKUP(P1281,'Tech. sheet (2)'!$A:$S,12,FALSE)</f>
        <v>G/G</v>
      </c>
      <c r="S1281" s="505">
        <v>1.0</v>
      </c>
      <c r="T1281" s="505">
        <v>816314.0</v>
      </c>
      <c r="U1281" s="436">
        <f>VLOOKUP(N1281,Register!$B:$E,4,FALSE)</f>
        <v>30000</v>
      </c>
      <c r="V1281" s="412"/>
      <c r="W1281" s="270"/>
      <c r="X1281" s="270"/>
      <c r="Y1281" s="270"/>
      <c r="Z1281" s="270"/>
      <c r="AA1281" s="270"/>
      <c r="AB1281" s="270"/>
      <c r="AC1281" s="270"/>
    </row>
    <row r="1282" ht="15.75" customHeight="1">
      <c r="A1282" s="111" t="s">
        <v>2895</v>
      </c>
      <c r="B1282" s="449" t="str">
        <f>VLOOKUP(C1282,'Tech. sheet (2)'!$A:$S,18,FALSE)</f>
        <v>L-922-868-170TH580S5628-USK-21ЕК05</v>
      </c>
      <c r="C1282" s="437" t="str">
        <f>VLOOKUP(A1282,Register!$B:$F,3,FALSE)</f>
        <v>OT070-ELQ7022A5A 21Е</v>
      </c>
      <c r="D1282" s="447" t="str">
        <f>VLOOKUP(C1282,'Tech. sheet (2)'!$A:$S,17,FALSE)</f>
        <v>70-6 B</v>
      </c>
      <c r="E1282" s="447" t="str">
        <f>VLOOKUP(C1282,'Tech. sheet (2)'!$A:$S,12,FALSE)</f>
        <v>W/C 21Е</v>
      </c>
      <c r="F1282" s="505">
        <v>2.0</v>
      </c>
      <c r="G1282" s="505" t="s">
        <v>3309</v>
      </c>
      <c r="H1282" s="436">
        <f>VLOOKUP(A1282,Register!$B:$E,4,FALSE)</f>
        <v>15000</v>
      </c>
      <c r="I1282" s="412"/>
      <c r="J1282" s="412"/>
      <c r="K1282" s="412"/>
      <c r="L1282" s="412"/>
      <c r="M1282" s="412"/>
      <c r="N1282" s="111" t="s">
        <v>2894</v>
      </c>
      <c r="O1282" s="450" t="str">
        <f>VLOOKUP(P1282,'Tech. sheet (2)'!$A:$R,18,FALSE)</f>
        <v>L-922-868-170TH580S2828-BAO-08CB05 </v>
      </c>
      <c r="P1282" s="343" t="str">
        <f>VLOOKUP(N1282,Register!$B:$E,3,FALSE)</f>
        <v>OT070-ELQ7033A2A  BAO</v>
      </c>
      <c r="Q1282" s="437" t="str">
        <f>VLOOKUP(P1282,'Tech. sheet (2)'!$A:$S,17,FALSE)</f>
        <v>70-2 A</v>
      </c>
      <c r="R1282" s="447" t="str">
        <f>VLOOKUP(P1282,'Tech. sheet (2)'!$A:$S,12,FALSE)</f>
        <v>G/G</v>
      </c>
      <c r="S1282" s="505">
        <v>2.0</v>
      </c>
      <c r="T1282" s="505">
        <v>816361.0</v>
      </c>
      <c r="U1282" s="436">
        <f>VLOOKUP(N1282,Register!$B:$E,4,FALSE)</f>
        <v>30000</v>
      </c>
      <c r="V1282" s="412"/>
      <c r="W1282" s="270"/>
      <c r="X1282" s="270"/>
      <c r="Y1282" s="270"/>
      <c r="Z1282" s="270"/>
      <c r="AA1282" s="270"/>
      <c r="AB1282" s="270"/>
      <c r="AC1282" s="270"/>
    </row>
    <row r="1283" ht="15.75" customHeight="1">
      <c r="A1283" s="111" t="s">
        <v>2903</v>
      </c>
      <c r="B1283" s="436" t="str">
        <f>VLOOKUP(C1283,'Tech. sheet (2)'!$A:$S,18,FALSE)</f>
        <v>L-922-868-160TH520F2020-BAO-21EK05</v>
      </c>
      <c r="C1283" s="437" t="str">
        <f>VLOOKUP(A1283,Register!$B:$F,3,FALSE)</f>
        <v>OT70-21EK05 0,16 BAO</v>
      </c>
      <c r="D1283" s="437" t="str">
        <f>VLOOKUP(C1283,'Tech. sheet (2)'!$A:$S,17,FALSE)</f>
        <v>70-6 D</v>
      </c>
      <c r="E1283" s="437" t="str">
        <f>VLOOKUP(C1283,'Tech. sheet (2)'!$A:$S,12,FALSE)</f>
        <v>21EK05</v>
      </c>
      <c r="F1283" s="505">
        <v>2.0</v>
      </c>
      <c r="G1283" s="505" t="s">
        <v>3309</v>
      </c>
      <c r="H1283" s="436">
        <f>VLOOKUP(A1283,Register!$B:$E,4,FALSE)</f>
        <v>10000</v>
      </c>
      <c r="I1283" s="412"/>
      <c r="J1283" s="412"/>
      <c r="K1283" s="412"/>
      <c r="L1283" s="412"/>
      <c r="M1283" s="412"/>
      <c r="N1283" s="111" t="s">
        <v>2899</v>
      </c>
      <c r="O1283" s="344" t="str">
        <f>VLOOKUP(P1283,'Tech. sheet (2)'!$A:$R,18,FALSE)</f>
        <v> L-922-868-160TH520F2020-BAO-07CK05</v>
      </c>
      <c r="P1283" s="343" t="str">
        <f>VLOOKUP(N1283,Register!$B:$E,3,FALSE)</f>
        <v>OT070-ELQ7013A4A BAO</v>
      </c>
      <c r="Q1283" s="437" t="str">
        <f>VLOOKUP(P1283,'Tech. sheet (2)'!$A:$S,17,FALSE)</f>
        <v>70-3 D</v>
      </c>
      <c r="R1283" s="437" t="str">
        <f>VLOOKUP(P1283,'Tech. sheet (2)'!$A:$S,12,FALSE)</f>
        <v>G/C </v>
      </c>
      <c r="S1283" s="505">
        <v>2.0</v>
      </c>
      <c r="T1283" s="505">
        <v>816361.0</v>
      </c>
      <c r="U1283" s="436">
        <f>VLOOKUP(N1283,Register!$B:$E,4,FALSE)</f>
        <v>25000</v>
      </c>
      <c r="V1283" s="412"/>
      <c r="W1283" s="270"/>
      <c r="X1283" s="270"/>
      <c r="Y1283" s="270"/>
      <c r="Z1283" s="270"/>
      <c r="AA1283" s="270"/>
      <c r="AB1283" s="270"/>
      <c r="AC1283" s="270"/>
    </row>
    <row r="1284" ht="15.75" customHeight="1">
      <c r="A1284" s="111" t="s">
        <v>2902</v>
      </c>
      <c r="B1284" s="436" t="str">
        <f>VLOOKUP(C1284,'Tech. sheet (2)'!$A:$S,18,FALSE)</f>
        <v> L-922-868-170TH580S2828-BAO-15VK05</v>
      </c>
      <c r="C1284" s="437" t="str">
        <f>VLOOKUP(A1284,Register!$B:$F,3,FALSE)</f>
        <v>OT070-ELQ7013A11A BAO</v>
      </c>
      <c r="D1284" s="437" t="str">
        <f>VLOOKUP(C1284,'Tech. sheet (2)'!$A:$S,17,FALSE)</f>
        <v>70-1 A</v>
      </c>
      <c r="E1284" s="437" t="str">
        <f>VLOOKUP(C1284,'Tech. sheet (2)'!$A:$S,12,FALSE)</f>
        <v>BPANI W/C 15V</v>
      </c>
      <c r="F1284" s="505">
        <v>2.0</v>
      </c>
      <c r="G1284" s="505" t="s">
        <v>3309</v>
      </c>
      <c r="H1284" s="436">
        <f>VLOOKUP(A1284,Register!$B:$E,4,FALSE)</f>
        <v>5000</v>
      </c>
      <c r="I1284" s="412"/>
      <c r="J1284" s="412"/>
      <c r="K1284" s="412"/>
      <c r="L1284" s="412"/>
      <c r="M1284" s="412"/>
      <c r="N1284" s="111" t="s">
        <v>2897</v>
      </c>
      <c r="O1284" s="344" t="str">
        <f>VLOOKUP(P1284,'Tech. sheet (2)'!$A:$R,18,FALSE)</f>
        <v>L-838-941,7-200TH550S2828-BAO-21EK05</v>
      </c>
      <c r="P1284" s="343" t="str">
        <f>VLOOKUP(N1284,Register!$B:$E,3,FALSE)</f>
        <v>OT99-21EK05 BAO 203XQ </v>
      </c>
      <c r="Q1284" s="437" t="str">
        <f>VLOOKUP(P1284,'Tech. sheet (2)'!$A:$S,17,FALSE)</f>
        <v>99-C-7 A</v>
      </c>
      <c r="R1284" s="437" t="str">
        <f>VLOOKUP(P1284,'Tech. sheet (2)'!$A:$S,12,FALSE)</f>
        <v>21EK05</v>
      </c>
      <c r="S1284" s="505">
        <v>1.0</v>
      </c>
      <c r="T1284" s="505" t="s">
        <v>3306</v>
      </c>
      <c r="U1284" s="436">
        <f>VLOOKUP(N1284,Register!$B:$E,4,FALSE)</f>
        <v>9000</v>
      </c>
      <c r="V1284" s="412"/>
      <c r="W1284" s="270"/>
      <c r="X1284" s="270"/>
      <c r="Y1284" s="270"/>
      <c r="Z1284" s="270"/>
      <c r="AA1284" s="270"/>
      <c r="AB1284" s="270"/>
      <c r="AC1284" s="270"/>
    </row>
    <row r="1285" ht="15.75" customHeight="1">
      <c r="A1285" s="111" t="s">
        <v>2904</v>
      </c>
      <c r="B1285" s="436" t="str">
        <f>VLOOKUP(C1285,'Tech. sheet (2)'!$A:$S,18,FALSE)</f>
        <v>L-954-848-160TH520S2828-BAO-15VK05</v>
      </c>
      <c r="C1285" s="437" t="str">
        <f>VLOOKUP(A1285,Register!$B:$F,3,FALSE)</f>
        <v>OT062-ELQ6216A3A BAO</v>
      </c>
      <c r="D1285" s="437" t="str">
        <f>VLOOKUP(C1285,'Tech. sheet (2)'!$A:$S,17,FALSE)</f>
        <v>62-3 B</v>
      </c>
      <c r="E1285" s="437" t="str">
        <f>VLOOKUP(C1285,'Tech. sheet (2)'!$A:$S,12,FALSE)</f>
        <v>W/C 15V</v>
      </c>
      <c r="F1285" s="505">
        <v>2.0</v>
      </c>
      <c r="G1285" s="505" t="s">
        <v>3309</v>
      </c>
      <c r="H1285" s="436">
        <f>VLOOKUP(A1285,Register!$B:$E,4,FALSE)</f>
        <v>30000</v>
      </c>
      <c r="I1285" s="412"/>
      <c r="J1285" s="412"/>
      <c r="K1285" s="412"/>
      <c r="L1285" s="412"/>
      <c r="M1285" s="412"/>
      <c r="N1285" s="111" t="s">
        <v>2889</v>
      </c>
      <c r="O1285" s="344" t="str">
        <f>VLOOKUP(P1285,'Tech. sheet (2)'!$A:$R,18,FALSE)</f>
        <v>L-877-870-180TS275S2828-USK-A08K05</v>
      </c>
      <c r="P1285" s="343" t="str">
        <f>VLOOKUP(N1285,Register!$B:$E,3,FALSE)</f>
        <v>0,18x877x870 USK A08K05</v>
      </c>
      <c r="Q1285" s="437" t="str">
        <f>VLOOKUP(P1285,'Tech. sheet (2)'!$A:$S,17,FALSE)</f>
        <v>BUF-18 A</v>
      </c>
      <c r="R1285" s="437" t="str">
        <f>VLOOKUP(P1285,'Tech. sheet (2)'!$A:$S,12,FALSE)</f>
        <v>A08K05</v>
      </c>
      <c r="S1285" s="505">
        <v>1.0</v>
      </c>
      <c r="T1285" s="505" t="s">
        <v>3308</v>
      </c>
      <c r="U1285" s="436">
        <f>VLOOKUP(N1285,Register!$B:$E,4,FALSE)</f>
        <v>14000</v>
      </c>
      <c r="V1285" s="412"/>
      <c r="W1285" s="270"/>
      <c r="X1285" s="270"/>
      <c r="Y1285" s="270"/>
      <c r="Z1285" s="270"/>
      <c r="AA1285" s="270"/>
      <c r="AB1285" s="270"/>
      <c r="AC1285" s="270"/>
    </row>
    <row r="1286" ht="15.75" customHeight="1">
      <c r="A1286" s="111" t="s">
        <v>2897</v>
      </c>
      <c r="B1286" s="436" t="str">
        <f>VLOOKUP(C1286,'Tech. sheet (2)'!$A:$S,18,FALSE)</f>
        <v>L-838-941,7-200TH550S2828-BAO-21EK05</v>
      </c>
      <c r="C1286" s="437" t="str">
        <f>VLOOKUP(A1286,Register!$B:$F,3,FALSE)</f>
        <v>OT99-21EK05 BAO 203XQ </v>
      </c>
      <c r="D1286" s="437" t="str">
        <f>VLOOKUP(C1286,'Tech. sheet (2)'!$A:$S,17,FALSE)</f>
        <v>99-C-7 A</v>
      </c>
      <c r="E1286" s="437" t="str">
        <f>VLOOKUP(C1286,'Tech. sheet (2)'!$A:$S,12,FALSE)</f>
        <v>21EK05</v>
      </c>
      <c r="F1286" s="505">
        <v>2.0</v>
      </c>
      <c r="G1286" s="505" t="s">
        <v>3309</v>
      </c>
      <c r="H1286" s="436">
        <f>VLOOKUP(A1286,Register!$B:$E,4,FALSE)</f>
        <v>9000</v>
      </c>
      <c r="I1286" s="412"/>
      <c r="J1286" s="412"/>
      <c r="K1286" s="412"/>
      <c r="L1286" s="412"/>
      <c r="M1286" s="412"/>
      <c r="N1286" s="111" t="s">
        <v>2893</v>
      </c>
      <c r="O1286" s="344" t="str">
        <f>VLOOKUP(P1286,'Tech. sheet (2)'!$A:$R,18,FALSE)</f>
        <v>L-942-790-160TS340S2020-RAS-А08К05</v>
      </c>
      <c r="P1286" s="343" t="str">
        <f>VLOOKUP(N1286,Register!$B:$E,3,FALSE)</f>
        <v>0,16x942x790 ALU/С</v>
      </c>
      <c r="Q1286" s="437" t="str">
        <f>VLOOKUP(P1286,'Tech. sheet (2)'!$A:$S,17,FALSE)</f>
        <v>BUF-3 A</v>
      </c>
      <c r="R1286" s="437" t="str">
        <f>VLOOKUP(P1286,'Tech. sheet (2)'!$A:$S,12,FALSE)</f>
        <v>ALU/С</v>
      </c>
      <c r="S1286" s="505">
        <v>1.0</v>
      </c>
      <c r="T1286" s="505" t="s">
        <v>3308</v>
      </c>
      <c r="U1286" s="436">
        <f>VLOOKUP(N1286,Register!$B:$E,4,FALSE)</f>
        <v>40000</v>
      </c>
      <c r="V1286" s="412"/>
      <c r="W1286" s="270"/>
      <c r="X1286" s="270"/>
      <c r="Y1286" s="270"/>
      <c r="Z1286" s="270"/>
      <c r="AA1286" s="270"/>
      <c r="AB1286" s="270"/>
      <c r="AC1286" s="270"/>
    </row>
    <row r="1287" ht="15.75" customHeight="1">
      <c r="A1287" s="111" t="s">
        <v>2897</v>
      </c>
      <c r="B1287" s="436" t="str">
        <f>VLOOKUP(C1287,'Tech. sheet (2)'!$A:$S,18,FALSE)</f>
        <v>L-838-941,7-200TH550S2828-BAO-21EK05</v>
      </c>
      <c r="C1287" s="437" t="str">
        <f>VLOOKUP(A1287,Register!$B:$F,3,FALSE)</f>
        <v>OT99-21EK05 BAO 203XQ </v>
      </c>
      <c r="D1287" s="437" t="str">
        <f>VLOOKUP(C1287,'Tech. sheet (2)'!$A:$S,17,FALSE)</f>
        <v>99-C-7 A</v>
      </c>
      <c r="E1287" s="437" t="str">
        <f>VLOOKUP(C1287,'Tech. sheet (2)'!$A:$S,12,FALSE)</f>
        <v>21EK05</v>
      </c>
      <c r="F1287" s="505">
        <v>3.0</v>
      </c>
      <c r="G1287" s="505" t="s">
        <v>3310</v>
      </c>
      <c r="H1287" s="436">
        <f>VLOOKUP(A1287,Register!$B:$E,4,FALSE)</f>
        <v>9000</v>
      </c>
      <c r="I1287" s="412"/>
      <c r="J1287" s="412"/>
      <c r="K1287" s="412"/>
      <c r="L1287" s="412"/>
      <c r="M1287" s="412"/>
      <c r="N1287" s="111" t="s">
        <v>2909</v>
      </c>
      <c r="O1287" s="344" t="str">
        <f>VLOOKUP(P1287,'Tech. sheet (2)'!$A:$R,18,FALSE)</f>
        <v>L-808-908-180TH550S2828-BAO-A07K05</v>
      </c>
      <c r="P1287" s="343" t="str">
        <f>VLOOKUP(N1287,Register!$B:$E,3,FALSE)</f>
        <v>OT96 ALU/C 0,18 BAO auto</v>
      </c>
      <c r="Q1287" s="437" t="str">
        <f>VLOOKUP(P1287,'Tech. sheet (2)'!$A:$S,17,FALSE)</f>
        <v>96-1 B</v>
      </c>
      <c r="R1287" s="437" t="str">
        <f>VLOOKUP(P1287,'Tech. sheet (2)'!$A:$S,12,FALSE)</f>
        <v>ALU/C</v>
      </c>
      <c r="S1287" s="505">
        <v>1.0</v>
      </c>
      <c r="T1287" s="505" t="s">
        <v>3308</v>
      </c>
      <c r="U1287" s="436">
        <f>VLOOKUP(N1287,Register!$B:$E,4,FALSE)</f>
        <v>30000</v>
      </c>
      <c r="V1287" s="412"/>
      <c r="W1287" s="270"/>
      <c r="X1287" s="270"/>
      <c r="Y1287" s="270"/>
      <c r="Z1287" s="270"/>
      <c r="AA1287" s="270"/>
      <c r="AB1287" s="270"/>
      <c r="AC1287" s="270"/>
    </row>
    <row r="1288" ht="15.75" customHeight="1">
      <c r="A1288" s="111" t="s">
        <v>2893</v>
      </c>
      <c r="B1288" s="436" t="str">
        <f>VLOOKUP(C1288,'Tech. sheet (2)'!$A:$S,18,FALSE)</f>
        <v>L-942-790-160TS340S2020-RAS-А08К05</v>
      </c>
      <c r="C1288" s="437" t="str">
        <f>VLOOKUP(A1288,Register!$B:$F,3,FALSE)</f>
        <v>0,16x942x790 ALU/С</v>
      </c>
      <c r="D1288" s="437" t="str">
        <f>VLOOKUP(C1288,'Tech. sheet (2)'!$A:$S,17,FALSE)</f>
        <v>BUF-3 A</v>
      </c>
      <c r="E1288" s="437" t="str">
        <f>VLOOKUP(C1288,'Tech. sheet (2)'!$A:$S,12,FALSE)</f>
        <v>ALU/С</v>
      </c>
      <c r="F1288" s="505">
        <v>2.0</v>
      </c>
      <c r="G1288" s="505" t="s">
        <v>3306</v>
      </c>
      <c r="H1288" s="436">
        <f>VLOOKUP(A1288,Register!$B:$E,4,FALSE)</f>
        <v>40000</v>
      </c>
      <c r="I1288" s="412"/>
      <c r="J1288" s="412"/>
      <c r="K1288" s="412"/>
      <c r="L1288" s="412"/>
      <c r="M1288" s="412"/>
      <c r="N1288" s="111" t="s">
        <v>2913</v>
      </c>
      <c r="O1288" s="344" t="str">
        <f>VLOOKUP(P1288,'Tech. sheet (2)'!$A:$R,18,FALSE)</f>
        <v>L-838-942-170TH550F2820-BAO-A55K05</v>
      </c>
      <c r="P1288" s="343" t="str">
        <f>VLOOKUP(N1288,Register!$B:$E,3,FALSE)</f>
        <v>0,17x838x942 ALU/С BAO</v>
      </c>
      <c r="Q1288" s="437" t="str">
        <f>VLOOKUP(P1288,'Tech. sheet (2)'!$A:$S,17,FALSE)</f>
        <v>BUF-8 A</v>
      </c>
      <c r="R1288" s="437" t="str">
        <f>VLOOKUP(P1288,'Tech. sheet (2)'!$A:$S,12,FALSE)</f>
        <v>ALU/С</v>
      </c>
      <c r="S1288" s="505">
        <v>1.0</v>
      </c>
      <c r="T1288" s="505" t="s">
        <v>3308</v>
      </c>
      <c r="U1288" s="436">
        <f>VLOOKUP(N1288,Register!$B:$E,4,FALSE)</f>
        <v>25000</v>
      </c>
      <c r="V1288" s="412"/>
      <c r="W1288" s="270"/>
      <c r="X1288" s="270"/>
      <c r="Y1288" s="270"/>
      <c r="Z1288" s="270"/>
      <c r="AA1288" s="270"/>
      <c r="AB1288" s="270"/>
      <c r="AC1288" s="270"/>
    </row>
    <row r="1289" ht="15.75" customHeight="1">
      <c r="A1289" s="111" t="s">
        <v>2889</v>
      </c>
      <c r="B1289" s="436" t="str">
        <f>VLOOKUP(C1289,'Tech. sheet (2)'!$A:$S,18,FALSE)</f>
        <v>L-877-870-180TS275S2828-USK-A08K05</v>
      </c>
      <c r="C1289" s="437" t="str">
        <f>VLOOKUP(A1289,Register!$B:$F,3,FALSE)</f>
        <v>0,18x877x870 USK A08K05</v>
      </c>
      <c r="D1289" s="437" t="str">
        <f>VLOOKUP(C1289,'Tech. sheet (2)'!$A:$S,17,FALSE)</f>
        <v>BUF-18 A</v>
      </c>
      <c r="E1289" s="437" t="str">
        <f>VLOOKUP(C1289,'Tech. sheet (2)'!$A:$S,12,FALSE)</f>
        <v>A08K05</v>
      </c>
      <c r="F1289" s="505">
        <v>2.0</v>
      </c>
      <c r="G1289" s="505" t="s">
        <v>3306</v>
      </c>
      <c r="H1289" s="436">
        <f>VLOOKUP(A1289,Register!$B:$E,4,FALSE)</f>
        <v>14000</v>
      </c>
      <c r="I1289" s="412"/>
      <c r="J1289" s="412"/>
      <c r="K1289" s="412"/>
      <c r="L1289" s="412"/>
      <c r="M1289" s="412"/>
      <c r="N1289" s="111" t="s">
        <v>2914</v>
      </c>
      <c r="O1289" s="344" t="str">
        <f>VLOOKUP(P1289,'Tech. sheet (2)'!$A:$R,18,FALSE)</f>
        <v>L-838-942-170TH550F2820-BAO-A55K05</v>
      </c>
      <c r="P1289" s="343" t="str">
        <f>VLOOKUP(N1289,Register!$B:$E,3,FALSE)</f>
        <v>0,17x838x942 ALU/С BAO</v>
      </c>
      <c r="Q1289" s="437" t="str">
        <f>VLOOKUP(P1289,'Tech. sheet (2)'!$A:$S,17,FALSE)</f>
        <v>BUF-8 A</v>
      </c>
      <c r="R1289" s="437" t="str">
        <f>VLOOKUP(P1289,'Tech. sheet (2)'!$A:$S,12,FALSE)</f>
        <v>ALU/С</v>
      </c>
      <c r="S1289" s="505">
        <v>1.0</v>
      </c>
      <c r="T1289" s="505" t="s">
        <v>3308</v>
      </c>
      <c r="U1289" s="436">
        <f>VLOOKUP(N1289,Register!$B:$E,4,FALSE)</f>
        <v>30000</v>
      </c>
      <c r="V1289" s="412"/>
      <c r="W1289" s="270"/>
      <c r="X1289" s="270"/>
      <c r="Y1289" s="270"/>
      <c r="Z1289" s="270"/>
      <c r="AA1289" s="270"/>
      <c r="AB1289" s="270"/>
      <c r="AC1289" s="270"/>
    </row>
    <row r="1290" ht="15.75" customHeight="1">
      <c r="A1290" s="111" t="s">
        <v>2909</v>
      </c>
      <c r="B1290" s="436" t="str">
        <f>VLOOKUP(C1290,'Tech. sheet (2)'!$A:$S,18,FALSE)</f>
        <v>L-808-908-180TH550S2828-BAO-A07K05</v>
      </c>
      <c r="C1290" s="437" t="str">
        <f>VLOOKUP(A1290,Register!$B:$F,3,FALSE)</f>
        <v>OT96 ALU/C 0,18 BAO auto</v>
      </c>
      <c r="D1290" s="437" t="str">
        <f>VLOOKUP(C1290,'Tech. sheet (2)'!$A:$S,17,FALSE)</f>
        <v>96-1 B</v>
      </c>
      <c r="E1290" s="437" t="str">
        <f>VLOOKUP(C1290,'Tech. sheet (2)'!$A:$S,12,FALSE)</f>
        <v>ALU/C</v>
      </c>
      <c r="F1290" s="505">
        <v>2.0</v>
      </c>
      <c r="G1290" s="505" t="s">
        <v>3306</v>
      </c>
      <c r="H1290" s="436">
        <f>VLOOKUP(A1290,Register!$B:$E,4,FALSE)</f>
        <v>30000</v>
      </c>
      <c r="I1290" s="412"/>
      <c r="J1290" s="412"/>
      <c r="K1290" s="412"/>
      <c r="L1290" s="412"/>
      <c r="M1290" s="412"/>
      <c r="N1290" s="111" t="s">
        <v>2896</v>
      </c>
      <c r="O1290" s="344" t="str">
        <f>VLOOKUP(P1290,'Tech. sheet (2)'!$A:$R,18,FALSE)</f>
        <v>L-922-868-170TH580S2828-BAO-W14K05</v>
      </c>
      <c r="P1290" s="343" t="str">
        <f>VLOOKUP(N1290,Register!$B:$E,3,FALSE)</f>
        <v>OT070-ELQ7022A6A BAO</v>
      </c>
      <c r="Q1290" s="437" t="str">
        <f>VLOOKUP(P1290,'Tech. sheet (2)'!$A:$S,17,FALSE)</f>
        <v>70-5 A</v>
      </c>
      <c r="R1290" s="437" t="str">
        <f>VLOOKUP(P1290,'Tech. sheet (2)'!$A:$S,12,FALSE)</f>
        <v>2W/C</v>
      </c>
      <c r="S1290" s="505">
        <v>2.0</v>
      </c>
      <c r="T1290" s="505">
        <v>818062.0</v>
      </c>
      <c r="U1290" s="436">
        <f>VLOOKUP(N1290,Register!$B:$E,4,FALSE)</f>
        <v>5000</v>
      </c>
      <c r="V1290" s="412"/>
      <c r="W1290" s="270"/>
      <c r="X1290" s="270"/>
      <c r="Y1290" s="270"/>
      <c r="Z1290" s="270"/>
      <c r="AA1290" s="270"/>
      <c r="AB1290" s="270"/>
      <c r="AC1290" s="270"/>
    </row>
    <row r="1291" ht="15.75" customHeight="1">
      <c r="A1291" s="111" t="s">
        <v>2913</v>
      </c>
      <c r="B1291" s="436" t="str">
        <f>VLOOKUP(C1291,'Tech. sheet (2)'!$A:$S,18,FALSE)</f>
        <v>L-838-942-170TH550F2820-BAO-A55K05</v>
      </c>
      <c r="C1291" s="437" t="str">
        <f>VLOOKUP(A1291,Register!$B:$F,3,FALSE)</f>
        <v>0,17x838x942 ALU/С BAO</v>
      </c>
      <c r="D1291" s="437" t="str">
        <f>VLOOKUP(C1291,'Tech. sheet (2)'!$A:$S,17,FALSE)</f>
        <v>BUF-8 A</v>
      </c>
      <c r="E1291" s="437" t="str">
        <f>VLOOKUP(C1291,'Tech. sheet (2)'!$A:$S,12,FALSE)</f>
        <v>ALU/С</v>
      </c>
      <c r="F1291" s="505">
        <v>2.0</v>
      </c>
      <c r="G1291" s="505" t="s">
        <v>3306</v>
      </c>
      <c r="H1291" s="436">
        <f>VLOOKUP(A1291,Register!$B:$E,4,FALSE)</f>
        <v>25000</v>
      </c>
      <c r="I1291" s="412"/>
      <c r="J1291" s="412"/>
      <c r="K1291" s="412"/>
      <c r="L1291" s="412"/>
      <c r="M1291" s="412"/>
      <c r="N1291" s="111" t="s">
        <v>2896</v>
      </c>
      <c r="O1291" s="344" t="str">
        <f>VLOOKUP(P1291,'Tech. sheet (2)'!$A:$R,18,FALSE)</f>
        <v>L-922-868-170TH580S2828-BAO-W14K05</v>
      </c>
      <c r="P1291" s="343" t="str">
        <f>VLOOKUP(N1291,Register!$B:$E,3,FALSE)</f>
        <v>OT070-ELQ7022A6A BAO</v>
      </c>
      <c r="Q1291" s="437" t="str">
        <f>VLOOKUP(P1291,'Tech. sheet (2)'!$A:$S,17,FALSE)</f>
        <v>70-5 A</v>
      </c>
      <c r="R1291" s="437" t="str">
        <f>VLOOKUP(P1291,'Tech. sheet (2)'!$A:$S,12,FALSE)</f>
        <v>2W/C</v>
      </c>
      <c r="S1291" s="505">
        <v>3.0</v>
      </c>
      <c r="T1291" s="505">
        <v>818062.0</v>
      </c>
      <c r="U1291" s="436">
        <f>VLOOKUP(N1291,Register!$B:$E,4,FALSE)</f>
        <v>5000</v>
      </c>
      <c r="V1291" s="412"/>
      <c r="W1291" s="270"/>
      <c r="X1291" s="270"/>
      <c r="Y1291" s="270"/>
      <c r="Z1291" s="270"/>
      <c r="AA1291" s="270"/>
      <c r="AB1291" s="270"/>
      <c r="AC1291" s="270"/>
    </row>
    <row r="1292" ht="15.75" customHeight="1">
      <c r="A1292" s="111" t="s">
        <v>2914</v>
      </c>
      <c r="B1292" s="436" t="str">
        <f>VLOOKUP(C1292,'Tech. sheet (2)'!$A:$S,18,FALSE)</f>
        <v>L-838-942-170TH550F2820-BAO-A55K05</v>
      </c>
      <c r="C1292" s="437" t="str">
        <f>VLOOKUP(A1292,Register!$B:$F,3,FALSE)</f>
        <v>0,17x838x942 ALU/С BAO</v>
      </c>
      <c r="D1292" s="437" t="str">
        <f>VLOOKUP(C1292,'Tech. sheet (2)'!$A:$S,17,FALSE)</f>
        <v>BUF-8 A</v>
      </c>
      <c r="E1292" s="437" t="str">
        <f>VLOOKUP(C1292,'Tech. sheet (2)'!$A:$S,12,FALSE)</f>
        <v>ALU/С</v>
      </c>
      <c r="F1292" s="505">
        <v>2.0</v>
      </c>
      <c r="G1292" s="505" t="s">
        <v>3306</v>
      </c>
      <c r="H1292" s="436">
        <f>VLOOKUP(A1292,Register!$B:$E,4,FALSE)</f>
        <v>30000</v>
      </c>
      <c r="I1292" s="412"/>
      <c r="J1292" s="412"/>
      <c r="K1292" s="412"/>
      <c r="L1292" s="412"/>
      <c r="M1292" s="412"/>
      <c r="N1292" s="111" t="s">
        <v>2911</v>
      </c>
      <c r="O1292" s="344" t="str">
        <f>VLOOKUP(P1292,'Tech. sheet (2)'!$A:$R,18,FALSE)</f>
        <v>L-954-848-160TH520S2828-BAO-15VK05</v>
      </c>
      <c r="P1292" s="343" t="str">
        <f>VLOOKUP(N1292,Register!$B:$E,3,FALSE)</f>
        <v>OT062-ELQ6216A3A BAO</v>
      </c>
      <c r="Q1292" s="437" t="str">
        <f>VLOOKUP(P1292,'Tech. sheet (2)'!$A:$S,17,FALSE)</f>
        <v>62-3 B</v>
      </c>
      <c r="R1292" s="437" t="str">
        <f>VLOOKUP(P1292,'Tech. sheet (2)'!$A:$S,12,FALSE)</f>
        <v>W/C 15V</v>
      </c>
      <c r="S1292" s="505">
        <v>2.0</v>
      </c>
      <c r="T1292" s="505" t="s">
        <v>3309</v>
      </c>
      <c r="U1292" s="436">
        <f>VLOOKUP(N1292,Register!$B:$E,4,FALSE)</f>
        <v>27000</v>
      </c>
      <c r="V1292" s="412"/>
      <c r="W1292" s="270"/>
      <c r="X1292" s="270"/>
      <c r="Y1292" s="270"/>
      <c r="Z1292" s="270"/>
      <c r="AA1292" s="270"/>
      <c r="AB1292" s="270"/>
      <c r="AC1292" s="270"/>
    </row>
    <row r="1293" ht="15.75" customHeight="1">
      <c r="A1293" s="111" t="s">
        <v>2911</v>
      </c>
      <c r="B1293" s="436" t="str">
        <f>VLOOKUP(C1293,'Tech. sheet (2)'!$A:$S,18,FALSE)</f>
        <v>L-954-848-160TH520S2828-BAO-15VK05</v>
      </c>
      <c r="C1293" s="437" t="str">
        <f>VLOOKUP(A1293,Register!$B:$F,3,FALSE)</f>
        <v>OT062-ELQ6216A3A BAO</v>
      </c>
      <c r="D1293" s="437" t="str">
        <f>VLOOKUP(C1293,'Tech. sheet (2)'!$A:$S,17,FALSE)</f>
        <v>62-3 B</v>
      </c>
      <c r="E1293" s="437" t="str">
        <f>VLOOKUP(C1293,'Tech. sheet (2)'!$A:$S,12,FALSE)</f>
        <v>W/C 15V</v>
      </c>
      <c r="F1293" s="505">
        <v>1.0</v>
      </c>
      <c r="G1293" s="505" t="s">
        <v>3306</v>
      </c>
      <c r="H1293" s="436">
        <f>VLOOKUP(A1293,Register!$B:$E,4,FALSE)</f>
        <v>27000</v>
      </c>
      <c r="I1293" s="412"/>
      <c r="J1293" s="412"/>
      <c r="K1293" s="412"/>
      <c r="L1293" s="412"/>
      <c r="M1293" s="412"/>
      <c r="N1293" s="141" t="s">
        <v>2918</v>
      </c>
      <c r="O1293" s="344" t="str">
        <f>VLOOKUP(P1293,'Tech. sheet (2)'!$A:$R,18,FALSE)</f>
        <v>L-838-941,7-200TH550S2828-BAO-A75B05</v>
      </c>
      <c r="P1293" s="343" t="str">
        <f>VLOOKUP(N1293,Register!$B:$E,3,FALSE)</f>
        <v>OT099 Alu/G 0,20 BAO</v>
      </c>
      <c r="Q1293" s="437" t="str">
        <f>VLOOKUP(P1293,'Tech. sheet (2)'!$A:$S,17,FALSE)</f>
        <v>99-C-2 A</v>
      </c>
      <c r="R1293" s="437" t="str">
        <f>VLOOKUP(P1293,'Tech. sheet (2)'!$A:$S,12,FALSE)</f>
        <v>ALU/G</v>
      </c>
      <c r="S1293" s="505">
        <v>1.0</v>
      </c>
      <c r="T1293" s="505" t="s">
        <v>3308</v>
      </c>
      <c r="U1293" s="436">
        <f>VLOOKUP(N1293,Register!$B:$E,4,FALSE)</f>
        <v>30000</v>
      </c>
      <c r="V1293" s="412"/>
      <c r="W1293" s="270"/>
      <c r="X1293" s="270"/>
      <c r="Y1293" s="270"/>
      <c r="Z1293" s="270"/>
      <c r="AA1293" s="270"/>
      <c r="AB1293" s="270"/>
      <c r="AC1293" s="270"/>
    </row>
    <row r="1294" ht="15.75" customHeight="1">
      <c r="A1294" s="141" t="s">
        <v>2914</v>
      </c>
      <c r="B1294" s="436" t="str">
        <f>VLOOKUP(C1294,'Tech. sheet (2)'!$A:$S,18,FALSE)</f>
        <v>L-838-942-170TH550F2820-BAO-A55K05</v>
      </c>
      <c r="C1294" s="437" t="str">
        <f>VLOOKUP(A1294,Register!$B:$F,3,FALSE)</f>
        <v>0,17x838x942 ALU/С BAO</v>
      </c>
      <c r="D1294" s="437" t="str">
        <f>VLOOKUP(C1294,'Tech. sheet (2)'!$A:$S,17,FALSE)</f>
        <v>BUF-8 A</v>
      </c>
      <c r="E1294" s="437" t="str">
        <f>VLOOKUP(C1294,'Tech. sheet (2)'!$A:$S,12,FALSE)</f>
        <v>ALU/С</v>
      </c>
      <c r="F1294" s="505">
        <v>2.0</v>
      </c>
      <c r="G1294" s="505" t="s">
        <v>3306</v>
      </c>
      <c r="H1294" s="436">
        <f>VLOOKUP(A1294,Register!$B:$E,4,FALSE)</f>
        <v>30000</v>
      </c>
      <c r="I1294" s="412"/>
      <c r="J1294" s="412"/>
      <c r="K1294" s="412"/>
      <c r="L1294" s="412"/>
      <c r="M1294" s="412"/>
      <c r="N1294" s="230" t="s">
        <v>2910</v>
      </c>
      <c r="O1294" s="344" t="str">
        <f>VLOOKUP(P1294,'Tech. sheet (2)'!$A:$R,18,FALSE)</f>
        <v>L-954-848-160TH520S2828-USK-15VK05</v>
      </c>
      <c r="P1294" s="343" t="str">
        <f>VLOOKUP(N1294,Register!$B:$E,3,FALSE)</f>
        <v>OT062-ELQ6216A3A USK</v>
      </c>
      <c r="Q1294" s="437" t="str">
        <f>VLOOKUP(P1294,'Tech. sheet (2)'!$A:$S,17,FALSE)</f>
        <v>62-3 B</v>
      </c>
      <c r="R1294" s="447" t="str">
        <f>VLOOKUP(P1294,'Tech. sheet (2)'!$A:$S,12,FALSE)</f>
        <v>W/C 15V</v>
      </c>
      <c r="S1294" s="505">
        <v>1.0</v>
      </c>
      <c r="T1294" s="505" t="s">
        <v>3306</v>
      </c>
      <c r="U1294" s="436">
        <f>VLOOKUP(N1294,Register!$B:$E,4,FALSE)</f>
        <v>23000</v>
      </c>
      <c r="V1294" s="412"/>
      <c r="W1294" s="270"/>
      <c r="X1294" s="270"/>
      <c r="Y1294" s="270"/>
      <c r="Z1294" s="270"/>
      <c r="AA1294" s="270"/>
      <c r="AB1294" s="270"/>
      <c r="AC1294" s="270"/>
    </row>
    <row r="1295" ht="15.75" customHeight="1">
      <c r="A1295" s="111" t="s">
        <v>2918</v>
      </c>
      <c r="B1295" s="436" t="str">
        <f>VLOOKUP(C1295,'Tech. sheet (2)'!$A:$S,18,FALSE)</f>
        <v>L-838-941,7-200TH550S2828-BAO-A75B05</v>
      </c>
      <c r="C1295" s="437" t="str">
        <f>VLOOKUP(A1295,Register!$B:$F,3,FALSE)</f>
        <v>OT099 Alu/G 0,20 BAO</v>
      </c>
      <c r="D1295" s="437" t="str">
        <f>VLOOKUP(C1295,'Tech. sheet (2)'!$A:$S,17,FALSE)</f>
        <v>99-C-2 A</v>
      </c>
      <c r="E1295" s="437" t="str">
        <f>VLOOKUP(C1295,'Tech. sheet (2)'!$A:$S,12,FALSE)</f>
        <v>ALU/G</v>
      </c>
      <c r="F1295" s="505">
        <v>2.0</v>
      </c>
      <c r="G1295" s="505" t="s">
        <v>3307</v>
      </c>
      <c r="H1295" s="436">
        <f>VLOOKUP(A1295,Register!$B:$E,4,FALSE)</f>
        <v>30000</v>
      </c>
      <c r="I1295" s="412"/>
      <c r="J1295" s="412"/>
      <c r="K1295" s="412"/>
      <c r="L1295" s="412"/>
      <c r="M1295" s="412"/>
      <c r="N1295" s="202" t="s">
        <v>2927</v>
      </c>
      <c r="O1295" s="344" t="str">
        <f>VLOOKUP(P1295,'Tech. sheet (2)'!$A:$R,18,FALSE)</f>
        <v>L-808-908-200TH550S2828-BAO-15VK05</v>
      </c>
      <c r="P1295" s="343" t="str">
        <f>VLOOKUP(N1295,Register!$B:$E,3,FALSE)</f>
        <v>OT96-15VK05 BAO</v>
      </c>
      <c r="Q1295" s="437" t="str">
        <f>VLOOKUP(P1295,'Tech. sheet (2)'!$A:$S,17,FALSE)</f>
        <v>96-8 A</v>
      </c>
      <c r="R1295" s="437" t="str">
        <f>VLOOKUP(P1295,'Tech. sheet (2)'!$A:$S,12,FALSE)</f>
        <v>15VK05</v>
      </c>
      <c r="S1295" s="505">
        <v>1.0</v>
      </c>
      <c r="T1295" s="505" t="s">
        <v>3306</v>
      </c>
      <c r="U1295" s="436">
        <f>VLOOKUP(N1295,Register!$B:$E,4,FALSE)</f>
        <v>20500</v>
      </c>
      <c r="V1295" s="412"/>
      <c r="W1295" s="270"/>
      <c r="X1295" s="270"/>
      <c r="Y1295" s="270"/>
      <c r="Z1295" s="270"/>
      <c r="AA1295" s="270"/>
      <c r="AB1295" s="270"/>
      <c r="AC1295" s="270"/>
    </row>
    <row r="1296" ht="15.75" customHeight="1">
      <c r="A1296" s="168" t="s">
        <v>2926</v>
      </c>
      <c r="B1296" s="436" t="str">
        <f>VLOOKUP(C1296,'Tech. sheet (2)'!$A:$S,18,FALSE)</f>
        <v>L-950-876-270TH435F5628-BAO-20EB05 MET</v>
      </c>
      <c r="C1296" s="437" t="str">
        <f>VLOOKUP(A1296,Register!$B:$F,3,FALSE)</f>
        <v>OT153-20EB05 BAO TEST</v>
      </c>
      <c r="D1296" s="437" t="str">
        <f>VLOOKUP(C1296,'Tech. sheet (2)'!$A:$S,17,FALSE)</f>
        <v>153-5 A</v>
      </c>
      <c r="E1296" s="437" t="str">
        <f>VLOOKUP(C1296,'Tech. sheet (2)'!$A:$S,12,FALSE)</f>
        <v>W/G</v>
      </c>
      <c r="F1296" s="505">
        <v>1.0</v>
      </c>
      <c r="G1296" s="505">
        <v>816944.0</v>
      </c>
      <c r="H1296" s="436">
        <f>VLOOKUP(A1296,Register!$B:$E,4,FALSE)</f>
        <v>3000</v>
      </c>
      <c r="I1296" s="412"/>
      <c r="J1296" s="412"/>
      <c r="K1296" s="412"/>
      <c r="L1296" s="412"/>
      <c r="M1296" s="412"/>
      <c r="N1296" s="202" t="s">
        <v>2930</v>
      </c>
      <c r="O1296" s="344" t="str">
        <f>VLOOKUP(P1296,'Tech. sheet (2)'!$A:$R,18,FALSE)</f>
        <v>L-954-848-160TH520S2828-USK-15VK05</v>
      </c>
      <c r="P1296" s="343" t="str">
        <f>VLOOKUP(N1296,Register!$B:$E,3,FALSE)</f>
        <v>OT062-ELQ6216A3A USK</v>
      </c>
      <c r="Q1296" s="437" t="str">
        <f>VLOOKUP(P1296,'Tech. sheet (2)'!$A:$S,17,FALSE)</f>
        <v>62-3 B</v>
      </c>
      <c r="R1296" s="447" t="str">
        <f>VLOOKUP(P1296,'Tech. sheet (2)'!$A:$S,12,FALSE)</f>
        <v>W/C 15V</v>
      </c>
      <c r="S1296" s="505">
        <v>1.0</v>
      </c>
      <c r="T1296" s="505" t="s">
        <v>3306</v>
      </c>
      <c r="U1296" s="436">
        <f>VLOOKUP(N1296,Register!$B:$E,4,FALSE)</f>
        <v>30000</v>
      </c>
      <c r="V1296" s="412"/>
      <c r="W1296" s="270"/>
      <c r="X1296" s="270"/>
      <c r="Y1296" s="270"/>
      <c r="Z1296" s="270"/>
      <c r="AA1296" s="270"/>
      <c r="AB1296" s="270"/>
      <c r="AC1296" s="270"/>
    </row>
    <row r="1297" ht="15.75" customHeight="1">
      <c r="A1297" s="202" t="s">
        <v>2925</v>
      </c>
      <c r="B1297" s="436" t="str">
        <f>VLOOKUP(C1297,'Tech. sheet (2)'!$A:$S,18,FALSE)</f>
        <v>L-950-876-270TH435F5628-BAO-20EB05</v>
      </c>
      <c r="C1297" s="437" t="str">
        <f>VLOOKUP(A1297,Register!$B:$F,3,FALSE)</f>
        <v>OT153-ELQ1554A0A BAO</v>
      </c>
      <c r="D1297" s="437" t="str">
        <f>VLOOKUP(C1297,'Tech. sheet (2)'!$A:$S,17,FALSE)</f>
        <v>153-1 A</v>
      </c>
      <c r="E1297" s="437" t="str">
        <f>VLOOKUP(C1297,'Tech. sheet (2)'!$A:$S,12,FALSE)</f>
        <v>W/G</v>
      </c>
      <c r="F1297" s="505">
        <v>1.0</v>
      </c>
      <c r="G1297" s="505" t="s">
        <v>3307</v>
      </c>
      <c r="H1297" s="436">
        <v>3000.0</v>
      </c>
      <c r="I1297" s="412"/>
      <c r="J1297" s="412"/>
      <c r="K1297" s="412"/>
      <c r="L1297" s="412"/>
      <c r="M1297" s="412"/>
      <c r="N1297" s="202" t="s">
        <v>2931</v>
      </c>
      <c r="O1297" s="344" t="str">
        <f>VLOOKUP(P1297,'Tech. sheet (2)'!$A:$R,18,FALSE)</f>
        <v>L-954-848-160TH520S2828-USK-20EK05</v>
      </c>
      <c r="P1297" s="343" t="str">
        <f>VLOOKUP(N1297,Register!$B:$E,3,FALSE)</f>
        <v> OT062-20EK05 0,16 USK</v>
      </c>
      <c r="Q1297" s="437" t="str">
        <f>VLOOKUP(P1297,'Tech. sheet (2)'!$A:$S,17,FALSE)</f>
        <v>62-4 B</v>
      </c>
      <c r="R1297" s="437" t="str">
        <f>VLOOKUP(P1297,'Tech. sheet (2)'!$A:$S,12,FALSE)</f>
        <v>20EK05</v>
      </c>
      <c r="S1297" s="505">
        <v>2.0</v>
      </c>
      <c r="T1297" s="505">
        <v>819059.0</v>
      </c>
      <c r="U1297" s="436">
        <f>VLOOKUP(N1297,Register!$B:$E,4,FALSE)</f>
        <v>23000</v>
      </c>
      <c r="V1297" s="412"/>
      <c r="W1297" s="270"/>
      <c r="X1297" s="270"/>
      <c r="Y1297" s="270"/>
      <c r="Z1297" s="270"/>
      <c r="AA1297" s="270"/>
      <c r="AB1297" s="270"/>
      <c r="AC1297" s="270"/>
    </row>
    <row r="1298" ht="15.75" customHeight="1">
      <c r="A1298" s="202" t="s">
        <v>2925</v>
      </c>
      <c r="B1298" s="436" t="str">
        <f>VLOOKUP(C1298,'Tech. sheet (2)'!$A:$S,18,FALSE)</f>
        <v>L-950-876-270TH435F5628-BAO-20EB05</v>
      </c>
      <c r="C1298" s="437" t="str">
        <f>VLOOKUP(A1298,Register!$B:$F,3,FALSE)</f>
        <v>OT153-ELQ1554A0A BAO</v>
      </c>
      <c r="D1298" s="437" t="str">
        <f>VLOOKUP(C1298,'Tech. sheet (2)'!$A:$S,17,FALSE)</f>
        <v>153-1 A</v>
      </c>
      <c r="E1298" s="437" t="str">
        <f>VLOOKUP(C1298,'Tech. sheet (2)'!$A:$S,12,FALSE)</f>
        <v>W/G</v>
      </c>
      <c r="F1298" s="505">
        <v>2.0</v>
      </c>
      <c r="G1298" s="505">
        <v>819059.0</v>
      </c>
      <c r="H1298" s="436">
        <v>3000.0</v>
      </c>
      <c r="I1298" s="412"/>
      <c r="J1298" s="412"/>
      <c r="K1298" s="412"/>
      <c r="L1298" s="412"/>
      <c r="M1298" s="412"/>
      <c r="N1298" s="111" t="s">
        <v>2925</v>
      </c>
      <c r="O1298" s="344" t="str">
        <f>VLOOKUP(P1298,'Tech. sheet (2)'!$A:$R,18,FALSE)</f>
        <v>L-950-876-270TH435F5628-BAO-20EB05</v>
      </c>
      <c r="P1298" s="343" t="str">
        <f>VLOOKUP(N1298,Register!$B:$E,3,FALSE)</f>
        <v>OT153-ELQ1554A0A BAO</v>
      </c>
      <c r="Q1298" s="437" t="str">
        <f>VLOOKUP(P1298,'Tech. sheet (2)'!$A:$S,17,FALSE)</f>
        <v>153-1 A</v>
      </c>
      <c r="R1298" s="437" t="str">
        <f>VLOOKUP(P1298,'Tech. sheet (2)'!$A:$S,12,FALSE)</f>
        <v>W/G</v>
      </c>
      <c r="S1298" s="505">
        <v>2.0</v>
      </c>
      <c r="T1298" s="505">
        <v>819059.0</v>
      </c>
      <c r="U1298" s="436">
        <f>VLOOKUP(N1298,Register!$B:$E,4,FALSE)</f>
        <v>13000</v>
      </c>
      <c r="V1298" s="412"/>
      <c r="W1298" s="270"/>
      <c r="X1298" s="270"/>
      <c r="Y1298" s="270"/>
      <c r="Z1298" s="270"/>
      <c r="AA1298" s="270"/>
      <c r="AB1298" s="270"/>
      <c r="AC1298" s="270"/>
    </row>
    <row r="1299" ht="15.75" customHeight="1">
      <c r="A1299" s="168" t="s">
        <v>2926</v>
      </c>
      <c r="B1299" s="436" t="str">
        <f>VLOOKUP(C1299,'Tech. sheet (2)'!$A:$S,18,FALSE)</f>
        <v>L-950-876-270TH435F5628-BAO-20EB05 MET</v>
      </c>
      <c r="C1299" s="437" t="str">
        <f>VLOOKUP(A1299,Register!$B:$F,3,FALSE)</f>
        <v>OT153-20EB05 BAO TEST</v>
      </c>
      <c r="D1299" s="437" t="str">
        <f>VLOOKUP(C1299,'Tech. sheet (2)'!$A:$S,17,FALSE)</f>
        <v>153-5 A</v>
      </c>
      <c r="E1299" s="437" t="str">
        <f>VLOOKUP(C1299,'Tech. sheet (2)'!$A:$S,12,FALSE)</f>
        <v>W/G</v>
      </c>
      <c r="F1299" s="505">
        <v>2.0</v>
      </c>
      <c r="G1299" s="505">
        <v>819059.0</v>
      </c>
      <c r="H1299" s="436">
        <f>VLOOKUP(A1299,Register!$B:$E,4,FALSE)</f>
        <v>3000</v>
      </c>
      <c r="I1299" s="412"/>
      <c r="J1299" s="412"/>
      <c r="K1299" s="412"/>
      <c r="L1299" s="412"/>
      <c r="M1299" s="412"/>
      <c r="N1299" s="202" t="s">
        <v>2931</v>
      </c>
      <c r="O1299" s="344" t="str">
        <f>VLOOKUP(P1299,'Tech. sheet (2)'!$A:$R,18,FALSE)</f>
        <v>L-954-848-160TH520S2828-USK-20EK05</v>
      </c>
      <c r="P1299" s="343" t="str">
        <f>VLOOKUP(N1299,Register!$B:$E,3,FALSE)</f>
        <v> OT062-20EK05 0,16 USK</v>
      </c>
      <c r="Q1299" s="437" t="str">
        <f>VLOOKUP(P1299,'Tech. sheet (2)'!$A:$S,17,FALSE)</f>
        <v>62-4 B</v>
      </c>
      <c r="R1299" s="437" t="str">
        <f>VLOOKUP(P1299,'Tech. sheet (2)'!$A:$S,12,FALSE)</f>
        <v>20EK05</v>
      </c>
      <c r="S1299" s="505">
        <v>3.0</v>
      </c>
      <c r="T1299" s="505">
        <v>816733.0</v>
      </c>
      <c r="U1299" s="436">
        <f>VLOOKUP(N1299,Register!$B:$E,4,FALSE)</f>
        <v>23000</v>
      </c>
      <c r="V1299" s="412"/>
      <c r="W1299" s="270"/>
      <c r="X1299" s="270"/>
      <c r="Y1299" s="270"/>
      <c r="Z1299" s="270"/>
      <c r="AA1299" s="270"/>
      <c r="AB1299" s="270"/>
      <c r="AC1299" s="270"/>
    </row>
    <row r="1300" ht="15.75" customHeight="1">
      <c r="A1300" s="168" t="s">
        <v>2926</v>
      </c>
      <c r="B1300" s="436" t="str">
        <f>VLOOKUP(C1300,'Tech. sheet (2)'!$A:$S,18,FALSE)</f>
        <v>L-950-876-270TH435F5628-BAO-20EB05 MET</v>
      </c>
      <c r="C1300" s="437" t="str">
        <f>VLOOKUP(A1300,Register!$B:$F,3,FALSE)</f>
        <v>OT153-20EB05 BAO TEST</v>
      </c>
      <c r="D1300" s="437" t="str">
        <f>VLOOKUP(C1300,'Tech. sheet (2)'!$A:$S,17,FALSE)</f>
        <v>153-5 A</v>
      </c>
      <c r="E1300" s="437" t="str">
        <f>VLOOKUP(C1300,'Tech. sheet (2)'!$A:$S,12,FALSE)</f>
        <v>W/G</v>
      </c>
      <c r="F1300" s="505">
        <v>3.0</v>
      </c>
      <c r="G1300" s="505">
        <v>816733.0</v>
      </c>
      <c r="H1300" s="436">
        <f>VLOOKUP(A1300,Register!$B:$E,4,FALSE)</f>
        <v>3000</v>
      </c>
      <c r="I1300" s="412"/>
      <c r="J1300" s="412"/>
      <c r="K1300" s="412"/>
      <c r="L1300" s="412"/>
      <c r="M1300" s="412"/>
      <c r="N1300" s="111" t="s">
        <v>2925</v>
      </c>
      <c r="O1300" s="344" t="str">
        <f>VLOOKUP(P1300,'Tech. sheet (2)'!$A:$R,18,FALSE)</f>
        <v>L-950-876-270TH435F5628-BAO-20EB05</v>
      </c>
      <c r="P1300" s="343" t="str">
        <f>VLOOKUP(N1300,Register!$B:$E,3,FALSE)</f>
        <v>OT153-ELQ1554A0A BAO</v>
      </c>
      <c r="Q1300" s="437" t="str">
        <f>VLOOKUP(P1300,'Tech. sheet (2)'!$A:$S,17,FALSE)</f>
        <v>153-1 A</v>
      </c>
      <c r="R1300" s="437" t="str">
        <f>VLOOKUP(P1300,'Tech. sheet (2)'!$A:$S,12,FALSE)</f>
        <v>W/G</v>
      </c>
      <c r="S1300" s="505">
        <v>3.0</v>
      </c>
      <c r="T1300" s="505">
        <v>816733.0</v>
      </c>
      <c r="U1300" s="436">
        <f>VLOOKUP(N1300,Register!$B:$E,4,FALSE)</f>
        <v>13000</v>
      </c>
      <c r="V1300" s="412"/>
      <c r="W1300" s="270"/>
      <c r="X1300" s="270"/>
      <c r="Y1300" s="270"/>
      <c r="Z1300" s="270"/>
      <c r="AA1300" s="270"/>
      <c r="AB1300" s="270"/>
      <c r="AC1300" s="270"/>
    </row>
    <row r="1301" ht="15.75" customHeight="1">
      <c r="A1301" s="202" t="s">
        <v>2925</v>
      </c>
      <c r="B1301" s="436" t="str">
        <f>VLOOKUP(C1301,'Tech. sheet (2)'!$A:$S,18,FALSE)</f>
        <v>L-950-876-270TH435F5628-BAO-20EB05</v>
      </c>
      <c r="C1301" s="437" t="str">
        <f>VLOOKUP(A1301,Register!$B:$F,3,FALSE)</f>
        <v>OT153-ELQ1554A0A BAO</v>
      </c>
      <c r="D1301" s="437" t="str">
        <f>VLOOKUP(C1301,'Tech. sheet (2)'!$A:$S,17,FALSE)</f>
        <v>153-1 A</v>
      </c>
      <c r="E1301" s="437" t="str">
        <f>VLOOKUP(C1301,'Tech. sheet (2)'!$A:$S,12,FALSE)</f>
        <v>W/G</v>
      </c>
      <c r="F1301" s="505">
        <v>3.0</v>
      </c>
      <c r="G1301" s="505">
        <v>816733.0</v>
      </c>
      <c r="H1301" s="436">
        <v>3000.0</v>
      </c>
      <c r="I1301" s="412"/>
      <c r="J1301" s="412"/>
      <c r="K1301" s="412"/>
      <c r="L1301" s="412"/>
      <c r="M1301" s="412"/>
      <c r="N1301" s="111" t="s">
        <v>2941</v>
      </c>
      <c r="O1301" s="344" t="str">
        <f>VLOOKUP(P1301,'Tech. sheet (2)'!$A:$R,18,FALSE)</f>
        <v>L-920-778-140TS340S2828-RAS-21EК05</v>
      </c>
      <c r="P1301" s="343" t="str">
        <f>VLOOKUP(N1301,Register!$B:$E,3,FALSE)</f>
        <v>0,14x920x778 RAS 21EK05</v>
      </c>
      <c r="Q1301" s="437" t="str">
        <f>VLOOKUP(P1301,'Tech. sheet (2)'!$A:$S,17,FALSE)</f>
        <v>BUF-17 A</v>
      </c>
      <c r="R1301" s="437" t="str">
        <f>VLOOKUP(P1301,'Tech. sheet (2)'!$A:$S,12,FALSE)</f>
        <v>21EK05</v>
      </c>
      <c r="S1301" s="505">
        <v>1.0</v>
      </c>
      <c r="T1301" s="505" t="s">
        <v>3306</v>
      </c>
      <c r="U1301" s="436">
        <f>VLOOKUP(N1301,Register!$B:$E,4,FALSE)</f>
        <v>22000</v>
      </c>
      <c r="V1301" s="412"/>
      <c r="W1301" s="270"/>
      <c r="X1301" s="270"/>
      <c r="Y1301" s="270"/>
      <c r="Z1301" s="270"/>
      <c r="AA1301" s="270"/>
      <c r="AB1301" s="270"/>
      <c r="AC1301" s="270"/>
    </row>
    <row r="1302" ht="15.75" customHeight="1">
      <c r="A1302" s="230" t="s">
        <v>2910</v>
      </c>
      <c r="B1302" s="436" t="str">
        <f>VLOOKUP(C1302,'Tech. sheet (2)'!$A:$S,18,FALSE)</f>
        <v>L-954-848-160TH520S2828-USK-15VK05</v>
      </c>
      <c r="C1302" s="437" t="str">
        <f>VLOOKUP(A1302,Register!$B:$F,3,FALSE)</f>
        <v>OT062-ELQ6216A3A USK</v>
      </c>
      <c r="D1302" s="437" t="str">
        <f>VLOOKUP(C1302,'Tech. sheet (2)'!$A:$S,17,FALSE)</f>
        <v>62-3 B</v>
      </c>
      <c r="E1302" s="447" t="str">
        <f>VLOOKUP(C1302,'Tech. sheet (2)'!$A:$S,12,FALSE)</f>
        <v>W/C 15V</v>
      </c>
      <c r="F1302" s="505">
        <v>2.0</v>
      </c>
      <c r="G1302" s="505" t="s">
        <v>3309</v>
      </c>
      <c r="H1302" s="436">
        <f>VLOOKUP(A1302,Register!$B:$E,4,FALSE)</f>
        <v>23000</v>
      </c>
      <c r="I1302" s="412"/>
      <c r="J1302" s="412"/>
      <c r="K1302" s="412"/>
      <c r="L1302" s="412"/>
      <c r="M1302" s="412"/>
      <c r="N1302" s="111" t="s">
        <v>2942</v>
      </c>
      <c r="O1302" s="344" t="str">
        <f>VLOOKUP(P1302,'Tech. sheet (2)'!$A:$R,18,FALSE)</f>
        <v>L-975-925-140TS550S2828-USK-C06K05</v>
      </c>
      <c r="P1302" s="343" t="str">
        <f>VLOOKUP(N1302,Register!$B:$E,3,FALSE)</f>
        <v>0,14x975x925 G/C USK</v>
      </c>
      <c r="Q1302" s="437" t="str">
        <f>VLOOKUP(P1302,'Tech. sheet (2)'!$A:$S,17,FALSE)</f>
        <v>BUF-11 A</v>
      </c>
      <c r="R1302" s="437" t="str">
        <f>VLOOKUP(P1302,'Tech. sheet (2)'!$A:$S,12,FALSE)</f>
        <v>G/C</v>
      </c>
      <c r="S1302" s="505">
        <v>1.0</v>
      </c>
      <c r="T1302" s="505" t="s">
        <v>3306</v>
      </c>
      <c r="U1302" s="436">
        <f>VLOOKUP(N1302,Register!$B:$E,4,FALSE)</f>
        <v>38000</v>
      </c>
      <c r="V1302" s="412"/>
      <c r="W1302" s="270"/>
      <c r="X1302" s="270"/>
      <c r="Y1302" s="270"/>
      <c r="Z1302" s="270"/>
      <c r="AA1302" s="270"/>
      <c r="AB1302" s="270"/>
      <c r="AC1302" s="270"/>
    </row>
    <row r="1303" ht="15.75" customHeight="1">
      <c r="A1303" s="202" t="s">
        <v>2927</v>
      </c>
      <c r="B1303" s="436" t="str">
        <f>VLOOKUP(C1303,'Tech. sheet (2)'!$A:$S,18,FALSE)</f>
        <v>L-808-908-200TH550S2828-BAO-15VK05</v>
      </c>
      <c r="C1303" s="437" t="str">
        <f>VLOOKUP(A1303,Register!$B:$F,3,FALSE)</f>
        <v>OT96-15VK05 BAO</v>
      </c>
      <c r="D1303" s="437" t="str">
        <f>VLOOKUP(C1303,'Tech. sheet (2)'!$A:$S,17,FALSE)</f>
        <v>96-8 A</v>
      </c>
      <c r="E1303" s="437" t="str">
        <f>VLOOKUP(C1303,'Tech. sheet (2)'!$A:$S,12,FALSE)</f>
        <v>15VK05</v>
      </c>
      <c r="F1303" s="505">
        <v>2.0</v>
      </c>
      <c r="G1303" s="505" t="s">
        <v>3309</v>
      </c>
      <c r="H1303" s="436">
        <f>VLOOKUP(A1303,Register!$B:$E,4,FALSE)</f>
        <v>20500</v>
      </c>
      <c r="I1303" s="412"/>
      <c r="J1303" s="412"/>
      <c r="K1303" s="412"/>
      <c r="L1303" s="412"/>
      <c r="M1303" s="412"/>
      <c r="N1303" s="111" t="s">
        <v>2942</v>
      </c>
      <c r="O1303" s="344" t="str">
        <f>VLOOKUP(P1303,'Tech. sheet (2)'!$A:$R,18,FALSE)</f>
        <v>L-975-925-140TS550S2828-USK-C06K05</v>
      </c>
      <c r="P1303" s="343" t="str">
        <f>VLOOKUP(N1303,Register!$B:$E,3,FALSE)</f>
        <v>0,14x975x925 G/C USK</v>
      </c>
      <c r="Q1303" s="437" t="str">
        <f>VLOOKUP(P1303,'Tech. sheet (2)'!$A:$S,17,FALSE)</f>
        <v>BUF-11 A</v>
      </c>
      <c r="R1303" s="437" t="str">
        <f>VLOOKUP(P1303,'Tech. sheet (2)'!$A:$S,12,FALSE)</f>
        <v>G/C</v>
      </c>
      <c r="S1303" s="505">
        <v>2.0</v>
      </c>
      <c r="T1303" s="505">
        <v>101597.0</v>
      </c>
      <c r="U1303" s="436">
        <f>VLOOKUP(N1303,Register!$B:$E,4,FALSE)</f>
        <v>38000</v>
      </c>
      <c r="V1303" s="412"/>
      <c r="W1303" s="270"/>
      <c r="X1303" s="270"/>
      <c r="Y1303" s="270"/>
      <c r="Z1303" s="270"/>
      <c r="AA1303" s="270"/>
      <c r="AB1303" s="270"/>
      <c r="AC1303" s="270"/>
    </row>
    <row r="1304" ht="15.75" customHeight="1">
      <c r="A1304" s="202" t="s">
        <v>2930</v>
      </c>
      <c r="B1304" s="436" t="str">
        <f>VLOOKUP(C1304,'Tech. sheet (2)'!$A:$S,18,FALSE)</f>
        <v>L-954-848-160TH520S2828-USK-15VK05</v>
      </c>
      <c r="C1304" s="437" t="str">
        <f>VLOOKUP(A1304,Register!$B:$F,3,FALSE)</f>
        <v>OT062-ELQ6216A3A USK</v>
      </c>
      <c r="D1304" s="437" t="str">
        <f>VLOOKUP(C1304,'Tech. sheet (2)'!$A:$S,17,FALSE)</f>
        <v>62-3 B</v>
      </c>
      <c r="E1304" s="447" t="str">
        <f>VLOOKUP(C1304,'Tech. sheet (2)'!$A:$S,12,FALSE)</f>
        <v>W/C 15V</v>
      </c>
      <c r="F1304" s="505">
        <v>2.0</v>
      </c>
      <c r="G1304" s="505" t="s">
        <v>3309</v>
      </c>
      <c r="H1304" s="436">
        <f>VLOOKUP(A1304,Register!$B:$E,4,FALSE)</f>
        <v>30000</v>
      </c>
      <c r="I1304" s="412"/>
      <c r="J1304" s="412"/>
      <c r="K1304" s="412"/>
      <c r="L1304" s="412"/>
      <c r="M1304" s="412"/>
      <c r="N1304" s="168" t="s">
        <v>2939</v>
      </c>
      <c r="O1304" s="344" t="str">
        <f>VLOOKUP(P1304,'Tech. sheet (2)'!$A:$R,18,FALSE)</f>
        <v>L-950-876-270TH435F5628-BAO-20EB05</v>
      </c>
      <c r="P1304" s="343" t="str">
        <f>VLOOKUP(N1304,Register!$B:$E,3,FALSE)</f>
        <v>OT153-ELQ1554A0A BAO</v>
      </c>
      <c r="Q1304" s="437" t="str">
        <f>VLOOKUP(P1304,'Tech. sheet (2)'!$A:$S,17,FALSE)</f>
        <v>153-1 A</v>
      </c>
      <c r="R1304" s="437" t="str">
        <f>VLOOKUP(P1304,'Tech. sheet (2)'!$A:$S,12,FALSE)</f>
        <v>W/G</v>
      </c>
      <c r="S1304" s="505">
        <v>2.0</v>
      </c>
      <c r="T1304" s="505">
        <v>819059.0</v>
      </c>
      <c r="U1304" s="436">
        <f>VLOOKUP(N1304,Register!$B:$E,4,FALSE)</f>
        <v>20000</v>
      </c>
      <c r="V1304" s="412"/>
      <c r="W1304" s="270"/>
      <c r="X1304" s="270"/>
      <c r="Y1304" s="270"/>
      <c r="Z1304" s="270"/>
      <c r="AA1304" s="270"/>
      <c r="AB1304" s="270"/>
      <c r="AC1304" s="270"/>
    </row>
    <row r="1305" ht="15.75" customHeight="1">
      <c r="A1305" s="202" t="s">
        <v>2931</v>
      </c>
      <c r="B1305" s="436" t="str">
        <f>VLOOKUP(C1305,'Tech. sheet (2)'!$A:$S,18,FALSE)</f>
        <v>L-954-848-160TH520S2828-USK-20EK05</v>
      </c>
      <c r="C1305" s="437" t="str">
        <f>VLOOKUP(A1305,Register!$B:$F,3,FALSE)</f>
        <v> OT062-20EK05 0,16 USK</v>
      </c>
      <c r="D1305" s="437" t="str">
        <f>VLOOKUP(C1305,'Tech. sheet (2)'!$A:$S,17,FALSE)</f>
        <v>62-4 B</v>
      </c>
      <c r="E1305" s="437" t="str">
        <f>VLOOKUP(C1305,'Tech. sheet (2)'!$A:$S,12,FALSE)</f>
        <v>20EK05</v>
      </c>
      <c r="F1305" s="505">
        <v>1.0</v>
      </c>
      <c r="G1305" s="505" t="s">
        <v>3326</v>
      </c>
      <c r="H1305" s="436">
        <f>VLOOKUP(A1305,Register!$B:$E,4,FALSE)</f>
        <v>23000</v>
      </c>
      <c r="I1305" s="412"/>
      <c r="J1305" s="412"/>
      <c r="K1305" s="412"/>
      <c r="L1305" s="412"/>
      <c r="M1305" s="412"/>
      <c r="N1305" s="141" t="s">
        <v>2918</v>
      </c>
      <c r="O1305" s="344" t="str">
        <f>VLOOKUP(P1305,'Tech. sheet (2)'!$A:$R,18,FALSE)</f>
        <v>L-838-941,7-200TH550S2828-BAO-A75B05</v>
      </c>
      <c r="P1305" s="343" t="str">
        <f>VLOOKUP(N1305,Register!$B:$E,3,FALSE)</f>
        <v>OT099 Alu/G 0,20 BAO</v>
      </c>
      <c r="Q1305" s="437" t="str">
        <f>VLOOKUP(P1305,'Tech. sheet (2)'!$A:$S,17,FALSE)</f>
        <v>99-C-2 A</v>
      </c>
      <c r="R1305" s="437" t="str">
        <f>VLOOKUP(P1305,'Tech. sheet (2)'!$A:$S,12,FALSE)</f>
        <v>ALU/G</v>
      </c>
      <c r="S1305" s="505">
        <v>1.0</v>
      </c>
      <c r="T1305" s="505" t="s">
        <v>3307</v>
      </c>
      <c r="U1305" s="436">
        <f>VLOOKUP(N1305,Register!$B:$E,4,FALSE)</f>
        <v>30000</v>
      </c>
      <c r="V1305" s="412"/>
      <c r="W1305" s="270"/>
      <c r="X1305" s="270"/>
      <c r="Y1305" s="270"/>
      <c r="Z1305" s="270"/>
      <c r="AA1305" s="270"/>
      <c r="AB1305" s="270"/>
      <c r="AC1305" s="270"/>
    </row>
    <row r="1306" ht="15.75" customHeight="1">
      <c r="A1306" s="111" t="s">
        <v>2925</v>
      </c>
      <c r="B1306" s="436" t="str">
        <f>VLOOKUP(C1306,'Tech. sheet (2)'!$A:$S,18,FALSE)</f>
        <v>L-950-876-270TH435F5628-BAO-20EB05</v>
      </c>
      <c r="C1306" s="437" t="str">
        <f>VLOOKUP(A1306,Register!$B:$F,3,FALSE)</f>
        <v>OT153-ELQ1554A0A BAO</v>
      </c>
      <c r="D1306" s="437" t="str">
        <f>VLOOKUP(C1306,'Tech. sheet (2)'!$A:$S,17,FALSE)</f>
        <v>153-1 A</v>
      </c>
      <c r="E1306" s="437" t="str">
        <f>VLOOKUP(C1306,'Tech. sheet (2)'!$A:$S,12,FALSE)</f>
        <v>W/G</v>
      </c>
      <c r="F1306" s="505">
        <v>1.0</v>
      </c>
      <c r="G1306" s="505" t="s">
        <v>3307</v>
      </c>
      <c r="H1306" s="436">
        <f>VLOOKUP(A1306,Register!$B:$E,4,FALSE)</f>
        <v>13000</v>
      </c>
      <c r="I1306" s="412"/>
      <c r="J1306" s="412"/>
      <c r="K1306" s="412"/>
      <c r="L1306" s="412"/>
      <c r="M1306" s="412"/>
      <c r="N1306" s="111" t="s">
        <v>2949</v>
      </c>
      <c r="O1306" s="344" t="str">
        <f>VLOOKUP(P1306,'Tech. sheet (2)'!$A:$R,18,FALSE)</f>
        <v>L-896-795-180TH550F5028-BAO-V14K05</v>
      </c>
      <c r="P1306" s="343" t="str">
        <f>VLOOKUP(N1306,Register!$B:$E,3,FALSE)</f>
        <v>0,18x896x795 BAO W/С</v>
      </c>
      <c r="Q1306" s="437" t="str">
        <f>VLOOKUP(P1306,'Tech. sheet (2)'!$A:$S,17,FALSE)</f>
        <v>BIL-7 B</v>
      </c>
      <c r="R1306" s="437" t="str">
        <f>VLOOKUP(P1306,'Tech. sheet (2)'!$A:$S,12,FALSE)</f>
        <v>W/С</v>
      </c>
      <c r="S1306" s="505">
        <v>2.0</v>
      </c>
      <c r="T1306" s="505">
        <v>818062.0</v>
      </c>
      <c r="U1306" s="436">
        <v>20000.0</v>
      </c>
      <c r="V1306" s="412"/>
      <c r="W1306" s="270"/>
      <c r="X1306" s="270"/>
      <c r="Y1306" s="270"/>
      <c r="Z1306" s="270"/>
      <c r="AA1306" s="270"/>
      <c r="AB1306" s="270"/>
      <c r="AC1306" s="270"/>
    </row>
    <row r="1307" ht="15.75" customHeight="1">
      <c r="A1307" s="111" t="s">
        <v>2927</v>
      </c>
      <c r="B1307" s="436" t="str">
        <f>VLOOKUP(C1307,'Tech. sheet (2)'!$A:$S,18,FALSE)</f>
        <v>L-808-908-200TH550S2828-BAO-15VK05</v>
      </c>
      <c r="C1307" s="437" t="str">
        <f>VLOOKUP(A1307,Register!$B:$F,3,FALSE)</f>
        <v>OT96-15VK05 BAO</v>
      </c>
      <c r="D1307" s="437" t="str">
        <f>VLOOKUP(C1307,'Tech. sheet (2)'!$A:$S,17,FALSE)</f>
        <v>96-8 A</v>
      </c>
      <c r="E1307" s="437" t="str">
        <f>VLOOKUP(C1307,'Tech. sheet (2)'!$A:$S,12,FALSE)</f>
        <v>15VK05</v>
      </c>
      <c r="F1307" s="505">
        <v>1.0</v>
      </c>
      <c r="G1307" s="505" t="s">
        <v>3306</v>
      </c>
      <c r="H1307" s="436">
        <f>VLOOKUP(A1307,Register!$B:$E,4,FALSE)</f>
        <v>20500</v>
      </c>
      <c r="I1307" s="412"/>
      <c r="J1307" s="412"/>
      <c r="K1307" s="412"/>
      <c r="L1307" s="412"/>
      <c r="M1307" s="412"/>
      <c r="N1307" s="111" t="s">
        <v>2950</v>
      </c>
      <c r="O1307" s="344" t="str">
        <f>VLOOKUP(P1307,'Tech. sheet (2)'!$A:$R,18,FALSE)</f>
        <v>L-896-795-180TH550F5028-BAO-V14K05</v>
      </c>
      <c r="P1307" s="343" t="str">
        <f>VLOOKUP(N1307,Register!$B:$E,3,FALSE)</f>
        <v>0,18x896x795 BAO W/С</v>
      </c>
      <c r="Q1307" s="437" t="str">
        <f>VLOOKUP(P1307,'Tech. sheet (2)'!$A:$S,17,FALSE)</f>
        <v>BIL-7 B</v>
      </c>
      <c r="R1307" s="437" t="str">
        <f>VLOOKUP(P1307,'Tech. sheet (2)'!$A:$S,12,FALSE)</f>
        <v>W/С</v>
      </c>
      <c r="S1307" s="505">
        <v>2.0</v>
      </c>
      <c r="T1307" s="505">
        <v>818062.0</v>
      </c>
      <c r="U1307" s="436">
        <f>VLOOKUP(N1307,Register!$B:$E,4,FALSE)</f>
        <v>40000</v>
      </c>
      <c r="V1307" s="412"/>
      <c r="W1307" s="270"/>
      <c r="X1307" s="270"/>
      <c r="Y1307" s="270"/>
      <c r="Z1307" s="270"/>
      <c r="AA1307" s="270"/>
      <c r="AB1307" s="270"/>
      <c r="AC1307" s="270"/>
    </row>
    <row r="1308" ht="15.75" customHeight="1">
      <c r="A1308" s="111" t="s">
        <v>2927</v>
      </c>
      <c r="B1308" s="436" t="str">
        <f>VLOOKUP(C1308,'Tech. sheet (2)'!$A:$S,18,FALSE)</f>
        <v>L-808-908-200TH550S2828-BAO-15VK05</v>
      </c>
      <c r="C1308" s="437" t="str">
        <f>VLOOKUP(A1308,Register!$B:$F,3,FALSE)</f>
        <v>OT96-15VK05 BAO</v>
      </c>
      <c r="D1308" s="437" t="str">
        <f>VLOOKUP(C1308,'Tech. sheet (2)'!$A:$S,17,FALSE)</f>
        <v>96-8 A</v>
      </c>
      <c r="E1308" s="437" t="str">
        <f>VLOOKUP(C1308,'Tech. sheet (2)'!$A:$S,12,FALSE)</f>
        <v>15VK05</v>
      </c>
      <c r="F1308" s="505">
        <v>2.0</v>
      </c>
      <c r="G1308" s="505" t="s">
        <v>3309</v>
      </c>
      <c r="H1308" s="436">
        <f>VLOOKUP(A1308,Register!$B:$E,4,FALSE)</f>
        <v>20500</v>
      </c>
      <c r="I1308" s="412"/>
      <c r="J1308" s="412"/>
      <c r="K1308" s="412"/>
      <c r="L1308" s="412"/>
      <c r="M1308" s="412"/>
      <c r="N1308" s="111" t="s">
        <v>2951</v>
      </c>
      <c r="O1308" s="344" t="str">
        <f>VLOOKUP(P1308,'Tech. sheet (2)'!$A:$R,18,FALSE)</f>
        <v>L-896-795-180TH550F5028-BAO-V14K05</v>
      </c>
      <c r="P1308" s="343" t="str">
        <f>VLOOKUP(N1308,Register!$B:$E,3,FALSE)</f>
        <v>0,18x896x795 BAO W/С</v>
      </c>
      <c r="Q1308" s="437" t="str">
        <f>VLOOKUP(P1308,'Tech. sheet (2)'!$A:$S,17,FALSE)</f>
        <v>BIL-7 B</v>
      </c>
      <c r="R1308" s="437" t="str">
        <f>VLOOKUP(P1308,'Tech. sheet (2)'!$A:$S,12,FALSE)</f>
        <v>W/С</v>
      </c>
      <c r="S1308" s="505">
        <v>2.0</v>
      </c>
      <c r="T1308" s="505">
        <v>818062.0</v>
      </c>
      <c r="U1308" s="436">
        <f>VLOOKUP(N1308,Register!$B:$E,4,FALSE)</f>
        <v>40000</v>
      </c>
      <c r="V1308" s="412"/>
      <c r="W1308" s="270"/>
      <c r="X1308" s="270"/>
      <c r="Y1308" s="270"/>
      <c r="Z1308" s="270"/>
      <c r="AA1308" s="270"/>
      <c r="AB1308" s="270"/>
      <c r="AC1308" s="270"/>
    </row>
    <row r="1309" ht="15.75" customHeight="1">
      <c r="A1309" s="111" t="s">
        <v>2931</v>
      </c>
      <c r="B1309" s="436" t="str">
        <f>VLOOKUP(C1309,'Tech. sheet (2)'!$A:$S,18,FALSE)</f>
        <v>L-954-848-160TH520S2828-USK-20EK05</v>
      </c>
      <c r="C1309" s="437" t="str">
        <f>VLOOKUP(A1309,Register!$B:$F,3,FALSE)</f>
        <v> OT062-20EK05 0,16 USK</v>
      </c>
      <c r="D1309" s="437" t="str">
        <f>VLOOKUP(C1309,'Tech. sheet (2)'!$A:$S,17,FALSE)</f>
        <v>62-4 B</v>
      </c>
      <c r="E1309" s="437" t="str">
        <f>VLOOKUP(C1309,'Tech. sheet (2)'!$A:$S,12,FALSE)</f>
        <v>20EK05</v>
      </c>
      <c r="F1309" s="505">
        <v>3.0</v>
      </c>
      <c r="G1309" s="505">
        <v>816733.0</v>
      </c>
      <c r="H1309" s="436">
        <v>3000.0</v>
      </c>
      <c r="I1309" s="412"/>
      <c r="J1309" s="412"/>
      <c r="K1309" s="412"/>
      <c r="L1309" s="412"/>
      <c r="M1309" s="412"/>
      <c r="N1309" s="111" t="s">
        <v>2963</v>
      </c>
      <c r="O1309" s="344" t="str">
        <f>VLOOKUP(P1309,'Tech. sheet (2)'!$A:$R,18,FALSE)</f>
        <v>L-860-873-180TH550F2820-BAO-V14K06</v>
      </c>
      <c r="P1309" s="343" t="str">
        <f>VLOOKUP(N1309,Register!$B:$E,3,FALSE)</f>
        <v>0,18x860x873 BAO W/C</v>
      </c>
      <c r="Q1309" s="437" t="str">
        <f>VLOOKUP(P1309,'Tech. sheet (2)'!$A:$S,17,FALSE)</f>
        <v>BIL-1</v>
      </c>
      <c r="R1309" s="437" t="str">
        <f>VLOOKUP(P1309,'Tech. sheet (2)'!$A:$S,12,FALSE)</f>
        <v>W/С</v>
      </c>
      <c r="S1309" s="505">
        <v>2.0</v>
      </c>
      <c r="T1309" s="505">
        <v>818062.0</v>
      </c>
      <c r="U1309" s="436">
        <f>VLOOKUP(N1309,Register!$B:$E,4,FALSE)</f>
        <v>40000</v>
      </c>
      <c r="V1309" s="412"/>
      <c r="W1309" s="270"/>
      <c r="X1309" s="270"/>
      <c r="Y1309" s="270"/>
      <c r="Z1309" s="270"/>
      <c r="AA1309" s="270"/>
      <c r="AB1309" s="270"/>
      <c r="AC1309" s="270"/>
    </row>
    <row r="1310" ht="15.75" customHeight="1">
      <c r="A1310" s="111" t="s">
        <v>2925</v>
      </c>
      <c r="B1310" s="436" t="str">
        <f>VLOOKUP(C1310,'Tech. sheet (2)'!$A:$S,18,FALSE)</f>
        <v>L-950-876-270TH435F5628-BAO-20EB05</v>
      </c>
      <c r="C1310" s="437" t="str">
        <f>VLOOKUP(A1310,Register!$B:$F,3,FALSE)</f>
        <v>OT153-ELQ1554A0A BAO</v>
      </c>
      <c r="D1310" s="437" t="str">
        <f>VLOOKUP(C1310,'Tech. sheet (2)'!$A:$S,17,FALSE)</f>
        <v>153-1 A</v>
      </c>
      <c r="E1310" s="437" t="str">
        <f>VLOOKUP(C1310,'Tech. sheet (2)'!$A:$S,12,FALSE)</f>
        <v>W/G</v>
      </c>
      <c r="F1310" s="505">
        <v>3.0</v>
      </c>
      <c r="G1310" s="505">
        <v>816733.0</v>
      </c>
      <c r="H1310" s="436">
        <v>9000.0</v>
      </c>
      <c r="I1310" s="412"/>
      <c r="J1310" s="412"/>
      <c r="K1310" s="412"/>
      <c r="L1310" s="412"/>
      <c r="M1310" s="412"/>
      <c r="N1310" s="111" t="s">
        <v>2951</v>
      </c>
      <c r="O1310" s="344" t="str">
        <f>VLOOKUP(P1310,'Tech. sheet (2)'!$A:$R,18,FALSE)</f>
        <v>L-896-795-180TH550F5028-BAO-V14K05</v>
      </c>
      <c r="P1310" s="343" t="str">
        <f>VLOOKUP(N1310,Register!$B:$E,3,FALSE)</f>
        <v>0,18x896x795 BAO W/С</v>
      </c>
      <c r="Q1310" s="437" t="str">
        <f>VLOOKUP(P1310,'Tech. sheet (2)'!$A:$S,17,FALSE)</f>
        <v>BIL-7 B</v>
      </c>
      <c r="R1310" s="437" t="str">
        <f>VLOOKUP(P1310,'Tech. sheet (2)'!$A:$S,12,FALSE)</f>
        <v>W/С</v>
      </c>
      <c r="S1310" s="505">
        <v>2.0</v>
      </c>
      <c r="T1310" s="505">
        <v>818062.0</v>
      </c>
      <c r="U1310" s="436">
        <f>VLOOKUP(N1310,Register!$B:$E,4,FALSE)</f>
        <v>40000</v>
      </c>
      <c r="V1310" s="412"/>
      <c r="W1310" s="270"/>
      <c r="X1310" s="270"/>
      <c r="Y1310" s="270"/>
      <c r="Z1310" s="270"/>
      <c r="AA1310" s="270"/>
      <c r="AB1310" s="270"/>
      <c r="AC1310" s="270"/>
    </row>
    <row r="1311" ht="15.75" customHeight="1">
      <c r="A1311" s="111" t="s">
        <v>2941</v>
      </c>
      <c r="B1311" s="436" t="str">
        <f>VLOOKUP(C1311,'Tech. sheet (2)'!$A:$S,18,FALSE)</f>
        <v>L-920-778-140TS340S2828-RAS-21EК05</v>
      </c>
      <c r="C1311" s="437" t="str">
        <f>VLOOKUP(A1311,Register!$B:$F,3,FALSE)</f>
        <v>0,14x920x778 RAS 21EK05</v>
      </c>
      <c r="D1311" s="437" t="str">
        <f>VLOOKUP(C1311,'Tech. sheet (2)'!$A:$S,17,FALSE)</f>
        <v>BUF-17 A</v>
      </c>
      <c r="E1311" s="437" t="str">
        <f>VLOOKUP(C1311,'Tech. sheet (2)'!$A:$S,12,FALSE)</f>
        <v>21EK05</v>
      </c>
      <c r="F1311" s="505">
        <v>2.0</v>
      </c>
      <c r="G1311" s="505" t="s">
        <v>3309</v>
      </c>
      <c r="H1311" s="436">
        <f>VLOOKUP(A1311,Register!$B:$E,4,FALSE)</f>
        <v>22000</v>
      </c>
      <c r="I1311" s="412"/>
      <c r="J1311" s="412"/>
      <c r="K1311" s="412"/>
      <c r="L1311" s="412"/>
      <c r="M1311" s="412"/>
      <c r="N1311" s="111" t="s">
        <v>2955</v>
      </c>
      <c r="O1311" s="344" t="str">
        <f>VLOOKUP(P1311,'Tech. sheet (2)'!$A:$R,18,FALSE)</f>
        <v> L-922-868-160TH520F2020-BAO-07CK05</v>
      </c>
      <c r="P1311" s="343" t="str">
        <f>VLOOKUP(N1311,Register!$B:$E,3,FALSE)</f>
        <v>OT070-ELQ7013A4A BAO</v>
      </c>
      <c r="Q1311" s="437" t="str">
        <f>VLOOKUP(P1311,'Tech. sheet (2)'!$A:$S,17,FALSE)</f>
        <v>70-3 D</v>
      </c>
      <c r="R1311" s="437" t="str">
        <f>VLOOKUP(P1311,'Tech. sheet (2)'!$A:$S,12,FALSE)</f>
        <v>G/C </v>
      </c>
      <c r="S1311" s="505">
        <v>1.0</v>
      </c>
      <c r="T1311" s="505" t="s">
        <v>3306</v>
      </c>
      <c r="U1311" s="436">
        <f>VLOOKUP(N1311,Register!$B:$E,4,FALSE)</f>
        <v>23000</v>
      </c>
      <c r="V1311" s="412"/>
      <c r="W1311" s="270"/>
      <c r="X1311" s="270"/>
      <c r="Y1311" s="270"/>
      <c r="Z1311" s="270"/>
      <c r="AA1311" s="270"/>
      <c r="AB1311" s="270"/>
      <c r="AC1311" s="270"/>
    </row>
    <row r="1312" ht="15.75" customHeight="1">
      <c r="A1312" s="111" t="s">
        <v>2941</v>
      </c>
      <c r="B1312" s="436" t="str">
        <f>VLOOKUP(C1312,'Tech. sheet (2)'!$A:$S,18,FALSE)</f>
        <v>L-920-778-140TS340S2828-RAS-21EК05</v>
      </c>
      <c r="C1312" s="437" t="str">
        <f>VLOOKUP(A1312,Register!$B:$F,3,FALSE)</f>
        <v>0,14x920x778 RAS 21EK05</v>
      </c>
      <c r="D1312" s="437" t="str">
        <f>VLOOKUP(C1312,'Tech. sheet (2)'!$A:$S,17,FALSE)</f>
        <v>BUF-17 A</v>
      </c>
      <c r="E1312" s="437" t="str">
        <f>VLOOKUP(C1312,'Tech. sheet (2)'!$A:$S,12,FALSE)</f>
        <v>21EK05</v>
      </c>
      <c r="F1312" s="505">
        <v>3.0</v>
      </c>
      <c r="G1312" s="505" t="s">
        <v>3310</v>
      </c>
      <c r="H1312" s="436">
        <f>VLOOKUP(A1312,Register!$B:$E,4,FALSE)</f>
        <v>22000</v>
      </c>
      <c r="I1312" s="412"/>
      <c r="J1312" s="412"/>
      <c r="K1312" s="412"/>
      <c r="L1312" s="412"/>
      <c r="M1312" s="412"/>
      <c r="N1312" s="111" t="s">
        <v>2959</v>
      </c>
      <c r="O1312" s="344" t="str">
        <f>VLOOKUP(P1312,'Tech. sheet (2)'!$A:$R,18,FALSE)</f>
        <v>L-954-848-160TH520S2828-USK-15VK05</v>
      </c>
      <c r="P1312" s="343" t="str">
        <f>VLOOKUP(N1312,Register!$B:$E,3,FALSE)</f>
        <v>OT062-ELQ6216A3A USK</v>
      </c>
      <c r="Q1312" s="437" t="str">
        <f>VLOOKUP(P1312,'Tech. sheet (2)'!$A:$S,17,FALSE)</f>
        <v>62-3 B</v>
      </c>
      <c r="R1312" s="447" t="str">
        <f>VLOOKUP(P1312,'Tech. sheet (2)'!$A:$S,12,FALSE)</f>
        <v>W/C 15V</v>
      </c>
      <c r="S1312" s="505">
        <v>1.0</v>
      </c>
      <c r="T1312" s="505" t="s">
        <v>3306</v>
      </c>
      <c r="U1312" s="436">
        <f>VLOOKUP(N1312,Register!$B:$E,4,FALSE)</f>
        <v>35000</v>
      </c>
      <c r="V1312" s="412"/>
      <c r="W1312" s="270"/>
      <c r="X1312" s="270"/>
      <c r="Y1312" s="270"/>
      <c r="Z1312" s="270"/>
      <c r="AA1312" s="270"/>
      <c r="AB1312" s="270"/>
      <c r="AC1312" s="270"/>
    </row>
    <row r="1313" ht="15.75" customHeight="1">
      <c r="A1313" s="111" t="s">
        <v>2943</v>
      </c>
      <c r="B1313" s="436" t="str">
        <f>VLOOKUP(C1313,'Tech. sheet (2)'!$A:$S,18,FALSE)</f>
        <v>L-838-942-170TH550F2820-BAO-A55K05</v>
      </c>
      <c r="C1313" s="437" t="str">
        <f>VLOOKUP(A1313,Register!$B:$F,3,FALSE)</f>
        <v>0,17x838x942 ALU/С BAO</v>
      </c>
      <c r="D1313" s="437" t="str">
        <f>VLOOKUP(C1313,'Tech. sheet (2)'!$A:$S,17,FALSE)</f>
        <v>BUF-8 A</v>
      </c>
      <c r="E1313" s="437" t="str">
        <f>VLOOKUP(C1313,'Tech. sheet (2)'!$A:$S,12,FALSE)</f>
        <v>ALU/С</v>
      </c>
      <c r="F1313" s="505">
        <v>1.0</v>
      </c>
      <c r="G1313" s="505" t="s">
        <v>3308</v>
      </c>
      <c r="H1313" s="436">
        <f>VLOOKUP(A1313,Register!$B:$E,4,FALSE)</f>
        <v>40000</v>
      </c>
      <c r="I1313" s="412"/>
      <c r="J1313" s="412"/>
      <c r="K1313" s="412"/>
      <c r="L1313" s="412"/>
      <c r="M1313" s="412"/>
      <c r="N1313" s="111" t="s">
        <v>2957</v>
      </c>
      <c r="O1313" s="344" t="str">
        <f>VLOOKUP(P1313,'Tech. sheet (2)'!$A:$R,18,FALSE)</f>
        <v>L-954-848-160TH520S2828-USK-15VK05</v>
      </c>
      <c r="P1313" s="343" t="str">
        <f>VLOOKUP(N1313,Register!$B:$E,3,FALSE)</f>
        <v>OT062-ELQ6216A3A USK</v>
      </c>
      <c r="Q1313" s="437" t="str">
        <f>VLOOKUP(P1313,'Tech. sheet (2)'!$A:$S,17,FALSE)</f>
        <v>62-3 B</v>
      </c>
      <c r="R1313" s="447" t="str">
        <f>VLOOKUP(P1313,'Tech. sheet (2)'!$A:$S,12,FALSE)</f>
        <v>W/C 15V</v>
      </c>
      <c r="S1313" s="505">
        <v>1.0</v>
      </c>
      <c r="T1313" s="505" t="s">
        <v>3306</v>
      </c>
      <c r="U1313" s="436">
        <f>VLOOKUP(N1313,Register!$B:$E,4,FALSE)</f>
        <v>10000</v>
      </c>
      <c r="V1313" s="412"/>
      <c r="W1313" s="270"/>
      <c r="X1313" s="270"/>
      <c r="Y1313" s="270"/>
      <c r="Z1313" s="270"/>
      <c r="AA1313" s="270"/>
      <c r="AB1313" s="270"/>
      <c r="AC1313" s="270"/>
    </row>
    <row r="1314" ht="15.75" customHeight="1">
      <c r="A1314" s="111" t="s">
        <v>2944</v>
      </c>
      <c r="B1314" s="436" t="str">
        <f>VLOOKUP(C1314,'Tech. sheet (2)'!$A:$S,18,FALSE)</f>
        <v>L-838-942-170TH550F2820-BAO-A55K05</v>
      </c>
      <c r="C1314" s="437" t="str">
        <f>VLOOKUP(A1314,Register!$B:$F,3,FALSE)</f>
        <v>0,17x838x942 ALU/С BAO</v>
      </c>
      <c r="D1314" s="437" t="str">
        <f>VLOOKUP(C1314,'Tech. sheet (2)'!$A:$S,17,FALSE)</f>
        <v>BUF-8 A</v>
      </c>
      <c r="E1314" s="437" t="str">
        <f>VLOOKUP(C1314,'Tech. sheet (2)'!$A:$S,12,FALSE)</f>
        <v>ALU/С</v>
      </c>
      <c r="F1314" s="505">
        <v>1.0</v>
      </c>
      <c r="G1314" s="505" t="s">
        <v>3308</v>
      </c>
      <c r="H1314" s="436">
        <f>VLOOKUP(A1314,Register!$B:$E,4,FALSE)</f>
        <v>20000</v>
      </c>
      <c r="I1314" s="412"/>
      <c r="J1314" s="412"/>
      <c r="K1314" s="412"/>
      <c r="L1314" s="412"/>
      <c r="M1314" s="412"/>
      <c r="N1314" s="141" t="s">
        <v>2964</v>
      </c>
      <c r="O1314" s="344" t="str">
        <f>VLOOKUP(P1314,'Tech. sheet (2)'!$A:$R,18,FALSE)</f>
        <v>L-913-766-140TS340F2020-RAS-21EK05</v>
      </c>
      <c r="P1314" s="343" t="str">
        <f>VLOOKUP(N1314,Register!$B:$E,3,FALSE)</f>
        <v>0,14x913x766 RAS 21E</v>
      </c>
      <c r="Q1314" s="437" t="str">
        <f>VLOOKUP(P1314,'Tech. sheet (2)'!$A:$S,17,FALSE)</f>
        <v>BUF-2</v>
      </c>
      <c r="R1314" s="437" t="str">
        <f>VLOOKUP(P1314,'Tech. sheet (2)'!$A:$S,12,FALSE)</f>
        <v>21EK05</v>
      </c>
      <c r="S1314" s="505">
        <v>1.0</v>
      </c>
      <c r="T1314" s="505" t="s">
        <v>3306</v>
      </c>
      <c r="U1314" s="436">
        <f>VLOOKUP(N1314,Register!$B:$E,4,FALSE)</f>
        <v>14000</v>
      </c>
      <c r="V1314" s="412"/>
      <c r="W1314" s="270"/>
      <c r="X1314" s="270"/>
      <c r="Y1314" s="270"/>
      <c r="Z1314" s="270"/>
      <c r="AA1314" s="270"/>
      <c r="AB1314" s="270"/>
      <c r="AC1314" s="270"/>
    </row>
    <row r="1315" ht="15.75" customHeight="1">
      <c r="A1315" s="141" t="s">
        <v>2918</v>
      </c>
      <c r="B1315" s="436" t="str">
        <f>VLOOKUP(C1315,'Tech. sheet (2)'!$A:$S,18,FALSE)</f>
        <v>L-838-941,7-200TH550S2828-BAO-A75B05</v>
      </c>
      <c r="C1315" s="437" t="str">
        <f>VLOOKUP(A1315,Register!$B:$F,3,FALSE)</f>
        <v>OT099 Alu/G 0,20 BAO</v>
      </c>
      <c r="D1315" s="437" t="str">
        <f>VLOOKUP(C1315,'Tech. sheet (2)'!$A:$S,17,FALSE)</f>
        <v>99-C-2 A</v>
      </c>
      <c r="E1315" s="437" t="str">
        <f>VLOOKUP(C1315,'Tech. sheet (2)'!$A:$S,12,FALSE)</f>
        <v>ALU/G</v>
      </c>
      <c r="F1315" s="505">
        <v>1.0</v>
      </c>
      <c r="G1315" s="505" t="s">
        <v>3308</v>
      </c>
      <c r="H1315" s="436">
        <v>10000.0</v>
      </c>
      <c r="I1315" s="412"/>
      <c r="J1315" s="412"/>
      <c r="K1315" s="412"/>
      <c r="L1315" s="412"/>
      <c r="M1315" s="412"/>
      <c r="N1315" s="111" t="s">
        <v>2983</v>
      </c>
      <c r="O1315" s="344" t="str">
        <f>VLOOKUP(P1315,'Tech. sheet (2)'!$A:$R,18,FALSE)</f>
        <v>L-954-848-160TH520S2828-BAO-15VK05</v>
      </c>
      <c r="P1315" s="343" t="str">
        <f>VLOOKUP(N1315,Register!$B:$E,3,FALSE)</f>
        <v>OT062-ELQ6216A3A BAO</v>
      </c>
      <c r="Q1315" s="437" t="str">
        <f>VLOOKUP(P1315,'Tech. sheet (2)'!$A:$S,17,FALSE)</f>
        <v>62-3 B</v>
      </c>
      <c r="R1315" s="437" t="str">
        <f>VLOOKUP(P1315,'Tech. sheet (2)'!$A:$S,12,FALSE)</f>
        <v>W/C 15V</v>
      </c>
      <c r="S1315" s="505">
        <v>1.0</v>
      </c>
      <c r="T1315" s="505" t="s">
        <v>3306</v>
      </c>
      <c r="U1315" s="436">
        <f>VLOOKUP(N1315,Register!$B:$E,4,FALSE)</f>
        <v>40000</v>
      </c>
      <c r="V1315" s="412"/>
      <c r="W1315" s="270"/>
      <c r="X1315" s="270"/>
      <c r="Y1315" s="270"/>
      <c r="Z1315" s="270"/>
      <c r="AA1315" s="270"/>
      <c r="AB1315" s="270"/>
      <c r="AC1315" s="270"/>
    </row>
    <row r="1316" ht="15.75" customHeight="1">
      <c r="A1316" s="168" t="s">
        <v>2939</v>
      </c>
      <c r="B1316" s="436" t="str">
        <f>VLOOKUP(C1316,'Tech. sheet (2)'!$A:$S,18,FALSE)</f>
        <v>L-950-876-270TH435F5628-BAO-20EB05</v>
      </c>
      <c r="C1316" s="437" t="str">
        <f>VLOOKUP(A1316,Register!$B:$F,3,FALSE)</f>
        <v>OT153-ELQ1554A0A BAO</v>
      </c>
      <c r="D1316" s="437" t="str">
        <f>VLOOKUP(C1316,'Tech. sheet (2)'!$A:$S,17,FALSE)</f>
        <v>153-1 A</v>
      </c>
      <c r="E1316" s="437" t="str">
        <f>VLOOKUP(C1316,'Tech. sheet (2)'!$A:$S,12,FALSE)</f>
        <v>W/G</v>
      </c>
      <c r="F1316" s="505">
        <v>1.0</v>
      </c>
      <c r="G1316" s="505" t="s">
        <v>3307</v>
      </c>
      <c r="H1316" s="436">
        <f>VLOOKUP(A1316,Register!$B:$E,4,FALSE)</f>
        <v>20000</v>
      </c>
      <c r="I1316" s="412"/>
      <c r="J1316" s="412"/>
      <c r="K1316" s="412"/>
      <c r="L1316" s="412"/>
      <c r="M1316" s="412"/>
      <c r="N1316" s="111" t="s">
        <v>2983</v>
      </c>
      <c r="O1316" s="344" t="str">
        <f>VLOOKUP(P1316,'Tech. sheet (2)'!$A:$R,18,FALSE)</f>
        <v>L-954-848-160TH520S2828-BAO-15VK05</v>
      </c>
      <c r="P1316" s="343" t="str">
        <f>VLOOKUP(N1316,Register!$B:$E,3,FALSE)</f>
        <v>OT062-ELQ6216A3A BAO</v>
      </c>
      <c r="Q1316" s="437" t="str">
        <f>VLOOKUP(P1316,'Tech. sheet (2)'!$A:$S,17,FALSE)</f>
        <v>62-3 B</v>
      </c>
      <c r="R1316" s="437" t="str">
        <f>VLOOKUP(P1316,'Tech. sheet (2)'!$A:$S,12,FALSE)</f>
        <v>W/C 15V</v>
      </c>
      <c r="S1316" s="505">
        <v>2.0</v>
      </c>
      <c r="T1316" s="505" t="s">
        <v>3309</v>
      </c>
      <c r="U1316" s="436">
        <f>VLOOKUP(N1316,Register!$B:$E,4,FALSE)</f>
        <v>40000</v>
      </c>
      <c r="V1316" s="412"/>
      <c r="W1316" s="270"/>
      <c r="X1316" s="270"/>
      <c r="Y1316" s="270"/>
      <c r="Z1316" s="270"/>
      <c r="AA1316" s="270"/>
      <c r="AB1316" s="270"/>
      <c r="AC1316" s="270"/>
    </row>
    <row r="1317" ht="15.75" customHeight="1">
      <c r="A1317" s="168" t="s">
        <v>2939</v>
      </c>
      <c r="B1317" s="436" t="str">
        <f>VLOOKUP(C1317,'Tech. sheet (2)'!$A:$S,18,FALSE)</f>
        <v>L-950-876-270TH435F5628-BAO-20EB05</v>
      </c>
      <c r="C1317" s="437" t="str">
        <f>VLOOKUP(A1317,Register!$B:$F,3,FALSE)</f>
        <v>OT153-ELQ1554A0A BAO</v>
      </c>
      <c r="D1317" s="437" t="str">
        <f>VLOOKUP(C1317,'Tech. sheet (2)'!$A:$S,17,FALSE)</f>
        <v>153-1 A</v>
      </c>
      <c r="E1317" s="437" t="str">
        <f>VLOOKUP(C1317,'Tech. sheet (2)'!$A:$S,12,FALSE)</f>
        <v>W/G</v>
      </c>
      <c r="F1317" s="505">
        <v>3.0</v>
      </c>
      <c r="G1317" s="505">
        <v>816733.0</v>
      </c>
      <c r="H1317" s="436">
        <f>VLOOKUP(A1317,Register!$B:$E,4,FALSE)</f>
        <v>20000</v>
      </c>
      <c r="I1317" s="412"/>
      <c r="J1317" s="412"/>
      <c r="K1317" s="412"/>
      <c r="L1317" s="412"/>
      <c r="M1317" s="412"/>
      <c r="N1317" s="141" t="s">
        <v>2978</v>
      </c>
      <c r="O1317" s="344" t="str">
        <f>VLOOKUP(P1317,'Tech. sheet (2)'!$A:$R,18,FALSE)</f>
        <v>L-922-868-160TH520F2020-BAO-21EK05</v>
      </c>
      <c r="P1317" s="343" t="str">
        <f>VLOOKUP(N1317,Register!$B:$E,3,FALSE)</f>
        <v>OT70-21EK05 0,16 BAO</v>
      </c>
      <c r="Q1317" s="437" t="str">
        <f>VLOOKUP(P1317,'Tech. sheet (2)'!$A:$S,17,FALSE)</f>
        <v>70-6 D</v>
      </c>
      <c r="R1317" s="437" t="str">
        <f>VLOOKUP(P1317,'Tech. sheet (2)'!$A:$S,12,FALSE)</f>
        <v>21EK05</v>
      </c>
      <c r="S1317" s="505">
        <v>2.0</v>
      </c>
      <c r="T1317" s="505" t="s">
        <v>3309</v>
      </c>
      <c r="U1317" s="436">
        <f>VLOOKUP(N1317,Register!$B:$E,4,FALSE)</f>
        <v>5000</v>
      </c>
      <c r="V1317" s="412"/>
      <c r="W1317" s="270"/>
      <c r="X1317" s="270"/>
      <c r="Y1317" s="270"/>
      <c r="Z1317" s="270"/>
      <c r="AA1317" s="270"/>
      <c r="AB1317" s="270"/>
      <c r="AC1317" s="270"/>
    </row>
    <row r="1318" ht="15.75" customHeight="1">
      <c r="A1318" s="111" t="s">
        <v>2949</v>
      </c>
      <c r="B1318" s="436" t="str">
        <f>VLOOKUP(C1318,'Tech. sheet (2)'!$A:$S,18,FALSE)</f>
        <v>L-896-795-180TH550F5028-BAO-V14K05</v>
      </c>
      <c r="C1318" s="437" t="str">
        <f>VLOOKUP(A1318,Register!$B:$F,3,FALSE)</f>
        <v>0,18x896x795 BAO W/С</v>
      </c>
      <c r="D1318" s="437" t="str">
        <f>VLOOKUP(C1318,'Tech. sheet (2)'!$A:$S,17,FALSE)</f>
        <v>BIL-7 B</v>
      </c>
      <c r="E1318" s="437" t="str">
        <f>VLOOKUP(C1318,'Tech. sheet (2)'!$A:$S,12,FALSE)</f>
        <v>W/С</v>
      </c>
      <c r="F1318" s="505">
        <v>1.0</v>
      </c>
      <c r="G1318" s="505" t="s">
        <v>3306</v>
      </c>
      <c r="H1318" s="436">
        <f>VLOOKUP(A1318,Register!$B:$E,4,FALSE)</f>
        <v>40000</v>
      </c>
      <c r="I1318" s="412"/>
      <c r="J1318" s="412"/>
      <c r="K1318" s="412"/>
      <c r="L1318" s="412"/>
      <c r="M1318" s="412"/>
      <c r="N1318" s="111" t="s">
        <v>2951</v>
      </c>
      <c r="O1318" s="344" t="str">
        <f>VLOOKUP(P1318,'Tech. sheet (2)'!$A:$R,18,FALSE)</f>
        <v>L-896-795-180TH550F5028-BAO-V14K05</v>
      </c>
      <c r="P1318" s="343" t="str">
        <f>VLOOKUP(N1318,Register!$B:$E,3,FALSE)</f>
        <v>0,18x896x795 BAO W/С</v>
      </c>
      <c r="Q1318" s="437" t="str">
        <f>VLOOKUP(P1318,'Tech. sheet (2)'!$A:$S,17,FALSE)</f>
        <v>BIL-7 B</v>
      </c>
      <c r="R1318" s="437" t="str">
        <f>VLOOKUP(P1318,'Tech. sheet (2)'!$A:$S,12,FALSE)</f>
        <v>W/С</v>
      </c>
      <c r="S1318" s="505">
        <v>2.0</v>
      </c>
      <c r="T1318" s="505">
        <v>818062.0</v>
      </c>
      <c r="U1318" s="436">
        <f>VLOOKUP(N1318,Register!$B:$E,4,FALSE)</f>
        <v>40000</v>
      </c>
      <c r="V1318" s="412"/>
      <c r="W1318" s="270"/>
      <c r="X1318" s="270"/>
      <c r="Y1318" s="270"/>
      <c r="Z1318" s="270"/>
      <c r="AA1318" s="270"/>
      <c r="AB1318" s="270"/>
      <c r="AC1318" s="270"/>
    </row>
    <row r="1319" ht="15.75" customHeight="1">
      <c r="A1319" s="111" t="s">
        <v>2950</v>
      </c>
      <c r="B1319" s="436" t="str">
        <f>VLOOKUP(C1319,'Tech. sheet (2)'!$A:$S,18,FALSE)</f>
        <v>L-896-795-180TH550F5028-BAO-V14K05</v>
      </c>
      <c r="C1319" s="437" t="str">
        <f>VLOOKUP(A1319,Register!$B:$F,3,FALSE)</f>
        <v>0,18x896x795 BAO W/С</v>
      </c>
      <c r="D1319" s="437" t="str">
        <f>VLOOKUP(C1319,'Tech. sheet (2)'!$A:$S,17,FALSE)</f>
        <v>BIL-7 B</v>
      </c>
      <c r="E1319" s="437" t="str">
        <f>VLOOKUP(C1319,'Tech. sheet (2)'!$A:$S,12,FALSE)</f>
        <v>W/С</v>
      </c>
      <c r="F1319" s="505">
        <v>1.0</v>
      </c>
      <c r="G1319" s="505" t="s">
        <v>3306</v>
      </c>
      <c r="H1319" s="436">
        <f>VLOOKUP(A1319,Register!$B:$E,4,FALSE)</f>
        <v>40000</v>
      </c>
      <c r="I1319" s="412"/>
      <c r="J1319" s="412"/>
      <c r="K1319" s="412"/>
      <c r="L1319" s="412"/>
      <c r="M1319" s="412"/>
      <c r="N1319" s="111" t="s">
        <v>2997</v>
      </c>
      <c r="O1319" s="344" t="str">
        <f>VLOOKUP(P1319,'Tech. sheet (2)'!$A:$R,18,FALSE)</f>
        <v>L-922-868-160TH520F2020-BAO-21EK05</v>
      </c>
      <c r="P1319" s="343" t="str">
        <f>VLOOKUP(N1319,Register!$B:$E,3,FALSE)</f>
        <v>OT70-21EK05 0,16 BAO</v>
      </c>
      <c r="Q1319" s="437" t="str">
        <f>VLOOKUP(P1319,'Tech. sheet (2)'!$A:$S,17,FALSE)</f>
        <v>70-6 D</v>
      </c>
      <c r="R1319" s="437" t="str">
        <f>VLOOKUP(P1319,'Tech. sheet (2)'!$A:$S,12,FALSE)</f>
        <v>21EK05</v>
      </c>
      <c r="S1319" s="505">
        <v>1.0</v>
      </c>
      <c r="T1319" s="505" t="s">
        <v>3306</v>
      </c>
      <c r="U1319" s="436">
        <f>VLOOKUP(N1319,Register!$B:$E,4,FALSE)</f>
        <v>30000</v>
      </c>
      <c r="V1319" s="412"/>
      <c r="W1319" s="270"/>
      <c r="X1319" s="270"/>
      <c r="Y1319" s="270"/>
      <c r="Z1319" s="270"/>
      <c r="AA1319" s="270"/>
      <c r="AB1319" s="270"/>
      <c r="AC1319" s="270"/>
    </row>
    <row r="1320" ht="15.75" customHeight="1">
      <c r="A1320" s="111" t="s">
        <v>2951</v>
      </c>
      <c r="B1320" s="436" t="str">
        <f>VLOOKUP(C1320,'Tech. sheet (2)'!$A:$S,18,FALSE)</f>
        <v>L-896-795-180TH550F5028-BAO-V14K05</v>
      </c>
      <c r="C1320" s="437" t="str">
        <f>VLOOKUP(A1320,Register!$B:$F,3,FALSE)</f>
        <v>0,18x896x795 BAO W/С</v>
      </c>
      <c r="D1320" s="437" t="str">
        <f>VLOOKUP(C1320,'Tech. sheet (2)'!$A:$S,17,FALSE)</f>
        <v>BIL-7 B</v>
      </c>
      <c r="E1320" s="437" t="str">
        <f>VLOOKUP(C1320,'Tech. sheet (2)'!$A:$S,12,FALSE)</f>
        <v>W/С</v>
      </c>
      <c r="F1320" s="505">
        <v>1.0</v>
      </c>
      <c r="G1320" s="505" t="s">
        <v>3306</v>
      </c>
      <c r="H1320" s="436">
        <f>VLOOKUP(A1320,Register!$B:$E,4,FALSE)</f>
        <v>40000</v>
      </c>
      <c r="I1320" s="412"/>
      <c r="J1320" s="412"/>
      <c r="K1320" s="412"/>
      <c r="L1320" s="412"/>
      <c r="M1320" s="412"/>
      <c r="N1320" s="111" t="s">
        <v>2995</v>
      </c>
      <c r="O1320" s="450" t="str">
        <f>VLOOKUP(P1320,'Tech. sheet (2)'!$A:$R,18,FALSE)</f>
        <v>L-975-925-140TS550S2828-USK-21EK05</v>
      </c>
      <c r="P1320" s="343" t="str">
        <f>VLOOKUP(N1320,Register!$B:$E,3,FALSE)</f>
        <v>0,14x975x925 W/K USK</v>
      </c>
      <c r="Q1320" s="437" t="str">
        <f>VLOOKUP(P1320,'Tech. sheet (2)'!$A:$S,17,FALSE)</f>
        <v>BUF-12 A</v>
      </c>
      <c r="R1320" s="437" t="str">
        <f>VLOOKUP(P1320,'Tech. sheet (2)'!$A:$S,12,FALSE)</f>
        <v>21EK05</v>
      </c>
      <c r="S1320" s="505">
        <v>1.0</v>
      </c>
      <c r="T1320" s="505" t="s">
        <v>3306</v>
      </c>
      <c r="U1320" s="436">
        <f>VLOOKUP(N1320,Register!$B:$E,4,FALSE)</f>
        <v>8200</v>
      </c>
      <c r="V1320" s="412"/>
      <c r="W1320" s="270"/>
      <c r="X1320" s="270"/>
      <c r="Y1320" s="270"/>
      <c r="Z1320" s="270"/>
      <c r="AA1320" s="270"/>
      <c r="AB1320" s="270"/>
      <c r="AC1320" s="270"/>
    </row>
    <row r="1321" ht="15.75" customHeight="1">
      <c r="A1321" s="111" t="s">
        <v>2963</v>
      </c>
      <c r="B1321" s="436" t="str">
        <f>VLOOKUP(C1321,'Tech. sheet (2)'!$A:$S,18,FALSE)</f>
        <v>L-860-873-180TH550F2820-BAO-V14K06</v>
      </c>
      <c r="C1321" s="437" t="str">
        <f>VLOOKUP(A1321,Register!$B:$F,3,FALSE)</f>
        <v>0,18x860x873 BAO W/C</v>
      </c>
      <c r="D1321" s="437" t="str">
        <f>VLOOKUP(C1321,'Tech. sheet (2)'!$A:$S,17,FALSE)</f>
        <v>BIL-1</v>
      </c>
      <c r="E1321" s="437" t="str">
        <f>VLOOKUP(C1321,'Tech. sheet (2)'!$A:$S,12,FALSE)</f>
        <v>W/С</v>
      </c>
      <c r="F1321" s="505">
        <v>1.0</v>
      </c>
      <c r="G1321" s="505" t="s">
        <v>3306</v>
      </c>
      <c r="H1321" s="436">
        <f>VLOOKUP(A1321,Register!$B:$E,4,FALSE)</f>
        <v>40000</v>
      </c>
      <c r="I1321" s="412"/>
      <c r="J1321" s="412"/>
      <c r="K1321" s="412"/>
      <c r="L1321" s="412"/>
      <c r="M1321" s="412"/>
      <c r="N1321" s="111" t="s">
        <v>2996</v>
      </c>
      <c r="O1321" s="344" t="str">
        <f>VLOOKUP(P1321,'Tech. sheet (2)'!$A:$R,18,FALSE)</f>
        <v>L-975-925-140TS550S2828-RAS-21EK05</v>
      </c>
      <c r="P1321" s="343" t="str">
        <f>VLOOKUP(N1321,Register!$B:$E,3,FALSE)</f>
        <v>0,14x975x925 W/K RAS</v>
      </c>
      <c r="Q1321" s="437" t="str">
        <f>VLOOKUP(P1321,'Tech. sheet (2)'!$A:$S,17,FALSE)</f>
        <v>BUF-12 A</v>
      </c>
      <c r="R1321" s="437" t="str">
        <f>VLOOKUP(P1321,'Tech. sheet (2)'!$A:$S,12,FALSE)</f>
        <v>21EK05</v>
      </c>
      <c r="S1321" s="505">
        <v>1.0</v>
      </c>
      <c r="T1321" s="505" t="s">
        <v>3306</v>
      </c>
      <c r="U1321" s="436">
        <f>VLOOKUP(N1321,Register!$B:$E,4,FALSE)</f>
        <v>30000</v>
      </c>
      <c r="V1321" s="412"/>
      <c r="W1321" s="270"/>
      <c r="X1321" s="270"/>
      <c r="Y1321" s="270"/>
      <c r="Z1321" s="270"/>
      <c r="AA1321" s="270"/>
      <c r="AB1321" s="270"/>
      <c r="AC1321" s="270"/>
    </row>
    <row r="1322" ht="15.75" customHeight="1">
      <c r="A1322" s="111" t="s">
        <v>2952</v>
      </c>
      <c r="B1322" s="436" t="str">
        <f>VLOOKUP(C1322,'Tech. sheet (2)'!$A:$S,18,FALSE)</f>
        <v>L-922-868-170TH580S2828-BAO-07CK05</v>
      </c>
      <c r="C1322" s="437" t="str">
        <f>VLOOKUP(A1322,Register!$B:$F,3,FALSE)</f>
        <v>OT070-ELQ7013A9A  BAO</v>
      </c>
      <c r="D1322" s="437" t="str">
        <f>VLOOKUP(C1322,'Tech. sheet (2)'!$A:$S,17,FALSE)</f>
        <v>70-3 A</v>
      </c>
      <c r="E1322" s="437" t="str">
        <f>VLOOKUP(C1322,'Tech. sheet (2)'!$A:$S,12,FALSE)</f>
        <v>G/C</v>
      </c>
      <c r="F1322" s="505">
        <v>1.0</v>
      </c>
      <c r="G1322" s="505" t="s">
        <v>3306</v>
      </c>
      <c r="H1322" s="436">
        <f>VLOOKUP(A1322,Register!$B:$E,4,FALSE)</f>
        <v>20000</v>
      </c>
      <c r="I1322" s="412"/>
      <c r="J1322" s="412"/>
      <c r="K1322" s="412"/>
      <c r="L1322" s="412"/>
      <c r="M1322" s="412"/>
      <c r="N1322" s="111" t="s">
        <v>2999</v>
      </c>
      <c r="O1322" s="344" t="str">
        <f>VLOOKUP(P1322,'Tech. sheet (2)'!$A:$R,18,FALSE)</f>
        <v>L-954-848-160TH520S2828-USK-15VK05</v>
      </c>
      <c r="P1322" s="343" t="str">
        <f>VLOOKUP(N1322,Register!$B:$E,3,FALSE)</f>
        <v>OT062-ELQ6216A3A USK</v>
      </c>
      <c r="Q1322" s="437" t="str">
        <f>VLOOKUP(P1322,'Tech. sheet (2)'!$A:$S,17,FALSE)</f>
        <v>62-3 B</v>
      </c>
      <c r="R1322" s="447" t="str">
        <f>VLOOKUP(P1322,'Tech. sheet (2)'!$A:$S,12,FALSE)</f>
        <v>W/C 15V</v>
      </c>
      <c r="S1322" s="505">
        <v>1.0</v>
      </c>
      <c r="T1322" s="505" t="s">
        <v>3306</v>
      </c>
      <c r="U1322" s="436">
        <f>VLOOKUP(N1322,Register!$B:$E,4,FALSE)</f>
        <v>20000</v>
      </c>
      <c r="V1322" s="412"/>
      <c r="W1322" s="270"/>
      <c r="X1322" s="270"/>
      <c r="Y1322" s="270"/>
      <c r="Z1322" s="270"/>
      <c r="AA1322" s="270"/>
      <c r="AB1322" s="270"/>
      <c r="AC1322" s="270"/>
    </row>
    <row r="1323" ht="15.75" customHeight="1">
      <c r="A1323" s="111" t="s">
        <v>2955</v>
      </c>
      <c r="B1323" s="436" t="str">
        <f>VLOOKUP(C1323,'Tech. sheet (2)'!$A:$S,18,FALSE)</f>
        <v> L-922-868-160TH520F2020-BAO-07CK05</v>
      </c>
      <c r="C1323" s="437" t="str">
        <f>VLOOKUP(A1323,Register!$B:$F,3,FALSE)</f>
        <v>OT070-ELQ7013A4A BAO</v>
      </c>
      <c r="D1323" s="437" t="str">
        <f>VLOOKUP(C1323,'Tech. sheet (2)'!$A:$S,17,FALSE)</f>
        <v>70-3 D</v>
      </c>
      <c r="E1323" s="437" t="str">
        <f>VLOOKUP(C1323,'Tech. sheet (2)'!$A:$S,12,FALSE)</f>
        <v>G/C </v>
      </c>
      <c r="F1323" s="505">
        <v>1.0</v>
      </c>
      <c r="G1323" s="505" t="s">
        <v>3306</v>
      </c>
      <c r="H1323" s="436">
        <f>VLOOKUP(A1323,Register!$B:$E,4,FALSE)</f>
        <v>23000</v>
      </c>
      <c r="I1323" s="412"/>
      <c r="J1323" s="412"/>
      <c r="K1323" s="412"/>
      <c r="L1323" s="412"/>
      <c r="M1323" s="412"/>
      <c r="N1323" s="111" t="s">
        <v>3000</v>
      </c>
      <c r="O1323" s="344" t="str">
        <f>VLOOKUP(P1323,'Tech. sheet (2)'!$A:$R,18,FALSE)</f>
        <v>L-954-848-160TH520S2828-BAO-15VK05</v>
      </c>
      <c r="P1323" s="343" t="str">
        <f>VLOOKUP(N1323,Register!$B:$E,3,FALSE)</f>
        <v>OT062-ELQ6216A3A BAO</v>
      </c>
      <c r="Q1323" s="437" t="str">
        <f>VLOOKUP(P1323,'Tech. sheet (2)'!$A:$S,17,FALSE)</f>
        <v>62-3 B</v>
      </c>
      <c r="R1323" s="437" t="str">
        <f>VLOOKUP(P1323,'Tech. sheet (2)'!$A:$S,12,FALSE)</f>
        <v>W/C 15V</v>
      </c>
      <c r="S1323" s="505">
        <v>1.0</v>
      </c>
      <c r="T1323" s="505" t="s">
        <v>3306</v>
      </c>
      <c r="U1323" s="436">
        <f>VLOOKUP(N1323,Register!$B:$E,4,FALSE)</f>
        <v>40000</v>
      </c>
      <c r="V1323" s="412"/>
      <c r="W1323" s="270"/>
      <c r="X1323" s="270"/>
      <c r="Y1323" s="270"/>
      <c r="Z1323" s="270"/>
      <c r="AA1323" s="270"/>
      <c r="AB1323" s="270"/>
      <c r="AC1323" s="270"/>
    </row>
    <row r="1324" ht="15.75" customHeight="1">
      <c r="A1324" s="111" t="s">
        <v>2952</v>
      </c>
      <c r="B1324" s="436" t="str">
        <f>VLOOKUP(C1324,'Tech. sheet (2)'!$A:$S,18,FALSE)</f>
        <v>L-922-868-170TH580S2828-BAO-07CK05</v>
      </c>
      <c r="C1324" s="437" t="str">
        <f>VLOOKUP(A1324,Register!$B:$F,3,FALSE)</f>
        <v>OT070-ELQ7013A9A  BAO</v>
      </c>
      <c r="D1324" s="437" t="str">
        <f>VLOOKUP(C1324,'Tech. sheet (2)'!$A:$S,17,FALSE)</f>
        <v>70-3 A</v>
      </c>
      <c r="E1324" s="437" t="str">
        <f>VLOOKUP(C1324,'Tech. sheet (2)'!$A:$S,12,FALSE)</f>
        <v>G/C</v>
      </c>
      <c r="F1324" s="505">
        <v>2.0</v>
      </c>
      <c r="G1324" s="505">
        <v>816361.0</v>
      </c>
      <c r="H1324" s="436">
        <f>VLOOKUP(A1324,Register!$B:$E,4,FALSE)</f>
        <v>20000</v>
      </c>
      <c r="I1324" s="412"/>
      <c r="J1324" s="412"/>
      <c r="K1324" s="412"/>
      <c r="L1324" s="412"/>
      <c r="M1324" s="412"/>
      <c r="N1324" s="111" t="s">
        <v>3001</v>
      </c>
      <c r="O1324" s="344" t="str">
        <f>VLOOKUP(P1324,'Tech. sheet (2)'!$A:$R,18,FALSE)</f>
        <v>L-808-908-200TH550S2828-BAO-15VK05</v>
      </c>
      <c r="P1324" s="343" t="str">
        <f>VLOOKUP(N1324,Register!$B:$E,3,FALSE)</f>
        <v>OT96-15VK05 BAO</v>
      </c>
      <c r="Q1324" s="437" t="str">
        <f>VLOOKUP(P1324,'Tech. sheet (2)'!$A:$S,17,FALSE)</f>
        <v>96-8 A</v>
      </c>
      <c r="R1324" s="437" t="str">
        <f>VLOOKUP(P1324,'Tech. sheet (2)'!$A:$S,12,FALSE)</f>
        <v>15VK05</v>
      </c>
      <c r="S1324" s="505">
        <v>1.0</v>
      </c>
      <c r="T1324" s="505" t="s">
        <v>3306</v>
      </c>
      <c r="U1324" s="436">
        <f>VLOOKUP(N1324,Register!$B:$E,4,FALSE)</f>
        <v>8200</v>
      </c>
      <c r="V1324" s="412"/>
      <c r="W1324" s="270"/>
      <c r="X1324" s="270"/>
      <c r="Y1324" s="270"/>
      <c r="Z1324" s="270"/>
      <c r="AA1324" s="270"/>
      <c r="AB1324" s="270"/>
      <c r="AC1324" s="270"/>
    </row>
    <row r="1325" ht="15.75" customHeight="1">
      <c r="A1325" s="111" t="s">
        <v>2955</v>
      </c>
      <c r="B1325" s="436" t="str">
        <f>VLOOKUP(C1325,'Tech. sheet (2)'!$A:$S,18,FALSE)</f>
        <v> L-922-868-160TH520F2020-BAO-07CK05</v>
      </c>
      <c r="C1325" s="437" t="str">
        <f>VLOOKUP(A1325,Register!$B:$F,3,FALSE)</f>
        <v>OT070-ELQ7013A4A BAO</v>
      </c>
      <c r="D1325" s="437" t="str">
        <f>VLOOKUP(C1325,'Tech. sheet (2)'!$A:$S,17,FALSE)</f>
        <v>70-3 D</v>
      </c>
      <c r="E1325" s="437" t="str">
        <f>VLOOKUP(C1325,'Tech. sheet (2)'!$A:$S,12,FALSE)</f>
        <v>G/C </v>
      </c>
      <c r="F1325" s="505">
        <v>2.0</v>
      </c>
      <c r="G1325" s="505">
        <v>816361.0</v>
      </c>
      <c r="H1325" s="436">
        <f>VLOOKUP(A1325,Register!$B:$E,4,FALSE)</f>
        <v>23000</v>
      </c>
      <c r="I1325" s="412"/>
      <c r="J1325" s="412"/>
      <c r="K1325" s="412"/>
      <c r="L1325" s="412"/>
      <c r="M1325" s="412"/>
      <c r="N1325" s="111" t="s">
        <v>2977</v>
      </c>
      <c r="O1325" s="344" t="str">
        <f>VLOOKUP(P1325,'Tech. sheet (2)'!$A:$R,18,FALSE)</f>
        <v>L-922-868-170TH580S2828-BAO-08CB05 MET</v>
      </c>
      <c r="P1325" s="343" t="str">
        <f>VLOOKUP(N1325,Register!$B:$E,3,FALSE)</f>
        <v>OT070-08CB05 MET BAO</v>
      </c>
      <c r="Q1325" s="437" t="str">
        <f>VLOOKUP(P1325,'Tech. sheet (2)'!$A:$S,17,FALSE)</f>
        <v>70-10 A</v>
      </c>
      <c r="R1325" s="437" t="str">
        <f>VLOOKUP(P1325,'Tech. sheet (2)'!$A:$S,12,FALSE)</f>
        <v>08CB05</v>
      </c>
      <c r="S1325" s="505">
        <v>2.0</v>
      </c>
      <c r="T1325" s="505">
        <v>816361.0</v>
      </c>
      <c r="U1325" s="436">
        <f>VLOOKUP(N1325,Register!$B:$E,4,FALSE)</f>
        <v>25000</v>
      </c>
      <c r="V1325" s="412"/>
      <c r="W1325" s="270"/>
      <c r="X1325" s="270"/>
      <c r="Y1325" s="270"/>
      <c r="Z1325" s="270"/>
      <c r="AA1325" s="270"/>
      <c r="AB1325" s="270"/>
      <c r="AC1325" s="270"/>
    </row>
    <row r="1326" ht="15.75" customHeight="1">
      <c r="A1326" s="141" t="s">
        <v>2959</v>
      </c>
      <c r="B1326" s="436" t="str">
        <f>VLOOKUP(C1326,'Tech. sheet (2)'!$A:$S,18,FALSE)</f>
        <v>L-954-848-160TH520S2828-USK-15VK05</v>
      </c>
      <c r="C1326" s="437" t="str">
        <f>VLOOKUP(A1326,Register!$B:$F,3,FALSE)</f>
        <v>OT062-ELQ6216A3A USK</v>
      </c>
      <c r="D1326" s="437" t="str">
        <f>VLOOKUP(C1326,'Tech. sheet (2)'!$A:$S,17,FALSE)</f>
        <v>62-3 B</v>
      </c>
      <c r="E1326" s="447" t="str">
        <f>VLOOKUP(C1326,'Tech. sheet (2)'!$A:$S,12,FALSE)</f>
        <v>W/C 15V</v>
      </c>
      <c r="F1326" s="505">
        <v>2.0</v>
      </c>
      <c r="G1326" s="505" t="s">
        <v>3309</v>
      </c>
      <c r="H1326" s="436">
        <f>VLOOKUP(A1326,Register!$B:$E,4,FALSE)</f>
        <v>35000</v>
      </c>
      <c r="I1326" s="412"/>
      <c r="J1326" s="412"/>
      <c r="K1326" s="412"/>
      <c r="L1326" s="412"/>
      <c r="M1326" s="412"/>
      <c r="N1326" s="111" t="s">
        <v>2951</v>
      </c>
      <c r="O1326" s="344" t="str">
        <f>VLOOKUP(P1326,'Tech. sheet (2)'!$A:$R,18,FALSE)</f>
        <v>L-896-795-180TH550F5028-BAO-V14K05</v>
      </c>
      <c r="P1326" s="343" t="str">
        <f>VLOOKUP(N1326,Register!$B:$E,3,FALSE)</f>
        <v>0,18x896x795 BAO W/С</v>
      </c>
      <c r="Q1326" s="437" t="str">
        <f>VLOOKUP(P1326,'Tech. sheet (2)'!$A:$S,17,FALSE)</f>
        <v>BIL-7 B</v>
      </c>
      <c r="R1326" s="437" t="str">
        <f>VLOOKUP(P1326,'Tech. sheet (2)'!$A:$S,12,FALSE)</f>
        <v>W/С</v>
      </c>
      <c r="S1326" s="505">
        <v>2.0</v>
      </c>
      <c r="T1326" s="505">
        <v>818062.0</v>
      </c>
      <c r="U1326" s="436">
        <f>VLOOKUP(N1326,Register!$B:$E,4,FALSE)</f>
        <v>40000</v>
      </c>
      <c r="V1326" s="412"/>
      <c r="W1326" s="270"/>
      <c r="X1326" s="270"/>
      <c r="Y1326" s="270"/>
      <c r="Z1326" s="270"/>
      <c r="AA1326" s="270"/>
      <c r="AB1326" s="270"/>
      <c r="AC1326" s="270"/>
    </row>
    <row r="1327" ht="15.75" customHeight="1">
      <c r="A1327" s="111" t="s">
        <v>2957</v>
      </c>
      <c r="B1327" s="436" t="str">
        <f>VLOOKUP(C1327,'Tech. sheet (2)'!$A:$S,18,FALSE)</f>
        <v>L-954-848-160TH520S2828-USK-15VK05</v>
      </c>
      <c r="C1327" s="437" t="str">
        <f>VLOOKUP(A1327,Register!$B:$F,3,FALSE)</f>
        <v>OT062-ELQ6216A3A USK</v>
      </c>
      <c r="D1327" s="437" t="str">
        <f>VLOOKUP(C1327,'Tech. sheet (2)'!$A:$S,17,FALSE)</f>
        <v>62-3 B</v>
      </c>
      <c r="E1327" s="447" t="str">
        <f>VLOOKUP(C1327,'Tech. sheet (2)'!$A:$S,12,FALSE)</f>
        <v>W/C 15V</v>
      </c>
      <c r="F1327" s="505">
        <v>2.0</v>
      </c>
      <c r="G1327" s="505" t="s">
        <v>3317</v>
      </c>
      <c r="H1327" s="436">
        <f>VLOOKUP(A1327,Register!$B:$E,4,FALSE)</f>
        <v>10000</v>
      </c>
      <c r="I1327" s="412"/>
      <c r="J1327" s="412"/>
      <c r="K1327" s="412"/>
      <c r="L1327" s="412"/>
      <c r="M1327" s="412"/>
      <c r="N1327" s="111" t="s">
        <v>3004</v>
      </c>
      <c r="O1327" s="344" t="str">
        <f>VLOOKUP(P1327,'Tech. sheet (2)'!$A:$R,18,FALSE)</f>
        <v>L-913-766-140TS340F2020-RAS-21EK05</v>
      </c>
      <c r="P1327" s="343" t="str">
        <f>VLOOKUP(N1327,Register!$B:$E,3,FALSE)</f>
        <v>0,14x913x766 RAS 21E</v>
      </c>
      <c r="Q1327" s="437" t="str">
        <f>VLOOKUP(P1327,'Tech. sheet (2)'!$A:$S,17,FALSE)</f>
        <v>BUF-2</v>
      </c>
      <c r="R1327" s="437" t="str">
        <f>VLOOKUP(P1327,'Tech. sheet (2)'!$A:$S,12,FALSE)</f>
        <v>21EK05</v>
      </c>
      <c r="S1327" s="505">
        <v>1.0</v>
      </c>
      <c r="T1327" s="505" t="s">
        <v>3306</v>
      </c>
      <c r="U1327" s="436">
        <f>VLOOKUP(N1327,Register!$B:$E,4,FALSE)</f>
        <v>10000</v>
      </c>
      <c r="V1327" s="412"/>
      <c r="W1327" s="270"/>
      <c r="X1327" s="270"/>
      <c r="Y1327" s="270"/>
      <c r="Z1327" s="270"/>
      <c r="AA1327" s="270"/>
      <c r="AB1327" s="270"/>
      <c r="AC1327" s="270"/>
    </row>
    <row r="1328" ht="15.75" customHeight="1">
      <c r="A1328" s="111" t="s">
        <v>2969</v>
      </c>
      <c r="B1328" s="436" t="str">
        <f>VLOOKUP(C1328,'Tech. sheet (2)'!$A:$S,18,FALSE)</f>
        <v>L-913-766-140TS340F2020-RAS-А08К05</v>
      </c>
      <c r="C1328" s="437" t="str">
        <f>VLOOKUP(A1328,Register!$B:$F,3,FALSE)</f>
        <v>0,14x913x766 RAS A08</v>
      </c>
      <c r="D1328" s="437" t="str">
        <f>VLOOKUP(C1328,'Tech. sheet (2)'!$A:$S,17,FALSE)</f>
        <v>BUF-1 B</v>
      </c>
      <c r="E1328" s="437" t="str">
        <f>VLOOKUP(C1328,'Tech. sheet (2)'!$A:$S,12,FALSE)</f>
        <v>ALU/C</v>
      </c>
      <c r="F1328" s="505">
        <v>1.0</v>
      </c>
      <c r="G1328" s="505" t="s">
        <v>3308</v>
      </c>
      <c r="H1328" s="436">
        <f>VLOOKUP(A1328,Register!$B:$E,4,FALSE)</f>
        <v>40000</v>
      </c>
      <c r="I1328" s="412"/>
      <c r="J1328" s="412"/>
      <c r="K1328" s="412"/>
      <c r="L1328" s="412"/>
      <c r="M1328" s="412"/>
      <c r="N1328" s="111" t="s">
        <v>2970</v>
      </c>
      <c r="O1328" s="344" t="str">
        <f>VLOOKUP(P1328,'Tech. sheet (2)'!$A:$R,18,FALSE)</f>
        <v>L-942-790-160TS340S2020-RAS-А08К05</v>
      </c>
      <c r="P1328" s="343" t="str">
        <f>VLOOKUP(N1328,Register!$B:$E,3,FALSE)</f>
        <v>0,16x942x790 ALU/С</v>
      </c>
      <c r="Q1328" s="437" t="str">
        <f>VLOOKUP(P1328,'Tech. sheet (2)'!$A:$S,17,FALSE)</f>
        <v>BUF-3 A</v>
      </c>
      <c r="R1328" s="437" t="str">
        <f>VLOOKUP(P1328,'Tech. sheet (2)'!$A:$S,12,FALSE)</f>
        <v>ALU/С</v>
      </c>
      <c r="S1328" s="505">
        <v>2.0</v>
      </c>
      <c r="T1328" s="505" t="s">
        <v>3306</v>
      </c>
      <c r="U1328" s="436">
        <v>15000.0</v>
      </c>
      <c r="V1328" s="412"/>
      <c r="W1328" s="270"/>
      <c r="X1328" s="270"/>
      <c r="Y1328" s="270"/>
      <c r="Z1328" s="270"/>
      <c r="AA1328" s="270"/>
      <c r="AB1328" s="270"/>
      <c r="AC1328" s="270"/>
    </row>
    <row r="1329" ht="15.75" customHeight="1">
      <c r="A1329" s="111" t="s">
        <v>2970</v>
      </c>
      <c r="B1329" s="436" t="str">
        <f>VLOOKUP(C1329,'Tech. sheet (2)'!$A:$S,18,FALSE)</f>
        <v>L-942-790-160TS340S2020-RAS-А08К05</v>
      </c>
      <c r="C1329" s="437" t="str">
        <f>VLOOKUP(A1329,Register!$B:$F,3,FALSE)</f>
        <v>0,16x942x790 ALU/С</v>
      </c>
      <c r="D1329" s="437" t="str">
        <f>VLOOKUP(C1329,'Tech. sheet (2)'!$A:$S,17,FALSE)</f>
        <v>BUF-3 A</v>
      </c>
      <c r="E1329" s="437" t="str">
        <f>VLOOKUP(C1329,'Tech. sheet (2)'!$A:$S,12,FALSE)</f>
        <v>ALU/С</v>
      </c>
      <c r="F1329" s="505">
        <v>1.0</v>
      </c>
      <c r="G1329" s="505" t="s">
        <v>3308</v>
      </c>
      <c r="H1329" s="436">
        <f>VLOOKUP(A1329,Register!$B:$E,4,FALSE)</f>
        <v>40000</v>
      </c>
      <c r="I1329" s="412"/>
      <c r="J1329" s="412"/>
      <c r="K1329" s="412"/>
      <c r="L1329" s="412"/>
      <c r="M1329" s="412"/>
      <c r="N1329" s="111" t="s">
        <v>2964</v>
      </c>
      <c r="O1329" s="344" t="str">
        <f>VLOOKUP(P1329,'Tech. sheet (2)'!$A:$R,18,FALSE)</f>
        <v>L-913-766-140TS340F2020-RAS-21EK05</v>
      </c>
      <c r="P1329" s="343" t="str">
        <f>VLOOKUP(N1329,Register!$B:$E,3,FALSE)</f>
        <v>0,14x913x766 RAS 21E</v>
      </c>
      <c r="Q1329" s="437" t="str">
        <f>VLOOKUP(P1329,'Tech. sheet (2)'!$A:$S,17,FALSE)</f>
        <v>BUF-2</v>
      </c>
      <c r="R1329" s="437" t="str">
        <f>VLOOKUP(P1329,'Tech. sheet (2)'!$A:$S,12,FALSE)</f>
        <v>21EK05</v>
      </c>
      <c r="S1329" s="505">
        <v>3.0</v>
      </c>
      <c r="T1329" s="505" t="s">
        <v>3310</v>
      </c>
      <c r="U1329" s="436">
        <f>VLOOKUP(N1329,Register!$B:$E,4,FALSE)</f>
        <v>14000</v>
      </c>
      <c r="V1329" s="412"/>
      <c r="W1329" s="270"/>
      <c r="X1329" s="270"/>
      <c r="Y1329" s="270"/>
      <c r="Z1329" s="270"/>
      <c r="AA1329" s="270"/>
      <c r="AB1329" s="270"/>
      <c r="AC1329" s="270"/>
    </row>
    <row r="1330" ht="15.75" customHeight="1">
      <c r="A1330" s="111" t="s">
        <v>2944</v>
      </c>
      <c r="B1330" s="436" t="str">
        <f>VLOOKUP(C1330,'Tech. sheet (2)'!$A:$S,18,FALSE)</f>
        <v>L-838-942-170TH550F2820-BAO-A55K05</v>
      </c>
      <c r="C1330" s="437" t="str">
        <f>VLOOKUP(A1330,Register!$B:$F,3,FALSE)</f>
        <v>0,17x838x942 ALU/С BAO</v>
      </c>
      <c r="D1330" s="437" t="str">
        <f>VLOOKUP(C1330,'Tech. sheet (2)'!$A:$S,17,FALSE)</f>
        <v>BUF-8 A</v>
      </c>
      <c r="E1330" s="437" t="str">
        <f>VLOOKUP(C1330,'Tech. sheet (2)'!$A:$S,12,FALSE)</f>
        <v>ALU/С</v>
      </c>
      <c r="F1330" s="505">
        <v>1.0</v>
      </c>
      <c r="G1330" s="505" t="s">
        <v>3306</v>
      </c>
      <c r="H1330" s="436">
        <f>VLOOKUP(A1330,Register!$B:$E,4,FALSE)</f>
        <v>20000</v>
      </c>
      <c r="I1330" s="412"/>
      <c r="J1330" s="412"/>
      <c r="K1330" s="412"/>
      <c r="L1330" s="412"/>
      <c r="M1330" s="412"/>
      <c r="N1330" s="111" t="s">
        <v>3004</v>
      </c>
      <c r="O1330" s="344" t="str">
        <f>VLOOKUP(P1330,'Tech. sheet (2)'!$A:$R,18,FALSE)</f>
        <v>L-913-766-140TS340F2020-RAS-21EK05</v>
      </c>
      <c r="P1330" s="343" t="str">
        <f>VLOOKUP(N1330,Register!$B:$E,3,FALSE)</f>
        <v>0,14x913x766 RAS 21E</v>
      </c>
      <c r="Q1330" s="437" t="str">
        <f>VLOOKUP(P1330,'Tech. sheet (2)'!$A:$S,17,FALSE)</f>
        <v>BUF-2</v>
      </c>
      <c r="R1330" s="437" t="str">
        <f>VLOOKUP(P1330,'Tech. sheet (2)'!$A:$S,12,FALSE)</f>
        <v>21EK05</v>
      </c>
      <c r="S1330" s="505">
        <v>3.0</v>
      </c>
      <c r="T1330" s="505" t="s">
        <v>3310</v>
      </c>
      <c r="U1330" s="436">
        <f>VLOOKUP(N1330,Register!$B:$E,4,FALSE)</f>
        <v>10000</v>
      </c>
      <c r="V1330" s="412"/>
      <c r="W1330" s="270"/>
      <c r="X1330" s="270"/>
      <c r="Y1330" s="270"/>
      <c r="Z1330" s="270"/>
      <c r="AA1330" s="270"/>
      <c r="AB1330" s="270"/>
      <c r="AC1330" s="270"/>
    </row>
    <row r="1331" ht="15.75" customHeight="1">
      <c r="A1331" s="111" t="s">
        <v>2943</v>
      </c>
      <c r="B1331" s="436" t="str">
        <f>VLOOKUP(C1331,'Tech. sheet (2)'!$A:$S,18,FALSE)</f>
        <v>L-838-942-170TH550F2820-BAO-A55K05</v>
      </c>
      <c r="C1331" s="437" t="str">
        <f>VLOOKUP(A1331,Register!$B:$F,3,FALSE)</f>
        <v>0,17x838x942 ALU/С BAO</v>
      </c>
      <c r="D1331" s="437" t="str">
        <f>VLOOKUP(C1331,'Tech. sheet (2)'!$A:$S,17,FALSE)</f>
        <v>BUF-8 A</v>
      </c>
      <c r="E1331" s="437" t="str">
        <f>VLOOKUP(C1331,'Tech. sheet (2)'!$A:$S,12,FALSE)</f>
        <v>ALU/С</v>
      </c>
      <c r="F1331" s="505">
        <v>1.0</v>
      </c>
      <c r="G1331" s="505" t="s">
        <v>3306</v>
      </c>
      <c r="H1331" s="436">
        <f>VLOOKUP(A1331,Register!$B:$E,4,FALSE)</f>
        <v>40000</v>
      </c>
      <c r="I1331" s="412"/>
      <c r="J1331" s="412"/>
      <c r="K1331" s="412"/>
      <c r="L1331" s="412"/>
      <c r="M1331" s="412"/>
      <c r="N1331" s="111" t="s">
        <v>2970</v>
      </c>
      <c r="O1331" s="344" t="str">
        <f>VLOOKUP(P1331,'Tech. sheet (2)'!$A:$R,18,FALSE)</f>
        <v>L-942-790-160TS340S2020-RAS-А08К05</v>
      </c>
      <c r="P1331" s="343" t="str">
        <f>VLOOKUP(N1331,Register!$B:$E,3,FALSE)</f>
        <v>0,16x942x790 ALU/С</v>
      </c>
      <c r="Q1331" s="437" t="str">
        <f>VLOOKUP(P1331,'Tech. sheet (2)'!$A:$S,17,FALSE)</f>
        <v>BUF-3 A</v>
      </c>
      <c r="R1331" s="437" t="str">
        <f>VLOOKUP(P1331,'Tech. sheet (2)'!$A:$S,12,FALSE)</f>
        <v>ALU/С</v>
      </c>
      <c r="S1331" s="505">
        <v>2.0</v>
      </c>
      <c r="T1331" s="505" t="s">
        <v>3306</v>
      </c>
      <c r="U1331" s="436">
        <f>VLOOKUP(N1331,Register!$B:$E,4,FALSE)</f>
        <v>40000</v>
      </c>
      <c r="V1331" s="412"/>
      <c r="W1331" s="270"/>
      <c r="X1331" s="270"/>
      <c r="Y1331" s="270"/>
      <c r="Z1331" s="270"/>
      <c r="AA1331" s="270"/>
      <c r="AB1331" s="270"/>
      <c r="AC1331" s="270"/>
    </row>
    <row r="1332" ht="15.75" customHeight="1">
      <c r="A1332" s="141" t="s">
        <v>2969</v>
      </c>
      <c r="B1332" s="436" t="str">
        <f>VLOOKUP(C1332,'Tech. sheet (2)'!$A:$S,18,FALSE)</f>
        <v>L-913-766-140TS340F2020-RAS-А08К05</v>
      </c>
      <c r="C1332" s="437" t="str">
        <f>VLOOKUP(A1332,Register!$B:$F,3,FALSE)</f>
        <v>0,14x913x766 RAS A08</v>
      </c>
      <c r="D1332" s="437" t="str">
        <f>VLOOKUP(C1332,'Tech. sheet (2)'!$A:$S,17,FALSE)</f>
        <v>BUF-1 B</v>
      </c>
      <c r="E1332" s="437" t="str">
        <f>VLOOKUP(C1332,'Tech. sheet (2)'!$A:$S,12,FALSE)</f>
        <v>ALU/C</v>
      </c>
      <c r="F1332" s="505">
        <v>2.0</v>
      </c>
      <c r="G1332" s="505" t="s">
        <v>3306</v>
      </c>
      <c r="H1332" s="436">
        <f>VLOOKUP(A1332,Register!$B:$E,4,FALSE)</f>
        <v>40000</v>
      </c>
      <c r="I1332" s="412"/>
      <c r="J1332" s="412"/>
      <c r="K1332" s="412"/>
      <c r="L1332" s="412"/>
      <c r="M1332" s="412"/>
      <c r="N1332" s="111" t="s">
        <v>3002</v>
      </c>
      <c r="O1332" s="344" t="str">
        <f>VLOOKUP(P1332,'Tech. sheet (2)'!$A:$R,18,FALSE)</f>
        <v>L-808-908-180TH550S2828-BAO-A07K05</v>
      </c>
      <c r="P1332" s="343" t="str">
        <f>VLOOKUP(N1332,Register!$B:$E,3,FALSE)</f>
        <v>OT96 ALU/C 0,18 BAO auto</v>
      </c>
      <c r="Q1332" s="437" t="str">
        <f>VLOOKUP(P1332,'Tech. sheet (2)'!$A:$S,17,FALSE)</f>
        <v>96-1 B</v>
      </c>
      <c r="R1332" s="437" t="str">
        <f>VLOOKUP(P1332,'Tech. sheet (2)'!$A:$S,12,FALSE)</f>
        <v>ALU/C</v>
      </c>
      <c r="S1332" s="505">
        <v>2.0</v>
      </c>
      <c r="T1332" s="505" t="s">
        <v>3306</v>
      </c>
      <c r="U1332" s="436">
        <f>VLOOKUP(N1332,Register!$B:$E,4,FALSE)</f>
        <v>30000</v>
      </c>
      <c r="V1332" s="412"/>
      <c r="W1332" s="270"/>
      <c r="X1332" s="270"/>
      <c r="Y1332" s="270"/>
      <c r="Z1332" s="270"/>
      <c r="AA1332" s="270"/>
      <c r="AB1332" s="270"/>
      <c r="AC1332" s="270"/>
    </row>
    <row r="1333" ht="15.75" customHeight="1">
      <c r="A1333" s="111" t="s">
        <v>2978</v>
      </c>
      <c r="B1333" s="436" t="str">
        <f>VLOOKUP(C1333,'Tech. sheet (2)'!$A:$S,18,FALSE)</f>
        <v>L-922-868-160TH520F2020-BAO-21EK05</v>
      </c>
      <c r="C1333" s="437" t="str">
        <f>VLOOKUP(A1333,Register!$B:$F,3,FALSE)</f>
        <v>OT70-21EK05 0,16 BAO</v>
      </c>
      <c r="D1333" s="437" t="str">
        <f>VLOOKUP(C1333,'Tech. sheet (2)'!$A:$S,17,FALSE)</f>
        <v>70-6 D</v>
      </c>
      <c r="E1333" s="437" t="str">
        <f>VLOOKUP(C1333,'Tech. sheet (2)'!$A:$S,12,FALSE)</f>
        <v>21EK05</v>
      </c>
      <c r="F1333" s="505">
        <v>1.0</v>
      </c>
      <c r="G1333" s="505" t="s">
        <v>3306</v>
      </c>
      <c r="H1333" s="436">
        <f>VLOOKUP(A1333,Register!$B:$E,4,FALSE)</f>
        <v>5000</v>
      </c>
      <c r="I1333" s="412"/>
      <c r="J1333" s="412"/>
      <c r="K1333" s="412"/>
      <c r="L1333" s="412"/>
      <c r="M1333" s="412"/>
      <c r="N1333" s="111" t="s">
        <v>3009</v>
      </c>
      <c r="O1333" s="450" t="str">
        <f>VLOOKUP(P1333,'Tech. sheet (2)'!$A:$R,18,FALSE)</f>
        <v>L-975-925-140TS550S2828-USK-21EK05</v>
      </c>
      <c r="P1333" s="343" t="str">
        <f>VLOOKUP(N1333,Register!$B:$E,3,FALSE)</f>
        <v>0,14x975x925 W/K USK</v>
      </c>
      <c r="Q1333" s="437" t="str">
        <f>VLOOKUP(P1333,'Tech. sheet (2)'!$A:$S,17,FALSE)</f>
        <v>BUF-12 A</v>
      </c>
      <c r="R1333" s="437" t="str">
        <f>VLOOKUP(P1333,'Tech. sheet (2)'!$A:$S,12,FALSE)</f>
        <v>21EK05</v>
      </c>
      <c r="S1333" s="505">
        <v>1.0</v>
      </c>
      <c r="T1333" s="505" t="s">
        <v>3306</v>
      </c>
      <c r="U1333" s="436">
        <f>VLOOKUP(N1333,Register!$B:$E,4,FALSE)</f>
        <v>20000</v>
      </c>
      <c r="V1333" s="412"/>
      <c r="W1333" s="270"/>
      <c r="X1333" s="270"/>
      <c r="Y1333" s="270"/>
      <c r="Z1333" s="270"/>
      <c r="AA1333" s="270"/>
      <c r="AB1333" s="270"/>
      <c r="AC1333" s="270"/>
    </row>
    <row r="1334" ht="15.75" customHeight="1">
      <c r="A1334" s="111" t="s">
        <v>2980</v>
      </c>
      <c r="B1334" s="449" t="str">
        <f>VLOOKUP(C1334,'Tech. sheet (2)'!$A:$S,18,FALSE)</f>
        <v>L-950-876-270TH435F5628-BAO-20EB05</v>
      </c>
      <c r="C1334" s="437" t="str">
        <f>VLOOKUP(A1334,Register!$B:$F,3,FALSE)</f>
        <v>OT153-ELQ1542A3A BAO</v>
      </c>
      <c r="D1334" s="437" t="str">
        <f>VLOOKUP(C1334,'Tech. sheet (2)'!$A:$S,17,FALSE)</f>
        <v>153-1 A</v>
      </c>
      <c r="E1334" s="447" t="str">
        <f>VLOOKUP(C1334,'Tech. sheet (2)'!$A:$S,12,FALSE)</f>
        <v>W/G</v>
      </c>
      <c r="F1334" s="505">
        <v>1.0</v>
      </c>
      <c r="G1334" s="505" t="s">
        <v>3307</v>
      </c>
      <c r="H1334" s="436">
        <f>VLOOKUP(A1334,Register!$B:$E,4,FALSE)</f>
        <v>10000</v>
      </c>
      <c r="I1334" s="412"/>
      <c r="J1334" s="412"/>
      <c r="K1334" s="412"/>
      <c r="L1334" s="412"/>
      <c r="M1334" s="412"/>
      <c r="N1334" s="111" t="s">
        <v>3018</v>
      </c>
      <c r="O1334" s="450" t="str">
        <f>VLOOKUP(P1334,'Tech. sheet (2)'!$A:$R,18,FALSE)</f>
        <v>L-975-925-140TS550S2828-USK-21EK05</v>
      </c>
      <c r="P1334" s="343" t="str">
        <f>VLOOKUP(N1334,Register!$B:$E,3,FALSE)</f>
        <v>0,14x975x925 W/K USK</v>
      </c>
      <c r="Q1334" s="437" t="str">
        <f>VLOOKUP(P1334,'Tech. sheet (2)'!$A:$S,17,FALSE)</f>
        <v>BUF-12 A</v>
      </c>
      <c r="R1334" s="437" t="str">
        <f>VLOOKUP(P1334,'Tech. sheet (2)'!$A:$S,12,FALSE)</f>
        <v>21EK05</v>
      </c>
      <c r="S1334" s="505">
        <v>1.0</v>
      </c>
      <c r="T1334" s="505" t="s">
        <v>3306</v>
      </c>
      <c r="U1334" s="436">
        <f>VLOOKUP(N1334,Register!$B:$E,4,FALSE)</f>
        <v>32000</v>
      </c>
      <c r="V1334" s="412"/>
      <c r="W1334" s="270"/>
      <c r="X1334" s="270"/>
      <c r="Y1334" s="270"/>
      <c r="Z1334" s="270"/>
      <c r="AA1334" s="270"/>
      <c r="AB1334" s="270"/>
      <c r="AC1334" s="270"/>
    </row>
    <row r="1335" ht="15.75" customHeight="1">
      <c r="A1335" s="157" t="s">
        <v>2981</v>
      </c>
      <c r="B1335" s="436" t="str">
        <f>VLOOKUP(C1335,'Tech. sheet (2)'!$A:$S,18,FALSE)</f>
        <v>L-950-876-270TH435F5628-BAO-20EB05</v>
      </c>
      <c r="C1335" s="437" t="str">
        <f>VLOOKUP(A1335,Register!$B:$F,3,FALSE)</f>
        <v>OT153-ELQ1554A0A BAO</v>
      </c>
      <c r="D1335" s="437" t="str">
        <f>VLOOKUP(C1335,'Tech. sheet (2)'!$A:$S,17,FALSE)</f>
        <v>153-1 A</v>
      </c>
      <c r="E1335" s="437" t="str">
        <f>VLOOKUP(C1335,'Tech. sheet (2)'!$A:$S,12,FALSE)</f>
        <v>W/G</v>
      </c>
      <c r="F1335" s="505">
        <v>1.0</v>
      </c>
      <c r="G1335" s="505" t="s">
        <v>3307</v>
      </c>
      <c r="H1335" s="436">
        <f>VLOOKUP(A1335,Register!$B:$E,4,FALSE)</f>
        <v>10000</v>
      </c>
      <c r="I1335" s="412"/>
      <c r="J1335" s="412"/>
      <c r="K1335" s="412"/>
      <c r="L1335" s="412"/>
      <c r="M1335" s="412"/>
      <c r="N1335" s="111" t="s">
        <v>3019</v>
      </c>
      <c r="O1335" s="344" t="str">
        <f>VLOOKUP(P1335,'Tech. sheet (2)'!$A:$R,18,FALSE)</f>
        <v>L-954-848-160TH520S2828-BAO-15VK05</v>
      </c>
      <c r="P1335" s="343" t="str">
        <f>VLOOKUP(N1335,Register!$B:$E,3,FALSE)</f>
        <v>OT062-ELQ6216A3A BAO</v>
      </c>
      <c r="Q1335" s="437" t="str">
        <f>VLOOKUP(P1335,'Tech. sheet (2)'!$A:$S,17,FALSE)</f>
        <v>62-3 B</v>
      </c>
      <c r="R1335" s="437" t="str">
        <f>VLOOKUP(P1335,'Tech. sheet (2)'!$A:$S,12,FALSE)</f>
        <v>W/C 15V</v>
      </c>
      <c r="S1335" s="505">
        <v>1.0</v>
      </c>
      <c r="T1335" s="505" t="s">
        <v>3306</v>
      </c>
      <c r="U1335" s="436">
        <f>VLOOKUP(N1335,Register!$B:$E,4,FALSE)</f>
        <v>40000</v>
      </c>
      <c r="V1335" s="412"/>
      <c r="W1335" s="270"/>
      <c r="X1335" s="270"/>
      <c r="Y1335" s="270"/>
      <c r="Z1335" s="270"/>
      <c r="AA1335" s="270"/>
      <c r="AB1335" s="270"/>
      <c r="AC1335" s="270"/>
    </row>
    <row r="1336" ht="15.75" customHeight="1">
      <c r="A1336" s="111" t="s">
        <v>2981</v>
      </c>
      <c r="B1336" s="436" t="str">
        <f>VLOOKUP(C1336,'Tech. sheet (2)'!$A:$S,18,FALSE)</f>
        <v>L-950-876-270TH435F5628-BAO-20EB05</v>
      </c>
      <c r="C1336" s="437" t="str">
        <f>VLOOKUP(A1336,Register!$B:$F,3,FALSE)</f>
        <v>OT153-ELQ1554A0A BAO</v>
      </c>
      <c r="D1336" s="437" t="str">
        <f>VLOOKUP(C1336,'Tech. sheet (2)'!$A:$S,17,FALSE)</f>
        <v>153-1 A</v>
      </c>
      <c r="E1336" s="437" t="str">
        <f>VLOOKUP(C1336,'Tech. sheet (2)'!$A:$S,12,FALSE)</f>
        <v>W/G</v>
      </c>
      <c r="F1336" s="505">
        <v>2.0</v>
      </c>
      <c r="G1336" s="505">
        <v>819059.0</v>
      </c>
      <c r="H1336" s="436">
        <f>VLOOKUP(A1336,Register!$B:$E,4,FALSE)</f>
        <v>10000</v>
      </c>
      <c r="I1336" s="412"/>
      <c r="J1336" s="412"/>
      <c r="K1336" s="412"/>
      <c r="L1336" s="412"/>
      <c r="M1336" s="412"/>
      <c r="N1336" s="517" t="s">
        <v>3024</v>
      </c>
      <c r="O1336" s="450" t="str">
        <f>VLOOKUP(P1336,'Tech. sheet (2)'!$A:$R,18,FALSE)</f>
        <v>L-942-790-160TS340S2020-RAS-21EB05</v>
      </c>
      <c r="P1336" s="445" t="str">
        <f>VLOOKUP(N1336,Register!$B:$E,3,FALSE)</f>
        <v>0,16x942x790 W/G</v>
      </c>
      <c r="Q1336" s="437" t="str">
        <f>VLOOKUP(P1336,'Tech. sheet (2)'!$A:$S,17,FALSE)</f>
        <v>BUF-4 A</v>
      </c>
      <c r="R1336" s="437" t="str">
        <f>VLOOKUP(P1336,'Tech. sheet (2)'!$A:$S,12,FALSE)</f>
        <v>W/G 21E</v>
      </c>
      <c r="S1336" s="511">
        <v>1.0</v>
      </c>
      <c r="T1336" s="511" t="s">
        <v>3307</v>
      </c>
      <c r="U1336" s="443">
        <f>VLOOKUP(N1336,Register!$B:$E,4,FALSE)</f>
        <v>3000</v>
      </c>
      <c r="V1336" s="412"/>
      <c r="W1336" s="270"/>
      <c r="X1336" s="270"/>
      <c r="Y1336" s="270"/>
      <c r="Z1336" s="270"/>
      <c r="AA1336" s="270"/>
      <c r="AB1336" s="270"/>
      <c r="AC1336" s="270"/>
    </row>
    <row r="1337" ht="15.75" customHeight="1">
      <c r="A1337" s="176" t="s">
        <v>2980</v>
      </c>
      <c r="B1337" s="449" t="str">
        <f>VLOOKUP(C1337,'Tech. sheet (2)'!$A:$S,18,FALSE)</f>
        <v>L-950-876-270TH435F5628-BAO-20EB05</v>
      </c>
      <c r="C1337" s="437" t="str">
        <f>VLOOKUP(A1337,Register!$B:$F,3,FALSE)</f>
        <v>OT153-ELQ1542A3A BAO</v>
      </c>
      <c r="D1337" s="437" t="str">
        <f>VLOOKUP(C1337,'Tech. sheet (2)'!$A:$S,17,FALSE)</f>
        <v>153-1 A</v>
      </c>
      <c r="E1337" s="447" t="str">
        <f>VLOOKUP(C1337,'Tech. sheet (2)'!$A:$S,12,FALSE)</f>
        <v>W/G</v>
      </c>
      <c r="F1337" s="505">
        <v>2.0</v>
      </c>
      <c r="G1337" s="505">
        <v>819059.0</v>
      </c>
      <c r="H1337" s="436">
        <f>VLOOKUP(A1337,Register!$B:$E,4,FALSE)</f>
        <v>10000</v>
      </c>
      <c r="I1337" s="412"/>
      <c r="J1337" s="412"/>
      <c r="K1337" s="412"/>
      <c r="L1337" s="412"/>
      <c r="M1337" s="412"/>
      <c r="N1337" s="111" t="s">
        <v>3009</v>
      </c>
      <c r="O1337" s="450" t="str">
        <f>VLOOKUP(P1337,'Tech. sheet (2)'!$A:$R,18,FALSE)</f>
        <v>L-975-925-140TS550S2828-USK-21EK05</v>
      </c>
      <c r="P1337" s="343" t="str">
        <f>VLOOKUP(N1337,Register!$B:$E,3,FALSE)</f>
        <v>0,14x975x925 W/K USK</v>
      </c>
      <c r="Q1337" s="437" t="str">
        <f>VLOOKUP(P1337,'Tech. sheet (2)'!$A:$S,17,FALSE)</f>
        <v>BUF-12 A</v>
      </c>
      <c r="R1337" s="437" t="str">
        <f>VLOOKUP(P1337,'Tech. sheet (2)'!$A:$S,12,FALSE)</f>
        <v>21EK05</v>
      </c>
      <c r="S1337" s="505">
        <v>3.0</v>
      </c>
      <c r="T1337" s="505" t="s">
        <v>3310</v>
      </c>
      <c r="U1337" s="436">
        <f>VLOOKUP(N1337,Register!$B:$E,4,FALSE)</f>
        <v>20000</v>
      </c>
      <c r="V1337" s="412"/>
      <c r="W1337" s="270"/>
      <c r="X1337" s="270"/>
      <c r="Y1337" s="270"/>
      <c r="Z1337" s="270"/>
      <c r="AA1337" s="270"/>
      <c r="AB1337" s="270"/>
      <c r="AC1337" s="270"/>
    </row>
    <row r="1338" ht="15.75" customHeight="1">
      <c r="A1338" s="111" t="s">
        <v>2981</v>
      </c>
      <c r="B1338" s="436" t="str">
        <f>VLOOKUP(C1338,'Tech. sheet (2)'!$A:$S,18,FALSE)</f>
        <v>L-950-876-270TH435F5628-BAO-20EB05</v>
      </c>
      <c r="C1338" s="437" t="str">
        <f>VLOOKUP(A1338,Register!$B:$F,3,FALSE)</f>
        <v>OT153-ELQ1554A0A BAO</v>
      </c>
      <c r="D1338" s="437" t="str">
        <f>VLOOKUP(C1338,'Tech. sheet (2)'!$A:$S,17,FALSE)</f>
        <v>153-1 A</v>
      </c>
      <c r="E1338" s="437" t="str">
        <f>VLOOKUP(C1338,'Tech. sheet (2)'!$A:$S,12,FALSE)</f>
        <v>W/G</v>
      </c>
      <c r="F1338" s="505">
        <v>3.0</v>
      </c>
      <c r="G1338" s="505">
        <v>816733.0</v>
      </c>
      <c r="H1338" s="436">
        <f>VLOOKUP(A1338,Register!$B:$E,4,FALSE)</f>
        <v>10000</v>
      </c>
      <c r="I1338" s="412"/>
      <c r="J1338" s="412"/>
      <c r="K1338" s="412"/>
      <c r="L1338" s="412"/>
      <c r="M1338" s="412"/>
      <c r="N1338" s="517" t="s">
        <v>3024</v>
      </c>
      <c r="O1338" s="450" t="str">
        <f>VLOOKUP(P1338,'Tech. sheet (2)'!$A:$R,18,FALSE)</f>
        <v>L-942-790-160TS340S2020-RAS-21EB05</v>
      </c>
      <c r="P1338" s="445" t="str">
        <f>VLOOKUP(N1338,Register!$B:$E,3,FALSE)</f>
        <v>0,16x942x790 W/G</v>
      </c>
      <c r="Q1338" s="437" t="str">
        <f>VLOOKUP(P1338,'Tech. sheet (2)'!$A:$S,17,FALSE)</f>
        <v>BUF-4 A</v>
      </c>
      <c r="R1338" s="437" t="str">
        <f>VLOOKUP(P1338,'Tech. sheet (2)'!$A:$S,12,FALSE)</f>
        <v>W/G 21E</v>
      </c>
      <c r="S1338" s="511">
        <v>3.0</v>
      </c>
      <c r="T1338" s="511" t="s">
        <v>3310</v>
      </c>
      <c r="U1338" s="443">
        <f>VLOOKUP(N1338,Register!$B:$E,4,FALSE)</f>
        <v>3000</v>
      </c>
      <c r="V1338" s="412"/>
      <c r="W1338" s="270"/>
      <c r="X1338" s="270"/>
      <c r="Y1338" s="270"/>
      <c r="Z1338" s="270"/>
      <c r="AA1338" s="270"/>
      <c r="AB1338" s="270"/>
      <c r="AC1338" s="270"/>
    </row>
    <row r="1339" ht="15.75" customHeight="1">
      <c r="A1339" s="176" t="s">
        <v>2980</v>
      </c>
      <c r="B1339" s="449" t="str">
        <f>VLOOKUP(C1339,'Tech. sheet (2)'!$A:$S,18,FALSE)</f>
        <v>L-950-876-270TH435F5628-BAO-20EB05</v>
      </c>
      <c r="C1339" s="437" t="str">
        <f>VLOOKUP(A1339,Register!$B:$F,3,FALSE)</f>
        <v>OT153-ELQ1542A3A BAO</v>
      </c>
      <c r="D1339" s="437" t="str">
        <f>VLOOKUP(C1339,'Tech. sheet (2)'!$A:$S,17,FALSE)</f>
        <v>153-1 A</v>
      </c>
      <c r="E1339" s="447" t="str">
        <f>VLOOKUP(C1339,'Tech. sheet (2)'!$A:$S,12,FALSE)</f>
        <v>W/G</v>
      </c>
      <c r="F1339" s="505">
        <v>3.0</v>
      </c>
      <c r="G1339" s="505">
        <v>816733.0</v>
      </c>
      <c r="H1339" s="436">
        <f>VLOOKUP(A1339,Register!$B:$E,4,FALSE)</f>
        <v>10000</v>
      </c>
      <c r="I1339" s="412"/>
      <c r="J1339" s="412"/>
      <c r="K1339" s="412"/>
      <c r="L1339" s="412"/>
      <c r="M1339" s="412"/>
      <c r="N1339" s="111" t="s">
        <v>2951</v>
      </c>
      <c r="O1339" s="344" t="str">
        <f>VLOOKUP(P1339,'Tech. sheet (2)'!$A:$R,18,FALSE)</f>
        <v>L-896-795-180TH550F5028-BAO-V14K05</v>
      </c>
      <c r="P1339" s="343" t="str">
        <f>VLOOKUP(N1339,Register!$B:$E,3,FALSE)</f>
        <v>0,18x896x795 BAO W/С</v>
      </c>
      <c r="Q1339" s="437" t="str">
        <f>VLOOKUP(P1339,'Tech. sheet (2)'!$A:$S,17,FALSE)</f>
        <v>BIL-7 B</v>
      </c>
      <c r="R1339" s="437" t="str">
        <f>VLOOKUP(P1339,'Tech. sheet (2)'!$A:$S,12,FALSE)</f>
        <v>W/С</v>
      </c>
      <c r="S1339" s="505">
        <v>2.0</v>
      </c>
      <c r="T1339" s="505">
        <v>818062.0</v>
      </c>
      <c r="U1339" s="436">
        <f>VLOOKUP(N1339,Register!$B:$E,4,FALSE)</f>
        <v>40000</v>
      </c>
      <c r="V1339" s="412"/>
      <c r="W1339" s="270"/>
      <c r="X1339" s="270"/>
      <c r="Y1339" s="270"/>
      <c r="Z1339" s="270"/>
      <c r="AA1339" s="270"/>
      <c r="AB1339" s="270"/>
      <c r="AC1339" s="270"/>
    </row>
    <row r="1340" ht="15.75" customHeight="1">
      <c r="A1340" s="111" t="s">
        <v>2997</v>
      </c>
      <c r="B1340" s="436" t="str">
        <f>VLOOKUP(C1340,'Tech. sheet (2)'!$A:$S,18,FALSE)</f>
        <v>L-922-868-160TH520F2020-BAO-21EK05</v>
      </c>
      <c r="C1340" s="437" t="str">
        <f>VLOOKUP(A1340,Register!$B:$F,3,FALSE)</f>
        <v>OT70-21EK05 0,16 BAO</v>
      </c>
      <c r="D1340" s="437" t="str">
        <f>VLOOKUP(C1340,'Tech. sheet (2)'!$A:$S,17,FALSE)</f>
        <v>70-6 D</v>
      </c>
      <c r="E1340" s="437" t="str">
        <f>VLOOKUP(C1340,'Tech. sheet (2)'!$A:$S,12,FALSE)</f>
        <v>21EK05</v>
      </c>
      <c r="F1340" s="505">
        <v>2.0</v>
      </c>
      <c r="G1340" s="505" t="s">
        <v>3309</v>
      </c>
      <c r="H1340" s="436">
        <f>VLOOKUP(A1340,Register!$B:$E,4,FALSE)</f>
        <v>30000</v>
      </c>
      <c r="I1340" s="412"/>
      <c r="J1340" s="412"/>
      <c r="K1340" s="412"/>
      <c r="L1340" s="412"/>
      <c r="M1340" s="412"/>
      <c r="N1340" s="111" t="s">
        <v>3018</v>
      </c>
      <c r="O1340" s="450" t="str">
        <f>VLOOKUP(P1340,'Tech. sheet (2)'!$A:$R,18,FALSE)</f>
        <v>L-975-925-140TS550S2828-USK-21EK05</v>
      </c>
      <c r="P1340" s="343" t="str">
        <f>VLOOKUP(N1340,Register!$B:$E,3,FALSE)</f>
        <v>0,14x975x925 W/K USK</v>
      </c>
      <c r="Q1340" s="437" t="str">
        <f>VLOOKUP(P1340,'Tech. sheet (2)'!$A:$S,17,FALSE)</f>
        <v>BUF-12 A</v>
      </c>
      <c r="R1340" s="437" t="str">
        <f>VLOOKUP(P1340,'Tech. sheet (2)'!$A:$S,12,FALSE)</f>
        <v>21EK05</v>
      </c>
      <c r="S1340" s="505">
        <v>2.0</v>
      </c>
      <c r="T1340" s="505" t="s">
        <v>3317</v>
      </c>
      <c r="U1340" s="436">
        <v>15000.0</v>
      </c>
      <c r="V1340" s="412"/>
      <c r="W1340" s="270"/>
      <c r="X1340" s="270"/>
      <c r="Y1340" s="270"/>
      <c r="Z1340" s="270"/>
      <c r="AA1340" s="270"/>
      <c r="AB1340" s="270"/>
      <c r="AC1340" s="270"/>
    </row>
    <row r="1341" ht="15.75" customHeight="1">
      <c r="A1341" s="111" t="s">
        <v>2995</v>
      </c>
      <c r="B1341" s="449" t="str">
        <f>VLOOKUP(C1341,'Tech. sheet (2)'!$A:$S,18,FALSE)</f>
        <v>L-975-925-140TS550S2828-USK-21EK05</v>
      </c>
      <c r="C1341" s="437" t="str">
        <f>VLOOKUP(A1341,Register!$B:$F,3,FALSE)</f>
        <v>0,14x975x925 W/K USK</v>
      </c>
      <c r="D1341" s="437" t="str">
        <f>VLOOKUP(C1341,'Tech. sheet (2)'!$A:$S,17,FALSE)</f>
        <v>BUF-12 A</v>
      </c>
      <c r="E1341" s="437" t="str">
        <f>VLOOKUP(C1341,'Tech. sheet (2)'!$A:$S,12,FALSE)</f>
        <v>21EK05</v>
      </c>
      <c r="F1341" s="505">
        <v>2.0</v>
      </c>
      <c r="G1341" s="505" t="s">
        <v>3317</v>
      </c>
      <c r="H1341" s="436">
        <f>VLOOKUP(A1341,Register!$B:$E,4,FALSE)</f>
        <v>8200</v>
      </c>
      <c r="I1341" s="412"/>
      <c r="J1341" s="412"/>
      <c r="K1341" s="412"/>
      <c r="L1341" s="412"/>
      <c r="M1341" s="412"/>
      <c r="N1341" s="243" t="s">
        <v>2992</v>
      </c>
      <c r="O1341" s="344" t="str">
        <f>VLOOKUP(P1341,'Tech. sheet (2)'!$A:$R,18,FALSE)</f>
        <v>L-975-925-140TS550S2828-RAS-21EK05</v>
      </c>
      <c r="P1341" s="343" t="str">
        <f>VLOOKUP(N1341,Register!$B:$E,3,FALSE)</f>
        <v>0,14x975x925 W/K RAS</v>
      </c>
      <c r="Q1341" s="437" t="str">
        <f>VLOOKUP(P1341,'Tech. sheet (2)'!$A:$S,17,FALSE)</f>
        <v>BUF-12 A</v>
      </c>
      <c r="R1341" s="437" t="str">
        <f>VLOOKUP(P1341,'Tech. sheet (2)'!$A:$S,12,FALSE)</f>
        <v>21EK05</v>
      </c>
      <c r="S1341" s="505">
        <v>2.0</v>
      </c>
      <c r="T1341" s="505" t="s">
        <v>3317</v>
      </c>
      <c r="U1341" s="436">
        <f>VLOOKUP(N1341,Register!$B:$E,4,FALSE)</f>
        <v>13451</v>
      </c>
      <c r="V1341" s="412"/>
      <c r="W1341" s="270"/>
      <c r="X1341" s="270"/>
      <c r="Y1341" s="270"/>
      <c r="Z1341" s="270"/>
      <c r="AA1341" s="270"/>
      <c r="AB1341" s="270"/>
      <c r="AC1341" s="270"/>
    </row>
    <row r="1342" ht="15.75" customHeight="1">
      <c r="A1342" s="111" t="s">
        <v>2996</v>
      </c>
      <c r="B1342" s="436" t="str">
        <f>VLOOKUP(C1342,'Tech. sheet (2)'!$A:$S,18,FALSE)</f>
        <v>L-975-925-140TS550S2828-RAS-21EK05</v>
      </c>
      <c r="C1342" s="437" t="str">
        <f>VLOOKUP(A1342,Register!$B:$F,3,FALSE)</f>
        <v>0,14x975x925 W/K RAS</v>
      </c>
      <c r="D1342" s="437" t="str">
        <f>VLOOKUP(C1342,'Tech. sheet (2)'!$A:$S,17,FALSE)</f>
        <v>BUF-12 A</v>
      </c>
      <c r="E1342" s="437" t="str">
        <f>VLOOKUP(C1342,'Tech. sheet (2)'!$A:$S,12,FALSE)</f>
        <v>21EK05</v>
      </c>
      <c r="F1342" s="505">
        <v>2.0</v>
      </c>
      <c r="G1342" s="505" t="s">
        <v>3317</v>
      </c>
      <c r="H1342" s="436">
        <f>VLOOKUP(A1342,Register!$B:$E,4,FALSE)</f>
        <v>30000</v>
      </c>
      <c r="I1342" s="412"/>
      <c r="J1342" s="412"/>
      <c r="K1342" s="412"/>
      <c r="L1342" s="412"/>
      <c r="M1342" s="412"/>
      <c r="N1342" s="111" t="s">
        <v>3026</v>
      </c>
      <c r="O1342" s="344" t="str">
        <f>VLOOKUP(P1342,'Tech. sheet (2)'!$A:$R,18,FALSE)</f>
        <v>L-950-876-270TH435F5628-BAO-20EB05</v>
      </c>
      <c r="P1342" s="343" t="str">
        <f>VLOOKUP(N1342,Register!$B:$E,3,FALSE)</f>
        <v>OT153-ELQ1554A0A BAO</v>
      </c>
      <c r="Q1342" s="437" t="str">
        <f>VLOOKUP(P1342,'Tech. sheet (2)'!$A:$S,17,FALSE)</f>
        <v>153-1 A</v>
      </c>
      <c r="R1342" s="437" t="str">
        <f>VLOOKUP(P1342,'Tech. sheet (2)'!$A:$S,12,FALSE)</f>
        <v>W/G</v>
      </c>
      <c r="S1342" s="505">
        <v>2.0</v>
      </c>
      <c r="T1342" s="505">
        <v>819059.0</v>
      </c>
      <c r="U1342" s="436">
        <v>12000.0</v>
      </c>
      <c r="V1342" s="412"/>
      <c r="W1342" s="270"/>
      <c r="X1342" s="270"/>
      <c r="Y1342" s="270"/>
      <c r="Z1342" s="270"/>
      <c r="AA1342" s="270"/>
      <c r="AB1342" s="270"/>
      <c r="AC1342" s="270"/>
    </row>
    <row r="1343" ht="15.75" customHeight="1">
      <c r="A1343" s="111" t="s">
        <v>2999</v>
      </c>
      <c r="B1343" s="436" t="str">
        <f>VLOOKUP(C1343,'Tech. sheet (2)'!$A:$S,18,FALSE)</f>
        <v>L-954-848-160TH520S2828-USK-15VK05</v>
      </c>
      <c r="C1343" s="437" t="str">
        <f>VLOOKUP(A1343,Register!$B:$F,3,FALSE)</f>
        <v>OT062-ELQ6216A3A USK</v>
      </c>
      <c r="D1343" s="437" t="str">
        <f>VLOOKUP(C1343,'Tech. sheet (2)'!$A:$S,17,FALSE)</f>
        <v>62-3 B</v>
      </c>
      <c r="E1343" s="447" t="str">
        <f>VLOOKUP(C1343,'Tech. sheet (2)'!$A:$S,12,FALSE)</f>
        <v>W/C 15V</v>
      </c>
      <c r="F1343" s="505">
        <v>2.0</v>
      </c>
      <c r="G1343" s="505" t="s">
        <v>3309</v>
      </c>
      <c r="H1343" s="436">
        <f>VLOOKUP(A1343,Register!$B:$E,4,FALSE)</f>
        <v>20000</v>
      </c>
      <c r="I1343" s="412"/>
      <c r="J1343" s="412"/>
      <c r="K1343" s="412"/>
      <c r="L1343" s="412"/>
      <c r="M1343" s="412"/>
      <c r="N1343" s="111" t="s">
        <v>3032</v>
      </c>
      <c r="O1343" s="344" t="str">
        <f>VLOOKUP(P1343,'Tech. sheet (2)'!$A:$R,18,FALSE)</f>
        <v>L-954-848-160TH520S2828-BAO-15VK05</v>
      </c>
      <c r="P1343" s="343" t="str">
        <f>VLOOKUP(N1343,Register!$B:$E,3,FALSE)</f>
        <v>OT062-ELQ6216A3A BAO</v>
      </c>
      <c r="Q1343" s="437" t="str">
        <f>VLOOKUP(P1343,'Tech. sheet (2)'!$A:$S,17,FALSE)</f>
        <v>62-3 B</v>
      </c>
      <c r="R1343" s="437" t="str">
        <f>VLOOKUP(P1343,'Tech. sheet (2)'!$A:$S,12,FALSE)</f>
        <v>W/C 15V</v>
      </c>
      <c r="S1343" s="505">
        <v>1.0</v>
      </c>
      <c r="T1343" s="505" t="s">
        <v>3306</v>
      </c>
      <c r="U1343" s="436">
        <v>15000.0</v>
      </c>
      <c r="V1343" s="412"/>
      <c r="W1343" s="270"/>
      <c r="X1343" s="270"/>
      <c r="Y1343" s="270"/>
      <c r="Z1343" s="270"/>
      <c r="AA1343" s="270"/>
      <c r="AB1343" s="270"/>
      <c r="AC1343" s="270"/>
    </row>
    <row r="1344" ht="15.75" customHeight="1">
      <c r="A1344" s="111" t="s">
        <v>2997</v>
      </c>
      <c r="B1344" s="436" t="str">
        <f>VLOOKUP(C1344,'Tech. sheet (2)'!$A:$S,18,FALSE)</f>
        <v>L-922-868-160TH520F2020-BAO-21EK05</v>
      </c>
      <c r="C1344" s="437" t="str">
        <f>VLOOKUP(A1344,Register!$B:$F,3,FALSE)</f>
        <v>OT70-21EK05 0,16 BAO</v>
      </c>
      <c r="D1344" s="437" t="str">
        <f>VLOOKUP(C1344,'Tech. sheet (2)'!$A:$S,17,FALSE)</f>
        <v>70-6 D</v>
      </c>
      <c r="E1344" s="437" t="str">
        <f>VLOOKUP(C1344,'Tech. sheet (2)'!$A:$S,12,FALSE)</f>
        <v>21EK05</v>
      </c>
      <c r="F1344" s="505">
        <v>3.0</v>
      </c>
      <c r="G1344" s="505" t="s">
        <v>3310</v>
      </c>
      <c r="H1344" s="436">
        <v>16500.0</v>
      </c>
      <c r="I1344" s="412"/>
      <c r="J1344" s="412"/>
      <c r="K1344" s="412"/>
      <c r="L1344" s="412"/>
      <c r="M1344" s="412"/>
      <c r="N1344" s="111" t="s">
        <v>3032</v>
      </c>
      <c r="O1344" s="344" t="str">
        <f>VLOOKUP(P1344,'Tech. sheet (2)'!$A:$R,18,FALSE)</f>
        <v>L-954-848-160TH520S2828-BAO-15VK05</v>
      </c>
      <c r="P1344" s="343" t="str">
        <f>VLOOKUP(N1344,Register!$B:$E,3,FALSE)</f>
        <v>OT062-ELQ6216A3A BAO</v>
      </c>
      <c r="Q1344" s="437" t="str">
        <f>VLOOKUP(P1344,'Tech. sheet (2)'!$A:$S,17,FALSE)</f>
        <v>62-3 B</v>
      </c>
      <c r="R1344" s="437" t="str">
        <f>VLOOKUP(P1344,'Tech. sheet (2)'!$A:$S,12,FALSE)</f>
        <v>W/C 15V</v>
      </c>
      <c r="S1344" s="505">
        <v>2.0</v>
      </c>
      <c r="T1344" s="505" t="s">
        <v>3309</v>
      </c>
      <c r="U1344" s="436">
        <v>15000.0</v>
      </c>
      <c r="V1344" s="412"/>
      <c r="W1344" s="270"/>
      <c r="X1344" s="270"/>
      <c r="Y1344" s="270"/>
      <c r="Z1344" s="270"/>
      <c r="AA1344" s="270"/>
      <c r="AB1344" s="270"/>
      <c r="AC1344" s="270"/>
    </row>
    <row r="1345" ht="15.75" customHeight="1">
      <c r="A1345" s="111" t="s">
        <v>2995</v>
      </c>
      <c r="B1345" s="449" t="str">
        <f>VLOOKUP(C1345,'Tech. sheet (2)'!$A:$S,18,FALSE)</f>
        <v>L-975-925-140TS550S2828-USK-21EK05</v>
      </c>
      <c r="C1345" s="437" t="str">
        <f>VLOOKUP(A1345,Register!$B:$F,3,FALSE)</f>
        <v>0,14x975x925 W/K USK</v>
      </c>
      <c r="D1345" s="437" t="str">
        <f>VLOOKUP(C1345,'Tech. sheet (2)'!$A:$S,17,FALSE)</f>
        <v>BUF-12 A</v>
      </c>
      <c r="E1345" s="437" t="str">
        <f>VLOOKUP(C1345,'Tech. sheet (2)'!$A:$S,12,FALSE)</f>
        <v>21EK05</v>
      </c>
      <c r="F1345" s="505">
        <v>3.0</v>
      </c>
      <c r="G1345" s="505" t="s">
        <v>3310</v>
      </c>
      <c r="H1345" s="436">
        <f>VLOOKUP(A1345,Register!$B:$E,4,FALSE)</f>
        <v>8200</v>
      </c>
      <c r="I1345" s="412"/>
      <c r="J1345" s="412"/>
      <c r="K1345" s="412"/>
      <c r="L1345" s="412"/>
      <c r="M1345" s="412"/>
      <c r="N1345" s="111" t="s">
        <v>3032</v>
      </c>
      <c r="O1345" s="344" t="str">
        <f>VLOOKUP(P1345,'Tech. sheet (2)'!$A:$R,18,FALSE)</f>
        <v>L-954-848-160TH520S2828-BAO-15VK05</v>
      </c>
      <c r="P1345" s="343" t="str">
        <f>VLOOKUP(N1345,Register!$B:$E,3,FALSE)</f>
        <v>OT062-ELQ6216A3A BAO</v>
      </c>
      <c r="Q1345" s="437" t="str">
        <f>VLOOKUP(P1345,'Tech. sheet (2)'!$A:$S,17,FALSE)</f>
        <v>62-3 B</v>
      </c>
      <c r="R1345" s="437" t="str">
        <f>VLOOKUP(P1345,'Tech. sheet (2)'!$A:$S,12,FALSE)</f>
        <v>W/C 15V</v>
      </c>
      <c r="S1345" s="505">
        <v>1.0</v>
      </c>
      <c r="T1345" s="505" t="s">
        <v>3306</v>
      </c>
      <c r="U1345" s="436">
        <v>20000.0</v>
      </c>
      <c r="V1345" s="412"/>
      <c r="W1345" s="270"/>
      <c r="X1345" s="270"/>
      <c r="Y1345" s="270"/>
      <c r="Z1345" s="270"/>
      <c r="AA1345" s="270"/>
      <c r="AB1345" s="270"/>
      <c r="AC1345" s="270"/>
    </row>
    <row r="1346" ht="15.75" customHeight="1">
      <c r="A1346" s="111" t="s">
        <v>2996</v>
      </c>
      <c r="B1346" s="436" t="str">
        <f>VLOOKUP(C1346,'Tech. sheet (2)'!$A:$S,18,FALSE)</f>
        <v>L-975-925-140TS550S2828-RAS-21EK05</v>
      </c>
      <c r="C1346" s="437" t="str">
        <f>VLOOKUP(A1346,Register!$B:$F,3,FALSE)</f>
        <v>0,14x975x925 W/K RAS</v>
      </c>
      <c r="D1346" s="437" t="str">
        <f>VLOOKUP(C1346,'Tech. sheet (2)'!$A:$S,17,FALSE)</f>
        <v>BUF-12 A</v>
      </c>
      <c r="E1346" s="437" t="str">
        <f>VLOOKUP(C1346,'Tech. sheet (2)'!$A:$S,12,FALSE)</f>
        <v>21EK05</v>
      </c>
      <c r="F1346" s="505">
        <v>3.0</v>
      </c>
      <c r="G1346" s="505" t="s">
        <v>3310</v>
      </c>
      <c r="H1346" s="436">
        <f>VLOOKUP(A1346,Register!$B:$E,4,FALSE)</f>
        <v>30000</v>
      </c>
      <c r="I1346" s="412"/>
      <c r="J1346" s="412"/>
      <c r="K1346" s="412"/>
      <c r="L1346" s="412"/>
      <c r="M1346" s="412"/>
      <c r="N1346" s="111" t="s">
        <v>3033</v>
      </c>
      <c r="O1346" s="344" t="str">
        <f>VLOOKUP(P1346,'Tech. sheet (2)'!$A:$R,18,FALSE)</f>
        <v>L-954-848-160TH520S2828-BAO-15VK05</v>
      </c>
      <c r="P1346" s="343" t="str">
        <f>VLOOKUP(N1346,Register!$B:$E,3,FALSE)</f>
        <v>OT062-ELQ6216A3A BAO</v>
      </c>
      <c r="Q1346" s="437" t="str">
        <f>VLOOKUP(P1346,'Tech. sheet (2)'!$A:$S,17,FALSE)</f>
        <v>62-3 B</v>
      </c>
      <c r="R1346" s="437" t="str">
        <f>VLOOKUP(P1346,'Tech. sheet (2)'!$A:$S,12,FALSE)</f>
        <v>W/C 15V</v>
      </c>
      <c r="S1346" s="505">
        <v>1.0</v>
      </c>
      <c r="T1346" s="505" t="s">
        <v>3306</v>
      </c>
      <c r="U1346" s="436">
        <f>VLOOKUP(N1346,Register!$B:$E,4,FALSE)</f>
        <v>30000</v>
      </c>
      <c r="V1346" s="412"/>
      <c r="W1346" s="270"/>
      <c r="X1346" s="270"/>
      <c r="Y1346" s="270"/>
      <c r="Z1346" s="270"/>
      <c r="AA1346" s="270"/>
      <c r="AB1346" s="270"/>
      <c r="AC1346" s="270"/>
    </row>
    <row r="1347" ht="15.75" customHeight="1">
      <c r="A1347" s="111" t="s">
        <v>3001</v>
      </c>
      <c r="B1347" s="436" t="str">
        <f>VLOOKUP(C1347,'Tech. sheet (2)'!$A:$S,18,FALSE)</f>
        <v>L-808-908-200TH550S2828-BAO-15VK05</v>
      </c>
      <c r="C1347" s="437" t="str">
        <f>VLOOKUP(A1347,Register!$B:$F,3,FALSE)</f>
        <v>OT96-15VK05 BAO</v>
      </c>
      <c r="D1347" s="437" t="str">
        <f>VLOOKUP(C1347,'Tech. sheet (2)'!$A:$S,17,FALSE)</f>
        <v>96-8 A</v>
      </c>
      <c r="E1347" s="437" t="str">
        <f>VLOOKUP(C1347,'Tech. sheet (2)'!$A:$S,12,FALSE)</f>
        <v>15VK05</v>
      </c>
      <c r="F1347" s="505">
        <v>2.0</v>
      </c>
      <c r="G1347" s="505" t="s">
        <v>3309</v>
      </c>
      <c r="H1347" s="436">
        <f>VLOOKUP(A1347,Register!$B:$E,4,FALSE)</f>
        <v>8200</v>
      </c>
      <c r="I1347" s="412"/>
      <c r="J1347" s="412"/>
      <c r="K1347" s="412"/>
      <c r="L1347" s="412"/>
      <c r="M1347" s="412"/>
      <c r="N1347" s="111" t="s">
        <v>3032</v>
      </c>
      <c r="O1347" s="344" t="str">
        <f>VLOOKUP(P1347,'Tech. sheet (2)'!$A:$R,18,FALSE)</f>
        <v>L-954-848-160TH520S2828-BAO-15VK05</v>
      </c>
      <c r="P1347" s="343" t="str">
        <f>VLOOKUP(N1347,Register!$B:$E,3,FALSE)</f>
        <v>OT062-ELQ6216A3A BAO</v>
      </c>
      <c r="Q1347" s="437" t="str">
        <f>VLOOKUP(P1347,'Tech. sheet (2)'!$A:$S,17,FALSE)</f>
        <v>62-3 B</v>
      </c>
      <c r="R1347" s="437" t="str">
        <f>VLOOKUP(P1347,'Tech. sheet (2)'!$A:$S,12,FALSE)</f>
        <v>W/C 15V</v>
      </c>
      <c r="S1347" s="505">
        <v>2.0</v>
      </c>
      <c r="T1347" s="505" t="s">
        <v>3309</v>
      </c>
      <c r="U1347" s="436">
        <f>VLOOKUP(N1347,Register!$B:$E,4,FALSE)</f>
        <v>30000</v>
      </c>
      <c r="V1347" s="412"/>
      <c r="W1347" s="270"/>
      <c r="X1347" s="270"/>
      <c r="Y1347" s="270"/>
      <c r="Z1347" s="270"/>
      <c r="AA1347" s="270"/>
      <c r="AB1347" s="270"/>
      <c r="AC1347" s="270"/>
    </row>
    <row r="1348" ht="15.75" customHeight="1">
      <c r="A1348" s="111" t="s">
        <v>2964</v>
      </c>
      <c r="B1348" s="436" t="str">
        <f>VLOOKUP(C1348,'Tech. sheet (2)'!$A:$S,18,FALSE)</f>
        <v>L-913-766-140TS340F2020-RAS-21EK05</v>
      </c>
      <c r="C1348" s="437" t="str">
        <f>VLOOKUP(A1348,Register!$B:$F,3,FALSE)</f>
        <v>0,14x913x766 RAS 21E</v>
      </c>
      <c r="D1348" s="437" t="str">
        <f>VLOOKUP(C1348,'Tech. sheet (2)'!$A:$S,17,FALSE)</f>
        <v>BUF-2</v>
      </c>
      <c r="E1348" s="437" t="str">
        <f>VLOOKUP(C1348,'Tech. sheet (2)'!$A:$S,12,FALSE)</f>
        <v>21EK05</v>
      </c>
      <c r="F1348" s="505">
        <v>2.0</v>
      </c>
      <c r="G1348" s="505" t="s">
        <v>3317</v>
      </c>
      <c r="H1348" s="436">
        <f>VLOOKUP(A1348,Register!$B:$E,4,FALSE)</f>
        <v>14000</v>
      </c>
      <c r="I1348" s="412"/>
      <c r="J1348" s="412"/>
      <c r="K1348" s="412"/>
      <c r="L1348" s="412"/>
      <c r="M1348" s="412"/>
      <c r="N1348" s="111" t="s">
        <v>3033</v>
      </c>
      <c r="O1348" s="344" t="str">
        <f>VLOOKUP(P1348,'Tech. sheet (2)'!$A:$R,18,FALSE)</f>
        <v>L-954-848-160TH520S2828-BAO-15VK05</v>
      </c>
      <c r="P1348" s="343" t="str">
        <f>VLOOKUP(N1348,Register!$B:$E,3,FALSE)</f>
        <v>OT062-ELQ6216A3A BAO</v>
      </c>
      <c r="Q1348" s="437" t="str">
        <f>VLOOKUP(P1348,'Tech. sheet (2)'!$A:$S,17,FALSE)</f>
        <v>62-3 B</v>
      </c>
      <c r="R1348" s="437" t="str">
        <f>VLOOKUP(P1348,'Tech. sheet (2)'!$A:$S,12,FALSE)</f>
        <v>W/C 15V</v>
      </c>
      <c r="S1348" s="505">
        <v>2.0</v>
      </c>
      <c r="T1348" s="505" t="s">
        <v>3309</v>
      </c>
      <c r="U1348" s="436">
        <v>20000.0</v>
      </c>
      <c r="V1348" s="412"/>
      <c r="W1348" s="270"/>
      <c r="X1348" s="270"/>
      <c r="Y1348" s="270"/>
      <c r="Z1348" s="270"/>
      <c r="AA1348" s="270"/>
      <c r="AB1348" s="270"/>
      <c r="AC1348" s="270"/>
    </row>
    <row r="1349" ht="15.75" customHeight="1">
      <c r="A1349" s="111" t="s">
        <v>3004</v>
      </c>
      <c r="B1349" s="436" t="str">
        <f>VLOOKUP(C1349,'Tech. sheet (2)'!$A:$S,18,FALSE)</f>
        <v>L-913-766-140TS340F2020-RAS-21EK05</v>
      </c>
      <c r="C1349" s="437" t="str">
        <f>VLOOKUP(A1349,Register!$B:$F,3,FALSE)</f>
        <v>0,14x913x766 RAS 21E</v>
      </c>
      <c r="D1349" s="437" t="str">
        <f>VLOOKUP(C1349,'Tech. sheet (2)'!$A:$S,17,FALSE)</f>
        <v>BUF-2</v>
      </c>
      <c r="E1349" s="437" t="str">
        <f>VLOOKUP(C1349,'Tech. sheet (2)'!$A:$S,12,FALSE)</f>
        <v>21EK05</v>
      </c>
      <c r="F1349" s="505">
        <v>2.0</v>
      </c>
      <c r="G1349" s="505" t="s">
        <v>3317</v>
      </c>
      <c r="H1349" s="436">
        <f>VLOOKUP(A1349,Register!$B:$E,4,FALSE)</f>
        <v>10000</v>
      </c>
      <c r="I1349" s="412"/>
      <c r="J1349" s="412"/>
      <c r="K1349" s="412"/>
      <c r="L1349" s="412"/>
      <c r="M1349" s="412"/>
      <c r="N1349" s="111" t="s">
        <v>3040</v>
      </c>
      <c r="O1349" s="344" t="str">
        <f>VLOOKUP(P1349,'Tech. sheet (2)'!$A:$R,18,FALSE)</f>
        <v>L-922-868-160TH520F2020-BAO-21EK05</v>
      </c>
      <c r="P1349" s="343" t="str">
        <f>VLOOKUP(N1349,Register!$B:$E,3,FALSE)</f>
        <v>OT70-21EK05 0,16 BAO</v>
      </c>
      <c r="Q1349" s="437" t="str">
        <f>VLOOKUP(P1349,'Tech. sheet (2)'!$A:$S,17,FALSE)</f>
        <v>70-6 D</v>
      </c>
      <c r="R1349" s="437" t="str">
        <f>VLOOKUP(P1349,'Tech. sheet (2)'!$A:$S,12,FALSE)</f>
        <v>21EK05</v>
      </c>
      <c r="S1349" s="505">
        <v>1.0</v>
      </c>
      <c r="T1349" s="505" t="s">
        <v>3306</v>
      </c>
      <c r="U1349" s="436">
        <f>VLOOKUP(N1349,Register!$B:$E,4,FALSE)</f>
        <v>17000</v>
      </c>
      <c r="V1349" s="412"/>
      <c r="W1349" s="270"/>
      <c r="X1349" s="270"/>
      <c r="Y1349" s="270"/>
      <c r="Z1349" s="270"/>
      <c r="AA1349" s="270"/>
      <c r="AB1349" s="270"/>
      <c r="AC1349" s="270"/>
    </row>
    <row r="1350" ht="15.75" customHeight="1">
      <c r="A1350" s="111" t="s">
        <v>3000</v>
      </c>
      <c r="B1350" s="436" t="str">
        <f>VLOOKUP(C1350,'Tech. sheet (2)'!$A:$S,18,FALSE)</f>
        <v>L-954-848-160TH520S2828-BAO-15VK05</v>
      </c>
      <c r="C1350" s="437" t="str">
        <f>VLOOKUP(A1350,Register!$B:$F,3,FALSE)</f>
        <v>OT062-ELQ6216A3A BAO</v>
      </c>
      <c r="D1350" s="437" t="str">
        <f>VLOOKUP(C1350,'Tech. sheet (2)'!$A:$S,17,FALSE)</f>
        <v>62-3 B</v>
      </c>
      <c r="E1350" s="437" t="str">
        <f>VLOOKUP(C1350,'Tech. sheet (2)'!$A:$S,12,FALSE)</f>
        <v>W/C 15V</v>
      </c>
      <c r="F1350" s="505">
        <v>2.0</v>
      </c>
      <c r="G1350" s="505" t="s">
        <v>3309</v>
      </c>
      <c r="H1350" s="436">
        <f>VLOOKUP(A1350,Register!$B:$E,4,FALSE)</f>
        <v>40000</v>
      </c>
      <c r="I1350" s="412"/>
      <c r="J1350" s="412"/>
      <c r="K1350" s="412"/>
      <c r="L1350" s="412"/>
      <c r="M1350" s="412"/>
      <c r="N1350" s="111" t="s">
        <v>3040</v>
      </c>
      <c r="O1350" s="344" t="str">
        <f>VLOOKUP(P1350,'Tech. sheet (2)'!$A:$R,18,FALSE)</f>
        <v>L-922-868-160TH520F2020-BAO-21EK05</v>
      </c>
      <c r="P1350" s="343" t="str">
        <f>VLOOKUP(N1350,Register!$B:$E,3,FALSE)</f>
        <v>OT70-21EK05 0,16 BAO</v>
      </c>
      <c r="Q1350" s="437" t="str">
        <f>VLOOKUP(P1350,'Tech. sheet (2)'!$A:$S,17,FALSE)</f>
        <v>70-6 D</v>
      </c>
      <c r="R1350" s="437" t="str">
        <f>VLOOKUP(P1350,'Tech. sheet (2)'!$A:$S,12,FALSE)</f>
        <v>21EK05</v>
      </c>
      <c r="S1350" s="505">
        <v>2.0</v>
      </c>
      <c r="T1350" s="505" t="s">
        <v>3309</v>
      </c>
      <c r="U1350" s="436">
        <f>VLOOKUP(N1350,Register!$B:$E,4,FALSE)</f>
        <v>17000</v>
      </c>
      <c r="V1350" s="412"/>
      <c r="W1350" s="270"/>
      <c r="X1350" s="270"/>
      <c r="Y1350" s="270"/>
      <c r="Z1350" s="270"/>
      <c r="AA1350" s="270"/>
      <c r="AB1350" s="270"/>
      <c r="AC1350" s="270"/>
    </row>
    <row r="1351" ht="15.75" customHeight="1">
      <c r="A1351" s="111" t="s">
        <v>3002</v>
      </c>
      <c r="B1351" s="436" t="str">
        <f>VLOOKUP(C1351,'Tech. sheet (2)'!$A:$S,18,FALSE)</f>
        <v>L-808-908-180TH550S2828-BAO-A07K05</v>
      </c>
      <c r="C1351" s="437" t="str">
        <f>VLOOKUP(A1351,Register!$B:$F,3,FALSE)</f>
        <v>OT96 ALU/C 0,18 BAO auto</v>
      </c>
      <c r="D1351" s="437" t="str">
        <f>VLOOKUP(C1351,'Tech. sheet (2)'!$A:$S,17,FALSE)</f>
        <v>96-1 B</v>
      </c>
      <c r="E1351" s="437" t="str">
        <f>VLOOKUP(C1351,'Tech. sheet (2)'!$A:$S,12,FALSE)</f>
        <v>ALU/C</v>
      </c>
      <c r="F1351" s="505">
        <v>1.0</v>
      </c>
      <c r="G1351" s="505" t="s">
        <v>3308</v>
      </c>
      <c r="H1351" s="436">
        <f>VLOOKUP(A1351,Register!$B:$E,4,FALSE)</f>
        <v>30000</v>
      </c>
      <c r="I1351" s="412"/>
      <c r="J1351" s="412"/>
      <c r="K1351" s="412"/>
      <c r="L1351" s="412"/>
      <c r="M1351" s="412"/>
      <c r="N1351" s="111" t="s">
        <v>3048</v>
      </c>
      <c r="O1351" s="344" t="str">
        <f>VLOOKUP(P1351,'Tech. sheet (2)'!$A:$R,18,FALSE)</f>
        <v>L-975-925-140TS550S2828-RAS-21EK05</v>
      </c>
      <c r="P1351" s="343" t="str">
        <f>VLOOKUP(N1351,Register!$B:$E,3,FALSE)</f>
        <v>0,14x975x925 W/K RAS</v>
      </c>
      <c r="Q1351" s="437" t="str">
        <f>VLOOKUP(P1351,'Tech. sheet (2)'!$A:$S,17,FALSE)</f>
        <v>BUF-12 A</v>
      </c>
      <c r="R1351" s="437" t="str">
        <f>VLOOKUP(P1351,'Tech. sheet (2)'!$A:$S,12,FALSE)</f>
        <v>21EK05</v>
      </c>
      <c r="S1351" s="505">
        <v>2.0</v>
      </c>
      <c r="T1351" s="505" t="s">
        <v>3317</v>
      </c>
      <c r="U1351" s="436">
        <f>VLOOKUP(N1351,Register!$B:$E,4,FALSE)</f>
        <v>11400</v>
      </c>
      <c r="V1351" s="412"/>
      <c r="W1351" s="270"/>
      <c r="X1351" s="270"/>
      <c r="Y1351" s="270"/>
      <c r="Z1351" s="270"/>
      <c r="AA1351" s="270"/>
      <c r="AB1351" s="270"/>
      <c r="AC1351" s="270"/>
    </row>
    <row r="1352" ht="15.75" customHeight="1">
      <c r="A1352" s="111" t="s">
        <v>2943</v>
      </c>
      <c r="B1352" s="436" t="str">
        <f>VLOOKUP(C1352,'Tech. sheet (2)'!$A:$S,18,FALSE)</f>
        <v>L-838-942-170TH550F2820-BAO-A55K05</v>
      </c>
      <c r="C1352" s="437" t="str">
        <f>VLOOKUP(A1352,Register!$B:$F,3,FALSE)</f>
        <v>0,17x838x942 ALU/С BAO</v>
      </c>
      <c r="D1352" s="437" t="str">
        <f>VLOOKUP(C1352,'Tech. sheet (2)'!$A:$S,17,FALSE)</f>
        <v>BUF-8 A</v>
      </c>
      <c r="E1352" s="437" t="str">
        <f>VLOOKUP(C1352,'Tech. sheet (2)'!$A:$S,12,FALSE)</f>
        <v>ALU/С</v>
      </c>
      <c r="F1352" s="505">
        <v>1.0</v>
      </c>
      <c r="G1352" s="505" t="s">
        <v>3308</v>
      </c>
      <c r="H1352" s="436">
        <f>VLOOKUP(A1352,Register!$B:$E,4,FALSE)</f>
        <v>40000</v>
      </c>
      <c r="I1352" s="412"/>
      <c r="J1352" s="412"/>
      <c r="K1352" s="412"/>
      <c r="L1352" s="412"/>
      <c r="M1352" s="412"/>
      <c r="N1352" s="111" t="s">
        <v>3048</v>
      </c>
      <c r="O1352" s="344" t="str">
        <f>VLOOKUP(P1352,'Tech. sheet (2)'!$A:$R,18,FALSE)</f>
        <v>L-975-925-140TS550S2828-RAS-21EK05</v>
      </c>
      <c r="P1352" s="343" t="str">
        <f>VLOOKUP(N1352,Register!$B:$E,3,FALSE)</f>
        <v>0,14x975x925 W/K RAS</v>
      </c>
      <c r="Q1352" s="437" t="str">
        <f>VLOOKUP(P1352,'Tech. sheet (2)'!$A:$S,17,FALSE)</f>
        <v>BUF-12 A</v>
      </c>
      <c r="R1352" s="437" t="str">
        <f>VLOOKUP(P1352,'Tech. sheet (2)'!$A:$S,12,FALSE)</f>
        <v>21EK05</v>
      </c>
      <c r="S1352" s="505">
        <v>3.0</v>
      </c>
      <c r="T1352" s="505" t="s">
        <v>3310</v>
      </c>
      <c r="U1352" s="436">
        <f>VLOOKUP(N1352,Register!$B:$E,4,FALSE)</f>
        <v>11400</v>
      </c>
      <c r="V1352" s="412"/>
      <c r="W1352" s="270"/>
      <c r="X1352" s="270"/>
      <c r="Y1352" s="270"/>
      <c r="Z1352" s="270"/>
      <c r="AA1352" s="270"/>
      <c r="AB1352" s="270"/>
      <c r="AC1352" s="270"/>
    </row>
    <row r="1353" ht="15.75" customHeight="1">
      <c r="A1353" s="111" t="s">
        <v>2944</v>
      </c>
      <c r="B1353" s="436" t="str">
        <f>VLOOKUP(C1353,'Tech. sheet (2)'!$A:$S,18,FALSE)</f>
        <v>L-838-942-170TH550F2820-BAO-A55K05</v>
      </c>
      <c r="C1353" s="437" t="str">
        <f>VLOOKUP(A1353,Register!$B:$F,3,FALSE)</f>
        <v>0,17x838x942 ALU/С BAO</v>
      </c>
      <c r="D1353" s="437" t="str">
        <f>VLOOKUP(C1353,'Tech. sheet (2)'!$A:$S,17,FALSE)</f>
        <v>BUF-8 A</v>
      </c>
      <c r="E1353" s="437" t="str">
        <f>VLOOKUP(C1353,'Tech. sheet (2)'!$A:$S,12,FALSE)</f>
        <v>ALU/С</v>
      </c>
      <c r="F1353" s="505">
        <v>1.0</v>
      </c>
      <c r="G1353" s="505" t="s">
        <v>3308</v>
      </c>
      <c r="H1353" s="436">
        <f>VLOOKUP(A1353,Register!$B:$E,4,FALSE)</f>
        <v>20000</v>
      </c>
      <c r="I1353" s="412"/>
      <c r="J1353" s="412"/>
      <c r="K1353" s="412"/>
      <c r="L1353" s="412"/>
      <c r="M1353" s="412"/>
      <c r="N1353" s="111" t="s">
        <v>3040</v>
      </c>
      <c r="O1353" s="344" t="str">
        <f>VLOOKUP(P1353,'Tech. sheet (2)'!$A:$R,18,FALSE)</f>
        <v>L-922-868-160TH520F2020-BAO-21EK05</v>
      </c>
      <c r="P1353" s="343" t="str">
        <f>VLOOKUP(N1353,Register!$B:$E,3,FALSE)</f>
        <v>OT70-21EK05 0,16 BAO</v>
      </c>
      <c r="Q1353" s="437" t="str">
        <f>VLOOKUP(P1353,'Tech. sheet (2)'!$A:$S,17,FALSE)</f>
        <v>70-6 D</v>
      </c>
      <c r="R1353" s="437" t="str">
        <f>VLOOKUP(P1353,'Tech. sheet (2)'!$A:$S,12,FALSE)</f>
        <v>21EK05</v>
      </c>
      <c r="S1353" s="505">
        <v>3.0</v>
      </c>
      <c r="T1353" s="505" t="s">
        <v>3310</v>
      </c>
      <c r="U1353" s="436">
        <f>VLOOKUP(N1353,Register!$B:$E,4,FALSE)</f>
        <v>17000</v>
      </c>
      <c r="V1353" s="412"/>
      <c r="W1353" s="270"/>
      <c r="X1353" s="270"/>
      <c r="Y1353" s="270"/>
      <c r="Z1353" s="270"/>
      <c r="AA1353" s="270"/>
      <c r="AB1353" s="270"/>
      <c r="AC1353" s="270"/>
    </row>
    <row r="1354" ht="15.75" customHeight="1">
      <c r="A1354" s="111" t="s">
        <v>3009</v>
      </c>
      <c r="B1354" s="449" t="str">
        <f>VLOOKUP(C1354,'Tech. sheet (2)'!$A:$S,18,FALSE)</f>
        <v>L-975-925-140TS550S2828-USK-21EK05</v>
      </c>
      <c r="C1354" s="437" t="str">
        <f>VLOOKUP(A1354,Register!$B:$F,3,FALSE)</f>
        <v>0,14x975x925 W/K USK</v>
      </c>
      <c r="D1354" s="437" t="str">
        <f>VLOOKUP(C1354,'Tech. sheet (2)'!$A:$S,17,FALSE)</f>
        <v>BUF-12 A</v>
      </c>
      <c r="E1354" s="437" t="str">
        <f>VLOOKUP(C1354,'Tech. sheet (2)'!$A:$S,12,FALSE)</f>
        <v>21EK05</v>
      </c>
      <c r="F1354" s="505">
        <v>2.0</v>
      </c>
      <c r="G1354" s="505" t="s">
        <v>3317</v>
      </c>
      <c r="H1354" s="436">
        <f>VLOOKUP(A1354,Register!$B:$E,4,FALSE)</f>
        <v>20000</v>
      </c>
      <c r="I1354" s="412"/>
      <c r="J1354" s="412"/>
      <c r="K1354" s="412"/>
      <c r="L1354" s="412"/>
      <c r="M1354" s="412"/>
      <c r="N1354" s="111"/>
      <c r="O1354" s="344"/>
      <c r="P1354" s="343"/>
      <c r="Q1354" s="437"/>
      <c r="R1354" s="437"/>
      <c r="S1354" s="505"/>
      <c r="T1354" s="505"/>
      <c r="U1354" s="436"/>
      <c r="V1354" s="412"/>
      <c r="W1354" s="270"/>
      <c r="X1354" s="270"/>
      <c r="Y1354" s="270"/>
      <c r="Z1354" s="270"/>
      <c r="AA1354" s="270"/>
      <c r="AB1354" s="270"/>
      <c r="AC1354" s="270"/>
    </row>
    <row r="1355" ht="15.75" customHeight="1">
      <c r="A1355" s="111" t="s">
        <v>3019</v>
      </c>
      <c r="B1355" s="436" t="str">
        <f>VLOOKUP(C1355,'Tech. sheet (2)'!$A:$S,18,FALSE)</f>
        <v>L-954-848-160TH520S2828-BAO-15VK05</v>
      </c>
      <c r="C1355" s="437" t="str">
        <f>VLOOKUP(A1355,Register!$B:$F,3,FALSE)</f>
        <v>OT062-ELQ6216A3A BAO</v>
      </c>
      <c r="D1355" s="437" t="str">
        <f>VLOOKUP(C1355,'Tech. sheet (2)'!$A:$S,17,FALSE)</f>
        <v>62-3 B</v>
      </c>
      <c r="E1355" s="437" t="str">
        <f>VLOOKUP(C1355,'Tech. sheet (2)'!$A:$S,12,FALSE)</f>
        <v>W/C 15V</v>
      </c>
      <c r="F1355" s="505">
        <v>2.0</v>
      </c>
      <c r="G1355" s="505" t="s">
        <v>3309</v>
      </c>
      <c r="H1355" s="436">
        <f>VLOOKUP(A1355,Register!$B:$E,4,FALSE)</f>
        <v>40000</v>
      </c>
      <c r="I1355" s="412"/>
      <c r="J1355" s="412"/>
      <c r="K1355" s="412"/>
      <c r="L1355" s="412"/>
      <c r="M1355" s="412"/>
      <c r="N1355" s="111"/>
      <c r="O1355" s="344"/>
      <c r="P1355" s="343"/>
      <c r="Q1355" s="437"/>
      <c r="R1355" s="437"/>
      <c r="S1355" s="505"/>
      <c r="T1355" s="505"/>
      <c r="U1355" s="436"/>
      <c r="V1355" s="412"/>
      <c r="W1355" s="270"/>
      <c r="X1355" s="270"/>
      <c r="Y1355" s="270"/>
      <c r="Z1355" s="270"/>
      <c r="AA1355" s="270"/>
      <c r="AB1355" s="270"/>
      <c r="AC1355" s="270"/>
    </row>
    <row r="1356" ht="15.75" customHeight="1">
      <c r="A1356" s="517" t="s">
        <v>3024</v>
      </c>
      <c r="B1356" s="449" t="str">
        <f>VLOOKUP(C1356,'Tech. sheet (2)'!$A:$S,18,FALSE)</f>
        <v>L-942-790-160TS340S2020-RAS-21EB05</v>
      </c>
      <c r="C1356" s="437" t="str">
        <f>VLOOKUP(A1356,Register!$B:$F,3,FALSE)</f>
        <v>0,16x942x790 W/G</v>
      </c>
      <c r="D1356" s="437" t="str">
        <f>VLOOKUP(C1356,'Tech. sheet (2)'!$A:$S,17,FALSE)</f>
        <v>BUF-4 A</v>
      </c>
      <c r="E1356" s="437" t="str">
        <f>VLOOKUP(C1356,'Tech. sheet (2)'!$A:$S,12,FALSE)</f>
        <v>W/G 21E</v>
      </c>
      <c r="F1356" s="511">
        <v>2.0</v>
      </c>
      <c r="G1356" s="511" t="s">
        <v>3309</v>
      </c>
      <c r="H1356" s="443">
        <f>VLOOKUP(A1356,Register!$B:$E,4,FALSE)</f>
        <v>3000</v>
      </c>
      <c r="I1356" s="412"/>
      <c r="J1356" s="412"/>
      <c r="K1356" s="412"/>
      <c r="L1356" s="412"/>
      <c r="M1356" s="412"/>
      <c r="N1356" s="111"/>
      <c r="O1356" s="344"/>
      <c r="P1356" s="343"/>
      <c r="Q1356" s="437"/>
      <c r="R1356" s="437"/>
      <c r="S1356" s="505"/>
      <c r="T1356" s="505"/>
      <c r="U1356" s="436"/>
      <c r="V1356" s="412"/>
      <c r="W1356" s="270"/>
      <c r="X1356" s="270"/>
      <c r="Y1356" s="270"/>
      <c r="Z1356" s="270"/>
      <c r="AA1356" s="270"/>
      <c r="AB1356" s="270"/>
      <c r="AC1356" s="270"/>
    </row>
    <row r="1357" ht="15.75" customHeight="1">
      <c r="A1357" s="141" t="s">
        <v>2978</v>
      </c>
      <c r="B1357" s="436" t="str">
        <f>VLOOKUP(C1357,'Tech. sheet (2)'!$A:$S,18,FALSE)</f>
        <v>L-922-868-160TH520F2020-BAO-21EK05</v>
      </c>
      <c r="C1357" s="437" t="str">
        <f>VLOOKUP(A1357,Register!$B:$F,3,FALSE)</f>
        <v>OT70-21EK05 0,16 BAO</v>
      </c>
      <c r="D1357" s="437" t="str">
        <f>VLOOKUP(C1357,'Tech. sheet (2)'!$A:$S,17,FALSE)</f>
        <v>70-6 D</v>
      </c>
      <c r="E1357" s="437" t="str">
        <f>VLOOKUP(C1357,'Tech. sheet (2)'!$A:$S,12,FALSE)</f>
        <v>21EK05</v>
      </c>
      <c r="F1357" s="505">
        <v>3.0</v>
      </c>
      <c r="G1357" s="505" t="s">
        <v>3310</v>
      </c>
      <c r="H1357" s="436">
        <f>VLOOKUP(A1357,Register!$B:$E,4,FALSE)</f>
        <v>5000</v>
      </c>
      <c r="I1357" s="412"/>
      <c r="J1357" s="412"/>
      <c r="K1357" s="412"/>
      <c r="L1357" s="412"/>
      <c r="M1357" s="412"/>
      <c r="N1357" s="111"/>
      <c r="O1357" s="344"/>
      <c r="P1357" s="343"/>
      <c r="Q1357" s="437"/>
      <c r="R1357" s="437"/>
      <c r="S1357" s="505"/>
      <c r="T1357" s="505"/>
      <c r="U1357" s="436"/>
      <c r="V1357" s="412"/>
      <c r="W1357" s="270"/>
      <c r="X1357" s="270"/>
      <c r="Y1357" s="270"/>
      <c r="Z1357" s="270"/>
      <c r="AA1357" s="270"/>
      <c r="AB1357" s="270"/>
      <c r="AC1357" s="270"/>
    </row>
    <row r="1358" ht="15.75" customHeight="1">
      <c r="A1358" s="111" t="s">
        <v>2997</v>
      </c>
      <c r="B1358" s="436" t="str">
        <f>VLOOKUP(C1358,'Tech. sheet (2)'!$A:$S,18,FALSE)</f>
        <v>L-922-868-160TH520F2020-BAO-21EK05</v>
      </c>
      <c r="C1358" s="437" t="str">
        <f>VLOOKUP(A1358,Register!$B:$F,3,FALSE)</f>
        <v>OT70-21EK05 0,16 BAO</v>
      </c>
      <c r="D1358" s="437" t="str">
        <f>VLOOKUP(C1358,'Tech. sheet (2)'!$A:$S,17,FALSE)</f>
        <v>70-6 D</v>
      </c>
      <c r="E1358" s="437" t="str">
        <f>VLOOKUP(C1358,'Tech. sheet (2)'!$A:$S,12,FALSE)</f>
        <v>21EK05</v>
      </c>
      <c r="F1358" s="505">
        <v>3.0</v>
      </c>
      <c r="G1358" s="505" t="s">
        <v>3310</v>
      </c>
      <c r="H1358" s="436">
        <v>6000.0</v>
      </c>
      <c r="I1358" s="412"/>
      <c r="J1358" s="412"/>
      <c r="K1358" s="412"/>
      <c r="L1358" s="412"/>
      <c r="M1358" s="412"/>
      <c r="N1358" s="111"/>
      <c r="O1358" s="344"/>
      <c r="P1358" s="343"/>
      <c r="Q1358" s="437"/>
      <c r="R1358" s="437"/>
      <c r="S1358" s="505"/>
      <c r="T1358" s="505"/>
      <c r="U1358" s="436"/>
      <c r="V1358" s="412"/>
      <c r="W1358" s="270"/>
      <c r="X1358" s="270"/>
      <c r="Y1358" s="270"/>
      <c r="Z1358" s="270"/>
      <c r="AA1358" s="270"/>
      <c r="AB1358" s="270"/>
      <c r="AC1358" s="270"/>
    </row>
    <row r="1359" ht="15.75" customHeight="1">
      <c r="A1359" s="111" t="s">
        <v>3018</v>
      </c>
      <c r="B1359" s="449" t="str">
        <f>VLOOKUP(C1359,'Tech. sheet (2)'!$A:$S,18,FALSE)</f>
        <v>L-975-925-140TS550S2828-USK-21EK05</v>
      </c>
      <c r="C1359" s="437" t="str">
        <f>VLOOKUP(A1359,Register!$B:$F,3,FALSE)</f>
        <v>0,14x975x925 W/K USK</v>
      </c>
      <c r="D1359" s="437" t="str">
        <f>VLOOKUP(C1359,'Tech. sheet (2)'!$A:$S,17,FALSE)</f>
        <v>BUF-12 A</v>
      </c>
      <c r="E1359" s="437" t="str">
        <f>VLOOKUP(C1359,'Tech. sheet (2)'!$A:$S,12,FALSE)</f>
        <v>21EK05</v>
      </c>
      <c r="F1359" s="505">
        <v>3.0</v>
      </c>
      <c r="G1359" s="505" t="s">
        <v>3310</v>
      </c>
      <c r="H1359" s="436">
        <v>15000.0</v>
      </c>
      <c r="I1359" s="412"/>
      <c r="J1359" s="412"/>
      <c r="K1359" s="412"/>
      <c r="L1359" s="412"/>
      <c r="M1359" s="412"/>
      <c r="N1359" s="111"/>
      <c r="O1359" s="344"/>
      <c r="P1359" s="343"/>
      <c r="Q1359" s="437"/>
      <c r="R1359" s="437"/>
      <c r="S1359" s="505"/>
      <c r="T1359" s="505"/>
      <c r="U1359" s="436"/>
      <c r="V1359" s="412"/>
      <c r="W1359" s="270"/>
      <c r="X1359" s="270"/>
      <c r="Y1359" s="270"/>
      <c r="Z1359" s="270"/>
      <c r="AA1359" s="270"/>
      <c r="AB1359" s="270"/>
      <c r="AC1359" s="270"/>
    </row>
    <row r="1360" ht="15.75" customHeight="1">
      <c r="A1360" s="243" t="s">
        <v>2992</v>
      </c>
      <c r="B1360" s="436" t="str">
        <f>VLOOKUP(C1360,'Tech. sheet (2)'!$A:$S,18,FALSE)</f>
        <v>L-975-925-140TS550S2828-RAS-21EK05</v>
      </c>
      <c r="C1360" s="437" t="str">
        <f>VLOOKUP(A1360,Register!$B:$F,3,FALSE)</f>
        <v>0,14x975x925 W/K RAS</v>
      </c>
      <c r="D1360" s="437" t="str">
        <f>VLOOKUP(C1360,'Tech. sheet (2)'!$A:$S,17,FALSE)</f>
        <v>BUF-12 A</v>
      </c>
      <c r="E1360" s="437" t="str">
        <f>VLOOKUP(C1360,'Tech. sheet (2)'!$A:$S,12,FALSE)</f>
        <v>21EK05</v>
      </c>
      <c r="F1360" s="505">
        <v>3.0</v>
      </c>
      <c r="G1360" s="505" t="s">
        <v>3310</v>
      </c>
      <c r="H1360" s="453">
        <f>VLOOKUP(A1360,Register!$B:$E,4,FALSE)</f>
        <v>13451</v>
      </c>
      <c r="I1360" s="412"/>
      <c r="J1360" s="412"/>
      <c r="K1360" s="412"/>
      <c r="L1360" s="412"/>
      <c r="M1360" s="412"/>
      <c r="N1360" s="111"/>
      <c r="O1360" s="344"/>
      <c r="P1360" s="343"/>
      <c r="Q1360" s="437"/>
      <c r="R1360" s="437"/>
      <c r="S1360" s="505"/>
      <c r="T1360" s="505"/>
      <c r="U1360" s="436"/>
      <c r="V1360" s="412"/>
      <c r="W1360" s="270"/>
      <c r="X1360" s="270"/>
      <c r="Y1360" s="270"/>
      <c r="Z1360" s="270"/>
      <c r="AA1360" s="270"/>
      <c r="AB1360" s="270"/>
      <c r="AC1360" s="270"/>
    </row>
    <row r="1361" ht="15.75" customHeight="1">
      <c r="A1361" s="111" t="s">
        <v>3026</v>
      </c>
      <c r="B1361" s="436" t="str">
        <f>VLOOKUP(C1361,'Tech. sheet (2)'!$A:$S,18,FALSE)</f>
        <v>L-950-876-270TH435F5628-BAO-20EB05</v>
      </c>
      <c r="C1361" s="437" t="str">
        <f>VLOOKUP(A1361,Register!$B:$F,3,FALSE)</f>
        <v>OT153-ELQ1554A0A BAO</v>
      </c>
      <c r="D1361" s="437" t="str">
        <f>VLOOKUP(C1361,'Tech. sheet (2)'!$A:$S,17,FALSE)</f>
        <v>153-1 A</v>
      </c>
      <c r="E1361" s="437" t="str">
        <f>VLOOKUP(C1361,'Tech. sheet (2)'!$A:$S,12,FALSE)</f>
        <v>W/G</v>
      </c>
      <c r="F1361" s="505">
        <v>2.0</v>
      </c>
      <c r="G1361" s="505">
        <v>819059.0</v>
      </c>
      <c r="H1361" s="453">
        <v>12000.0</v>
      </c>
      <c r="I1361" s="412"/>
      <c r="J1361" s="412"/>
      <c r="K1361" s="412"/>
      <c r="L1361" s="412"/>
      <c r="M1361" s="412"/>
      <c r="N1361" s="111"/>
      <c r="O1361" s="344" t="str">
        <f>VLOOKUP(P1361,'Tech. sheet (2)'!$A:$R,18,FALSE)</f>
        <v>#N/A</v>
      </c>
      <c r="P1361" s="343" t="str">
        <f>VLOOKUP(N1361,Register!$B:$E,3,FALSE)</f>
        <v>#N/A</v>
      </c>
      <c r="Q1361" s="437" t="str">
        <f>VLOOKUP(P1361,'Tech. sheet (2)'!$A:$S,17,FALSE)</f>
        <v>#N/A</v>
      </c>
      <c r="R1361" s="437" t="str">
        <f>VLOOKUP(P1361,'Tech. sheet (2)'!$A:$S,12,FALSE)</f>
        <v>#N/A</v>
      </c>
      <c r="S1361" s="505"/>
      <c r="T1361" s="505"/>
      <c r="U1361" s="436" t="str">
        <f>VLOOKUP(N1361,Register!$B:$E,4,FALSE)</f>
        <v>#N/A</v>
      </c>
      <c r="V1361" s="412"/>
      <c r="W1361" s="270"/>
      <c r="X1361" s="270"/>
      <c r="Y1361" s="270"/>
      <c r="Z1361" s="270"/>
      <c r="AA1361" s="270"/>
      <c r="AB1361" s="270"/>
      <c r="AC1361" s="270"/>
    </row>
    <row r="1362" ht="15.75" customHeight="1">
      <c r="A1362" s="111" t="s">
        <v>3026</v>
      </c>
      <c r="B1362" s="436" t="str">
        <f>VLOOKUP(C1362,'Tech. sheet (2)'!$A:$S,18,FALSE)</f>
        <v>L-950-876-270TH435F5628-BAO-20EB05</v>
      </c>
      <c r="C1362" s="437" t="str">
        <f>VLOOKUP(A1362,Register!$B:$F,3,FALSE)</f>
        <v>OT153-ELQ1554A0A BAO</v>
      </c>
      <c r="D1362" s="437" t="str">
        <f>VLOOKUP(C1362,'Tech. sheet (2)'!$A:$S,17,FALSE)</f>
        <v>153-1 A</v>
      </c>
      <c r="E1362" s="437" t="str">
        <f>VLOOKUP(C1362,'Tech. sheet (2)'!$A:$S,12,FALSE)</f>
        <v>W/G</v>
      </c>
      <c r="F1362" s="505">
        <v>3.0</v>
      </c>
      <c r="G1362" s="505">
        <v>816733.0</v>
      </c>
      <c r="H1362" s="453">
        <v>12000.0</v>
      </c>
      <c r="I1362" s="412"/>
      <c r="J1362" s="412"/>
      <c r="K1362" s="412"/>
      <c r="L1362" s="412"/>
      <c r="M1362" s="412"/>
      <c r="N1362" s="111"/>
      <c r="O1362" s="344" t="str">
        <f>VLOOKUP(P1362,'Tech. sheet (2)'!$A:$R,18,FALSE)</f>
        <v>#N/A</v>
      </c>
      <c r="P1362" s="343" t="str">
        <f>VLOOKUP(N1362,Register!$B:$E,3,FALSE)</f>
        <v>#N/A</v>
      </c>
      <c r="Q1362" s="437" t="str">
        <f>VLOOKUP(P1362,'Tech. sheet (2)'!$A:$S,17,FALSE)</f>
        <v>#N/A</v>
      </c>
      <c r="R1362" s="437" t="str">
        <f>VLOOKUP(P1362,'Tech. sheet (2)'!$A:$S,12,FALSE)</f>
        <v>#N/A</v>
      </c>
      <c r="S1362" s="505"/>
      <c r="T1362" s="505"/>
      <c r="U1362" s="436" t="str">
        <f>VLOOKUP(N1362,Register!$B:$E,4,FALSE)</f>
        <v>#N/A</v>
      </c>
      <c r="V1362" s="412"/>
      <c r="W1362" s="270"/>
      <c r="X1362" s="270"/>
      <c r="Y1362" s="270"/>
      <c r="Z1362" s="270"/>
      <c r="AA1362" s="270"/>
      <c r="AB1362" s="270"/>
      <c r="AC1362" s="270"/>
    </row>
    <row r="1363" ht="15.75" customHeight="1">
      <c r="A1363" s="111" t="s">
        <v>3018</v>
      </c>
      <c r="B1363" s="449" t="str">
        <f>VLOOKUP(C1363,'Tech. sheet (2)'!$A:$S,18,FALSE)</f>
        <v>L-975-925-140TS550S2828-USK-21EK05</v>
      </c>
      <c r="C1363" s="437" t="str">
        <f>VLOOKUP(A1363,Register!$B:$F,3,FALSE)</f>
        <v>0,14x975x925 W/K USK</v>
      </c>
      <c r="D1363" s="437" t="str">
        <f>VLOOKUP(C1363,'Tech. sheet (2)'!$A:$S,17,FALSE)</f>
        <v>BUF-12 A</v>
      </c>
      <c r="E1363" s="437" t="str">
        <f>VLOOKUP(C1363,'Tech. sheet (2)'!$A:$S,12,FALSE)</f>
        <v>21EK05</v>
      </c>
      <c r="F1363" s="505">
        <v>3.0</v>
      </c>
      <c r="G1363" s="505" t="s">
        <v>3310</v>
      </c>
      <c r="H1363" s="436">
        <v>15000.0</v>
      </c>
      <c r="I1363" s="412"/>
      <c r="J1363" s="412"/>
      <c r="K1363" s="412"/>
      <c r="L1363" s="412"/>
      <c r="M1363" s="412"/>
      <c r="N1363" s="111"/>
      <c r="O1363" s="344" t="str">
        <f>VLOOKUP(P1363,'Tech. sheet (2)'!$A:$R,18,FALSE)</f>
        <v>#N/A</v>
      </c>
      <c r="P1363" s="343" t="str">
        <f>VLOOKUP(N1363,Register!$B:$E,3,FALSE)</f>
        <v>#N/A</v>
      </c>
      <c r="Q1363" s="437" t="str">
        <f>VLOOKUP(P1363,'Tech. sheet (2)'!$A:$S,17,FALSE)</f>
        <v>#N/A</v>
      </c>
      <c r="R1363" s="437" t="str">
        <f>VLOOKUP(P1363,'Tech. sheet (2)'!$A:$S,12,FALSE)</f>
        <v>#N/A</v>
      </c>
      <c r="S1363" s="505"/>
      <c r="T1363" s="505"/>
      <c r="U1363" s="436" t="str">
        <f>VLOOKUP(N1363,Register!$B:$E,4,FALSE)</f>
        <v>#N/A</v>
      </c>
      <c r="V1363" s="412"/>
      <c r="W1363" s="270"/>
      <c r="X1363" s="270"/>
      <c r="Y1363" s="270"/>
      <c r="Z1363" s="270"/>
      <c r="AA1363" s="270"/>
      <c r="AB1363" s="270"/>
      <c r="AC1363" s="270"/>
    </row>
    <row r="1364" ht="15.75" customHeight="1">
      <c r="A1364" s="111" t="s">
        <v>3034</v>
      </c>
      <c r="B1364" s="436" t="str">
        <f>VLOOKUP(C1364,'Tech. sheet (2)'!$A:$S,18,FALSE)</f>
        <v>L-942-790-160TS340S2020-RAS-А08К05</v>
      </c>
      <c r="C1364" s="437" t="str">
        <f>VLOOKUP(A1364,Register!$B:$F,3,FALSE)</f>
        <v>0,16x942x790 ALU/С</v>
      </c>
      <c r="D1364" s="437" t="str">
        <f>VLOOKUP(C1364,'Tech. sheet (2)'!$A:$S,17,FALSE)</f>
        <v>BUF-3 A</v>
      </c>
      <c r="E1364" s="437" t="str">
        <f>VLOOKUP(C1364,'Tech. sheet (2)'!$A:$S,12,FALSE)</f>
        <v>ALU/С</v>
      </c>
      <c r="F1364" s="505">
        <v>1.0</v>
      </c>
      <c r="G1364" s="505" t="s">
        <v>3308</v>
      </c>
      <c r="H1364" s="436">
        <f>VLOOKUP(A1364,Register!$B:$E,4,FALSE)</f>
        <v>25000</v>
      </c>
      <c r="I1364" s="412"/>
      <c r="J1364" s="412"/>
      <c r="K1364" s="412"/>
      <c r="L1364" s="412"/>
      <c r="M1364" s="412"/>
      <c r="N1364" s="111"/>
      <c r="O1364" s="344" t="str">
        <f>VLOOKUP(P1364,'Tech. sheet (2)'!$A:$R,18,FALSE)</f>
        <v>#N/A</v>
      </c>
      <c r="P1364" s="343" t="str">
        <f>VLOOKUP(N1364,Register!$B:$E,3,FALSE)</f>
        <v>#N/A</v>
      </c>
      <c r="Q1364" s="437" t="str">
        <f>VLOOKUP(P1364,'Tech. sheet (2)'!$A:$S,17,FALSE)</f>
        <v>#N/A</v>
      </c>
      <c r="R1364" s="437" t="str">
        <f>VLOOKUP(P1364,'Tech. sheet (2)'!$A:$S,12,FALSE)</f>
        <v>#N/A</v>
      </c>
      <c r="S1364" s="505"/>
      <c r="T1364" s="505"/>
      <c r="U1364" s="436" t="str">
        <f>VLOOKUP(N1364,Register!$B:$E,4,FALSE)</f>
        <v>#N/A</v>
      </c>
      <c r="V1364" s="412"/>
      <c r="W1364" s="270"/>
      <c r="X1364" s="270"/>
      <c r="Y1364" s="270"/>
      <c r="Z1364" s="270"/>
      <c r="AA1364" s="270"/>
      <c r="AB1364" s="270"/>
      <c r="AC1364" s="270"/>
    </row>
    <row r="1365" ht="15.75" customHeight="1">
      <c r="A1365" s="131" t="s">
        <v>3025</v>
      </c>
      <c r="B1365" s="436" t="str">
        <f>VLOOKUP(C1365,'Tech. sheet (2)'!$A:$S,18,FALSE)</f>
        <v>L-942-790-160TS340S2020-RAS-А08К05</v>
      </c>
      <c r="C1365" s="437" t="str">
        <f>VLOOKUP(A1365,Register!$B:$F,3,FALSE)</f>
        <v>0,16x942x790 ALU/С</v>
      </c>
      <c r="D1365" s="437" t="str">
        <f>VLOOKUP(C1365,'Tech. sheet (2)'!$A:$S,17,FALSE)</f>
        <v>BUF-3 A</v>
      </c>
      <c r="E1365" s="437" t="str">
        <f>VLOOKUP(C1365,'Tech. sheet (2)'!$A:$S,12,FALSE)</f>
        <v>ALU/С</v>
      </c>
      <c r="F1365" s="505">
        <v>1.0</v>
      </c>
      <c r="G1365" s="505" t="s">
        <v>3308</v>
      </c>
      <c r="H1365" s="436">
        <f>VLOOKUP(A1365,Register!$B:$E,4,FALSE)</f>
        <v>7000</v>
      </c>
      <c r="I1365" s="412"/>
      <c r="J1365" s="412"/>
      <c r="K1365" s="412"/>
      <c r="L1365" s="412"/>
      <c r="M1365" s="412"/>
      <c r="N1365" s="111"/>
      <c r="O1365" s="344" t="str">
        <f>VLOOKUP(P1365,'Tech. sheet (2)'!$A:$R,18,FALSE)</f>
        <v>#N/A</v>
      </c>
      <c r="P1365" s="343" t="str">
        <f>VLOOKUP(N1365,Register!$B:$E,3,FALSE)</f>
        <v>#N/A</v>
      </c>
      <c r="Q1365" s="437" t="str">
        <f>VLOOKUP(P1365,'Tech. sheet (2)'!$A:$S,17,FALSE)</f>
        <v>#N/A</v>
      </c>
      <c r="R1365" s="437" t="str">
        <f>VLOOKUP(P1365,'Tech. sheet (2)'!$A:$S,12,FALSE)</f>
        <v>#N/A</v>
      </c>
      <c r="S1365" s="505"/>
      <c r="T1365" s="505"/>
      <c r="U1365" s="436" t="str">
        <f>VLOOKUP(N1365,Register!$B:$E,4,FALSE)</f>
        <v>#N/A</v>
      </c>
      <c r="V1365" s="412"/>
      <c r="W1365" s="270"/>
      <c r="X1365" s="270"/>
      <c r="Y1365" s="270"/>
      <c r="Z1365" s="270"/>
      <c r="AA1365" s="270"/>
      <c r="AB1365" s="270"/>
      <c r="AC1365" s="270"/>
    </row>
    <row r="1366" ht="15.75" customHeight="1">
      <c r="A1366" s="111" t="s">
        <v>3035</v>
      </c>
      <c r="B1366" s="436" t="str">
        <f>VLOOKUP(C1366,'Tech. sheet (2)'!$A:$S,18,FALSE)</f>
        <v>L-913-766-140TS340F2020-RAS-А08К05</v>
      </c>
      <c r="C1366" s="437" t="str">
        <f>VLOOKUP(A1366,Register!$B:$F,3,FALSE)</f>
        <v>0,14x913x766 RAS A08</v>
      </c>
      <c r="D1366" s="437" t="str">
        <f>VLOOKUP(C1366,'Tech. sheet (2)'!$A:$S,17,FALSE)</f>
        <v>BUF-1 B</v>
      </c>
      <c r="E1366" s="437" t="str">
        <f>VLOOKUP(C1366,'Tech. sheet (2)'!$A:$S,12,FALSE)</f>
        <v>ALU/C</v>
      </c>
      <c r="F1366" s="505">
        <v>1.0</v>
      </c>
      <c r="G1366" s="505" t="s">
        <v>3308</v>
      </c>
      <c r="H1366" s="436">
        <f>VLOOKUP(A1366,Register!$B:$E,4,FALSE)</f>
        <v>30000</v>
      </c>
      <c r="I1366" s="412"/>
      <c r="J1366" s="412"/>
      <c r="K1366" s="412"/>
      <c r="L1366" s="412"/>
      <c r="M1366" s="412"/>
      <c r="N1366" s="111"/>
      <c r="O1366" s="344" t="str">
        <f>VLOOKUP(P1366,'Tech. sheet (2)'!$A:$R,18,FALSE)</f>
        <v>#N/A</v>
      </c>
      <c r="P1366" s="343" t="str">
        <f>VLOOKUP(N1366,Register!$B:$E,3,FALSE)</f>
        <v>#N/A</v>
      </c>
      <c r="Q1366" s="437" t="str">
        <f>VLOOKUP(P1366,'Tech. sheet (2)'!$A:$S,17,FALSE)</f>
        <v>#N/A</v>
      </c>
      <c r="R1366" s="437" t="str">
        <f>VLOOKUP(P1366,'Tech. sheet (2)'!$A:$S,12,FALSE)</f>
        <v>#N/A</v>
      </c>
      <c r="S1366" s="505"/>
      <c r="T1366" s="505"/>
      <c r="U1366" s="436" t="str">
        <f>VLOOKUP(N1366,Register!$B:$E,4,FALSE)</f>
        <v>#N/A</v>
      </c>
      <c r="V1366" s="412"/>
      <c r="W1366" s="270"/>
      <c r="X1366" s="270"/>
      <c r="Y1366" s="270"/>
      <c r="Z1366" s="270"/>
      <c r="AA1366" s="270"/>
      <c r="AB1366" s="270"/>
      <c r="AC1366" s="270"/>
    </row>
    <row r="1367" ht="15.75" customHeight="1">
      <c r="A1367" s="111" t="s">
        <v>3038</v>
      </c>
      <c r="B1367" s="436" t="str">
        <f>VLOOKUP(C1367,'Tech. sheet (2)'!$A:$S,18,FALSE)</f>
        <v>L-913-766-140TS340F2020-RAS-А08К05</v>
      </c>
      <c r="C1367" s="437" t="str">
        <f>VLOOKUP(A1367,Register!$B:$F,3,FALSE)</f>
        <v>0,14x913x766 RAS A08</v>
      </c>
      <c r="D1367" s="437" t="str">
        <f>VLOOKUP(C1367,'Tech. sheet (2)'!$A:$S,17,FALSE)</f>
        <v>BUF-1 B</v>
      </c>
      <c r="E1367" s="437" t="str">
        <f>VLOOKUP(C1367,'Tech. sheet (2)'!$A:$S,12,FALSE)</f>
        <v>ALU/C</v>
      </c>
      <c r="F1367" s="505">
        <v>2.0</v>
      </c>
      <c r="G1367" s="505" t="s">
        <v>3308</v>
      </c>
      <c r="H1367" s="436">
        <f>VLOOKUP(A1367,Register!$B:$E,4,FALSE)</f>
        <v>12000</v>
      </c>
      <c r="I1367" s="412"/>
      <c r="J1367" s="412"/>
      <c r="K1367" s="412" t="s">
        <v>3333</v>
      </c>
      <c r="L1367" s="412"/>
      <c r="M1367" s="412"/>
      <c r="N1367" s="111"/>
      <c r="O1367" s="344" t="str">
        <f>VLOOKUP(P1367,'Tech. sheet (2)'!$A:$R,18,FALSE)</f>
        <v>#N/A</v>
      </c>
      <c r="P1367" s="343" t="str">
        <f>VLOOKUP(N1367,Register!$B:$E,3,FALSE)</f>
        <v>#N/A</v>
      </c>
      <c r="Q1367" s="437" t="str">
        <f>VLOOKUP(P1367,'Tech. sheet (2)'!$A:$S,17,FALSE)</f>
        <v>#N/A</v>
      </c>
      <c r="R1367" s="437" t="str">
        <f>VLOOKUP(P1367,'Tech. sheet (2)'!$A:$S,12,FALSE)</f>
        <v>#N/A</v>
      </c>
      <c r="S1367" s="505"/>
      <c r="T1367" s="505"/>
      <c r="U1367" s="436" t="str">
        <f>VLOOKUP(N1367,Register!$B:$E,4,FALSE)</f>
        <v>#N/A</v>
      </c>
      <c r="V1367" s="412"/>
      <c r="W1367" s="270"/>
      <c r="X1367" s="270"/>
      <c r="Y1367" s="270"/>
      <c r="Z1367" s="270"/>
      <c r="AA1367" s="270"/>
      <c r="AB1367" s="270"/>
      <c r="AC1367" s="270"/>
    </row>
    <row r="1368" ht="15.75" customHeight="1">
      <c r="A1368" s="111" t="s">
        <v>3046</v>
      </c>
      <c r="B1368" s="436" t="str">
        <f>VLOOKUP(C1368,'Tech. sheet (2)'!$A:$S,18,FALSE)</f>
        <v>L-860-873-180TH550F2820-HBI-A07B05 </v>
      </c>
      <c r="C1368" s="437" t="str">
        <f>VLOOKUP(A1368,Register!$B:$F,3,FALSE)</f>
        <v>0,18x860x873 А07В05</v>
      </c>
      <c r="D1368" s="437" t="str">
        <f>VLOOKUP(C1368,'Tech. sheet (2)'!$A:$S,17,FALSE)</f>
        <v/>
      </c>
      <c r="E1368" s="437" t="str">
        <f>VLOOKUP(C1368,'Tech. sheet (2)'!$A:$S,12,FALSE)</f>
        <v>A07B05</v>
      </c>
      <c r="F1368" s="505">
        <v>1.0</v>
      </c>
      <c r="G1368" s="505" t="s">
        <v>3308</v>
      </c>
      <c r="H1368" s="436">
        <f>VLOOKUP(A1368,Register!$B:$E,4,FALSE)</f>
        <v>1500</v>
      </c>
      <c r="I1368" s="412"/>
      <c r="J1368" s="412"/>
      <c r="K1368" s="412"/>
      <c r="L1368" s="412"/>
      <c r="M1368" s="412"/>
      <c r="N1368" s="111"/>
      <c r="O1368" s="344" t="str">
        <f>VLOOKUP(P1368,'Tech. sheet (2)'!$A:$R,18,FALSE)</f>
        <v>#N/A</v>
      </c>
      <c r="P1368" s="343" t="str">
        <f>VLOOKUP(N1368,Register!$B:$E,3,FALSE)</f>
        <v>#N/A</v>
      </c>
      <c r="Q1368" s="437" t="str">
        <f>VLOOKUP(P1368,'Tech. sheet (2)'!$A:$S,17,FALSE)</f>
        <v>#N/A</v>
      </c>
      <c r="R1368" s="437" t="str">
        <f>VLOOKUP(P1368,'Tech. sheet (2)'!$A:$S,12,FALSE)</f>
        <v>#N/A</v>
      </c>
      <c r="S1368" s="505"/>
      <c r="T1368" s="505"/>
      <c r="U1368" s="436" t="str">
        <f>VLOOKUP(N1368,Register!$B:$E,4,FALSE)</f>
        <v>#N/A</v>
      </c>
      <c r="V1368" s="412"/>
      <c r="W1368" s="270"/>
      <c r="X1368" s="270"/>
      <c r="Y1368" s="270"/>
      <c r="Z1368" s="270"/>
      <c r="AA1368" s="270"/>
      <c r="AB1368" s="270"/>
      <c r="AC1368" s="270"/>
    </row>
    <row r="1369" ht="15.75" customHeight="1">
      <c r="A1369" s="111" t="s">
        <v>3044</v>
      </c>
      <c r="B1369" s="436" t="str">
        <f>VLOOKUP(C1369,'Tech. sheet (2)'!$A:$S,18,FALSE)</f>
        <v>L-896-795-180TH550F5028-HBI-A07B05</v>
      </c>
      <c r="C1369" s="437" t="str">
        <f>VLOOKUP(A1369,Register!$B:$F,3,FALSE)</f>
        <v>0,18x896x795 А07В05</v>
      </c>
      <c r="D1369" s="437" t="str">
        <f>VLOOKUP(C1369,'Tech. sheet (2)'!$A:$S,17,FALSE)</f>
        <v/>
      </c>
      <c r="E1369" s="437" t="str">
        <f>VLOOKUP(C1369,'Tech. sheet (2)'!$A:$S,12,FALSE)</f>
        <v>A07B05</v>
      </c>
      <c r="F1369" s="505">
        <v>1.0</v>
      </c>
      <c r="G1369" s="505" t="s">
        <v>3308</v>
      </c>
      <c r="H1369" s="436">
        <f>VLOOKUP(A1369,Register!$B:$E,4,FALSE)</f>
        <v>1500</v>
      </c>
      <c r="I1369" s="412"/>
      <c r="J1369" s="412"/>
      <c r="K1369" s="412"/>
      <c r="L1369" s="412"/>
      <c r="M1369" s="412"/>
      <c r="N1369" s="111"/>
      <c r="O1369" s="344" t="str">
        <f>VLOOKUP(P1369,'Tech. sheet (2)'!$A:$R,18,FALSE)</f>
        <v>#N/A</v>
      </c>
      <c r="P1369" s="343" t="str">
        <f>VLOOKUP(N1369,Register!$B:$E,3,FALSE)</f>
        <v>#N/A</v>
      </c>
      <c r="Q1369" s="437" t="str">
        <f>VLOOKUP(P1369,'Tech. sheet (2)'!$A:$S,17,FALSE)</f>
        <v>#N/A</v>
      </c>
      <c r="R1369" s="437" t="str">
        <f>VLOOKUP(P1369,'Tech. sheet (2)'!$A:$S,12,FALSE)</f>
        <v>#N/A</v>
      </c>
      <c r="S1369" s="505"/>
      <c r="T1369" s="505"/>
      <c r="U1369" s="436" t="str">
        <f>VLOOKUP(N1369,Register!$B:$E,4,FALSE)</f>
        <v>#N/A</v>
      </c>
      <c r="V1369" s="412"/>
      <c r="W1369" s="270"/>
      <c r="X1369" s="270"/>
      <c r="Y1369" s="270"/>
      <c r="Z1369" s="270"/>
      <c r="AA1369" s="270"/>
      <c r="AB1369" s="270"/>
      <c r="AC1369" s="270"/>
    </row>
    <row r="1370" ht="15.75" customHeight="1">
      <c r="A1370" s="111" t="s">
        <v>3031</v>
      </c>
      <c r="B1370" s="436" t="str">
        <f>VLOOKUP(C1370,'Tech. sheet (2)'!$A:$S,18,FALSE)</f>
        <v>L-838-942-170TH550F2820-BAO-A55K05</v>
      </c>
      <c r="C1370" s="437" t="str">
        <f>VLOOKUP(A1370,Register!$B:$F,3,FALSE)</f>
        <v>0,17x838x942 ALU/С BAO</v>
      </c>
      <c r="D1370" s="437" t="str">
        <f>VLOOKUP(C1370,'Tech. sheet (2)'!$A:$S,17,FALSE)</f>
        <v>BUF-8 A</v>
      </c>
      <c r="E1370" s="437" t="str">
        <f>VLOOKUP(C1370,'Tech. sheet (2)'!$A:$S,12,FALSE)</f>
        <v>ALU/С</v>
      </c>
      <c r="F1370" s="505">
        <v>1.0</v>
      </c>
      <c r="G1370" s="505" t="s">
        <v>3308</v>
      </c>
      <c r="H1370" s="436">
        <f>VLOOKUP(A1370,Register!$B:$E,4,FALSE)</f>
        <v>30000</v>
      </c>
      <c r="I1370" s="412"/>
      <c r="J1370" s="412"/>
      <c r="K1370" s="412"/>
      <c r="L1370" s="412"/>
      <c r="M1370" s="412"/>
      <c r="N1370" s="111"/>
      <c r="O1370" s="344" t="str">
        <f>VLOOKUP(P1370,'Tech. sheet (2)'!$A:$R,18,FALSE)</f>
        <v>#N/A</v>
      </c>
      <c r="P1370" s="343" t="str">
        <f>VLOOKUP(N1370,Register!$B:$E,3,FALSE)</f>
        <v>#N/A</v>
      </c>
      <c r="Q1370" s="437" t="str">
        <f>VLOOKUP(P1370,'Tech. sheet (2)'!$A:$S,17,FALSE)</f>
        <v>#N/A</v>
      </c>
      <c r="R1370" s="437" t="str">
        <f>VLOOKUP(P1370,'Tech. sheet (2)'!$A:$S,12,FALSE)</f>
        <v>#N/A</v>
      </c>
      <c r="S1370" s="505"/>
      <c r="T1370" s="505"/>
      <c r="U1370" s="436" t="str">
        <f>VLOOKUP(N1370,Register!$B:$E,4,FALSE)</f>
        <v>#N/A</v>
      </c>
      <c r="V1370" s="412"/>
      <c r="W1370" s="270"/>
      <c r="X1370" s="270"/>
      <c r="Y1370" s="270"/>
      <c r="Z1370" s="270"/>
      <c r="AA1370" s="270"/>
      <c r="AB1370" s="270"/>
      <c r="AC1370" s="270"/>
    </row>
    <row r="1371" ht="15.75" customHeight="1">
      <c r="A1371" s="111" t="s">
        <v>3031</v>
      </c>
      <c r="B1371" s="436" t="str">
        <f>VLOOKUP(C1371,'Tech. sheet (2)'!$A:$S,18,FALSE)</f>
        <v>L-838-942-170TH550F2820-BAO-A55K05</v>
      </c>
      <c r="C1371" s="437" t="str">
        <f>VLOOKUP(A1371,Register!$B:$F,3,FALSE)</f>
        <v>0,17x838x942 ALU/С BAO</v>
      </c>
      <c r="D1371" s="437" t="str">
        <f>VLOOKUP(C1371,'Tech. sheet (2)'!$A:$S,17,FALSE)</f>
        <v>BUF-8 A</v>
      </c>
      <c r="E1371" s="437" t="str">
        <f>VLOOKUP(C1371,'Tech. sheet (2)'!$A:$S,12,FALSE)</f>
        <v>ALU/С</v>
      </c>
      <c r="F1371" s="505">
        <v>2.0</v>
      </c>
      <c r="G1371" s="505" t="s">
        <v>3306</v>
      </c>
      <c r="H1371" s="436">
        <f>VLOOKUP(A1371,Register!$B:$E,4,FALSE)</f>
        <v>30000</v>
      </c>
      <c r="I1371" s="412"/>
      <c r="J1371" s="412"/>
      <c r="K1371" s="412"/>
      <c r="L1371" s="412"/>
      <c r="M1371" s="412"/>
      <c r="N1371" s="111"/>
      <c r="O1371" s="344" t="str">
        <f>VLOOKUP(P1371,'Tech. sheet (2)'!$A:$R,18,FALSE)</f>
        <v>#N/A</v>
      </c>
      <c r="P1371" s="343" t="str">
        <f>VLOOKUP(N1371,Register!$B:$E,3,FALSE)</f>
        <v>#N/A</v>
      </c>
      <c r="Q1371" s="437" t="str">
        <f>VLOOKUP(P1371,'Tech. sheet (2)'!$A:$S,17,FALSE)</f>
        <v>#N/A</v>
      </c>
      <c r="R1371" s="437" t="str">
        <f>VLOOKUP(P1371,'Tech. sheet (2)'!$A:$S,12,FALSE)</f>
        <v>#N/A</v>
      </c>
      <c r="S1371" s="505"/>
      <c r="T1371" s="505"/>
      <c r="U1371" s="436" t="str">
        <f>VLOOKUP(N1371,Register!$B:$E,4,FALSE)</f>
        <v>#N/A</v>
      </c>
      <c r="V1371" s="412"/>
      <c r="W1371" s="270"/>
      <c r="X1371" s="270"/>
      <c r="Y1371" s="270"/>
      <c r="Z1371" s="270"/>
      <c r="AA1371" s="270"/>
      <c r="AB1371" s="270"/>
      <c r="AC1371" s="270"/>
    </row>
    <row r="1372" ht="15.75" customHeight="1">
      <c r="A1372" s="111" t="s">
        <v>3034</v>
      </c>
      <c r="B1372" s="436" t="str">
        <f>VLOOKUP(C1372,'Tech. sheet (2)'!$A:$S,18,FALSE)</f>
        <v>L-942-790-160TS340S2020-RAS-А08К05</v>
      </c>
      <c r="C1372" s="437" t="str">
        <f>VLOOKUP(A1372,Register!$B:$F,3,FALSE)</f>
        <v>0,16x942x790 ALU/С</v>
      </c>
      <c r="D1372" s="437" t="str">
        <f>VLOOKUP(C1372,'Tech. sheet (2)'!$A:$S,17,FALSE)</f>
        <v>BUF-3 A</v>
      </c>
      <c r="E1372" s="437" t="str">
        <f>VLOOKUP(C1372,'Tech. sheet (2)'!$A:$S,12,FALSE)</f>
        <v>ALU/С</v>
      </c>
      <c r="F1372" s="505">
        <v>2.0</v>
      </c>
      <c r="G1372" s="505" t="s">
        <v>3306</v>
      </c>
      <c r="H1372" s="436">
        <f>VLOOKUP(A1372,Register!$B:$E,4,FALSE)</f>
        <v>25000</v>
      </c>
      <c r="I1372" s="412"/>
      <c r="J1372" s="412"/>
      <c r="K1372" s="412"/>
      <c r="L1372" s="412"/>
      <c r="M1372" s="412"/>
      <c r="N1372" s="111"/>
      <c r="O1372" s="344" t="str">
        <f>VLOOKUP(P1372,'Tech. sheet (2)'!$A:$R,18,FALSE)</f>
        <v>#N/A</v>
      </c>
      <c r="P1372" s="343" t="str">
        <f>VLOOKUP(N1372,Register!$B:$E,3,FALSE)</f>
        <v>#N/A</v>
      </c>
      <c r="Q1372" s="437" t="str">
        <f>VLOOKUP(P1372,'Tech. sheet (2)'!$A:$S,17,FALSE)</f>
        <v>#N/A</v>
      </c>
      <c r="R1372" s="437" t="str">
        <f>VLOOKUP(P1372,'Tech. sheet (2)'!$A:$S,12,FALSE)</f>
        <v>#N/A</v>
      </c>
      <c r="S1372" s="505"/>
      <c r="T1372" s="505"/>
      <c r="U1372" s="436" t="str">
        <f>VLOOKUP(N1372,Register!$B:$E,4,FALSE)</f>
        <v>#N/A</v>
      </c>
      <c r="V1372" s="412"/>
      <c r="W1372" s="270"/>
      <c r="X1372" s="270"/>
      <c r="Y1372" s="270"/>
      <c r="Z1372" s="270"/>
      <c r="AA1372" s="270"/>
      <c r="AB1372" s="270"/>
      <c r="AC1372" s="270"/>
    </row>
    <row r="1373" ht="15.75" customHeight="1">
      <c r="A1373" s="131" t="s">
        <v>3025</v>
      </c>
      <c r="B1373" s="436" t="str">
        <f>VLOOKUP(C1373,'Tech. sheet (2)'!$A:$S,18,FALSE)</f>
        <v>L-942-790-160TS340S2020-RAS-А08К05</v>
      </c>
      <c r="C1373" s="437" t="str">
        <f>VLOOKUP(A1373,Register!$B:$F,3,FALSE)</f>
        <v>0,16x942x790 ALU/С</v>
      </c>
      <c r="D1373" s="437" t="str">
        <f>VLOOKUP(C1373,'Tech. sheet (2)'!$A:$S,17,FALSE)</f>
        <v>BUF-3 A</v>
      </c>
      <c r="E1373" s="437" t="str">
        <f>VLOOKUP(C1373,'Tech. sheet (2)'!$A:$S,12,FALSE)</f>
        <v>ALU/С</v>
      </c>
      <c r="F1373" s="505">
        <v>2.0</v>
      </c>
      <c r="G1373" s="505" t="s">
        <v>3306</v>
      </c>
      <c r="H1373" s="436">
        <f>VLOOKUP(A1373,Register!$B:$E,4,FALSE)</f>
        <v>7000</v>
      </c>
      <c r="I1373" s="412"/>
      <c r="J1373" s="412"/>
      <c r="K1373" s="412"/>
      <c r="L1373" s="412"/>
      <c r="M1373" s="412"/>
      <c r="N1373" s="111"/>
      <c r="O1373" s="344" t="str">
        <f>VLOOKUP(P1373,'Tech. sheet (2)'!$A:$R,18,FALSE)</f>
        <v>#N/A</v>
      </c>
      <c r="P1373" s="343" t="str">
        <f>VLOOKUP(N1373,Register!$B:$E,3,FALSE)</f>
        <v>#N/A</v>
      </c>
      <c r="Q1373" s="437" t="str">
        <f>VLOOKUP(P1373,'Tech. sheet (2)'!$A:$S,17,FALSE)</f>
        <v>#N/A</v>
      </c>
      <c r="R1373" s="437" t="str">
        <f>VLOOKUP(P1373,'Tech. sheet (2)'!$A:$S,12,FALSE)</f>
        <v>#N/A</v>
      </c>
      <c r="S1373" s="505"/>
      <c r="T1373" s="505"/>
      <c r="U1373" s="436" t="str">
        <f>VLOOKUP(N1373,Register!$B:$E,4,FALSE)</f>
        <v>#N/A</v>
      </c>
      <c r="V1373" s="412"/>
      <c r="W1373" s="270"/>
      <c r="X1373" s="270"/>
      <c r="Y1373" s="270"/>
      <c r="Z1373" s="270"/>
      <c r="AA1373" s="270"/>
      <c r="AB1373" s="270"/>
      <c r="AC1373" s="270"/>
    </row>
    <row r="1374" ht="15.75" customHeight="1">
      <c r="A1374" s="111" t="s">
        <v>3035</v>
      </c>
      <c r="B1374" s="436" t="str">
        <f>VLOOKUP(C1374,'Tech. sheet (2)'!$A:$S,18,FALSE)</f>
        <v>L-913-766-140TS340F2020-RAS-А08К05</v>
      </c>
      <c r="C1374" s="437" t="str">
        <f>VLOOKUP(A1374,Register!$B:$F,3,FALSE)</f>
        <v>0,14x913x766 RAS A08</v>
      </c>
      <c r="D1374" s="437" t="str">
        <f>VLOOKUP(C1374,'Tech. sheet (2)'!$A:$S,17,FALSE)</f>
        <v>BUF-1 B</v>
      </c>
      <c r="E1374" s="437" t="str">
        <f>VLOOKUP(C1374,'Tech. sheet (2)'!$A:$S,12,FALSE)</f>
        <v>ALU/C</v>
      </c>
      <c r="F1374" s="505">
        <v>2.0</v>
      </c>
      <c r="G1374" s="505" t="s">
        <v>3306</v>
      </c>
      <c r="H1374" s="436">
        <f>VLOOKUP(A1374,Register!$B:$E,4,FALSE)</f>
        <v>30000</v>
      </c>
      <c r="I1374" s="412"/>
      <c r="J1374" s="412"/>
      <c r="K1374" s="412"/>
      <c r="L1374" s="412"/>
      <c r="M1374" s="412"/>
      <c r="N1374" s="111"/>
      <c r="O1374" s="344" t="str">
        <f>VLOOKUP(P1374,'Tech. sheet (2)'!$A:$R,18,FALSE)</f>
        <v>#N/A</v>
      </c>
      <c r="P1374" s="343" t="str">
        <f>VLOOKUP(N1374,Register!$B:$E,3,FALSE)</f>
        <v>#N/A</v>
      </c>
      <c r="Q1374" s="437" t="str">
        <f>VLOOKUP(P1374,'Tech. sheet (2)'!$A:$S,17,FALSE)</f>
        <v>#N/A</v>
      </c>
      <c r="R1374" s="437" t="str">
        <f>VLOOKUP(P1374,'Tech. sheet (2)'!$A:$S,12,FALSE)</f>
        <v>#N/A</v>
      </c>
      <c r="S1374" s="505"/>
      <c r="T1374" s="505"/>
      <c r="U1374" s="436" t="str">
        <f>VLOOKUP(N1374,Register!$B:$E,4,FALSE)</f>
        <v>#N/A</v>
      </c>
      <c r="V1374" s="412"/>
      <c r="W1374" s="270"/>
      <c r="X1374" s="270"/>
      <c r="Y1374" s="270"/>
      <c r="Z1374" s="270"/>
      <c r="AA1374" s="270"/>
      <c r="AB1374" s="270"/>
      <c r="AC1374" s="270"/>
    </row>
    <row r="1375" ht="15.75" customHeight="1">
      <c r="A1375" s="111"/>
      <c r="B1375" s="436" t="str">
        <f>VLOOKUP(C1375,'Tech. sheet (2)'!$A:$S,18,FALSE)</f>
        <v>#N/A</v>
      </c>
      <c r="C1375" s="437" t="str">
        <f>VLOOKUP(A1375,Register!$B:$F,3,FALSE)</f>
        <v>#N/A</v>
      </c>
      <c r="D1375" s="437" t="str">
        <f>VLOOKUP(C1375,'Tech. sheet (2)'!$A:$S,17,FALSE)</f>
        <v>#N/A</v>
      </c>
      <c r="E1375" s="437" t="str">
        <f>VLOOKUP(C1375,'Tech. sheet (2)'!$A:$S,12,FALSE)</f>
        <v>#N/A</v>
      </c>
      <c r="F1375" s="505"/>
      <c r="G1375" s="505"/>
      <c r="H1375" s="436" t="str">
        <f>VLOOKUP(A1375,Register!$B:$E,4,FALSE)</f>
        <v>#N/A</v>
      </c>
      <c r="I1375" s="412"/>
      <c r="J1375" s="412"/>
      <c r="K1375" s="412"/>
      <c r="L1375" s="412"/>
      <c r="M1375" s="412"/>
      <c r="N1375" s="111"/>
      <c r="O1375" s="344" t="str">
        <f>VLOOKUP(P1375,'Tech. sheet (2)'!$A:$R,18,FALSE)</f>
        <v>#N/A</v>
      </c>
      <c r="P1375" s="343" t="str">
        <f>VLOOKUP(N1375,Register!$B:$E,3,FALSE)</f>
        <v>#N/A</v>
      </c>
      <c r="Q1375" s="437" t="str">
        <f>VLOOKUP(P1375,'Tech. sheet (2)'!$A:$S,17,FALSE)</f>
        <v>#N/A</v>
      </c>
      <c r="R1375" s="437" t="str">
        <f>VLOOKUP(P1375,'Tech. sheet (2)'!$A:$S,12,FALSE)</f>
        <v>#N/A</v>
      </c>
      <c r="S1375" s="505"/>
      <c r="T1375" s="505"/>
      <c r="U1375" s="436" t="str">
        <f>VLOOKUP(N1375,Register!$B:$E,4,FALSE)</f>
        <v>#N/A</v>
      </c>
      <c r="V1375" s="412"/>
      <c r="W1375" s="270"/>
      <c r="X1375" s="270"/>
      <c r="Y1375" s="270"/>
      <c r="Z1375" s="270"/>
      <c r="AA1375" s="270"/>
      <c r="AB1375" s="270"/>
      <c r="AC1375" s="270"/>
    </row>
    <row r="1376" ht="15.75" customHeight="1">
      <c r="A1376" s="111"/>
      <c r="B1376" s="436" t="str">
        <f>VLOOKUP(C1376,'Tech. sheet (2)'!$A:$S,18,FALSE)</f>
        <v>#N/A</v>
      </c>
      <c r="C1376" s="437" t="str">
        <f>VLOOKUP(A1376,Register!$B:$F,3,FALSE)</f>
        <v>#N/A</v>
      </c>
      <c r="D1376" s="437" t="str">
        <f>VLOOKUP(C1376,'Tech. sheet (2)'!$A:$S,17,FALSE)</f>
        <v>#N/A</v>
      </c>
      <c r="E1376" s="437" t="str">
        <f>VLOOKUP(C1376,'Tech. sheet (2)'!$A:$S,12,FALSE)</f>
        <v>#N/A</v>
      </c>
      <c r="F1376" s="505"/>
      <c r="G1376" s="505"/>
      <c r="H1376" s="436" t="str">
        <f>VLOOKUP(A1376,Register!$B:$E,4,FALSE)</f>
        <v>#N/A</v>
      </c>
      <c r="I1376" s="412"/>
      <c r="J1376" s="412"/>
      <c r="K1376" s="412"/>
      <c r="L1376" s="412"/>
      <c r="M1376" s="412"/>
      <c r="N1376" s="111"/>
      <c r="O1376" s="344" t="str">
        <f>VLOOKUP(P1376,'Tech. sheet (2)'!$A:$R,18,FALSE)</f>
        <v>#N/A</v>
      </c>
      <c r="P1376" s="343" t="str">
        <f>VLOOKUP(N1376,Register!$B:$E,3,FALSE)</f>
        <v>#N/A</v>
      </c>
      <c r="Q1376" s="437" t="str">
        <f>VLOOKUP(P1376,'Tech. sheet (2)'!$A:$S,17,FALSE)</f>
        <v>#N/A</v>
      </c>
      <c r="R1376" s="437" t="str">
        <f>VLOOKUP(P1376,'Tech. sheet (2)'!$A:$S,12,FALSE)</f>
        <v>#N/A</v>
      </c>
      <c r="S1376" s="505"/>
      <c r="T1376" s="505"/>
      <c r="U1376" s="436" t="str">
        <f>VLOOKUP(N1376,Register!$B:$E,4,FALSE)</f>
        <v>#N/A</v>
      </c>
      <c r="V1376" s="412"/>
      <c r="W1376" s="270"/>
      <c r="X1376" s="270"/>
      <c r="Y1376" s="270"/>
      <c r="Z1376" s="270"/>
      <c r="AA1376" s="270"/>
      <c r="AB1376" s="270"/>
      <c r="AC1376" s="270"/>
    </row>
    <row r="1377" ht="15.75" customHeight="1">
      <c r="A1377" s="111"/>
      <c r="B1377" s="436" t="str">
        <f>VLOOKUP(C1377,'Tech. sheet (2)'!$A:$S,18,FALSE)</f>
        <v>#N/A</v>
      </c>
      <c r="C1377" s="437" t="str">
        <f>VLOOKUP(A1377,Register!$B:$F,3,FALSE)</f>
        <v>#N/A</v>
      </c>
      <c r="D1377" s="437" t="str">
        <f>VLOOKUP(C1377,'Tech. sheet (2)'!$A:$S,17,FALSE)</f>
        <v>#N/A</v>
      </c>
      <c r="E1377" s="437" t="str">
        <f>VLOOKUP(C1377,'Tech. sheet (2)'!$A:$S,12,FALSE)</f>
        <v>#N/A</v>
      </c>
      <c r="F1377" s="505"/>
      <c r="G1377" s="505"/>
      <c r="H1377" s="436" t="str">
        <f>VLOOKUP(A1377,Register!$B:$E,4,FALSE)</f>
        <v>#N/A</v>
      </c>
      <c r="I1377" s="412"/>
      <c r="J1377" s="412"/>
      <c r="K1377" s="412"/>
      <c r="L1377" s="412"/>
      <c r="M1377" s="412"/>
      <c r="N1377" s="111"/>
      <c r="O1377" s="344" t="str">
        <f>VLOOKUP(P1377,'Tech. sheet (2)'!$A:$R,18,FALSE)</f>
        <v>#N/A</v>
      </c>
      <c r="P1377" s="343" t="str">
        <f>VLOOKUP(N1377,Register!$B:$E,3,FALSE)</f>
        <v>#N/A</v>
      </c>
      <c r="Q1377" s="437" t="str">
        <f>VLOOKUP(P1377,'Tech. sheet (2)'!$A:$S,17,FALSE)</f>
        <v>#N/A</v>
      </c>
      <c r="R1377" s="437" t="str">
        <f>VLOOKUP(P1377,'Tech. sheet (2)'!$A:$S,12,FALSE)</f>
        <v>#N/A</v>
      </c>
      <c r="S1377" s="505"/>
      <c r="T1377" s="505"/>
      <c r="U1377" s="436" t="str">
        <f>VLOOKUP(N1377,Register!$B:$E,4,FALSE)</f>
        <v>#N/A</v>
      </c>
      <c r="V1377" s="412"/>
      <c r="W1377" s="270"/>
      <c r="X1377" s="270"/>
      <c r="Y1377" s="270"/>
      <c r="Z1377" s="270"/>
      <c r="AA1377" s="270"/>
      <c r="AB1377" s="270"/>
      <c r="AC1377" s="270"/>
    </row>
    <row r="1378" ht="15.75" customHeight="1">
      <c r="A1378" s="111"/>
      <c r="B1378" s="436" t="str">
        <f>VLOOKUP(C1378,'Tech. sheet (2)'!$A:$S,18,FALSE)</f>
        <v>#N/A</v>
      </c>
      <c r="C1378" s="437" t="str">
        <f>VLOOKUP(A1378,Register!$B:$F,3,FALSE)</f>
        <v>#N/A</v>
      </c>
      <c r="D1378" s="437" t="str">
        <f>VLOOKUP(C1378,'Tech. sheet (2)'!$A:$S,17,FALSE)</f>
        <v>#N/A</v>
      </c>
      <c r="E1378" s="437" t="str">
        <f>VLOOKUP(C1378,'Tech. sheet (2)'!$A:$S,12,FALSE)</f>
        <v>#N/A</v>
      </c>
      <c r="F1378" s="505"/>
      <c r="G1378" s="505"/>
      <c r="H1378" s="436" t="str">
        <f>VLOOKUP(A1378,Register!$B:$E,4,FALSE)</f>
        <v>#N/A</v>
      </c>
      <c r="I1378" s="412"/>
      <c r="J1378" s="412"/>
      <c r="K1378" s="412"/>
      <c r="L1378" s="412"/>
      <c r="M1378" s="412"/>
      <c r="N1378" s="111"/>
      <c r="O1378" s="344" t="str">
        <f>VLOOKUP(P1378,'Tech. sheet (2)'!$A:$R,18,FALSE)</f>
        <v>#N/A</v>
      </c>
      <c r="P1378" s="343" t="str">
        <f>VLOOKUP(N1378,Register!$B:$E,3,FALSE)</f>
        <v>#N/A</v>
      </c>
      <c r="Q1378" s="437" t="str">
        <f>VLOOKUP(P1378,'Tech. sheet (2)'!$A:$S,17,FALSE)</f>
        <v>#N/A</v>
      </c>
      <c r="R1378" s="437" t="str">
        <f>VLOOKUP(P1378,'Tech. sheet (2)'!$A:$S,12,FALSE)</f>
        <v>#N/A</v>
      </c>
      <c r="S1378" s="505"/>
      <c r="T1378" s="505"/>
      <c r="U1378" s="436" t="str">
        <f>VLOOKUP(N1378,Register!$B:$E,4,FALSE)</f>
        <v>#N/A</v>
      </c>
      <c r="V1378" s="412"/>
      <c r="W1378" s="270"/>
      <c r="X1378" s="270"/>
      <c r="Y1378" s="270"/>
      <c r="Z1378" s="270"/>
      <c r="AA1378" s="270"/>
      <c r="AB1378" s="270"/>
      <c r="AC1378" s="270"/>
    </row>
    <row r="1379" ht="15.75" customHeight="1">
      <c r="A1379" s="111"/>
      <c r="B1379" s="436" t="str">
        <f>VLOOKUP(C1379,'Tech. sheet (2)'!$A:$S,18,FALSE)</f>
        <v>#N/A</v>
      </c>
      <c r="C1379" s="437" t="str">
        <f>VLOOKUP(A1379,Register!$B:$F,3,FALSE)</f>
        <v>#N/A</v>
      </c>
      <c r="D1379" s="437" t="str">
        <f>VLOOKUP(C1379,'Tech. sheet (2)'!$A:$S,17,FALSE)</f>
        <v>#N/A</v>
      </c>
      <c r="E1379" s="437" t="str">
        <f>VLOOKUP(C1379,'Tech. sheet (2)'!$A:$S,12,FALSE)</f>
        <v>#N/A</v>
      </c>
      <c r="F1379" s="505"/>
      <c r="G1379" s="505"/>
      <c r="H1379" s="436" t="str">
        <f>VLOOKUP(A1379,Register!$B:$E,4,FALSE)</f>
        <v>#N/A</v>
      </c>
      <c r="I1379" s="412"/>
      <c r="J1379" s="412"/>
      <c r="K1379" s="412"/>
      <c r="L1379" s="412"/>
      <c r="M1379" s="412"/>
      <c r="N1379" s="111"/>
      <c r="O1379" s="344" t="str">
        <f>VLOOKUP(P1379,'Tech. sheet (2)'!$A:$R,18,FALSE)</f>
        <v>#N/A</v>
      </c>
      <c r="P1379" s="343" t="str">
        <f>VLOOKUP(N1379,Register!$B:$E,3,FALSE)</f>
        <v>#N/A</v>
      </c>
      <c r="Q1379" s="437" t="str">
        <f>VLOOKUP(P1379,'Tech. sheet (2)'!$A:$S,17,FALSE)</f>
        <v>#N/A</v>
      </c>
      <c r="R1379" s="437" t="str">
        <f>VLOOKUP(P1379,'Tech. sheet (2)'!$A:$S,12,FALSE)</f>
        <v>#N/A</v>
      </c>
      <c r="S1379" s="505"/>
      <c r="T1379" s="505"/>
      <c r="U1379" s="436" t="str">
        <f>VLOOKUP(N1379,Register!$B:$E,4,FALSE)</f>
        <v>#N/A</v>
      </c>
      <c r="V1379" s="412"/>
      <c r="W1379" s="270"/>
      <c r="X1379" s="270"/>
      <c r="Y1379" s="270"/>
      <c r="Z1379" s="270"/>
      <c r="AA1379" s="270"/>
      <c r="AB1379" s="270"/>
      <c r="AC1379" s="270"/>
    </row>
    <row r="1380" ht="15.75" customHeight="1">
      <c r="A1380" s="181" t="s">
        <v>3044</v>
      </c>
      <c r="B1380" s="436" t="str">
        <f>VLOOKUP(C1380,'Tech. sheet (2)'!$A:$S,18,FALSE)</f>
        <v>L-896-795-180TH550F5028-HBI-A07B05</v>
      </c>
      <c r="C1380" s="437" t="str">
        <f>VLOOKUP(A1380,Register!$B:$F,3,FALSE)</f>
        <v>0,18x896x795 А07В05</v>
      </c>
      <c r="D1380" s="437" t="str">
        <f>VLOOKUP(C1380,'Tech. sheet (2)'!$A:$S,17,FALSE)</f>
        <v/>
      </c>
      <c r="E1380" s="437" t="str">
        <f>VLOOKUP(C1380,'Tech. sheet (2)'!$A:$S,12,FALSE)</f>
        <v>A07B05</v>
      </c>
      <c r="F1380" s="505">
        <v>2.0</v>
      </c>
      <c r="G1380" s="505" t="s">
        <v>3307</v>
      </c>
      <c r="H1380" s="436">
        <f>VLOOKUP(A1380,Register!$B:$E,4,FALSE)</f>
        <v>1500</v>
      </c>
      <c r="I1380" s="412"/>
      <c r="J1380" s="412"/>
      <c r="K1380" s="412"/>
      <c r="L1380" s="412"/>
      <c r="M1380" s="412"/>
      <c r="N1380" s="181" t="s">
        <v>3037</v>
      </c>
      <c r="O1380" s="344" t="str">
        <f>VLOOKUP(P1380,'Tech. sheet (2)'!$A:$R,18,FALSE)</f>
        <v>L-922-868-160TH520F2020-USK-07CK05</v>
      </c>
      <c r="P1380" s="343" t="str">
        <f>VLOOKUP(N1380,Register!$B:$E,3,FALSE)</f>
        <v>OT070-ELQ7013A4A USK</v>
      </c>
      <c r="Q1380" s="437" t="str">
        <f>VLOOKUP(P1380,'Tech. sheet (2)'!$A:$S,17,FALSE)</f>
        <v>70-3 D</v>
      </c>
      <c r="R1380" s="437" t="str">
        <f>VLOOKUP(P1380,'Tech. sheet (2)'!$A:$S,12,FALSE)</f>
        <v>G/C </v>
      </c>
      <c r="S1380" s="505">
        <v>1.0</v>
      </c>
      <c r="T1380" s="505" t="s">
        <v>3306</v>
      </c>
      <c r="U1380" s="436">
        <f>VLOOKUP(N1380,Register!$B:$E,4,FALSE)</f>
        <v>30000</v>
      </c>
      <c r="V1380" s="412"/>
      <c r="W1380" s="270"/>
      <c r="X1380" s="270"/>
      <c r="Y1380" s="270"/>
      <c r="Z1380" s="270"/>
      <c r="AA1380" s="270"/>
      <c r="AB1380" s="270"/>
      <c r="AC1380" s="270"/>
    </row>
    <row r="1381" ht="15.75" customHeight="1">
      <c r="A1381" s="181" t="s">
        <v>3046</v>
      </c>
      <c r="B1381" s="436" t="str">
        <f>VLOOKUP(C1381,'Tech. sheet (2)'!$A:$S,18,FALSE)</f>
        <v>L-860-873-180TH550F2820-HBI-A07B05 </v>
      </c>
      <c r="C1381" s="437" t="str">
        <f>VLOOKUP(A1381,Register!$B:$F,3,FALSE)</f>
        <v>0,18x860x873 А07В05</v>
      </c>
      <c r="D1381" s="437" t="str">
        <f>VLOOKUP(C1381,'Tech. sheet (2)'!$A:$S,17,FALSE)</f>
        <v/>
      </c>
      <c r="E1381" s="437" t="str">
        <f>VLOOKUP(C1381,'Tech. sheet (2)'!$A:$S,12,FALSE)</f>
        <v>A07B05</v>
      </c>
      <c r="F1381" s="505">
        <v>2.0</v>
      </c>
      <c r="G1381" s="505" t="s">
        <v>3307</v>
      </c>
      <c r="H1381" s="436">
        <f>VLOOKUP(A1381,Register!$B:$E,4,FALSE)</f>
        <v>1500</v>
      </c>
      <c r="I1381" s="412"/>
      <c r="J1381" s="412"/>
      <c r="K1381" s="412"/>
      <c r="L1381" s="412"/>
      <c r="M1381" s="412"/>
      <c r="N1381" s="181" t="s">
        <v>3034</v>
      </c>
      <c r="O1381" s="344" t="str">
        <f>VLOOKUP(P1381,'Tech. sheet (2)'!$A:$R,18,FALSE)</f>
        <v>L-942-790-160TS340S2020-RAS-А08К05</v>
      </c>
      <c r="P1381" s="343" t="str">
        <f>VLOOKUP(N1381,Register!$B:$E,3,FALSE)</f>
        <v>0,16x942x790 ALU/С</v>
      </c>
      <c r="Q1381" s="437" t="str">
        <f>VLOOKUP(P1381,'Tech. sheet (2)'!$A:$S,17,FALSE)</f>
        <v>BUF-3 A</v>
      </c>
      <c r="R1381" s="437" t="str">
        <f>VLOOKUP(P1381,'Tech. sheet (2)'!$A:$S,12,FALSE)</f>
        <v>ALU/С</v>
      </c>
      <c r="S1381" s="505">
        <v>1.0</v>
      </c>
      <c r="T1381" s="505" t="s">
        <v>3306</v>
      </c>
      <c r="U1381" s="436">
        <f>VLOOKUP(N1381,Register!$B:$E,4,FALSE)</f>
        <v>25000</v>
      </c>
      <c r="V1381" s="412"/>
      <c r="W1381" s="270"/>
      <c r="X1381" s="270"/>
      <c r="Y1381" s="270"/>
      <c r="Z1381" s="270"/>
      <c r="AA1381" s="270"/>
      <c r="AB1381" s="270"/>
      <c r="AC1381" s="270"/>
    </row>
    <row r="1382" ht="15.75" customHeight="1">
      <c r="A1382" s="181" t="s">
        <v>3042</v>
      </c>
      <c r="B1382" s="449" t="str">
        <f>VLOOKUP(C1382,'Tech. sheet (2)'!$A:$S,18,FALSE)</f>
        <v>L-950-876-270TH435F5628-BAO-20EB05</v>
      </c>
      <c r="C1382" s="437" t="str">
        <f>VLOOKUP(A1382,Register!$B:$F,3,FALSE)</f>
        <v>OT153-ELQ1542A3A BAO</v>
      </c>
      <c r="D1382" s="437" t="str">
        <f>VLOOKUP(C1382,'Tech. sheet (2)'!$A:$S,17,FALSE)</f>
        <v>153-1 A</v>
      </c>
      <c r="E1382" s="447" t="str">
        <f>VLOOKUP(C1382,'Tech. sheet (2)'!$A:$S,12,FALSE)</f>
        <v>W/G</v>
      </c>
      <c r="F1382" s="505">
        <v>1.0</v>
      </c>
      <c r="G1382" s="505" t="s">
        <v>3307</v>
      </c>
      <c r="H1382" s="436">
        <f>VLOOKUP(A1382,Register!$B:$E,4,FALSE)</f>
        <v>16000</v>
      </c>
      <c r="I1382" s="412"/>
      <c r="J1382" s="412"/>
      <c r="K1382" s="412"/>
      <c r="L1382" s="412"/>
      <c r="M1382" s="412"/>
      <c r="N1382" s="518" t="s">
        <v>3035</v>
      </c>
      <c r="O1382" s="344" t="str">
        <f>VLOOKUP(P1382,'Tech. sheet (2)'!$A:$R,18,FALSE)</f>
        <v>L-913-766-140TS340F2020-RAS-А08К05</v>
      </c>
      <c r="P1382" s="343" t="str">
        <f>VLOOKUP(N1382,Register!$B:$E,3,FALSE)</f>
        <v>0,14x913x766 RAS A08</v>
      </c>
      <c r="Q1382" s="437" t="str">
        <f>VLOOKUP(P1382,'Tech. sheet (2)'!$A:$S,17,FALSE)</f>
        <v>BUF-1 B</v>
      </c>
      <c r="R1382" s="437" t="str">
        <f>VLOOKUP(P1382,'Tech. sheet (2)'!$A:$S,12,FALSE)</f>
        <v>ALU/C</v>
      </c>
      <c r="S1382" s="505">
        <v>1.0</v>
      </c>
      <c r="T1382" s="505" t="s">
        <v>3306</v>
      </c>
      <c r="U1382" s="436">
        <f>VLOOKUP(N1382,Register!$B:$E,4,FALSE)</f>
        <v>30000</v>
      </c>
      <c r="V1382" s="412"/>
      <c r="W1382" s="270"/>
      <c r="X1382" s="270"/>
      <c r="Y1382" s="270"/>
      <c r="Z1382" s="270"/>
      <c r="AA1382" s="270"/>
      <c r="AB1382" s="270"/>
      <c r="AC1382" s="270"/>
    </row>
    <row r="1383" ht="15.75" customHeight="1">
      <c r="A1383" s="181" t="s">
        <v>3042</v>
      </c>
      <c r="B1383" s="449" t="str">
        <f>VLOOKUP(C1383,'Tech. sheet (2)'!$A:$S,18,FALSE)</f>
        <v>L-950-876-270TH435F5628-BAO-20EB05</v>
      </c>
      <c r="C1383" s="437" t="str">
        <f>VLOOKUP(A1383,Register!$B:$F,3,FALSE)</f>
        <v>OT153-ELQ1542A3A BAO</v>
      </c>
      <c r="D1383" s="437" t="str">
        <f>VLOOKUP(C1383,'Tech. sheet (2)'!$A:$S,17,FALSE)</f>
        <v>153-1 A</v>
      </c>
      <c r="E1383" s="447" t="str">
        <f>VLOOKUP(C1383,'Tech. sheet (2)'!$A:$S,12,FALSE)</f>
        <v>W/G</v>
      </c>
      <c r="F1383" s="505">
        <v>2.0</v>
      </c>
      <c r="G1383" s="505">
        <v>819059.0</v>
      </c>
      <c r="H1383" s="436">
        <f>VLOOKUP(A1383,Register!$B:$E,4,FALSE)</f>
        <v>16000</v>
      </c>
      <c r="I1383" s="412"/>
      <c r="J1383" s="412"/>
      <c r="K1383" s="412"/>
      <c r="L1383" s="412"/>
      <c r="M1383" s="412"/>
      <c r="N1383" s="181" t="s">
        <v>3057</v>
      </c>
      <c r="O1383" s="344" t="str">
        <f>VLOOKUP(P1383,'Tech. sheet (2)'!$A:$R,18,FALSE)</f>
        <v>L-838-941,7-200TH550S2828-HBI-16DK05</v>
      </c>
      <c r="P1383" s="343" t="str">
        <f>VLOOKUP(N1383,Register!$B:$E,3,FALSE)</f>
        <v>OT99-921XQ 0,20  16DK05</v>
      </c>
      <c r="Q1383" s="437" t="str">
        <f>VLOOKUP(P1383,'Tech. sheet (2)'!$A:$S,17,FALSE)</f>
        <v>99-C-9</v>
      </c>
      <c r="R1383" s="437" t="str">
        <f>VLOOKUP(P1383,'Tech. sheet (2)'!$A:$S,12,FALSE)</f>
        <v>16DK05</v>
      </c>
      <c r="S1383" s="505">
        <v>1.0</v>
      </c>
      <c r="T1383" s="505" t="s">
        <v>3306</v>
      </c>
      <c r="U1383" s="436">
        <f>VLOOKUP(N1383,Register!$B:$E,4,FALSE)</f>
        <v>1100</v>
      </c>
      <c r="V1383" s="412"/>
      <c r="W1383" s="270"/>
      <c r="X1383" s="270"/>
      <c r="Y1383" s="270"/>
      <c r="Z1383" s="270"/>
      <c r="AA1383" s="270"/>
      <c r="AB1383" s="270"/>
      <c r="AC1383" s="270"/>
    </row>
    <row r="1384" ht="15.75" customHeight="1">
      <c r="A1384" s="181" t="s">
        <v>3042</v>
      </c>
      <c r="B1384" s="449" t="str">
        <f>VLOOKUP(C1384,'Tech. sheet (2)'!$A:$S,18,FALSE)</f>
        <v>L-950-876-270TH435F5628-BAO-20EB05</v>
      </c>
      <c r="C1384" s="437" t="str">
        <f>VLOOKUP(A1384,Register!$B:$F,3,FALSE)</f>
        <v>OT153-ELQ1542A3A BAO</v>
      </c>
      <c r="D1384" s="437" t="str">
        <f>VLOOKUP(C1384,'Tech. sheet (2)'!$A:$S,17,FALSE)</f>
        <v>153-1 A</v>
      </c>
      <c r="E1384" s="447" t="str">
        <f>VLOOKUP(C1384,'Tech. sheet (2)'!$A:$S,12,FALSE)</f>
        <v>W/G</v>
      </c>
      <c r="F1384" s="505">
        <v>3.0</v>
      </c>
      <c r="G1384" s="505">
        <v>816733.0</v>
      </c>
      <c r="H1384" s="436">
        <f>VLOOKUP(A1384,Register!$B:$E,4,FALSE)</f>
        <v>16000</v>
      </c>
      <c r="I1384" s="412"/>
      <c r="J1384" s="412"/>
      <c r="K1384" s="412"/>
      <c r="L1384" s="412"/>
      <c r="M1384" s="412"/>
      <c r="N1384" s="181" t="s">
        <v>3057</v>
      </c>
      <c r="O1384" s="344" t="str">
        <f>VLOOKUP(P1384,'Tech. sheet (2)'!$A:$R,18,FALSE)</f>
        <v>L-838-941,7-200TH550S2828-HBI-16DK05</v>
      </c>
      <c r="P1384" s="343" t="str">
        <f>VLOOKUP(N1384,Register!$B:$E,3,FALSE)</f>
        <v>OT99-921XQ 0,20  16DK05</v>
      </c>
      <c r="Q1384" s="437" t="str">
        <f>VLOOKUP(P1384,'Tech. sheet (2)'!$A:$S,17,FALSE)</f>
        <v>99-C-9</v>
      </c>
      <c r="R1384" s="437" t="str">
        <f>VLOOKUP(P1384,'Tech. sheet (2)'!$A:$S,12,FALSE)</f>
        <v>16DK05</v>
      </c>
      <c r="S1384" s="505">
        <v>2.0</v>
      </c>
      <c r="T1384" s="505">
        <v>816361.0</v>
      </c>
      <c r="U1384" s="436">
        <f>VLOOKUP(N1384,Register!$B:$E,4,FALSE)</f>
        <v>1100</v>
      </c>
      <c r="V1384" s="412"/>
      <c r="W1384" s="270"/>
      <c r="X1384" s="270"/>
      <c r="Y1384" s="270"/>
      <c r="Z1384" s="270"/>
      <c r="AA1384" s="270"/>
      <c r="AB1384" s="270"/>
      <c r="AC1384" s="270"/>
    </row>
    <row r="1385" ht="15.75" customHeight="1">
      <c r="A1385" s="181" t="s">
        <v>3053</v>
      </c>
      <c r="B1385" s="436" t="str">
        <f>VLOOKUP(C1385,'Tech. sheet (2)'!$A:$S,18,FALSE)</f>
        <v>L-808-908-180TH550S2828-BAO-A07K05</v>
      </c>
      <c r="C1385" s="437" t="str">
        <f>VLOOKUP(A1385,Register!$B:$F,3,FALSE)</f>
        <v>OT96 ALU/C 0,18 BAO auto</v>
      </c>
      <c r="D1385" s="437" t="str">
        <f>VLOOKUP(C1385,'Tech. sheet (2)'!$A:$S,17,FALSE)</f>
        <v>96-1 B</v>
      </c>
      <c r="E1385" s="437" t="str">
        <f>VLOOKUP(C1385,'Tech. sheet (2)'!$A:$S,12,FALSE)</f>
        <v>ALU/C</v>
      </c>
      <c r="F1385" s="505">
        <v>1.0</v>
      </c>
      <c r="G1385" s="505" t="s">
        <v>3308</v>
      </c>
      <c r="H1385" s="436">
        <f>VLOOKUP(A1385,Register!$B:$E,4,FALSE)</f>
        <v>30000</v>
      </c>
      <c r="I1385" s="412"/>
      <c r="J1385" s="412"/>
      <c r="K1385" s="412"/>
      <c r="L1385" s="412"/>
      <c r="M1385" s="412"/>
      <c r="N1385" s="181" t="s">
        <v>3057</v>
      </c>
      <c r="O1385" s="344" t="str">
        <f>VLOOKUP(P1385,'Tech. sheet (2)'!$A:$R,18,FALSE)</f>
        <v>L-838-941,7-200TH550S2828-HBI-16DK05</v>
      </c>
      <c r="P1385" s="343" t="str">
        <f>VLOOKUP(N1385,Register!$B:$E,3,FALSE)</f>
        <v>OT99-921XQ 0,20  16DK05</v>
      </c>
      <c r="Q1385" s="437" t="str">
        <f>VLOOKUP(P1385,'Tech. sheet (2)'!$A:$S,17,FALSE)</f>
        <v>99-C-9</v>
      </c>
      <c r="R1385" s="437" t="str">
        <f>VLOOKUP(P1385,'Tech. sheet (2)'!$A:$S,12,FALSE)</f>
        <v>16DK05</v>
      </c>
      <c r="S1385" s="505">
        <v>3.0</v>
      </c>
      <c r="T1385" s="505">
        <v>816361.0</v>
      </c>
      <c r="U1385" s="436">
        <f>VLOOKUP(N1385,Register!$B:$E,4,FALSE)</f>
        <v>1100</v>
      </c>
      <c r="V1385" s="412"/>
      <c r="W1385" s="270"/>
      <c r="X1385" s="270"/>
      <c r="Y1385" s="270"/>
      <c r="Z1385" s="270"/>
      <c r="AA1385" s="270"/>
      <c r="AB1385" s="270"/>
      <c r="AC1385" s="270"/>
    </row>
    <row r="1386" ht="15.75" customHeight="1">
      <c r="A1386" s="111"/>
      <c r="B1386" s="436" t="str">
        <f>VLOOKUP(C1386,'Tech. sheet (2)'!$A:$S,18,FALSE)</f>
        <v>#N/A</v>
      </c>
      <c r="C1386" s="437" t="str">
        <f>VLOOKUP(A1386,Register!$B:$F,3,FALSE)</f>
        <v>#N/A</v>
      </c>
      <c r="D1386" s="437" t="str">
        <f>VLOOKUP(C1386,'Tech. sheet (2)'!$A:$S,17,FALSE)</f>
        <v>#N/A</v>
      </c>
      <c r="E1386" s="437" t="str">
        <f>VLOOKUP(C1386,'Tech. sheet (2)'!$A:$S,12,FALSE)</f>
        <v>#N/A</v>
      </c>
      <c r="F1386" s="505"/>
      <c r="G1386" s="505"/>
      <c r="H1386" s="436" t="str">
        <f>VLOOKUP(A1386,Register!$B:$E,4,FALSE)</f>
        <v>#N/A</v>
      </c>
      <c r="I1386" s="412"/>
      <c r="J1386" s="412"/>
      <c r="K1386" s="412"/>
      <c r="L1386" s="412"/>
      <c r="M1386" s="412"/>
      <c r="N1386" s="181" t="s">
        <v>3037</v>
      </c>
      <c r="O1386" s="344" t="str">
        <f>VLOOKUP(P1386,'Tech. sheet (2)'!$A:$R,18,FALSE)</f>
        <v>L-922-868-160TH520F2020-USK-07CK05</v>
      </c>
      <c r="P1386" s="343" t="str">
        <f>VLOOKUP(N1386,Register!$B:$E,3,FALSE)</f>
        <v>OT070-ELQ7013A4A USK</v>
      </c>
      <c r="Q1386" s="437" t="str">
        <f>VLOOKUP(P1386,'Tech. sheet (2)'!$A:$S,17,FALSE)</f>
        <v>70-3 D</v>
      </c>
      <c r="R1386" s="437" t="str">
        <f>VLOOKUP(P1386,'Tech. sheet (2)'!$A:$S,12,FALSE)</f>
        <v>G/C </v>
      </c>
      <c r="S1386" s="505">
        <v>2.0</v>
      </c>
      <c r="T1386" s="505">
        <v>816361.0</v>
      </c>
      <c r="U1386" s="436">
        <f>VLOOKUP(N1386,Register!$B:$E,4,FALSE)</f>
        <v>30000</v>
      </c>
      <c r="V1386" s="412"/>
      <c r="W1386" s="270"/>
      <c r="X1386" s="270"/>
      <c r="Y1386" s="270"/>
      <c r="Z1386" s="270"/>
      <c r="AA1386" s="270"/>
      <c r="AB1386" s="270"/>
      <c r="AC1386" s="270"/>
    </row>
    <row r="1387" ht="15.75" customHeight="1">
      <c r="A1387" s="181" t="s">
        <v>3061</v>
      </c>
      <c r="B1387" s="449" t="str">
        <f>VLOOKUP(C1387,'Tech. sheet (2)'!$A:$S,18,FALSE)</f>
        <v>L-922-868-170TH580S5628-USK-21ЕК05</v>
      </c>
      <c r="C1387" s="437" t="str">
        <f>VLOOKUP(A1387,Register!$B:$F,3,FALSE)</f>
        <v>OT070-ELQ7022A5A 21Е</v>
      </c>
      <c r="D1387" s="447" t="str">
        <f>VLOOKUP(C1387,'Tech. sheet (2)'!$A:$S,17,FALSE)</f>
        <v>70-6 B</v>
      </c>
      <c r="E1387" s="447" t="str">
        <f>VLOOKUP(C1387,'Tech. sheet (2)'!$A:$S,12,FALSE)</f>
        <v>W/C 21Е</v>
      </c>
      <c r="F1387" s="505">
        <v>2.0</v>
      </c>
      <c r="G1387" s="505" t="s">
        <v>3309</v>
      </c>
      <c r="H1387" s="436">
        <f>VLOOKUP(A1387,Register!$B:$E,4,FALSE)</f>
        <v>10000</v>
      </c>
      <c r="I1387" s="412"/>
      <c r="J1387" s="412"/>
      <c r="K1387" s="412"/>
      <c r="L1387" s="412"/>
      <c r="M1387" s="412"/>
      <c r="N1387" s="111"/>
      <c r="O1387" s="344" t="str">
        <f>VLOOKUP(P1387,'Tech. sheet (2)'!$A:$R,18,FALSE)</f>
        <v>#N/A</v>
      </c>
      <c r="P1387" s="343" t="str">
        <f>VLOOKUP(N1387,Register!$B:$E,3,FALSE)</f>
        <v>#N/A</v>
      </c>
      <c r="Q1387" s="437" t="str">
        <f>VLOOKUP(P1387,'Tech. sheet (2)'!$A:$S,17,FALSE)</f>
        <v>#N/A</v>
      </c>
      <c r="R1387" s="437" t="str">
        <f>VLOOKUP(P1387,'Tech. sheet (2)'!$A:$S,12,FALSE)</f>
        <v>#N/A</v>
      </c>
      <c r="S1387" s="505"/>
      <c r="T1387" s="505"/>
      <c r="U1387" s="436" t="str">
        <f>VLOOKUP(N1387,Register!$B:$E,4,FALSE)</f>
        <v>#N/A</v>
      </c>
      <c r="V1387" s="412"/>
      <c r="W1387" s="270"/>
      <c r="X1387" s="270"/>
      <c r="Y1387" s="270"/>
      <c r="Z1387" s="270"/>
      <c r="AA1387" s="270"/>
      <c r="AB1387" s="270"/>
      <c r="AC1387" s="270"/>
    </row>
    <row r="1388" ht="15.75" customHeight="1">
      <c r="A1388" s="181" t="s">
        <v>3068</v>
      </c>
      <c r="B1388" s="436" t="str">
        <f>VLOOKUP(C1388,'Tech. sheet (2)'!$A:$S,18,FALSE)</f>
        <v>L-954-848-160TH520S2828-USK-15VK05</v>
      </c>
      <c r="C1388" s="437" t="str">
        <f>VLOOKUP(A1388,Register!$B:$F,3,FALSE)</f>
        <v>OT062-ELQ6216A3A USK</v>
      </c>
      <c r="D1388" s="437" t="str">
        <f>VLOOKUP(C1388,'Tech. sheet (2)'!$A:$S,17,FALSE)</f>
        <v>62-3 B</v>
      </c>
      <c r="E1388" s="447" t="str">
        <f>VLOOKUP(C1388,'Tech. sheet (2)'!$A:$S,12,FALSE)</f>
        <v>W/C 15V</v>
      </c>
      <c r="F1388" s="505">
        <v>2.0</v>
      </c>
      <c r="G1388" s="505" t="s">
        <v>3309</v>
      </c>
      <c r="H1388" s="436">
        <f>VLOOKUP(A1388,Register!$B:$E,4,FALSE)</f>
        <v>59000</v>
      </c>
      <c r="I1388" s="412"/>
      <c r="J1388" s="412"/>
      <c r="K1388" s="412"/>
      <c r="L1388" s="412"/>
      <c r="M1388" s="412"/>
      <c r="N1388" s="181" t="s">
        <v>3061</v>
      </c>
      <c r="O1388" s="450" t="str">
        <f>VLOOKUP(P1388,'Tech. sheet (2)'!$A:$R,18,FALSE)</f>
        <v>L-922-868-170TH580S5628-USK-21ЕК05</v>
      </c>
      <c r="P1388" s="343" t="str">
        <f>VLOOKUP(N1388,Register!$B:$E,3,FALSE)</f>
        <v>OT070-ELQ7022A5A 21Е</v>
      </c>
      <c r="Q1388" s="447" t="str">
        <f>VLOOKUP(P1388,'Tech. sheet (2)'!$A:$S,17,FALSE)</f>
        <v>70-6 B</v>
      </c>
      <c r="R1388" s="447" t="str">
        <f>VLOOKUP(P1388,'Tech. sheet (2)'!$A:$S,12,FALSE)</f>
        <v>W/C 21Е</v>
      </c>
      <c r="S1388" s="505">
        <v>1.0</v>
      </c>
      <c r="T1388" s="505" t="s">
        <v>3306</v>
      </c>
      <c r="U1388" s="436">
        <f>VLOOKUP(N1388,Register!$B:$E,4,FALSE)</f>
        <v>10000</v>
      </c>
      <c r="V1388" s="412"/>
      <c r="W1388" s="270"/>
      <c r="X1388" s="270"/>
      <c r="Y1388" s="270"/>
      <c r="Z1388" s="270"/>
      <c r="AA1388" s="270"/>
      <c r="AB1388" s="270"/>
      <c r="AC1388" s="270"/>
    </row>
    <row r="1389" ht="15.75" customHeight="1">
      <c r="A1389" s="181" t="s">
        <v>3061</v>
      </c>
      <c r="B1389" s="449" t="str">
        <f>VLOOKUP(C1389,'Tech. sheet (2)'!$A:$S,18,FALSE)</f>
        <v>L-922-868-170TH580S5628-USK-21ЕК05</v>
      </c>
      <c r="C1389" s="437" t="str">
        <f>VLOOKUP(A1389,Register!$B:$F,3,FALSE)</f>
        <v>OT070-ELQ7022A5A 21Е</v>
      </c>
      <c r="D1389" s="447" t="str">
        <f>VLOOKUP(C1389,'Tech. sheet (2)'!$A:$S,17,FALSE)</f>
        <v>70-6 B</v>
      </c>
      <c r="E1389" s="447" t="str">
        <f>VLOOKUP(C1389,'Tech. sheet (2)'!$A:$S,12,FALSE)</f>
        <v>W/C 21Е</v>
      </c>
      <c r="F1389" s="505">
        <v>3.0</v>
      </c>
      <c r="G1389" s="505" t="s">
        <v>3310</v>
      </c>
      <c r="H1389" s="436">
        <f>VLOOKUP(A1389,Register!$B:$E,4,FALSE)</f>
        <v>10000</v>
      </c>
      <c r="I1389" s="412"/>
      <c r="J1389" s="412"/>
      <c r="K1389" s="412"/>
      <c r="L1389" s="412"/>
      <c r="M1389" s="412"/>
      <c r="N1389" s="181" t="s">
        <v>3062</v>
      </c>
      <c r="O1389" s="344" t="str">
        <f>VLOOKUP(P1389,'Tech. sheet (2)'!$A:$R,18,FALSE)</f>
        <v>L-922-868-170TH580S2828-BAO-W14K05</v>
      </c>
      <c r="P1389" s="343" t="str">
        <f>VLOOKUP(N1389,Register!$B:$E,3,FALSE)</f>
        <v>OT070-ELQ7022A6A BAO</v>
      </c>
      <c r="Q1389" s="437" t="str">
        <f>VLOOKUP(P1389,'Tech. sheet (2)'!$A:$S,17,FALSE)</f>
        <v>70-5 A</v>
      </c>
      <c r="R1389" s="437" t="str">
        <f>VLOOKUP(P1389,'Tech. sheet (2)'!$A:$S,12,FALSE)</f>
        <v>2W/C</v>
      </c>
      <c r="S1389" s="505">
        <v>1.0</v>
      </c>
      <c r="T1389" s="505" t="s">
        <v>3306</v>
      </c>
      <c r="U1389" s="436">
        <f>VLOOKUP(N1389,Register!$B:$E,4,FALSE)</f>
        <v>5000</v>
      </c>
      <c r="V1389" s="412"/>
      <c r="W1389" s="270"/>
      <c r="X1389" s="270"/>
      <c r="Y1389" s="270"/>
      <c r="Z1389" s="270"/>
      <c r="AA1389" s="270"/>
      <c r="AB1389" s="270"/>
      <c r="AC1389" s="270"/>
    </row>
    <row r="1390" ht="15.75" customHeight="1">
      <c r="A1390" s="111" t="s">
        <v>3072</v>
      </c>
      <c r="B1390" s="436" t="str">
        <f>VLOOKUP(C1390,'Tech. sheet (2)'!$A:$S,18,FALSE)</f>
        <v>L-913-766-140TS340F2020-RAS-А08К05</v>
      </c>
      <c r="C1390" s="437" t="str">
        <f>VLOOKUP(A1390,Register!$B:$F,3,FALSE)</f>
        <v>0,14x913x766 RAS A08</v>
      </c>
      <c r="D1390" s="437" t="str">
        <f>VLOOKUP(C1390,'Tech. sheet (2)'!$A:$S,17,FALSE)</f>
        <v>BUF-1 B</v>
      </c>
      <c r="E1390" s="437" t="str">
        <f>VLOOKUP(C1390,'Tech. sheet (2)'!$A:$S,12,FALSE)</f>
        <v>ALU/C</v>
      </c>
      <c r="F1390" s="505">
        <v>1.0</v>
      </c>
      <c r="G1390" s="519" t="s">
        <v>3308</v>
      </c>
      <c r="H1390" s="436">
        <f>VLOOKUP(A1390,Register!$B:$E,4,FALSE)</f>
        <v>60000</v>
      </c>
      <c r="I1390" s="412"/>
      <c r="J1390" s="412"/>
      <c r="K1390" s="412"/>
      <c r="L1390" s="412"/>
      <c r="M1390" s="412"/>
      <c r="N1390" s="181" t="s">
        <v>3068</v>
      </c>
      <c r="O1390" s="344" t="str">
        <f>VLOOKUP(P1390,'Tech. sheet (2)'!$A:$R,18,FALSE)</f>
        <v>L-954-848-160TH520S2828-USK-15VK05</v>
      </c>
      <c r="P1390" s="343" t="str">
        <f>VLOOKUP(N1390,Register!$B:$E,3,FALSE)</f>
        <v>OT062-ELQ6216A3A USK</v>
      </c>
      <c r="Q1390" s="437" t="str">
        <f>VLOOKUP(P1390,'Tech. sheet (2)'!$A:$S,17,FALSE)</f>
        <v>62-3 B</v>
      </c>
      <c r="R1390" s="447" t="str">
        <f>VLOOKUP(P1390,'Tech. sheet (2)'!$A:$S,12,FALSE)</f>
        <v>W/C 15V</v>
      </c>
      <c r="S1390" s="505">
        <v>1.0</v>
      </c>
      <c r="T1390" s="505" t="s">
        <v>3306</v>
      </c>
      <c r="U1390" s="436">
        <f>VLOOKUP(N1390,Register!$B:$E,4,FALSE)</f>
        <v>59000</v>
      </c>
      <c r="V1390" s="412"/>
      <c r="W1390" s="270"/>
      <c r="X1390" s="270"/>
      <c r="Y1390" s="270"/>
      <c r="Z1390" s="270"/>
      <c r="AA1390" s="270"/>
      <c r="AB1390" s="270"/>
      <c r="AC1390" s="270"/>
    </row>
    <row r="1391" ht="15.75" customHeight="1">
      <c r="A1391" s="111" t="s">
        <v>864</v>
      </c>
      <c r="B1391" s="436" t="str">
        <f>VLOOKUP(C1391,'Tech. sheet (2)'!$A:$S,18,FALSE)</f>
        <v>#N/A</v>
      </c>
      <c r="C1391" s="437" t="str">
        <f>VLOOKUP(A1391,Register!$B:$F,3,FALSE)</f>
        <v>#N/A</v>
      </c>
      <c r="D1391" s="437" t="str">
        <f>VLOOKUP(C1391,'Tech. sheet (2)'!$A:$S,17,FALSE)</f>
        <v>#N/A</v>
      </c>
      <c r="E1391" s="437" t="str">
        <f>VLOOKUP(C1391,'Tech. sheet (2)'!$A:$S,12,FALSE)</f>
        <v>#N/A</v>
      </c>
      <c r="F1391" s="505"/>
      <c r="G1391" s="505"/>
      <c r="H1391" s="436" t="str">
        <f>VLOOKUP(A1391,Register!$B:$E,4,FALSE)</f>
        <v>#N/A</v>
      </c>
      <c r="I1391" s="412"/>
      <c r="J1391" s="412"/>
      <c r="K1391" s="412"/>
      <c r="L1391" s="412"/>
      <c r="M1391" s="412"/>
      <c r="N1391" s="181" t="s">
        <v>3053</v>
      </c>
      <c r="O1391" s="344" t="str">
        <f>VLOOKUP(P1391,'Tech. sheet (2)'!$A:$R,18,FALSE)</f>
        <v>L-808-908-180TH550S2828-BAO-A07K05</v>
      </c>
      <c r="P1391" s="343" t="str">
        <f>VLOOKUP(N1391,Register!$B:$E,3,FALSE)</f>
        <v>OT96 ALU/C 0,18 BAO auto</v>
      </c>
      <c r="Q1391" s="437" t="str">
        <f>VLOOKUP(P1391,'Tech. sheet (2)'!$A:$S,17,FALSE)</f>
        <v>96-1 B</v>
      </c>
      <c r="R1391" s="437" t="str">
        <f>VLOOKUP(P1391,'Tech. sheet (2)'!$A:$S,12,FALSE)</f>
        <v>ALU/C</v>
      </c>
      <c r="S1391" s="505">
        <v>1.0</v>
      </c>
      <c r="T1391" s="505" t="s">
        <v>3306</v>
      </c>
      <c r="U1391" s="436">
        <f>VLOOKUP(N1391,Register!$B:$E,4,FALSE)</f>
        <v>30000</v>
      </c>
      <c r="V1391" s="412"/>
      <c r="W1391" s="270"/>
      <c r="X1391" s="270"/>
      <c r="Y1391" s="270"/>
      <c r="Z1391" s="270"/>
      <c r="AA1391" s="270"/>
      <c r="AB1391" s="270"/>
      <c r="AC1391" s="270"/>
    </row>
    <row r="1392" ht="15.75" customHeight="1">
      <c r="A1392" s="111" t="s">
        <v>3072</v>
      </c>
      <c r="B1392" s="520" t="s">
        <v>3334</v>
      </c>
      <c r="E1392" s="56"/>
      <c r="F1392" s="505">
        <v>1.0</v>
      </c>
      <c r="G1392" s="519" t="s">
        <v>3308</v>
      </c>
      <c r="H1392" s="436">
        <v>33000.0</v>
      </c>
      <c r="I1392" s="412"/>
      <c r="J1392" s="412"/>
      <c r="K1392" s="412"/>
      <c r="L1392" s="412"/>
      <c r="M1392" s="412"/>
      <c r="N1392" s="181" t="s">
        <v>3069</v>
      </c>
      <c r="O1392" s="344" t="str">
        <f>VLOOKUP(P1392,'Tech. sheet (2)'!$A:$R,18,FALSE)</f>
        <v>L-838-826-250TH415F7575-RAS---K05 Hollande</v>
      </c>
      <c r="P1392" s="343" t="str">
        <f>VLOOKUP(N1392,Register!$B:$E,3,FALSE)</f>
        <v>OT99-ELQ9999A0A ARP RAS</v>
      </c>
      <c r="Q1392" s="437" t="str">
        <f>VLOOKUP(P1392,'Tech. sheet (2)'!$A:$S,17,FALSE)</f>
        <v>99-S-2 A</v>
      </c>
      <c r="R1392" s="437" t="str">
        <f>VLOOKUP(P1392,'Tech. sheet (2)'!$A:$S,12,FALSE)</f>
        <v>P/C Hollande</v>
      </c>
      <c r="S1392" s="505">
        <v>1.0</v>
      </c>
      <c r="T1392" s="505" t="s">
        <v>3335</v>
      </c>
      <c r="U1392" s="436">
        <f>VLOOKUP(N1392,Register!$B:$E,4,FALSE)</f>
        <v>7000</v>
      </c>
      <c r="V1392" s="412"/>
      <c r="W1392" s="270"/>
      <c r="X1392" s="270"/>
      <c r="Y1392" s="270"/>
      <c r="Z1392" s="270"/>
      <c r="AA1392" s="270"/>
      <c r="AB1392" s="270"/>
      <c r="AC1392" s="270"/>
    </row>
    <row r="1393" ht="15.75" customHeight="1">
      <c r="A1393" s="111" t="s">
        <v>3072</v>
      </c>
      <c r="B1393" s="436" t="str">
        <f>VLOOKUP(C1393,'Tech. sheet (2)'!$A:$S,18,FALSE)</f>
        <v>L-913-766-140TS340F2020-RAS-А08К05</v>
      </c>
      <c r="C1393" s="437" t="str">
        <f>VLOOKUP(A1393,Register!$B:$F,3,FALSE)</f>
        <v>0,14x913x766 RAS A08</v>
      </c>
      <c r="D1393" s="437" t="str">
        <f>VLOOKUP(C1393,'Tech. sheet (2)'!$A:$S,17,FALSE)</f>
        <v>BUF-1 B</v>
      </c>
      <c r="E1393" s="437" t="str">
        <f>VLOOKUP(C1393,'Tech. sheet (2)'!$A:$S,12,FALSE)</f>
        <v>ALU/C</v>
      </c>
      <c r="F1393" s="505">
        <v>1.0</v>
      </c>
      <c r="G1393" s="519" t="s">
        <v>3308</v>
      </c>
      <c r="H1393" s="436">
        <v>26000.0</v>
      </c>
      <c r="I1393" s="412"/>
      <c r="J1393" s="412"/>
      <c r="K1393" s="412"/>
      <c r="L1393" s="412"/>
      <c r="M1393" s="412"/>
      <c r="N1393" s="181" t="s">
        <v>3062</v>
      </c>
      <c r="O1393" s="344" t="str">
        <f>VLOOKUP(P1393,'Tech. sheet (2)'!$A:$R,18,FALSE)</f>
        <v>L-922-868-170TH580S2828-BAO-W14K05</v>
      </c>
      <c r="P1393" s="343" t="str">
        <f>VLOOKUP(N1393,Register!$B:$E,3,FALSE)</f>
        <v>OT070-ELQ7022A6A BAO</v>
      </c>
      <c r="Q1393" s="437" t="str">
        <f>VLOOKUP(P1393,'Tech. sheet (2)'!$A:$S,17,FALSE)</f>
        <v>70-5 A</v>
      </c>
      <c r="R1393" s="437" t="str">
        <f>VLOOKUP(P1393,'Tech. sheet (2)'!$A:$S,12,FALSE)</f>
        <v>2W/C</v>
      </c>
      <c r="S1393" s="505">
        <v>2.0</v>
      </c>
      <c r="T1393" s="505">
        <v>818062.0</v>
      </c>
      <c r="U1393" s="436">
        <f>VLOOKUP(N1393,Register!$B:$E,4,FALSE)</f>
        <v>5000</v>
      </c>
      <c r="V1393" s="412"/>
      <c r="W1393" s="270"/>
      <c r="X1393" s="270"/>
      <c r="Y1393" s="270"/>
      <c r="Z1393" s="270"/>
      <c r="AA1393" s="270"/>
      <c r="AB1393" s="270"/>
      <c r="AC1393" s="270"/>
    </row>
    <row r="1394" ht="15.75" customHeight="1">
      <c r="A1394" s="111" t="s">
        <v>3081</v>
      </c>
      <c r="B1394" s="436" t="str">
        <f>VLOOKUP(C1394,'Tech. sheet (2)'!$A:$S,18,FALSE)</f>
        <v>L-896-795-180TH550F5028-HBI-A07B05</v>
      </c>
      <c r="C1394" s="437" t="str">
        <f>VLOOKUP(A1394,Register!$B:$F,3,FALSE)</f>
        <v>0,18x896x795 А07В05</v>
      </c>
      <c r="D1394" s="437" t="str">
        <f>VLOOKUP(C1394,'Tech. sheet (2)'!$A:$S,17,FALSE)</f>
        <v/>
      </c>
      <c r="E1394" s="437" t="str">
        <f>VLOOKUP(C1394,'Tech. sheet (2)'!$A:$S,12,FALSE)</f>
        <v>A07B05</v>
      </c>
      <c r="F1394" s="505">
        <v>2.0</v>
      </c>
      <c r="G1394" s="519" t="s">
        <v>3308</v>
      </c>
      <c r="H1394" s="436">
        <f>VLOOKUP(A1394,Register!$B:$E,4,FALSE)</f>
        <v>1655</v>
      </c>
      <c r="I1394" s="412"/>
      <c r="J1394" s="412"/>
      <c r="K1394" s="412"/>
      <c r="L1394" s="412"/>
      <c r="M1394" s="412"/>
      <c r="N1394" s="181" t="s">
        <v>3062</v>
      </c>
      <c r="O1394" s="344" t="str">
        <f>VLOOKUP(P1394,'Tech. sheet (2)'!$A:$R,18,FALSE)</f>
        <v>L-922-868-170TH580S2828-BAO-W14K05</v>
      </c>
      <c r="P1394" s="343" t="str">
        <f>VLOOKUP(N1394,Register!$B:$E,3,FALSE)</f>
        <v>OT070-ELQ7022A6A BAO</v>
      </c>
      <c r="Q1394" s="437" t="str">
        <f>VLOOKUP(P1394,'Tech. sheet (2)'!$A:$S,17,FALSE)</f>
        <v>70-5 A</v>
      </c>
      <c r="R1394" s="437" t="str">
        <f>VLOOKUP(P1394,'Tech. sheet (2)'!$A:$S,12,FALSE)</f>
        <v>2W/C</v>
      </c>
      <c r="S1394" s="505">
        <v>3.0</v>
      </c>
      <c r="T1394" s="505">
        <v>818062.0</v>
      </c>
      <c r="U1394" s="436">
        <f>VLOOKUP(N1394,Register!$B:$E,4,FALSE)</f>
        <v>5000</v>
      </c>
      <c r="V1394" s="412"/>
      <c r="W1394" s="270"/>
      <c r="X1394" s="270"/>
      <c r="Y1394" s="270"/>
      <c r="Z1394" s="270"/>
      <c r="AA1394" s="270"/>
      <c r="AB1394" s="270"/>
      <c r="AC1394" s="270"/>
    </row>
    <row r="1395" ht="15.75" customHeight="1">
      <c r="A1395" s="111" t="s">
        <v>3082</v>
      </c>
      <c r="B1395" s="436" t="str">
        <f>VLOOKUP(C1395,'Tech. sheet (2)'!$A:$S,18,FALSE)</f>
        <v>L-896-795-170TH550F5028-HBI-A07B05</v>
      </c>
      <c r="C1395" s="437" t="str">
        <f>VLOOKUP(A1395,Register!$B:$F,3,FALSE)</f>
        <v>0,17x896x795 А07В05</v>
      </c>
      <c r="D1395" s="437" t="str">
        <f>VLOOKUP(C1395,'Tech. sheet (2)'!$A:$S,17,FALSE)</f>
        <v/>
      </c>
      <c r="E1395" s="437" t="str">
        <f>VLOOKUP(C1395,'Tech. sheet (2)'!$A:$S,12,FALSE)</f>
        <v>A07B05</v>
      </c>
      <c r="F1395" s="505">
        <v>2.0</v>
      </c>
      <c r="G1395" s="519" t="s">
        <v>3308</v>
      </c>
      <c r="H1395" s="436">
        <f>VLOOKUP(A1395,Register!$B:$E,4,FALSE)</f>
        <v>2322</v>
      </c>
      <c r="I1395" s="412"/>
      <c r="J1395" s="412"/>
      <c r="K1395" s="412"/>
      <c r="L1395" s="412"/>
      <c r="M1395" s="412"/>
      <c r="N1395" s="111" t="s">
        <v>3072</v>
      </c>
      <c r="O1395" s="344" t="str">
        <f>VLOOKUP(P1395,'Tech. sheet (2)'!$A:$R,18,FALSE)</f>
        <v>L-913-766-140TS340F2020-RAS-А08К05</v>
      </c>
      <c r="P1395" s="343" t="str">
        <f>VLOOKUP(N1395,Register!$B:$E,3,FALSE)</f>
        <v>0,14x913x766 RAS A08</v>
      </c>
      <c r="Q1395" s="437" t="str">
        <f>VLOOKUP(P1395,'Tech. sheet (2)'!$A:$S,17,FALSE)</f>
        <v>BUF-1 B</v>
      </c>
      <c r="R1395" s="437" t="str">
        <f>VLOOKUP(P1395,'Tech. sheet (2)'!$A:$S,12,FALSE)</f>
        <v>ALU/C</v>
      </c>
      <c r="S1395" s="505">
        <v>2.0</v>
      </c>
      <c r="T1395" s="505" t="s">
        <v>3306</v>
      </c>
      <c r="U1395" s="436">
        <f>VLOOKUP(N1395,Register!$B:$E,4,FALSE)</f>
        <v>60000</v>
      </c>
      <c r="V1395" s="412"/>
      <c r="W1395" s="270"/>
      <c r="X1395" s="270"/>
      <c r="Y1395" s="270"/>
      <c r="Z1395" s="270"/>
      <c r="AA1395" s="270"/>
      <c r="AB1395" s="270"/>
      <c r="AC1395" s="270"/>
    </row>
    <row r="1396" ht="15.75" customHeight="1">
      <c r="A1396" s="131" t="s">
        <v>3059</v>
      </c>
      <c r="B1396" s="436" t="str">
        <f>VLOOKUP(C1396,'Tech. sheet (2)'!$A:$S,18,FALSE)</f>
        <v>L-838-941,7-200TH550S2828-HBI-A75B05</v>
      </c>
      <c r="C1396" s="437" t="str">
        <f>VLOOKUP(A1396,Register!$B:$F,3,FALSE)</f>
        <v>OT99-921XQ 0,20 ALU/G 36608</v>
      </c>
      <c r="D1396" s="437" t="str">
        <f>VLOOKUP(C1396,'Tech. sheet (2)'!$A:$S,17,FALSE)</f>
        <v>99-С-2 A</v>
      </c>
      <c r="E1396" s="437" t="str">
        <f>VLOOKUP(C1396,'Tech. sheet (2)'!$A:$S,12,FALSE)</f>
        <v>ALU/G</v>
      </c>
      <c r="F1396" s="505">
        <v>1.0</v>
      </c>
      <c r="G1396" s="519" t="s">
        <v>3308</v>
      </c>
      <c r="H1396" s="436">
        <f>VLOOKUP(A1396,Register!$B:$E,4,FALSE)</f>
        <v>7000</v>
      </c>
      <c r="I1396" s="412"/>
      <c r="J1396" s="412"/>
      <c r="K1396" s="412"/>
      <c r="L1396" s="412"/>
      <c r="M1396" s="412"/>
      <c r="N1396" s="111"/>
      <c r="O1396" s="344" t="str">
        <f>VLOOKUP(P1396,'Tech. sheet (2)'!$A:$R,18,FALSE)</f>
        <v>#N/A</v>
      </c>
      <c r="P1396" s="343" t="str">
        <f>VLOOKUP(N1396,Register!$B:$E,3,FALSE)</f>
        <v>#N/A</v>
      </c>
      <c r="Q1396" s="437" t="str">
        <f>VLOOKUP(P1396,'Tech. sheet (2)'!$A:$S,17,FALSE)</f>
        <v>#N/A</v>
      </c>
      <c r="R1396" s="437" t="str">
        <f>VLOOKUP(P1396,'Tech. sheet (2)'!$A:$S,12,FALSE)</f>
        <v>#N/A</v>
      </c>
      <c r="S1396" s="505"/>
      <c r="T1396" s="505"/>
      <c r="U1396" s="436" t="str">
        <f>VLOOKUP(N1396,Register!$B:$E,4,FALSE)</f>
        <v>#N/A</v>
      </c>
      <c r="V1396" s="412"/>
      <c r="W1396" s="270"/>
      <c r="X1396" s="270"/>
      <c r="Y1396" s="270"/>
      <c r="Z1396" s="270"/>
      <c r="AA1396" s="270"/>
      <c r="AB1396" s="270"/>
      <c r="AC1396" s="270"/>
    </row>
    <row r="1397" ht="15.75" customHeight="1">
      <c r="A1397" s="111" t="s">
        <v>3084</v>
      </c>
      <c r="B1397" s="436" t="str">
        <f>VLOOKUP(C1397,'Tech. sheet (2)'!$A:$S,18,FALSE)</f>
        <v>L-959-901-170TH550F2828-HBI-A07B05</v>
      </c>
      <c r="C1397" s="437" t="str">
        <f>VLOOKUP(A1397,Register!$B:$F,3,FALSE)</f>
        <v>0,17x959x901 A07B05</v>
      </c>
      <c r="D1397" s="437" t="str">
        <f>VLOOKUP(C1397,'Tech. sheet (2)'!$A:$S,17,FALSE)</f>
        <v>№86</v>
      </c>
      <c r="E1397" s="437" t="str">
        <f>VLOOKUP(C1397,'Tech. sheet (2)'!$A:$S,12,FALSE)</f>
        <v>ALU/G</v>
      </c>
      <c r="F1397" s="505">
        <v>2.0</v>
      </c>
      <c r="G1397" s="505">
        <v>818062.0</v>
      </c>
      <c r="H1397" s="436">
        <f>VLOOKUP(A1397,Register!$B:$E,4,FALSE)</f>
        <v>11763</v>
      </c>
      <c r="I1397" s="412"/>
      <c r="J1397" s="412"/>
      <c r="K1397" s="412"/>
      <c r="L1397" s="412"/>
      <c r="M1397" s="412"/>
      <c r="N1397" s="111" t="s">
        <v>3064</v>
      </c>
      <c r="O1397" s="344" t="str">
        <f>VLOOKUP(P1397,'Tech. sheet (2)'!$A:$R,18,FALSE)</f>
        <v>L-922-868-170TH580S2828-BAO-08CB05 MET</v>
      </c>
      <c r="P1397" s="343" t="str">
        <f>VLOOKUP(N1397,Register!$B:$E,3,FALSE)</f>
        <v>OT070-08CB05 MET BAO</v>
      </c>
      <c r="Q1397" s="437" t="str">
        <f>VLOOKUP(P1397,'Tech. sheet (2)'!$A:$S,17,FALSE)</f>
        <v>70-10 A</v>
      </c>
      <c r="R1397" s="437" t="str">
        <f>VLOOKUP(P1397,'Tech. sheet (2)'!$A:$S,12,FALSE)</f>
        <v>08CB05</v>
      </c>
      <c r="S1397" s="505">
        <v>1.0</v>
      </c>
      <c r="T1397" s="505">
        <v>816944.0</v>
      </c>
      <c r="U1397" s="436">
        <f>VLOOKUP(N1397,Register!$B:$E,4,FALSE)</f>
        <v>25000</v>
      </c>
      <c r="V1397" s="412"/>
      <c r="W1397" s="270"/>
      <c r="X1397" s="270"/>
      <c r="Y1397" s="270"/>
      <c r="Z1397" s="270"/>
      <c r="AA1397" s="270"/>
      <c r="AB1397" s="270"/>
      <c r="AC1397" s="270"/>
    </row>
    <row r="1398" ht="15.75" customHeight="1">
      <c r="A1398" s="111" t="s">
        <v>3087</v>
      </c>
      <c r="B1398" s="436" t="str">
        <f>VLOOKUP(C1398,'Tech. sheet (2)'!$A:$S,18,FALSE)</f>
        <v>L-808-908-180TH550S2828-BAO-A07K05</v>
      </c>
      <c r="C1398" s="437" t="str">
        <f>VLOOKUP(A1398,Register!$B:$F,3,FALSE)</f>
        <v>0,18x808x908 A07B05</v>
      </c>
      <c r="D1398" s="437" t="str">
        <f>VLOOKUP(C1398,'Tech. sheet (2)'!$A:$S,17,FALSE)</f>
        <v/>
      </c>
      <c r="E1398" s="437" t="str">
        <f>VLOOKUP(C1398,'Tech. sheet (2)'!$A:$S,12,FALSE)</f>
        <v>A07B05</v>
      </c>
      <c r="F1398" s="505">
        <v>2.0</v>
      </c>
      <c r="G1398" s="505">
        <v>818062.0</v>
      </c>
      <c r="H1398" s="436">
        <f>VLOOKUP(A1398,Register!$B:$E,4,FALSE)</f>
        <v>1217</v>
      </c>
      <c r="I1398" s="412"/>
      <c r="J1398" s="412"/>
      <c r="K1398" s="412"/>
      <c r="L1398" s="412"/>
      <c r="M1398" s="412"/>
      <c r="N1398" s="111" t="s">
        <v>3064</v>
      </c>
      <c r="O1398" s="344" t="str">
        <f>VLOOKUP(P1398,'Tech. sheet (2)'!$A:$R,18,FALSE)</f>
        <v>L-922-868-170TH580S2828-BAO-08CB05 MET</v>
      </c>
      <c r="P1398" s="343" t="str">
        <f>VLOOKUP(N1398,Register!$B:$E,3,FALSE)</f>
        <v>OT070-08CB05 MET BAO</v>
      </c>
      <c r="Q1398" s="437" t="str">
        <f>VLOOKUP(P1398,'Tech. sheet (2)'!$A:$S,17,FALSE)</f>
        <v>70-10 A</v>
      </c>
      <c r="R1398" s="437" t="str">
        <f>VLOOKUP(P1398,'Tech. sheet (2)'!$A:$S,12,FALSE)</f>
        <v>08CB05</v>
      </c>
      <c r="S1398" s="505">
        <v>2.0</v>
      </c>
      <c r="T1398" s="505">
        <v>816361.0</v>
      </c>
      <c r="U1398" s="436">
        <f>VLOOKUP(N1398,Register!$B:$E,4,FALSE)</f>
        <v>25000</v>
      </c>
      <c r="V1398" s="412"/>
      <c r="W1398" s="270"/>
      <c r="X1398" s="270"/>
      <c r="Y1398" s="270"/>
      <c r="Z1398" s="270"/>
      <c r="AA1398" s="270"/>
      <c r="AB1398" s="270"/>
      <c r="AC1398" s="270"/>
    </row>
    <row r="1399" ht="15.75" customHeight="1">
      <c r="A1399" s="111" t="s">
        <v>3089</v>
      </c>
      <c r="B1399" s="436" t="str">
        <f>VLOOKUP(C1399,'Tech. sheet (2)'!$A:$S,18,FALSE)</f>
        <v>L-838-826-250TH415F7575-RAS---K05 Hollande</v>
      </c>
      <c r="C1399" s="437" t="str">
        <f>VLOOKUP(A1399,Register!$B:$F,3,FALSE)</f>
        <v>OT99-ELQ9999A0A ARP RAS</v>
      </c>
      <c r="D1399" s="437" t="str">
        <f>VLOOKUP(C1399,'Tech. sheet (2)'!$A:$S,17,FALSE)</f>
        <v>99-S-2 A</v>
      </c>
      <c r="E1399" s="437" t="str">
        <f>VLOOKUP(C1399,'Tech. sheet (2)'!$A:$S,12,FALSE)</f>
        <v>P/C Hollande</v>
      </c>
      <c r="F1399" s="505">
        <v>1.0</v>
      </c>
      <c r="G1399" s="505" t="s">
        <v>3306</v>
      </c>
      <c r="H1399" s="436">
        <f>VLOOKUP(A1399,Register!$B:$E,4,FALSE)</f>
        <v>4700</v>
      </c>
      <c r="I1399" s="412"/>
      <c r="J1399" s="412"/>
      <c r="K1399" s="412"/>
      <c r="L1399" s="412"/>
      <c r="M1399" s="412"/>
      <c r="N1399" s="111" t="s">
        <v>3081</v>
      </c>
      <c r="O1399" s="344" t="str">
        <f>VLOOKUP(P1399,'Tech. sheet (2)'!$A:$R,18,FALSE)</f>
        <v>L-896-795-180TH550F5028-HBI-A07B05</v>
      </c>
      <c r="P1399" s="343" t="str">
        <f>VLOOKUP(N1399,Register!$B:$E,3,FALSE)</f>
        <v>0,18x896x795 А07В05</v>
      </c>
      <c r="Q1399" s="437" t="str">
        <f>VLOOKUP(P1399,'Tech. sheet (2)'!$A:$S,17,FALSE)</f>
        <v/>
      </c>
      <c r="R1399" s="437" t="str">
        <f>VLOOKUP(P1399,'Tech. sheet (2)'!$A:$S,12,FALSE)</f>
        <v>A07B05</v>
      </c>
      <c r="S1399" s="505">
        <v>1.0</v>
      </c>
      <c r="T1399" s="505" t="s">
        <v>3307</v>
      </c>
      <c r="U1399" s="436">
        <f>VLOOKUP(N1399,Register!$B:$E,4,FALSE)</f>
        <v>1655</v>
      </c>
      <c r="V1399" s="412"/>
      <c r="W1399" s="270"/>
      <c r="X1399" s="270"/>
      <c r="Y1399" s="270"/>
      <c r="Z1399" s="270"/>
      <c r="AA1399" s="270"/>
      <c r="AB1399" s="270"/>
      <c r="AC1399" s="270"/>
    </row>
    <row r="1400" ht="15.75" customHeight="1">
      <c r="A1400" s="136" t="s">
        <v>3072</v>
      </c>
      <c r="B1400" s="436" t="str">
        <f>VLOOKUP(C1400,'Tech. sheet (2)'!$A:$S,18,FALSE)</f>
        <v>L-913-766-140TS340F2020-RAS-А08К05</v>
      </c>
      <c r="C1400" s="437" t="str">
        <f>VLOOKUP(A1400,Register!$B:$F,3,FALSE)</f>
        <v>0,14x913x766 RAS A08</v>
      </c>
      <c r="D1400" s="437" t="str">
        <f>VLOOKUP(C1400,'Tech. sheet (2)'!$A:$S,17,FALSE)</f>
        <v>BUF-1 B</v>
      </c>
      <c r="E1400" s="437" t="str">
        <f>VLOOKUP(C1400,'Tech. sheet (2)'!$A:$S,12,FALSE)</f>
        <v>ALU/C</v>
      </c>
      <c r="F1400" s="505">
        <v>2.0</v>
      </c>
      <c r="G1400" s="505" t="s">
        <v>3306</v>
      </c>
      <c r="H1400" s="436">
        <f>VLOOKUP(A1400,Register!$B:$E,4,FALSE)</f>
        <v>60000</v>
      </c>
      <c r="I1400" s="412"/>
      <c r="J1400" s="412"/>
      <c r="K1400" s="412"/>
      <c r="L1400" s="412"/>
      <c r="M1400" s="412"/>
      <c r="N1400" s="111" t="s">
        <v>3082</v>
      </c>
      <c r="O1400" s="344" t="str">
        <f>VLOOKUP(P1400,'Tech. sheet (2)'!$A:$R,18,FALSE)</f>
        <v>L-896-795-170TH550F5028-HBI-A07B05</v>
      </c>
      <c r="P1400" s="343" t="str">
        <f>VLOOKUP(N1400,Register!$B:$E,3,FALSE)</f>
        <v>0,17x896x795 А07В05</v>
      </c>
      <c r="Q1400" s="437" t="str">
        <f>VLOOKUP(P1400,'Tech. sheet (2)'!$A:$S,17,FALSE)</f>
        <v/>
      </c>
      <c r="R1400" s="437" t="str">
        <f>VLOOKUP(P1400,'Tech. sheet (2)'!$A:$S,12,FALSE)</f>
        <v>A07B05</v>
      </c>
      <c r="S1400" s="505">
        <v>1.0</v>
      </c>
      <c r="T1400" s="505" t="s">
        <v>3307</v>
      </c>
      <c r="U1400" s="436">
        <f>VLOOKUP(N1400,Register!$B:$E,4,FALSE)</f>
        <v>2322</v>
      </c>
      <c r="V1400" s="412"/>
      <c r="W1400" s="270"/>
      <c r="X1400" s="270"/>
      <c r="Y1400" s="270"/>
      <c r="Z1400" s="270"/>
      <c r="AA1400" s="270"/>
      <c r="AB1400" s="270"/>
      <c r="AC1400" s="270"/>
    </row>
    <row r="1401" ht="15.75" customHeight="1">
      <c r="A1401" s="111" t="s">
        <v>3091</v>
      </c>
      <c r="B1401" s="436" t="str">
        <f>VLOOKUP(C1401,'Tech. sheet (2)'!$A:$S,18,FALSE)</f>
        <v>L-950-876-270TH435F5628-BAO-20EB05 MET</v>
      </c>
      <c r="C1401" s="437" t="str">
        <f>VLOOKUP(A1401,Register!$B:$F,3,FALSE)</f>
        <v>OT153-20EB05 BAO TEST</v>
      </c>
      <c r="D1401" s="437" t="str">
        <f>VLOOKUP(C1401,'Tech. sheet (2)'!$A:$S,17,FALSE)</f>
        <v>153-5 A</v>
      </c>
      <c r="E1401" s="437" t="str">
        <f>VLOOKUP(C1401,'Tech. sheet (2)'!$A:$S,12,FALSE)</f>
        <v>W/G</v>
      </c>
      <c r="F1401" s="505">
        <v>1.0</v>
      </c>
      <c r="G1401" s="505">
        <v>816944.0</v>
      </c>
      <c r="H1401" s="436">
        <f>VLOOKUP(A1401,Register!$B:$E,4,FALSE)</f>
        <v>14000</v>
      </c>
      <c r="I1401" s="412"/>
      <c r="J1401" s="412"/>
      <c r="K1401" s="412"/>
      <c r="L1401" s="412"/>
      <c r="M1401" s="412"/>
      <c r="N1401" s="111" t="s">
        <v>3084</v>
      </c>
      <c r="O1401" s="344" t="str">
        <f>VLOOKUP(P1401,'Tech. sheet (2)'!$A:$R,18,FALSE)</f>
        <v>L-959-901-170TH550F2828-HBI-A07B05</v>
      </c>
      <c r="P1401" s="343" t="str">
        <f>VLOOKUP(N1401,Register!$B:$E,3,FALSE)</f>
        <v>0,17x959x901 A07B05</v>
      </c>
      <c r="Q1401" s="437" t="str">
        <f>VLOOKUP(P1401,'Tech. sheet (2)'!$A:$S,17,FALSE)</f>
        <v>№86</v>
      </c>
      <c r="R1401" s="437" t="str">
        <f>VLOOKUP(P1401,'Tech. sheet (2)'!$A:$S,12,FALSE)</f>
        <v>ALU/G</v>
      </c>
      <c r="S1401" s="505">
        <v>1.0</v>
      </c>
      <c r="T1401" s="505" t="s">
        <v>3307</v>
      </c>
      <c r="U1401" s="436">
        <f>VLOOKUP(N1401,Register!$B:$E,4,FALSE)</f>
        <v>11763</v>
      </c>
      <c r="V1401" s="412"/>
      <c r="W1401" s="270"/>
      <c r="X1401" s="270"/>
      <c r="Y1401" s="270"/>
      <c r="Z1401" s="270"/>
      <c r="AA1401" s="270"/>
      <c r="AB1401" s="270"/>
      <c r="AC1401" s="270"/>
    </row>
    <row r="1402" ht="15.75" customHeight="1">
      <c r="A1402" s="111" t="s">
        <v>3091</v>
      </c>
      <c r="B1402" s="436" t="str">
        <f>VLOOKUP(C1402,'Tech. sheet (2)'!$A:$S,18,FALSE)</f>
        <v>L-950-876-270TH435F5628-BAO-20EB05 MET</v>
      </c>
      <c r="C1402" s="437" t="str">
        <f>VLOOKUP(A1402,Register!$B:$F,3,FALSE)</f>
        <v>OT153-20EB05 BAO TEST</v>
      </c>
      <c r="D1402" s="437" t="str">
        <f>VLOOKUP(C1402,'Tech. sheet (2)'!$A:$S,17,FALSE)</f>
        <v>153-5 A</v>
      </c>
      <c r="E1402" s="437" t="str">
        <f>VLOOKUP(C1402,'Tech. sheet (2)'!$A:$S,12,FALSE)</f>
        <v>W/G</v>
      </c>
      <c r="F1402" s="505">
        <v>2.0</v>
      </c>
      <c r="G1402" s="505">
        <v>819059.0</v>
      </c>
      <c r="H1402" s="436">
        <f>VLOOKUP(A1402,Register!$B:$E,4,FALSE)</f>
        <v>14000</v>
      </c>
      <c r="I1402" s="412"/>
      <c r="J1402" s="412"/>
      <c r="K1402" s="412"/>
      <c r="L1402" s="412"/>
      <c r="M1402" s="412"/>
      <c r="N1402" s="111" t="s">
        <v>3087</v>
      </c>
      <c r="O1402" s="344" t="str">
        <f>VLOOKUP(P1402,'Tech. sheet (2)'!$A:$R,18,FALSE)</f>
        <v>L-808-908-180TH550S2828-BAO-A07K05</v>
      </c>
      <c r="P1402" s="343" t="str">
        <f>VLOOKUP(N1402,Register!$B:$E,3,FALSE)</f>
        <v>0,18x808x908 A07B05</v>
      </c>
      <c r="Q1402" s="437" t="str">
        <f>VLOOKUP(P1402,'Tech. sheet (2)'!$A:$S,17,FALSE)</f>
        <v/>
      </c>
      <c r="R1402" s="437" t="str">
        <f>VLOOKUP(P1402,'Tech. sheet (2)'!$A:$S,12,FALSE)</f>
        <v>A07B05</v>
      </c>
      <c r="S1402" s="505">
        <v>1.0</v>
      </c>
      <c r="T1402" s="505" t="s">
        <v>3307</v>
      </c>
      <c r="U1402" s="436">
        <f>VLOOKUP(N1402,Register!$B:$E,4,FALSE)</f>
        <v>1217</v>
      </c>
      <c r="V1402" s="412"/>
      <c r="W1402" s="270"/>
      <c r="X1402" s="270"/>
      <c r="Y1402" s="270"/>
      <c r="Z1402" s="270"/>
      <c r="AA1402" s="270"/>
      <c r="AB1402" s="270"/>
      <c r="AC1402" s="270"/>
    </row>
    <row r="1403" ht="15.75" customHeight="1">
      <c r="A1403" s="111" t="s">
        <v>3094</v>
      </c>
      <c r="B1403" s="449" t="str">
        <f>VLOOKUP(C1403,'Tech. sheet (2)'!$A:$S,18,FALSE)</f>
        <v>L-950-876-270TH435F5628-BAO-20EB05</v>
      </c>
      <c r="C1403" s="437" t="str">
        <f>VLOOKUP(A1403,Register!$B:$F,3,FALSE)</f>
        <v>OT153-ELQ1542A3A BAO</v>
      </c>
      <c r="D1403" s="437" t="str">
        <f>VLOOKUP(C1403,'Tech. sheet (2)'!$A:$S,17,FALSE)</f>
        <v>153-1 A</v>
      </c>
      <c r="E1403" s="447" t="str">
        <f>VLOOKUP(C1403,'Tech. sheet (2)'!$A:$S,12,FALSE)</f>
        <v>W/G</v>
      </c>
      <c r="F1403" s="505">
        <v>2.0</v>
      </c>
      <c r="G1403" s="505">
        <v>819059.0</v>
      </c>
      <c r="H1403" s="436">
        <f>VLOOKUP(A1403,Register!$B:$E,4,FALSE)</f>
        <v>25000</v>
      </c>
      <c r="I1403" s="412"/>
      <c r="J1403" s="412"/>
      <c r="K1403" s="412"/>
      <c r="L1403" s="412"/>
      <c r="M1403" s="412"/>
      <c r="N1403" s="131" t="s">
        <v>3059</v>
      </c>
      <c r="O1403" s="344" t="str">
        <f>VLOOKUP(P1403,'Tech. sheet (2)'!$A:$R,18,FALSE)</f>
        <v>L-838-941,7-200TH550S2828-HBI-A75B05</v>
      </c>
      <c r="P1403" s="343" t="str">
        <f>VLOOKUP(N1403,Register!$B:$E,3,FALSE)</f>
        <v>OT99-921XQ 0,20 ALU/G 36608</v>
      </c>
      <c r="Q1403" s="437" t="str">
        <f>VLOOKUP(P1403,'Tech. sheet (2)'!$A:$S,17,FALSE)</f>
        <v>99-С-2 A</v>
      </c>
      <c r="R1403" s="437" t="str">
        <f>VLOOKUP(P1403,'Tech. sheet (2)'!$A:$S,12,FALSE)</f>
        <v>ALU/G</v>
      </c>
      <c r="S1403" s="505">
        <v>2.0</v>
      </c>
      <c r="T1403" s="505" t="s">
        <v>3307</v>
      </c>
      <c r="U1403" s="436">
        <f>VLOOKUP(N1403,Register!$B:$E,4,FALSE)</f>
        <v>7000</v>
      </c>
      <c r="V1403" s="412"/>
      <c r="W1403" s="270"/>
      <c r="X1403" s="270"/>
      <c r="Y1403" s="270"/>
      <c r="Z1403" s="270"/>
      <c r="AA1403" s="270"/>
      <c r="AB1403" s="270"/>
      <c r="AC1403" s="270"/>
    </row>
    <row r="1404" ht="15.75" customHeight="1">
      <c r="A1404" s="111" t="s">
        <v>3096</v>
      </c>
      <c r="B1404" s="436" t="str">
        <f>VLOOKUP(C1404,'Tech. sheet (2)'!$A:$S,18,FALSE)</f>
        <v>L-954-848-160TH520S2828-USK-15VK05</v>
      </c>
      <c r="C1404" s="437" t="str">
        <f>VLOOKUP(A1404,Register!$B:$F,3,FALSE)</f>
        <v>OT062-ELQ6216A3A USK</v>
      </c>
      <c r="D1404" s="437" t="str">
        <f>VLOOKUP(C1404,'Tech. sheet (2)'!$A:$S,17,FALSE)</f>
        <v>62-3 B</v>
      </c>
      <c r="E1404" s="447" t="str">
        <f>VLOOKUP(C1404,'Tech. sheet (2)'!$A:$S,12,FALSE)</f>
        <v>W/C 15V</v>
      </c>
      <c r="F1404" s="505">
        <v>2.0</v>
      </c>
      <c r="G1404" s="505" t="s">
        <v>3309</v>
      </c>
      <c r="H1404" s="436">
        <f>VLOOKUP(A1404,Register!$B:$E,4,FALSE)</f>
        <v>29000</v>
      </c>
      <c r="I1404" s="412"/>
      <c r="J1404" s="412"/>
      <c r="K1404" s="412"/>
      <c r="L1404" s="412"/>
      <c r="M1404" s="412"/>
      <c r="N1404" s="111" t="s">
        <v>3072</v>
      </c>
      <c r="O1404" s="344" t="str">
        <f>VLOOKUP(P1404,'Tech. sheet (2)'!$A:$R,18,FALSE)</f>
        <v>L-913-766-140TS340F2020-RAS-А08К05</v>
      </c>
      <c r="P1404" s="343" t="str">
        <f>VLOOKUP(N1404,Register!$B:$E,3,FALSE)</f>
        <v>0,14x913x766 RAS A08</v>
      </c>
      <c r="Q1404" s="437" t="str">
        <f>VLOOKUP(P1404,'Tech. sheet (2)'!$A:$S,17,FALSE)</f>
        <v>BUF-1 B</v>
      </c>
      <c r="R1404" s="437" t="str">
        <f>VLOOKUP(P1404,'Tech. sheet (2)'!$A:$S,12,FALSE)</f>
        <v>ALU/C</v>
      </c>
      <c r="S1404" s="505">
        <v>2.0</v>
      </c>
      <c r="T1404" s="505" t="s">
        <v>3306</v>
      </c>
      <c r="U1404" s="436">
        <f>VLOOKUP(N1404,Register!$B:$E,4,FALSE)</f>
        <v>60000</v>
      </c>
      <c r="V1404" s="412"/>
      <c r="W1404" s="270"/>
      <c r="X1404" s="270"/>
      <c r="Y1404" s="270"/>
      <c r="Z1404" s="270"/>
      <c r="AA1404" s="270"/>
      <c r="AB1404" s="270"/>
      <c r="AC1404" s="270"/>
    </row>
    <row r="1405" ht="15.75" customHeight="1">
      <c r="A1405" s="111" t="s">
        <v>3091</v>
      </c>
      <c r="B1405" s="436" t="str">
        <f>VLOOKUP(C1405,'Tech. sheet (2)'!$A:$S,18,FALSE)</f>
        <v>L-950-876-270TH435F5628-BAO-20EB05 MET</v>
      </c>
      <c r="C1405" s="437" t="str">
        <f>VLOOKUP(A1405,Register!$B:$F,3,FALSE)</f>
        <v>OT153-20EB05 BAO TEST</v>
      </c>
      <c r="D1405" s="437" t="str">
        <f>VLOOKUP(C1405,'Tech. sheet (2)'!$A:$S,17,FALSE)</f>
        <v>153-5 A</v>
      </c>
      <c r="E1405" s="437" t="str">
        <f>VLOOKUP(C1405,'Tech. sheet (2)'!$A:$S,12,FALSE)</f>
        <v>W/G</v>
      </c>
      <c r="F1405" s="505">
        <v>3.0</v>
      </c>
      <c r="G1405" s="505">
        <v>816733.0</v>
      </c>
      <c r="H1405" s="436">
        <f>VLOOKUP(A1405,Register!$B:$E,4,FALSE)</f>
        <v>14000</v>
      </c>
      <c r="I1405" s="412"/>
      <c r="J1405" s="412"/>
      <c r="K1405" s="412"/>
      <c r="L1405" s="412"/>
      <c r="M1405" s="412"/>
      <c r="N1405" s="111" t="s">
        <v>3090</v>
      </c>
      <c r="O1405" s="344" t="str">
        <f>VLOOKUP(P1405,'Tech. sheet (2)'!$A:$R,18,FALSE)</f>
        <v>L-950-876-270TH435F5628-BAO-20EB05</v>
      </c>
      <c r="P1405" s="343" t="str">
        <f>VLOOKUP(N1405,Register!$B:$E,3,FALSE)</f>
        <v>OT153-ELQ1554A0A BAO</v>
      </c>
      <c r="Q1405" s="437" t="str">
        <f>VLOOKUP(P1405,'Tech. sheet (2)'!$A:$S,17,FALSE)</f>
        <v>153-1 A</v>
      </c>
      <c r="R1405" s="437" t="str">
        <f>VLOOKUP(P1405,'Tech. sheet (2)'!$A:$S,12,FALSE)</f>
        <v>W/G</v>
      </c>
      <c r="S1405" s="505">
        <v>1.0</v>
      </c>
      <c r="T1405" s="505" t="s">
        <v>3307</v>
      </c>
      <c r="U1405" s="436">
        <f>VLOOKUP(N1405,Register!$B:$E,4,FALSE)</f>
        <v>11000</v>
      </c>
      <c r="V1405" s="412"/>
      <c r="W1405" s="270"/>
      <c r="X1405" s="270"/>
      <c r="Y1405" s="270"/>
      <c r="Z1405" s="270"/>
      <c r="AA1405" s="270"/>
      <c r="AB1405" s="270"/>
      <c r="AC1405" s="270"/>
    </row>
    <row r="1406" ht="15.75" customHeight="1">
      <c r="A1406" s="111" t="s">
        <v>3094</v>
      </c>
      <c r="B1406" s="449" t="str">
        <f>VLOOKUP(C1406,'Tech. sheet (2)'!$A:$S,18,FALSE)</f>
        <v>L-950-876-270TH435F5628-BAO-20EB05</v>
      </c>
      <c r="C1406" s="437" t="str">
        <f>VLOOKUP(A1406,Register!$B:$F,3,FALSE)</f>
        <v>OT153-ELQ1542A3A BAO</v>
      </c>
      <c r="D1406" s="437" t="str">
        <f>VLOOKUP(C1406,'Tech. sheet (2)'!$A:$S,17,FALSE)</f>
        <v>153-1 A</v>
      </c>
      <c r="E1406" s="447" t="str">
        <f>VLOOKUP(C1406,'Tech. sheet (2)'!$A:$S,12,FALSE)</f>
        <v>W/G</v>
      </c>
      <c r="F1406" s="505">
        <v>3.0</v>
      </c>
      <c r="G1406" s="505">
        <v>816733.0</v>
      </c>
      <c r="H1406" s="436">
        <v>5000.0</v>
      </c>
      <c r="I1406" s="412"/>
      <c r="J1406" s="412"/>
      <c r="K1406" s="412"/>
      <c r="L1406" s="412"/>
      <c r="M1406" s="412"/>
      <c r="N1406" s="111" t="s">
        <v>3094</v>
      </c>
      <c r="O1406" s="450" t="str">
        <f>VLOOKUP(P1406,'Tech. sheet (2)'!$A:$R,18,FALSE)</f>
        <v>L-950-876-270TH435F5628-BAO-20EB05</v>
      </c>
      <c r="P1406" s="343" t="str">
        <f>VLOOKUP(N1406,Register!$B:$E,3,FALSE)</f>
        <v>OT153-ELQ1542A3A BAO</v>
      </c>
      <c r="Q1406" s="437" t="str">
        <f>VLOOKUP(P1406,'Tech. sheet (2)'!$A:$S,17,FALSE)</f>
        <v>153-1 A</v>
      </c>
      <c r="R1406" s="447" t="str">
        <f>VLOOKUP(P1406,'Tech. sheet (2)'!$A:$S,12,FALSE)</f>
        <v>W/G</v>
      </c>
      <c r="S1406" s="505">
        <v>1.0</v>
      </c>
      <c r="T1406" s="505" t="s">
        <v>3307</v>
      </c>
      <c r="U1406" s="436">
        <f>VLOOKUP(N1406,Register!$B:$E,4,FALSE)</f>
        <v>25000</v>
      </c>
      <c r="V1406" s="412"/>
      <c r="W1406" s="270"/>
      <c r="X1406" s="270"/>
      <c r="Y1406" s="270"/>
      <c r="Z1406" s="270"/>
      <c r="AA1406" s="270"/>
      <c r="AB1406" s="270"/>
      <c r="AC1406" s="270"/>
    </row>
    <row r="1407" ht="15.75" customHeight="1">
      <c r="A1407" s="111" t="s">
        <v>3095</v>
      </c>
      <c r="B1407" s="436" t="str">
        <f>VLOOKUP(C1407,'Tech. sheet (2)'!$A:$S,18,FALSE)</f>
        <v>L-922-868-170TH580S2828-BAO-07CK05</v>
      </c>
      <c r="C1407" s="437" t="str">
        <f>VLOOKUP(A1407,Register!$B:$F,3,FALSE)</f>
        <v>OT070-ELQ7013A9A  BAO</v>
      </c>
      <c r="D1407" s="437" t="str">
        <f>VLOOKUP(C1407,'Tech. sheet (2)'!$A:$S,17,FALSE)</f>
        <v>70-3 A</v>
      </c>
      <c r="E1407" s="437" t="str">
        <f>VLOOKUP(C1407,'Tech. sheet (2)'!$A:$S,12,FALSE)</f>
        <v>G/C</v>
      </c>
      <c r="F1407" s="505">
        <v>1.0</v>
      </c>
      <c r="G1407" s="505" t="s">
        <v>3306</v>
      </c>
      <c r="H1407" s="436">
        <f>VLOOKUP(A1407,Register!$B:$E,4,FALSE)</f>
        <v>20000</v>
      </c>
      <c r="I1407" s="412"/>
      <c r="J1407" s="412"/>
      <c r="K1407" s="412"/>
      <c r="L1407" s="412"/>
      <c r="M1407" s="412"/>
      <c r="N1407" s="111" t="s">
        <v>3096</v>
      </c>
      <c r="O1407" s="344" t="str">
        <f>VLOOKUP(P1407,'Tech. sheet (2)'!$A:$R,18,FALSE)</f>
        <v>L-954-848-160TH520S2828-USK-15VK05</v>
      </c>
      <c r="P1407" s="343" t="str">
        <f>VLOOKUP(N1407,Register!$B:$E,3,FALSE)</f>
        <v>OT062-ELQ6216A3A USK</v>
      </c>
      <c r="Q1407" s="437" t="str">
        <f>VLOOKUP(P1407,'Tech. sheet (2)'!$A:$S,17,FALSE)</f>
        <v>62-3 B</v>
      </c>
      <c r="R1407" s="447" t="str">
        <f>VLOOKUP(P1407,'Tech. sheet (2)'!$A:$S,12,FALSE)</f>
        <v>W/C 15V</v>
      </c>
      <c r="S1407" s="505">
        <v>1.0</v>
      </c>
      <c r="T1407" s="505" t="s">
        <v>3306</v>
      </c>
      <c r="U1407" s="436">
        <f>VLOOKUP(N1407,Register!$B:$E,4,FALSE)</f>
        <v>29000</v>
      </c>
      <c r="V1407" s="412"/>
      <c r="W1407" s="270"/>
      <c r="X1407" s="270"/>
      <c r="Y1407" s="270"/>
      <c r="Z1407" s="270"/>
      <c r="AA1407" s="270"/>
      <c r="AB1407" s="270"/>
      <c r="AC1407" s="270"/>
    </row>
    <row r="1408" ht="15.75" customHeight="1">
      <c r="A1408" s="111" t="s">
        <v>3097</v>
      </c>
      <c r="B1408" s="436" t="str">
        <f>VLOOKUP(C1408,'Tech. sheet (2)'!$A:$S,18,FALSE)</f>
        <v>L-954-848-160TH520S2828-USK-15VK05</v>
      </c>
      <c r="C1408" s="437" t="str">
        <f>VLOOKUP(A1408,Register!$B:$F,3,FALSE)</f>
        <v>OT062-ELQ6216A3A USK</v>
      </c>
      <c r="D1408" s="437" t="str">
        <f>VLOOKUP(C1408,'Tech. sheet (2)'!$A:$S,17,FALSE)</f>
        <v>62-3 B</v>
      </c>
      <c r="E1408" s="447" t="str">
        <f>VLOOKUP(C1408,'Tech. sheet (2)'!$A:$S,12,FALSE)</f>
        <v>W/C 15V</v>
      </c>
      <c r="F1408" s="505">
        <v>1.0</v>
      </c>
      <c r="G1408" s="505" t="s">
        <v>3306</v>
      </c>
      <c r="H1408" s="436">
        <f>VLOOKUP(A1408,Register!$B:$E,4,FALSE)</f>
        <v>25000</v>
      </c>
      <c r="I1408" s="412"/>
      <c r="J1408" s="412"/>
      <c r="K1408" s="412"/>
      <c r="L1408" s="412"/>
      <c r="M1408" s="412"/>
      <c r="N1408" s="111" t="s">
        <v>3095</v>
      </c>
      <c r="O1408" s="344" t="str">
        <f>VLOOKUP(P1408,'Tech. sheet (2)'!$A:$R,18,FALSE)</f>
        <v>L-922-868-170TH580S2828-BAO-07CK05</v>
      </c>
      <c r="P1408" s="343" t="str">
        <f>VLOOKUP(N1408,Register!$B:$E,3,FALSE)</f>
        <v>OT070-ELQ7013A9A  BAO</v>
      </c>
      <c r="Q1408" s="437" t="str">
        <f>VLOOKUP(P1408,'Tech. sheet (2)'!$A:$S,17,FALSE)</f>
        <v>70-3 A</v>
      </c>
      <c r="R1408" s="437" t="str">
        <f>VLOOKUP(P1408,'Tech. sheet (2)'!$A:$S,12,FALSE)</f>
        <v>G/C</v>
      </c>
      <c r="S1408" s="505">
        <v>2.0</v>
      </c>
      <c r="T1408" s="505">
        <v>816361.0</v>
      </c>
      <c r="U1408" s="436">
        <f>VLOOKUP(N1408,Register!$B:$E,4,FALSE)</f>
        <v>20000</v>
      </c>
      <c r="V1408" s="412"/>
      <c r="W1408" s="270"/>
      <c r="X1408" s="270"/>
      <c r="Y1408" s="270"/>
      <c r="Z1408" s="270"/>
      <c r="AA1408" s="270"/>
      <c r="AB1408" s="270"/>
      <c r="AC1408" s="270"/>
    </row>
    <row r="1409" ht="15.75" customHeight="1">
      <c r="A1409" s="111" t="s">
        <v>3098</v>
      </c>
      <c r="B1409" s="436" t="str">
        <f>VLOOKUP(C1409,'Tech. sheet (2)'!$A:$S,18,FALSE)</f>
        <v>L-954-848-160TH520S2828-BAO-15VK05</v>
      </c>
      <c r="C1409" s="437" t="str">
        <f>VLOOKUP(A1409,Register!$B:$F,3,FALSE)</f>
        <v>OT062-ELQ6216A3A BAO</v>
      </c>
      <c r="D1409" s="437" t="str">
        <f>VLOOKUP(C1409,'Tech. sheet (2)'!$A:$S,17,FALSE)</f>
        <v>62-3 B</v>
      </c>
      <c r="E1409" s="437" t="str">
        <f>VLOOKUP(C1409,'Tech. sheet (2)'!$A:$S,12,FALSE)</f>
        <v>W/C 15V</v>
      </c>
      <c r="F1409" s="505">
        <v>1.0</v>
      </c>
      <c r="G1409" s="505" t="s">
        <v>3306</v>
      </c>
      <c r="H1409" s="436">
        <f>VLOOKUP(A1409,Register!$B:$E,4,FALSE)</f>
        <v>34000</v>
      </c>
      <c r="I1409" s="412"/>
      <c r="J1409" s="412"/>
      <c r="K1409" s="412"/>
      <c r="L1409" s="412"/>
      <c r="M1409" s="412"/>
      <c r="N1409" s="111" t="s">
        <v>3096</v>
      </c>
      <c r="O1409" s="344" t="str">
        <f>VLOOKUP(P1409,'Tech. sheet (2)'!$A:$R,18,FALSE)</f>
        <v>L-954-848-160TH520S2828-USK-15VK05</v>
      </c>
      <c r="P1409" s="343" t="str">
        <f>VLOOKUP(N1409,Register!$B:$E,3,FALSE)</f>
        <v>OT062-ELQ6216A3A USK</v>
      </c>
      <c r="Q1409" s="437" t="str">
        <f>VLOOKUP(P1409,'Tech. sheet (2)'!$A:$S,17,FALSE)</f>
        <v>62-3 B</v>
      </c>
      <c r="R1409" s="447" t="str">
        <f>VLOOKUP(P1409,'Tech. sheet (2)'!$A:$S,12,FALSE)</f>
        <v>W/C 15V</v>
      </c>
      <c r="S1409" s="505">
        <v>2.0</v>
      </c>
      <c r="T1409" s="505" t="s">
        <v>3309</v>
      </c>
      <c r="U1409" s="436">
        <f>VLOOKUP(N1409,Register!$B:$E,4,FALSE)</f>
        <v>29000</v>
      </c>
      <c r="V1409" s="412"/>
      <c r="W1409" s="270"/>
      <c r="X1409" s="270"/>
      <c r="Y1409" s="270"/>
      <c r="Z1409" s="270"/>
      <c r="AA1409" s="270"/>
      <c r="AB1409" s="270"/>
      <c r="AC1409" s="270"/>
    </row>
    <row r="1410" ht="15.75" customHeight="1">
      <c r="A1410" s="111" t="s">
        <v>3093</v>
      </c>
      <c r="B1410" s="436" t="str">
        <f>VLOOKUP(C1410,'Tech. sheet (2)'!$A:$S,18,FALSE)</f>
        <v>L-942-790-160TS340S2020-RAS-А08К05</v>
      </c>
      <c r="C1410" s="437" t="str">
        <f>VLOOKUP(A1410,Register!$B:$F,3,FALSE)</f>
        <v>0,16x942x790 ALU/С</v>
      </c>
      <c r="D1410" s="437" t="str">
        <f>VLOOKUP(C1410,'Tech. sheet (2)'!$A:$S,17,FALSE)</f>
        <v>BUF-3 A</v>
      </c>
      <c r="E1410" s="437" t="str">
        <f>VLOOKUP(C1410,'Tech. sheet (2)'!$A:$S,12,FALSE)</f>
        <v>ALU/С</v>
      </c>
      <c r="F1410" s="505">
        <v>1.0</v>
      </c>
      <c r="G1410" s="519" t="s">
        <v>3308</v>
      </c>
      <c r="H1410" s="436">
        <f>VLOOKUP(A1410,Register!$B:$E,4,FALSE)</f>
        <v>38000</v>
      </c>
      <c r="I1410" s="412"/>
      <c r="J1410" s="412"/>
      <c r="K1410" s="412"/>
      <c r="L1410" s="412"/>
      <c r="M1410" s="412"/>
      <c r="N1410" s="111" t="s">
        <v>3097</v>
      </c>
      <c r="O1410" s="344" t="str">
        <f>VLOOKUP(P1410,'Tech. sheet (2)'!$A:$R,18,FALSE)</f>
        <v>L-954-848-160TH520S2828-USK-15VK05</v>
      </c>
      <c r="P1410" s="343" t="str">
        <f>VLOOKUP(N1410,Register!$B:$E,3,FALSE)</f>
        <v>OT062-ELQ6216A3A USK</v>
      </c>
      <c r="Q1410" s="437" t="str">
        <f>VLOOKUP(P1410,'Tech. sheet (2)'!$A:$S,17,FALSE)</f>
        <v>62-3 B</v>
      </c>
      <c r="R1410" s="447" t="str">
        <f>VLOOKUP(P1410,'Tech. sheet (2)'!$A:$S,12,FALSE)</f>
        <v>W/C 15V</v>
      </c>
      <c r="S1410" s="505">
        <v>2.0</v>
      </c>
      <c r="T1410" s="505" t="s">
        <v>3309</v>
      </c>
      <c r="U1410" s="436">
        <f>VLOOKUP(N1410,Register!$B:$E,4,FALSE)</f>
        <v>25000</v>
      </c>
      <c r="V1410" s="412"/>
      <c r="W1410" s="270"/>
      <c r="X1410" s="270"/>
      <c r="Y1410" s="270"/>
      <c r="Z1410" s="270"/>
      <c r="AA1410" s="270"/>
      <c r="AB1410" s="270"/>
      <c r="AC1410" s="270"/>
    </row>
    <row r="1411" ht="15.75" customHeight="1">
      <c r="A1411" s="111" t="s">
        <v>3103</v>
      </c>
      <c r="B1411" s="436" t="str">
        <f>VLOOKUP(C1411,'Tech. sheet (2)'!$A:$S,18,FALSE)</f>
        <v>L-942-790-160TS340S2020-RAS-А08К05</v>
      </c>
      <c r="C1411" s="437" t="str">
        <f>VLOOKUP(A1411,Register!$B:$F,3,FALSE)</f>
        <v>0,16x942x790 ALU/С</v>
      </c>
      <c r="D1411" s="437" t="str">
        <f>VLOOKUP(C1411,'Tech. sheet (2)'!$A:$S,17,FALSE)</f>
        <v>BUF-3 A</v>
      </c>
      <c r="E1411" s="437" t="str">
        <f>VLOOKUP(C1411,'Tech. sheet (2)'!$A:$S,12,FALSE)</f>
        <v>ALU/С</v>
      </c>
      <c r="F1411" s="505">
        <v>1.0</v>
      </c>
      <c r="G1411" s="519" t="s">
        <v>3308</v>
      </c>
      <c r="H1411" s="436">
        <f>VLOOKUP(A1411,Register!$B:$E,4,FALSE)</f>
        <v>25000</v>
      </c>
      <c r="I1411" s="412"/>
      <c r="J1411" s="412"/>
      <c r="K1411" s="412"/>
      <c r="L1411" s="412"/>
      <c r="M1411" s="412"/>
      <c r="N1411" s="111" t="s">
        <v>3093</v>
      </c>
      <c r="O1411" s="344" t="str">
        <f>VLOOKUP(P1411,'Tech. sheet (2)'!$A:$R,18,FALSE)</f>
        <v>L-942-790-160TS340S2020-RAS-А08К05</v>
      </c>
      <c r="P1411" s="343" t="str">
        <f>VLOOKUP(N1411,Register!$B:$E,3,FALSE)</f>
        <v>0,16x942x790 ALU/С</v>
      </c>
      <c r="Q1411" s="437" t="str">
        <f>VLOOKUP(P1411,'Tech. sheet (2)'!$A:$S,17,FALSE)</f>
        <v>BUF-3 A</v>
      </c>
      <c r="R1411" s="437" t="str">
        <f>VLOOKUP(P1411,'Tech. sheet (2)'!$A:$S,12,FALSE)</f>
        <v>ALU/С</v>
      </c>
      <c r="S1411" s="505">
        <v>2.0</v>
      </c>
      <c r="T1411" s="505" t="s">
        <v>3306</v>
      </c>
      <c r="U1411" s="436">
        <f>VLOOKUP(N1411,Register!$B:$E,4,FALSE)</f>
        <v>38000</v>
      </c>
      <c r="V1411" s="412"/>
      <c r="W1411" s="270"/>
      <c r="X1411" s="270"/>
      <c r="Y1411" s="270"/>
      <c r="Z1411" s="270"/>
      <c r="AA1411" s="270"/>
      <c r="AB1411" s="270"/>
      <c r="AC1411" s="270"/>
    </row>
    <row r="1412" ht="15.75" customHeight="1">
      <c r="A1412" s="111" t="s">
        <v>3104</v>
      </c>
      <c r="B1412" s="436" t="str">
        <f>VLOOKUP(C1412,'Tech. sheet (2)'!$A:$S,18,FALSE)</f>
        <v>L-942-790-160TS340S2020-RAS-А08К05</v>
      </c>
      <c r="C1412" s="437" t="str">
        <f>VLOOKUP(A1412,Register!$B:$F,3,FALSE)</f>
        <v>0,16x942x790 ALU/С</v>
      </c>
      <c r="D1412" s="437" t="str">
        <f>VLOOKUP(C1412,'Tech. sheet (2)'!$A:$S,17,FALSE)</f>
        <v>BUF-3 A</v>
      </c>
      <c r="E1412" s="437" t="str">
        <f>VLOOKUP(C1412,'Tech. sheet (2)'!$A:$S,12,FALSE)</f>
        <v>ALU/С</v>
      </c>
      <c r="F1412" s="505">
        <v>1.0</v>
      </c>
      <c r="G1412" s="519" t="s">
        <v>3308</v>
      </c>
      <c r="H1412" s="436">
        <f>VLOOKUP(A1412,Register!$B:$E,4,FALSE)</f>
        <v>30000</v>
      </c>
      <c r="I1412" s="412"/>
      <c r="J1412" s="412"/>
      <c r="K1412" s="412"/>
      <c r="L1412" s="412"/>
      <c r="M1412" s="412"/>
      <c r="N1412" s="111" t="s">
        <v>3103</v>
      </c>
      <c r="O1412" s="344" t="str">
        <f>VLOOKUP(P1412,'Tech. sheet (2)'!$A:$R,18,FALSE)</f>
        <v>L-942-790-160TS340S2020-RAS-А08К05</v>
      </c>
      <c r="P1412" s="343" t="str">
        <f>VLOOKUP(N1412,Register!$B:$E,3,FALSE)</f>
        <v>0,16x942x790 ALU/С</v>
      </c>
      <c r="Q1412" s="437" t="str">
        <f>VLOOKUP(P1412,'Tech. sheet (2)'!$A:$S,17,FALSE)</f>
        <v>BUF-3 A</v>
      </c>
      <c r="R1412" s="437" t="str">
        <f>VLOOKUP(P1412,'Tech. sheet (2)'!$A:$S,12,FALSE)</f>
        <v>ALU/С</v>
      </c>
      <c r="S1412" s="505">
        <v>2.0</v>
      </c>
      <c r="T1412" s="505" t="s">
        <v>3306</v>
      </c>
      <c r="U1412" s="436">
        <f>VLOOKUP(N1412,Register!$B:$E,4,FALSE)</f>
        <v>25000</v>
      </c>
      <c r="V1412" s="412"/>
      <c r="W1412" s="270"/>
      <c r="X1412" s="270"/>
      <c r="Y1412" s="270"/>
      <c r="Z1412" s="270"/>
      <c r="AA1412" s="270"/>
      <c r="AB1412" s="270"/>
      <c r="AC1412" s="270"/>
    </row>
    <row r="1413" ht="15.75" customHeight="1">
      <c r="A1413" s="111" t="s">
        <v>3096</v>
      </c>
      <c r="B1413" s="436" t="str">
        <f>VLOOKUP(C1413,'Tech. sheet (2)'!$A:$S,18,FALSE)</f>
        <v>L-954-848-160TH520S2828-USK-15VK05</v>
      </c>
      <c r="C1413" s="437" t="str">
        <f>VLOOKUP(A1413,Register!$B:$F,3,FALSE)</f>
        <v>OT062-ELQ6216A3A USK</v>
      </c>
      <c r="D1413" s="437" t="str">
        <f>VLOOKUP(C1413,'Tech. sheet (2)'!$A:$S,17,FALSE)</f>
        <v>62-3 B</v>
      </c>
      <c r="E1413" s="447" t="str">
        <f>VLOOKUP(C1413,'Tech. sheet (2)'!$A:$S,12,FALSE)</f>
        <v>W/C 15V</v>
      </c>
      <c r="F1413" s="505">
        <v>2.0</v>
      </c>
      <c r="G1413" s="505" t="s">
        <v>3309</v>
      </c>
      <c r="H1413" s="436">
        <f>VLOOKUP(A1413,Register!$B:$E,4,FALSE)</f>
        <v>29000</v>
      </c>
      <c r="I1413" s="412"/>
      <c r="J1413" s="412"/>
      <c r="K1413" s="412"/>
      <c r="L1413" s="412"/>
      <c r="M1413" s="412"/>
      <c r="N1413" s="111" t="s">
        <v>3104</v>
      </c>
      <c r="O1413" s="344" t="str">
        <f>VLOOKUP(P1413,'Tech. sheet (2)'!$A:$R,18,FALSE)</f>
        <v>L-942-790-160TS340S2020-RAS-А08К05</v>
      </c>
      <c r="P1413" s="343" t="str">
        <f>VLOOKUP(N1413,Register!$B:$E,3,FALSE)</f>
        <v>0,16x942x790 ALU/С</v>
      </c>
      <c r="Q1413" s="437" t="str">
        <f>VLOOKUP(P1413,'Tech. sheet (2)'!$A:$S,17,FALSE)</f>
        <v>BUF-3 A</v>
      </c>
      <c r="R1413" s="437" t="str">
        <f>VLOOKUP(P1413,'Tech. sheet (2)'!$A:$S,12,FALSE)</f>
        <v>ALU/С</v>
      </c>
      <c r="S1413" s="505">
        <v>2.0</v>
      </c>
      <c r="T1413" s="505" t="s">
        <v>3306</v>
      </c>
      <c r="U1413" s="436">
        <f>VLOOKUP(N1413,Register!$B:$E,4,FALSE)</f>
        <v>30000</v>
      </c>
      <c r="V1413" s="412"/>
      <c r="W1413" s="270"/>
      <c r="X1413" s="270"/>
      <c r="Y1413" s="270"/>
      <c r="Z1413" s="270"/>
      <c r="AA1413" s="270"/>
      <c r="AB1413" s="270"/>
      <c r="AC1413" s="270"/>
    </row>
    <row r="1414" ht="15.75" customHeight="1">
      <c r="A1414" s="111" t="s">
        <v>3105</v>
      </c>
      <c r="B1414" s="436" t="str">
        <f>VLOOKUP(C1414,'Tech. sheet (2)'!$A:$S,18,FALSE)</f>
        <v>L-913-766-140TS340F2020-RAS-21EK05</v>
      </c>
      <c r="C1414" s="437" t="str">
        <f>VLOOKUP(A1414,Register!$B:$F,3,FALSE)</f>
        <v>0,14x913x766 RAS 21E</v>
      </c>
      <c r="D1414" s="437" t="str">
        <f>VLOOKUP(C1414,'Tech. sheet (2)'!$A:$S,17,FALSE)</f>
        <v>BUF-2</v>
      </c>
      <c r="E1414" s="437" t="str">
        <f>VLOOKUP(C1414,'Tech. sheet (2)'!$A:$S,12,FALSE)</f>
        <v>21EK05</v>
      </c>
      <c r="F1414" s="505">
        <v>2.0</v>
      </c>
      <c r="G1414" s="505" t="s">
        <v>3317</v>
      </c>
      <c r="H1414" s="436">
        <f>VLOOKUP(A1414,Register!$B:$E,4,FALSE)</f>
        <v>26000</v>
      </c>
      <c r="I1414" s="412"/>
      <c r="J1414" s="412"/>
      <c r="K1414" s="412"/>
      <c r="L1414" s="412"/>
      <c r="M1414" s="412"/>
      <c r="N1414" s="111" t="s">
        <v>3096</v>
      </c>
      <c r="O1414" s="344" t="str">
        <f>VLOOKUP(P1414,'Tech. sheet (2)'!$A:$R,18,FALSE)</f>
        <v>L-954-848-160TH520S2828-USK-15VK05</v>
      </c>
      <c r="P1414" s="343" t="str">
        <f>VLOOKUP(N1414,Register!$B:$E,3,FALSE)</f>
        <v>OT062-ELQ6216A3A USK</v>
      </c>
      <c r="Q1414" s="437" t="str">
        <f>VLOOKUP(P1414,'Tech. sheet (2)'!$A:$S,17,FALSE)</f>
        <v>62-3 B</v>
      </c>
      <c r="R1414" s="447" t="str">
        <f>VLOOKUP(P1414,'Tech. sheet (2)'!$A:$S,12,FALSE)</f>
        <v>W/C 15V</v>
      </c>
      <c r="S1414" s="505">
        <v>1.0</v>
      </c>
      <c r="T1414" s="505" t="s">
        <v>3306</v>
      </c>
      <c r="U1414" s="436">
        <f>VLOOKUP(N1414,Register!$B:$E,4,FALSE)</f>
        <v>29000</v>
      </c>
      <c r="V1414" s="412"/>
      <c r="W1414" s="270"/>
      <c r="X1414" s="270"/>
      <c r="Y1414" s="270"/>
      <c r="Z1414" s="270"/>
      <c r="AA1414" s="270"/>
      <c r="AB1414" s="270"/>
      <c r="AC1414" s="270"/>
    </row>
    <row r="1415" ht="15.75" customHeight="1">
      <c r="A1415" s="111" t="s">
        <v>3107</v>
      </c>
      <c r="B1415" s="436" t="str">
        <f>VLOOKUP(C1415,'Tech. sheet (2)'!$A:$S,18,FALSE)</f>
        <v>L-920-778-140TS340S2828-RAS-21EК05</v>
      </c>
      <c r="C1415" s="437" t="str">
        <f>VLOOKUP(A1415,Register!$B:$F,3,FALSE)</f>
        <v>0,14x920x778 RAS 21EK05</v>
      </c>
      <c r="D1415" s="437" t="str">
        <f>VLOOKUP(C1415,'Tech. sheet (2)'!$A:$S,17,FALSE)</f>
        <v>BUF-17 A</v>
      </c>
      <c r="E1415" s="437" t="str">
        <f>VLOOKUP(C1415,'Tech. sheet (2)'!$A:$S,12,FALSE)</f>
        <v>21EK05</v>
      </c>
      <c r="F1415" s="505">
        <v>2.0</v>
      </c>
      <c r="G1415" s="505" t="s">
        <v>3317</v>
      </c>
      <c r="H1415" s="436">
        <f>VLOOKUP(A1415,Register!$B:$E,4,FALSE)</f>
        <v>10000</v>
      </c>
      <c r="I1415" s="412"/>
      <c r="J1415" s="412"/>
      <c r="K1415" s="412"/>
      <c r="L1415" s="412"/>
      <c r="M1415" s="412"/>
      <c r="N1415" s="111" t="s">
        <v>3105</v>
      </c>
      <c r="O1415" s="344" t="str">
        <f>VLOOKUP(P1415,'Tech. sheet (2)'!$A:$R,18,FALSE)</f>
        <v>L-913-766-140TS340F2020-RAS-21EK05</v>
      </c>
      <c r="P1415" s="343" t="str">
        <f>VLOOKUP(N1415,Register!$B:$E,3,FALSE)</f>
        <v>0,14x913x766 RAS 21E</v>
      </c>
      <c r="Q1415" s="437" t="str">
        <f>VLOOKUP(P1415,'Tech. sheet (2)'!$A:$S,17,FALSE)</f>
        <v>BUF-2</v>
      </c>
      <c r="R1415" s="437" t="str">
        <f>VLOOKUP(P1415,'Tech. sheet (2)'!$A:$S,12,FALSE)</f>
        <v>21EK05</v>
      </c>
      <c r="S1415" s="505">
        <v>1.0</v>
      </c>
      <c r="T1415" s="505" t="s">
        <v>3306</v>
      </c>
      <c r="U1415" s="436">
        <f>VLOOKUP(N1415,Register!$B:$E,4,FALSE)</f>
        <v>26000</v>
      </c>
      <c r="V1415" s="412"/>
      <c r="W1415" s="270"/>
      <c r="X1415" s="270"/>
      <c r="Y1415" s="270"/>
      <c r="Z1415" s="270"/>
      <c r="AA1415" s="270"/>
      <c r="AB1415" s="270"/>
      <c r="AC1415" s="270"/>
    </row>
    <row r="1416" ht="15.75" customHeight="1">
      <c r="A1416" s="111" t="s">
        <v>3108</v>
      </c>
      <c r="B1416" s="449" t="str">
        <f>VLOOKUP(C1416,'Tech. sheet (2)'!$A:$S,18,FALSE)</f>
        <v>L-922-868-170TH580S5628-USK-21ЕК05</v>
      </c>
      <c r="C1416" s="437" t="str">
        <f>VLOOKUP(A1416,Register!$B:$F,3,FALSE)</f>
        <v>OT070-ELQ7022A5A 21Е</v>
      </c>
      <c r="D1416" s="447" t="str">
        <f>VLOOKUP(C1416,'Tech. sheet (2)'!$A:$S,17,FALSE)</f>
        <v>70-6 B</v>
      </c>
      <c r="E1416" s="447" t="str">
        <f>VLOOKUP(C1416,'Tech. sheet (2)'!$A:$S,12,FALSE)</f>
        <v>W/C 21Е</v>
      </c>
      <c r="F1416" s="505">
        <v>2.0</v>
      </c>
      <c r="G1416" s="505" t="s">
        <v>3309</v>
      </c>
      <c r="H1416" s="436">
        <f>VLOOKUP(A1416,Register!$B:$E,4,FALSE)</f>
        <v>7000</v>
      </c>
      <c r="I1416" s="412"/>
      <c r="J1416" s="412"/>
      <c r="K1416" s="412"/>
      <c r="L1416" s="412"/>
      <c r="M1416" s="412"/>
      <c r="N1416" s="111" t="s">
        <v>3107</v>
      </c>
      <c r="O1416" s="344" t="str">
        <f>VLOOKUP(P1416,'Tech. sheet (2)'!$A:$R,18,FALSE)</f>
        <v>L-920-778-140TS340S2828-RAS-21EК05</v>
      </c>
      <c r="P1416" s="343" t="str">
        <f>VLOOKUP(N1416,Register!$B:$E,3,FALSE)</f>
        <v>0,14x920x778 RAS 21EK05</v>
      </c>
      <c r="Q1416" s="437" t="str">
        <f>VLOOKUP(P1416,'Tech. sheet (2)'!$A:$S,17,FALSE)</f>
        <v>BUF-17 A</v>
      </c>
      <c r="R1416" s="437" t="str">
        <f>VLOOKUP(P1416,'Tech. sheet (2)'!$A:$S,12,FALSE)</f>
        <v>21EK05</v>
      </c>
      <c r="S1416" s="505">
        <v>1.0</v>
      </c>
      <c r="T1416" s="505" t="s">
        <v>3306</v>
      </c>
      <c r="U1416" s="436">
        <f>VLOOKUP(N1416,Register!$B:$E,4,FALSE)</f>
        <v>10000</v>
      </c>
      <c r="V1416" s="412"/>
      <c r="W1416" s="270"/>
      <c r="X1416" s="270"/>
      <c r="Y1416" s="270"/>
      <c r="Z1416" s="270"/>
      <c r="AA1416" s="270"/>
      <c r="AB1416" s="270"/>
      <c r="AC1416" s="270"/>
    </row>
    <row r="1417" ht="15.75" customHeight="1">
      <c r="A1417" s="111" t="s">
        <v>3108</v>
      </c>
      <c r="B1417" s="449" t="str">
        <f>VLOOKUP(C1417,'Tech. sheet (2)'!$A:$S,18,FALSE)</f>
        <v>L-922-868-170TH580S5628-USK-21ЕК05</v>
      </c>
      <c r="C1417" s="437" t="str">
        <f>VLOOKUP(A1417,Register!$B:$F,3,FALSE)</f>
        <v>OT070-ELQ7022A5A 21Е</v>
      </c>
      <c r="D1417" s="447" t="str">
        <f>VLOOKUP(C1417,'Tech. sheet (2)'!$A:$S,17,FALSE)</f>
        <v>70-6 B</v>
      </c>
      <c r="E1417" s="447" t="str">
        <f>VLOOKUP(C1417,'Tech. sheet (2)'!$A:$S,12,FALSE)</f>
        <v>W/C 21Е</v>
      </c>
      <c r="F1417" s="505">
        <v>3.0</v>
      </c>
      <c r="G1417" s="505" t="s">
        <v>3310</v>
      </c>
      <c r="H1417" s="436">
        <f>VLOOKUP(A1417,Register!$B:$E,4,FALSE)</f>
        <v>7000</v>
      </c>
      <c r="I1417" s="412"/>
      <c r="J1417" s="412"/>
      <c r="K1417" s="412"/>
      <c r="L1417" s="412"/>
      <c r="M1417" s="412"/>
      <c r="N1417" s="111" t="s">
        <v>3108</v>
      </c>
      <c r="O1417" s="450" t="str">
        <f>VLOOKUP(P1417,'Tech. sheet (2)'!$A:$R,18,FALSE)</f>
        <v>L-922-868-170TH580S5628-USK-21ЕК05</v>
      </c>
      <c r="P1417" s="343" t="str">
        <f>VLOOKUP(N1417,Register!$B:$E,3,FALSE)</f>
        <v>OT070-ELQ7022A5A 21Е</v>
      </c>
      <c r="Q1417" s="447" t="str">
        <f>VLOOKUP(P1417,'Tech. sheet (2)'!$A:$S,17,FALSE)</f>
        <v>70-6 B</v>
      </c>
      <c r="R1417" s="447" t="str">
        <f>VLOOKUP(P1417,'Tech. sheet (2)'!$A:$S,12,FALSE)</f>
        <v>W/C 21Е</v>
      </c>
      <c r="S1417" s="505">
        <v>1.0</v>
      </c>
      <c r="T1417" s="505" t="s">
        <v>3306</v>
      </c>
      <c r="U1417" s="436">
        <f>VLOOKUP(N1417,Register!$B:$E,4,FALSE)</f>
        <v>7000</v>
      </c>
      <c r="V1417" s="412"/>
      <c r="W1417" s="270"/>
      <c r="X1417" s="270"/>
      <c r="Y1417" s="270"/>
      <c r="Z1417" s="270"/>
      <c r="AA1417" s="270"/>
      <c r="AB1417" s="270"/>
      <c r="AC1417" s="270"/>
    </row>
    <row r="1418" ht="15.75" customHeight="1">
      <c r="A1418" s="111" t="s">
        <v>3105</v>
      </c>
      <c r="B1418" s="436" t="str">
        <f>VLOOKUP(C1418,'Tech. sheet (2)'!$A:$S,18,FALSE)</f>
        <v>L-913-766-140TS340F2020-RAS-21EK05</v>
      </c>
      <c r="C1418" s="437" t="str">
        <f>VLOOKUP(A1418,Register!$B:$F,3,FALSE)</f>
        <v>0,14x913x766 RAS 21E</v>
      </c>
      <c r="D1418" s="437" t="str">
        <f>VLOOKUP(C1418,'Tech. sheet (2)'!$A:$S,17,FALSE)</f>
        <v>BUF-2</v>
      </c>
      <c r="E1418" s="437" t="str">
        <f>VLOOKUP(C1418,'Tech. sheet (2)'!$A:$S,12,FALSE)</f>
        <v>21EK05</v>
      </c>
      <c r="F1418" s="505">
        <v>3.0</v>
      </c>
      <c r="G1418" s="505" t="s">
        <v>3310</v>
      </c>
      <c r="H1418" s="436">
        <f>VLOOKUP(A1418,Register!$B:$E,4,FALSE)</f>
        <v>26000</v>
      </c>
      <c r="I1418" s="412"/>
      <c r="J1418" s="412"/>
      <c r="K1418" s="412"/>
      <c r="L1418" s="412"/>
      <c r="M1418" s="412"/>
      <c r="N1418" s="111" t="s">
        <v>3109</v>
      </c>
      <c r="O1418" s="344" t="str">
        <f>VLOOKUP(P1418,'Tech. sheet (2)'!$A:$R,18,FALSE)</f>
        <v>L-922-868-170TH580S2828-BAO-08CB05 MET</v>
      </c>
      <c r="P1418" s="343" t="str">
        <f>VLOOKUP(N1418,Register!$B:$E,3,FALSE)</f>
        <v>OT070-08CB05 MET BAO</v>
      </c>
      <c r="Q1418" s="437" t="str">
        <f>VLOOKUP(P1418,'Tech. sheet (2)'!$A:$S,17,FALSE)</f>
        <v>70-10 A</v>
      </c>
      <c r="R1418" s="437" t="str">
        <f>VLOOKUP(P1418,'Tech. sheet (2)'!$A:$S,12,FALSE)</f>
        <v>08CB05</v>
      </c>
      <c r="S1418" s="505">
        <v>1.0</v>
      </c>
      <c r="T1418" s="505">
        <v>816944.0</v>
      </c>
      <c r="U1418" s="436">
        <f>VLOOKUP(N1418,Register!$B:$E,4,FALSE)</f>
        <v>30000</v>
      </c>
      <c r="V1418" s="412"/>
      <c r="W1418" s="270"/>
      <c r="X1418" s="270"/>
      <c r="Y1418" s="270"/>
      <c r="Z1418" s="270"/>
      <c r="AA1418" s="270"/>
      <c r="AB1418" s="270"/>
      <c r="AC1418" s="270"/>
    </row>
    <row r="1419" ht="15.75" customHeight="1">
      <c r="A1419" s="111" t="s">
        <v>3107</v>
      </c>
      <c r="B1419" s="436" t="str">
        <f>VLOOKUP(C1419,'Tech. sheet (2)'!$A:$S,18,FALSE)</f>
        <v>L-920-778-140TS340S2828-RAS-21EК05</v>
      </c>
      <c r="C1419" s="437" t="str">
        <f>VLOOKUP(A1419,Register!$B:$F,3,FALSE)</f>
        <v>0,14x920x778 RAS 21EK05</v>
      </c>
      <c r="D1419" s="437" t="str">
        <f>VLOOKUP(C1419,'Tech. sheet (2)'!$A:$S,17,FALSE)</f>
        <v>BUF-17 A</v>
      </c>
      <c r="E1419" s="437" t="str">
        <f>VLOOKUP(C1419,'Tech. sheet (2)'!$A:$S,12,FALSE)</f>
        <v>21EK05</v>
      </c>
      <c r="F1419" s="505">
        <v>3.0</v>
      </c>
      <c r="G1419" s="505" t="s">
        <v>3310</v>
      </c>
      <c r="H1419" s="436">
        <f>VLOOKUP(A1419,Register!$B:$E,4,FALSE)</f>
        <v>10000</v>
      </c>
      <c r="I1419" s="412"/>
      <c r="J1419" s="412"/>
      <c r="K1419" s="412"/>
      <c r="L1419" s="412"/>
      <c r="M1419" s="412"/>
      <c r="N1419" s="111" t="s">
        <v>3109</v>
      </c>
      <c r="O1419" s="344" t="str">
        <f>VLOOKUP(P1419,'Tech. sheet (2)'!$A:$R,18,FALSE)</f>
        <v>L-922-868-170TH580S2828-BAO-08CB05 MET</v>
      </c>
      <c r="P1419" s="343" t="str">
        <f>VLOOKUP(N1419,Register!$B:$E,3,FALSE)</f>
        <v>OT070-08CB05 MET BAO</v>
      </c>
      <c r="Q1419" s="437" t="str">
        <f>VLOOKUP(P1419,'Tech. sheet (2)'!$A:$S,17,FALSE)</f>
        <v>70-10 A</v>
      </c>
      <c r="R1419" s="437" t="str">
        <f>VLOOKUP(P1419,'Tech. sheet (2)'!$A:$S,12,FALSE)</f>
        <v>08CB05</v>
      </c>
      <c r="S1419" s="505">
        <v>2.0</v>
      </c>
      <c r="T1419" s="505">
        <v>816361.0</v>
      </c>
      <c r="U1419" s="436">
        <f>VLOOKUP(N1419,Register!$B:$E,4,FALSE)</f>
        <v>30000</v>
      </c>
      <c r="V1419" s="412"/>
      <c r="W1419" s="270"/>
      <c r="X1419" s="270"/>
      <c r="Y1419" s="270"/>
      <c r="Z1419" s="270"/>
      <c r="AA1419" s="270"/>
      <c r="AB1419" s="270"/>
      <c r="AC1419" s="270"/>
    </row>
    <row r="1420" ht="15.75" customHeight="1">
      <c r="A1420" s="111" t="s">
        <v>3106</v>
      </c>
      <c r="B1420" s="436" t="str">
        <f>VLOOKUP(C1420,'Tech. sheet (2)'!$A:$S,18,FALSE)</f>
        <v>L-913-766-140TS340F2020-RAS-21EK05</v>
      </c>
      <c r="C1420" s="437" t="str">
        <f>VLOOKUP(A1420,Register!$B:$F,3,FALSE)</f>
        <v>0,14x913x766 RAS 21E</v>
      </c>
      <c r="D1420" s="437" t="str">
        <f>VLOOKUP(C1420,'Tech. sheet (2)'!$A:$S,17,FALSE)</f>
        <v>BUF-2</v>
      </c>
      <c r="E1420" s="437" t="str">
        <f>VLOOKUP(C1420,'Tech. sheet (2)'!$A:$S,12,FALSE)</f>
        <v>21EK05</v>
      </c>
      <c r="F1420" s="505">
        <v>1.0</v>
      </c>
      <c r="G1420" s="505" t="s">
        <v>3306</v>
      </c>
      <c r="H1420" s="436">
        <f>VLOOKUP(A1420,Register!$B:$E,4,FALSE)</f>
        <v>20000</v>
      </c>
      <c r="I1420" s="412"/>
      <c r="J1420" s="412"/>
      <c r="K1420" s="412"/>
      <c r="L1420" s="412"/>
      <c r="M1420" s="412"/>
      <c r="N1420" s="111" t="s">
        <v>3094</v>
      </c>
      <c r="O1420" s="450" t="str">
        <f>VLOOKUP(P1420,'Tech. sheet (2)'!$A:$R,18,FALSE)</f>
        <v>L-950-876-270TH435F5628-BAO-20EB05</v>
      </c>
      <c r="P1420" s="343" t="str">
        <f>VLOOKUP(N1420,Register!$B:$E,3,FALSE)</f>
        <v>OT153-ELQ1542A3A BAO</v>
      </c>
      <c r="Q1420" s="437" t="str">
        <f>VLOOKUP(P1420,'Tech. sheet (2)'!$A:$S,17,FALSE)</f>
        <v>153-1 A</v>
      </c>
      <c r="R1420" s="447" t="str">
        <f>VLOOKUP(P1420,'Tech. sheet (2)'!$A:$S,12,FALSE)</f>
        <v>W/G</v>
      </c>
      <c r="S1420" s="505">
        <v>3.0</v>
      </c>
      <c r="T1420" s="505">
        <v>816733.0</v>
      </c>
      <c r="U1420" s="436">
        <v>18000.0</v>
      </c>
      <c r="V1420" s="412"/>
      <c r="W1420" s="270"/>
      <c r="X1420" s="270"/>
      <c r="Y1420" s="270"/>
      <c r="Z1420" s="270"/>
      <c r="AA1420" s="270"/>
      <c r="AB1420" s="270"/>
      <c r="AC1420" s="270"/>
    </row>
    <row r="1421" ht="15.75" customHeight="1">
      <c r="A1421" s="111" t="s">
        <v>3119</v>
      </c>
      <c r="B1421" s="436" t="str">
        <f>VLOOKUP(C1421,'Tech. sheet (2)'!$A:$S,18,FALSE)</f>
        <v>L-838-942-170TH550F2820-BAO-A55K05</v>
      </c>
      <c r="C1421" s="437" t="str">
        <f>VLOOKUP(A1421,Register!$B:$F,3,FALSE)</f>
        <v>0,17x838x942 ALU/С BAO</v>
      </c>
      <c r="D1421" s="437" t="str">
        <f>VLOOKUP(C1421,'Tech. sheet (2)'!$A:$S,17,FALSE)</f>
        <v>BUF-8 A</v>
      </c>
      <c r="E1421" s="437" t="str">
        <f>VLOOKUP(C1421,'Tech. sheet (2)'!$A:$S,12,FALSE)</f>
        <v>ALU/С</v>
      </c>
      <c r="F1421" s="505">
        <v>1.0</v>
      </c>
      <c r="G1421" s="505" t="s">
        <v>3306</v>
      </c>
      <c r="H1421" s="436">
        <f>VLOOKUP(A1421,Register!$B:$E,4,FALSE)</f>
        <v>40000</v>
      </c>
      <c r="I1421" s="412"/>
      <c r="J1421" s="412"/>
      <c r="K1421" s="412"/>
      <c r="L1421" s="412"/>
      <c r="M1421" s="412"/>
      <c r="N1421" s="111" t="s">
        <v>3109</v>
      </c>
      <c r="O1421" s="344" t="str">
        <f>VLOOKUP(P1421,'Tech. sheet (2)'!$A:$R,18,FALSE)</f>
        <v>L-922-868-170TH580S2828-BAO-08CB05 MET</v>
      </c>
      <c r="P1421" s="343" t="str">
        <f>VLOOKUP(N1421,Register!$B:$E,3,FALSE)</f>
        <v>OT070-08CB05 MET BAO</v>
      </c>
      <c r="Q1421" s="437" t="str">
        <f>VLOOKUP(P1421,'Tech. sheet (2)'!$A:$S,17,FALSE)</f>
        <v>70-10 A</v>
      </c>
      <c r="R1421" s="437" t="str">
        <f>VLOOKUP(P1421,'Tech. sheet (2)'!$A:$S,12,FALSE)</f>
        <v>08CB05</v>
      </c>
      <c r="S1421" s="505">
        <v>2.0</v>
      </c>
      <c r="T1421" s="505">
        <v>816361.0</v>
      </c>
      <c r="U1421" s="436">
        <v>15000.0</v>
      </c>
      <c r="V1421" s="412"/>
      <c r="W1421" s="270"/>
      <c r="X1421" s="270"/>
      <c r="Y1421" s="270"/>
      <c r="Z1421" s="270"/>
      <c r="AA1421" s="270"/>
      <c r="AB1421" s="270"/>
      <c r="AC1421" s="270"/>
    </row>
    <row r="1422" ht="15.75" customHeight="1">
      <c r="A1422" s="111" t="s">
        <v>3118</v>
      </c>
      <c r="B1422" s="436" t="str">
        <f>VLOOKUP(C1422,'Tech. sheet (2)'!$A:$S,18,FALSE)</f>
        <v>L-838-942-170TH550F2820-BAO-A55K05</v>
      </c>
      <c r="C1422" s="437" t="str">
        <f>VLOOKUP(A1422,Register!$B:$F,3,FALSE)</f>
        <v>0,17x838x942 ALU/С BAO</v>
      </c>
      <c r="D1422" s="437" t="str">
        <f>VLOOKUP(C1422,'Tech. sheet (2)'!$A:$S,17,FALSE)</f>
        <v>BUF-8 A</v>
      </c>
      <c r="E1422" s="437" t="str">
        <f>VLOOKUP(C1422,'Tech. sheet (2)'!$A:$S,12,FALSE)</f>
        <v>ALU/С</v>
      </c>
      <c r="F1422" s="505">
        <v>2.0</v>
      </c>
      <c r="G1422" s="505" t="s">
        <v>3306</v>
      </c>
      <c r="H1422" s="436">
        <f>VLOOKUP(A1422,Register!$B:$E,4,FALSE)</f>
        <v>40000</v>
      </c>
      <c r="I1422" s="412"/>
      <c r="J1422" s="412"/>
      <c r="K1422" s="412"/>
      <c r="L1422" s="412"/>
      <c r="M1422" s="412"/>
      <c r="N1422" s="111" t="s">
        <v>3090</v>
      </c>
      <c r="O1422" s="344" t="str">
        <f>VLOOKUP(P1422,'Tech. sheet (2)'!$A:$R,18,FALSE)</f>
        <v>L-950-876-270TH435F5628-BAO-20EB05</v>
      </c>
      <c r="P1422" s="343" t="str">
        <f>VLOOKUP(N1422,Register!$B:$E,3,FALSE)</f>
        <v>OT153-ELQ1554A0A BAO</v>
      </c>
      <c r="Q1422" s="437" t="str">
        <f>VLOOKUP(P1422,'Tech. sheet (2)'!$A:$S,17,FALSE)</f>
        <v>153-1 A</v>
      </c>
      <c r="R1422" s="521" t="str">
        <f>VLOOKUP(P1422,'Tech. sheet (2)'!$A:$S,12,FALSE)</f>
        <v>W/G</v>
      </c>
      <c r="S1422" s="522">
        <v>2.0</v>
      </c>
      <c r="T1422" s="505">
        <v>819059.0</v>
      </c>
      <c r="U1422" s="436">
        <v>9600.0</v>
      </c>
      <c r="V1422" s="412"/>
      <c r="W1422" s="270"/>
      <c r="X1422" s="270"/>
      <c r="Y1422" s="270"/>
      <c r="Z1422" s="270"/>
      <c r="AA1422" s="270"/>
      <c r="AB1422" s="270"/>
      <c r="AC1422" s="270"/>
    </row>
    <row r="1423" ht="15.75" customHeight="1">
      <c r="A1423" s="111" t="s">
        <v>3123</v>
      </c>
      <c r="B1423" s="436" t="str">
        <f>VLOOKUP(C1423,'Tech. sheet (2)'!$A:$S,18,FALSE)</f>
        <v>L-975-925-140TS550S2828-USK-C06K05</v>
      </c>
      <c r="C1423" s="437" t="str">
        <f>VLOOKUP(A1423,Register!$B:$F,3,FALSE)</f>
        <v>0,14x975x925 G/C USK</v>
      </c>
      <c r="D1423" s="437" t="str">
        <f>VLOOKUP(C1423,'Tech. sheet (2)'!$A:$S,17,FALSE)</f>
        <v>BUF-11 A</v>
      </c>
      <c r="E1423" s="437" t="str">
        <f>VLOOKUP(C1423,'Tech. sheet (2)'!$A:$S,12,FALSE)</f>
        <v>G/C</v>
      </c>
      <c r="F1423" s="505">
        <v>1.0</v>
      </c>
      <c r="G1423" s="505" t="s">
        <v>3306</v>
      </c>
      <c r="H1423" s="436">
        <f>VLOOKUP(A1423,Register!$B:$E,4,FALSE)</f>
        <v>27000</v>
      </c>
      <c r="I1423" s="412"/>
      <c r="J1423" s="412"/>
      <c r="K1423" s="412"/>
      <c r="L1423" s="412"/>
      <c r="M1423" s="412"/>
      <c r="N1423" s="111" t="s">
        <v>3090</v>
      </c>
      <c r="O1423" s="344" t="str">
        <f>VLOOKUP(P1423,'Tech. sheet (2)'!$A:$R,18,FALSE)</f>
        <v>L-950-876-270TH435F5628-BAO-20EB05</v>
      </c>
      <c r="P1423" s="343" t="str">
        <f>VLOOKUP(N1423,Register!$B:$E,3,FALSE)</f>
        <v>OT153-ELQ1554A0A BAO</v>
      </c>
      <c r="Q1423" s="437" t="str">
        <f>VLOOKUP(P1423,'Tech. sheet (2)'!$A:$S,17,FALSE)</f>
        <v>153-1 A</v>
      </c>
      <c r="R1423" s="521" t="str">
        <f>VLOOKUP(P1423,'Tech. sheet (2)'!$A:$S,12,FALSE)</f>
        <v>W/G</v>
      </c>
      <c r="S1423" s="522">
        <v>3.0</v>
      </c>
      <c r="T1423" s="505">
        <v>816733.0</v>
      </c>
      <c r="U1423" s="436">
        <v>9600.0</v>
      </c>
      <c r="V1423" s="412"/>
      <c r="W1423" s="270"/>
      <c r="X1423" s="270"/>
      <c r="Y1423" s="270"/>
      <c r="Z1423" s="270"/>
      <c r="AA1423" s="270"/>
      <c r="AB1423" s="270"/>
      <c r="AC1423" s="270"/>
    </row>
    <row r="1424" ht="15.75" customHeight="1">
      <c r="A1424" s="111" t="s">
        <v>3128</v>
      </c>
      <c r="B1424" s="436" t="str">
        <f>VLOOKUP(C1424,'Tech. sheet (2)'!$A:$S,18,FALSE)</f>
        <v>L-918-925-140TS550S2828-USK-C06K05  </v>
      </c>
      <c r="C1424" s="437" t="str">
        <f>VLOOKUP(A1424,Register!$B:$F,3,FALSE)</f>
        <v>0,14x918x925 USK G/C</v>
      </c>
      <c r="D1424" s="437" t="str">
        <f>VLOOKUP(C1424,'Tech. sheet (2)'!$A:$S,17,FALSE)</f>
        <v>BUF-9 A</v>
      </c>
      <c r="E1424" s="437" t="str">
        <f>VLOOKUP(C1424,'Tech. sheet (2)'!$A:$S,12,FALSE)</f>
        <v>G/C</v>
      </c>
      <c r="F1424" s="505">
        <v>1.0</v>
      </c>
      <c r="G1424" s="505" t="s">
        <v>3306</v>
      </c>
      <c r="H1424" s="436">
        <f>VLOOKUP(A1424,Register!$B:$E,4,FALSE)</f>
        <v>15000</v>
      </c>
      <c r="I1424" s="412"/>
      <c r="J1424" s="412"/>
      <c r="K1424" s="412"/>
      <c r="L1424" s="412"/>
      <c r="M1424" s="412"/>
      <c r="N1424" s="111" t="s">
        <v>3110</v>
      </c>
      <c r="O1424" s="344" t="str">
        <f>VLOOKUP(P1424,'Tech. sheet (2)'!$A:$R,18,FALSE)</f>
        <v>L-808-908-180TH550S2828-BAO-A07K05</v>
      </c>
      <c r="P1424" s="343" t="str">
        <f>VLOOKUP(N1424,Register!$B:$E,3,FALSE)</f>
        <v>OT96 ALU/C 0,18 BAO auto</v>
      </c>
      <c r="Q1424" s="437" t="str">
        <f>VLOOKUP(P1424,'Tech. sheet (2)'!$A:$S,17,FALSE)</f>
        <v>96-1 B</v>
      </c>
      <c r="R1424" s="521" t="str">
        <f>VLOOKUP(P1424,'Tech. sheet (2)'!$A:$S,12,FALSE)</f>
        <v>ALU/C</v>
      </c>
      <c r="S1424" s="522">
        <v>1.0</v>
      </c>
      <c r="T1424" s="514" t="s">
        <v>3308</v>
      </c>
      <c r="U1424" s="436">
        <f>VLOOKUP(N1424,Register!$B:$E,4,FALSE)</f>
        <v>25000</v>
      </c>
      <c r="V1424" s="412"/>
      <c r="W1424" s="270"/>
      <c r="X1424" s="270"/>
      <c r="Y1424" s="270"/>
      <c r="Z1424" s="270"/>
      <c r="AA1424" s="270"/>
      <c r="AB1424" s="270"/>
      <c r="AC1424" s="270"/>
    </row>
    <row r="1425" ht="15.75" customHeight="1">
      <c r="A1425" s="111" t="s">
        <v>3123</v>
      </c>
      <c r="B1425" s="436" t="str">
        <f>VLOOKUP(C1425,'Tech. sheet (2)'!$A:$S,18,FALSE)</f>
        <v>L-975-925-140TS550S2828-USK-C06K05</v>
      </c>
      <c r="C1425" s="437" t="str">
        <f>VLOOKUP(A1425,Register!$B:$F,3,FALSE)</f>
        <v>0,14x975x925 G/C USK</v>
      </c>
      <c r="D1425" s="437" t="str">
        <f>VLOOKUP(C1425,'Tech. sheet (2)'!$A:$S,17,FALSE)</f>
        <v>BUF-11 A</v>
      </c>
      <c r="E1425" s="437" t="str">
        <f>VLOOKUP(C1425,'Tech. sheet (2)'!$A:$S,12,FALSE)</f>
        <v>G/C</v>
      </c>
      <c r="F1425" s="505">
        <v>2.0</v>
      </c>
      <c r="G1425" s="505">
        <v>101597.0</v>
      </c>
      <c r="H1425" s="436">
        <f>VLOOKUP(A1425,Register!$B:$E,4,FALSE)</f>
        <v>27000</v>
      </c>
      <c r="I1425" s="412"/>
      <c r="J1425" s="412"/>
      <c r="K1425" s="412"/>
      <c r="L1425" s="412"/>
      <c r="M1425" s="412"/>
      <c r="N1425" s="111" t="s">
        <v>3111</v>
      </c>
      <c r="O1425" s="344" t="str">
        <f>VLOOKUP(P1425,'Tech. sheet (2)'!$A:$R,18,FALSE)</f>
        <v>L-808-908-180TH550S2828-BAO-A07K05</v>
      </c>
      <c r="P1425" s="343" t="str">
        <f>VLOOKUP(N1425,Register!$B:$E,3,FALSE)</f>
        <v>OT96 ALU/C 0,18 BAO auto</v>
      </c>
      <c r="Q1425" s="437" t="str">
        <f>VLOOKUP(P1425,'Tech. sheet (2)'!$A:$S,17,FALSE)</f>
        <v>96-1 B</v>
      </c>
      <c r="R1425" s="521" t="str">
        <f>VLOOKUP(P1425,'Tech. sheet (2)'!$A:$S,12,FALSE)</f>
        <v>ALU/C</v>
      </c>
      <c r="S1425" s="522">
        <v>1.0</v>
      </c>
      <c r="T1425" s="514" t="s">
        <v>3308</v>
      </c>
      <c r="U1425" s="436">
        <f>VLOOKUP(N1425,Register!$B:$E,4,FALSE)</f>
        <v>25000</v>
      </c>
      <c r="V1425" s="412"/>
      <c r="W1425" s="270"/>
      <c r="X1425" s="270"/>
      <c r="Y1425" s="270"/>
      <c r="Z1425" s="270"/>
      <c r="AA1425" s="270"/>
      <c r="AB1425" s="270"/>
      <c r="AC1425" s="270"/>
    </row>
    <row r="1426" ht="15.75" customHeight="1">
      <c r="A1426" s="111" t="s">
        <v>3132</v>
      </c>
      <c r="B1426" s="436" t="str">
        <f>VLOOKUP(C1426,'Tech. sheet (2)'!$A:$S,18,FALSE)</f>
        <v>L-975-925-140TS550S2828-RAS-C06K05</v>
      </c>
      <c r="C1426" s="437" t="str">
        <f>VLOOKUP(A1426,Register!$B:$F,3,FALSE)</f>
        <v>0,14x975x925 G/C</v>
      </c>
      <c r="D1426" s="437" t="str">
        <f>VLOOKUP(C1426,'Tech. sheet (2)'!$A:$S,17,FALSE)</f>
        <v>BUF-11 A</v>
      </c>
      <c r="E1426" s="437" t="str">
        <f>VLOOKUP(C1426,'Tech. sheet (2)'!$A:$S,12,FALSE)</f>
        <v>G/C</v>
      </c>
      <c r="F1426" s="505">
        <v>2.0</v>
      </c>
      <c r="G1426" s="505">
        <v>101597.0</v>
      </c>
      <c r="H1426" s="436">
        <f>VLOOKUP(A1426,Register!$B:$E,4,FALSE)</f>
        <v>4000</v>
      </c>
      <c r="I1426" s="412"/>
      <c r="J1426" s="412"/>
      <c r="K1426" s="412"/>
      <c r="L1426" s="412"/>
      <c r="M1426" s="412"/>
      <c r="N1426" s="111" t="s">
        <v>3111</v>
      </c>
      <c r="O1426" s="344" t="str">
        <f>VLOOKUP(P1426,'Tech. sheet (2)'!$A:$R,18,FALSE)</f>
        <v>L-808-908-180TH550S2828-BAO-A07K05</v>
      </c>
      <c r="P1426" s="343" t="str">
        <f>VLOOKUP(N1426,Register!$B:$E,3,FALSE)</f>
        <v>OT96 ALU/C 0,18 BAO auto</v>
      </c>
      <c r="Q1426" s="437" t="str">
        <f>VLOOKUP(P1426,'Tech. sheet (2)'!$A:$S,17,FALSE)</f>
        <v>96-1 B</v>
      </c>
      <c r="R1426" s="521" t="str">
        <f>VLOOKUP(P1426,'Tech. sheet (2)'!$A:$S,12,FALSE)</f>
        <v>ALU/C</v>
      </c>
      <c r="S1426" s="522">
        <v>2.0</v>
      </c>
      <c r="T1426" s="505" t="s">
        <v>3306</v>
      </c>
      <c r="U1426" s="436">
        <f>VLOOKUP(N1426,Register!$B:$E,4,FALSE)</f>
        <v>25000</v>
      </c>
      <c r="V1426" s="412"/>
      <c r="W1426" s="270"/>
      <c r="X1426" s="270"/>
      <c r="Y1426" s="270"/>
      <c r="Z1426" s="270"/>
      <c r="AA1426" s="270"/>
      <c r="AB1426" s="270"/>
      <c r="AC1426" s="270"/>
    </row>
    <row r="1427" ht="15.75" customHeight="1">
      <c r="A1427" s="111" t="s">
        <v>3128</v>
      </c>
      <c r="B1427" s="436" t="str">
        <f>VLOOKUP(C1427,'Tech. sheet (2)'!$A:$S,18,FALSE)</f>
        <v>L-918-925-140TS550S2828-USK-C06K05  </v>
      </c>
      <c r="C1427" s="437" t="str">
        <f>VLOOKUP(A1427,Register!$B:$F,3,FALSE)</f>
        <v>0,14x918x925 USK G/C</v>
      </c>
      <c r="D1427" s="437" t="str">
        <f>VLOOKUP(C1427,'Tech. sheet (2)'!$A:$S,17,FALSE)</f>
        <v>BUF-9 A</v>
      </c>
      <c r="E1427" s="437" t="str">
        <f>VLOOKUP(C1427,'Tech. sheet (2)'!$A:$S,12,FALSE)</f>
        <v>G/C</v>
      </c>
      <c r="F1427" s="505">
        <v>2.0</v>
      </c>
      <c r="G1427" s="505">
        <v>101597.0</v>
      </c>
      <c r="H1427" s="436">
        <f>VLOOKUP(A1427,Register!$B:$E,4,FALSE)</f>
        <v>15000</v>
      </c>
      <c r="I1427" s="412"/>
      <c r="J1427" s="412"/>
      <c r="K1427" s="412"/>
      <c r="L1427" s="412"/>
      <c r="M1427" s="412"/>
      <c r="N1427" s="111" t="s">
        <v>3110</v>
      </c>
      <c r="O1427" s="344" t="str">
        <f>VLOOKUP(P1427,'Tech. sheet (2)'!$A:$R,18,FALSE)</f>
        <v>L-808-908-180TH550S2828-BAO-A07K05</v>
      </c>
      <c r="P1427" s="343" t="str">
        <f>VLOOKUP(N1427,Register!$B:$E,3,FALSE)</f>
        <v>OT96 ALU/C 0,18 BAO auto</v>
      </c>
      <c r="Q1427" s="437" t="str">
        <f>VLOOKUP(P1427,'Tech. sheet (2)'!$A:$S,17,FALSE)</f>
        <v>96-1 B</v>
      </c>
      <c r="R1427" s="437" t="str">
        <f>VLOOKUP(P1427,'Tech. sheet (2)'!$A:$S,12,FALSE)</f>
        <v>ALU/C</v>
      </c>
      <c r="S1427" s="505">
        <v>2.0</v>
      </c>
      <c r="T1427" s="505" t="s">
        <v>3306</v>
      </c>
      <c r="U1427" s="436">
        <f>VLOOKUP(N1427,Register!$B:$E,4,FALSE)</f>
        <v>25000</v>
      </c>
      <c r="V1427" s="412"/>
      <c r="W1427" s="270"/>
      <c r="X1427" s="270"/>
      <c r="Y1427" s="270"/>
      <c r="Z1427" s="270"/>
      <c r="AA1427" s="270"/>
      <c r="AB1427" s="270"/>
      <c r="AC1427" s="270"/>
    </row>
    <row r="1428" ht="15.75" customHeight="1">
      <c r="A1428" s="111" t="s">
        <v>3130</v>
      </c>
      <c r="B1428" s="449" t="str">
        <f>VLOOKUP(C1428,'Tech. sheet (2)'!$A:$S,18,FALSE)</f>
        <v>L-838-826-200TH415F2828-USK-08CB05</v>
      </c>
      <c r="C1428" s="437" t="str">
        <f>VLOOKUP(A1428,Register!$B:$F,3,FALSE)</f>
        <v>OT99-ELQ9991A0A ARP</v>
      </c>
      <c r="D1428" s="437" t="str">
        <f>VLOOKUP(C1428,'Tech. sheet (2)'!$A:$S,17,FALSE)</f>
        <v>99-S-3</v>
      </c>
      <c r="E1428" s="437" t="str">
        <f>VLOOKUP(C1428,'Tech. sheet (2)'!$A:$S,12,FALSE)</f>
        <v>G/G </v>
      </c>
      <c r="F1428" s="505">
        <v>2.0</v>
      </c>
      <c r="G1428" s="505">
        <v>816361.0</v>
      </c>
      <c r="H1428" s="436">
        <f>VLOOKUP(A1428,Register!$B:$E,4,FALSE)</f>
        <v>10000</v>
      </c>
      <c r="I1428" s="412"/>
      <c r="J1428" s="412"/>
      <c r="K1428" s="412"/>
      <c r="L1428" s="412"/>
      <c r="M1428" s="412"/>
      <c r="N1428" s="111" t="s">
        <v>3118</v>
      </c>
      <c r="O1428" s="344" t="str">
        <f>VLOOKUP(P1428,'Tech. sheet (2)'!$A:$R,18,FALSE)</f>
        <v>L-838-942-170TH550F2820-BAO-A55K05</v>
      </c>
      <c r="P1428" s="343" t="str">
        <f>VLOOKUP(N1428,Register!$B:$E,3,FALSE)</f>
        <v>0,17x838x942 ALU/С BAO</v>
      </c>
      <c r="Q1428" s="437" t="str">
        <f>VLOOKUP(P1428,'Tech. sheet (2)'!$A:$S,17,FALSE)</f>
        <v>BUF-8 A</v>
      </c>
      <c r="R1428" s="437" t="str">
        <f>VLOOKUP(P1428,'Tech. sheet (2)'!$A:$S,12,FALSE)</f>
        <v>ALU/С</v>
      </c>
      <c r="S1428" s="522">
        <v>1.0</v>
      </c>
      <c r="T1428" s="514" t="s">
        <v>3308</v>
      </c>
      <c r="U1428" s="436">
        <f>VLOOKUP(N1428,Register!$B:$E,4,FALSE)</f>
        <v>40000</v>
      </c>
      <c r="V1428" s="412"/>
      <c r="W1428" s="270"/>
      <c r="X1428" s="270"/>
      <c r="Y1428" s="270"/>
      <c r="Z1428" s="270"/>
      <c r="AA1428" s="270"/>
      <c r="AB1428" s="270"/>
      <c r="AC1428" s="270"/>
    </row>
    <row r="1429" ht="15.75" customHeight="1">
      <c r="A1429" s="111" t="s">
        <v>3135</v>
      </c>
      <c r="B1429" s="436" t="str">
        <f>VLOOKUP(C1429,'Tech. sheet (2)'!$A:$S,18,FALSE)</f>
        <v>L-922-868-170TH580S2828-BAO-07CK05</v>
      </c>
      <c r="C1429" s="437" t="str">
        <f>VLOOKUP(A1429,Register!$B:$F,3,FALSE)</f>
        <v>OT070-ELQ7013A9A  BAO</v>
      </c>
      <c r="D1429" s="437" t="str">
        <f>VLOOKUP(C1429,'Tech. sheet (2)'!$A:$S,17,FALSE)</f>
        <v>70-3 A</v>
      </c>
      <c r="E1429" s="437" t="str">
        <f>VLOOKUP(C1429,'Tech. sheet (2)'!$A:$S,12,FALSE)</f>
        <v>G/C</v>
      </c>
      <c r="F1429" s="505">
        <v>2.0</v>
      </c>
      <c r="G1429" s="505">
        <v>816361.0</v>
      </c>
      <c r="H1429" s="436">
        <f>VLOOKUP(A1429,Register!$B:$E,4,FALSE)</f>
        <v>10000</v>
      </c>
      <c r="I1429" s="412"/>
      <c r="J1429" s="412"/>
      <c r="K1429" s="412"/>
      <c r="L1429" s="412"/>
      <c r="M1429" s="412"/>
      <c r="N1429" s="111" t="s">
        <v>3120</v>
      </c>
      <c r="O1429" s="344" t="str">
        <f>VLOOKUP(P1429,'Tech. sheet (2)'!$A:$R,18,FALSE)</f>
        <v>L-942-790-160TS340S2020-RAS-А08К05</v>
      </c>
      <c r="P1429" s="343" t="str">
        <f>VLOOKUP(N1429,Register!$B:$E,3,FALSE)</f>
        <v>0,16x942x790 ALU/С</v>
      </c>
      <c r="Q1429" s="437" t="str">
        <f>VLOOKUP(P1429,'Tech. sheet (2)'!$A:$S,17,FALSE)</f>
        <v>BUF-3 A</v>
      </c>
      <c r="R1429" s="437" t="str">
        <f>VLOOKUP(P1429,'Tech. sheet (2)'!$A:$S,12,FALSE)</f>
        <v>ALU/С</v>
      </c>
      <c r="S1429" s="522">
        <v>1.0</v>
      </c>
      <c r="T1429" s="514" t="s">
        <v>3308</v>
      </c>
      <c r="U1429" s="436">
        <f>VLOOKUP(N1429,Register!$B:$E,4,FALSE)</f>
        <v>29000</v>
      </c>
      <c r="V1429" s="412"/>
      <c r="W1429" s="270"/>
      <c r="X1429" s="270"/>
      <c r="Y1429" s="270"/>
      <c r="Z1429" s="270"/>
      <c r="AA1429" s="270"/>
      <c r="AB1429" s="270"/>
      <c r="AC1429" s="270"/>
    </row>
    <row r="1430" ht="15.75" customHeight="1">
      <c r="A1430" s="111" t="s">
        <v>3136</v>
      </c>
      <c r="B1430" s="436" t="str">
        <f>VLOOKUP(C1430,'Tech. sheet (2)'!$A:$S,18,FALSE)</f>
        <v> L-922-868-160TH520F2020-BAO-07CK05</v>
      </c>
      <c r="C1430" s="437" t="str">
        <f>VLOOKUP(A1430,Register!$B:$F,3,FALSE)</f>
        <v>OT070-ELQ7013A4A BAO</v>
      </c>
      <c r="D1430" s="437" t="str">
        <f>VLOOKUP(C1430,'Tech. sheet (2)'!$A:$S,17,FALSE)</f>
        <v>70-3 D</v>
      </c>
      <c r="E1430" s="437" t="str">
        <f>VLOOKUP(C1430,'Tech. sheet (2)'!$A:$S,12,FALSE)</f>
        <v>G/C </v>
      </c>
      <c r="F1430" s="505">
        <v>2.0</v>
      </c>
      <c r="G1430" s="514">
        <v>816361.0</v>
      </c>
      <c r="H1430" s="436">
        <f>VLOOKUP(A1430,Register!$B:$E,4,FALSE)</f>
        <v>20000</v>
      </c>
      <c r="I1430" s="412"/>
      <c r="J1430" s="412"/>
      <c r="K1430" s="412"/>
      <c r="L1430" s="412"/>
      <c r="M1430" s="412"/>
      <c r="N1430" s="111" t="s">
        <v>3119</v>
      </c>
      <c r="O1430" s="344" t="str">
        <f>VLOOKUP(P1430,'Tech. sheet (2)'!$A:$R,18,FALSE)</f>
        <v>L-838-942-170TH550F2820-BAO-A55K05</v>
      </c>
      <c r="P1430" s="343" t="str">
        <f>VLOOKUP(N1430,Register!$B:$E,3,FALSE)</f>
        <v>0,17x838x942 ALU/С BAO</v>
      </c>
      <c r="Q1430" s="437" t="str">
        <f>VLOOKUP(P1430,'Tech. sheet (2)'!$A:$S,17,FALSE)</f>
        <v>BUF-8 A</v>
      </c>
      <c r="R1430" s="437" t="str">
        <f>VLOOKUP(P1430,'Tech. sheet (2)'!$A:$S,12,FALSE)</f>
        <v>ALU/С</v>
      </c>
      <c r="S1430" s="522">
        <v>2.0</v>
      </c>
      <c r="T1430" s="514" t="s">
        <v>3308</v>
      </c>
      <c r="U1430" s="436">
        <f>VLOOKUP(N1430,Register!$B:$E,4,FALSE)</f>
        <v>40000</v>
      </c>
      <c r="V1430" s="412"/>
      <c r="W1430" s="270"/>
      <c r="X1430" s="270"/>
      <c r="Y1430" s="270"/>
      <c r="Z1430" s="270"/>
      <c r="AA1430" s="270"/>
      <c r="AB1430" s="270"/>
      <c r="AC1430" s="270"/>
    </row>
    <row r="1431" ht="15.75" customHeight="1">
      <c r="A1431" s="111" t="s">
        <v>3138</v>
      </c>
      <c r="B1431" s="436" t="str">
        <f>VLOOKUP(C1431,'Tech. sheet (2)'!$A:$S,18,FALSE)</f>
        <v>L-830-870-180TS260S2828-USK-А08К05</v>
      </c>
      <c r="C1431" s="437" t="str">
        <f>VLOOKUP(A1431,Register!$B:$F,3,FALSE)</f>
        <v>0,18x830x870 USK А08К05</v>
      </c>
      <c r="D1431" s="437" t="str">
        <f>VLOOKUP(C1431,'Tech. sheet (2)'!$A:$S,17,FALSE)</f>
        <v>BUF-20 A</v>
      </c>
      <c r="E1431" s="437" t="str">
        <f>VLOOKUP(C1431,'Tech. sheet (2)'!$A:$S,12,FALSE)</f>
        <v>A08K05</v>
      </c>
      <c r="F1431" s="505">
        <v>1.0</v>
      </c>
      <c r="G1431" s="514" t="s">
        <v>3308</v>
      </c>
      <c r="H1431" s="436">
        <f>VLOOKUP(A1431,Register!$B:$E,4,FALSE)</f>
        <v>30000</v>
      </c>
      <c r="I1431" s="412"/>
      <c r="J1431" s="412"/>
      <c r="K1431" s="412"/>
      <c r="L1431" s="412"/>
      <c r="M1431" s="412"/>
      <c r="N1431" s="111" t="s">
        <v>3106</v>
      </c>
      <c r="O1431" s="344" t="str">
        <f>VLOOKUP(P1431,'Tech. sheet (2)'!$A:$R,18,FALSE)</f>
        <v>L-913-766-140TS340F2020-RAS-21EK05</v>
      </c>
      <c r="P1431" s="343" t="str">
        <f>VLOOKUP(N1431,Register!$B:$E,3,FALSE)</f>
        <v>0,14x913x766 RAS 21E</v>
      </c>
      <c r="Q1431" s="437" t="str">
        <f>VLOOKUP(P1431,'Tech. sheet (2)'!$A:$S,17,FALSE)</f>
        <v>BUF-2</v>
      </c>
      <c r="R1431" s="437" t="str">
        <f>VLOOKUP(P1431,'Tech. sheet (2)'!$A:$S,12,FALSE)</f>
        <v>21EK05</v>
      </c>
      <c r="S1431" s="505">
        <v>2.0</v>
      </c>
      <c r="T1431" s="505" t="s">
        <v>3317</v>
      </c>
      <c r="U1431" s="436">
        <f>VLOOKUP(N1431,Register!$B:$E,4,FALSE)</f>
        <v>20000</v>
      </c>
      <c r="V1431" s="412"/>
      <c r="W1431" s="270"/>
      <c r="X1431" s="270"/>
      <c r="Y1431" s="270"/>
      <c r="Z1431" s="270"/>
      <c r="AA1431" s="270"/>
      <c r="AB1431" s="270"/>
      <c r="AC1431" s="270"/>
    </row>
    <row r="1432" ht="15.75" customHeight="1">
      <c r="A1432" s="111" t="s">
        <v>3139</v>
      </c>
      <c r="B1432" s="436" t="str">
        <f>VLOOKUP(C1432,'Tech. sheet (2)'!$A:$S,18,FALSE)</f>
        <v>L-838-942-170TH550F2820-BAO-A55K05</v>
      </c>
      <c r="C1432" s="437" t="str">
        <f>VLOOKUP(A1432,Register!$B:$F,3,FALSE)</f>
        <v>0,17x838x942 ALU/С BAO</v>
      </c>
      <c r="D1432" s="437" t="str">
        <f>VLOOKUP(C1432,'Tech. sheet (2)'!$A:$S,17,FALSE)</f>
        <v>BUF-8 A</v>
      </c>
      <c r="E1432" s="437" t="str">
        <f>VLOOKUP(C1432,'Tech. sheet (2)'!$A:$S,12,FALSE)</f>
        <v>ALU/С</v>
      </c>
      <c r="F1432" s="505">
        <v>1.0</v>
      </c>
      <c r="G1432" s="514" t="s">
        <v>3308</v>
      </c>
      <c r="H1432" s="436">
        <f>VLOOKUP(A1432,Register!$B:$E,4,FALSE)</f>
        <v>40000</v>
      </c>
      <c r="I1432" s="412"/>
      <c r="J1432" s="412"/>
      <c r="K1432" s="412"/>
      <c r="L1432" s="412"/>
      <c r="M1432" s="412"/>
      <c r="N1432" s="111" t="s">
        <v>3108</v>
      </c>
      <c r="O1432" s="450" t="str">
        <f>VLOOKUP(P1432,'Tech. sheet (2)'!$A:$R,18,FALSE)</f>
        <v>L-922-868-170TH580S5628-USK-21ЕК05</v>
      </c>
      <c r="P1432" s="343" t="str">
        <f>VLOOKUP(N1432,Register!$B:$E,3,FALSE)</f>
        <v>OT070-ELQ7022A5A 21Е</v>
      </c>
      <c r="Q1432" s="447" t="str">
        <f>VLOOKUP(P1432,'Tech. sheet (2)'!$A:$S,17,FALSE)</f>
        <v>70-6 B</v>
      </c>
      <c r="R1432" s="447" t="str">
        <f>VLOOKUP(P1432,'Tech. sheet (2)'!$A:$S,12,FALSE)</f>
        <v>W/C 21Е</v>
      </c>
      <c r="S1432" s="505">
        <v>3.0</v>
      </c>
      <c r="T1432" s="505" t="s">
        <v>3310</v>
      </c>
      <c r="U1432" s="436">
        <f>VLOOKUP(N1432,Register!$B:$E,4,FALSE)</f>
        <v>7000</v>
      </c>
      <c r="V1432" s="412"/>
      <c r="W1432" s="270"/>
      <c r="X1432" s="270"/>
      <c r="Y1432" s="270"/>
      <c r="Z1432" s="270"/>
      <c r="AA1432" s="270"/>
      <c r="AB1432" s="270"/>
      <c r="AC1432" s="270"/>
    </row>
    <row r="1433" ht="15.75" customHeight="1">
      <c r="A1433" s="111" t="s">
        <v>3138</v>
      </c>
      <c r="B1433" s="436" t="str">
        <f>VLOOKUP(C1433,'Tech. sheet (2)'!$A:$S,18,FALSE)</f>
        <v>L-830-870-180TS260S2828-USK-А08К05</v>
      </c>
      <c r="C1433" s="437" t="str">
        <f>VLOOKUP(A1433,Register!$B:$F,3,FALSE)</f>
        <v>0,18x830x870 USK А08К05</v>
      </c>
      <c r="D1433" s="437" t="str">
        <f>VLOOKUP(C1433,'Tech. sheet (2)'!$A:$S,17,FALSE)</f>
        <v>BUF-20 A</v>
      </c>
      <c r="E1433" s="437" t="str">
        <f>VLOOKUP(C1433,'Tech. sheet (2)'!$A:$S,12,FALSE)</f>
        <v>A08K05</v>
      </c>
      <c r="F1433" s="505">
        <v>2.0</v>
      </c>
      <c r="G1433" s="514" t="s">
        <v>3306</v>
      </c>
      <c r="H1433" s="436">
        <f>VLOOKUP(A1433,Register!$B:$E,4,FALSE)</f>
        <v>30000</v>
      </c>
      <c r="I1433" s="412"/>
      <c r="J1433" s="412"/>
      <c r="K1433" s="412"/>
      <c r="L1433" s="412"/>
      <c r="M1433" s="412"/>
      <c r="N1433" s="111" t="s">
        <v>3105</v>
      </c>
      <c r="O1433" s="344" t="str">
        <f>VLOOKUP(P1433,'Tech. sheet (2)'!$A:$R,18,FALSE)</f>
        <v>L-913-766-140TS340F2020-RAS-21EK05</v>
      </c>
      <c r="P1433" s="343" t="str">
        <f>VLOOKUP(N1433,Register!$B:$E,3,FALSE)</f>
        <v>0,14x913x766 RAS 21E</v>
      </c>
      <c r="Q1433" s="437" t="str">
        <f>VLOOKUP(P1433,'Tech. sheet (2)'!$A:$S,17,FALSE)</f>
        <v>BUF-2</v>
      </c>
      <c r="R1433" s="437" t="str">
        <f>VLOOKUP(P1433,'Tech. sheet (2)'!$A:$S,12,FALSE)</f>
        <v>21EK05</v>
      </c>
      <c r="S1433" s="505">
        <v>3.0</v>
      </c>
      <c r="T1433" s="505" t="s">
        <v>3310</v>
      </c>
      <c r="U1433" s="436">
        <f>VLOOKUP(N1433,Register!$B:$E,4,FALSE)</f>
        <v>26000</v>
      </c>
      <c r="V1433" s="412"/>
      <c r="W1433" s="270"/>
      <c r="X1433" s="270"/>
      <c r="Y1433" s="270"/>
      <c r="Z1433" s="270"/>
      <c r="AA1433" s="270"/>
      <c r="AB1433" s="270"/>
      <c r="AC1433" s="270"/>
    </row>
    <row r="1434" ht="15.75" customHeight="1">
      <c r="A1434" s="111" t="s">
        <v>3139</v>
      </c>
      <c r="B1434" s="436" t="str">
        <f>VLOOKUP(C1434,'Tech. sheet (2)'!$A:$S,18,FALSE)</f>
        <v>L-838-942-170TH550F2820-BAO-A55K05</v>
      </c>
      <c r="C1434" s="437" t="str">
        <f>VLOOKUP(A1434,Register!$B:$F,3,FALSE)</f>
        <v>0,17x838x942 ALU/С BAO</v>
      </c>
      <c r="D1434" s="437" t="str">
        <f>VLOOKUP(C1434,'Tech. sheet (2)'!$A:$S,17,FALSE)</f>
        <v>BUF-8 A</v>
      </c>
      <c r="E1434" s="437" t="str">
        <f>VLOOKUP(C1434,'Tech. sheet (2)'!$A:$S,12,FALSE)</f>
        <v>ALU/С</v>
      </c>
      <c r="F1434" s="505">
        <v>2.0</v>
      </c>
      <c r="G1434" s="505" t="s">
        <v>3306</v>
      </c>
      <c r="H1434" s="436">
        <f>VLOOKUP(A1434,Register!$B:$E,4,FALSE)</f>
        <v>40000</v>
      </c>
      <c r="I1434" s="412"/>
      <c r="J1434" s="412"/>
      <c r="K1434" s="412"/>
      <c r="L1434" s="412"/>
      <c r="M1434" s="412"/>
      <c r="N1434" s="111" t="s">
        <v>3130</v>
      </c>
      <c r="O1434" s="450" t="str">
        <f>VLOOKUP(P1434,'Tech. sheet (2)'!$A:$R,18,FALSE)</f>
        <v>L-838-826-200TH415F2828-USK-08CB05</v>
      </c>
      <c r="P1434" s="343" t="str">
        <f>VLOOKUP(N1434,Register!$B:$E,3,FALSE)</f>
        <v>OT99-ELQ9991A0A ARP</v>
      </c>
      <c r="Q1434" s="437" t="str">
        <f>VLOOKUP(P1434,'Tech. sheet (2)'!$A:$S,17,FALSE)</f>
        <v>99-S-3</v>
      </c>
      <c r="R1434" s="437" t="str">
        <f>VLOOKUP(P1434,'Tech. sheet (2)'!$A:$S,12,FALSE)</f>
        <v>G/G </v>
      </c>
      <c r="S1434" s="505">
        <v>1.0</v>
      </c>
      <c r="T1434" s="505" t="s">
        <v>3307</v>
      </c>
      <c r="U1434" s="436">
        <f>VLOOKUP(N1434,Register!$B:$E,4,FALSE)</f>
        <v>10000</v>
      </c>
      <c r="V1434" s="412"/>
      <c r="W1434" s="270"/>
      <c r="X1434" s="270"/>
      <c r="Y1434" s="270"/>
      <c r="Z1434" s="270"/>
      <c r="AA1434" s="270"/>
      <c r="AB1434" s="270"/>
      <c r="AC1434" s="270"/>
    </row>
    <row r="1435" ht="15.75" customHeight="1">
      <c r="A1435" s="111" t="s">
        <v>3163</v>
      </c>
      <c r="B1435" s="436" t="str">
        <f>VLOOKUP(C1435,'Tech. sheet (2)'!$A:$S,18,FALSE)</f>
        <v>L-922-868-170TH580S2828-BAO-08CB05 MET</v>
      </c>
      <c r="C1435" s="437" t="str">
        <f>VLOOKUP(A1435,Register!$B:$F,3,FALSE)</f>
        <v>OT070-08CB05 MET BAO</v>
      </c>
      <c r="D1435" s="437" t="str">
        <f>VLOOKUP(C1435,'Tech. sheet (2)'!$A:$S,17,FALSE)</f>
        <v>70-10 A</v>
      </c>
      <c r="E1435" s="437" t="str">
        <f>VLOOKUP(C1435,'Tech. sheet (2)'!$A:$S,12,FALSE)</f>
        <v>08CB05</v>
      </c>
      <c r="F1435" s="505">
        <v>1.0</v>
      </c>
      <c r="G1435" s="505">
        <v>816944.0</v>
      </c>
      <c r="H1435" s="436">
        <f>VLOOKUP(A1435,Register!$B:$E,4,FALSE)</f>
        <v>40000</v>
      </c>
      <c r="I1435" s="412"/>
      <c r="J1435" s="412"/>
      <c r="K1435" s="412"/>
      <c r="L1435" s="412"/>
      <c r="M1435" s="412"/>
      <c r="N1435" s="111" t="s">
        <v>3135</v>
      </c>
      <c r="O1435" s="344" t="str">
        <f>VLOOKUP(P1435,'Tech. sheet (2)'!$A:$R,18,FALSE)</f>
        <v>L-922-868-170TH580S2828-BAO-07CK05</v>
      </c>
      <c r="P1435" s="343" t="str">
        <f>VLOOKUP(N1435,Register!$B:$E,3,FALSE)</f>
        <v>OT070-ELQ7013A9A  BAO</v>
      </c>
      <c r="Q1435" s="437" t="str">
        <f>VLOOKUP(P1435,'Tech. sheet (2)'!$A:$S,17,FALSE)</f>
        <v>70-3 A</v>
      </c>
      <c r="R1435" s="437" t="str">
        <f>VLOOKUP(P1435,'Tech. sheet (2)'!$A:$S,12,FALSE)</f>
        <v>G/C</v>
      </c>
      <c r="S1435" s="522">
        <v>1.0</v>
      </c>
      <c r="T1435" s="505" t="s">
        <v>3306</v>
      </c>
      <c r="U1435" s="436">
        <f>VLOOKUP(N1435,Register!$B:$E,4,FALSE)</f>
        <v>10000</v>
      </c>
      <c r="V1435" s="412"/>
      <c r="W1435" s="270"/>
      <c r="X1435" s="270"/>
      <c r="Y1435" s="270"/>
      <c r="Z1435" s="270"/>
      <c r="AA1435" s="270"/>
      <c r="AB1435" s="270"/>
      <c r="AC1435" s="270"/>
    </row>
    <row r="1436" ht="15.75" customHeight="1">
      <c r="A1436" s="111" t="s">
        <v>3164</v>
      </c>
      <c r="B1436" s="436" t="str">
        <f>VLOOKUP(C1436,'Tech. sheet (2)'!$A:$S,18,FALSE)</f>
        <v>L-922-868-160TH520F2020-USK-07CK05</v>
      </c>
      <c r="C1436" s="437" t="str">
        <f>VLOOKUP(A1436,Register!$B:$F,3,FALSE)</f>
        <v>OT070-ELQ7013A4A USK</v>
      </c>
      <c r="D1436" s="437" t="str">
        <f>VLOOKUP(C1436,'Tech. sheet (2)'!$A:$S,17,FALSE)</f>
        <v>70-3 D</v>
      </c>
      <c r="E1436" s="437" t="str">
        <f>VLOOKUP(C1436,'Tech. sheet (2)'!$A:$S,12,FALSE)</f>
        <v>G/C </v>
      </c>
      <c r="F1436" s="505">
        <v>1.0</v>
      </c>
      <c r="G1436" s="505" t="s">
        <v>3306</v>
      </c>
      <c r="H1436" s="436">
        <f>VLOOKUP(A1436,Register!$B:$E,4,FALSE)</f>
        <v>15000</v>
      </c>
      <c r="I1436" s="412"/>
      <c r="J1436" s="412"/>
      <c r="K1436" s="412"/>
      <c r="L1436" s="412"/>
      <c r="M1436" s="412"/>
      <c r="N1436" s="111" t="s">
        <v>3133</v>
      </c>
      <c r="O1436" s="344" t="str">
        <f>VLOOKUP(P1436,'Tech. sheet (2)'!$A:$R,18,FALSE)</f>
        <v>L-922-868-170TH580S2828-BAO-W14K05</v>
      </c>
      <c r="P1436" s="343" t="str">
        <f>VLOOKUP(N1436,Register!$B:$E,3,FALSE)</f>
        <v>OT070-ELQ7022A6A BAO</v>
      </c>
      <c r="Q1436" s="437" t="str">
        <f>VLOOKUP(P1436,'Tech. sheet (2)'!$A:$S,17,FALSE)</f>
        <v>70-5 A</v>
      </c>
      <c r="R1436" s="437" t="str">
        <f>VLOOKUP(P1436,'Tech. sheet (2)'!$A:$S,12,FALSE)</f>
        <v>2W/C</v>
      </c>
      <c r="S1436" s="522">
        <v>1.0</v>
      </c>
      <c r="T1436" s="505" t="s">
        <v>3306</v>
      </c>
      <c r="U1436" s="436">
        <f>VLOOKUP(N1436,Register!$B:$E,4,FALSE)</f>
        <v>5000</v>
      </c>
      <c r="V1436" s="412"/>
      <c r="W1436" s="270"/>
      <c r="X1436" s="270"/>
      <c r="Y1436" s="270"/>
      <c r="Z1436" s="270"/>
      <c r="AA1436" s="270"/>
      <c r="AB1436" s="270"/>
      <c r="AC1436" s="270"/>
    </row>
    <row r="1437" ht="15.75" customHeight="1">
      <c r="A1437" s="111" t="s">
        <v>3166</v>
      </c>
      <c r="B1437" s="436" t="str">
        <f>VLOOKUP(C1437,'Tech. sheet (2)'!$A:$S,18,FALSE)</f>
        <v>L-975-925-140TS550S2828-USK-C06K05</v>
      </c>
      <c r="C1437" s="437" t="str">
        <f>VLOOKUP(A1437,Register!$B:$F,3,FALSE)</f>
        <v>0,14x975x925 G/C USK</v>
      </c>
      <c r="D1437" s="437" t="str">
        <f>VLOOKUP(C1437,'Tech. sheet (2)'!$A:$S,17,FALSE)</f>
        <v>BUF-11 A</v>
      </c>
      <c r="E1437" s="437" t="str">
        <f>VLOOKUP(C1437,'Tech. sheet (2)'!$A:$S,12,FALSE)</f>
        <v>G/C</v>
      </c>
      <c r="F1437" s="505">
        <v>1.0</v>
      </c>
      <c r="G1437" s="505" t="s">
        <v>3306</v>
      </c>
      <c r="H1437" s="436">
        <f>VLOOKUP(A1437,Register!$B:$E,4,FALSE)</f>
        <v>36000</v>
      </c>
      <c r="I1437" s="412"/>
      <c r="J1437" s="412"/>
      <c r="K1437" s="412"/>
      <c r="L1437" s="412"/>
      <c r="M1437" s="412"/>
      <c r="N1437" s="111" t="s">
        <v>3136</v>
      </c>
      <c r="O1437" s="344" t="str">
        <f>VLOOKUP(P1437,'Tech. sheet (2)'!$A:$R,18,FALSE)</f>
        <v> L-922-868-160TH520F2020-BAO-07CK05</v>
      </c>
      <c r="P1437" s="343" t="str">
        <f>VLOOKUP(N1437,Register!$B:$E,3,FALSE)</f>
        <v>OT070-ELQ7013A4A BAO</v>
      </c>
      <c r="Q1437" s="437" t="str">
        <f>VLOOKUP(P1437,'Tech. sheet (2)'!$A:$S,17,FALSE)</f>
        <v>70-3 D</v>
      </c>
      <c r="R1437" s="437" t="str">
        <f>VLOOKUP(P1437,'Tech. sheet (2)'!$A:$S,12,FALSE)</f>
        <v>G/C </v>
      </c>
      <c r="S1437" s="522">
        <v>1.0</v>
      </c>
      <c r="T1437" s="505" t="s">
        <v>3306</v>
      </c>
      <c r="U1437" s="436">
        <f>VLOOKUP(N1437,Register!$B:$E,4,FALSE)</f>
        <v>20000</v>
      </c>
      <c r="V1437" s="412"/>
      <c r="W1437" s="270"/>
      <c r="X1437" s="270"/>
      <c r="Y1437" s="270"/>
      <c r="Z1437" s="270"/>
      <c r="AA1437" s="270"/>
      <c r="AB1437" s="270"/>
      <c r="AC1437" s="270"/>
    </row>
    <row r="1438" ht="15.75" customHeight="1">
      <c r="A1438" s="111" t="s">
        <v>3158</v>
      </c>
      <c r="B1438" s="436" t="str">
        <f>VLOOKUP(C1438,'Tech. sheet (2)'!$A:$S,18,FALSE)</f>
        <v>L-942-790-160TS340S2020-RAS-А08К05</v>
      </c>
      <c r="C1438" s="437" t="str">
        <f>VLOOKUP(A1438,Register!$B:$F,3,FALSE)</f>
        <v>0,16x942x790 ALU/С</v>
      </c>
      <c r="D1438" s="437" t="str">
        <f>VLOOKUP(C1438,'Tech. sheet (2)'!$A:$S,17,FALSE)</f>
        <v>BUF-3 A</v>
      </c>
      <c r="E1438" s="437" t="str">
        <f>VLOOKUP(C1438,'Tech. sheet (2)'!$A:$S,12,FALSE)</f>
        <v>ALU/С</v>
      </c>
      <c r="F1438" s="505">
        <v>1.0</v>
      </c>
      <c r="G1438" s="514" t="s">
        <v>3308</v>
      </c>
      <c r="H1438" s="436">
        <f>VLOOKUP(A1438,Register!$B:$E,4,FALSE)</f>
        <v>34000</v>
      </c>
      <c r="I1438" s="412"/>
      <c r="J1438" s="412"/>
      <c r="K1438" s="412"/>
      <c r="L1438" s="412"/>
      <c r="M1438" s="412"/>
      <c r="N1438" s="111" t="s">
        <v>3131</v>
      </c>
      <c r="O1438" s="344" t="str">
        <f>VLOOKUP(P1438,'Tech. sheet (2)'!$A:$R,18,FALSE)</f>
        <v>L-954-848-160TH520S2828-USK-15VK05</v>
      </c>
      <c r="P1438" s="343" t="str">
        <f>VLOOKUP(N1438,Register!$B:$E,3,FALSE)</f>
        <v>OT062-ELQ6216A3A USK</v>
      </c>
      <c r="Q1438" s="437" t="str">
        <f>VLOOKUP(P1438,'Tech. sheet (2)'!$A:$S,17,FALSE)</f>
        <v>62-3 B</v>
      </c>
      <c r="R1438" s="447" t="str">
        <f>VLOOKUP(P1438,'Tech. sheet (2)'!$A:$S,12,FALSE)</f>
        <v>W/C 15V</v>
      </c>
      <c r="S1438" s="522">
        <v>1.0</v>
      </c>
      <c r="T1438" s="505" t="s">
        <v>3306</v>
      </c>
      <c r="U1438" s="436">
        <f>VLOOKUP(N1438,Register!$B:$E,4,FALSE)</f>
        <v>27000</v>
      </c>
      <c r="V1438" s="412"/>
      <c r="W1438" s="270"/>
      <c r="X1438" s="270"/>
      <c r="Y1438" s="270"/>
      <c r="Z1438" s="270"/>
      <c r="AA1438" s="270"/>
      <c r="AB1438" s="270"/>
      <c r="AC1438" s="270"/>
    </row>
    <row r="1439" ht="15.75" customHeight="1">
      <c r="A1439" s="111" t="s">
        <v>3170</v>
      </c>
      <c r="B1439" s="436" t="str">
        <f>VLOOKUP(C1439,'Tech. sheet (2)'!$A:$S,18,FALSE)</f>
        <v>L-913-766-140TS340F2020-RAS-А08К05</v>
      </c>
      <c r="C1439" s="437" t="str">
        <f>VLOOKUP(A1439,Register!$B:$F,3,FALSE)</f>
        <v>0,14x913x766 RAS A08</v>
      </c>
      <c r="D1439" s="437" t="str">
        <f>VLOOKUP(C1439,'Tech. sheet (2)'!$A:$S,17,FALSE)</f>
        <v>BUF-1 B</v>
      </c>
      <c r="E1439" s="437" t="str">
        <f>VLOOKUP(C1439,'Tech. sheet (2)'!$A:$S,12,FALSE)</f>
        <v>ALU/C</v>
      </c>
      <c r="F1439" s="505">
        <v>1.0</v>
      </c>
      <c r="G1439" s="514" t="s">
        <v>3308</v>
      </c>
      <c r="H1439" s="436">
        <f>VLOOKUP(A1439,Register!$B:$E,4,FALSE)</f>
        <v>30000</v>
      </c>
      <c r="I1439" s="412"/>
      <c r="J1439" s="412"/>
      <c r="K1439" s="412"/>
      <c r="L1439" s="412"/>
      <c r="M1439" s="412"/>
      <c r="N1439" s="111" t="s">
        <v>3133</v>
      </c>
      <c r="O1439" s="344" t="str">
        <f>VLOOKUP(P1439,'Tech. sheet (2)'!$A:$R,18,FALSE)</f>
        <v>L-922-868-170TH580S2828-BAO-W14K05</v>
      </c>
      <c r="P1439" s="343" t="str">
        <f>VLOOKUP(N1439,Register!$B:$E,3,FALSE)</f>
        <v>OT070-ELQ7022A6A BAO</v>
      </c>
      <c r="Q1439" s="437" t="str">
        <f>VLOOKUP(P1439,'Tech. sheet (2)'!$A:$S,17,FALSE)</f>
        <v>70-5 A</v>
      </c>
      <c r="R1439" s="437" t="str">
        <f>VLOOKUP(P1439,'Tech. sheet (2)'!$A:$S,12,FALSE)</f>
        <v>2W/C</v>
      </c>
      <c r="S1439" s="505">
        <v>2.0</v>
      </c>
      <c r="T1439" s="505">
        <v>818062.0</v>
      </c>
      <c r="U1439" s="436">
        <f>VLOOKUP(N1439,Register!$B:$E,4,FALSE)</f>
        <v>5000</v>
      </c>
      <c r="V1439" s="412"/>
      <c r="W1439" s="270"/>
      <c r="X1439" s="270"/>
      <c r="Y1439" s="270"/>
      <c r="Z1439" s="270"/>
      <c r="AA1439" s="270"/>
      <c r="AB1439" s="270"/>
      <c r="AC1439" s="270"/>
    </row>
    <row r="1440" ht="15.75" customHeight="1">
      <c r="A1440" s="111" t="s">
        <v>3169</v>
      </c>
      <c r="B1440" s="436" t="str">
        <f>VLOOKUP(C1440,'Tech. sheet (2)'!$A:$S,18,FALSE)</f>
        <v>L-838-942-170TH550F2820-BAO-A55K05</v>
      </c>
      <c r="C1440" s="437" t="str">
        <f>VLOOKUP(A1440,Register!$B:$F,3,FALSE)</f>
        <v>0,17x838x942 ALU/С BAO</v>
      </c>
      <c r="D1440" s="437" t="str">
        <f>VLOOKUP(C1440,'Tech. sheet (2)'!$A:$S,17,FALSE)</f>
        <v>BUF-8 A</v>
      </c>
      <c r="E1440" s="437" t="str">
        <f>VLOOKUP(C1440,'Tech. sheet (2)'!$A:$S,12,FALSE)</f>
        <v>ALU/С</v>
      </c>
      <c r="F1440" s="505">
        <v>1.0</v>
      </c>
      <c r="G1440" s="514" t="s">
        <v>3308</v>
      </c>
      <c r="H1440" s="436">
        <f>VLOOKUP(A1440,Register!$B:$E,4,FALSE)</f>
        <v>25000</v>
      </c>
      <c r="I1440" s="412"/>
      <c r="J1440" s="412"/>
      <c r="K1440" s="412"/>
      <c r="L1440" s="412"/>
      <c r="M1440" s="412"/>
      <c r="N1440" s="111" t="s">
        <v>3133</v>
      </c>
      <c r="O1440" s="344" t="str">
        <f>VLOOKUP(P1440,'Tech. sheet (2)'!$A:$R,18,FALSE)</f>
        <v>L-922-868-170TH580S2828-BAO-W14K05</v>
      </c>
      <c r="P1440" s="343" t="str">
        <f>VLOOKUP(N1440,Register!$B:$E,3,FALSE)</f>
        <v>OT070-ELQ7022A6A BAO</v>
      </c>
      <c r="Q1440" s="437" t="str">
        <f>VLOOKUP(P1440,'Tech. sheet (2)'!$A:$S,17,FALSE)</f>
        <v>70-5 A</v>
      </c>
      <c r="R1440" s="437" t="str">
        <f>VLOOKUP(P1440,'Tech. sheet (2)'!$A:$S,12,FALSE)</f>
        <v>2W/C</v>
      </c>
      <c r="S1440" s="505">
        <v>3.0</v>
      </c>
      <c r="T1440" s="505">
        <v>818062.0</v>
      </c>
      <c r="U1440" s="436">
        <f>VLOOKUP(N1440,Register!$B:$E,4,FALSE)</f>
        <v>5000</v>
      </c>
      <c r="V1440" s="412"/>
      <c r="W1440" s="270"/>
      <c r="X1440" s="270"/>
      <c r="Y1440" s="270"/>
      <c r="Z1440" s="270"/>
      <c r="AA1440" s="270"/>
      <c r="AB1440" s="270"/>
      <c r="AC1440" s="270"/>
    </row>
    <row r="1441" ht="15.75" customHeight="1">
      <c r="A1441" s="111" t="s">
        <v>3171</v>
      </c>
      <c r="B1441" s="436" t="str">
        <f>VLOOKUP(C1441,'Tech. sheet (2)'!$A:$S,18,FALSE)</f>
        <v>L-913-766-140TS340F2020-RAS-21EK05</v>
      </c>
      <c r="C1441" s="437" t="str">
        <f>VLOOKUP(A1441,Register!$B:$F,3,FALSE)</f>
        <v>0,14x913x766 RAS 21E</v>
      </c>
      <c r="D1441" s="437" t="str">
        <f>VLOOKUP(C1441,'Tech. sheet (2)'!$A:$S,17,FALSE)</f>
        <v>BUF-2</v>
      </c>
      <c r="E1441" s="437" t="str">
        <f>VLOOKUP(C1441,'Tech. sheet (2)'!$A:$S,12,FALSE)</f>
        <v>21EK05</v>
      </c>
      <c r="F1441" s="505">
        <v>2.0</v>
      </c>
      <c r="G1441" s="505" t="s">
        <v>3317</v>
      </c>
      <c r="H1441" s="436">
        <f>VLOOKUP(A1441,Register!$B:$E,4,FALSE)</f>
        <v>20000</v>
      </c>
      <c r="I1441" s="412"/>
      <c r="J1441" s="412"/>
      <c r="K1441" s="412"/>
      <c r="L1441" s="412"/>
      <c r="M1441" s="412"/>
      <c r="N1441" s="111" t="s">
        <v>3106</v>
      </c>
      <c r="O1441" s="344" t="str">
        <f>VLOOKUP(P1441,'Tech. sheet (2)'!$A:$R,18,FALSE)</f>
        <v>L-913-766-140TS340F2020-RAS-21EK05</v>
      </c>
      <c r="P1441" s="343" t="str">
        <f>VLOOKUP(N1441,Register!$B:$E,3,FALSE)</f>
        <v>0,14x913x766 RAS 21E</v>
      </c>
      <c r="Q1441" s="437" t="str">
        <f>VLOOKUP(P1441,'Tech. sheet (2)'!$A:$S,17,FALSE)</f>
        <v>BUF-2</v>
      </c>
      <c r="R1441" s="437" t="str">
        <f>VLOOKUP(P1441,'Tech. sheet (2)'!$A:$S,12,FALSE)</f>
        <v>21EK05</v>
      </c>
      <c r="S1441" s="505">
        <v>2.0</v>
      </c>
      <c r="T1441" s="505" t="s">
        <v>3317</v>
      </c>
      <c r="U1441" s="436">
        <f>VLOOKUP(N1441,Register!$B:$E,4,FALSE)</f>
        <v>20000</v>
      </c>
      <c r="V1441" s="412"/>
      <c r="W1441" s="270"/>
      <c r="X1441" s="270"/>
      <c r="Y1441" s="270"/>
      <c r="Z1441" s="270"/>
      <c r="AA1441" s="270"/>
      <c r="AB1441" s="270"/>
      <c r="AC1441" s="270"/>
    </row>
    <row r="1442" ht="15.75" customHeight="1">
      <c r="A1442" s="111" t="s">
        <v>3172</v>
      </c>
      <c r="B1442" s="436" t="str">
        <f>VLOOKUP(C1442,'Tech. sheet (2)'!$A:$S,18,FALSE)</f>
        <v>L-920-778-140TS340S2828-RAS-21EК05</v>
      </c>
      <c r="C1442" s="437" t="str">
        <f>VLOOKUP(A1442,Register!$B:$F,3,FALSE)</f>
        <v>0,14x920x778 RAS 21EK05</v>
      </c>
      <c r="D1442" s="437" t="str">
        <f>VLOOKUP(C1442,'Tech. sheet (2)'!$A:$S,17,FALSE)</f>
        <v>BUF-17 A</v>
      </c>
      <c r="E1442" s="437" t="str">
        <f>VLOOKUP(C1442,'Tech. sheet (2)'!$A:$S,12,FALSE)</f>
        <v>21EK05</v>
      </c>
      <c r="F1442" s="505">
        <v>2.0</v>
      </c>
      <c r="G1442" s="505" t="s">
        <v>3317</v>
      </c>
      <c r="H1442" s="436">
        <f>VLOOKUP(A1442,Register!$B:$E,4,FALSE)</f>
        <v>10000</v>
      </c>
      <c r="I1442" s="412"/>
      <c r="J1442" s="412"/>
      <c r="K1442" s="412"/>
      <c r="L1442" s="412"/>
      <c r="M1442" s="412"/>
      <c r="N1442" s="111" t="s">
        <v>3131</v>
      </c>
      <c r="O1442" s="344" t="str">
        <f>VLOOKUP(P1442,'Tech. sheet (2)'!$A:$R,18,FALSE)</f>
        <v>L-954-848-160TH520S2828-USK-15VK05</v>
      </c>
      <c r="P1442" s="343" t="str">
        <f>VLOOKUP(N1442,Register!$B:$E,3,FALSE)</f>
        <v>OT062-ELQ6216A3A USK</v>
      </c>
      <c r="Q1442" s="437" t="str">
        <f>VLOOKUP(P1442,'Tech. sheet (2)'!$A:$S,17,FALSE)</f>
        <v>62-3 B</v>
      </c>
      <c r="R1442" s="447" t="str">
        <f>VLOOKUP(P1442,'Tech. sheet (2)'!$A:$S,12,FALSE)</f>
        <v>W/C 15V</v>
      </c>
      <c r="S1442" s="505">
        <v>2.0</v>
      </c>
      <c r="T1442" s="505" t="s">
        <v>3309</v>
      </c>
      <c r="U1442" s="436">
        <f>VLOOKUP(N1442,Register!$B:$E,4,FALSE)</f>
        <v>27000</v>
      </c>
      <c r="V1442" s="412"/>
      <c r="W1442" s="270"/>
      <c r="X1442" s="270"/>
      <c r="Y1442" s="270"/>
      <c r="Z1442" s="270"/>
      <c r="AA1442" s="270"/>
      <c r="AB1442" s="270"/>
      <c r="AC1442" s="270"/>
    </row>
    <row r="1443" ht="15.75" customHeight="1">
      <c r="A1443" s="111" t="s">
        <v>3172</v>
      </c>
      <c r="B1443" s="436" t="str">
        <f>VLOOKUP(C1443,'Tech. sheet (2)'!$A:$S,18,FALSE)</f>
        <v>L-920-778-140TS340S2828-RAS-21EК05</v>
      </c>
      <c r="C1443" s="437" t="str">
        <f>VLOOKUP(A1443,Register!$B:$F,3,FALSE)</f>
        <v>0,14x920x778 RAS 21EK05</v>
      </c>
      <c r="D1443" s="437" t="str">
        <f>VLOOKUP(C1443,'Tech. sheet (2)'!$A:$S,17,FALSE)</f>
        <v>BUF-17 A</v>
      </c>
      <c r="E1443" s="437" t="str">
        <f>VLOOKUP(C1443,'Tech. sheet (2)'!$A:$S,12,FALSE)</f>
        <v>21EK05</v>
      </c>
      <c r="F1443" s="505">
        <v>3.0</v>
      </c>
      <c r="G1443" s="505" t="s">
        <v>3310</v>
      </c>
      <c r="H1443" s="436">
        <f>VLOOKUP(A1443,Register!$B:$E,4,FALSE)</f>
        <v>10000</v>
      </c>
      <c r="I1443" s="412"/>
      <c r="J1443" s="412"/>
      <c r="K1443" s="412"/>
      <c r="L1443" s="412"/>
      <c r="M1443" s="412"/>
      <c r="N1443" s="111" t="s">
        <v>3106</v>
      </c>
      <c r="O1443" s="344" t="str">
        <f>VLOOKUP(P1443,'Tech. sheet (2)'!$A:$R,18,FALSE)</f>
        <v>L-913-766-140TS340F2020-RAS-21EK05</v>
      </c>
      <c r="P1443" s="343" t="str">
        <f>VLOOKUP(N1443,Register!$B:$E,3,FALSE)</f>
        <v>0,14x913x766 RAS 21E</v>
      </c>
      <c r="Q1443" s="437" t="str">
        <f>VLOOKUP(P1443,'Tech. sheet (2)'!$A:$S,17,FALSE)</f>
        <v>BUF-2</v>
      </c>
      <c r="R1443" s="437" t="str">
        <f>VLOOKUP(P1443,'Tech. sheet (2)'!$A:$S,12,FALSE)</f>
        <v>21EK05</v>
      </c>
      <c r="S1443" s="505">
        <v>3.0</v>
      </c>
      <c r="T1443" s="505" t="s">
        <v>3310</v>
      </c>
      <c r="U1443" s="436">
        <f>VLOOKUP(N1443,Register!$B:$E,4,FALSE)</f>
        <v>20000</v>
      </c>
      <c r="V1443" s="412"/>
      <c r="W1443" s="270"/>
      <c r="X1443" s="270"/>
      <c r="Y1443" s="270"/>
      <c r="Z1443" s="270"/>
      <c r="AA1443" s="270"/>
      <c r="AB1443" s="270"/>
      <c r="AC1443" s="270"/>
    </row>
    <row r="1444" ht="15.75" customHeight="1">
      <c r="A1444" s="111" t="s">
        <v>3171</v>
      </c>
      <c r="B1444" s="436" t="str">
        <f>VLOOKUP(C1444,'Tech. sheet (2)'!$A:$S,18,FALSE)</f>
        <v>L-913-766-140TS340F2020-RAS-21EK05</v>
      </c>
      <c r="C1444" s="437" t="str">
        <f>VLOOKUP(A1444,Register!$B:$F,3,FALSE)</f>
        <v>0,14x913x766 RAS 21E</v>
      </c>
      <c r="D1444" s="437" t="str">
        <f>VLOOKUP(C1444,'Tech. sheet (2)'!$A:$S,17,FALSE)</f>
        <v>BUF-2</v>
      </c>
      <c r="E1444" s="437" t="str">
        <f>VLOOKUP(C1444,'Tech. sheet (2)'!$A:$S,12,FALSE)</f>
        <v>21EK05</v>
      </c>
      <c r="F1444" s="505">
        <v>3.0</v>
      </c>
      <c r="G1444" s="505" t="s">
        <v>3310</v>
      </c>
      <c r="H1444" s="436">
        <f>VLOOKUP(A1444,Register!$B:$E,4,FALSE)</f>
        <v>20000</v>
      </c>
      <c r="I1444" s="412"/>
      <c r="J1444" s="412"/>
      <c r="K1444" s="412"/>
      <c r="L1444" s="412"/>
      <c r="M1444" s="412"/>
      <c r="N1444" s="111" t="s">
        <v>3147</v>
      </c>
      <c r="O1444" s="344" t="str">
        <f>VLOOKUP(P1444,'Tech. sheet (2)'!$A:$R,18,FALSE)</f>
        <v>Жерсть 0,18x808x908 -/G</v>
      </c>
      <c r="P1444" s="343" t="str">
        <f>VLOOKUP(N1444,Register!$B:$E,3,FALSE)</f>
        <v>0,18x808x908 -/G </v>
      </c>
      <c r="Q1444" s="437" t="str">
        <f>VLOOKUP(P1444,'Tech. sheet (2)'!$A:$S,17,FALSE)</f>
        <v/>
      </c>
      <c r="R1444" s="437" t="str">
        <f>VLOOKUP(P1444,'Tech. sheet (2)'!$A:$S,12,FALSE)</f>
        <v>-/G</v>
      </c>
      <c r="S1444" s="505">
        <v>1.0</v>
      </c>
      <c r="T1444" s="505" t="s">
        <v>3307</v>
      </c>
      <c r="U1444" s="436">
        <f>VLOOKUP(N1444,Register!$B:$E,4,FALSE)</f>
        <v>721</v>
      </c>
      <c r="V1444" s="412"/>
      <c r="W1444" s="270"/>
      <c r="X1444" s="270"/>
      <c r="Y1444" s="270"/>
      <c r="Z1444" s="270"/>
      <c r="AA1444" s="270"/>
      <c r="AB1444" s="270"/>
      <c r="AC1444" s="270"/>
    </row>
    <row r="1445" ht="15.75" customHeight="1">
      <c r="A1445" s="111" t="s">
        <v>3184</v>
      </c>
      <c r="B1445" s="436" t="str">
        <f>VLOOKUP(C1445,'Tech. sheet (2)'!$A:$S,18,FALSE)</f>
        <v>Жерсть 0,14x975x925 -/G</v>
      </c>
      <c r="C1445" s="437" t="str">
        <f>VLOOKUP(A1445,Register!$B:$F,3,FALSE)</f>
        <v>0,14x975x925 -/G </v>
      </c>
      <c r="D1445" s="437" t="str">
        <f>VLOOKUP(C1445,'Tech. sheet (2)'!$A:$S,17,FALSE)</f>
        <v/>
      </c>
      <c r="E1445" s="437" t="str">
        <f>VLOOKUP(C1445,'Tech. sheet (2)'!$A:$S,12,FALSE)</f>
        <v>-/G</v>
      </c>
      <c r="F1445" s="505">
        <v>1.0</v>
      </c>
      <c r="G1445" s="505" t="s">
        <v>3307</v>
      </c>
      <c r="H1445" s="436">
        <f>VLOOKUP(A1445,Register!$B:$E,4,FALSE)</f>
        <v>1887</v>
      </c>
      <c r="I1445" s="412"/>
      <c r="J1445" s="412"/>
      <c r="K1445" s="412"/>
      <c r="L1445" s="412"/>
      <c r="M1445" s="412"/>
      <c r="N1445" s="111" t="s">
        <v>3153</v>
      </c>
      <c r="O1445" s="344" t="str">
        <f>VLOOKUP(P1445,'Tech. sheet (2)'!$A:$R,18,FALSE)</f>
        <v>Жерсть 0,17x922x868 -/G </v>
      </c>
      <c r="P1445" s="343" t="str">
        <f>VLOOKUP(N1445,Register!$B:$E,3,FALSE)</f>
        <v>0,17x922x868 -/G </v>
      </c>
      <c r="Q1445" s="437" t="str">
        <f>VLOOKUP(P1445,'Tech. sheet (2)'!$A:$S,17,FALSE)</f>
        <v/>
      </c>
      <c r="R1445" s="437" t="str">
        <f>VLOOKUP(P1445,'Tech. sheet (2)'!$A:$S,12,FALSE)</f>
        <v>-/G</v>
      </c>
      <c r="S1445" s="505">
        <v>1.0</v>
      </c>
      <c r="T1445" s="505" t="s">
        <v>3307</v>
      </c>
      <c r="U1445" s="436">
        <f>VLOOKUP(N1445,Register!$B:$E,4,FALSE)</f>
        <v>1157</v>
      </c>
      <c r="V1445" s="412"/>
      <c r="W1445" s="270"/>
      <c r="X1445" s="270"/>
      <c r="Y1445" s="270"/>
      <c r="Z1445" s="270"/>
      <c r="AA1445" s="270"/>
      <c r="AB1445" s="270"/>
      <c r="AC1445" s="270"/>
    </row>
    <row r="1446" ht="15.75" customHeight="1">
      <c r="A1446" s="111" t="s">
        <v>3187</v>
      </c>
      <c r="B1446" s="436" t="str">
        <f>VLOOKUP(C1446,'Tech. sheet (2)'!$A:$S,18,FALSE)</f>
        <v>Жерсть 0,17x838x942 -/G </v>
      </c>
      <c r="C1446" s="437" t="str">
        <f>VLOOKUP(A1446,Register!$B:$F,3,FALSE)</f>
        <v>0,17x838x942 -/G </v>
      </c>
      <c r="D1446" s="437" t="str">
        <f>VLOOKUP(C1446,'Tech. sheet (2)'!$A:$S,17,FALSE)</f>
        <v/>
      </c>
      <c r="E1446" s="437" t="str">
        <f>VLOOKUP(C1446,'Tech. sheet (2)'!$A:$S,12,FALSE)</f>
        <v>-/G</v>
      </c>
      <c r="F1446" s="505">
        <v>1.0</v>
      </c>
      <c r="G1446" s="505" t="s">
        <v>3307</v>
      </c>
      <c r="H1446" s="436">
        <f>VLOOKUP(A1446,Register!$B:$E,4,FALSE)</f>
        <v>1156</v>
      </c>
      <c r="I1446" s="412"/>
      <c r="J1446" s="412"/>
      <c r="K1446" s="412"/>
      <c r="L1446" s="412"/>
      <c r="M1446" s="412"/>
      <c r="N1446" s="111" t="s">
        <v>3155</v>
      </c>
      <c r="O1446" s="344" t="str">
        <f>VLOOKUP(P1446,'Tech. sheet (2)'!$A:$R,18,FALSE)</f>
        <v>Жерсть 0,18x860x873 -/G </v>
      </c>
      <c r="P1446" s="343" t="str">
        <f>VLOOKUP(N1446,Register!$B:$E,3,FALSE)</f>
        <v>0,18x860x873 -/G </v>
      </c>
      <c r="Q1446" s="437" t="str">
        <f>VLOOKUP(P1446,'Tech. sheet (2)'!$A:$S,17,FALSE)</f>
        <v/>
      </c>
      <c r="R1446" s="437" t="str">
        <f>VLOOKUP(P1446,'Tech. sheet (2)'!$A:$S,12,FALSE)</f>
        <v>-/G</v>
      </c>
      <c r="S1446" s="505">
        <v>1.0</v>
      </c>
      <c r="T1446" s="505" t="s">
        <v>3307</v>
      </c>
      <c r="U1446" s="436">
        <f>VLOOKUP(N1446,Register!$B:$E,4,FALSE)</f>
        <v>1570</v>
      </c>
      <c r="V1446" s="412"/>
      <c r="W1446" s="270"/>
      <c r="X1446" s="270"/>
      <c r="Y1446" s="270"/>
      <c r="Z1446" s="270"/>
      <c r="AA1446" s="270"/>
      <c r="AB1446" s="270"/>
      <c r="AC1446" s="270"/>
    </row>
    <row r="1447" ht="15.75" customHeight="1">
      <c r="A1447" s="111" t="s">
        <v>3185</v>
      </c>
      <c r="B1447" s="436" t="str">
        <f>VLOOKUP(C1447,'Tech. sheet (2)'!$A:$S,18,FALSE)</f>
        <v>Жерсть 0,18x860x873 -/G </v>
      </c>
      <c r="C1447" s="437" t="str">
        <f>VLOOKUP(A1447,Register!$B:$F,3,FALSE)</f>
        <v>0,18x860x873 -/G </v>
      </c>
      <c r="D1447" s="437" t="str">
        <f>VLOOKUP(C1447,'Tech. sheet (2)'!$A:$S,17,FALSE)</f>
        <v/>
      </c>
      <c r="E1447" s="437" t="str">
        <f>VLOOKUP(C1447,'Tech. sheet (2)'!$A:$S,12,FALSE)</f>
        <v>-/G</v>
      </c>
      <c r="F1447" s="505">
        <v>1.0</v>
      </c>
      <c r="G1447" s="505" t="s">
        <v>3307</v>
      </c>
      <c r="H1447" s="436">
        <f>VLOOKUP(A1447,Register!$B:$E,4,FALSE)</f>
        <v>1808</v>
      </c>
      <c r="I1447" s="412"/>
      <c r="J1447" s="412"/>
      <c r="K1447" s="412"/>
      <c r="L1447" s="412"/>
      <c r="M1447" s="412"/>
      <c r="N1447" s="111" t="s">
        <v>3149</v>
      </c>
      <c r="O1447" s="344" t="str">
        <f>VLOOKUP(P1447,'Tech. sheet (2)'!$A:$R,18,FALSE)</f>
        <v>Жерсть 0,14x975x925 -/G</v>
      </c>
      <c r="P1447" s="343" t="str">
        <f>VLOOKUP(N1447,Register!$B:$E,3,FALSE)</f>
        <v>0,14x975x925 -/G </v>
      </c>
      <c r="Q1447" s="437" t="str">
        <f>VLOOKUP(P1447,'Tech. sheet (2)'!$A:$S,17,FALSE)</f>
        <v/>
      </c>
      <c r="R1447" s="437" t="str">
        <f>VLOOKUP(P1447,'Tech. sheet (2)'!$A:$S,12,FALSE)</f>
        <v>-/G</v>
      </c>
      <c r="S1447" s="505">
        <v>1.0</v>
      </c>
      <c r="T1447" s="505" t="s">
        <v>3307</v>
      </c>
      <c r="U1447" s="436">
        <f>VLOOKUP(N1447,Register!$B:$E,4,FALSE)</f>
        <v>8505</v>
      </c>
      <c r="V1447" s="412"/>
      <c r="W1447" s="270"/>
      <c r="X1447" s="270"/>
      <c r="Y1447" s="270"/>
      <c r="Z1447" s="270"/>
      <c r="AA1447" s="270"/>
      <c r="AB1447" s="270"/>
      <c r="AC1447" s="270"/>
    </row>
    <row r="1448" ht="15.75" customHeight="1">
      <c r="A1448" s="111" t="s">
        <v>3182</v>
      </c>
      <c r="B1448" s="436" t="str">
        <f>VLOOKUP(C1448,'Tech. sheet (2)'!$A:$S,18,FALSE)</f>
        <v>Жерсть 0,16x954x848 -/G</v>
      </c>
      <c r="C1448" s="437" t="str">
        <f>VLOOKUP(A1448,Register!$B:$F,3,FALSE)</f>
        <v>0,16x954x848 -/G</v>
      </c>
      <c r="D1448" s="437" t="str">
        <f>VLOOKUP(C1448,'Tech. sheet (2)'!$A:$S,17,FALSE)</f>
        <v/>
      </c>
      <c r="E1448" s="437" t="str">
        <f>VLOOKUP(C1448,'Tech. sheet (2)'!$A:$S,12,FALSE)</f>
        <v>-/G</v>
      </c>
      <c r="F1448" s="505">
        <v>1.0</v>
      </c>
      <c r="G1448" s="505" t="s">
        <v>3307</v>
      </c>
      <c r="H1448" s="436">
        <f>VLOOKUP(A1448,Register!$B:$E,4,FALSE)</f>
        <v>2760</v>
      </c>
      <c r="I1448" s="412"/>
      <c r="J1448" s="412"/>
      <c r="K1448" s="412"/>
      <c r="L1448" s="412"/>
      <c r="M1448" s="412"/>
      <c r="N1448" s="111" t="s">
        <v>3151</v>
      </c>
      <c r="O1448" s="344" t="str">
        <f>VLOOKUP(P1448,'Tech. sheet (2)'!$A:$R,18,FALSE)</f>
        <v>Жерсть 0,155x821x926 -/G </v>
      </c>
      <c r="P1448" s="343" t="str">
        <f>VLOOKUP(N1448,Register!$B:$E,3,FALSE)</f>
        <v>0,155x821x926 -/G </v>
      </c>
      <c r="Q1448" s="437" t="str">
        <f>VLOOKUP(P1448,'Tech. sheet (2)'!$A:$S,17,FALSE)</f>
        <v/>
      </c>
      <c r="R1448" s="437" t="str">
        <f>VLOOKUP(P1448,'Tech. sheet (2)'!$A:$S,12,FALSE)</f>
        <v>-/G</v>
      </c>
      <c r="S1448" s="505">
        <v>1.0</v>
      </c>
      <c r="T1448" s="505" t="s">
        <v>3307</v>
      </c>
      <c r="U1448" s="436">
        <f>VLOOKUP(N1448,Register!$B:$E,4,FALSE)</f>
        <v>3006</v>
      </c>
      <c r="V1448" s="412"/>
      <c r="W1448" s="270"/>
      <c r="X1448" s="270"/>
      <c r="Y1448" s="270"/>
      <c r="Z1448" s="270"/>
      <c r="AA1448" s="270"/>
      <c r="AB1448" s="270"/>
      <c r="AC1448" s="270"/>
    </row>
    <row r="1449" ht="15.75" customHeight="1">
      <c r="A1449" s="111" t="s">
        <v>3189</v>
      </c>
      <c r="B1449" s="436" t="str">
        <f>VLOOKUP(C1449,'Tech. sheet (2)'!$A:$S,18,FALSE)</f>
        <v>L-838-941,7-180TH550F2028-BAO-07CB05</v>
      </c>
      <c r="C1449" s="437" t="str">
        <f>VLOOKUP(A1449,Register!$B:$F,3,FALSE)</f>
        <v>OT99-07CB05 BAO 921XQ </v>
      </c>
      <c r="D1449" s="437" t="str">
        <f>VLOOKUP(C1449,'Tech. sheet (2)'!$A:$S,17,FALSE)</f>
        <v>99-С-10</v>
      </c>
      <c r="E1449" s="437" t="str">
        <f>VLOOKUP(C1449,'Tech. sheet (2)'!$A:$S,12,FALSE)</f>
        <v>G/G</v>
      </c>
      <c r="F1449" s="505">
        <v>1.0</v>
      </c>
      <c r="G1449" s="505" t="s">
        <v>3307</v>
      </c>
      <c r="H1449" s="436">
        <f>VLOOKUP(A1449,Register!$B:$E,4,FALSE)</f>
        <v>4900</v>
      </c>
      <c r="I1449" s="412"/>
      <c r="J1449" s="412"/>
      <c r="K1449" s="412"/>
      <c r="L1449" s="412"/>
      <c r="M1449" s="412"/>
      <c r="N1449" s="111" t="s">
        <v>3144</v>
      </c>
      <c r="O1449" s="344" t="str">
        <f>VLOOKUP(P1449,'Tech. sheet (2)'!$A:$R,18,FALSE)</f>
        <v>Жерсть 0,18x896x795 W/G </v>
      </c>
      <c r="P1449" s="343" t="str">
        <f>VLOOKUP(N1449,Register!$B:$E,3,FALSE)</f>
        <v>0,18x896x795 W/G</v>
      </c>
      <c r="Q1449" s="437" t="str">
        <f>VLOOKUP(P1449,'Tech. sheet (2)'!$A:$S,17,FALSE)</f>
        <v>V14B05</v>
      </c>
      <c r="R1449" s="437" t="str">
        <f>VLOOKUP(P1449,'Tech. sheet (2)'!$A:$S,12,FALSE)</f>
        <v>W/G</v>
      </c>
      <c r="S1449" s="505">
        <v>1.0</v>
      </c>
      <c r="T1449" s="505" t="s">
        <v>3307</v>
      </c>
      <c r="U1449" s="436">
        <f>VLOOKUP(N1449,Register!$B:$E,4,FALSE)</f>
        <v>4140</v>
      </c>
      <c r="V1449" s="412"/>
      <c r="W1449" s="270"/>
      <c r="X1449" s="270"/>
      <c r="Y1449" s="270"/>
      <c r="Z1449" s="270"/>
      <c r="AA1449" s="270"/>
      <c r="AB1449" s="270"/>
      <c r="AC1449" s="270"/>
    </row>
    <row r="1450" ht="15.75" customHeight="1">
      <c r="A1450" s="111" t="s">
        <v>3194</v>
      </c>
      <c r="B1450" s="436" t="str">
        <f>VLOOKUP(C1450,'Tech. sheet (2)'!$A:$S,18,FALSE)</f>
        <v>L-950-876-270TH435F5628-USK-20EB05 MET</v>
      </c>
      <c r="C1450" s="437" t="str">
        <f>VLOOKUP(A1450,Register!$B:$F,3,FALSE)</f>
        <v>OT153-20EB05 TEST</v>
      </c>
      <c r="D1450" s="437" t="str">
        <f>VLOOKUP(C1450,'Tech. sheet (2)'!$A:$S,17,FALSE)</f>
        <v>153-5</v>
      </c>
      <c r="E1450" s="437" t="str">
        <f>VLOOKUP(C1450,'Tech. sheet (2)'!$A:$S,12,FALSE)</f>
        <v>W/G</v>
      </c>
      <c r="F1450" s="505">
        <v>1.0</v>
      </c>
      <c r="G1450" s="505">
        <v>816944.0</v>
      </c>
      <c r="H1450" s="436">
        <f>VLOOKUP(A1450,Register!$B:$E,4,FALSE)</f>
        <v>13000</v>
      </c>
      <c r="I1450" s="412"/>
      <c r="J1450" s="412"/>
      <c r="K1450" s="412"/>
      <c r="L1450" s="412"/>
      <c r="M1450" s="412"/>
      <c r="N1450" s="111" t="s">
        <v>3146</v>
      </c>
      <c r="O1450" s="344" t="str">
        <f>VLOOKUP(P1450,'Tech. sheet (2)'!$A:$R,18,FALSE)</f>
        <v>Жерсть 0,17x896x795 W/G </v>
      </c>
      <c r="P1450" s="343" t="str">
        <f>VLOOKUP(N1450,Register!$B:$E,3,FALSE)</f>
        <v>0,17x896x795 W/G</v>
      </c>
      <c r="Q1450" s="437" t="str">
        <f>VLOOKUP(P1450,'Tech. sheet (2)'!$A:$S,17,FALSE)</f>
        <v>V14B05</v>
      </c>
      <c r="R1450" s="437" t="str">
        <f>VLOOKUP(P1450,'Tech. sheet (2)'!$A:$S,12,FALSE)</f>
        <v>W/G</v>
      </c>
      <c r="S1450" s="505">
        <v>1.0</v>
      </c>
      <c r="T1450" s="505" t="s">
        <v>3307</v>
      </c>
      <c r="U1450" s="436">
        <f>VLOOKUP(N1450,Register!$B:$E,4,FALSE)</f>
        <v>1502</v>
      </c>
      <c r="V1450" s="412"/>
      <c r="W1450" s="270"/>
      <c r="X1450" s="270"/>
      <c r="Y1450" s="270"/>
      <c r="Z1450" s="270"/>
      <c r="AA1450" s="270"/>
      <c r="AB1450" s="270"/>
      <c r="AC1450" s="270"/>
    </row>
    <row r="1451" ht="15.75" customHeight="1">
      <c r="A1451" s="111" t="s">
        <v>3194</v>
      </c>
      <c r="B1451" s="436" t="str">
        <f>VLOOKUP(C1451,'Tech. sheet (2)'!$A:$S,18,FALSE)</f>
        <v>L-950-876-270TH435F5628-USK-20EB05 MET</v>
      </c>
      <c r="C1451" s="437" t="str">
        <f>VLOOKUP(A1451,Register!$B:$F,3,FALSE)</f>
        <v>OT153-20EB05 TEST</v>
      </c>
      <c r="D1451" s="437" t="str">
        <f>VLOOKUP(C1451,'Tech. sheet (2)'!$A:$S,17,FALSE)</f>
        <v>153-5</v>
      </c>
      <c r="E1451" s="437" t="str">
        <f>VLOOKUP(C1451,'Tech. sheet (2)'!$A:$S,12,FALSE)</f>
        <v>W/G</v>
      </c>
      <c r="F1451" s="505">
        <v>2.0</v>
      </c>
      <c r="G1451" s="505">
        <v>819059.0</v>
      </c>
      <c r="H1451" s="436">
        <f>VLOOKUP(A1451,Register!$B:$E,4,FALSE)</f>
        <v>13000</v>
      </c>
      <c r="I1451" s="412"/>
      <c r="J1451" s="412"/>
      <c r="K1451" s="412"/>
      <c r="L1451" s="412"/>
      <c r="M1451" s="412"/>
      <c r="N1451" s="111" t="s">
        <v>3146</v>
      </c>
      <c r="O1451" s="344" t="str">
        <f>VLOOKUP(P1451,'Tech. sheet (2)'!$A:$R,18,FALSE)</f>
        <v>Жерсть 0,17x896x795 W/G </v>
      </c>
      <c r="P1451" s="343" t="str">
        <f>VLOOKUP(N1451,Register!$B:$E,3,FALSE)</f>
        <v>0,17x896x795 W/G</v>
      </c>
      <c r="Q1451" s="437" t="str">
        <f>VLOOKUP(P1451,'Tech. sheet (2)'!$A:$S,17,FALSE)</f>
        <v>V14B05</v>
      </c>
      <c r="R1451" s="437" t="str">
        <f>VLOOKUP(P1451,'Tech. sheet (2)'!$A:$S,12,FALSE)</f>
        <v>W/G</v>
      </c>
      <c r="S1451" s="505">
        <v>2.0</v>
      </c>
      <c r="T1451" s="505">
        <v>818062.0</v>
      </c>
      <c r="U1451" s="436">
        <f>VLOOKUP(N1451,Register!$B:$E,4,FALSE)</f>
        <v>1502</v>
      </c>
      <c r="V1451" s="412"/>
      <c r="W1451" s="270"/>
      <c r="X1451" s="270"/>
      <c r="Y1451" s="270"/>
      <c r="Z1451" s="270"/>
      <c r="AA1451" s="270"/>
      <c r="AB1451" s="270"/>
      <c r="AC1451" s="270"/>
    </row>
    <row r="1452" ht="15.75" customHeight="1">
      <c r="A1452" s="111" t="s">
        <v>3194</v>
      </c>
      <c r="B1452" s="436" t="str">
        <f>VLOOKUP(C1452,'Tech. sheet (2)'!$A:$S,18,FALSE)</f>
        <v>L-950-876-270TH435F5628-USK-20EB05 MET</v>
      </c>
      <c r="C1452" s="437" t="str">
        <f>VLOOKUP(A1452,Register!$B:$F,3,FALSE)</f>
        <v>OT153-20EB05 TEST</v>
      </c>
      <c r="D1452" s="437" t="str">
        <f>VLOOKUP(C1452,'Tech. sheet (2)'!$A:$S,17,FALSE)</f>
        <v>153-5</v>
      </c>
      <c r="E1452" s="437" t="str">
        <f>VLOOKUP(C1452,'Tech. sheet (2)'!$A:$S,12,FALSE)</f>
        <v>W/G</v>
      </c>
      <c r="F1452" s="505">
        <v>3.0</v>
      </c>
      <c r="G1452" s="505">
        <v>816733.0</v>
      </c>
      <c r="H1452" s="436">
        <f>VLOOKUP(A1452,Register!$B:$E,4,FALSE)</f>
        <v>13000</v>
      </c>
      <c r="I1452" s="412"/>
      <c r="J1452" s="412"/>
      <c r="K1452" s="412"/>
      <c r="L1452" s="412"/>
      <c r="M1452" s="412"/>
      <c r="N1452" s="111" t="s">
        <v>3144</v>
      </c>
      <c r="O1452" s="344" t="str">
        <f>VLOOKUP(P1452,'Tech. sheet (2)'!$A:$R,18,FALSE)</f>
        <v>Жерсть 0,18x896x795 W/G </v>
      </c>
      <c r="P1452" s="343" t="str">
        <f>VLOOKUP(N1452,Register!$B:$E,3,FALSE)</f>
        <v>0,18x896x795 W/G</v>
      </c>
      <c r="Q1452" s="437" t="str">
        <f>VLOOKUP(P1452,'Tech. sheet (2)'!$A:$S,17,FALSE)</f>
        <v>V14B05</v>
      </c>
      <c r="R1452" s="437" t="str">
        <f>VLOOKUP(P1452,'Tech. sheet (2)'!$A:$S,12,FALSE)</f>
        <v>W/G</v>
      </c>
      <c r="S1452" s="505">
        <v>2.0</v>
      </c>
      <c r="T1452" s="505">
        <v>818062.0</v>
      </c>
      <c r="U1452" s="436">
        <f>VLOOKUP(N1452,Register!$B:$E,4,FALSE)</f>
        <v>4140</v>
      </c>
      <c r="V1452" s="412"/>
      <c r="W1452" s="270"/>
      <c r="X1452" s="270"/>
      <c r="Y1452" s="270"/>
      <c r="Z1452" s="270"/>
      <c r="AA1452" s="270"/>
      <c r="AB1452" s="270"/>
      <c r="AC1452" s="270"/>
    </row>
    <row r="1453" ht="15.75" customHeight="1">
      <c r="A1453" s="111" t="s">
        <v>3193</v>
      </c>
      <c r="B1453" s="436" t="str">
        <f>VLOOKUP(C1453,'Tech. sheet (2)'!$A:$S,18,FALSE)</f>
        <v>L-950-876-270TH435F5628-USK-W18B35</v>
      </c>
      <c r="C1453" s="437" t="str">
        <f>VLOOKUP(A1453,Register!$B:$F,3,FALSE)</f>
        <v>OT153-W18B35 USK</v>
      </c>
      <c r="D1453" s="437" t="str">
        <f>VLOOKUP(C1453,'Tech. sheet (2)'!$A:$S,17,FALSE)</f>
        <v>153-4 А</v>
      </c>
      <c r="E1453" s="437" t="str">
        <f>VLOOKUP(C1453,'Tech. sheet (2)'!$A:$S,12,FALSE)</f>
        <v>W18B35</v>
      </c>
      <c r="F1453" s="505">
        <v>1.0</v>
      </c>
      <c r="G1453" s="505" t="s">
        <v>3322</v>
      </c>
      <c r="H1453" s="436">
        <f>VLOOKUP(A1453,Register!$B:$E,4,FALSE)</f>
        <v>5200</v>
      </c>
      <c r="I1453" s="412"/>
      <c r="J1453" s="412"/>
      <c r="K1453" s="412"/>
      <c r="L1453" s="412"/>
      <c r="M1453" s="412"/>
      <c r="N1453" s="111" t="s">
        <v>3163</v>
      </c>
      <c r="O1453" s="344" t="str">
        <f>VLOOKUP(P1453,'Tech. sheet (2)'!$A:$R,18,FALSE)</f>
        <v>L-922-868-170TH580S2828-BAO-08CB05 MET</v>
      </c>
      <c r="P1453" s="343" t="str">
        <f>VLOOKUP(N1453,Register!$B:$E,3,FALSE)</f>
        <v>OT070-08CB05 MET BAO</v>
      </c>
      <c r="Q1453" s="437" t="str">
        <f>VLOOKUP(P1453,'Tech. sheet (2)'!$A:$S,17,FALSE)</f>
        <v>70-10 A</v>
      </c>
      <c r="R1453" s="437" t="str">
        <f>VLOOKUP(P1453,'Tech. sheet (2)'!$A:$S,12,FALSE)</f>
        <v>08CB05</v>
      </c>
      <c r="S1453" s="505">
        <v>2.0</v>
      </c>
      <c r="T1453" s="505">
        <v>816361.0</v>
      </c>
      <c r="U1453" s="436">
        <f>VLOOKUP(N1453,Register!$B:$E,4,FALSE)</f>
        <v>40000</v>
      </c>
      <c r="V1453" s="412"/>
      <c r="W1453" s="270"/>
      <c r="X1453" s="270"/>
      <c r="Y1453" s="270"/>
      <c r="Z1453" s="270"/>
      <c r="AA1453" s="270"/>
      <c r="AB1453" s="270"/>
      <c r="AC1453" s="270"/>
    </row>
    <row r="1454" ht="15.75" customHeight="1">
      <c r="A1454" s="111" t="s">
        <v>3192</v>
      </c>
      <c r="B1454" s="449" t="str">
        <f>VLOOKUP(C1454,'Tech. sheet (2)'!$A:$S,18,FALSE)</f>
        <v>L-950-876-270TH435F2856-USK- W18U23</v>
      </c>
      <c r="C1454" s="437" t="str">
        <f>VLOOKUP(A1454,Register!$B:$F,3,FALSE)</f>
        <v>OT153-W18U23 USK</v>
      </c>
      <c r="D1454" s="437" t="str">
        <f>VLOOKUP(C1454,'Tech. sheet (2)'!$A:$S,17,FALSE)</f>
        <v>153-3 А</v>
      </c>
      <c r="E1454" s="437" t="str">
        <f>VLOOKUP(C1454,'Tech. sheet (2)'!$A:$S,12,FALSE)</f>
        <v>W18U23</v>
      </c>
      <c r="F1454" s="505">
        <v>1.0</v>
      </c>
      <c r="G1454" s="505" t="s">
        <v>3320</v>
      </c>
      <c r="H1454" s="436">
        <f>VLOOKUP(A1454,Register!$B:$E,4,FALSE)</f>
        <v>2200</v>
      </c>
      <c r="I1454" s="412"/>
      <c r="J1454" s="412"/>
      <c r="K1454" s="412"/>
      <c r="L1454" s="412"/>
      <c r="M1454" s="412"/>
      <c r="N1454" s="111" t="s">
        <v>3164</v>
      </c>
      <c r="O1454" s="344" t="str">
        <f>VLOOKUP(P1454,'Tech. sheet (2)'!$A:$R,18,FALSE)</f>
        <v>L-922-868-160TH520F2020-USK-07CK05</v>
      </c>
      <c r="P1454" s="343" t="str">
        <f>VLOOKUP(N1454,Register!$B:$E,3,FALSE)</f>
        <v>OT070-ELQ7013A4A USK</v>
      </c>
      <c r="Q1454" s="437" t="str">
        <f>VLOOKUP(P1454,'Tech. sheet (2)'!$A:$S,17,FALSE)</f>
        <v>70-3 D</v>
      </c>
      <c r="R1454" s="437" t="str">
        <f>VLOOKUP(P1454,'Tech. sheet (2)'!$A:$S,12,FALSE)</f>
        <v>G/C </v>
      </c>
      <c r="S1454" s="505">
        <v>2.0</v>
      </c>
      <c r="T1454" s="505">
        <v>816361.0</v>
      </c>
      <c r="U1454" s="436">
        <f>VLOOKUP(N1454,Register!$B:$E,4,FALSE)</f>
        <v>15000</v>
      </c>
      <c r="V1454" s="412"/>
      <c r="W1454" s="270"/>
      <c r="X1454" s="270"/>
      <c r="Y1454" s="270"/>
      <c r="Z1454" s="270"/>
      <c r="AA1454" s="270"/>
      <c r="AB1454" s="270"/>
      <c r="AC1454" s="270"/>
    </row>
    <row r="1455" ht="15.75" customHeight="1">
      <c r="A1455" s="111" t="s">
        <v>3192</v>
      </c>
      <c r="B1455" s="449" t="str">
        <f>VLOOKUP(C1455,'Tech. sheet (2)'!$A:$S,18,FALSE)</f>
        <v>L-950-876-270TH435F2856-USK- W18U23</v>
      </c>
      <c r="C1455" s="437" t="str">
        <f>VLOOKUP(A1455,Register!$B:$F,3,FALSE)</f>
        <v>OT153-W18U23 USK</v>
      </c>
      <c r="D1455" s="437" t="str">
        <f>VLOOKUP(C1455,'Tech. sheet (2)'!$A:$S,17,FALSE)</f>
        <v>153-3 А</v>
      </c>
      <c r="E1455" s="437" t="str">
        <f>VLOOKUP(C1455,'Tech. sheet (2)'!$A:$S,12,FALSE)</f>
        <v>W18U23</v>
      </c>
      <c r="F1455" s="505">
        <v>2.0</v>
      </c>
      <c r="G1455" s="505" t="s">
        <v>3336</v>
      </c>
      <c r="H1455" s="436">
        <f>VLOOKUP(A1455,Register!$B:$E,4,FALSE)</f>
        <v>2200</v>
      </c>
      <c r="I1455" s="412"/>
      <c r="J1455" s="412"/>
      <c r="K1455" s="412"/>
      <c r="L1455" s="412"/>
      <c r="M1455" s="412"/>
      <c r="N1455" s="111" t="s">
        <v>3166</v>
      </c>
      <c r="O1455" s="344" t="str">
        <f>VLOOKUP(P1455,'Tech. sheet (2)'!$A:$R,18,FALSE)</f>
        <v>L-975-925-140TS550S2828-USK-C06K05</v>
      </c>
      <c r="P1455" s="343" t="str">
        <f>VLOOKUP(N1455,Register!$B:$E,3,FALSE)</f>
        <v>0,14x975x925 G/C USK</v>
      </c>
      <c r="Q1455" s="437" t="str">
        <f>VLOOKUP(P1455,'Tech. sheet (2)'!$A:$S,17,FALSE)</f>
        <v>BUF-11 A</v>
      </c>
      <c r="R1455" s="437" t="str">
        <f>VLOOKUP(P1455,'Tech. sheet (2)'!$A:$S,12,FALSE)</f>
        <v>G/C</v>
      </c>
      <c r="S1455" s="505">
        <v>2.0</v>
      </c>
      <c r="T1455" s="505">
        <v>101597.0</v>
      </c>
      <c r="U1455" s="436">
        <f>VLOOKUP(N1455,Register!$B:$E,4,FALSE)</f>
        <v>36000</v>
      </c>
      <c r="V1455" s="412"/>
      <c r="W1455" s="270"/>
      <c r="X1455" s="270"/>
      <c r="Y1455" s="270"/>
      <c r="Z1455" s="270"/>
      <c r="AA1455" s="270"/>
      <c r="AB1455" s="270"/>
      <c r="AC1455" s="270"/>
    </row>
    <row r="1456" ht="15.75" customHeight="1">
      <c r="A1456" s="111" t="s">
        <v>3192</v>
      </c>
      <c r="B1456" s="449" t="str">
        <f>VLOOKUP(C1456,'Tech. sheet (2)'!$A:$S,18,FALSE)</f>
        <v>L-950-876-270TH435F2856-USK- W18U23</v>
      </c>
      <c r="C1456" s="437" t="str">
        <f>VLOOKUP(A1456,Register!$B:$F,3,FALSE)</f>
        <v>OT153-W18U23 USK</v>
      </c>
      <c r="D1456" s="437" t="str">
        <f>VLOOKUP(C1456,'Tech. sheet (2)'!$A:$S,17,FALSE)</f>
        <v>153-3 А</v>
      </c>
      <c r="E1456" s="437" t="str">
        <f>VLOOKUP(C1456,'Tech. sheet (2)'!$A:$S,12,FALSE)</f>
        <v>W18U23</v>
      </c>
      <c r="F1456" s="505">
        <v>3.0</v>
      </c>
      <c r="G1456" s="505" t="s">
        <v>3310</v>
      </c>
      <c r="H1456" s="436">
        <f>VLOOKUP(A1456,Register!$B:$E,4,FALSE)</f>
        <v>2200</v>
      </c>
      <c r="I1456" s="412"/>
      <c r="J1456" s="412"/>
      <c r="K1456" s="412"/>
      <c r="L1456" s="412"/>
      <c r="M1456" s="412"/>
      <c r="N1456" s="111" t="s">
        <v>3171</v>
      </c>
      <c r="O1456" s="344" t="str">
        <f>VLOOKUP(P1456,'Tech. sheet (2)'!$A:$R,18,FALSE)</f>
        <v>L-913-766-140TS340F2020-RAS-21EK05</v>
      </c>
      <c r="P1456" s="343" t="str">
        <f>VLOOKUP(N1456,Register!$B:$E,3,FALSE)</f>
        <v>0,14x913x766 RAS 21E</v>
      </c>
      <c r="Q1456" s="437" t="str">
        <f>VLOOKUP(P1456,'Tech. sheet (2)'!$A:$S,17,FALSE)</f>
        <v>BUF-2</v>
      </c>
      <c r="R1456" s="437" t="str">
        <f>VLOOKUP(P1456,'Tech. sheet (2)'!$A:$S,12,FALSE)</f>
        <v>21EK05</v>
      </c>
      <c r="S1456" s="522">
        <v>1.0</v>
      </c>
      <c r="T1456" s="505" t="s">
        <v>3306</v>
      </c>
      <c r="U1456" s="436">
        <f>VLOOKUP(N1456,Register!$B:$E,4,FALSE)</f>
        <v>20000</v>
      </c>
      <c r="V1456" s="412"/>
      <c r="W1456" s="270"/>
      <c r="X1456" s="270"/>
      <c r="Y1456" s="270"/>
      <c r="Z1456" s="270"/>
      <c r="AA1456" s="270"/>
      <c r="AB1456" s="270"/>
      <c r="AC1456" s="270"/>
    </row>
    <row r="1457" ht="15.75" customHeight="1">
      <c r="A1457" s="111" t="s">
        <v>3192</v>
      </c>
      <c r="B1457" s="449" t="str">
        <f>VLOOKUP(C1457,'Tech. sheet (2)'!$A:$S,18,FALSE)</f>
        <v>L-950-876-270TH435F2856-USK- W18U23</v>
      </c>
      <c r="C1457" s="437" t="str">
        <f>VLOOKUP(A1457,Register!$B:$F,3,FALSE)</f>
        <v>OT153-W18U23 USK</v>
      </c>
      <c r="D1457" s="437" t="str">
        <f>VLOOKUP(C1457,'Tech. sheet (2)'!$A:$S,17,FALSE)</f>
        <v>153-3 А</v>
      </c>
      <c r="E1457" s="437" t="str">
        <f>VLOOKUP(C1457,'Tech. sheet (2)'!$A:$S,12,FALSE)</f>
        <v>W18U23</v>
      </c>
      <c r="F1457" s="505">
        <v>4.0</v>
      </c>
      <c r="G1457" s="505" t="s">
        <v>3314</v>
      </c>
      <c r="H1457" s="436">
        <f>VLOOKUP(A1457,Register!$B:$E,4,FALSE)</f>
        <v>2200</v>
      </c>
      <c r="I1457" s="412"/>
      <c r="J1457" s="412"/>
      <c r="K1457" s="412"/>
      <c r="L1457" s="412"/>
      <c r="M1457" s="412"/>
      <c r="N1457" s="111" t="s">
        <v>3172</v>
      </c>
      <c r="O1457" s="344" t="str">
        <f>VLOOKUP(P1457,'Tech. sheet (2)'!$A:$R,18,FALSE)</f>
        <v>L-920-778-140TS340S2828-RAS-21EК05</v>
      </c>
      <c r="P1457" s="343" t="str">
        <f>VLOOKUP(N1457,Register!$B:$E,3,FALSE)</f>
        <v>0,14x920x778 RAS 21EK05</v>
      </c>
      <c r="Q1457" s="437" t="str">
        <f>VLOOKUP(P1457,'Tech. sheet (2)'!$A:$S,17,FALSE)</f>
        <v>BUF-17 A</v>
      </c>
      <c r="R1457" s="437" t="str">
        <f>VLOOKUP(P1457,'Tech. sheet (2)'!$A:$S,12,FALSE)</f>
        <v>21EK05</v>
      </c>
      <c r="S1457" s="522">
        <v>1.0</v>
      </c>
      <c r="T1457" s="505" t="s">
        <v>3306</v>
      </c>
      <c r="U1457" s="436">
        <f>VLOOKUP(N1457,Register!$B:$E,4,FALSE)</f>
        <v>10000</v>
      </c>
      <c r="V1457" s="412"/>
      <c r="W1457" s="270"/>
      <c r="X1457" s="270"/>
      <c r="Y1457" s="270"/>
      <c r="Z1457" s="270"/>
      <c r="AA1457" s="270"/>
      <c r="AB1457" s="270"/>
      <c r="AC1457" s="270"/>
    </row>
    <row r="1458" ht="15.75" customHeight="1">
      <c r="A1458" s="111" t="s">
        <v>3192</v>
      </c>
      <c r="B1458" s="449" t="str">
        <f>VLOOKUP(C1458,'Tech. sheet (2)'!$A:$S,18,FALSE)</f>
        <v>L-950-876-270TH435F2856-USK- W18U23</v>
      </c>
      <c r="C1458" s="437" t="str">
        <f>VLOOKUP(A1458,Register!$B:$F,3,FALSE)</f>
        <v>OT153-W18U23 USK</v>
      </c>
      <c r="D1458" s="437" t="str">
        <f>VLOOKUP(C1458,'Tech. sheet (2)'!$A:$S,17,FALSE)</f>
        <v>153-3 А</v>
      </c>
      <c r="E1458" s="437" t="str">
        <f>VLOOKUP(C1458,'Tech. sheet (2)'!$A:$S,12,FALSE)</f>
        <v>W18U23</v>
      </c>
      <c r="F1458" s="505">
        <v>5.0</v>
      </c>
      <c r="G1458" s="505" t="s">
        <v>3314</v>
      </c>
      <c r="H1458" s="436">
        <f>VLOOKUP(A1458,Register!$B:$E,4,FALSE)</f>
        <v>2200</v>
      </c>
      <c r="I1458" s="412"/>
      <c r="J1458" s="412"/>
      <c r="K1458" s="412"/>
      <c r="L1458" s="412"/>
      <c r="M1458" s="412"/>
      <c r="N1458" s="111" t="s">
        <v>3158</v>
      </c>
      <c r="O1458" s="344" t="str">
        <f>VLOOKUP(P1458,'Tech. sheet (2)'!$A:$R,18,FALSE)</f>
        <v>L-942-790-160TS340S2020-RAS-А08К05</v>
      </c>
      <c r="P1458" s="343" t="str">
        <f>VLOOKUP(N1458,Register!$B:$E,3,FALSE)</f>
        <v>0,16x942x790 ALU/С</v>
      </c>
      <c r="Q1458" s="437" t="str">
        <f>VLOOKUP(P1458,'Tech. sheet (2)'!$A:$S,17,FALSE)</f>
        <v>BUF-3 A</v>
      </c>
      <c r="R1458" s="437" t="str">
        <f>VLOOKUP(P1458,'Tech. sheet (2)'!$A:$S,12,FALSE)</f>
        <v>ALU/С</v>
      </c>
      <c r="S1458" s="505">
        <v>2.0</v>
      </c>
      <c r="T1458" s="505" t="s">
        <v>3306</v>
      </c>
      <c r="U1458" s="436">
        <f>VLOOKUP(N1458,Register!$B:$E,4,FALSE)</f>
        <v>34000</v>
      </c>
      <c r="V1458" s="412"/>
      <c r="W1458" s="270"/>
      <c r="X1458" s="270"/>
      <c r="Y1458" s="270"/>
      <c r="Z1458" s="270"/>
      <c r="AA1458" s="270"/>
      <c r="AB1458" s="270"/>
      <c r="AC1458" s="270"/>
    </row>
    <row r="1459" ht="15.75" customHeight="1">
      <c r="A1459" s="111" t="s">
        <v>3193</v>
      </c>
      <c r="B1459" s="436" t="str">
        <f>VLOOKUP(C1459,'Tech. sheet (2)'!$A:$S,18,FALSE)</f>
        <v>L-950-876-270TH435F5628-USK-W18B35</v>
      </c>
      <c r="C1459" s="437" t="str">
        <f>VLOOKUP(A1459,Register!$B:$F,3,FALSE)</f>
        <v>OT153-W18B35 USK</v>
      </c>
      <c r="D1459" s="437" t="str">
        <f>VLOOKUP(C1459,'Tech. sheet (2)'!$A:$S,17,FALSE)</f>
        <v>153-4 А</v>
      </c>
      <c r="E1459" s="437" t="str">
        <f>VLOOKUP(C1459,'Tech. sheet (2)'!$A:$S,12,FALSE)</f>
        <v>W18B35</v>
      </c>
      <c r="F1459" s="505">
        <v>2.0</v>
      </c>
      <c r="G1459" s="505" t="s">
        <v>3314</v>
      </c>
      <c r="H1459" s="436">
        <f>VLOOKUP(A1459,Register!$B:$E,4,FALSE)</f>
        <v>5200</v>
      </c>
      <c r="I1459" s="412"/>
      <c r="J1459" s="412"/>
      <c r="K1459" s="412"/>
      <c r="L1459" s="412"/>
      <c r="M1459" s="412"/>
      <c r="N1459" s="111" t="s">
        <v>3170</v>
      </c>
      <c r="O1459" s="344" t="str">
        <f>VLOOKUP(P1459,'Tech. sheet (2)'!$A:$R,18,FALSE)</f>
        <v>L-913-766-140TS340F2020-RAS-А08К05</v>
      </c>
      <c r="P1459" s="343" t="str">
        <f>VLOOKUP(N1459,Register!$B:$E,3,FALSE)</f>
        <v>0,14x913x766 RAS A08</v>
      </c>
      <c r="Q1459" s="437" t="str">
        <f>VLOOKUP(P1459,'Tech. sheet (2)'!$A:$S,17,FALSE)</f>
        <v>BUF-1 B</v>
      </c>
      <c r="R1459" s="437" t="str">
        <f>VLOOKUP(P1459,'Tech. sheet (2)'!$A:$S,12,FALSE)</f>
        <v>ALU/C</v>
      </c>
      <c r="S1459" s="505">
        <v>2.0</v>
      </c>
      <c r="T1459" s="505" t="s">
        <v>3306</v>
      </c>
      <c r="U1459" s="436">
        <f>VLOOKUP(N1459,Register!$B:$E,4,FALSE)</f>
        <v>30000</v>
      </c>
      <c r="V1459" s="412"/>
      <c r="W1459" s="270"/>
      <c r="X1459" s="270"/>
      <c r="Y1459" s="270"/>
      <c r="Z1459" s="270"/>
      <c r="AA1459" s="270"/>
      <c r="AB1459" s="270"/>
      <c r="AC1459" s="270"/>
    </row>
    <row r="1460" ht="15.75" customHeight="1">
      <c r="A1460" s="111" t="s">
        <v>3193</v>
      </c>
      <c r="B1460" s="436" t="str">
        <f>VLOOKUP(C1460,'Tech. sheet (2)'!$A:$S,18,FALSE)</f>
        <v>L-950-876-270TH435F5628-USK-W18B35</v>
      </c>
      <c r="C1460" s="437" t="str">
        <f>VLOOKUP(A1460,Register!$B:$F,3,FALSE)</f>
        <v>OT153-W18B35 USK</v>
      </c>
      <c r="D1460" s="437" t="str">
        <f>VLOOKUP(C1460,'Tech. sheet (2)'!$A:$S,17,FALSE)</f>
        <v>153-4 А</v>
      </c>
      <c r="E1460" s="437" t="str">
        <f>VLOOKUP(C1460,'Tech. sheet (2)'!$A:$S,12,FALSE)</f>
        <v>W18B35</v>
      </c>
      <c r="F1460" s="505">
        <v>3.0</v>
      </c>
      <c r="G1460" s="505" t="s">
        <v>3314</v>
      </c>
      <c r="H1460" s="436">
        <f>VLOOKUP(A1460,Register!$B:$E,4,FALSE)</f>
        <v>5200</v>
      </c>
      <c r="I1460" s="412"/>
      <c r="J1460" s="412"/>
      <c r="K1460" s="412"/>
      <c r="L1460" s="412"/>
      <c r="M1460" s="412"/>
      <c r="N1460" s="111" t="s">
        <v>3169</v>
      </c>
      <c r="O1460" s="344" t="str">
        <f>VLOOKUP(P1460,'Tech. sheet (2)'!$A:$R,18,FALSE)</f>
        <v>L-838-942-170TH550F2820-BAO-A55K05</v>
      </c>
      <c r="P1460" s="343" t="str">
        <f>VLOOKUP(N1460,Register!$B:$E,3,FALSE)</f>
        <v>0,17x838x942 ALU/С BAO</v>
      </c>
      <c r="Q1460" s="437" t="str">
        <f>VLOOKUP(P1460,'Tech. sheet (2)'!$A:$S,17,FALSE)</f>
        <v>BUF-8 A</v>
      </c>
      <c r="R1460" s="437" t="str">
        <f>VLOOKUP(P1460,'Tech. sheet (2)'!$A:$S,12,FALSE)</f>
        <v>ALU/С</v>
      </c>
      <c r="S1460" s="505">
        <v>2.0</v>
      </c>
      <c r="T1460" s="505" t="s">
        <v>3306</v>
      </c>
      <c r="U1460" s="436">
        <f>VLOOKUP(N1460,Register!$B:$E,4,FALSE)</f>
        <v>25000</v>
      </c>
      <c r="V1460" s="412"/>
      <c r="W1460" s="270"/>
      <c r="X1460" s="270"/>
      <c r="Y1460" s="270"/>
      <c r="Z1460" s="270"/>
      <c r="AA1460" s="270"/>
      <c r="AB1460" s="270"/>
      <c r="AC1460" s="270"/>
    </row>
    <row r="1461" ht="15.75" customHeight="1">
      <c r="A1461" s="111" t="s">
        <v>3193</v>
      </c>
      <c r="B1461" s="436" t="str">
        <f>VLOOKUP(C1461,'Tech. sheet (2)'!$A:$S,18,FALSE)</f>
        <v>L-950-876-270TH435F5628-USK-W18B35</v>
      </c>
      <c r="C1461" s="437" t="str">
        <f>VLOOKUP(A1461,Register!$B:$F,3,FALSE)</f>
        <v>OT153-W18B35 USK</v>
      </c>
      <c r="D1461" s="437" t="str">
        <f>VLOOKUP(C1461,'Tech. sheet (2)'!$A:$S,17,FALSE)</f>
        <v>153-4 А</v>
      </c>
      <c r="E1461" s="437" t="str">
        <f>VLOOKUP(C1461,'Tech. sheet (2)'!$A:$S,12,FALSE)</f>
        <v>W18B35</v>
      </c>
      <c r="F1461" s="505">
        <v>4.0</v>
      </c>
      <c r="G1461" s="505" t="s">
        <v>3323</v>
      </c>
      <c r="H1461" s="436">
        <f>VLOOKUP(A1461,Register!$B:$E,4,FALSE)</f>
        <v>5200</v>
      </c>
      <c r="I1461" s="412"/>
      <c r="J1461" s="412"/>
      <c r="K1461" s="412"/>
      <c r="L1461" s="412"/>
      <c r="M1461" s="412"/>
      <c r="N1461" s="111" t="s">
        <v>3180</v>
      </c>
      <c r="O1461" s="344" t="str">
        <f>VLOOKUP(P1461,'Tech. sheet (2)'!$A:$R,18,FALSE)</f>
        <v>L-808-908-180TH550S2828-BAO-A07K05</v>
      </c>
      <c r="P1461" s="343" t="str">
        <f>VLOOKUP(N1461,Register!$B:$E,3,FALSE)</f>
        <v>OT96 ALU/C 0,18 BAO auto</v>
      </c>
      <c r="Q1461" s="437" t="str">
        <f>VLOOKUP(P1461,'Tech. sheet (2)'!$A:$S,17,FALSE)</f>
        <v>96-1 B</v>
      </c>
      <c r="R1461" s="437" t="str">
        <f>VLOOKUP(P1461,'Tech. sheet (2)'!$A:$S,12,FALSE)</f>
        <v>ALU/C</v>
      </c>
      <c r="S1461" s="522">
        <v>1.0</v>
      </c>
      <c r="T1461" s="514" t="s">
        <v>3308</v>
      </c>
      <c r="U1461" s="436">
        <f>VLOOKUP(N1461,Register!$B:$E,4,FALSE)</f>
        <v>30000</v>
      </c>
      <c r="V1461" s="412"/>
      <c r="W1461" s="270"/>
      <c r="X1461" s="270"/>
      <c r="Y1461" s="270"/>
      <c r="Z1461" s="270"/>
      <c r="AA1461" s="270"/>
      <c r="AB1461" s="270"/>
      <c r="AC1461" s="270"/>
    </row>
    <row r="1462" ht="15.75" customHeight="1">
      <c r="A1462" s="111" t="s">
        <v>3192</v>
      </c>
      <c r="B1462" s="449" t="str">
        <f>VLOOKUP(C1462,'Tech. sheet (2)'!$A:$S,18,FALSE)</f>
        <v>L-950-876-270TH435F2856-USK- W18U23</v>
      </c>
      <c r="C1462" s="437" t="str">
        <f>VLOOKUP(A1462,Register!$B:$F,3,FALSE)</f>
        <v>OT153-W18U23 USK</v>
      </c>
      <c r="D1462" s="437" t="str">
        <f>VLOOKUP(C1462,'Tech. sheet (2)'!$A:$S,17,FALSE)</f>
        <v>153-3 А</v>
      </c>
      <c r="E1462" s="437" t="str">
        <f>VLOOKUP(C1462,'Tech. sheet (2)'!$A:$S,12,FALSE)</f>
        <v>W18U23</v>
      </c>
      <c r="F1462" s="505">
        <v>6.0</v>
      </c>
      <c r="G1462" s="505" t="s">
        <v>3323</v>
      </c>
      <c r="H1462" s="436">
        <f>VLOOKUP(A1462,Register!$B:$E,4,FALSE)</f>
        <v>2200</v>
      </c>
      <c r="I1462" s="412"/>
      <c r="J1462" s="412"/>
      <c r="K1462" s="412"/>
      <c r="L1462" s="412"/>
      <c r="M1462" s="412"/>
      <c r="N1462" s="111" t="s">
        <v>3180</v>
      </c>
      <c r="O1462" s="344" t="str">
        <f>VLOOKUP(P1462,'Tech. sheet (2)'!$A:$R,18,FALSE)</f>
        <v>L-808-908-180TH550S2828-BAO-A07K05</v>
      </c>
      <c r="P1462" s="343" t="str">
        <f>VLOOKUP(N1462,Register!$B:$E,3,FALSE)</f>
        <v>OT96 ALU/C 0,18 BAO auto</v>
      </c>
      <c r="Q1462" s="437" t="str">
        <f>VLOOKUP(P1462,'Tech. sheet (2)'!$A:$S,17,FALSE)</f>
        <v>96-1 B</v>
      </c>
      <c r="R1462" s="437" t="str">
        <f>VLOOKUP(P1462,'Tech. sheet (2)'!$A:$S,12,FALSE)</f>
        <v>ALU/C</v>
      </c>
      <c r="S1462" s="522">
        <v>2.0</v>
      </c>
      <c r="T1462" s="505" t="s">
        <v>3306</v>
      </c>
      <c r="U1462" s="436">
        <f>VLOOKUP(N1462,Register!$B:$E,4,FALSE)</f>
        <v>30000</v>
      </c>
      <c r="V1462" s="412"/>
      <c r="W1462" s="270"/>
      <c r="X1462" s="270"/>
      <c r="Y1462" s="270"/>
      <c r="Z1462" s="270"/>
      <c r="AA1462" s="270"/>
      <c r="AB1462" s="270"/>
      <c r="AC1462" s="270"/>
    </row>
    <row r="1463" ht="15.75" customHeight="1">
      <c r="A1463" s="111" t="s">
        <v>3171</v>
      </c>
      <c r="B1463" s="436" t="str">
        <f>VLOOKUP(C1463,'Tech. sheet (2)'!$A:$S,18,FALSE)</f>
        <v>L-913-766-140TS340F2020-RAS-21EK05</v>
      </c>
      <c r="C1463" s="437" t="str">
        <f>VLOOKUP(A1463,Register!$B:$F,3,FALSE)</f>
        <v>0,14x913x766 RAS 21E</v>
      </c>
      <c r="D1463" s="437" t="str">
        <f>VLOOKUP(C1463,'Tech. sheet (2)'!$A:$S,17,FALSE)</f>
        <v>BUF-2</v>
      </c>
      <c r="E1463" s="437" t="str">
        <f>VLOOKUP(C1463,'Tech. sheet (2)'!$A:$S,12,FALSE)</f>
        <v>21EK05</v>
      </c>
      <c r="F1463" s="505">
        <v>3.0</v>
      </c>
      <c r="G1463" s="505" t="s">
        <v>3310</v>
      </c>
      <c r="H1463" s="436">
        <f>VLOOKUP(A1463,Register!$B:$E,4,FALSE)</f>
        <v>20000</v>
      </c>
      <c r="I1463" s="412"/>
      <c r="J1463" s="412"/>
      <c r="K1463" s="412"/>
      <c r="L1463" s="412"/>
      <c r="M1463" s="412"/>
      <c r="N1463" s="111" t="s">
        <v>3169</v>
      </c>
      <c r="O1463" s="344" t="str">
        <f>VLOOKUP(P1463,'Tech. sheet (2)'!$A:$R,18,FALSE)</f>
        <v>L-838-942-170TH550F2820-BAO-A55K05</v>
      </c>
      <c r="P1463" s="343" t="str">
        <f>VLOOKUP(N1463,Register!$B:$E,3,FALSE)</f>
        <v>0,17x838x942 ALU/С BAO</v>
      </c>
      <c r="Q1463" s="437" t="str">
        <f>VLOOKUP(P1463,'Tech. sheet (2)'!$A:$S,17,FALSE)</f>
        <v>BUF-8 A</v>
      </c>
      <c r="R1463" s="437" t="str">
        <f>VLOOKUP(P1463,'Tech. sheet (2)'!$A:$S,12,FALSE)</f>
        <v>ALU/С</v>
      </c>
      <c r="S1463" s="522">
        <v>2.0</v>
      </c>
      <c r="T1463" s="505" t="s">
        <v>3306</v>
      </c>
      <c r="U1463" s="436">
        <f>VLOOKUP(N1463,Register!$B:$E,4,FALSE)</f>
        <v>25000</v>
      </c>
      <c r="V1463" s="412"/>
      <c r="W1463" s="270"/>
      <c r="X1463" s="270"/>
      <c r="Y1463" s="270"/>
      <c r="Z1463" s="270"/>
      <c r="AA1463" s="270"/>
      <c r="AB1463" s="270"/>
      <c r="AC1463" s="270"/>
    </row>
    <row r="1464" ht="15.75" customHeight="1">
      <c r="A1464" s="111" t="s">
        <v>3172</v>
      </c>
      <c r="B1464" s="436" t="str">
        <f>VLOOKUP(C1464,'Tech. sheet (2)'!$A:$S,18,FALSE)</f>
        <v>L-920-778-140TS340S2828-RAS-21EК05</v>
      </c>
      <c r="C1464" s="437" t="str">
        <f>VLOOKUP(A1464,Register!$B:$F,3,FALSE)</f>
        <v>0,14x920x778 RAS 21EK05</v>
      </c>
      <c r="D1464" s="437" t="str">
        <f>VLOOKUP(C1464,'Tech. sheet (2)'!$A:$S,17,FALSE)</f>
        <v>BUF-17 A</v>
      </c>
      <c r="E1464" s="437" t="str">
        <f>VLOOKUP(C1464,'Tech. sheet (2)'!$A:$S,12,FALSE)</f>
        <v>21EK05</v>
      </c>
      <c r="F1464" s="505">
        <v>3.0</v>
      </c>
      <c r="G1464" s="505" t="s">
        <v>3310</v>
      </c>
      <c r="H1464" s="436">
        <f>VLOOKUP(A1464,Register!$B:$E,4,FALSE)</f>
        <v>10000</v>
      </c>
      <c r="I1464" s="412"/>
      <c r="J1464" s="412"/>
      <c r="K1464" s="412"/>
      <c r="L1464" s="412"/>
      <c r="M1464" s="412"/>
      <c r="N1464" s="111" t="s">
        <v>3201</v>
      </c>
      <c r="O1464" s="344" t="str">
        <f>VLOOKUP(P1464,'Tech. sheet (2)'!$A:$R,18,FALSE)</f>
        <v>L-942-790-160TS340S2020-RAS-А08К05</v>
      </c>
      <c r="P1464" s="343" t="str">
        <f>VLOOKUP(N1464,Register!$B:$E,3,FALSE)</f>
        <v>0,16x942x790 ALU/С</v>
      </c>
      <c r="Q1464" s="437" t="str">
        <f>VLOOKUP(P1464,'Tech. sheet (2)'!$A:$S,17,FALSE)</f>
        <v>BUF-3 A</v>
      </c>
      <c r="R1464" s="437" t="str">
        <f>VLOOKUP(P1464,'Tech. sheet (2)'!$A:$S,12,FALSE)</f>
        <v>ALU/С</v>
      </c>
      <c r="S1464" s="522">
        <v>1.0</v>
      </c>
      <c r="T1464" s="514" t="s">
        <v>3308</v>
      </c>
      <c r="U1464" s="436">
        <f>VLOOKUP(N1464,Register!$B:$E,4,FALSE)</f>
        <v>38000</v>
      </c>
      <c r="V1464" s="412"/>
      <c r="W1464" s="270"/>
      <c r="X1464" s="270"/>
      <c r="Y1464" s="270"/>
      <c r="Z1464" s="270"/>
      <c r="AA1464" s="270"/>
      <c r="AB1464" s="270"/>
      <c r="AC1464" s="270"/>
    </row>
    <row r="1465" ht="15.75" customHeight="1">
      <c r="A1465" s="111" t="s">
        <v>3199</v>
      </c>
      <c r="B1465" s="436" t="str">
        <f>VLOOKUP(C1465,'Tech. sheet (2)'!$A:$S,18,FALSE)</f>
        <v>L-954-848-160TH520S2828-BAO-15VK05</v>
      </c>
      <c r="C1465" s="437" t="str">
        <f>VLOOKUP(A1465,Register!$B:$F,3,FALSE)</f>
        <v>OT062-ELQ6216A3A BAO</v>
      </c>
      <c r="D1465" s="437" t="str">
        <f>VLOOKUP(C1465,'Tech. sheet (2)'!$A:$S,17,FALSE)</f>
        <v>62-3 B</v>
      </c>
      <c r="E1465" s="437" t="str">
        <f>VLOOKUP(C1465,'Tech. sheet (2)'!$A:$S,12,FALSE)</f>
        <v>W/C 15V</v>
      </c>
      <c r="F1465" s="505">
        <v>2.0</v>
      </c>
      <c r="G1465" s="505" t="s">
        <v>3309</v>
      </c>
      <c r="H1465" s="436">
        <f>VLOOKUP(A1465,Register!$B:$E,4,FALSE)</f>
        <v>36000</v>
      </c>
      <c r="I1465" s="412"/>
      <c r="J1465" s="412"/>
      <c r="K1465" s="412"/>
      <c r="L1465" s="412"/>
      <c r="M1465" s="412"/>
      <c r="N1465" s="111" t="s">
        <v>3202</v>
      </c>
      <c r="O1465" s="344" t="str">
        <f>VLOOKUP(P1465,'Tech. sheet (2)'!$A:$R,18,FALSE)</f>
        <v>L-942-790-160TS340S2020-RAS-А08К05</v>
      </c>
      <c r="P1465" s="343" t="str">
        <f>VLOOKUP(N1465,Register!$B:$E,3,FALSE)</f>
        <v>0,16x942x790 ALU/С</v>
      </c>
      <c r="Q1465" s="437" t="str">
        <f>VLOOKUP(P1465,'Tech. sheet (2)'!$A:$S,17,FALSE)</f>
        <v>BUF-3 A</v>
      </c>
      <c r="R1465" s="437" t="str">
        <f>VLOOKUP(P1465,'Tech. sheet (2)'!$A:$S,12,FALSE)</f>
        <v>ALU/С</v>
      </c>
      <c r="S1465" s="522">
        <v>1.0</v>
      </c>
      <c r="T1465" s="514" t="s">
        <v>3308</v>
      </c>
      <c r="U1465" s="436">
        <f>VLOOKUP(N1465,Register!$B:$E,4,FALSE)</f>
        <v>38000</v>
      </c>
      <c r="V1465" s="412"/>
      <c r="W1465" s="270"/>
      <c r="X1465" s="270"/>
      <c r="Y1465" s="270"/>
      <c r="Z1465" s="270"/>
      <c r="AA1465" s="270"/>
      <c r="AB1465" s="270"/>
      <c r="AC1465" s="270"/>
    </row>
    <row r="1466" ht="15.75" customHeight="1">
      <c r="A1466" s="111" t="s">
        <v>3195</v>
      </c>
      <c r="B1466" s="436" t="str">
        <f>VLOOKUP(C1466,'Tech. sheet (2)'!$A:$S,18,FALSE)</f>
        <v>L-838-941,7-200TH550S2828-RAS-21EK05</v>
      </c>
      <c r="C1466" s="437" t="str">
        <f>VLOOKUP(A1466,Register!$B:$F,3,FALSE)</f>
        <v>OT99-21EK05 RAS 203XQ</v>
      </c>
      <c r="D1466" s="437" t="str">
        <f>VLOOKUP(C1466,'Tech. sheet (2)'!$A:$S,17,FALSE)</f>
        <v>99-C-7 A</v>
      </c>
      <c r="E1466" s="437" t="str">
        <f>VLOOKUP(C1466,'Tech. sheet (2)'!$A:$S,12,FALSE)</f>
        <v>21EK05</v>
      </c>
      <c r="F1466" s="505">
        <v>2.0</v>
      </c>
      <c r="G1466" s="505" t="s">
        <v>3309</v>
      </c>
      <c r="H1466" s="436">
        <f>VLOOKUP(A1466,Register!$B:$E,4,FALSE)</f>
        <v>5100</v>
      </c>
      <c r="I1466" s="412"/>
      <c r="J1466" s="412"/>
      <c r="K1466" s="412"/>
      <c r="L1466" s="412"/>
      <c r="M1466" s="412"/>
      <c r="N1466" s="111" t="s">
        <v>3197</v>
      </c>
      <c r="O1466" s="344" t="str">
        <f>VLOOKUP(P1466,'Tech. sheet (2)'!$A:$R,18,FALSE)</f>
        <v>L-838-941,7-200TH550S2828-RAS-A75B05</v>
      </c>
      <c r="P1466" s="343" t="str">
        <f>VLOOKUP(N1466,Register!$B:$E,3,FALSE)</f>
        <v>OT099 Alu/G 0,20 RAS</v>
      </c>
      <c r="Q1466" s="437" t="str">
        <f>VLOOKUP(P1466,'Tech. sheet (2)'!$A:$S,17,FALSE)</f>
        <v>99-C-2 A</v>
      </c>
      <c r="R1466" s="437" t="str">
        <f>VLOOKUP(P1466,'Tech. sheet (2)'!$A:$S,12,FALSE)</f>
        <v>ALU/G</v>
      </c>
      <c r="S1466" s="522">
        <v>1.0</v>
      </c>
      <c r="T1466" s="514" t="s">
        <v>3308</v>
      </c>
      <c r="U1466" s="436">
        <f>VLOOKUP(N1466,Register!$B:$E,4,FALSE)</f>
        <v>8600</v>
      </c>
      <c r="V1466" s="412"/>
      <c r="W1466" s="270"/>
      <c r="X1466" s="270"/>
      <c r="Y1466" s="270"/>
      <c r="Z1466" s="270"/>
      <c r="AA1466" s="270"/>
      <c r="AB1466" s="270"/>
      <c r="AC1466" s="270"/>
    </row>
    <row r="1467" ht="15.75" customHeight="1">
      <c r="A1467" s="111" t="s">
        <v>3203</v>
      </c>
      <c r="B1467" s="436" t="str">
        <f>VLOOKUP(C1467,'Tech. sheet (2)'!$A:$S,18,FALSE)</f>
        <v>L-975-925-140TS550S2828-USK-C06K05</v>
      </c>
      <c r="C1467" s="437" t="str">
        <f>VLOOKUP(A1467,Register!$B:$F,3,FALSE)</f>
        <v>0,14x975x925 G/C USK</v>
      </c>
      <c r="D1467" s="437" t="str">
        <f>VLOOKUP(C1467,'Tech. sheet (2)'!$A:$S,17,FALSE)</f>
        <v>BUF-11 A</v>
      </c>
      <c r="E1467" s="437" t="str">
        <f>VLOOKUP(C1467,'Tech. sheet (2)'!$A:$S,12,FALSE)</f>
        <v>G/C</v>
      </c>
      <c r="F1467" s="505">
        <v>2.0</v>
      </c>
      <c r="G1467" s="505">
        <v>101597.0</v>
      </c>
      <c r="H1467" s="436">
        <f>VLOOKUP(A1467,Register!$B:$E,4,FALSE)</f>
        <v>8000</v>
      </c>
      <c r="I1467" s="412"/>
      <c r="J1467" s="412"/>
      <c r="K1467" s="412"/>
      <c r="L1467" s="412"/>
      <c r="M1467" s="412"/>
      <c r="N1467" s="111" t="s">
        <v>3203</v>
      </c>
      <c r="O1467" s="344" t="str">
        <f>VLOOKUP(P1467,'Tech. sheet (2)'!$A:$R,18,FALSE)</f>
        <v>L-975-925-140TS550S2828-USK-C06K05</v>
      </c>
      <c r="P1467" s="343" t="str">
        <f>VLOOKUP(N1467,Register!$B:$E,3,FALSE)</f>
        <v>0,14x975x925 G/C USK</v>
      </c>
      <c r="Q1467" s="437" t="str">
        <f>VLOOKUP(P1467,'Tech. sheet (2)'!$A:$S,17,FALSE)</f>
        <v>BUF-11 A</v>
      </c>
      <c r="R1467" s="437" t="str">
        <f>VLOOKUP(P1467,'Tech. sheet (2)'!$A:$S,12,FALSE)</f>
        <v>G/C</v>
      </c>
      <c r="S1467" s="522">
        <v>1.0</v>
      </c>
      <c r="T1467" s="505" t="s">
        <v>3306</v>
      </c>
      <c r="U1467" s="436">
        <f>VLOOKUP(N1467,Register!$B:$E,4,FALSE)</f>
        <v>8000</v>
      </c>
      <c r="V1467" s="412"/>
      <c r="W1467" s="270"/>
      <c r="X1467" s="270"/>
      <c r="Y1467" s="270"/>
      <c r="Z1467" s="270"/>
      <c r="AA1467" s="270"/>
      <c r="AB1467" s="270"/>
      <c r="AC1467" s="270"/>
    </row>
    <row r="1468" ht="15.75" customHeight="1">
      <c r="A1468" s="131" t="s">
        <v>3216</v>
      </c>
      <c r="B1468" s="449" t="str">
        <f>VLOOKUP(C1468,'Tech. sheet (2)'!$A:$S,18,FALSE)</f>
        <v>L-838-826-200TH415F2828-USK-08CB05</v>
      </c>
      <c r="C1468" s="437" t="str">
        <f>VLOOKUP(A1468,Register!$B:$F,3,FALSE)</f>
        <v>OT99-ELQ9991A0A ARP</v>
      </c>
      <c r="D1468" s="437" t="str">
        <f>VLOOKUP(C1468,'Tech. sheet (2)'!$A:$S,17,FALSE)</f>
        <v>99-S-3</v>
      </c>
      <c r="E1468" s="437" t="str">
        <f>VLOOKUP(C1468,'Tech. sheet (2)'!$A:$S,12,FALSE)</f>
        <v>G/G </v>
      </c>
      <c r="F1468" s="505">
        <v>1.0</v>
      </c>
      <c r="G1468" s="505" t="s">
        <v>3307</v>
      </c>
      <c r="H1468" s="436">
        <f>VLOOKUP(A1468,Register!$B:$E,4,FALSE)</f>
        <v>10000</v>
      </c>
      <c r="I1468" s="412"/>
      <c r="J1468" s="412"/>
      <c r="K1468" s="412"/>
      <c r="L1468" s="412"/>
      <c r="M1468" s="412"/>
      <c r="N1468" s="111" t="s">
        <v>3204</v>
      </c>
      <c r="O1468" s="344" t="str">
        <f>VLOOKUP(P1468,'Tech. sheet (2)'!$A:$R,18,FALSE)</f>
        <v>L-918-925-140TS550S2828-USK-C06K05  </v>
      </c>
      <c r="P1468" s="343" t="str">
        <f>VLOOKUP(N1468,Register!$B:$E,3,FALSE)</f>
        <v>0,14x918x925 USK G/C</v>
      </c>
      <c r="Q1468" s="437" t="str">
        <f>VLOOKUP(P1468,'Tech. sheet (2)'!$A:$S,17,FALSE)</f>
        <v>BUF-9 A</v>
      </c>
      <c r="R1468" s="437" t="str">
        <f>VLOOKUP(P1468,'Tech. sheet (2)'!$A:$S,12,FALSE)</f>
        <v>G/C</v>
      </c>
      <c r="S1468" s="522">
        <v>1.0</v>
      </c>
      <c r="T1468" s="505" t="s">
        <v>3306</v>
      </c>
      <c r="U1468" s="436">
        <f>VLOOKUP(N1468,Register!$B:$E,4,FALSE)</f>
        <v>19000</v>
      </c>
      <c r="V1468" s="412"/>
      <c r="W1468" s="270"/>
      <c r="X1468" s="270"/>
      <c r="Y1468" s="270"/>
      <c r="Z1468" s="270"/>
      <c r="AA1468" s="270"/>
      <c r="AB1468" s="270"/>
      <c r="AC1468" s="270"/>
    </row>
    <row r="1469" ht="15.75" customHeight="1">
      <c r="A1469" s="131" t="s">
        <v>3217</v>
      </c>
      <c r="B1469" s="436" t="str">
        <f>VLOOKUP(C1469,'Tech. sheet (2)'!$A:$S,18,FALSE)</f>
        <v>L-954-848-170TH435S2828-USK-10DB05</v>
      </c>
      <c r="C1469" s="437" t="str">
        <f>VLOOKUP(A1469,Register!$B:$F,3,FALSE)</f>
        <v>OT062-ELQ0830A9A</v>
      </c>
      <c r="D1469" s="447" t="str">
        <f>VLOOKUP(C1469,'Tech. sheet (2)'!$A:$S,17,FALSE)</f>
        <v>№ 90-1</v>
      </c>
      <c r="E1469" s="447" t="str">
        <f>VLOOKUP(C1469,'Tech. sheet (2)'!$A:$S,12,FALSE)</f>
        <v>G/G</v>
      </c>
      <c r="F1469" s="505">
        <v>1.0</v>
      </c>
      <c r="G1469" s="505" t="s">
        <v>3307</v>
      </c>
      <c r="H1469" s="436">
        <f>VLOOKUP(A1469,Register!$B:$E,4,FALSE)</f>
        <v>7600</v>
      </c>
      <c r="I1469" s="412"/>
      <c r="J1469" s="412"/>
      <c r="K1469" s="412"/>
      <c r="L1469" s="412"/>
      <c r="M1469" s="412"/>
      <c r="N1469" s="111" t="s">
        <v>3199</v>
      </c>
      <c r="O1469" s="344" t="str">
        <f>VLOOKUP(P1469,'Tech. sheet (2)'!$A:$R,18,FALSE)</f>
        <v>L-954-848-160TH520S2828-BAO-15VK05</v>
      </c>
      <c r="P1469" s="343" t="str">
        <f>VLOOKUP(N1469,Register!$B:$E,3,FALSE)</f>
        <v>OT062-ELQ6216A3A BAO</v>
      </c>
      <c r="Q1469" s="437" t="str">
        <f>VLOOKUP(P1469,'Tech. sheet (2)'!$A:$S,17,FALSE)</f>
        <v>62-3 B</v>
      </c>
      <c r="R1469" s="437" t="str">
        <f>VLOOKUP(P1469,'Tech. sheet (2)'!$A:$S,12,FALSE)</f>
        <v>W/C 15V</v>
      </c>
      <c r="S1469" s="522">
        <v>1.0</v>
      </c>
      <c r="T1469" s="505" t="s">
        <v>3306</v>
      </c>
      <c r="U1469" s="436">
        <f>VLOOKUP(N1469,Register!$B:$E,4,FALSE)</f>
        <v>36000</v>
      </c>
      <c r="V1469" s="412"/>
      <c r="W1469" s="270"/>
      <c r="X1469" s="270"/>
      <c r="Y1469" s="270"/>
      <c r="Z1469" s="270"/>
      <c r="AA1469" s="270"/>
      <c r="AB1469" s="270"/>
      <c r="AC1469" s="270"/>
    </row>
    <row r="1470" ht="15.75" customHeight="1">
      <c r="A1470" s="111" t="s">
        <v>3219</v>
      </c>
      <c r="B1470" s="436" t="str">
        <f>VLOOKUP(C1470,'Tech. sheet (2)'!$A:$S,18,FALSE)</f>
        <v>L-922-868-170TH580S2828-BAO-08CB05 MET</v>
      </c>
      <c r="C1470" s="437" t="str">
        <f>VLOOKUP(A1470,Register!$B:$F,3,FALSE)</f>
        <v>OT070-08CB05 MET BAO</v>
      </c>
      <c r="D1470" s="437" t="str">
        <f>VLOOKUP(C1470,'Tech. sheet (2)'!$A:$S,17,FALSE)</f>
        <v>70-10 A</v>
      </c>
      <c r="E1470" s="437" t="str">
        <f>VLOOKUP(C1470,'Tech. sheet (2)'!$A:$S,12,FALSE)</f>
        <v>08CB05</v>
      </c>
      <c r="F1470" s="505">
        <v>1.0</v>
      </c>
      <c r="G1470" s="505">
        <v>816944.0</v>
      </c>
      <c r="H1470" s="436">
        <f>VLOOKUP(A1470,Register!$B:$E,4,FALSE)</f>
        <v>25000</v>
      </c>
      <c r="I1470" s="412"/>
      <c r="J1470" s="412"/>
      <c r="K1470" s="412"/>
      <c r="L1470" s="412"/>
      <c r="M1470" s="412"/>
      <c r="N1470" s="111" t="s">
        <v>3195</v>
      </c>
      <c r="O1470" s="344" t="str">
        <f>VLOOKUP(P1470,'Tech. sheet (2)'!$A:$R,18,FALSE)</f>
        <v>L-838-941,7-200TH550S2828-RAS-21EK05</v>
      </c>
      <c r="P1470" s="343" t="str">
        <f>VLOOKUP(N1470,Register!$B:$E,3,FALSE)</f>
        <v>OT99-21EK05 RAS 203XQ</v>
      </c>
      <c r="Q1470" s="437" t="str">
        <f>VLOOKUP(P1470,'Tech. sheet (2)'!$A:$S,17,FALSE)</f>
        <v>99-C-7 A</v>
      </c>
      <c r="R1470" s="437" t="str">
        <f>VLOOKUP(P1470,'Tech. sheet (2)'!$A:$S,12,FALSE)</f>
        <v>21EK05</v>
      </c>
      <c r="S1470" s="522">
        <v>1.0</v>
      </c>
      <c r="T1470" s="505" t="s">
        <v>3306</v>
      </c>
      <c r="U1470" s="436">
        <f>VLOOKUP(N1470,Register!$B:$E,4,FALSE)</f>
        <v>5100</v>
      </c>
      <c r="V1470" s="412"/>
      <c r="W1470" s="270"/>
      <c r="X1470" s="270"/>
      <c r="Y1470" s="270"/>
      <c r="Z1470" s="270"/>
      <c r="AA1470" s="270"/>
      <c r="AB1470" s="270"/>
      <c r="AC1470" s="270"/>
    </row>
    <row r="1471" ht="15.75" customHeight="1">
      <c r="A1471" s="131" t="s">
        <v>3214</v>
      </c>
      <c r="B1471" s="436" t="str">
        <f>VLOOKUP(C1471,'Tech. sheet (2)'!$A:$S,18,FALSE)</f>
        <v>L-808-908-180TH550S2828-BAO-A07K05</v>
      </c>
      <c r="C1471" s="437" t="str">
        <f>VLOOKUP(A1471,Register!$B:$F,3,FALSE)</f>
        <v>OT96 ALU/C 0,18 BAO auto</v>
      </c>
      <c r="D1471" s="437" t="str">
        <f>VLOOKUP(C1471,'Tech. sheet (2)'!$A:$S,17,FALSE)</f>
        <v>96-1 B</v>
      </c>
      <c r="E1471" s="437" t="str">
        <f>VLOOKUP(C1471,'Tech. sheet (2)'!$A:$S,12,FALSE)</f>
        <v>ALU/C</v>
      </c>
      <c r="F1471" s="505">
        <v>1.0</v>
      </c>
      <c r="G1471" s="514" t="s">
        <v>3308</v>
      </c>
      <c r="H1471" s="436">
        <f>VLOOKUP(A1471,Register!$B:$E,4,FALSE)</f>
        <v>25000</v>
      </c>
      <c r="I1471" s="412"/>
      <c r="J1471" s="412"/>
      <c r="K1471" s="412"/>
      <c r="L1471" s="412"/>
      <c r="M1471" s="412"/>
      <c r="N1471" s="111" t="s">
        <v>3197</v>
      </c>
      <c r="O1471" s="344" t="str">
        <f>VLOOKUP(P1471,'Tech. sheet (2)'!$A:$R,18,FALSE)</f>
        <v>L-838-941,7-200TH550S2828-RAS-A75B05</v>
      </c>
      <c r="P1471" s="343" t="str">
        <f>VLOOKUP(N1471,Register!$B:$E,3,FALSE)</f>
        <v>OT099 Alu/G 0,20 RAS</v>
      </c>
      <c r="Q1471" s="437" t="str">
        <f>VLOOKUP(P1471,'Tech. sheet (2)'!$A:$S,17,FALSE)</f>
        <v>99-C-2 A</v>
      </c>
      <c r="R1471" s="437" t="str">
        <f>VLOOKUP(P1471,'Tech. sheet (2)'!$A:$S,12,FALSE)</f>
        <v>ALU/G</v>
      </c>
      <c r="S1471" s="505">
        <v>2.0</v>
      </c>
      <c r="T1471" s="505" t="s">
        <v>3307</v>
      </c>
      <c r="U1471" s="436">
        <f>VLOOKUP(N1471,Register!$B:$E,4,FALSE)</f>
        <v>8600</v>
      </c>
      <c r="V1471" s="412"/>
      <c r="W1471" s="270"/>
      <c r="X1471" s="270"/>
      <c r="Y1471" s="270"/>
      <c r="Z1471" s="270"/>
      <c r="AA1471" s="270"/>
      <c r="AB1471" s="270"/>
      <c r="AC1471" s="270"/>
    </row>
    <row r="1472" ht="15.75" customHeight="1">
      <c r="A1472" s="131" t="s">
        <v>3214</v>
      </c>
      <c r="B1472" s="436" t="str">
        <f>VLOOKUP(C1472,'Tech. sheet (2)'!$A:$S,18,FALSE)</f>
        <v>L-808-908-180TH550S2828-BAO-A07K05</v>
      </c>
      <c r="C1472" s="437" t="str">
        <f>VLOOKUP(A1472,Register!$B:$F,3,FALSE)</f>
        <v>OT96 ALU/C 0,18 BAO auto</v>
      </c>
      <c r="D1472" s="437" t="str">
        <f>VLOOKUP(C1472,'Tech. sheet (2)'!$A:$S,17,FALSE)</f>
        <v>96-1 B</v>
      </c>
      <c r="E1472" s="437" t="str">
        <f>VLOOKUP(C1472,'Tech. sheet (2)'!$A:$S,12,FALSE)</f>
        <v>ALU/C</v>
      </c>
      <c r="F1472" s="505">
        <v>2.0</v>
      </c>
      <c r="G1472" s="505" t="s">
        <v>3306</v>
      </c>
      <c r="H1472" s="436">
        <f>VLOOKUP(A1472,Register!$B:$E,4,FALSE)</f>
        <v>25000</v>
      </c>
      <c r="I1472" s="412"/>
      <c r="J1472" s="412"/>
      <c r="K1472" s="412"/>
      <c r="L1472" s="412"/>
      <c r="M1472" s="412"/>
      <c r="N1472" s="111" t="s">
        <v>3189</v>
      </c>
      <c r="O1472" s="344" t="str">
        <f>VLOOKUP(P1472,'Tech. sheet (2)'!$A:$R,18,FALSE)</f>
        <v>L-838-941,7-180TH550F2028-BAO-07CB05</v>
      </c>
      <c r="P1472" s="343" t="str">
        <f>VLOOKUP(N1472,Register!$B:$E,3,FALSE)</f>
        <v>OT99-07CB05 BAO 921XQ </v>
      </c>
      <c r="Q1472" s="437" t="str">
        <f>VLOOKUP(P1472,'Tech. sheet (2)'!$A:$S,17,FALSE)</f>
        <v>99-С-10</v>
      </c>
      <c r="R1472" s="437" t="str">
        <f>VLOOKUP(P1472,'Tech. sheet (2)'!$A:$S,12,FALSE)</f>
        <v>G/G</v>
      </c>
      <c r="S1472" s="505">
        <v>1.0</v>
      </c>
      <c r="T1472" s="505" t="s">
        <v>3307</v>
      </c>
      <c r="U1472" s="436">
        <f>VLOOKUP(N1472,Register!$B:$E,4,FALSE)</f>
        <v>4900</v>
      </c>
      <c r="V1472" s="412"/>
      <c r="W1472" s="270"/>
      <c r="X1472" s="270"/>
      <c r="Y1472" s="270"/>
      <c r="Z1472" s="270"/>
      <c r="AA1472" s="270"/>
      <c r="AB1472" s="270"/>
      <c r="AC1472" s="270"/>
    </row>
    <row r="1473" ht="15.75" customHeight="1">
      <c r="A1473" s="131" t="s">
        <v>3218</v>
      </c>
      <c r="B1473" s="449" t="str">
        <f>VLOOKUP(C1473,'Tech. sheet (2)'!$A:$S,18,FALSE)</f>
        <v>L-954-848-170TH435S2828-USK-15VK05</v>
      </c>
      <c r="C1473" s="437" t="str">
        <f>VLOOKUP(A1473,Register!$B:$F,3,FALSE)</f>
        <v>OT62-ELQ6216A2A  USK ver3</v>
      </c>
      <c r="D1473" s="437" t="str">
        <f>VLOOKUP(C1473,'Tech. sheet (2)'!$A:$S,17,FALSE)</f>
        <v>62-3 A</v>
      </c>
      <c r="E1473" s="447" t="str">
        <f>VLOOKUP(C1473,'Tech. sheet (2)'!$A:$S,12,FALSE)</f>
        <v>W/C 15V</v>
      </c>
      <c r="F1473" s="505">
        <v>2.0</v>
      </c>
      <c r="G1473" s="505" t="s">
        <v>3309</v>
      </c>
      <c r="H1473" s="436">
        <f>VLOOKUP(A1473,Register!$B:$E,4,FALSE)</f>
        <v>7500</v>
      </c>
      <c r="I1473" s="412"/>
      <c r="J1473" s="412"/>
      <c r="K1473" s="412"/>
      <c r="L1473" s="412"/>
      <c r="M1473" s="412"/>
      <c r="N1473" s="111" t="s">
        <v>3201</v>
      </c>
      <c r="O1473" s="344" t="str">
        <f>VLOOKUP(P1473,'Tech. sheet (2)'!$A:$R,18,FALSE)</f>
        <v>L-942-790-160TS340S2020-RAS-А08К05</v>
      </c>
      <c r="P1473" s="343" t="str">
        <f>VLOOKUP(N1473,Register!$B:$E,3,FALSE)</f>
        <v>0,16x942x790 ALU/С</v>
      </c>
      <c r="Q1473" s="437" t="str">
        <f>VLOOKUP(P1473,'Tech. sheet (2)'!$A:$S,17,FALSE)</f>
        <v>BUF-3 A</v>
      </c>
      <c r="R1473" s="437" t="str">
        <f>VLOOKUP(P1473,'Tech. sheet (2)'!$A:$S,12,FALSE)</f>
        <v>ALU/С</v>
      </c>
      <c r="S1473" s="522">
        <v>2.0</v>
      </c>
      <c r="T1473" s="505" t="s">
        <v>3306</v>
      </c>
      <c r="U1473" s="436">
        <f>VLOOKUP(N1473,Register!$B:$E,4,FALSE)</f>
        <v>38000</v>
      </c>
      <c r="V1473" s="412"/>
      <c r="W1473" s="270"/>
      <c r="X1473" s="270"/>
      <c r="Y1473" s="270"/>
      <c r="Z1473" s="270"/>
      <c r="AA1473" s="270"/>
      <c r="AB1473" s="270"/>
      <c r="AC1473" s="270"/>
    </row>
    <row r="1474" ht="15.75" customHeight="1">
      <c r="A1474" s="131" t="s">
        <v>3214</v>
      </c>
      <c r="B1474" s="436" t="str">
        <f>VLOOKUP(C1474,'Tech. sheet (2)'!$A:$S,18,FALSE)</f>
        <v>L-808-908-180TH550S2828-BAO-A07K05</v>
      </c>
      <c r="C1474" s="437" t="str">
        <f>VLOOKUP(A1474,Register!$B:$F,3,FALSE)</f>
        <v>OT96 ALU/C 0,18 BAO auto</v>
      </c>
      <c r="D1474" s="437" t="str">
        <f>VLOOKUP(C1474,'Tech. sheet (2)'!$A:$S,17,FALSE)</f>
        <v>96-1 B</v>
      </c>
      <c r="E1474" s="437" t="str">
        <f>VLOOKUP(C1474,'Tech. sheet (2)'!$A:$S,12,FALSE)</f>
        <v>ALU/C</v>
      </c>
      <c r="F1474" s="505">
        <v>1.0</v>
      </c>
      <c r="G1474" s="514" t="s">
        <v>3308</v>
      </c>
      <c r="H1474" s="436">
        <f>VLOOKUP(A1474,Register!$B:$E,4,FALSE)</f>
        <v>25000</v>
      </c>
      <c r="I1474" s="412"/>
      <c r="J1474" s="412"/>
      <c r="K1474" s="412"/>
      <c r="L1474" s="412"/>
      <c r="M1474" s="412"/>
      <c r="N1474" s="111" t="s">
        <v>3212</v>
      </c>
      <c r="O1474" s="344" t="str">
        <f>VLOOKUP(P1474,'Tech. sheet (2)'!$A:$R,18,FALSE)</f>
        <v>L-838-826-250TH415F7575-RAS---K05 Hollande</v>
      </c>
      <c r="P1474" s="343" t="str">
        <f>VLOOKUP(N1474,Register!$B:$E,3,FALSE)</f>
        <v>OT99-ELQ9999A0A ARP RAS</v>
      </c>
      <c r="Q1474" s="437" t="str">
        <f>VLOOKUP(P1474,'Tech. sheet (2)'!$A:$S,17,FALSE)</f>
        <v>99-S-2 A</v>
      </c>
      <c r="R1474" s="437" t="str">
        <f>VLOOKUP(P1474,'Tech. sheet (2)'!$A:$S,12,FALSE)</f>
        <v>P/C Hollande</v>
      </c>
      <c r="S1474" s="522">
        <v>1.0</v>
      </c>
      <c r="T1474" s="505" t="s">
        <v>3306</v>
      </c>
      <c r="U1474" s="436">
        <f>VLOOKUP(N1474,Register!$B:$E,4,FALSE)</f>
        <v>14000</v>
      </c>
      <c r="V1474" s="412"/>
      <c r="W1474" s="270"/>
      <c r="X1474" s="270"/>
      <c r="Y1474" s="270"/>
      <c r="Z1474" s="270"/>
      <c r="AA1474" s="270"/>
      <c r="AB1474" s="270"/>
      <c r="AC1474" s="270"/>
    </row>
    <row r="1475" ht="15.75" customHeight="1">
      <c r="A1475" s="111" t="s">
        <v>3226</v>
      </c>
      <c r="B1475" s="436" t="str">
        <f>VLOOKUP(C1475,'Tech. sheet (2)'!$A:$S,18,FALSE)</f>
        <v>L-913-766-140TS340F2020-RAS-А08К05</v>
      </c>
      <c r="C1475" s="437" t="str">
        <f>VLOOKUP(A1475,Register!$B:$F,3,FALSE)</f>
        <v>0,14x913x766 RAS A08</v>
      </c>
      <c r="D1475" s="437" t="str">
        <f>VLOOKUP(C1475,'Tech. sheet (2)'!$A:$S,17,FALSE)</f>
        <v>BUF-1 B</v>
      </c>
      <c r="E1475" s="437" t="str">
        <f>VLOOKUP(C1475,'Tech. sheet (2)'!$A:$S,12,FALSE)</f>
        <v>ALU/C</v>
      </c>
      <c r="F1475" s="505">
        <v>1.0</v>
      </c>
      <c r="G1475" s="514" t="s">
        <v>3308</v>
      </c>
      <c r="H1475" s="436">
        <f>VLOOKUP(A1475,Register!$B:$E,4,FALSE)</f>
        <v>30000</v>
      </c>
      <c r="I1475" s="412"/>
      <c r="J1475" s="412"/>
      <c r="K1475" s="412"/>
      <c r="L1475" s="412"/>
      <c r="M1475" s="412"/>
      <c r="N1475" s="111" t="s">
        <v>3202</v>
      </c>
      <c r="O1475" s="344" t="str">
        <f>VLOOKUP(P1475,'Tech. sheet (2)'!$A:$R,18,FALSE)</f>
        <v>L-942-790-160TS340S2020-RAS-А08К05</v>
      </c>
      <c r="P1475" s="343" t="str">
        <f>VLOOKUP(N1475,Register!$B:$E,3,FALSE)</f>
        <v>0,16x942x790 ALU/С</v>
      </c>
      <c r="Q1475" s="437" t="str">
        <f>VLOOKUP(P1475,'Tech. sheet (2)'!$A:$S,17,FALSE)</f>
        <v>BUF-3 A</v>
      </c>
      <c r="R1475" s="437" t="str">
        <f>VLOOKUP(P1475,'Tech. sheet (2)'!$A:$S,12,FALSE)</f>
        <v>ALU/С</v>
      </c>
      <c r="S1475" s="522">
        <v>2.0</v>
      </c>
      <c r="T1475" s="505" t="s">
        <v>3306</v>
      </c>
      <c r="U1475" s="436">
        <f>VLOOKUP(N1475,Register!$B:$E,4,FALSE)</f>
        <v>38000</v>
      </c>
      <c r="V1475" s="412"/>
      <c r="W1475" s="270"/>
      <c r="X1475" s="270"/>
      <c r="Y1475" s="270"/>
      <c r="Z1475" s="270"/>
      <c r="AA1475" s="270"/>
      <c r="AB1475" s="270"/>
      <c r="AC1475" s="270"/>
    </row>
    <row r="1476" ht="15.75" customHeight="1">
      <c r="A1476" s="111" t="s">
        <v>3226</v>
      </c>
      <c r="B1476" s="436" t="str">
        <f>VLOOKUP(C1476,'Tech. sheet (2)'!$A:$S,18,FALSE)</f>
        <v>L-913-766-140TS340F2020-RAS-А08К05</v>
      </c>
      <c r="C1476" s="437" t="str">
        <f>VLOOKUP(A1476,Register!$B:$F,3,FALSE)</f>
        <v>0,14x913x766 RAS A08</v>
      </c>
      <c r="D1476" s="437" t="str">
        <f>VLOOKUP(C1476,'Tech. sheet (2)'!$A:$S,17,FALSE)</f>
        <v>BUF-1 B</v>
      </c>
      <c r="E1476" s="437" t="str">
        <f>VLOOKUP(C1476,'Tech. sheet (2)'!$A:$S,12,FALSE)</f>
        <v>ALU/C</v>
      </c>
      <c r="F1476" s="505">
        <v>2.0</v>
      </c>
      <c r="G1476" s="505" t="s">
        <v>3306</v>
      </c>
      <c r="H1476" s="436">
        <f>VLOOKUP(A1476,Register!$B:$E,4,FALSE)</f>
        <v>30000</v>
      </c>
      <c r="I1476" s="412"/>
      <c r="J1476" s="412"/>
      <c r="K1476" s="412"/>
      <c r="L1476" s="412"/>
      <c r="M1476" s="412"/>
      <c r="N1476" s="111" t="s">
        <v>3212</v>
      </c>
      <c r="O1476" s="344" t="str">
        <f>VLOOKUP(P1476,'Tech. sheet (2)'!$A:$R,18,FALSE)</f>
        <v>L-838-826-250TH415F7575-RAS---K05 Hollande</v>
      </c>
      <c r="P1476" s="343" t="str">
        <f>VLOOKUP(N1476,Register!$B:$E,3,FALSE)</f>
        <v>OT99-ELQ9999A0A ARP RAS</v>
      </c>
      <c r="Q1476" s="437" t="str">
        <f>VLOOKUP(P1476,'Tech. sheet (2)'!$A:$S,17,FALSE)</f>
        <v>99-S-2 A</v>
      </c>
      <c r="R1476" s="437" t="str">
        <f>VLOOKUP(P1476,'Tech. sheet (2)'!$A:$S,12,FALSE)</f>
        <v>P/C Hollande</v>
      </c>
      <c r="S1476" s="522">
        <v>1.0</v>
      </c>
      <c r="T1476" s="505" t="s">
        <v>3306</v>
      </c>
      <c r="U1476" s="436">
        <f>VLOOKUP(N1476,Register!$B:$E,4,FALSE)</f>
        <v>14000</v>
      </c>
      <c r="V1476" s="412"/>
      <c r="W1476" s="270"/>
      <c r="X1476" s="270"/>
      <c r="Y1476" s="270"/>
      <c r="Z1476" s="270"/>
      <c r="AA1476" s="270"/>
      <c r="AB1476" s="270"/>
      <c r="AC1476" s="270"/>
    </row>
    <row r="1477" ht="15.75" customHeight="1">
      <c r="A1477" s="131" t="s">
        <v>3214</v>
      </c>
      <c r="B1477" s="436" t="str">
        <f>VLOOKUP(C1477,'Tech. sheet (2)'!$A:$S,18,FALSE)</f>
        <v>L-808-908-180TH550S2828-BAO-A07K05</v>
      </c>
      <c r="C1477" s="437" t="str">
        <f>VLOOKUP(A1477,Register!$B:$F,3,FALSE)</f>
        <v>OT96 ALU/C 0,18 BAO auto</v>
      </c>
      <c r="D1477" s="437" t="str">
        <f>VLOOKUP(C1477,'Tech. sheet (2)'!$A:$S,17,FALSE)</f>
        <v>96-1 B</v>
      </c>
      <c r="E1477" s="437" t="str">
        <f>VLOOKUP(C1477,'Tech. sheet (2)'!$A:$S,12,FALSE)</f>
        <v>ALU/C</v>
      </c>
      <c r="F1477" s="505">
        <v>2.0</v>
      </c>
      <c r="G1477" s="505" t="s">
        <v>3306</v>
      </c>
      <c r="H1477" s="436">
        <f>VLOOKUP(A1477,Register!$B:$E,4,FALSE)</f>
        <v>25000</v>
      </c>
      <c r="I1477" s="412"/>
      <c r="J1477" s="412"/>
      <c r="K1477" s="412"/>
      <c r="L1477" s="412"/>
      <c r="M1477" s="412"/>
      <c r="N1477" s="111" t="s">
        <v>3201</v>
      </c>
      <c r="O1477" s="344" t="str">
        <f>VLOOKUP(P1477,'Tech. sheet (2)'!$A:$R,18,FALSE)</f>
        <v>L-942-790-160TS340S2020-RAS-А08К05</v>
      </c>
      <c r="P1477" s="343" t="str">
        <f>VLOOKUP(N1477,Register!$B:$E,3,FALSE)</f>
        <v>0,16x942x790 ALU/С</v>
      </c>
      <c r="Q1477" s="437" t="str">
        <f>VLOOKUP(P1477,'Tech. sheet (2)'!$A:$S,17,FALSE)</f>
        <v>BUF-3 A</v>
      </c>
      <c r="R1477" s="437" t="str">
        <f>VLOOKUP(P1477,'Tech. sheet (2)'!$A:$S,12,FALSE)</f>
        <v>ALU/С</v>
      </c>
      <c r="S1477" s="522">
        <v>2.0</v>
      </c>
      <c r="T1477" s="505" t="s">
        <v>3306</v>
      </c>
      <c r="U1477" s="436">
        <f>VLOOKUP(N1477,Register!$B:$E,4,FALSE)</f>
        <v>38000</v>
      </c>
      <c r="V1477" s="412"/>
      <c r="W1477" s="270"/>
      <c r="X1477" s="270"/>
      <c r="Y1477" s="270"/>
      <c r="Z1477" s="270"/>
      <c r="AA1477" s="270"/>
      <c r="AB1477" s="270"/>
      <c r="AC1477" s="270"/>
    </row>
    <row r="1478" ht="15.75" customHeight="1">
      <c r="A1478" s="111"/>
      <c r="B1478" s="436" t="str">
        <f>VLOOKUP(C1478,'Tech. sheet (2)'!$A:$S,18,FALSE)</f>
        <v>#N/A</v>
      </c>
      <c r="C1478" s="437" t="str">
        <f>VLOOKUP(A1478,Register!$B:$F,3,FALSE)</f>
        <v>#N/A</v>
      </c>
      <c r="D1478" s="437" t="str">
        <f>VLOOKUP(C1478,'Tech. sheet (2)'!$A:$S,17,FALSE)</f>
        <v>#N/A</v>
      </c>
      <c r="E1478" s="437" t="str">
        <f>VLOOKUP(C1478,'Tech. sheet (2)'!$A:$S,12,FALSE)</f>
        <v>#N/A</v>
      </c>
      <c r="F1478" s="505"/>
      <c r="G1478" s="505"/>
      <c r="H1478" s="436" t="str">
        <f>VLOOKUP(A1478,Register!$B:$E,4,FALSE)</f>
        <v>#N/A</v>
      </c>
      <c r="I1478" s="412"/>
      <c r="J1478" s="412"/>
      <c r="K1478" s="412"/>
      <c r="L1478" s="412"/>
      <c r="M1478" s="412"/>
      <c r="N1478" s="111" t="s">
        <v>3202</v>
      </c>
      <c r="O1478" s="344" t="str">
        <f>VLOOKUP(P1478,'Tech. sheet (2)'!$A:$R,18,FALSE)</f>
        <v>L-942-790-160TS340S2020-RAS-А08К05</v>
      </c>
      <c r="P1478" s="343" t="str">
        <f>VLOOKUP(N1478,Register!$B:$E,3,FALSE)</f>
        <v>0,16x942x790 ALU/С</v>
      </c>
      <c r="Q1478" s="437" t="str">
        <f>VLOOKUP(P1478,'Tech. sheet (2)'!$A:$S,17,FALSE)</f>
        <v>BUF-3 A</v>
      </c>
      <c r="R1478" s="437" t="str">
        <f>VLOOKUP(P1478,'Tech. sheet (2)'!$A:$S,12,FALSE)</f>
        <v>ALU/С</v>
      </c>
      <c r="S1478" s="522">
        <v>2.0</v>
      </c>
      <c r="T1478" s="505" t="s">
        <v>3306</v>
      </c>
      <c r="U1478" s="436">
        <f>VLOOKUP(N1478,Register!$B:$E,4,FALSE)</f>
        <v>38000</v>
      </c>
      <c r="V1478" s="412"/>
      <c r="W1478" s="270"/>
      <c r="X1478" s="270"/>
      <c r="Y1478" s="270"/>
      <c r="Z1478" s="270"/>
      <c r="AA1478" s="270"/>
      <c r="AB1478" s="270"/>
      <c r="AC1478" s="270"/>
    </row>
    <row r="1479" ht="15.75" customHeight="1">
      <c r="A1479" s="111"/>
      <c r="B1479" s="436" t="str">
        <f>VLOOKUP(C1479,'Tech. sheet (2)'!$A:$S,18,FALSE)</f>
        <v>#N/A</v>
      </c>
      <c r="C1479" s="437" t="str">
        <f>VLOOKUP(A1479,Register!$B:$F,3,FALSE)</f>
        <v>#N/A</v>
      </c>
      <c r="D1479" s="437" t="str">
        <f>VLOOKUP(C1479,'Tech. sheet (2)'!$A:$S,17,FALSE)</f>
        <v>#N/A</v>
      </c>
      <c r="E1479" s="437" t="str">
        <f>VLOOKUP(C1479,'Tech. sheet (2)'!$A:$S,12,FALSE)</f>
        <v>#N/A</v>
      </c>
      <c r="F1479" s="505"/>
      <c r="G1479" s="505"/>
      <c r="H1479" s="436" t="str">
        <f>VLOOKUP(A1479,Register!$B:$E,4,FALSE)</f>
        <v>#N/A</v>
      </c>
      <c r="I1479" s="412"/>
      <c r="J1479" s="412"/>
      <c r="K1479" s="412"/>
      <c r="L1479" s="412"/>
      <c r="M1479" s="412"/>
      <c r="N1479" s="131" t="s">
        <v>3218</v>
      </c>
      <c r="O1479" s="450" t="str">
        <f>VLOOKUP(P1479,'Tech. sheet (2)'!$A:$R,18,FALSE)</f>
        <v>L-954-848-170TH435S2828-USK-15VK05</v>
      </c>
      <c r="P1479" s="343" t="str">
        <f>VLOOKUP(N1479,Register!$B:$E,3,FALSE)</f>
        <v>OT62-ELQ6216A2A  USK ver3</v>
      </c>
      <c r="Q1479" s="437" t="str">
        <f>VLOOKUP(P1479,'Tech. sheet (2)'!$A:$S,17,FALSE)</f>
        <v>62-3 A</v>
      </c>
      <c r="R1479" s="447" t="str">
        <f>VLOOKUP(P1479,'Tech. sheet (2)'!$A:$S,12,FALSE)</f>
        <v>W/C 15V</v>
      </c>
      <c r="S1479" s="522">
        <v>1.0</v>
      </c>
      <c r="T1479" s="505" t="s">
        <v>3306</v>
      </c>
      <c r="U1479" s="436">
        <f>VLOOKUP(N1479,Register!$B:$E,4,FALSE)</f>
        <v>7500</v>
      </c>
      <c r="V1479" s="412"/>
      <c r="W1479" s="270"/>
      <c r="X1479" s="270"/>
      <c r="Y1479" s="270"/>
      <c r="Z1479" s="270"/>
      <c r="AA1479" s="270"/>
      <c r="AB1479" s="270"/>
      <c r="AC1479" s="270"/>
    </row>
    <row r="1480" ht="15.75" customHeight="1">
      <c r="A1480" s="111"/>
      <c r="B1480" s="436" t="str">
        <f>VLOOKUP(C1480,'Tech. sheet (2)'!$A:$S,18,FALSE)</f>
        <v>#N/A</v>
      </c>
      <c r="C1480" s="437" t="str">
        <f>VLOOKUP(A1480,Register!$B:$F,3,FALSE)</f>
        <v>#N/A</v>
      </c>
      <c r="D1480" s="437" t="str">
        <f>VLOOKUP(C1480,'Tech. sheet (2)'!$A:$S,17,FALSE)</f>
        <v>#N/A</v>
      </c>
      <c r="E1480" s="437" t="str">
        <f>VLOOKUP(C1480,'Tech. sheet (2)'!$A:$S,12,FALSE)</f>
        <v>#N/A</v>
      </c>
      <c r="F1480" s="505"/>
      <c r="G1480" s="505"/>
      <c r="H1480" s="436" t="str">
        <f>VLOOKUP(A1480,Register!$B:$E,4,FALSE)</f>
        <v>#N/A</v>
      </c>
      <c r="I1480" s="412"/>
      <c r="J1480" s="412"/>
      <c r="K1480" s="412"/>
      <c r="L1480" s="412"/>
      <c r="M1480" s="412"/>
      <c r="N1480" s="111" t="s">
        <v>3189</v>
      </c>
      <c r="O1480" s="344" t="str">
        <f>VLOOKUP(P1480,'Tech. sheet (2)'!$A:$R,18,FALSE)</f>
        <v>L-838-941,7-180TH550F2028-BAO-07CB05</v>
      </c>
      <c r="P1480" s="343" t="str">
        <f>VLOOKUP(N1480,Register!$B:$E,3,FALSE)</f>
        <v>OT99-07CB05 BAO 921XQ </v>
      </c>
      <c r="Q1480" s="437" t="str">
        <f>VLOOKUP(P1480,'Tech. sheet (2)'!$A:$S,17,FALSE)</f>
        <v>99-С-10</v>
      </c>
      <c r="R1480" s="437" t="str">
        <f>VLOOKUP(P1480,'Tech. sheet (2)'!$A:$S,12,FALSE)</f>
        <v>G/G</v>
      </c>
      <c r="S1480" s="505">
        <v>2.0</v>
      </c>
      <c r="T1480" s="505">
        <v>816361.0</v>
      </c>
      <c r="U1480" s="436">
        <f>VLOOKUP(N1480,Register!$B:$E,4,FALSE)</f>
        <v>4900</v>
      </c>
      <c r="V1480" s="412"/>
      <c r="W1480" s="270"/>
      <c r="X1480" s="270"/>
      <c r="Y1480" s="270"/>
      <c r="Z1480" s="270"/>
      <c r="AA1480" s="270"/>
      <c r="AB1480" s="270"/>
      <c r="AC1480" s="270"/>
    </row>
    <row r="1481" ht="15.75" customHeight="1">
      <c r="A1481" s="111"/>
      <c r="B1481" s="436" t="str">
        <f>VLOOKUP(C1481,'Tech. sheet (2)'!$A:$S,18,FALSE)</f>
        <v>#N/A</v>
      </c>
      <c r="C1481" s="437" t="str">
        <f>VLOOKUP(A1481,Register!$B:$F,3,FALSE)</f>
        <v>#N/A</v>
      </c>
      <c r="D1481" s="437" t="str">
        <f>VLOOKUP(C1481,'Tech. sheet (2)'!$A:$S,17,FALSE)</f>
        <v>#N/A</v>
      </c>
      <c r="E1481" s="437" t="str">
        <f>VLOOKUP(C1481,'Tech. sheet (2)'!$A:$S,12,FALSE)</f>
        <v>#N/A</v>
      </c>
      <c r="F1481" s="505"/>
      <c r="G1481" s="505"/>
      <c r="H1481" s="436" t="str">
        <f>VLOOKUP(A1481,Register!$B:$E,4,FALSE)</f>
        <v>#N/A</v>
      </c>
      <c r="I1481" s="412"/>
      <c r="J1481" s="412"/>
      <c r="K1481" s="412"/>
      <c r="L1481" s="412"/>
      <c r="M1481" s="412"/>
      <c r="N1481" s="131" t="s">
        <v>3216</v>
      </c>
      <c r="O1481" s="450" t="str">
        <f>VLOOKUP(P1481,'Tech. sheet (2)'!$A:$R,18,FALSE)</f>
        <v>L-838-826-200TH415F2828-USK-08CB05</v>
      </c>
      <c r="P1481" s="343" t="str">
        <f>VLOOKUP(N1481,Register!$B:$E,3,FALSE)</f>
        <v>OT99-ELQ9991A0A ARP</v>
      </c>
      <c r="Q1481" s="437" t="str">
        <f>VLOOKUP(P1481,'Tech. sheet (2)'!$A:$S,17,FALSE)</f>
        <v>99-S-3</v>
      </c>
      <c r="R1481" s="437" t="str">
        <f>VLOOKUP(P1481,'Tech. sheet (2)'!$A:$S,12,FALSE)</f>
        <v>G/G </v>
      </c>
      <c r="S1481" s="505">
        <v>2.0</v>
      </c>
      <c r="T1481" s="505">
        <v>816361.0</v>
      </c>
      <c r="U1481" s="436">
        <f>VLOOKUP(N1481,Register!$B:$E,4,FALSE)</f>
        <v>10000</v>
      </c>
      <c r="V1481" s="412"/>
      <c r="W1481" s="270"/>
      <c r="X1481" s="270"/>
      <c r="Y1481" s="270"/>
      <c r="Z1481" s="270"/>
      <c r="AA1481" s="270"/>
      <c r="AB1481" s="270"/>
      <c r="AC1481" s="270"/>
    </row>
    <row r="1482" ht="15.75" customHeight="1">
      <c r="A1482" s="111"/>
      <c r="B1482" s="436" t="str">
        <f>VLOOKUP(C1482,'Tech. sheet (2)'!$A:$S,18,FALSE)</f>
        <v>#N/A</v>
      </c>
      <c r="C1482" s="437" t="str">
        <f>VLOOKUP(A1482,Register!$B:$F,3,FALSE)</f>
        <v>#N/A</v>
      </c>
      <c r="D1482" s="437" t="str">
        <f>VLOOKUP(C1482,'Tech. sheet (2)'!$A:$S,17,FALSE)</f>
        <v>#N/A</v>
      </c>
      <c r="E1482" s="437" t="str">
        <f>VLOOKUP(C1482,'Tech. sheet (2)'!$A:$S,12,FALSE)</f>
        <v>#N/A</v>
      </c>
      <c r="F1482" s="505"/>
      <c r="G1482" s="505"/>
      <c r="H1482" s="436" t="str">
        <f>VLOOKUP(A1482,Register!$B:$E,4,FALSE)</f>
        <v>#N/A</v>
      </c>
      <c r="I1482" s="412"/>
      <c r="J1482" s="412"/>
      <c r="K1482" s="412"/>
      <c r="L1482" s="412"/>
      <c r="M1482" s="412"/>
      <c r="N1482" s="131" t="s">
        <v>3217</v>
      </c>
      <c r="O1482" s="344" t="str">
        <f>VLOOKUP(P1482,'Tech. sheet (2)'!$A:$R,18,FALSE)</f>
        <v>L-954-848-170TH435S2828-USK-10DB05</v>
      </c>
      <c r="P1482" s="343" t="str">
        <f>VLOOKUP(N1482,Register!$B:$E,3,FALSE)</f>
        <v>OT062-ELQ0830A9A</v>
      </c>
      <c r="Q1482" s="447" t="str">
        <f>VLOOKUP(P1482,'Tech. sheet (2)'!$A:$S,17,FALSE)</f>
        <v>№ 90-1</v>
      </c>
      <c r="R1482" s="447" t="str">
        <f>VLOOKUP(P1482,'Tech. sheet (2)'!$A:$S,12,FALSE)</f>
        <v>G/G</v>
      </c>
      <c r="S1482" s="505">
        <v>2.0</v>
      </c>
      <c r="T1482" s="505">
        <v>816361.0</v>
      </c>
      <c r="U1482" s="436">
        <f>VLOOKUP(N1482,Register!$B:$E,4,FALSE)</f>
        <v>7600</v>
      </c>
      <c r="V1482" s="412"/>
      <c r="W1482" s="270"/>
      <c r="X1482" s="270"/>
      <c r="Y1482" s="270"/>
      <c r="Z1482" s="270"/>
      <c r="AA1482" s="270"/>
      <c r="AB1482" s="270"/>
      <c r="AC1482" s="270"/>
    </row>
    <row r="1483" ht="15.75" customHeight="1">
      <c r="A1483" s="111"/>
      <c r="B1483" s="436" t="str">
        <f>VLOOKUP(C1483,'Tech. sheet (2)'!$A:$S,18,FALSE)</f>
        <v>#N/A</v>
      </c>
      <c r="C1483" s="437" t="str">
        <f>VLOOKUP(A1483,Register!$B:$F,3,FALSE)</f>
        <v>#N/A</v>
      </c>
      <c r="D1483" s="437" t="str">
        <f>VLOOKUP(C1483,'Tech. sheet (2)'!$A:$S,17,FALSE)</f>
        <v>#N/A</v>
      </c>
      <c r="E1483" s="437" t="str">
        <f>VLOOKUP(C1483,'Tech. sheet (2)'!$A:$S,12,FALSE)</f>
        <v>#N/A</v>
      </c>
      <c r="F1483" s="505"/>
      <c r="G1483" s="505"/>
      <c r="H1483" s="436" t="str">
        <f>VLOOKUP(A1483,Register!$B:$E,4,FALSE)</f>
        <v>#N/A</v>
      </c>
      <c r="I1483" s="412"/>
      <c r="J1483" s="412"/>
      <c r="K1483" s="412"/>
      <c r="L1483" s="412"/>
      <c r="M1483" s="412"/>
      <c r="N1483" s="131" t="s">
        <v>3217</v>
      </c>
      <c r="O1483" s="344" t="str">
        <f>VLOOKUP(P1483,'Tech. sheet (2)'!$A:$R,18,FALSE)</f>
        <v>L-954-848-170TH435S2828-USK-10DB05</v>
      </c>
      <c r="P1483" s="343" t="str">
        <f>VLOOKUP(N1483,Register!$B:$E,3,FALSE)</f>
        <v>OT062-ELQ0830A9A</v>
      </c>
      <c r="Q1483" s="447" t="str">
        <f>VLOOKUP(P1483,'Tech. sheet (2)'!$A:$S,17,FALSE)</f>
        <v>№ 90-1</v>
      </c>
      <c r="R1483" s="447" t="str">
        <f>VLOOKUP(P1483,'Tech. sheet (2)'!$A:$S,12,FALSE)</f>
        <v>G/G</v>
      </c>
      <c r="S1483" s="505">
        <v>3.0</v>
      </c>
      <c r="T1483" s="505">
        <v>816361.0</v>
      </c>
      <c r="U1483" s="436">
        <f>VLOOKUP(N1483,Register!$B:$E,4,FALSE)</f>
        <v>7600</v>
      </c>
      <c r="V1483" s="412"/>
      <c r="W1483" s="270"/>
      <c r="X1483" s="270"/>
      <c r="Y1483" s="270"/>
      <c r="Z1483" s="270"/>
      <c r="AA1483" s="270"/>
      <c r="AB1483" s="270"/>
      <c r="AC1483" s="270"/>
    </row>
    <row r="1484" ht="15.75" customHeight="1">
      <c r="A1484" s="412"/>
      <c r="B1484" s="412"/>
      <c r="C1484" s="506"/>
      <c r="D1484" s="412"/>
      <c r="E1484" s="412"/>
      <c r="F1484" s="412"/>
      <c r="G1484" s="412"/>
      <c r="H1484" s="412"/>
      <c r="I1484" s="412"/>
      <c r="J1484" s="412"/>
      <c r="K1484" s="412"/>
      <c r="L1484" s="412"/>
      <c r="M1484" s="412"/>
      <c r="N1484" s="111" t="s">
        <v>3219</v>
      </c>
      <c r="O1484" s="344" t="str">
        <f>VLOOKUP(P1484,'Tech. sheet (2)'!$A:$R,18,FALSE)</f>
        <v>L-922-868-170TH580S2828-BAO-08CB05 MET</v>
      </c>
      <c r="P1484" s="343" t="str">
        <f>VLOOKUP(N1484,Register!$B:$E,3,FALSE)</f>
        <v>OT070-08CB05 MET BAO</v>
      </c>
      <c r="Q1484" s="437" t="str">
        <f>VLOOKUP(P1484,'Tech. sheet (2)'!$A:$S,17,FALSE)</f>
        <v>70-10 A</v>
      </c>
      <c r="R1484" s="437" t="str">
        <f>VLOOKUP(P1484,'Tech. sheet (2)'!$A:$S,12,FALSE)</f>
        <v>08CB05</v>
      </c>
      <c r="S1484" s="505">
        <v>2.0</v>
      </c>
      <c r="T1484" s="505">
        <v>816361.0</v>
      </c>
      <c r="U1484" s="436">
        <v>10000.0</v>
      </c>
      <c r="V1484" s="412"/>
      <c r="W1484" s="270"/>
      <c r="X1484" s="270"/>
      <c r="Y1484" s="270"/>
      <c r="Z1484" s="270"/>
      <c r="AA1484" s="270"/>
      <c r="AB1484" s="270"/>
      <c r="AC1484" s="270"/>
    </row>
    <row r="1485" ht="15.75" customHeight="1">
      <c r="A1485" s="412"/>
      <c r="B1485" s="412"/>
      <c r="C1485" s="506"/>
      <c r="D1485" s="412"/>
      <c r="E1485" s="412"/>
      <c r="F1485" s="412"/>
      <c r="G1485" s="412"/>
      <c r="H1485" s="412"/>
      <c r="I1485" s="412"/>
      <c r="J1485" s="412"/>
      <c r="K1485" s="412"/>
      <c r="L1485" s="412"/>
      <c r="M1485" s="412"/>
      <c r="N1485" s="111" t="s">
        <v>3219</v>
      </c>
      <c r="O1485" s="344" t="str">
        <f>VLOOKUP(P1485,'Tech. sheet (2)'!$A:$R,18,FALSE)</f>
        <v>L-922-868-170TH580S2828-BAO-08CB05 MET</v>
      </c>
      <c r="P1485" s="343" t="str">
        <f>VLOOKUP(N1485,Register!$B:$E,3,FALSE)</f>
        <v>OT070-08CB05 MET BAO</v>
      </c>
      <c r="Q1485" s="437" t="str">
        <f>VLOOKUP(P1485,'Tech. sheet (2)'!$A:$S,17,FALSE)</f>
        <v>70-10 A</v>
      </c>
      <c r="R1485" s="437" t="str">
        <f>VLOOKUP(P1485,'Tech. sheet (2)'!$A:$S,12,FALSE)</f>
        <v>08CB05</v>
      </c>
      <c r="S1485" s="505">
        <v>1.0</v>
      </c>
      <c r="T1485" s="505">
        <v>816944.0</v>
      </c>
      <c r="U1485" s="436">
        <v>15000.0</v>
      </c>
      <c r="V1485" s="412"/>
      <c r="W1485" s="270"/>
      <c r="X1485" s="270"/>
      <c r="Y1485" s="270"/>
      <c r="Z1485" s="270"/>
      <c r="AA1485" s="270"/>
      <c r="AB1485" s="270"/>
      <c r="AC1485" s="270"/>
    </row>
    <row r="1486" ht="15.75" customHeight="1">
      <c r="A1486" s="412"/>
      <c r="B1486" s="412"/>
      <c r="C1486" s="506"/>
      <c r="D1486" s="412"/>
      <c r="E1486" s="412"/>
      <c r="F1486" s="412"/>
      <c r="G1486" s="412"/>
      <c r="H1486" s="412"/>
      <c r="I1486" s="412"/>
      <c r="J1486" s="412"/>
      <c r="K1486" s="412"/>
      <c r="L1486" s="412"/>
      <c r="M1486" s="412"/>
      <c r="N1486" s="111" t="s">
        <v>3219</v>
      </c>
      <c r="O1486" s="344" t="str">
        <f>VLOOKUP(P1486,'Tech. sheet (2)'!$A:$R,18,FALSE)</f>
        <v>L-922-868-170TH580S2828-BAO-08CB05 MET</v>
      </c>
      <c r="P1486" s="343" t="str">
        <f>VLOOKUP(N1486,Register!$B:$E,3,FALSE)</f>
        <v>OT070-08CB05 MET BAO</v>
      </c>
      <c r="Q1486" s="437" t="str">
        <f>VLOOKUP(P1486,'Tech. sheet (2)'!$A:$S,17,FALSE)</f>
        <v>70-10 A</v>
      </c>
      <c r="R1486" s="437" t="str">
        <f>VLOOKUP(P1486,'Tech. sheet (2)'!$A:$S,12,FALSE)</f>
        <v>08CB05</v>
      </c>
      <c r="S1486" s="505">
        <v>2.0</v>
      </c>
      <c r="T1486" s="505">
        <v>816361.0</v>
      </c>
      <c r="U1486" s="436">
        <v>20000.0</v>
      </c>
      <c r="V1486" s="412"/>
      <c r="W1486" s="270"/>
      <c r="X1486" s="270"/>
      <c r="Y1486" s="270"/>
      <c r="Z1486" s="270"/>
      <c r="AA1486" s="270"/>
      <c r="AB1486" s="270"/>
      <c r="AC1486" s="270"/>
    </row>
    <row r="1487" ht="15.75" customHeight="1">
      <c r="A1487" s="412"/>
      <c r="B1487" s="412"/>
      <c r="C1487" s="506"/>
      <c r="D1487" s="412"/>
      <c r="E1487" s="412"/>
      <c r="F1487" s="412"/>
      <c r="G1487" s="412"/>
      <c r="H1487" s="412"/>
      <c r="I1487" s="412"/>
      <c r="J1487" s="412"/>
      <c r="K1487" s="412"/>
      <c r="L1487" s="412"/>
      <c r="M1487" s="412"/>
      <c r="N1487" s="131" t="s">
        <v>3217</v>
      </c>
      <c r="O1487" s="344" t="str">
        <f>VLOOKUP(P1487,'Tech. sheet (2)'!$A:$R,18,FALSE)</f>
        <v>L-954-848-170TH435S2828-USK-10DB05</v>
      </c>
      <c r="P1487" s="343" t="str">
        <f>VLOOKUP(N1487,Register!$B:$E,3,FALSE)</f>
        <v>OT062-ELQ0830A9A</v>
      </c>
      <c r="Q1487" s="447" t="str">
        <f>VLOOKUP(P1487,'Tech. sheet (2)'!$A:$S,17,FALSE)</f>
        <v>№ 90-1</v>
      </c>
      <c r="R1487" s="447" t="str">
        <f>VLOOKUP(P1487,'Tech. sheet (2)'!$A:$S,12,FALSE)</f>
        <v>G/G</v>
      </c>
      <c r="S1487" s="505">
        <v>3.0</v>
      </c>
      <c r="T1487" s="505">
        <v>816361.0</v>
      </c>
      <c r="U1487" s="436">
        <f>VLOOKUP(N1487,Register!$B:$E,4,FALSE)</f>
        <v>7600</v>
      </c>
      <c r="V1487" s="412"/>
      <c r="W1487" s="270"/>
      <c r="X1487" s="270"/>
      <c r="Y1487" s="270"/>
      <c r="Z1487" s="270"/>
      <c r="AA1487" s="270"/>
      <c r="AB1487" s="270"/>
      <c r="AC1487" s="270"/>
    </row>
    <row r="1488" ht="15.75" customHeight="1">
      <c r="A1488" s="412"/>
      <c r="B1488" s="412"/>
      <c r="C1488" s="506"/>
      <c r="D1488" s="412"/>
      <c r="E1488" s="412"/>
      <c r="F1488" s="412"/>
      <c r="G1488" s="412"/>
      <c r="H1488" s="412"/>
      <c r="I1488" s="412"/>
      <c r="J1488" s="412"/>
      <c r="K1488" s="412"/>
      <c r="L1488" s="412"/>
      <c r="M1488" s="412"/>
      <c r="N1488" s="111" t="s">
        <v>3204</v>
      </c>
      <c r="O1488" s="344" t="str">
        <f>VLOOKUP(P1488,'Tech. sheet (2)'!$A:$R,18,FALSE)</f>
        <v>L-918-925-140TS550S2828-USK-C06K05  </v>
      </c>
      <c r="P1488" s="343" t="str">
        <f>VLOOKUP(N1488,Register!$B:$E,3,FALSE)</f>
        <v>0,14x918x925 USK G/C</v>
      </c>
      <c r="Q1488" s="437" t="str">
        <f>VLOOKUP(P1488,'Tech. sheet (2)'!$A:$S,17,FALSE)</f>
        <v>BUF-9 A</v>
      </c>
      <c r="R1488" s="437" t="str">
        <f>VLOOKUP(P1488,'Tech. sheet (2)'!$A:$S,12,FALSE)</f>
        <v>G/C</v>
      </c>
      <c r="S1488" s="505">
        <v>2.0</v>
      </c>
      <c r="T1488" s="505">
        <v>101597.0</v>
      </c>
      <c r="U1488" s="436">
        <f>VLOOKUP(N1488,Register!$B:$E,4,FALSE)</f>
        <v>19000</v>
      </c>
      <c r="V1488" s="412"/>
      <c r="W1488" s="270"/>
      <c r="X1488" s="270"/>
      <c r="Y1488" s="270"/>
      <c r="Z1488" s="270"/>
      <c r="AA1488" s="270"/>
      <c r="AB1488" s="270"/>
      <c r="AC1488" s="270"/>
    </row>
    <row r="1489" ht="15.75" customHeight="1">
      <c r="A1489" s="412"/>
      <c r="B1489" s="412"/>
      <c r="C1489" s="506"/>
      <c r="D1489" s="412"/>
      <c r="E1489" s="412"/>
      <c r="F1489" s="412"/>
      <c r="G1489" s="412"/>
      <c r="H1489" s="412"/>
      <c r="I1489" s="412"/>
      <c r="J1489" s="412"/>
      <c r="K1489" s="412"/>
      <c r="L1489" s="412"/>
      <c r="M1489" s="412"/>
      <c r="N1489" s="111" t="s">
        <v>3222</v>
      </c>
      <c r="O1489" s="344" t="str">
        <f>VLOOKUP(P1489,'Tech. sheet (2)'!$A:$R,18,FALSE)</f>
        <v>L-877-1066-180TS275S2828-USK-21EB05</v>
      </c>
      <c r="P1489" s="343" t="str">
        <f>VLOOKUP(N1489,Register!$B:$E,3,FALSE)</f>
        <v>0,18x877x1066 W/G</v>
      </c>
      <c r="Q1489" s="437" t="str">
        <f>VLOOKUP(P1489,'Tech. sheet (2)'!$A:$S,17,FALSE)</f>
        <v>BUF-13 A</v>
      </c>
      <c r="R1489" s="437" t="str">
        <f>VLOOKUP(P1489,'Tech. sheet (2)'!$A:$S,12,FALSE)</f>
        <v>W/G</v>
      </c>
      <c r="S1489" s="505">
        <v>1.0</v>
      </c>
      <c r="T1489" s="505" t="s">
        <v>3307</v>
      </c>
      <c r="U1489" s="436">
        <f>VLOOKUP(N1489,Register!$B:$E,4,FALSE)</f>
        <v>7000</v>
      </c>
      <c r="V1489" s="412"/>
      <c r="W1489" s="270"/>
      <c r="X1489" s="270"/>
      <c r="Y1489" s="270"/>
      <c r="Z1489" s="270"/>
      <c r="AA1489" s="270"/>
      <c r="AB1489" s="270"/>
      <c r="AC1489" s="270"/>
    </row>
    <row r="1490" ht="15.75" customHeight="1">
      <c r="A1490" s="412"/>
      <c r="B1490" s="412"/>
      <c r="C1490" s="506"/>
      <c r="D1490" s="412"/>
      <c r="E1490" s="412"/>
      <c r="F1490" s="412"/>
      <c r="G1490" s="412"/>
      <c r="H1490" s="412"/>
      <c r="I1490" s="412"/>
      <c r="J1490" s="412"/>
      <c r="K1490" s="412"/>
      <c r="L1490" s="412"/>
      <c r="M1490" s="412"/>
      <c r="N1490" s="111" t="s">
        <v>3223</v>
      </c>
      <c r="O1490" s="344" t="str">
        <f>VLOOKUP(P1490,'Tech. sheet (2)'!$A:$R,18,FALSE)</f>
        <v>L-920-778-140TS340S2828-RAS-21EB05</v>
      </c>
      <c r="P1490" s="343" t="str">
        <f>VLOOKUP(N1490,Register!$B:$E,3,FALSE)</f>
        <v>0,14x920x778 RAS 21EB05</v>
      </c>
      <c r="Q1490" s="437" t="str">
        <f>VLOOKUP(P1490,'Tech. sheet (2)'!$A:$S,17,FALSE)</f>
        <v>BUF-21 A</v>
      </c>
      <c r="R1490" s="437" t="str">
        <f>VLOOKUP(P1490,'Tech. sheet (2)'!$A:$S,12,FALSE)</f>
        <v>21EB05</v>
      </c>
      <c r="S1490" s="505">
        <v>1.0</v>
      </c>
      <c r="T1490" s="505" t="s">
        <v>3307</v>
      </c>
      <c r="U1490" s="436">
        <f>VLOOKUP(N1490,Register!$B:$E,4,FALSE)</f>
        <v>9000</v>
      </c>
      <c r="V1490" s="412"/>
      <c r="W1490" s="270"/>
      <c r="X1490" s="270"/>
      <c r="Y1490" s="270"/>
      <c r="Z1490" s="270"/>
      <c r="AA1490" s="270"/>
      <c r="AB1490" s="270"/>
      <c r="AC1490" s="270"/>
    </row>
    <row r="1491" ht="15.75" customHeight="1">
      <c r="A1491" s="412"/>
      <c r="B1491" s="412"/>
      <c r="C1491" s="506"/>
      <c r="D1491" s="412"/>
      <c r="E1491" s="412"/>
      <c r="F1491" s="412"/>
      <c r="G1491" s="412"/>
      <c r="H1491" s="412"/>
      <c r="I1491" s="412"/>
      <c r="J1491" s="412"/>
      <c r="K1491" s="412"/>
      <c r="L1491" s="412"/>
      <c r="M1491" s="412"/>
      <c r="N1491" s="111" t="s">
        <v>3222</v>
      </c>
      <c r="O1491" s="344" t="str">
        <f>VLOOKUP(P1491,'Tech. sheet (2)'!$A:$R,18,FALSE)</f>
        <v>L-877-1066-180TS275S2828-USK-21EB05</v>
      </c>
      <c r="P1491" s="343" t="str">
        <f>VLOOKUP(N1491,Register!$B:$E,3,FALSE)</f>
        <v>0,18x877x1066 W/G</v>
      </c>
      <c r="Q1491" s="437" t="str">
        <f>VLOOKUP(P1491,'Tech. sheet (2)'!$A:$S,17,FALSE)</f>
        <v>BUF-13 A</v>
      </c>
      <c r="R1491" s="437" t="str">
        <f>VLOOKUP(P1491,'Tech. sheet (2)'!$A:$S,12,FALSE)</f>
        <v>W/G</v>
      </c>
      <c r="S1491" s="505">
        <v>2.0</v>
      </c>
      <c r="T1491" s="505" t="s">
        <v>3309</v>
      </c>
      <c r="U1491" s="436">
        <f>VLOOKUP(N1491,Register!$B:$E,4,FALSE)</f>
        <v>7000</v>
      </c>
      <c r="V1491" s="412"/>
      <c r="W1491" s="270"/>
      <c r="X1491" s="270"/>
      <c r="Y1491" s="270"/>
      <c r="Z1491" s="270"/>
      <c r="AA1491" s="270"/>
      <c r="AB1491" s="270"/>
      <c r="AC1491" s="270"/>
    </row>
    <row r="1492" ht="15.75" customHeight="1">
      <c r="A1492" s="412"/>
      <c r="B1492" s="412"/>
      <c r="C1492" s="506"/>
      <c r="D1492" s="412"/>
      <c r="E1492" s="412"/>
      <c r="F1492" s="412"/>
      <c r="G1492" s="412"/>
      <c r="H1492" s="412"/>
      <c r="I1492" s="412"/>
      <c r="J1492" s="412"/>
      <c r="K1492" s="412"/>
      <c r="L1492" s="412"/>
      <c r="M1492" s="412"/>
      <c r="N1492" s="111" t="s">
        <v>3195</v>
      </c>
      <c r="O1492" s="344" t="str">
        <f>VLOOKUP(P1492,'Tech. sheet (2)'!$A:$R,18,FALSE)</f>
        <v>L-838-941,7-200TH550S2828-RAS-21EK05</v>
      </c>
      <c r="P1492" s="343" t="str">
        <f>VLOOKUP(N1492,Register!$B:$E,3,FALSE)</f>
        <v>OT99-21EK05 RAS 203XQ</v>
      </c>
      <c r="Q1492" s="437" t="str">
        <f>VLOOKUP(P1492,'Tech. sheet (2)'!$A:$S,17,FALSE)</f>
        <v>99-C-7 A</v>
      </c>
      <c r="R1492" s="437" t="str">
        <f>VLOOKUP(P1492,'Tech. sheet (2)'!$A:$S,12,FALSE)</f>
        <v>21EK05</v>
      </c>
      <c r="S1492" s="505">
        <v>3.0</v>
      </c>
      <c r="T1492" s="505" t="s">
        <v>3310</v>
      </c>
      <c r="U1492" s="436">
        <f>VLOOKUP(N1492,Register!$B:$E,4,FALSE)</f>
        <v>5100</v>
      </c>
      <c r="V1492" s="412"/>
      <c r="W1492" s="270"/>
      <c r="X1492" s="270"/>
      <c r="Y1492" s="270"/>
      <c r="Z1492" s="270"/>
      <c r="AA1492" s="270"/>
      <c r="AB1492" s="270"/>
      <c r="AC1492" s="270"/>
    </row>
    <row r="1493" ht="15.75" customHeight="1">
      <c r="A1493" s="412"/>
      <c r="B1493" s="412"/>
      <c r="C1493" s="506"/>
      <c r="D1493" s="412"/>
      <c r="E1493" s="412"/>
      <c r="F1493" s="412"/>
      <c r="G1493" s="412"/>
      <c r="H1493" s="412"/>
      <c r="I1493" s="412"/>
      <c r="J1493" s="412"/>
      <c r="K1493" s="412"/>
      <c r="L1493" s="412"/>
      <c r="M1493" s="412"/>
      <c r="N1493" s="111" t="s">
        <v>3222</v>
      </c>
      <c r="O1493" s="344" t="str">
        <f>VLOOKUP(P1493,'Tech. sheet (2)'!$A:$R,18,FALSE)</f>
        <v>L-877-1066-180TS275S2828-USK-21EB05</v>
      </c>
      <c r="P1493" s="343" t="str">
        <f>VLOOKUP(N1493,Register!$B:$E,3,FALSE)</f>
        <v>0,18x877x1066 W/G</v>
      </c>
      <c r="Q1493" s="437" t="str">
        <f>VLOOKUP(P1493,'Tech. sheet (2)'!$A:$S,17,FALSE)</f>
        <v>BUF-13 A</v>
      </c>
      <c r="R1493" s="437" t="str">
        <f>VLOOKUP(P1493,'Tech. sheet (2)'!$A:$S,12,FALSE)</f>
        <v>W/G</v>
      </c>
      <c r="S1493" s="505">
        <v>3.0</v>
      </c>
      <c r="T1493" s="505" t="s">
        <v>3310</v>
      </c>
      <c r="U1493" s="436">
        <f>VLOOKUP(N1493,Register!$B:$E,4,FALSE)</f>
        <v>7000</v>
      </c>
      <c r="V1493" s="412"/>
      <c r="W1493" s="270"/>
      <c r="X1493" s="270"/>
      <c r="Y1493" s="270"/>
      <c r="Z1493" s="270"/>
      <c r="AA1493" s="270"/>
      <c r="AB1493" s="270"/>
      <c r="AC1493" s="270"/>
    </row>
    <row r="1494" ht="15.75" customHeight="1">
      <c r="A1494" s="412"/>
      <c r="B1494" s="412"/>
      <c r="C1494" s="506"/>
      <c r="D1494" s="412"/>
      <c r="E1494" s="412"/>
      <c r="F1494" s="412"/>
      <c r="G1494" s="412"/>
      <c r="H1494" s="412"/>
      <c r="I1494" s="412"/>
      <c r="J1494" s="412"/>
      <c r="K1494" s="412"/>
      <c r="L1494" s="412"/>
      <c r="M1494" s="412"/>
      <c r="N1494" s="111" t="s">
        <v>3225</v>
      </c>
      <c r="O1494" s="344" t="str">
        <f>VLOOKUP(P1494,'Tech. sheet (2)'!$A:$R,18,FALSE)</f>
        <v>L-913-766-140TS340F2020-RAS-21EK05</v>
      </c>
      <c r="P1494" s="343" t="str">
        <f>VLOOKUP(N1494,Register!$B:$E,3,FALSE)</f>
        <v>0,14x913x766 RAS 21E</v>
      </c>
      <c r="Q1494" s="437" t="str">
        <f>VLOOKUP(P1494,'Tech. sheet (2)'!$A:$S,17,FALSE)</f>
        <v>BUF-2</v>
      </c>
      <c r="R1494" s="437" t="str">
        <f>VLOOKUP(P1494,'Tech. sheet (2)'!$A:$S,12,FALSE)</f>
        <v>21EK05</v>
      </c>
      <c r="S1494" s="522">
        <v>1.0</v>
      </c>
      <c r="T1494" s="505" t="s">
        <v>3306</v>
      </c>
      <c r="U1494" s="436">
        <f>VLOOKUP(N1494,Register!$B:$E,4,FALSE)</f>
        <v>20000</v>
      </c>
      <c r="V1494" s="412"/>
      <c r="W1494" s="270"/>
      <c r="X1494" s="270"/>
      <c r="Y1494" s="270"/>
      <c r="Z1494" s="270"/>
      <c r="AA1494" s="270"/>
      <c r="AB1494" s="270"/>
      <c r="AC1494" s="270"/>
    </row>
    <row r="1495" ht="15.75" customHeight="1">
      <c r="A1495" s="412"/>
      <c r="B1495" s="412"/>
      <c r="C1495" s="506"/>
      <c r="D1495" s="412"/>
      <c r="E1495" s="412"/>
      <c r="F1495" s="412"/>
      <c r="G1495" s="412"/>
      <c r="H1495" s="412"/>
      <c r="I1495" s="412"/>
      <c r="J1495" s="412"/>
      <c r="K1495" s="412"/>
      <c r="L1495" s="412"/>
      <c r="M1495" s="412"/>
      <c r="N1495" s="111" t="s">
        <v>3225</v>
      </c>
      <c r="O1495" s="344" t="str">
        <f>VLOOKUP(P1495,'Tech. sheet (2)'!$A:$R,18,FALSE)</f>
        <v>L-913-766-140TS340F2020-RAS-21EK05</v>
      </c>
      <c r="P1495" s="343" t="str">
        <f>VLOOKUP(N1495,Register!$B:$E,3,FALSE)</f>
        <v>0,14x913x766 RAS 21E</v>
      </c>
      <c r="Q1495" s="437" t="str">
        <f>VLOOKUP(P1495,'Tech. sheet (2)'!$A:$S,17,FALSE)</f>
        <v>BUF-2</v>
      </c>
      <c r="R1495" s="437" t="str">
        <f>VLOOKUP(P1495,'Tech. sheet (2)'!$A:$S,12,FALSE)</f>
        <v>21EK05</v>
      </c>
      <c r="S1495" s="505">
        <v>2.0</v>
      </c>
      <c r="T1495" s="505" t="s">
        <v>3317</v>
      </c>
      <c r="U1495" s="436">
        <f>VLOOKUP(N1495,Register!$B:$E,4,FALSE)</f>
        <v>20000</v>
      </c>
      <c r="V1495" s="412"/>
      <c r="W1495" s="270"/>
      <c r="X1495" s="270"/>
      <c r="Y1495" s="270"/>
      <c r="Z1495" s="270"/>
      <c r="AA1495" s="270"/>
      <c r="AB1495" s="270"/>
      <c r="AC1495" s="270"/>
    </row>
    <row r="1496" ht="15.75" customHeight="1">
      <c r="A1496" s="412"/>
      <c r="B1496" s="412"/>
      <c r="C1496" s="506"/>
      <c r="D1496" s="412"/>
      <c r="E1496" s="412"/>
      <c r="F1496" s="412"/>
      <c r="G1496" s="412"/>
      <c r="H1496" s="412"/>
      <c r="I1496" s="412"/>
      <c r="J1496" s="412"/>
      <c r="K1496" s="412"/>
      <c r="L1496" s="412"/>
      <c r="M1496" s="412"/>
      <c r="N1496" s="111" t="s">
        <v>3223</v>
      </c>
      <c r="O1496" s="344" t="str">
        <f>VLOOKUP(P1496,'Tech. sheet (2)'!$A:$R,18,FALSE)</f>
        <v>L-920-778-140TS340S2828-RAS-21EB05</v>
      </c>
      <c r="P1496" s="343" t="str">
        <f>VLOOKUP(N1496,Register!$B:$E,3,FALSE)</f>
        <v>0,14x920x778 RAS 21EB05</v>
      </c>
      <c r="Q1496" s="437" t="str">
        <f>VLOOKUP(P1496,'Tech. sheet (2)'!$A:$S,17,FALSE)</f>
        <v>BUF-21 A</v>
      </c>
      <c r="R1496" s="437" t="str">
        <f>VLOOKUP(P1496,'Tech. sheet (2)'!$A:$S,12,FALSE)</f>
        <v>21EB05</v>
      </c>
      <c r="S1496" s="505">
        <v>2.0</v>
      </c>
      <c r="T1496" s="505" t="s">
        <v>3317</v>
      </c>
      <c r="U1496" s="436">
        <f>VLOOKUP(N1496,Register!$B:$E,4,FALSE)</f>
        <v>9000</v>
      </c>
      <c r="V1496" s="412"/>
      <c r="W1496" s="270"/>
      <c r="X1496" s="270"/>
      <c r="Y1496" s="270"/>
      <c r="Z1496" s="270"/>
      <c r="AA1496" s="270"/>
      <c r="AB1496" s="270"/>
      <c r="AC1496" s="270"/>
    </row>
    <row r="1497" ht="15.75" customHeight="1">
      <c r="A1497" s="412"/>
      <c r="B1497" s="412"/>
      <c r="C1497" s="506"/>
      <c r="D1497" s="412"/>
      <c r="E1497" s="412"/>
      <c r="F1497" s="412"/>
      <c r="G1497" s="412"/>
      <c r="H1497" s="412"/>
      <c r="I1497" s="412"/>
      <c r="J1497" s="412"/>
      <c r="K1497" s="412"/>
      <c r="L1497" s="412"/>
      <c r="M1497" s="412"/>
      <c r="N1497" s="111" t="s">
        <v>3223</v>
      </c>
      <c r="O1497" s="344" t="str">
        <f>VLOOKUP(P1497,'Tech. sheet (2)'!$A:$R,18,FALSE)</f>
        <v>L-920-778-140TS340S2828-RAS-21EB05</v>
      </c>
      <c r="P1497" s="343" t="str">
        <f>VLOOKUP(N1497,Register!$B:$E,3,FALSE)</f>
        <v>0,14x920x778 RAS 21EB05</v>
      </c>
      <c r="Q1497" s="437" t="str">
        <f>VLOOKUP(P1497,'Tech. sheet (2)'!$A:$S,17,FALSE)</f>
        <v>BUF-21 A</v>
      </c>
      <c r="R1497" s="437" t="str">
        <f>VLOOKUP(P1497,'Tech. sheet (2)'!$A:$S,12,FALSE)</f>
        <v>21EB05</v>
      </c>
      <c r="S1497" s="505">
        <v>3.0</v>
      </c>
      <c r="T1497" s="505" t="s">
        <v>3310</v>
      </c>
      <c r="U1497" s="436">
        <f>VLOOKUP(N1497,Register!$B:$E,4,FALSE)</f>
        <v>9000</v>
      </c>
      <c r="V1497" s="412"/>
      <c r="W1497" s="270"/>
      <c r="X1497" s="270"/>
      <c r="Y1497" s="270"/>
      <c r="Z1497" s="270"/>
      <c r="AA1497" s="270"/>
      <c r="AB1497" s="270"/>
      <c r="AC1497" s="270"/>
    </row>
    <row r="1498" ht="15.75" customHeight="1">
      <c r="A1498" s="412"/>
      <c r="B1498" s="412"/>
      <c r="C1498" s="506"/>
      <c r="D1498" s="412"/>
      <c r="E1498" s="412"/>
      <c r="F1498" s="412"/>
      <c r="G1498" s="412"/>
      <c r="H1498" s="412"/>
      <c r="I1498" s="412"/>
      <c r="J1498" s="412"/>
      <c r="K1498" s="412"/>
      <c r="L1498" s="412"/>
      <c r="M1498" s="412"/>
      <c r="N1498" s="111" t="s">
        <v>3225</v>
      </c>
      <c r="O1498" s="344" t="str">
        <f>VLOOKUP(P1498,'Tech. sheet (2)'!$A:$R,18,FALSE)</f>
        <v>L-913-766-140TS340F2020-RAS-21EK05</v>
      </c>
      <c r="P1498" s="343" t="str">
        <f>VLOOKUP(N1498,Register!$B:$E,3,FALSE)</f>
        <v>0,14x913x766 RAS 21E</v>
      </c>
      <c r="Q1498" s="437" t="str">
        <f>VLOOKUP(P1498,'Tech. sheet (2)'!$A:$S,17,FALSE)</f>
        <v>BUF-2</v>
      </c>
      <c r="R1498" s="437" t="str">
        <f>VLOOKUP(P1498,'Tech. sheet (2)'!$A:$S,12,FALSE)</f>
        <v>21EK05</v>
      </c>
      <c r="S1498" s="505">
        <v>3.0</v>
      </c>
      <c r="T1498" s="505" t="s">
        <v>3310</v>
      </c>
      <c r="U1498" s="436">
        <f>VLOOKUP(N1498,Register!$B:$E,4,FALSE)</f>
        <v>20000</v>
      </c>
      <c r="V1498" s="412"/>
      <c r="W1498" s="270"/>
      <c r="X1498" s="270"/>
      <c r="Y1498" s="270"/>
      <c r="Z1498" s="270"/>
      <c r="AA1498" s="270"/>
      <c r="AB1498" s="270"/>
      <c r="AC1498" s="270"/>
    </row>
    <row r="1499" ht="15.75" customHeight="1">
      <c r="A1499" s="412"/>
      <c r="B1499" s="412"/>
      <c r="C1499" s="506"/>
      <c r="D1499" s="412"/>
      <c r="E1499" s="412"/>
      <c r="F1499" s="412"/>
      <c r="G1499" s="412"/>
      <c r="H1499" s="412"/>
      <c r="I1499" s="412"/>
      <c r="J1499" s="412"/>
      <c r="K1499" s="412"/>
      <c r="L1499" s="412"/>
      <c r="M1499" s="412"/>
      <c r="N1499" s="111" t="s">
        <v>3232</v>
      </c>
      <c r="O1499" s="344" t="str">
        <f>VLOOKUP(P1499,'Tech. sheet (2)'!$A:$R,18,FALSE)</f>
        <v>L-922-868-170TH580S2828-BAO-08CB05 MET</v>
      </c>
      <c r="P1499" s="343" t="str">
        <f>VLOOKUP(N1499,Register!$B:$E,3,FALSE)</f>
        <v>OT070-08CB05 MET BAO</v>
      </c>
      <c r="Q1499" s="437" t="str">
        <f>VLOOKUP(P1499,'Tech. sheet (2)'!$A:$S,17,FALSE)</f>
        <v>70-10 A</v>
      </c>
      <c r="R1499" s="437" t="str">
        <f>VLOOKUP(P1499,'Tech. sheet (2)'!$A:$S,12,FALSE)</f>
        <v>08CB05</v>
      </c>
      <c r="S1499" s="505">
        <v>1.0</v>
      </c>
      <c r="T1499" s="505">
        <v>816944.0</v>
      </c>
      <c r="U1499" s="436">
        <f>VLOOKUP(N1499,Register!$B:$E,4,FALSE)</f>
        <v>25000</v>
      </c>
      <c r="V1499" s="412"/>
      <c r="W1499" s="270"/>
      <c r="X1499" s="270"/>
      <c r="Y1499" s="270"/>
      <c r="Z1499" s="270"/>
      <c r="AA1499" s="270"/>
      <c r="AB1499" s="270"/>
      <c r="AC1499" s="270"/>
    </row>
    <row r="1500" ht="15.75" customHeight="1">
      <c r="A1500" s="412"/>
      <c r="B1500" s="412"/>
      <c r="C1500" s="506"/>
      <c r="D1500" s="412"/>
      <c r="E1500" s="412"/>
      <c r="F1500" s="412"/>
      <c r="G1500" s="412"/>
      <c r="H1500" s="412"/>
      <c r="I1500" s="412"/>
      <c r="J1500" s="412"/>
      <c r="K1500" s="412"/>
      <c r="L1500" s="412"/>
      <c r="M1500" s="412"/>
      <c r="N1500" s="111" t="s">
        <v>3232</v>
      </c>
      <c r="O1500" s="344" t="str">
        <f>VLOOKUP(P1500,'Tech. sheet (2)'!$A:$R,18,FALSE)</f>
        <v>L-922-868-170TH580S2828-BAO-08CB05 MET</v>
      </c>
      <c r="P1500" s="343" t="str">
        <f>VLOOKUP(N1500,Register!$B:$E,3,FALSE)</f>
        <v>OT070-08CB05 MET BAO</v>
      </c>
      <c r="Q1500" s="437" t="str">
        <f>VLOOKUP(P1500,'Tech. sheet (2)'!$A:$S,17,FALSE)</f>
        <v>70-10 A</v>
      </c>
      <c r="R1500" s="437" t="str">
        <f>VLOOKUP(P1500,'Tech. sheet (2)'!$A:$S,12,FALSE)</f>
        <v>08CB05</v>
      </c>
      <c r="S1500" s="505">
        <v>2.0</v>
      </c>
      <c r="T1500" s="505">
        <v>816361.0</v>
      </c>
      <c r="U1500" s="436">
        <f>VLOOKUP(N1500,Register!$B:$E,4,FALSE)</f>
        <v>25000</v>
      </c>
      <c r="V1500" s="412"/>
      <c r="W1500" s="270"/>
      <c r="X1500" s="270"/>
      <c r="Y1500" s="270"/>
      <c r="Z1500" s="270"/>
      <c r="AA1500" s="270"/>
      <c r="AB1500" s="270"/>
      <c r="AC1500" s="270"/>
    </row>
    <row r="1501" ht="15.75" customHeight="1">
      <c r="A1501" s="412"/>
      <c r="B1501" s="412"/>
      <c r="C1501" s="506"/>
      <c r="D1501" s="412"/>
      <c r="E1501" s="412"/>
      <c r="F1501" s="412"/>
      <c r="G1501" s="412"/>
      <c r="H1501" s="412"/>
      <c r="I1501" s="412"/>
      <c r="J1501" s="412"/>
      <c r="K1501" s="412"/>
      <c r="L1501" s="412"/>
      <c r="M1501" s="412"/>
      <c r="N1501" s="111"/>
      <c r="O1501" s="344" t="str">
        <f>VLOOKUP(P1501,'Tech. sheet (2)'!$A:$R,18,FALSE)</f>
        <v>#N/A</v>
      </c>
      <c r="P1501" s="343" t="str">
        <f>VLOOKUP(N1501,Register!$B:$E,3,FALSE)</f>
        <v>#N/A</v>
      </c>
      <c r="Q1501" s="437" t="str">
        <f>VLOOKUP(P1501,'Tech. sheet (2)'!$A:$S,17,FALSE)</f>
        <v>#N/A</v>
      </c>
      <c r="R1501" s="437" t="str">
        <f>VLOOKUP(P1501,'Tech. sheet (2)'!$A:$S,12,FALSE)</f>
        <v>#N/A</v>
      </c>
      <c r="S1501" s="505"/>
      <c r="T1501" s="505"/>
      <c r="U1501" s="436" t="str">
        <f>VLOOKUP(N1501,Register!$B:$E,4,FALSE)</f>
        <v>#N/A</v>
      </c>
      <c r="V1501" s="412"/>
      <c r="W1501" s="270"/>
      <c r="X1501" s="270"/>
      <c r="Y1501" s="270"/>
      <c r="Z1501" s="270"/>
      <c r="AA1501" s="270"/>
      <c r="AB1501" s="270"/>
      <c r="AC1501" s="270"/>
    </row>
    <row r="1502" ht="15.75" customHeight="1">
      <c r="A1502" s="412"/>
      <c r="B1502" s="412"/>
      <c r="C1502" s="506"/>
      <c r="D1502" s="412"/>
      <c r="E1502" s="412"/>
      <c r="F1502" s="412"/>
      <c r="G1502" s="412"/>
      <c r="H1502" s="412"/>
      <c r="I1502" s="412"/>
      <c r="J1502" s="412"/>
      <c r="K1502" s="412"/>
      <c r="L1502" s="412"/>
      <c r="M1502" s="412"/>
      <c r="N1502" s="111"/>
      <c r="O1502" s="344" t="str">
        <f>VLOOKUP(P1502,'Tech. sheet (2)'!$A:$R,18,FALSE)</f>
        <v>#N/A</v>
      </c>
      <c r="P1502" s="343" t="str">
        <f>VLOOKUP(N1502,Register!$B:$E,3,FALSE)</f>
        <v>#N/A</v>
      </c>
      <c r="Q1502" s="437" t="str">
        <f>VLOOKUP(P1502,'Tech. sheet (2)'!$A:$S,17,FALSE)</f>
        <v>#N/A</v>
      </c>
      <c r="R1502" s="437" t="str">
        <f>VLOOKUP(P1502,'Tech. sheet (2)'!$A:$S,12,FALSE)</f>
        <v>#N/A</v>
      </c>
      <c r="S1502" s="505"/>
      <c r="T1502" s="505"/>
      <c r="U1502" s="436" t="str">
        <f>VLOOKUP(N1502,Register!$B:$E,4,FALSE)</f>
        <v>#N/A</v>
      </c>
      <c r="V1502" s="412"/>
      <c r="W1502" s="270"/>
      <c r="X1502" s="270"/>
      <c r="Y1502" s="270"/>
      <c r="Z1502" s="270"/>
      <c r="AA1502" s="270"/>
      <c r="AB1502" s="270"/>
      <c r="AC1502" s="270"/>
    </row>
    <row r="1503" ht="15.75" customHeight="1">
      <c r="A1503" s="412"/>
      <c r="B1503" s="412"/>
      <c r="C1503" s="506"/>
      <c r="D1503" s="412"/>
      <c r="E1503" s="412"/>
      <c r="F1503" s="412"/>
      <c r="G1503" s="412"/>
      <c r="H1503" s="412"/>
      <c r="I1503" s="412"/>
      <c r="J1503" s="412"/>
      <c r="K1503" s="412"/>
      <c r="L1503" s="412"/>
      <c r="M1503" s="412"/>
      <c r="N1503" s="111"/>
      <c r="O1503" s="344" t="str">
        <f>VLOOKUP(P1503,'Tech. sheet (2)'!$A:$R,18,FALSE)</f>
        <v>#N/A</v>
      </c>
      <c r="P1503" s="343" t="str">
        <f>VLOOKUP(N1503,Register!$B:$E,3,FALSE)</f>
        <v>#N/A</v>
      </c>
      <c r="Q1503" s="437" t="str">
        <f>VLOOKUP(P1503,'Tech. sheet (2)'!$A:$S,17,FALSE)</f>
        <v>#N/A</v>
      </c>
      <c r="R1503" s="437" t="str">
        <f>VLOOKUP(P1503,'Tech. sheet (2)'!$A:$S,12,FALSE)</f>
        <v>#N/A</v>
      </c>
      <c r="S1503" s="505"/>
      <c r="T1503" s="505"/>
      <c r="U1503" s="436" t="str">
        <f>VLOOKUP(N1503,Register!$B:$E,4,FALSE)</f>
        <v>#N/A</v>
      </c>
      <c r="V1503" s="412"/>
      <c r="W1503" s="270"/>
      <c r="X1503" s="270"/>
      <c r="Y1503" s="270"/>
      <c r="Z1503" s="270"/>
      <c r="AA1503" s="270"/>
      <c r="AB1503" s="270"/>
      <c r="AC1503" s="270"/>
    </row>
    <row r="1504" ht="15.75" customHeight="1">
      <c r="A1504" s="412"/>
      <c r="B1504" s="412"/>
      <c r="C1504" s="506"/>
      <c r="D1504" s="412"/>
      <c r="E1504" s="412"/>
      <c r="F1504" s="412"/>
      <c r="G1504" s="412"/>
      <c r="H1504" s="412"/>
      <c r="I1504" s="412"/>
      <c r="J1504" s="412"/>
      <c r="K1504" s="412"/>
      <c r="L1504" s="412"/>
      <c r="M1504" s="412"/>
      <c r="N1504" s="111"/>
      <c r="O1504" s="344" t="str">
        <f>VLOOKUP(P1504,'Tech. sheet (2)'!$A:$R,18,FALSE)</f>
        <v>#N/A</v>
      </c>
      <c r="P1504" s="343" t="str">
        <f>VLOOKUP(N1504,Register!$B:$E,3,FALSE)</f>
        <v>#N/A</v>
      </c>
      <c r="Q1504" s="437" t="str">
        <f>VLOOKUP(P1504,'Tech. sheet (2)'!$A:$S,17,FALSE)</f>
        <v>#N/A</v>
      </c>
      <c r="R1504" s="437" t="str">
        <f>VLOOKUP(P1504,'Tech. sheet (2)'!$A:$S,12,FALSE)</f>
        <v>#N/A</v>
      </c>
      <c r="S1504" s="505"/>
      <c r="T1504" s="505"/>
      <c r="U1504" s="436" t="str">
        <f>VLOOKUP(N1504,Register!$B:$E,4,FALSE)</f>
        <v>#N/A</v>
      </c>
      <c r="V1504" s="412"/>
      <c r="W1504" s="270"/>
      <c r="X1504" s="270"/>
      <c r="Y1504" s="270"/>
      <c r="Z1504" s="270"/>
      <c r="AA1504" s="270"/>
      <c r="AB1504" s="270"/>
      <c r="AC1504" s="270"/>
    </row>
    <row r="1505" ht="15.75" customHeight="1">
      <c r="A1505" s="412"/>
      <c r="B1505" s="412"/>
      <c r="C1505" s="506"/>
      <c r="D1505" s="412"/>
      <c r="E1505" s="412"/>
      <c r="F1505" s="412"/>
      <c r="G1505" s="412"/>
      <c r="H1505" s="412"/>
      <c r="I1505" s="412"/>
      <c r="J1505" s="412"/>
      <c r="K1505" s="412"/>
      <c r="L1505" s="412"/>
      <c r="M1505" s="412"/>
      <c r="N1505" s="111"/>
      <c r="O1505" s="344" t="str">
        <f>VLOOKUP(P1505,'Tech. sheet (2)'!$A:$R,18,FALSE)</f>
        <v>#N/A</v>
      </c>
      <c r="P1505" s="343" t="str">
        <f>VLOOKUP(N1505,Register!$B:$E,3,FALSE)</f>
        <v>#N/A</v>
      </c>
      <c r="Q1505" s="437" t="str">
        <f>VLOOKUP(P1505,'Tech. sheet (2)'!$A:$S,17,FALSE)</f>
        <v>#N/A</v>
      </c>
      <c r="R1505" s="437" t="str">
        <f>VLOOKUP(P1505,'Tech. sheet (2)'!$A:$S,12,FALSE)</f>
        <v>#N/A</v>
      </c>
      <c r="S1505" s="505"/>
      <c r="T1505" s="505"/>
      <c r="U1505" s="436" t="str">
        <f>VLOOKUP(N1505,Register!$B:$E,4,FALSE)</f>
        <v>#N/A</v>
      </c>
      <c r="V1505" s="412"/>
      <c r="W1505" s="270"/>
      <c r="X1505" s="270"/>
      <c r="Y1505" s="270"/>
      <c r="Z1505" s="270"/>
      <c r="AA1505" s="270"/>
      <c r="AB1505" s="270"/>
      <c r="AC1505" s="270"/>
    </row>
    <row r="1506" ht="15.75" customHeight="1">
      <c r="A1506" s="412"/>
      <c r="B1506" s="412"/>
      <c r="C1506" s="506"/>
      <c r="D1506" s="412"/>
      <c r="E1506" s="412"/>
      <c r="F1506" s="412"/>
      <c r="G1506" s="412"/>
      <c r="H1506" s="412"/>
      <c r="I1506" s="412"/>
      <c r="J1506" s="412"/>
      <c r="K1506" s="412"/>
      <c r="L1506" s="412"/>
      <c r="M1506" s="412"/>
      <c r="N1506" s="111"/>
      <c r="O1506" s="344" t="str">
        <f>VLOOKUP(P1506,'Tech. sheet (2)'!$A:$R,18,FALSE)</f>
        <v>#N/A</v>
      </c>
      <c r="P1506" s="343" t="str">
        <f>VLOOKUP(N1506,Register!$B:$E,3,FALSE)</f>
        <v>#N/A</v>
      </c>
      <c r="Q1506" s="437" t="str">
        <f>VLOOKUP(P1506,'Tech. sheet (2)'!$A:$S,17,FALSE)</f>
        <v>#N/A</v>
      </c>
      <c r="R1506" s="437" t="str">
        <f>VLOOKUP(P1506,'Tech. sheet (2)'!$A:$S,12,FALSE)</f>
        <v>#N/A</v>
      </c>
      <c r="S1506" s="505"/>
      <c r="T1506" s="505"/>
      <c r="U1506" s="436" t="str">
        <f>VLOOKUP(N1506,Register!$B:$E,4,FALSE)</f>
        <v>#N/A</v>
      </c>
      <c r="V1506" s="412"/>
      <c r="W1506" s="270"/>
      <c r="X1506" s="270"/>
      <c r="Y1506" s="270"/>
      <c r="Z1506" s="270"/>
      <c r="AA1506" s="270"/>
      <c r="AB1506" s="270"/>
      <c r="AC1506" s="270"/>
    </row>
    <row r="1507" ht="15.75" customHeight="1">
      <c r="A1507" s="412"/>
      <c r="B1507" s="412"/>
      <c r="C1507" s="506"/>
      <c r="D1507" s="412"/>
      <c r="E1507" s="412"/>
      <c r="F1507" s="412"/>
      <c r="G1507" s="412"/>
      <c r="H1507" s="412"/>
      <c r="I1507" s="412"/>
      <c r="J1507" s="412"/>
      <c r="K1507" s="412"/>
      <c r="L1507" s="412"/>
      <c r="M1507" s="412"/>
      <c r="N1507" s="111"/>
      <c r="O1507" s="344" t="str">
        <f>VLOOKUP(P1507,'Tech. sheet (2)'!$A:$R,18,FALSE)</f>
        <v>#N/A</v>
      </c>
      <c r="P1507" s="343" t="str">
        <f>VLOOKUP(N1507,Register!$B:$E,3,FALSE)</f>
        <v>#N/A</v>
      </c>
      <c r="Q1507" s="437" t="str">
        <f>VLOOKUP(P1507,'Tech. sheet (2)'!$A:$S,17,FALSE)</f>
        <v>#N/A</v>
      </c>
      <c r="R1507" s="437" t="str">
        <f>VLOOKUP(P1507,'Tech. sheet (2)'!$A:$S,12,FALSE)</f>
        <v>#N/A</v>
      </c>
      <c r="S1507" s="505"/>
      <c r="T1507" s="505"/>
      <c r="U1507" s="436" t="str">
        <f>VLOOKUP(N1507,Register!$B:$E,4,FALSE)</f>
        <v>#N/A</v>
      </c>
      <c r="V1507" s="412"/>
      <c r="W1507" s="270"/>
      <c r="X1507" s="270"/>
      <c r="Y1507" s="270"/>
      <c r="Z1507" s="270"/>
      <c r="AA1507" s="270"/>
      <c r="AB1507" s="270"/>
      <c r="AC1507" s="270"/>
    </row>
    <row r="1508" ht="15.75" customHeight="1">
      <c r="A1508" s="412"/>
      <c r="B1508" s="412"/>
      <c r="C1508" s="506"/>
      <c r="D1508" s="412"/>
      <c r="E1508" s="412"/>
      <c r="F1508" s="412"/>
      <c r="G1508" s="412"/>
      <c r="H1508" s="412"/>
      <c r="I1508" s="412"/>
      <c r="J1508" s="412"/>
      <c r="K1508" s="412"/>
      <c r="L1508" s="412"/>
      <c r="M1508" s="412"/>
      <c r="N1508" s="111"/>
      <c r="O1508" s="344" t="str">
        <f>VLOOKUP(P1508,'Tech. sheet (2)'!$A:$R,18,FALSE)</f>
        <v>#N/A</v>
      </c>
      <c r="P1508" s="343" t="str">
        <f>VLOOKUP(N1508,Register!$B:$E,3,FALSE)</f>
        <v>#N/A</v>
      </c>
      <c r="Q1508" s="437" t="str">
        <f>VLOOKUP(P1508,'Tech. sheet (2)'!$A:$S,17,FALSE)</f>
        <v>#N/A</v>
      </c>
      <c r="R1508" s="437" t="str">
        <f>VLOOKUP(P1508,'Tech. sheet (2)'!$A:$S,12,FALSE)</f>
        <v>#N/A</v>
      </c>
      <c r="S1508" s="505"/>
      <c r="T1508" s="505"/>
      <c r="U1508" s="436" t="str">
        <f>VLOOKUP(N1508,Register!$B:$E,4,FALSE)</f>
        <v>#N/A</v>
      </c>
      <c r="V1508" s="412"/>
      <c r="W1508" s="270"/>
      <c r="X1508" s="270"/>
      <c r="Y1508" s="270"/>
      <c r="Z1508" s="270"/>
      <c r="AA1508" s="270"/>
      <c r="AB1508" s="270"/>
      <c r="AC1508" s="270"/>
    </row>
  </sheetData>
  <mergeCells count="3">
    <mergeCell ref="B1:I1"/>
    <mergeCell ref="O1:V1"/>
    <mergeCell ref="B1392:E1392"/>
  </mergeCells>
  <printOptions/>
  <pageMargins bottom="0.75" footer="0.0" header="0.0" left="0.7" right="0.7" top="0.75"/>
  <pageSetup fitToHeight="0"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05496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6.43"/>
    <col customWidth="1" min="2" max="2" width="25.29"/>
    <col customWidth="1" min="3" max="3" width="34.86"/>
    <col customWidth="1" min="4" max="4" width="34.0"/>
    <col customWidth="1" min="5" max="6" width="13.86"/>
    <col customWidth="1" min="7" max="7" width="10.0"/>
    <col customWidth="1" min="8" max="8" width="9.14"/>
    <col customWidth="1" min="9" max="9" width="10.86"/>
    <col customWidth="1" min="10" max="26" width="9.14"/>
  </cols>
  <sheetData>
    <row r="1">
      <c r="A1" s="270"/>
      <c r="B1" s="270"/>
      <c r="C1" s="523" t="s">
        <v>3337</v>
      </c>
      <c r="D1" s="524"/>
      <c r="E1" s="524"/>
      <c r="F1" s="524"/>
      <c r="G1" s="524"/>
      <c r="H1" s="524"/>
      <c r="I1" s="524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0"/>
      <c r="Z1" s="270"/>
    </row>
    <row r="2">
      <c r="A2" s="111" t="s">
        <v>3338</v>
      </c>
      <c r="B2" s="344" t="s">
        <v>3339</v>
      </c>
      <c r="C2" s="436" t="s">
        <v>3340</v>
      </c>
      <c r="D2" s="436" t="s">
        <v>3341</v>
      </c>
      <c r="E2" s="436" t="s">
        <v>3342</v>
      </c>
      <c r="F2" s="436" t="s">
        <v>3343</v>
      </c>
      <c r="G2" s="436" t="s">
        <v>3344</v>
      </c>
      <c r="H2" s="436" t="s">
        <v>3345</v>
      </c>
      <c r="I2" s="344" t="s">
        <v>3265</v>
      </c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270"/>
    </row>
    <row r="3">
      <c r="A3" s="111" t="s">
        <v>892</v>
      </c>
      <c r="B3" s="156" t="str">
        <f>VLOOKUP(A3,Register!B:D,3,FALSE)</f>
        <v>0,17x838x942 ALU/С</v>
      </c>
      <c r="C3" s="525" t="str">
        <f>VLOOKUP(B3,'Tech. sheet (2)'!A:G,5,FALSE)</f>
        <v>0,17x838x942 2,0/2,8 TH550</v>
      </c>
      <c r="D3" s="437" t="str">
        <f>VLOOKUP(B3,'Tech. sheet (2)'!A:G,6,FALSE)</f>
        <v>T-838-942-170TH550F2820-HBI</v>
      </c>
      <c r="E3" s="436" t="str">
        <f>VLOOKUP(B3,'Tech. sheet (2)'!A:H,8,FALSE)</f>
        <v>ПРЯМ</v>
      </c>
      <c r="F3" s="436" t="str">
        <f>VLOOKUP(B3,'Tech. sheet (2)'!A:J,9,FALSE)</f>
        <v>917х813</v>
      </c>
      <c r="G3" s="436">
        <f>VLOOKUP(B3,'Tech. sheet (2)'!A:J,10,FALSE)</f>
        <v>1500</v>
      </c>
      <c r="H3" s="436">
        <f>VLOOKUP(A3,Register!B:E,4,FALSE)</f>
        <v>25000</v>
      </c>
      <c r="I3" s="129">
        <v>44558.0</v>
      </c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  <c r="X3" s="270"/>
      <c r="Y3" s="270"/>
      <c r="Z3" s="270"/>
    </row>
    <row r="4">
      <c r="A4" s="111" t="s">
        <v>893</v>
      </c>
      <c r="B4" s="156" t="str">
        <f>VLOOKUP(A4,Register!B:D,3,FALSE)</f>
        <v>0,17x838x942 ALU/С</v>
      </c>
      <c r="C4" s="525" t="str">
        <f>VLOOKUP(B4,'Tech. sheet (2)'!A:G,5,FALSE)</f>
        <v>0,17x838x942 2,0/2,8 TH550</v>
      </c>
      <c r="D4" s="437" t="str">
        <f>VLOOKUP(B4,'Tech. sheet (2)'!A:G,6,FALSE)</f>
        <v>T-838-942-170TH550F2820-HBI</v>
      </c>
      <c r="E4" s="436" t="str">
        <f>VLOOKUP(B4,'Tech. sheet (2)'!A:H,8,FALSE)</f>
        <v>ПРЯМ</v>
      </c>
      <c r="F4" s="436" t="str">
        <f>VLOOKUP(B4,'Tech. sheet (2)'!A:J,9,FALSE)</f>
        <v>917х813</v>
      </c>
      <c r="G4" s="436">
        <f>VLOOKUP(B4,'Tech. sheet (2)'!A:J,10,FALSE)</f>
        <v>1500</v>
      </c>
      <c r="H4" s="436">
        <f>VLOOKUP(A4,Register!B:E,4,FALSE)</f>
        <v>30000</v>
      </c>
      <c r="I4" s="129">
        <v>44571.0</v>
      </c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</row>
    <row r="5">
      <c r="A5" s="111" t="s">
        <v>894</v>
      </c>
      <c r="B5" s="156" t="str">
        <f>VLOOKUP(A5,Register!B:D,3,FALSE)</f>
        <v>OT070-ELQ7022A6A  TH550</v>
      </c>
      <c r="C5" s="525" t="str">
        <f>VLOOKUP(B5,'Tech. sheet (2)'!A:G,5,FALSE)</f>
        <v>0,17x922x868 2,8/2,8 TH550</v>
      </c>
      <c r="D5" s="437" t="str">
        <f>VLOOKUP(B5,'Tech. sheet (2)'!A:G,6,FALSE)</f>
        <v>M-922-868-170TH550F2828-HBI</v>
      </c>
      <c r="E5" s="436" t="str">
        <f>VLOOKUP(B5,'Tech. sheet (2)'!A:H,8,FALSE)</f>
        <v>СКРОЛЛ</v>
      </c>
      <c r="F5" s="436" t="str">
        <f>VLOOKUP(B5,'Tech. sheet (2)'!A:J,9,FALSE)</f>
        <v>884х850</v>
      </c>
      <c r="G5" s="436">
        <f>VLOOKUP(B5,'Tech. sheet (2)'!A:J,10,FALSE)</f>
        <v>1500</v>
      </c>
      <c r="H5" s="436">
        <f>VLOOKUP(A5,Register!B:E,4,FALSE)</f>
        <v>20000</v>
      </c>
      <c r="I5" s="129">
        <v>44571.0</v>
      </c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</row>
    <row r="6">
      <c r="A6" s="111" t="s">
        <v>896</v>
      </c>
      <c r="B6" s="156" t="str">
        <f>VLOOKUP(A6,Register!B:D,3,FALSE)</f>
        <v>0,16x920x778 BLANK</v>
      </c>
      <c r="C6" s="525" t="str">
        <f>VLOOKUP(B6,'Tech. sheet (2)'!A:G,5,FALSE)</f>
        <v>0,16x920x778 2,8/2,8 TS340</v>
      </c>
      <c r="D6" s="437" t="str">
        <f>VLOOKUP(B6,'Tech. sheet (2)'!A:G,6,FALSE)</f>
        <v>M-920-778-160TS340S2828-RAS</v>
      </c>
      <c r="E6" s="436" t="str">
        <f>VLOOKUP(B6,'Tech. sheet (2)'!A:H,8,FALSE)</f>
        <v>СКРОЛЛ</v>
      </c>
      <c r="F6" s="436" t="str">
        <f>VLOOKUP(B6,'Tech. sheet (2)'!A:J,9,FALSE)</f>
        <v>818х895</v>
      </c>
      <c r="G6" s="436">
        <f>VLOOKUP(B6,'Tech. sheet (2)'!A:J,10,FALSE)</f>
        <v>1600</v>
      </c>
      <c r="H6" s="436">
        <f>VLOOKUP(A6,Register!B:E,4,FALSE)</f>
        <v>20000</v>
      </c>
      <c r="I6" s="129">
        <v>44571.0</v>
      </c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</row>
    <row r="7">
      <c r="A7" s="111" t="s">
        <v>897</v>
      </c>
      <c r="B7" s="156" t="str">
        <f>VLOOKUP(A7,Register!B:D,3,FALSE)</f>
        <v>0,19x895x907 BLANK</v>
      </c>
      <c r="C7" s="525" t="str">
        <f>VLOOKUP(B7,'Tech. sheet (2)'!A:G,5,FALSE)</f>
        <v>0,19x895x907 2,8/2,0 TH550</v>
      </c>
      <c r="D7" s="437" t="str">
        <f>VLOOKUP(B7,'Tech. sheet (2)'!A:G,6,FALSE)</f>
        <v>M-895-907-190TH550F2820-HBI BLANK</v>
      </c>
      <c r="E7" s="436" t="str">
        <f>VLOOKUP(B7,'Tech. sheet (2)'!A:H,8,FALSE)</f>
        <v>СКРОЛЛ</v>
      </c>
      <c r="F7" s="436" t="str">
        <f>VLOOKUP(B7,'Tech. sheet (2)'!A:J,9,FALSE)</f>
        <v>932х870</v>
      </c>
      <c r="G7" s="436">
        <f>VLOOKUP(B7,'Tech. sheet (2)'!A:J,10,FALSE)</f>
        <v>1500</v>
      </c>
      <c r="H7" s="436">
        <f>VLOOKUP(A7,Register!B:E,4,FALSE)</f>
        <v>50000</v>
      </c>
      <c r="I7" s="129">
        <v>44572.0</v>
      </c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</row>
    <row r="8">
      <c r="A8" s="111" t="s">
        <v>898</v>
      </c>
      <c r="B8" s="156" t="str">
        <f>VLOOKUP(A8,Register!B:D,3,FALSE)</f>
        <v>0,18x860x873  BLANK</v>
      </c>
      <c r="C8" s="525" t="str">
        <f>VLOOKUP(B8,'Tech. sheet (2)'!A:G,5,FALSE)</f>
        <v>0,18x860x873 2,8/2,0 TH550 </v>
      </c>
      <c r="D8" s="437" t="str">
        <f>VLOOKUP(B8,'Tech. sheet (2)'!A:G,6,FALSE)</f>
        <v>M-860-873-180TH550F2820-HBI</v>
      </c>
      <c r="E8" s="436" t="str">
        <f>VLOOKUP(B8,'Tech. sheet (2)'!A:H,8,FALSE)</f>
        <v>СКРОЛЛ</v>
      </c>
      <c r="F8" s="436" t="str">
        <f>VLOOKUP(B8,'Tech. sheet (2)'!A:J,9,FALSE)</f>
        <v>903х844</v>
      </c>
      <c r="G8" s="436">
        <f>VLOOKUP(B8,'Tech. sheet (2)'!A:J,10,FALSE)</f>
        <v>1500</v>
      </c>
      <c r="H8" s="436">
        <f>VLOOKUP(A8,Register!B:E,4,FALSE)</f>
        <v>40000</v>
      </c>
      <c r="I8" s="129">
        <v>44572.0</v>
      </c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</row>
    <row r="9">
      <c r="A9" s="111" t="s">
        <v>899</v>
      </c>
      <c r="B9" s="156" t="str">
        <f>VLOOKUP(A9,Register!B:D,3,FALSE)</f>
        <v>0,14x918x925 G/C</v>
      </c>
      <c r="C9" s="525" t="str">
        <f>VLOOKUP(B9,'Tech. sheet (2)'!A:G,5,FALSE)</f>
        <v>0,14x918x925 2,8/2,8 TS550</v>
      </c>
      <c r="D9" s="437" t="str">
        <f>VLOOKUP(B9,'Tech. sheet (2)'!A:G,6,FALSE)</f>
        <v>T-918-925-140TS550S2828-RAS</v>
      </c>
      <c r="E9" s="436" t="str">
        <f>VLOOKUP(B9,'Tech. sheet (2)'!A:H,8,FALSE)</f>
        <v>ПРЯМ</v>
      </c>
      <c r="F9" s="436" t="str">
        <f>VLOOKUP(B9,'Tech. sheet (2)'!A:J,9,FALSE)</f>
        <v>900x893</v>
      </c>
      <c r="G9" s="436">
        <f>VLOOKUP(B9,'Tech. sheet (2)'!A:J,10,FALSE)</f>
        <v>1500</v>
      </c>
      <c r="H9" s="436">
        <f>VLOOKUP(A9,Register!B:E,4,FALSE)</f>
        <v>9000</v>
      </c>
      <c r="I9" s="129">
        <v>44574.0</v>
      </c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</row>
    <row r="10">
      <c r="A10" s="111" t="s">
        <v>900</v>
      </c>
      <c r="B10" s="156" t="str">
        <f>VLOOKUP(A10,Register!B:D,3,FALSE)</f>
        <v>OT62-ELQ6216A2A ver2</v>
      </c>
      <c r="C10" s="525" t="str">
        <f>VLOOKUP(B10,'Tech. sheet (2)'!A:G,5,FALSE)</f>
        <v>0,17x954x848 2,8/2,8 TH435</v>
      </c>
      <c r="D10" s="437" t="str">
        <f>VLOOKUP(B10,'Tech. sheet (2)'!A:G,6,FALSE)</f>
        <v>M-954-848-170TH435S2828-HBI</v>
      </c>
      <c r="E10" s="436" t="str">
        <f>VLOOKUP(B10,'Tech. sheet (2)'!A:H,8,FALSE)</f>
        <v>СКРОЛЛ</v>
      </c>
      <c r="F10" s="436" t="str">
        <f>VLOOKUP(B10,'Tech. sheet (2)'!A:J,9,FALSE)</f>
        <v>830x917</v>
      </c>
      <c r="G10" s="436">
        <f>VLOOKUP(B10,'Tech. sheet (2)'!A:J,10,FALSE)</f>
        <v>1500</v>
      </c>
      <c r="H10" s="436">
        <f>VLOOKUP(A10,Register!B:E,4,FALSE)</f>
        <v>24000</v>
      </c>
      <c r="I10" s="129">
        <v>44574.0</v>
      </c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</row>
    <row r="11">
      <c r="A11" s="111" t="s">
        <v>904</v>
      </c>
      <c r="B11" s="156" t="str">
        <f>VLOOKUP(A11,Register!B:D,3,FALSE)</f>
        <v>OT62-ELQ6215A5A USK 21E</v>
      </c>
      <c r="C11" s="525" t="str">
        <f>VLOOKUP(B11,'Tech. sheet (2)'!A:G,5,FALSE)</f>
        <v>0,17x954x848 2,8/2,8 TH435</v>
      </c>
      <c r="D11" s="437" t="str">
        <f>VLOOKUP(B11,'Tech. sheet (2)'!A:G,6,FALSE)</f>
        <v>M-954-848-170TH435S2828-USK</v>
      </c>
      <c r="E11" s="436" t="str">
        <f>VLOOKUP(B11,'Tech. sheet (2)'!A:H,8,FALSE)</f>
        <v>СКРОЛЛ</v>
      </c>
      <c r="F11" s="436" t="str">
        <f>VLOOKUP(B11,'Tech. sheet (2)'!A:J,9,FALSE)</f>
        <v>830x917</v>
      </c>
      <c r="G11" s="436">
        <f>VLOOKUP(B11,'Tech. sheet (2)'!A:J,10,FALSE)</f>
        <v>1500</v>
      </c>
      <c r="H11" s="436">
        <f>VLOOKUP(A11,Register!B:E,4,FALSE)</f>
        <v>20000</v>
      </c>
      <c r="I11" s="129">
        <v>44575.0</v>
      </c>
      <c r="J11" s="270"/>
      <c r="K11" s="270"/>
      <c r="L11" s="270"/>
      <c r="M11" s="270"/>
      <c r="N11" s="270"/>
      <c r="O11" s="270"/>
      <c r="P11" s="270"/>
      <c r="Q11" s="270"/>
      <c r="R11" s="270"/>
      <c r="S11" s="270"/>
      <c r="T11" s="270"/>
      <c r="U11" s="270"/>
      <c r="V11" s="270"/>
      <c r="W11" s="270"/>
      <c r="X11" s="270"/>
      <c r="Y11" s="270"/>
      <c r="Z11" s="270"/>
    </row>
    <row r="12">
      <c r="A12" s="111" t="s">
        <v>905</v>
      </c>
      <c r="B12" s="156" t="str">
        <f>VLOOKUP(A12,Register!B:D,3,FALSE)</f>
        <v>OT62-ELQ6216A2A  USK ver3</v>
      </c>
      <c r="C12" s="525" t="str">
        <f>VLOOKUP(B12,'Tech. sheet (2)'!A:G,5,FALSE)</f>
        <v>0,17x954x848 2,8/2,8 TH435</v>
      </c>
      <c r="D12" s="437" t="str">
        <f>VLOOKUP(B12,'Tech. sheet (2)'!A:G,6,FALSE)</f>
        <v>M-954-848-170TH435S2828-USK</v>
      </c>
      <c r="E12" s="436" t="str">
        <f>VLOOKUP(B12,'Tech. sheet (2)'!A:H,8,FALSE)</f>
        <v>СКРОЛЛ</v>
      </c>
      <c r="F12" s="436" t="str">
        <f>VLOOKUP(B12,'Tech. sheet (2)'!A:J,9,FALSE)</f>
        <v>830x917</v>
      </c>
      <c r="G12" s="436">
        <f>VLOOKUP(B12,'Tech. sheet (2)'!A:J,10,FALSE)</f>
        <v>1500</v>
      </c>
      <c r="H12" s="436">
        <f>VLOOKUP(A12,Register!B:E,4,FALSE)</f>
        <v>20000</v>
      </c>
      <c r="I12" s="129">
        <v>44575.0</v>
      </c>
      <c r="J12" s="270"/>
      <c r="K12" s="270"/>
      <c r="L12" s="270"/>
      <c r="M12" s="270"/>
      <c r="N12" s="270"/>
      <c r="O12" s="270"/>
      <c r="P12" s="270"/>
      <c r="Q12" s="270"/>
      <c r="R12" s="270"/>
      <c r="S12" s="270"/>
      <c r="T12" s="270"/>
      <c r="U12" s="270"/>
      <c r="V12" s="270"/>
      <c r="W12" s="270"/>
      <c r="X12" s="270"/>
      <c r="Y12" s="270"/>
      <c r="Z12" s="270"/>
    </row>
    <row r="13">
      <c r="A13" s="270" t="s">
        <v>906</v>
      </c>
      <c r="B13" s="156" t="str">
        <f>VLOOKUP(A13,Register!B:D,3,FALSE)</f>
        <v>OT99-921XQ 0,20 A55B05 </v>
      </c>
      <c r="C13" s="525" t="str">
        <f>VLOOKUP(B13,'Tech. sheet (2)'!A:G,5,FALSE)</f>
        <v>0,20x838x941, 2,8/2,8 TH550</v>
      </c>
      <c r="D13" s="437" t="str">
        <f>VLOOKUP(B13,'Tech. sheet (2)'!A:G,6,FALSE)</f>
        <v>M-838-941,7-200TH550S2828-HBI</v>
      </c>
      <c r="E13" s="436" t="str">
        <f>VLOOKUP(B13,'Tech. sheet (2)'!A:H,8,FALSE)</f>
        <v>СКРОЛЛ</v>
      </c>
      <c r="F13" s="436" t="str">
        <f>VLOOKUP(B13,'Tech. sheet (2)'!A:J,9,FALSE)</f>
        <v>917x813</v>
      </c>
      <c r="G13" s="436">
        <f>VLOOKUP(B13,'Tech. sheet (2)'!A:J,10,FALSE)</f>
        <v>1500</v>
      </c>
      <c r="H13" s="436">
        <f>VLOOKUP(A13,Register!B:E,4,FALSE)</f>
        <v>40000</v>
      </c>
      <c r="I13" s="129">
        <v>44578.0</v>
      </c>
      <c r="J13" s="270"/>
      <c r="K13" s="270"/>
      <c r="L13" s="270"/>
      <c r="M13" s="270"/>
      <c r="N13" s="270"/>
      <c r="O13" s="270"/>
      <c r="P13" s="270"/>
      <c r="Q13" s="270"/>
      <c r="R13" s="270"/>
      <c r="S13" s="270"/>
      <c r="T13" s="270"/>
      <c r="U13" s="270"/>
      <c r="V13" s="270"/>
      <c r="W13" s="270"/>
      <c r="X13" s="270"/>
      <c r="Y13" s="270"/>
      <c r="Z13" s="270"/>
    </row>
    <row r="14">
      <c r="A14" s="111" t="s">
        <v>907</v>
      </c>
      <c r="B14" s="156" t="str">
        <f>VLOOKUP(A14,Register!B:D,3,FALSE)</f>
        <v>0,16x942x790 ALU/С</v>
      </c>
      <c r="C14" s="525" t="str">
        <f>VLOOKUP(B14,'Tech. sheet (2)'!A:G,5,FALSE)</f>
        <v>0,16x942x790 2,0/2,0 TS340</v>
      </c>
      <c r="D14" s="437" t="str">
        <f>VLOOKUP(B14,'Tech. sheet (2)'!A:G,6,FALSE)</f>
        <v>M-942-790-160TS340S2020-RAS</v>
      </c>
      <c r="E14" s="436" t="str">
        <f>VLOOKUP(B14,'Tech. sheet (2)'!A:H,8,FALSE)</f>
        <v>СКРОЛЛ</v>
      </c>
      <c r="F14" s="436" t="str">
        <f>VLOOKUP(B14,'Tech. sheet (2)'!A:J,9,FALSE)</f>
        <v>830х917</v>
      </c>
      <c r="G14" s="436">
        <f>VLOOKUP(B14,'Tech. sheet (2)'!A:J,10,FALSE)</f>
        <v>1700</v>
      </c>
      <c r="H14" s="436">
        <f>VLOOKUP(A14,Register!B:E,4,FALSE)</f>
        <v>30000</v>
      </c>
      <c r="I14" s="129">
        <v>44579.0</v>
      </c>
      <c r="J14" s="270"/>
      <c r="K14" s="270"/>
      <c r="L14" s="270"/>
      <c r="M14" s="270"/>
      <c r="N14" s="270"/>
      <c r="O14" s="270"/>
      <c r="P14" s="270"/>
      <c r="Q14" s="270"/>
      <c r="R14" s="270"/>
      <c r="S14" s="270"/>
      <c r="T14" s="270"/>
      <c r="U14" s="270"/>
      <c r="V14" s="270"/>
      <c r="W14" s="270"/>
      <c r="X14" s="270"/>
      <c r="Y14" s="270"/>
      <c r="Z14" s="270"/>
    </row>
    <row r="15">
      <c r="A15" s="111" t="s">
        <v>908</v>
      </c>
      <c r="B15" s="156" t="str">
        <f>VLOOKUP(A15,Register!B:D,3,FALSE)</f>
        <v>0,14x918x925 G/C</v>
      </c>
      <c r="C15" s="525" t="str">
        <f>VLOOKUP(B15,'Tech. sheet (2)'!A:G,5,FALSE)</f>
        <v>0,14x918x925 2,8/2,8 TS550</v>
      </c>
      <c r="D15" s="437" t="str">
        <f>VLOOKUP(B15,'Tech. sheet (2)'!A:G,6,FALSE)</f>
        <v>T-918-925-140TS550S2828-RAS</v>
      </c>
      <c r="E15" s="436" t="str">
        <f>VLOOKUP(B15,'Tech. sheet (2)'!A:H,8,FALSE)</f>
        <v>ПРЯМ</v>
      </c>
      <c r="F15" s="436" t="str">
        <f>VLOOKUP(B15,'Tech. sheet (2)'!A:J,9,FALSE)</f>
        <v>900x893</v>
      </c>
      <c r="G15" s="436">
        <f>VLOOKUP(B15,'Tech. sheet (2)'!A:J,10,FALSE)</f>
        <v>1500</v>
      </c>
      <c r="H15" s="436">
        <f>VLOOKUP(A15,Register!B:E,4,FALSE)</f>
        <v>20000</v>
      </c>
      <c r="I15" s="129">
        <v>44579.0</v>
      </c>
      <c r="J15" s="270"/>
      <c r="K15" s="270"/>
      <c r="L15" s="270"/>
      <c r="M15" s="270"/>
      <c r="N15" s="270"/>
      <c r="O15" s="270"/>
      <c r="P15" s="270"/>
      <c r="Q15" s="270"/>
      <c r="R15" s="270"/>
      <c r="S15" s="270"/>
      <c r="T15" s="270"/>
      <c r="U15" s="270"/>
      <c r="V15" s="270"/>
      <c r="W15" s="270"/>
      <c r="X15" s="270"/>
      <c r="Y15" s="270"/>
      <c r="Z15" s="270"/>
    </row>
    <row r="16">
      <c r="A16" s="111" t="s">
        <v>909</v>
      </c>
      <c r="B16" s="156" t="str">
        <f>VLOOKUP(A16,Register!B:D,3,FALSE)</f>
        <v>OT070-ELQ7033A2A  TH580</v>
      </c>
      <c r="C16" s="525" t="str">
        <f>VLOOKUP(B16,'Tech. sheet (2)'!A:G,5,FALSE)</f>
        <v>0,17x922x868 2,8/2,8 TH580</v>
      </c>
      <c r="D16" s="437" t="str">
        <f>VLOOKUP(B16,'Tech. sheet (2)'!A:G,6,FALSE)</f>
        <v>M-922-868-170TH580S2828-HBI</v>
      </c>
      <c r="E16" s="436" t="str">
        <f>VLOOKUP(B16,'Tech. sheet (2)'!A:H,8,FALSE)</f>
        <v>СКРОЛЛ</v>
      </c>
      <c r="F16" s="436" t="str">
        <f>VLOOKUP(B16,'Tech. sheet (2)'!A:J,9,FALSE)</f>
        <v>884х850</v>
      </c>
      <c r="G16" s="436">
        <f>VLOOKUP(B16,'Tech. sheet (2)'!A:J,10,FALSE)</f>
        <v>1500</v>
      </c>
      <c r="H16" s="436">
        <f>VLOOKUP(A16,Register!B:E,4,FALSE)</f>
        <v>26000</v>
      </c>
      <c r="I16" s="129">
        <v>44579.0</v>
      </c>
      <c r="J16" s="270"/>
      <c r="K16" s="270"/>
      <c r="L16" s="270"/>
      <c r="M16" s="270"/>
      <c r="N16" s="270"/>
      <c r="O16" s="270"/>
      <c r="P16" s="270"/>
      <c r="Q16" s="270"/>
      <c r="R16" s="270"/>
      <c r="S16" s="270"/>
      <c r="T16" s="270"/>
      <c r="U16" s="270"/>
      <c r="V16" s="270"/>
      <c r="W16" s="270"/>
      <c r="X16" s="270"/>
      <c r="Y16" s="270"/>
      <c r="Z16" s="270"/>
    </row>
    <row r="17">
      <c r="A17" s="111" t="s">
        <v>911</v>
      </c>
      <c r="B17" s="156" t="str">
        <f>VLOOKUP(A17,Register!B:D,3,FALSE)</f>
        <v>OT153-ELQ1554A0A USK</v>
      </c>
      <c r="C17" s="525" t="str">
        <f>VLOOKUP(B17,'Tech. sheet (2)'!A:G,5,FALSE)</f>
        <v>0,27x950x876 5,6/2,8 TH435 USK</v>
      </c>
      <c r="D17" s="437" t="str">
        <f>VLOOKUP(B17,'Tech. sheet (2)'!A:G,6,FALSE)</f>
        <v>M-950-876-270TH435F5628-USK</v>
      </c>
      <c r="E17" s="436" t="str">
        <f>VLOOKUP(B17,'Tech. sheet (2)'!A:H,8,FALSE)</f>
        <v>СКРОЛЛ</v>
      </c>
      <c r="F17" s="436" t="str">
        <f>VLOOKUP(B17,'Tech. sheet (2)'!A:J,9,FALSE)</f>
        <v>920х935</v>
      </c>
      <c r="G17" s="436">
        <f>VLOOKUP(B17,'Tech. sheet (2)'!A:J,10,FALSE)</f>
        <v>1100</v>
      </c>
      <c r="H17" s="436">
        <f>VLOOKUP(A17,Register!B:E,4,FALSE)</f>
        <v>10000</v>
      </c>
      <c r="I17" s="129">
        <v>44580.0</v>
      </c>
      <c r="J17" s="270"/>
      <c r="K17" s="270"/>
      <c r="L17" s="270"/>
      <c r="M17" s="270"/>
      <c r="N17" s="270"/>
      <c r="O17" s="270"/>
      <c r="P17" s="270"/>
      <c r="Q17" s="270"/>
      <c r="R17" s="270"/>
      <c r="S17" s="270"/>
      <c r="T17" s="270"/>
      <c r="U17" s="270"/>
      <c r="V17" s="270"/>
      <c r="W17" s="270"/>
      <c r="X17" s="270"/>
      <c r="Y17" s="270"/>
      <c r="Z17" s="270"/>
    </row>
    <row r="18">
      <c r="A18" s="111" t="s">
        <v>912</v>
      </c>
      <c r="B18" s="156" t="str">
        <f>VLOOKUP(A18,Register!B:D,3,FALSE)</f>
        <v>OT153-ELQ0561A2A HBI</v>
      </c>
      <c r="C18" s="525" t="str">
        <f>VLOOKUP(B18,'Tech. sheet (2)'!A:G,5,FALSE)</f>
        <v>0,27x950x876 2,8/2,8 TH435</v>
      </c>
      <c r="D18" s="437" t="str">
        <f>VLOOKUP(B18,'Tech. sheet (2)'!A:G,6,FALSE)</f>
        <v>M-950-876-270TH435S2828-HBI</v>
      </c>
      <c r="E18" s="436" t="str">
        <f>VLOOKUP(B18,'Tech. sheet (2)'!A:H,8,FALSE)</f>
        <v>СКРОЛЛ</v>
      </c>
      <c r="F18" s="436" t="str">
        <f>VLOOKUP(B18,'Tech. sheet (2)'!A:J,9,FALSE)</f>
        <v>920х935</v>
      </c>
      <c r="G18" s="436">
        <f>VLOOKUP(B18,'Tech. sheet (2)'!A:J,10,FALSE)</f>
        <v>1100</v>
      </c>
      <c r="H18" s="436">
        <f>VLOOKUP(A18,Register!B:E,4,FALSE)</f>
        <v>4000</v>
      </c>
      <c r="I18" s="129">
        <v>44580.0</v>
      </c>
      <c r="J18" s="270"/>
      <c r="K18" s="270"/>
      <c r="L18" s="270"/>
      <c r="M18" s="270"/>
      <c r="N18" s="270"/>
      <c r="O18" s="270"/>
      <c r="P18" s="270"/>
      <c r="Q18" s="270"/>
      <c r="R18" s="270"/>
      <c r="S18" s="270"/>
      <c r="T18" s="270"/>
      <c r="U18" s="270"/>
      <c r="V18" s="270"/>
      <c r="W18" s="270"/>
      <c r="X18" s="270"/>
      <c r="Y18" s="270"/>
      <c r="Z18" s="270"/>
    </row>
    <row r="19">
      <c r="A19" s="111" t="s">
        <v>910</v>
      </c>
      <c r="B19" s="156" t="str">
        <f>VLOOKUP(A19,Register!B:D,3,FALSE)</f>
        <v>0,16x920x778 BLANK</v>
      </c>
      <c r="C19" s="525" t="str">
        <f>VLOOKUP(B19,'Tech. sheet (2)'!A:G,5,FALSE)</f>
        <v>0,16x920x778 2,8/2,8 TS340</v>
      </c>
      <c r="D19" s="437" t="str">
        <f>VLOOKUP(B19,'Tech. sheet (2)'!A:G,6,FALSE)</f>
        <v>M-920-778-160TS340S2828-RAS</v>
      </c>
      <c r="E19" s="436" t="str">
        <f>VLOOKUP(B19,'Tech. sheet (2)'!A:H,8,FALSE)</f>
        <v>СКРОЛЛ</v>
      </c>
      <c r="F19" s="436" t="str">
        <f>VLOOKUP(B19,'Tech. sheet (2)'!A:J,9,FALSE)</f>
        <v>818х895</v>
      </c>
      <c r="G19" s="436">
        <f>VLOOKUP(B19,'Tech. sheet (2)'!A:J,10,FALSE)</f>
        <v>1600</v>
      </c>
      <c r="H19" s="436">
        <f>VLOOKUP(A19,Register!B:E,4,FALSE)</f>
        <v>30000</v>
      </c>
      <c r="I19" s="129">
        <v>44580.0</v>
      </c>
      <c r="J19" s="270"/>
      <c r="K19" s="270"/>
      <c r="L19" s="270"/>
      <c r="M19" s="270"/>
      <c r="N19" s="270"/>
      <c r="O19" s="270"/>
      <c r="P19" s="270"/>
      <c r="Q19" s="270"/>
      <c r="R19" s="270"/>
      <c r="S19" s="270"/>
      <c r="T19" s="270"/>
      <c r="U19" s="270"/>
      <c r="V19" s="270"/>
      <c r="W19" s="270"/>
      <c r="X19" s="270"/>
      <c r="Y19" s="270"/>
      <c r="Z19" s="270"/>
    </row>
    <row r="20">
      <c r="A20" s="111" t="s">
        <v>915</v>
      </c>
      <c r="B20" s="156" t="str">
        <f>VLOOKUP(A20,Register!B:D,3,FALSE)</f>
        <v>0,14x913x766 21E</v>
      </c>
      <c r="C20" s="525" t="str">
        <f>VLOOKUP(B20,'Tech. sheet (2)'!A:G,5,FALSE)</f>
        <v>0,14x913x766 2,0/2,0 TS480</v>
      </c>
      <c r="D20" s="437" t="str">
        <f>VLOOKUP(B20,'Tech. sheet (2)'!A:G,6,FALSE)</f>
        <v>M-913-766-140TS480S2020-RAS</v>
      </c>
      <c r="E20" s="436" t="str">
        <f>VLOOKUP(B20,'Tech. sheet (2)'!A:H,8,FALSE)</f>
        <v>СКРОЛЛ</v>
      </c>
      <c r="F20" s="436" t="str">
        <f>VLOOKUP(B20,'Tech. sheet (2)'!A:J,9,FALSE)</f>
        <v>770х869</v>
      </c>
      <c r="G20" s="436">
        <f>VLOOKUP(B20,'Tech. sheet (2)'!A:J,10,FALSE)</f>
        <v>1500</v>
      </c>
      <c r="H20" s="436">
        <f>VLOOKUP(A20,Register!B:E,4,FALSE)</f>
        <v>30000</v>
      </c>
      <c r="I20" s="129">
        <v>44580.0</v>
      </c>
      <c r="J20" s="270"/>
      <c r="K20" s="270"/>
      <c r="L20" s="270"/>
      <c r="M20" s="270"/>
      <c r="N20" s="270"/>
      <c r="O20" s="270"/>
      <c r="P20" s="270"/>
      <c r="Q20" s="270"/>
      <c r="R20" s="270"/>
      <c r="S20" s="270"/>
      <c r="T20" s="270"/>
      <c r="U20" s="270"/>
      <c r="V20" s="270"/>
      <c r="W20" s="270"/>
      <c r="X20" s="270"/>
      <c r="Y20" s="270"/>
      <c r="Z20" s="270"/>
    </row>
    <row r="21" ht="15.75" customHeight="1">
      <c r="A21" s="111" t="s">
        <v>916</v>
      </c>
      <c r="B21" s="156" t="str">
        <f>VLOOKUP(A21,Register!B:D,3,FALSE)</f>
        <v>0,18x860x873  BLANK</v>
      </c>
      <c r="C21" s="525" t="str">
        <f>VLOOKUP(B21,'Tech. sheet (2)'!A:G,5,FALSE)</f>
        <v>0,18x860x873 2,8/2,0 TH550 </v>
      </c>
      <c r="D21" s="437" t="str">
        <f>VLOOKUP(B21,'Tech. sheet (2)'!A:G,6,FALSE)</f>
        <v>M-860-873-180TH550F2820-HBI</v>
      </c>
      <c r="E21" s="436" t="str">
        <f>VLOOKUP(B21,'Tech. sheet (2)'!A:H,8,FALSE)</f>
        <v>СКРОЛЛ</v>
      </c>
      <c r="F21" s="436" t="str">
        <f>VLOOKUP(B21,'Tech. sheet (2)'!A:J,9,FALSE)</f>
        <v>903х844</v>
      </c>
      <c r="G21" s="436">
        <f>VLOOKUP(B21,'Tech. sheet (2)'!A:J,10,FALSE)</f>
        <v>1500</v>
      </c>
      <c r="H21" s="436">
        <f>VLOOKUP(A21,Register!B:E,4,FALSE)</f>
        <v>50000</v>
      </c>
      <c r="I21" s="129">
        <v>44581.0</v>
      </c>
      <c r="J21" s="270"/>
      <c r="K21" s="270"/>
      <c r="L21" s="270"/>
      <c r="M21" s="270"/>
      <c r="N21" s="270"/>
      <c r="O21" s="270"/>
      <c r="P21" s="270"/>
      <c r="Q21" s="270"/>
      <c r="R21" s="270"/>
      <c r="S21" s="270"/>
      <c r="T21" s="270"/>
      <c r="U21" s="270"/>
      <c r="V21" s="270"/>
      <c r="W21" s="270"/>
      <c r="X21" s="270"/>
      <c r="Y21" s="270"/>
      <c r="Z21" s="270"/>
    </row>
    <row r="22" ht="15.75" customHeight="1">
      <c r="A22" s="111" t="s">
        <v>917</v>
      </c>
      <c r="B22" s="156" t="str">
        <f>VLOOKUP(A22,Register!B:D,3,FALSE)</f>
        <v>0,17x838x942 ALU/С</v>
      </c>
      <c r="C22" s="525" t="str">
        <f>VLOOKUP(B22,'Tech. sheet (2)'!A:G,5,FALSE)</f>
        <v>0,17x838x942 2,0/2,8 TH550</v>
      </c>
      <c r="D22" s="437" t="str">
        <f>VLOOKUP(B22,'Tech. sheet (2)'!A:G,6,FALSE)</f>
        <v>T-838-942-170TH550F2820-HBI</v>
      </c>
      <c r="E22" s="436" t="str">
        <f>VLOOKUP(B22,'Tech. sheet (2)'!A:H,8,FALSE)</f>
        <v>ПРЯМ</v>
      </c>
      <c r="F22" s="436" t="str">
        <f>VLOOKUP(B22,'Tech. sheet (2)'!A:J,9,FALSE)</f>
        <v>917х813</v>
      </c>
      <c r="G22" s="436">
        <f>VLOOKUP(B22,'Tech. sheet (2)'!A:J,10,FALSE)</f>
        <v>1500</v>
      </c>
      <c r="H22" s="436">
        <f>VLOOKUP(A22,Register!B:E,4,FALSE)</f>
        <v>50000</v>
      </c>
      <c r="I22" s="129">
        <v>44581.0</v>
      </c>
      <c r="J22" s="270"/>
      <c r="K22" s="270"/>
      <c r="L22" s="270"/>
      <c r="M22" s="270"/>
      <c r="N22" s="270"/>
      <c r="O22" s="270"/>
      <c r="P22" s="270"/>
      <c r="Q22" s="270"/>
      <c r="R22" s="270"/>
      <c r="S22" s="270"/>
      <c r="T22" s="270"/>
      <c r="U22" s="270"/>
      <c r="V22" s="270"/>
      <c r="W22" s="270"/>
      <c r="X22" s="270"/>
      <c r="Y22" s="270"/>
      <c r="Z22" s="270"/>
    </row>
    <row r="23" ht="15.75" customHeight="1">
      <c r="A23" s="111" t="s">
        <v>918</v>
      </c>
      <c r="B23" s="156" t="str">
        <f>VLOOKUP(A23,Register!B:D,3,FALSE)</f>
        <v>0,18x896x795 BLANK</v>
      </c>
      <c r="C23" s="525" t="str">
        <f>VLOOKUP(B23,'Tech. sheet (2)'!A:G,5,FALSE)</f>
        <v>0,18x896x795 2,8/5,0 TH550</v>
      </c>
      <c r="D23" s="437" t="str">
        <f>VLOOKUP(B23,'Tech. sheet (2)'!A:G,6,FALSE)</f>
        <v>T-896-795-180TH550F2850-HBI BLANK</v>
      </c>
      <c r="E23" s="436" t="str">
        <f>VLOOKUP(B23,'Tech. sheet (2)'!A:H,8,FALSE)</f>
        <v>ПРЯМ</v>
      </c>
      <c r="F23" s="436" t="str">
        <f>VLOOKUP(B23,'Tech. sheet (2)'!A:J,9,FALSE)</f>
        <v>770х869</v>
      </c>
      <c r="G23" s="436">
        <f>VLOOKUP(B23,'Tech. sheet (2)'!A:J,10,FALSE)</f>
        <v>1500</v>
      </c>
      <c r="H23" s="436">
        <f>VLOOKUP(A23,Register!B:E,4,FALSE)</f>
        <v>20000</v>
      </c>
      <c r="I23" s="129">
        <v>44582.0</v>
      </c>
      <c r="J23" s="270"/>
      <c r="K23" s="270"/>
      <c r="L23" s="270"/>
      <c r="M23" s="270"/>
      <c r="N23" s="270"/>
      <c r="O23" s="270"/>
      <c r="P23" s="270"/>
      <c r="Q23" s="270"/>
      <c r="R23" s="270"/>
      <c r="S23" s="270"/>
      <c r="T23" s="270"/>
      <c r="U23" s="270"/>
      <c r="V23" s="270"/>
      <c r="W23" s="270"/>
      <c r="X23" s="270"/>
      <c r="Y23" s="270"/>
      <c r="Z23" s="270"/>
    </row>
    <row r="24" ht="15.75" customHeight="1">
      <c r="A24" s="111" t="s">
        <v>921</v>
      </c>
      <c r="B24" s="156" t="str">
        <f>VLOOKUP(A24,Register!B:D,3,FALSE)</f>
        <v>OT62-ELQ6216A2A  USK ver3</v>
      </c>
      <c r="C24" s="525" t="str">
        <f>VLOOKUP(B24,'Tech. sheet (2)'!A:G,5,FALSE)</f>
        <v>0,17x954x848 2,8/2,8 TH435</v>
      </c>
      <c r="D24" s="437" t="str">
        <f>VLOOKUP(B24,'Tech. sheet (2)'!A:G,6,FALSE)</f>
        <v>M-954-848-170TH435S2828-USK</v>
      </c>
      <c r="E24" s="436" t="str">
        <f>VLOOKUP(B24,'Tech. sheet (2)'!A:H,8,FALSE)</f>
        <v>СКРОЛЛ</v>
      </c>
      <c r="F24" s="436" t="str">
        <f>VLOOKUP(B24,'Tech. sheet (2)'!A:J,9,FALSE)</f>
        <v>830x917</v>
      </c>
      <c r="G24" s="436">
        <f>VLOOKUP(B24,'Tech. sheet (2)'!A:J,10,FALSE)</f>
        <v>1500</v>
      </c>
      <c r="H24" s="436">
        <f>VLOOKUP(A24,Register!B:E,4,FALSE)</f>
        <v>20000</v>
      </c>
      <c r="I24" s="129">
        <v>44585.0</v>
      </c>
      <c r="J24" s="270"/>
      <c r="K24" s="270"/>
      <c r="L24" s="270"/>
      <c r="M24" s="270"/>
      <c r="N24" s="270"/>
      <c r="O24" s="270"/>
      <c r="P24" s="270"/>
      <c r="Q24" s="270"/>
      <c r="R24" s="270"/>
      <c r="S24" s="270"/>
      <c r="T24" s="270"/>
      <c r="U24" s="270"/>
      <c r="V24" s="270"/>
      <c r="W24" s="270"/>
      <c r="X24" s="270"/>
      <c r="Y24" s="270"/>
      <c r="Z24" s="270"/>
    </row>
    <row r="25" ht="15.75" customHeight="1">
      <c r="A25" s="111" t="s">
        <v>922</v>
      </c>
      <c r="B25" s="156" t="str">
        <f>VLOOKUP(A25,Register!B:D,3,FALSE)</f>
        <v>OT62-ELQ6216A2A  USK ver3</v>
      </c>
      <c r="C25" s="525" t="str">
        <f>VLOOKUP(B25,'Tech. sheet (2)'!A:G,5,FALSE)</f>
        <v>0,17x954x848 2,8/2,8 TH435</v>
      </c>
      <c r="D25" s="437" t="str">
        <f>VLOOKUP(B25,'Tech. sheet (2)'!A:G,6,FALSE)</f>
        <v>M-954-848-170TH435S2828-USK</v>
      </c>
      <c r="E25" s="436" t="str">
        <f>VLOOKUP(B25,'Tech. sheet (2)'!A:H,8,FALSE)</f>
        <v>СКРОЛЛ</v>
      </c>
      <c r="F25" s="436" t="str">
        <f>VLOOKUP(B25,'Tech. sheet (2)'!A:J,9,FALSE)</f>
        <v>830x917</v>
      </c>
      <c r="G25" s="436">
        <f>VLOOKUP(B25,'Tech. sheet (2)'!A:J,10,FALSE)</f>
        <v>1500</v>
      </c>
      <c r="H25" s="436">
        <f>VLOOKUP(A25,Register!B:E,4,FALSE)</f>
        <v>20000</v>
      </c>
      <c r="I25" s="129">
        <v>44585.0</v>
      </c>
      <c r="J25" s="270"/>
      <c r="K25" s="270"/>
      <c r="L25" s="270"/>
      <c r="M25" s="270"/>
      <c r="N25" s="270"/>
      <c r="O25" s="270"/>
      <c r="P25" s="270"/>
      <c r="Q25" s="270"/>
      <c r="R25" s="270"/>
      <c r="S25" s="270"/>
      <c r="T25" s="270"/>
      <c r="U25" s="270"/>
      <c r="V25" s="270"/>
      <c r="W25" s="270"/>
      <c r="X25" s="270"/>
      <c r="Y25" s="270"/>
      <c r="Z25" s="270"/>
    </row>
    <row r="26" ht="15.75" customHeight="1">
      <c r="A26" s="111" t="s">
        <v>923</v>
      </c>
      <c r="B26" s="156" t="str">
        <f>VLOOKUP(A26,Register!B:D,3,FALSE)</f>
        <v>OT62-ELQ6216A2A ver2</v>
      </c>
      <c r="C26" s="525" t="str">
        <f>VLOOKUP(B26,'Tech. sheet (2)'!A:G,5,FALSE)</f>
        <v>0,17x954x848 2,8/2,8 TH435</v>
      </c>
      <c r="D26" s="437" t="str">
        <f>VLOOKUP(B26,'Tech. sheet (2)'!A:G,6,FALSE)</f>
        <v>M-954-848-170TH435S2828-HBI</v>
      </c>
      <c r="E26" s="436" t="str">
        <f>VLOOKUP(B26,'Tech. sheet (2)'!A:H,8,FALSE)</f>
        <v>СКРОЛЛ</v>
      </c>
      <c r="F26" s="436" t="str">
        <f>VLOOKUP(B26,'Tech. sheet (2)'!A:J,9,FALSE)</f>
        <v>830x917</v>
      </c>
      <c r="G26" s="436">
        <f>VLOOKUP(B26,'Tech. sheet (2)'!A:J,10,FALSE)</f>
        <v>1500</v>
      </c>
      <c r="H26" s="436">
        <f>VLOOKUP(A26,Register!B:E,4,FALSE)</f>
        <v>10000</v>
      </c>
      <c r="I26" s="129">
        <v>44585.0</v>
      </c>
      <c r="J26" s="270"/>
      <c r="K26" s="270"/>
      <c r="L26" s="270"/>
      <c r="M26" s="270"/>
      <c r="N26" s="270"/>
      <c r="O26" s="270"/>
      <c r="P26" s="270"/>
      <c r="Q26" s="270"/>
      <c r="R26" s="270"/>
      <c r="S26" s="270"/>
      <c r="T26" s="270"/>
      <c r="U26" s="270"/>
      <c r="V26" s="270"/>
      <c r="W26" s="270"/>
      <c r="X26" s="270"/>
      <c r="Y26" s="270"/>
      <c r="Z26" s="270"/>
    </row>
    <row r="27" ht="15.75" customHeight="1">
      <c r="A27" s="111" t="s">
        <v>924</v>
      </c>
      <c r="B27" s="156" t="str">
        <f>VLOOKUP(A27,Register!B:D,3,FALSE)</f>
        <v>OT62-ELQ6216A2A  USK ver3</v>
      </c>
      <c r="C27" s="525" t="str">
        <f>VLOOKUP(B27,'Tech. sheet (2)'!A:G,5,FALSE)</f>
        <v>0,17x954x848 2,8/2,8 TH435</v>
      </c>
      <c r="D27" s="437" t="str">
        <f>VLOOKUP(B27,'Tech. sheet (2)'!A:G,6,FALSE)</f>
        <v>M-954-848-170TH435S2828-USK</v>
      </c>
      <c r="E27" s="436" t="str">
        <f>VLOOKUP(B27,'Tech. sheet (2)'!A:H,8,FALSE)</f>
        <v>СКРОЛЛ</v>
      </c>
      <c r="F27" s="436" t="str">
        <f>VLOOKUP(B27,'Tech. sheet (2)'!A:J,9,FALSE)</f>
        <v>830x917</v>
      </c>
      <c r="G27" s="436">
        <f>VLOOKUP(B27,'Tech. sheet (2)'!A:J,10,FALSE)</f>
        <v>1500</v>
      </c>
      <c r="H27" s="436">
        <f>VLOOKUP(A27,Register!B:E,4,FALSE)</f>
        <v>20000</v>
      </c>
      <c r="I27" s="129">
        <v>44585.0</v>
      </c>
      <c r="J27" s="270"/>
      <c r="K27" s="270"/>
      <c r="L27" s="270"/>
      <c r="M27" s="270"/>
      <c r="N27" s="270"/>
      <c r="O27" s="270"/>
      <c r="P27" s="270"/>
      <c r="Q27" s="270"/>
      <c r="R27" s="270"/>
      <c r="S27" s="270"/>
      <c r="T27" s="270"/>
      <c r="U27" s="270"/>
      <c r="V27" s="270"/>
      <c r="W27" s="270"/>
      <c r="X27" s="270"/>
      <c r="Y27" s="270"/>
      <c r="Z27" s="270"/>
    </row>
    <row r="28" ht="15.75" customHeight="1">
      <c r="A28" s="111" t="s">
        <v>920</v>
      </c>
      <c r="B28" s="156" t="str">
        <f>VLOOKUP(A28,Register!B:D,3,FALSE)</f>
        <v>0,19x895x907 BLANK</v>
      </c>
      <c r="C28" s="525" t="str">
        <f>VLOOKUP(B28,'Tech. sheet (2)'!A:G,5,FALSE)</f>
        <v>0,19x895x907 2,8/2,0 TH550</v>
      </c>
      <c r="D28" s="437" t="str">
        <f>VLOOKUP(B28,'Tech. sheet (2)'!A:G,6,FALSE)</f>
        <v>M-895-907-190TH550F2820-HBI BLANK</v>
      </c>
      <c r="E28" s="436" t="str">
        <f>VLOOKUP(B28,'Tech. sheet (2)'!A:H,8,FALSE)</f>
        <v>СКРОЛЛ</v>
      </c>
      <c r="F28" s="436" t="str">
        <f>VLOOKUP(B28,'Tech. sheet (2)'!A:J,9,FALSE)</f>
        <v>932х870</v>
      </c>
      <c r="G28" s="436">
        <f>VLOOKUP(B28,'Tech. sheet (2)'!A:J,10,FALSE)</f>
        <v>1500</v>
      </c>
      <c r="H28" s="436">
        <f>VLOOKUP(A28,Register!B:E,4,FALSE)</f>
        <v>20000</v>
      </c>
      <c r="I28" s="129">
        <v>44585.0</v>
      </c>
      <c r="J28" s="270"/>
      <c r="K28" s="270"/>
      <c r="L28" s="270"/>
      <c r="M28" s="270"/>
      <c r="N28" s="270"/>
      <c r="O28" s="270"/>
      <c r="P28" s="270"/>
      <c r="Q28" s="270"/>
      <c r="R28" s="270"/>
      <c r="S28" s="270"/>
      <c r="T28" s="270"/>
      <c r="U28" s="270"/>
      <c r="V28" s="270"/>
      <c r="W28" s="270"/>
      <c r="X28" s="270"/>
      <c r="Y28" s="270"/>
      <c r="Z28" s="270"/>
    </row>
    <row r="29" ht="15.75" customHeight="1">
      <c r="A29" s="111" t="s">
        <v>925</v>
      </c>
      <c r="B29" s="156" t="str">
        <f>VLOOKUP(A29,Register!B:D,3,FALSE)</f>
        <v>OT153-ELQ1542A3A USK</v>
      </c>
      <c r="C29" s="525" t="str">
        <f>VLOOKUP(B29,'Tech. sheet (2)'!A:G,5,FALSE)</f>
        <v>0,27x950x876 5,6/2,8 TH435 USK</v>
      </c>
      <c r="D29" s="437" t="str">
        <f>VLOOKUP(B29,'Tech. sheet (2)'!A:G,6,FALSE)</f>
        <v>M-950-876-270TH435F5628-USK</v>
      </c>
      <c r="E29" s="436" t="str">
        <f>VLOOKUP(B29,'Tech. sheet (2)'!A:H,8,FALSE)</f>
        <v>СКРОЛЛ</v>
      </c>
      <c r="F29" s="436" t="str">
        <f>VLOOKUP(B29,'Tech. sheet (2)'!A:J,9,FALSE)</f>
        <v>920х935</v>
      </c>
      <c r="G29" s="436">
        <f>VLOOKUP(B29,'Tech. sheet (2)'!A:J,10,FALSE)</f>
        <v>1100</v>
      </c>
      <c r="H29" s="436">
        <f>VLOOKUP(A29,Register!B:E,4,FALSE)</f>
        <v>10000</v>
      </c>
      <c r="I29" s="129">
        <v>44585.0</v>
      </c>
      <c r="J29" s="270"/>
      <c r="K29" s="270"/>
      <c r="L29" s="270"/>
      <c r="M29" s="270"/>
      <c r="N29" s="270"/>
      <c r="O29" s="270"/>
      <c r="P29" s="270"/>
      <c r="Q29" s="270"/>
      <c r="R29" s="270"/>
      <c r="S29" s="270"/>
      <c r="T29" s="270"/>
      <c r="U29" s="270"/>
      <c r="V29" s="270"/>
      <c r="W29" s="270"/>
      <c r="X29" s="270"/>
      <c r="Y29" s="270"/>
      <c r="Z29" s="270"/>
    </row>
    <row r="30" ht="15.75" customHeight="1">
      <c r="A30" s="111" t="s">
        <v>926</v>
      </c>
      <c r="B30" s="156" t="str">
        <f>VLOOKUP(A30,Register!B:D,3,FALSE)</f>
        <v>OT153-ELQ0561A2A USK</v>
      </c>
      <c r="C30" s="525" t="str">
        <f>VLOOKUP(B30,'Tech. sheet (2)'!A:G,5,FALSE)</f>
        <v>0,27x950x876 2,8/2,8 TH435</v>
      </c>
      <c r="D30" s="437" t="str">
        <f>VLOOKUP(B30,'Tech. sheet (2)'!A:G,6,FALSE)</f>
        <v>M-950-876-270TH435S2828-USK</v>
      </c>
      <c r="E30" s="436" t="str">
        <f>VLOOKUP(B30,'Tech. sheet (2)'!A:H,8,FALSE)</f>
        <v>СКРОЛЛ</v>
      </c>
      <c r="F30" s="436" t="str">
        <f>VLOOKUP(B30,'Tech. sheet (2)'!A:J,9,FALSE)</f>
        <v>940х925</v>
      </c>
      <c r="G30" s="436">
        <f>VLOOKUP(B30,'Tech. sheet (2)'!A:J,10,FALSE)</f>
        <v>1100</v>
      </c>
      <c r="H30" s="436">
        <f>VLOOKUP(A30,Register!B:E,4,FALSE)</f>
        <v>12000</v>
      </c>
      <c r="I30" s="129">
        <v>44586.0</v>
      </c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</row>
    <row r="31" ht="15.75" customHeight="1">
      <c r="A31" s="111" t="s">
        <v>927</v>
      </c>
      <c r="B31" s="156" t="str">
        <f>VLOOKUP(A31,Register!B:D,3,FALSE)</f>
        <v>0,18x860x873  BLANK</v>
      </c>
      <c r="C31" s="525" t="str">
        <f>VLOOKUP(B31,'Tech. sheet (2)'!A:G,5,FALSE)</f>
        <v>0,18x860x873 2,8/2,0 TH550 </v>
      </c>
      <c r="D31" s="437" t="str">
        <f>VLOOKUP(B31,'Tech. sheet (2)'!A:G,6,FALSE)</f>
        <v>M-860-873-180TH550F2820-HBI</v>
      </c>
      <c r="E31" s="436" t="str">
        <f>VLOOKUP(B31,'Tech. sheet (2)'!A:H,8,FALSE)</f>
        <v>СКРОЛЛ</v>
      </c>
      <c r="F31" s="436" t="str">
        <f>VLOOKUP(B31,'Tech. sheet (2)'!A:J,9,FALSE)</f>
        <v>903х844</v>
      </c>
      <c r="G31" s="436">
        <f>VLOOKUP(B31,'Tech. sheet (2)'!A:J,10,FALSE)</f>
        <v>1500</v>
      </c>
      <c r="H31" s="436">
        <f>VLOOKUP(A31,Register!B:E,4,FALSE)</f>
        <v>40000</v>
      </c>
      <c r="I31" s="129">
        <v>44586.0</v>
      </c>
      <c r="J31" s="270"/>
      <c r="K31" s="270"/>
      <c r="L31" s="270"/>
      <c r="M31" s="270"/>
      <c r="N31" s="270"/>
      <c r="O31" s="270"/>
      <c r="P31" s="270"/>
      <c r="Q31" s="270"/>
      <c r="R31" s="270"/>
      <c r="S31" s="270"/>
      <c r="T31" s="270"/>
      <c r="U31" s="270"/>
      <c r="V31" s="270"/>
      <c r="W31" s="270"/>
      <c r="X31" s="270"/>
      <c r="Y31" s="270"/>
      <c r="Z31" s="270"/>
    </row>
    <row r="32" ht="15.75" customHeight="1">
      <c r="A32" s="111" t="s">
        <v>928</v>
      </c>
      <c r="B32" s="156" t="str">
        <f>VLOOKUP(A32,Register!B:D,3,FALSE)</f>
        <v>OT070-ELQ7033A2A  TH580</v>
      </c>
      <c r="C32" s="525" t="str">
        <f>VLOOKUP(B32,'Tech. sheet (2)'!A:G,5,FALSE)</f>
        <v>0,17x922x868 2,8/2,8 TH580</v>
      </c>
      <c r="D32" s="437" t="str">
        <f>VLOOKUP(B32,'Tech. sheet (2)'!A:G,6,FALSE)</f>
        <v>M-922-868-170TH580S2828-HBI</v>
      </c>
      <c r="E32" s="436" t="str">
        <f>VLOOKUP(B32,'Tech. sheet (2)'!A:H,8,FALSE)</f>
        <v>СКРОЛЛ</v>
      </c>
      <c r="F32" s="436" t="str">
        <f>VLOOKUP(B32,'Tech. sheet (2)'!A:J,9,FALSE)</f>
        <v>884х850</v>
      </c>
      <c r="G32" s="436">
        <f>VLOOKUP(B32,'Tech. sheet (2)'!A:J,10,FALSE)</f>
        <v>1500</v>
      </c>
      <c r="H32" s="436">
        <f>VLOOKUP(A32,Register!B:E,4,FALSE)</f>
        <v>25000</v>
      </c>
      <c r="I32" s="129">
        <v>44586.0</v>
      </c>
      <c r="J32" s="270"/>
      <c r="K32" s="270"/>
      <c r="L32" s="270"/>
      <c r="M32" s="270"/>
      <c r="N32" s="270"/>
      <c r="O32" s="270"/>
      <c r="P32" s="270"/>
      <c r="Q32" s="270"/>
      <c r="R32" s="270"/>
      <c r="S32" s="270"/>
      <c r="T32" s="270"/>
      <c r="U32" s="270"/>
      <c r="V32" s="270"/>
      <c r="W32" s="270"/>
      <c r="X32" s="270"/>
      <c r="Y32" s="270"/>
      <c r="Z32" s="270"/>
    </row>
    <row r="33" ht="15.75" customHeight="1">
      <c r="A33" s="111" t="s">
        <v>929</v>
      </c>
      <c r="B33" s="156" t="str">
        <f>VLOOKUP(A33,Register!B:D,3,FALSE)</f>
        <v>OT070-ELQ7033A2A  TH580</v>
      </c>
      <c r="C33" s="525" t="str">
        <f>VLOOKUP(B33,'Tech. sheet (2)'!A:G,5,FALSE)</f>
        <v>0,17x922x868 2,8/2,8 TH580</v>
      </c>
      <c r="D33" s="437" t="str">
        <f>VLOOKUP(B33,'Tech. sheet (2)'!A:G,6,FALSE)</f>
        <v>M-922-868-170TH580S2828-HBI</v>
      </c>
      <c r="E33" s="436" t="str">
        <f>VLOOKUP(B33,'Tech. sheet (2)'!A:H,8,FALSE)</f>
        <v>СКРОЛЛ</v>
      </c>
      <c r="F33" s="436" t="str">
        <f>VLOOKUP(B33,'Tech. sheet (2)'!A:J,9,FALSE)</f>
        <v>884х850</v>
      </c>
      <c r="G33" s="436">
        <f>VLOOKUP(B33,'Tech. sheet (2)'!A:J,10,FALSE)</f>
        <v>1500</v>
      </c>
      <c r="H33" s="436">
        <f>VLOOKUP(A33,Register!B:E,4,FALSE)</f>
        <v>19500</v>
      </c>
      <c r="I33" s="129">
        <v>44586.0</v>
      </c>
      <c r="J33" s="270"/>
      <c r="K33" s="270"/>
      <c r="L33" s="270"/>
      <c r="M33" s="270"/>
      <c r="N33" s="270"/>
      <c r="O33" s="270"/>
      <c r="P33" s="270"/>
      <c r="Q33" s="270"/>
      <c r="R33" s="270"/>
      <c r="S33" s="270"/>
      <c r="T33" s="270"/>
      <c r="U33" s="270"/>
      <c r="V33" s="270"/>
      <c r="W33" s="270"/>
      <c r="X33" s="270"/>
      <c r="Y33" s="270"/>
      <c r="Z33" s="270"/>
    </row>
    <row r="34" ht="15.75" customHeight="1">
      <c r="A34" s="111" t="s">
        <v>930</v>
      </c>
      <c r="B34" s="156" t="str">
        <f>VLOOKUP(A34,Register!B:D,3,FALSE)</f>
        <v>0,17x922x868 HBI TH550 BLANK</v>
      </c>
      <c r="C34" s="525" t="str">
        <f>VLOOKUP(B34,'Tech. sheet (2)'!A:G,5,FALSE)</f>
        <v>0,17x922x868 2,8/2,8 TH550</v>
      </c>
      <c r="D34" s="437" t="str">
        <f>VLOOKUP(B34,'Tech. sheet (2)'!A:G,6,FALSE)</f>
        <v>M-922-868-170TH550F2828-HBI BLANK</v>
      </c>
      <c r="E34" s="436" t="str">
        <f>VLOOKUP(B34,'Tech. sheet (2)'!A:H,8,FALSE)</f>
        <v>СКРОЛЛ</v>
      </c>
      <c r="F34" s="436" t="str">
        <f>VLOOKUP(B34,'Tech. sheet (2)'!A:J,9,FALSE)</f>
        <v>884х850</v>
      </c>
      <c r="G34" s="436">
        <f>VLOOKUP(B34,'Tech. sheet (2)'!A:J,10,FALSE)</f>
        <v>1500</v>
      </c>
      <c r="H34" s="436">
        <f>VLOOKUP(A34,Register!B:E,4,FALSE)</f>
        <v>15000</v>
      </c>
      <c r="I34" s="129">
        <v>44587.0</v>
      </c>
      <c r="J34" s="270"/>
      <c r="K34" s="270"/>
      <c r="L34" s="270"/>
      <c r="M34" s="270"/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</row>
    <row r="35" ht="15.75" customHeight="1">
      <c r="A35" s="111" t="s">
        <v>931</v>
      </c>
      <c r="B35" s="156" t="str">
        <f>VLOOKUP(A35,Register!B:D,3,FALSE)</f>
        <v>OT96 Alu/C USK auto</v>
      </c>
      <c r="C35" s="525" t="str">
        <f>VLOOKUP(B35,'Tech. sheet (2)'!A:G,5,FALSE)</f>
        <v>0,20x808x908 2,8/2,8 TH550</v>
      </c>
      <c r="D35" s="437" t="str">
        <f>VLOOKUP(B35,'Tech. sheet (2)'!A:G,6,FALSE)</f>
        <v>M-808-908-200TH550S2828-USK</v>
      </c>
      <c r="E35" s="436" t="str">
        <f>VLOOKUP(B35,'Tech. sheet (2)'!A:H,8,FALSE)</f>
        <v>СКРОЛЛ</v>
      </c>
      <c r="F35" s="436" t="str">
        <f>VLOOKUP(B35,'Tech. sheet (2)'!A:J,9,FALSE)</f>
        <v>900х771</v>
      </c>
      <c r="G35" s="436">
        <f>VLOOKUP(B35,'Tech. sheet (2)'!A:J,10,FALSE)</f>
        <v>1600</v>
      </c>
      <c r="H35" s="436">
        <f>VLOOKUP(A35,Register!B:E,4,FALSE)</f>
        <v>20000</v>
      </c>
      <c r="I35" s="129">
        <v>44587.0</v>
      </c>
      <c r="J35" s="270"/>
      <c r="K35" s="270"/>
      <c r="L35" s="270"/>
      <c r="M35" s="270"/>
      <c r="N35" s="270"/>
      <c r="O35" s="270"/>
      <c r="P35" s="270"/>
      <c r="Q35" s="270"/>
      <c r="R35" s="270"/>
      <c r="S35" s="270"/>
      <c r="T35" s="270"/>
      <c r="U35" s="270"/>
      <c r="V35" s="270"/>
      <c r="W35" s="270"/>
      <c r="X35" s="270"/>
      <c r="Y35" s="270"/>
      <c r="Z35" s="270"/>
    </row>
    <row r="36" ht="15.75" customHeight="1">
      <c r="A36" s="111" t="s">
        <v>932</v>
      </c>
      <c r="B36" s="156" t="str">
        <f>VLOOKUP(A36,Register!B:D,3,FALSE)</f>
        <v>0,16x920x778 BLANK</v>
      </c>
      <c r="C36" s="525" t="str">
        <f>VLOOKUP(B36,'Tech. sheet (2)'!A:G,5,FALSE)</f>
        <v>0,16x920x778 2,8/2,8 TS340</v>
      </c>
      <c r="D36" s="437" t="str">
        <f>VLOOKUP(B36,'Tech. sheet (2)'!A:G,6,FALSE)</f>
        <v>M-920-778-160TS340S2828-RAS</v>
      </c>
      <c r="E36" s="436" t="str">
        <f>VLOOKUP(B36,'Tech. sheet (2)'!A:H,8,FALSE)</f>
        <v>СКРОЛЛ</v>
      </c>
      <c r="F36" s="436" t="str">
        <f>VLOOKUP(B36,'Tech. sheet (2)'!A:J,9,FALSE)</f>
        <v>818х895</v>
      </c>
      <c r="G36" s="436">
        <f>VLOOKUP(B36,'Tech. sheet (2)'!A:J,10,FALSE)</f>
        <v>1600</v>
      </c>
      <c r="H36" s="436">
        <f>VLOOKUP(A36,Register!B:E,4,FALSE)</f>
        <v>20000</v>
      </c>
      <c r="I36" s="129">
        <v>44587.0</v>
      </c>
      <c r="J36" s="270"/>
      <c r="K36" s="270"/>
      <c r="L36" s="270"/>
      <c r="M36" s="270"/>
      <c r="N36" s="270"/>
      <c r="O36" s="270"/>
      <c r="P36" s="270"/>
      <c r="Q36" s="270"/>
      <c r="R36" s="270"/>
      <c r="S36" s="270"/>
      <c r="T36" s="270"/>
      <c r="U36" s="270"/>
      <c r="V36" s="270"/>
      <c r="W36" s="270"/>
      <c r="X36" s="270"/>
      <c r="Y36" s="270"/>
      <c r="Z36" s="270"/>
    </row>
    <row r="37" ht="15.75" customHeight="1">
      <c r="A37" s="111" t="s">
        <v>933</v>
      </c>
      <c r="B37" s="156" t="str">
        <f>VLOOKUP(A37,Register!B:D,3,FALSE)</f>
        <v>OT99-921XQ 0,20 A55B05 </v>
      </c>
      <c r="C37" s="525" t="str">
        <f>VLOOKUP(B37,'Tech. sheet (2)'!A:G,5,FALSE)</f>
        <v>0,20x838x941, 2,8/2,8 TH550</v>
      </c>
      <c r="D37" s="437" t="str">
        <f>VLOOKUP(B37,'Tech. sheet (2)'!A:G,6,FALSE)</f>
        <v>M-838-941,7-200TH550S2828-HBI</v>
      </c>
      <c r="E37" s="436" t="str">
        <f>VLOOKUP(B37,'Tech. sheet (2)'!A:H,8,FALSE)</f>
        <v>СКРОЛЛ</v>
      </c>
      <c r="F37" s="436" t="str">
        <f>VLOOKUP(B37,'Tech. sheet (2)'!A:J,9,FALSE)</f>
        <v>917x813</v>
      </c>
      <c r="G37" s="436">
        <f>VLOOKUP(B37,'Tech. sheet (2)'!A:J,10,FALSE)</f>
        <v>1500</v>
      </c>
      <c r="H37" s="436">
        <f>VLOOKUP(A37,Register!B:E,4,FALSE)</f>
        <v>8000</v>
      </c>
      <c r="I37" s="129">
        <v>44587.0</v>
      </c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</row>
    <row r="38" ht="15.75" customHeight="1">
      <c r="A38" s="111" t="s">
        <v>934</v>
      </c>
      <c r="B38" s="156" t="str">
        <f>VLOOKUP(A38,Register!B:D,3,FALSE)</f>
        <v>0,18x896x795 BLANK</v>
      </c>
      <c r="C38" s="525" t="str">
        <f>VLOOKUP(B38,'Tech. sheet (2)'!A:G,5,FALSE)</f>
        <v>0,18x896x795 2,8/5,0 TH550</v>
      </c>
      <c r="D38" s="437" t="str">
        <f>VLOOKUP(B38,'Tech. sheet (2)'!A:G,6,FALSE)</f>
        <v>T-896-795-180TH550F2850-HBI BLANK</v>
      </c>
      <c r="E38" s="436" t="str">
        <f>VLOOKUP(B38,'Tech. sheet (2)'!A:H,8,FALSE)</f>
        <v>ПРЯМ</v>
      </c>
      <c r="F38" s="436" t="str">
        <f>VLOOKUP(B38,'Tech. sheet (2)'!A:J,9,FALSE)</f>
        <v>770х869</v>
      </c>
      <c r="G38" s="436">
        <f>VLOOKUP(B38,'Tech. sheet (2)'!A:J,10,FALSE)</f>
        <v>1500</v>
      </c>
      <c r="H38" s="436">
        <f>VLOOKUP(A38,Register!B:E,4,FALSE)</f>
        <v>25000</v>
      </c>
      <c r="I38" s="129">
        <v>44587.0</v>
      </c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</row>
    <row r="39" ht="15.75" customHeight="1">
      <c r="A39" s="111" t="s">
        <v>935</v>
      </c>
      <c r="B39" s="156" t="str">
        <f>VLOOKUP(A39,Register!B:D,3,FALSE)</f>
        <v>0,17x896x795 BLANK</v>
      </c>
      <c r="C39" s="525" t="str">
        <f>VLOOKUP(B39,'Tech. sheet (2)'!A:G,5,FALSE)</f>
        <v>0,17x896x795 2,8/2,8 TH550</v>
      </c>
      <c r="D39" s="437" t="str">
        <f>VLOOKUP(B39,'Tech. sheet (2)'!A:G,6,FALSE)</f>
        <v>T-896-795-170TH550F2828-HBI BLANK</v>
      </c>
      <c r="E39" s="436" t="str">
        <f>VLOOKUP(B39,'Tech. sheet (2)'!A:H,8,FALSE)</f>
        <v>ПРЯМ</v>
      </c>
      <c r="F39" s="436" t="str">
        <f>VLOOKUP(B39,'Tech. sheet (2)'!A:J,9,FALSE)</f>
        <v>770х869</v>
      </c>
      <c r="G39" s="436">
        <f>VLOOKUP(B39,'Tech. sheet (2)'!A:J,10,FALSE)</f>
        <v>1500</v>
      </c>
      <c r="H39" s="436">
        <f>VLOOKUP(A39,Register!B:E,4,FALSE)</f>
        <v>20000</v>
      </c>
      <c r="I39" s="129">
        <v>44587.0</v>
      </c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</row>
    <row r="40" ht="15.75" customHeight="1">
      <c r="A40" s="111" t="s">
        <v>939</v>
      </c>
      <c r="B40" s="156" t="str">
        <f>VLOOKUP(A40,Register!B:D,3,FALSE)</f>
        <v>0,14x975x925 G/C USK</v>
      </c>
      <c r="C40" s="525" t="str">
        <f>VLOOKUP(B40,'Tech. sheet (2)'!A:G,5,FALSE)</f>
        <v>0,14x975x925 2,8/2,8 TS550</v>
      </c>
      <c r="D40" s="437" t="str">
        <f>VLOOKUP(B40,'Tech. sheet (2)'!A:G,6,FALSE)</f>
        <v>T-975-925-140TS550S2828-USK</v>
      </c>
      <c r="E40" s="436" t="str">
        <f>VLOOKUP(B40,'Tech. sheet (2)'!A:H,8,FALSE)</f>
        <v>ПРЯМ</v>
      </c>
      <c r="F40" s="436" t="str">
        <f>VLOOKUP(B40,'Tech. sheet (2)'!A:J,9,FALSE)</f>
        <v>900 х 950</v>
      </c>
      <c r="G40" s="436">
        <f>VLOOKUP(B40,'Tech. sheet (2)'!A:J,10,FALSE)</f>
        <v>1500</v>
      </c>
      <c r="H40" s="436">
        <f>VLOOKUP(A40,Register!B:E,4,FALSE)</f>
        <v>8000</v>
      </c>
      <c r="I40" s="129">
        <v>44589.0</v>
      </c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</row>
    <row r="41" ht="15.75" customHeight="1">
      <c r="A41" s="111" t="s">
        <v>940</v>
      </c>
      <c r="B41" s="156" t="str">
        <f>VLOOKUP(A41,Register!B:D,3,FALSE)</f>
        <v>OT153-ELQ0561A2A USK</v>
      </c>
      <c r="C41" s="525" t="str">
        <f>VLOOKUP(B41,'Tech. sheet (2)'!A:G,5,FALSE)</f>
        <v>0,27x950x876 2,8/2,8 TH435</v>
      </c>
      <c r="D41" s="437" t="str">
        <f>VLOOKUP(B41,'Tech. sheet (2)'!A:G,6,FALSE)</f>
        <v>M-950-876-270TH435S2828-USK</v>
      </c>
      <c r="E41" s="436" t="str">
        <f>VLOOKUP(B41,'Tech. sheet (2)'!A:H,8,FALSE)</f>
        <v>СКРОЛЛ</v>
      </c>
      <c r="F41" s="436" t="str">
        <f>VLOOKUP(B41,'Tech. sheet (2)'!A:J,9,FALSE)</f>
        <v>940х925</v>
      </c>
      <c r="G41" s="436">
        <f>VLOOKUP(B41,'Tech. sheet (2)'!A:J,10,FALSE)</f>
        <v>1100</v>
      </c>
      <c r="H41" s="436">
        <f>VLOOKUP(A41,Register!B:E,4,FALSE)</f>
        <v>10000</v>
      </c>
      <c r="I41" s="129">
        <v>44589.0</v>
      </c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</row>
    <row r="42" ht="15.75" customHeight="1">
      <c r="A42" s="111" t="s">
        <v>941</v>
      </c>
      <c r="B42" s="156" t="str">
        <f>VLOOKUP(A42,Register!B:D,3,FALSE)</f>
        <v>OT62-ELQ6216A2A  USK ver3</v>
      </c>
      <c r="C42" s="525" t="str">
        <f>VLOOKUP(B42,'Tech. sheet (2)'!A:G,5,FALSE)</f>
        <v>0,17x954x848 2,8/2,8 TH435</v>
      </c>
      <c r="D42" s="437" t="str">
        <f>VLOOKUP(B42,'Tech. sheet (2)'!A:G,6,FALSE)</f>
        <v>M-954-848-170TH435S2828-USK</v>
      </c>
      <c r="E42" s="436" t="str">
        <f>VLOOKUP(B42,'Tech. sheet (2)'!A:H,8,FALSE)</f>
        <v>СКРОЛЛ</v>
      </c>
      <c r="F42" s="436" t="str">
        <f>VLOOKUP(B42,'Tech. sheet (2)'!A:J,9,FALSE)</f>
        <v>830x917</v>
      </c>
      <c r="G42" s="436">
        <f>VLOOKUP(B42,'Tech. sheet (2)'!A:J,10,FALSE)</f>
        <v>1500</v>
      </c>
      <c r="H42" s="436">
        <f>VLOOKUP(A42,Register!B:E,4,FALSE)</f>
        <v>30000</v>
      </c>
      <c r="I42" s="129">
        <v>44589.0</v>
      </c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</row>
    <row r="43" ht="15.75" customHeight="1">
      <c r="A43" s="111" t="s">
        <v>942</v>
      </c>
      <c r="B43" s="156" t="str">
        <f>VLOOKUP(A43,Register!B:D,3,FALSE)</f>
        <v>OT62-ELQ6216A2A  USK ver3</v>
      </c>
      <c r="C43" s="525" t="str">
        <f>VLOOKUP(B43,'Tech. sheet (2)'!A:G,5,FALSE)</f>
        <v>0,17x954x848 2,8/2,8 TH435</v>
      </c>
      <c r="D43" s="437" t="str">
        <f>VLOOKUP(B43,'Tech. sheet (2)'!A:G,6,FALSE)</f>
        <v>M-954-848-170TH435S2828-USK</v>
      </c>
      <c r="E43" s="436" t="str">
        <f>VLOOKUP(B43,'Tech. sheet (2)'!A:H,8,FALSE)</f>
        <v>СКРОЛЛ</v>
      </c>
      <c r="F43" s="436" t="str">
        <f>VLOOKUP(B43,'Tech. sheet (2)'!A:J,9,FALSE)</f>
        <v>830x917</v>
      </c>
      <c r="G43" s="436">
        <f>VLOOKUP(B43,'Tech. sheet (2)'!A:J,10,FALSE)</f>
        <v>1500</v>
      </c>
      <c r="H43" s="436">
        <f>VLOOKUP(A43,Register!B:E,4,FALSE)</f>
        <v>20000</v>
      </c>
      <c r="I43" s="129">
        <v>44592.0</v>
      </c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</row>
    <row r="44" ht="15.75" customHeight="1">
      <c r="A44" s="111" t="s">
        <v>943</v>
      </c>
      <c r="B44" s="156" t="str">
        <f>VLOOKUP(A44,Register!B:D,3,FALSE)</f>
        <v>OT99-ELQ0730A0A</v>
      </c>
      <c r="C44" s="525" t="str">
        <f>VLOOKUP(B44,'Tech. sheet (2)'!A:G,5,FALSE)</f>
        <v>0,18x838x826 2,0/2,0 TH415</v>
      </c>
      <c r="D44" s="437" t="str">
        <f>VLOOKUP(B44,'Tech. sheet (2)'!A:G,6,FALSE)</f>
        <v>M-838-826-180TH415S2020-USK</v>
      </c>
      <c r="E44" s="436" t="str">
        <f>VLOOKUP(B44,'Tech. sheet (2)'!A:H,8,FALSE)</f>
        <v>СКРОЛЛ</v>
      </c>
      <c r="F44" s="436" t="str">
        <f>VLOOKUP(B44,'Tech. sheet (2)'!A:J,9,FALSE)</f>
        <v>820x870</v>
      </c>
      <c r="G44" s="436">
        <f>VLOOKUP(B44,'Tech. sheet (2)'!A:J,10,FALSE)</f>
        <v>1700</v>
      </c>
      <c r="H44" s="436">
        <f>VLOOKUP(A44,Register!B:E,4,FALSE)</f>
        <v>8000</v>
      </c>
      <c r="I44" s="129">
        <v>44592.0</v>
      </c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</row>
    <row r="45" ht="15.75" customHeight="1">
      <c r="A45" s="111" t="s">
        <v>944</v>
      </c>
      <c r="B45" s="156" t="str">
        <f>VLOOKUP(A45,Register!B:D,3,FALSE)</f>
        <v>OT070-ELQ7013A9A </v>
      </c>
      <c r="C45" s="525" t="str">
        <f>VLOOKUP(B45,'Tech. sheet (2)'!A:G,5,FALSE)</f>
        <v>0,17x922x868 2,8/2,8 TH580</v>
      </c>
      <c r="D45" s="437" t="str">
        <f>VLOOKUP(B45,'Tech. sheet (2)'!A:G,6,FALSE)</f>
        <v>M-922-868-170TH580S2828-HBI</v>
      </c>
      <c r="E45" s="436" t="str">
        <f>VLOOKUP(B45,'Tech. sheet (2)'!A:H,8,FALSE)</f>
        <v>СКРОЛЛ</v>
      </c>
      <c r="F45" s="436" t="str">
        <f>VLOOKUP(B45,'Tech. sheet (2)'!A:J,9,FALSE)</f>
        <v>884х850</v>
      </c>
      <c r="G45" s="436">
        <f>VLOOKUP(B45,'Tech. sheet (2)'!A:J,10,FALSE)</f>
        <v>1500</v>
      </c>
      <c r="H45" s="436">
        <f>VLOOKUP(A45,Register!B:E,4,FALSE)</f>
        <v>27000</v>
      </c>
      <c r="I45" s="129">
        <v>44592.0</v>
      </c>
      <c r="J45" s="270"/>
      <c r="K45" s="270"/>
      <c r="L45" s="270"/>
      <c r="M45" s="270"/>
      <c r="N45" s="270"/>
      <c r="O45" s="270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Z45" s="270"/>
    </row>
    <row r="46" ht="15.75" customHeight="1">
      <c r="A46" s="111" t="s">
        <v>945</v>
      </c>
      <c r="B46" s="156" t="str">
        <f>VLOOKUP(A46,Register!B:D,3,FALSE)</f>
        <v>OT070-ELQ7013A11A</v>
      </c>
      <c r="C46" s="525" t="str">
        <f>VLOOKUP(B46,'Tech. sheet (2)'!A:G,5,FALSE)</f>
        <v>0,17x922x868 2,8/2,8 TH580</v>
      </c>
      <c r="D46" s="437" t="str">
        <f>VLOOKUP(B46,'Tech. sheet (2)'!A:G,6,FALSE)</f>
        <v>M-922-868-170TH580S2828-HBI</v>
      </c>
      <c r="E46" s="436" t="str">
        <f>VLOOKUP(B46,'Tech. sheet (2)'!A:H,8,FALSE)</f>
        <v>СКРОЛЛ</v>
      </c>
      <c r="F46" s="436" t="str">
        <f>VLOOKUP(B46,'Tech. sheet (2)'!A:J,9,FALSE)</f>
        <v>884х850</v>
      </c>
      <c r="G46" s="436">
        <f>VLOOKUP(B46,'Tech. sheet (2)'!A:J,10,FALSE)</f>
        <v>1500</v>
      </c>
      <c r="H46" s="436">
        <f>VLOOKUP(A46,Register!B:E,4,FALSE)</f>
        <v>5000</v>
      </c>
      <c r="I46" s="129">
        <v>44592.0</v>
      </c>
      <c r="J46" s="270"/>
      <c r="K46" s="270"/>
      <c r="L46" s="270"/>
      <c r="M46" s="270"/>
      <c r="N46" s="270"/>
      <c r="O46" s="270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Z46" s="270"/>
    </row>
    <row r="47" ht="15.75" customHeight="1">
      <c r="A47" s="111" t="s">
        <v>934</v>
      </c>
      <c r="B47" s="156" t="str">
        <f>VLOOKUP(A47,Register!B:D,3,FALSE)</f>
        <v>0,18x896x795 BLANK</v>
      </c>
      <c r="C47" s="525" t="str">
        <f>VLOOKUP(B47,'Tech. sheet (2)'!A:G,5,FALSE)</f>
        <v>0,18x896x795 2,8/5,0 TH550</v>
      </c>
      <c r="D47" s="437" t="str">
        <f>VLOOKUP(B47,'Tech. sheet (2)'!A:G,6,FALSE)</f>
        <v>T-896-795-180TH550F2850-HBI BLANK</v>
      </c>
      <c r="E47" s="436" t="str">
        <f>VLOOKUP(B47,'Tech. sheet (2)'!A:H,8,FALSE)</f>
        <v>ПРЯМ</v>
      </c>
      <c r="F47" s="436" t="str">
        <f>VLOOKUP(B47,'Tech. sheet (2)'!A:J,9,FALSE)</f>
        <v>770х869</v>
      </c>
      <c r="G47" s="436">
        <f>VLOOKUP(B47,'Tech. sheet (2)'!A:J,10,FALSE)</f>
        <v>1500</v>
      </c>
      <c r="H47" s="436">
        <v>16000.0</v>
      </c>
      <c r="I47" s="129">
        <v>44592.0</v>
      </c>
      <c r="J47" s="270"/>
      <c r="K47" s="270"/>
      <c r="L47" s="270"/>
      <c r="M47" s="270"/>
      <c r="N47" s="270"/>
      <c r="O47" s="270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Z47" s="270"/>
    </row>
    <row r="48" ht="15.75" customHeight="1">
      <c r="A48" s="111" t="s">
        <v>946</v>
      </c>
      <c r="B48" s="156" t="str">
        <f>VLOOKUP(A48,Register!B:D,3,FALSE)</f>
        <v>0,16x942x790 ALU/С</v>
      </c>
      <c r="C48" s="525" t="str">
        <f>VLOOKUP(B48,'Tech. sheet (2)'!A:G,5,FALSE)</f>
        <v>0,16x942x790 2,0/2,0 TS340</v>
      </c>
      <c r="D48" s="437" t="str">
        <f>VLOOKUP(B48,'Tech. sheet (2)'!A:G,6,FALSE)</f>
        <v>M-942-790-160TS340S2020-RAS</v>
      </c>
      <c r="E48" s="436" t="str">
        <f>VLOOKUP(B48,'Tech. sheet (2)'!A:H,8,FALSE)</f>
        <v>СКРОЛЛ</v>
      </c>
      <c r="F48" s="436" t="str">
        <f>VLOOKUP(B48,'Tech. sheet (2)'!A:J,9,FALSE)</f>
        <v>830х917</v>
      </c>
      <c r="G48" s="436">
        <f>VLOOKUP(B48,'Tech. sheet (2)'!A:J,10,FALSE)</f>
        <v>1700</v>
      </c>
      <c r="H48" s="436">
        <f>VLOOKUP(A48,Register!B:E,4,FALSE)</f>
        <v>40000</v>
      </c>
      <c r="I48" s="129">
        <v>44593.0</v>
      </c>
      <c r="J48" s="270"/>
      <c r="K48" s="270"/>
      <c r="L48" s="270"/>
      <c r="M48" s="270"/>
      <c r="N48" s="270"/>
      <c r="O48" s="270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Z48" s="270"/>
    </row>
    <row r="49" ht="15.75" customHeight="1">
      <c r="A49" s="111" t="s">
        <v>948</v>
      </c>
      <c r="B49" s="156" t="str">
        <f>VLOOKUP(A49,Register!B:D,3,FALSE)</f>
        <v>0,16x942x790 BLANK</v>
      </c>
      <c r="C49" s="525" t="str">
        <f>VLOOKUP(B49,'Tech. sheet (2)'!A:G,5,FALSE)</f>
        <v>0,16x942x790 2,0/2,0 TS340</v>
      </c>
      <c r="D49" s="437" t="str">
        <f>VLOOKUP(B49,'Tech. sheet (2)'!A:G,6,FALSE)</f>
        <v>M-942-790-160TS340S2020-RAS BLANK</v>
      </c>
      <c r="E49" s="436" t="str">
        <f>VLOOKUP(B49,'Tech. sheet (2)'!A:H,8,FALSE)</f>
        <v>СКРОЛЛ</v>
      </c>
      <c r="F49" s="436" t="str">
        <f>VLOOKUP(B49,'Tech. sheet (2)'!A:J,9,FALSE)</f>
        <v>830х917</v>
      </c>
      <c r="G49" s="436">
        <f>VLOOKUP(B49,'Tech. sheet (2)'!A:J,10,FALSE)</f>
        <v>1700</v>
      </c>
      <c r="H49" s="436">
        <f>VLOOKUP(A49,Register!B:E,4,FALSE)</f>
        <v>20000</v>
      </c>
      <c r="I49" s="129">
        <v>44593.0</v>
      </c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Z49" s="270"/>
    </row>
    <row r="50" ht="15.75" customHeight="1">
      <c r="A50" s="111" t="s">
        <v>949</v>
      </c>
      <c r="B50" s="156" t="str">
        <f>VLOOKUP(A50,Register!B:D,3,FALSE)</f>
        <v>OT153-ELQ1554A0A USK</v>
      </c>
      <c r="C50" s="525" t="str">
        <f>VLOOKUP(B50,'Tech. sheet (2)'!A:G,5,FALSE)</f>
        <v>0,27x950x876 5,6/2,8 TH435 USK</v>
      </c>
      <c r="D50" s="437" t="str">
        <f>VLOOKUP(B50,'Tech. sheet (2)'!A:G,6,FALSE)</f>
        <v>M-950-876-270TH435F5628-USK</v>
      </c>
      <c r="E50" s="436" t="str">
        <f>VLOOKUP(B50,'Tech. sheet (2)'!A:H,8,FALSE)</f>
        <v>СКРОЛЛ</v>
      </c>
      <c r="F50" s="436" t="str">
        <f>VLOOKUP(B50,'Tech. sheet (2)'!A:J,9,FALSE)</f>
        <v>920х935</v>
      </c>
      <c r="G50" s="436">
        <f>VLOOKUP(B50,'Tech. sheet (2)'!A:J,10,FALSE)</f>
        <v>1100</v>
      </c>
      <c r="H50" s="436">
        <f>VLOOKUP(A50,Register!B:E,4,FALSE)</f>
        <v>12000</v>
      </c>
      <c r="I50" s="129">
        <v>44593.0</v>
      </c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Z50" s="270"/>
    </row>
    <row r="51" ht="15.75" customHeight="1">
      <c r="A51" s="111" t="s">
        <v>951</v>
      </c>
      <c r="B51" s="156" t="str">
        <f>VLOOKUP(A51,Register!B:D,3,FALSE)</f>
        <v>OT153-ELQ0561A2A USK</v>
      </c>
      <c r="C51" s="525" t="str">
        <f>VLOOKUP(B51,'Tech. sheet (2)'!A:G,5,FALSE)</f>
        <v>0,27x950x876 2,8/2,8 TH435</v>
      </c>
      <c r="D51" s="437" t="str">
        <f>VLOOKUP(B51,'Tech. sheet (2)'!A:G,6,FALSE)</f>
        <v>M-950-876-270TH435S2828-USK</v>
      </c>
      <c r="E51" s="436" t="str">
        <f>VLOOKUP(B51,'Tech. sheet (2)'!A:H,8,FALSE)</f>
        <v>СКРОЛЛ</v>
      </c>
      <c r="F51" s="436" t="str">
        <f>VLOOKUP(B51,'Tech. sheet (2)'!A:J,9,FALSE)</f>
        <v>940х925</v>
      </c>
      <c r="G51" s="436">
        <f>VLOOKUP(B51,'Tech. sheet (2)'!A:J,10,FALSE)</f>
        <v>1100</v>
      </c>
      <c r="H51" s="436">
        <f>VLOOKUP(A51,Register!B:E,4,FALSE)</f>
        <v>20000</v>
      </c>
      <c r="I51" s="129">
        <v>44593.0</v>
      </c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Z51" s="270"/>
    </row>
    <row r="52" ht="15.75" customHeight="1">
      <c r="A52" s="111" t="s">
        <v>953</v>
      </c>
      <c r="B52" s="156" t="str">
        <f>VLOOKUP(A52,Register!B:D,3,FALSE)</f>
        <v>0,20x808x908 USK BLANK</v>
      </c>
      <c r="C52" s="525" t="str">
        <f>VLOOKUP(B52,'Tech. sheet (2)'!A:G,5,FALSE)</f>
        <v>0,20x808x908 2,8/2,8 TH550</v>
      </c>
      <c r="D52" s="437" t="str">
        <f>VLOOKUP(B52,'Tech. sheet (2)'!A:G,6,FALSE)</f>
        <v>M-808-908-200TH550S2828-USK BLANK</v>
      </c>
      <c r="E52" s="436" t="str">
        <f>VLOOKUP(B52,'Tech. sheet (2)'!A:H,8,FALSE)</f>
        <v>СКРОЛЛ</v>
      </c>
      <c r="F52" s="436" t="str">
        <f>VLOOKUP(B52,'Tech. sheet (2)'!A:J,9,FALSE)</f>
        <v>900х771</v>
      </c>
      <c r="G52" s="436">
        <f>VLOOKUP(B52,'Tech. sheet (2)'!A:J,10,FALSE)</f>
        <v>1600</v>
      </c>
      <c r="H52" s="436">
        <f>VLOOKUP(A52,Register!B:E,4,FALSE)</f>
        <v>12000</v>
      </c>
      <c r="I52" s="129">
        <v>44594.0</v>
      </c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Z52" s="270"/>
    </row>
    <row r="53" ht="15.75" customHeight="1">
      <c r="A53" s="111" t="s">
        <v>955</v>
      </c>
      <c r="B53" s="156" t="str">
        <f>VLOOKUP(A53,Register!B:D,3,FALSE)</f>
        <v>OT96 Alu/C USK auto</v>
      </c>
      <c r="C53" s="525" t="str">
        <f>VLOOKUP(B53,'Tech. sheet (2)'!A:G,5,FALSE)</f>
        <v>0,20x808x908 2,8/2,8 TH550</v>
      </c>
      <c r="D53" s="437" t="str">
        <f>VLOOKUP(B53,'Tech. sheet (2)'!A:G,6,FALSE)</f>
        <v>M-808-908-200TH550S2828-USK</v>
      </c>
      <c r="E53" s="436" t="str">
        <f>VLOOKUP(B53,'Tech. sheet (2)'!A:H,8,FALSE)</f>
        <v>СКРОЛЛ</v>
      </c>
      <c r="F53" s="436" t="str">
        <f>VLOOKUP(B53,'Tech. sheet (2)'!A:J,9,FALSE)</f>
        <v>900х771</v>
      </c>
      <c r="G53" s="436">
        <f>VLOOKUP(B53,'Tech. sheet (2)'!A:J,10,FALSE)</f>
        <v>1600</v>
      </c>
      <c r="H53" s="436">
        <f>VLOOKUP(A53,Register!B:E,4,FALSE)</f>
        <v>27000</v>
      </c>
      <c r="I53" s="129">
        <v>44594.0</v>
      </c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Z53" s="270"/>
    </row>
    <row r="54" ht="15.75" customHeight="1">
      <c r="A54" s="111" t="s">
        <v>957</v>
      </c>
      <c r="B54" s="156" t="str">
        <f>VLOOKUP(A54,Register!B:D,3,FALSE)</f>
        <v>OT99-ELQ9991A0A ARP</v>
      </c>
      <c r="C54" s="525" t="str">
        <f>VLOOKUP(B54,'Tech. sheet (2)'!A:G,5,FALSE)</f>
        <v>0,20x838x826 2,8/2,8 TH415</v>
      </c>
      <c r="D54" s="437" t="str">
        <f>VLOOKUP(B54,'Tech. sheet (2)'!A:G,6,FALSE)</f>
        <v>M-838-826-200TH415F2828-USK</v>
      </c>
      <c r="E54" s="436" t="str">
        <f>VLOOKUP(B54,'Tech. sheet (2)'!A:H,8,FALSE)</f>
        <v>СКРОЛЛ</v>
      </c>
      <c r="F54" s="436" t="str">
        <f>VLOOKUP(B54,'Tech. sheet (2)'!A:J,9,FALSE)</f>
        <v>870х820</v>
      </c>
      <c r="G54" s="436">
        <f>VLOOKUP(B54,'Tech. sheet (2)'!A:J,10,FALSE)</f>
        <v>1500</v>
      </c>
      <c r="H54" s="436">
        <f>VLOOKUP(A54,Register!B:E,4,FALSE)</f>
        <v>20000</v>
      </c>
      <c r="I54" s="129">
        <v>44595.0</v>
      </c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</row>
    <row r="55" ht="15.75" customHeight="1">
      <c r="A55" s="111" t="s">
        <v>956</v>
      </c>
      <c r="B55" s="156" t="str">
        <f>VLOOKUP(A55,Register!B:D,3,FALSE)</f>
        <v>OT99-ELQ9999A0A ARP</v>
      </c>
      <c r="C55" s="525" t="str">
        <f>VLOOKUP(B55,'Tech. sheet (2)'!A:G,5,FALSE)</f>
        <v>0,25x838x826 7,5/7,5 TH415</v>
      </c>
      <c r="D55" s="437" t="str">
        <f>VLOOKUP(B55,'Tech. sheet (2)'!A:G,6,FALSE)</f>
        <v>M-838-826-250TH415F7575-USK</v>
      </c>
      <c r="E55" s="436" t="str">
        <f>VLOOKUP(B55,'Tech. sheet (2)'!A:H,8,FALSE)</f>
        <v>СКРОЛЛ</v>
      </c>
      <c r="F55" s="436" t="str">
        <f>VLOOKUP(B55,'Tech. sheet (2)'!A:J,9,FALSE)</f>
        <v>870х820</v>
      </c>
      <c r="G55" s="436">
        <f>VLOOKUP(B55,'Tech. sheet (2)'!A:J,10,FALSE)</f>
        <v>1500</v>
      </c>
      <c r="H55" s="436">
        <f>VLOOKUP(A55,Register!B:E,4,FALSE)</f>
        <v>13000</v>
      </c>
      <c r="I55" s="129">
        <v>44595.0</v>
      </c>
      <c r="J55" s="270"/>
      <c r="K55" s="270"/>
      <c r="L55" s="270"/>
      <c r="M55" s="270"/>
      <c r="N55" s="270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Z55" s="270"/>
    </row>
    <row r="56" ht="15.75" customHeight="1">
      <c r="A56" s="111" t="s">
        <v>966</v>
      </c>
      <c r="B56" s="156" t="str">
        <f>VLOOKUP(A56,Register!B:D,3,FALSE)</f>
        <v>OT62-ELQ6216A2A  USK ver3</v>
      </c>
      <c r="C56" s="525" t="str">
        <f>VLOOKUP(B56,'Tech. sheet (2)'!A:G,5,FALSE)</f>
        <v>0,17x954x848 2,8/2,8 TH435</v>
      </c>
      <c r="D56" s="437" t="str">
        <f>VLOOKUP(B56,'Tech. sheet (2)'!A:G,6,FALSE)</f>
        <v>M-954-848-170TH435S2828-USK</v>
      </c>
      <c r="E56" s="436" t="str">
        <f>VLOOKUP(B56,'Tech. sheet (2)'!A:H,8,FALSE)</f>
        <v>СКРОЛЛ</v>
      </c>
      <c r="F56" s="436" t="str">
        <f>VLOOKUP(B56,'Tech. sheet (2)'!A:J,9,FALSE)</f>
        <v>830x917</v>
      </c>
      <c r="G56" s="436">
        <f>VLOOKUP(B56,'Tech. sheet (2)'!A:J,10,FALSE)</f>
        <v>1500</v>
      </c>
      <c r="H56" s="436">
        <f>VLOOKUP(A56,Register!B:E,4,FALSE)</f>
        <v>20000</v>
      </c>
      <c r="I56" s="129">
        <v>44595.0</v>
      </c>
      <c r="J56" s="270"/>
      <c r="K56" s="270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Z56" s="270"/>
    </row>
    <row r="57" ht="15.75" customHeight="1">
      <c r="A57" s="111" t="s">
        <v>971</v>
      </c>
      <c r="B57" s="156" t="str">
        <f>VLOOKUP(A57,Register!B:D,3,FALSE)</f>
        <v>OT070-ELQ7022A6A  TH550</v>
      </c>
      <c r="C57" s="525" t="str">
        <f>VLOOKUP(B57,'Tech. sheet (2)'!A:G,5,FALSE)</f>
        <v>0,17x922x868 2,8/2,8 TH550</v>
      </c>
      <c r="D57" s="437" t="str">
        <f>VLOOKUP(B57,'Tech. sheet (2)'!A:G,6,FALSE)</f>
        <v>M-922-868-170TH550F2828-HBI</v>
      </c>
      <c r="E57" s="436" t="str">
        <f>VLOOKUP(B57,'Tech. sheet (2)'!A:H,8,FALSE)</f>
        <v>СКРОЛЛ</v>
      </c>
      <c r="F57" s="436" t="str">
        <f>VLOOKUP(B57,'Tech. sheet (2)'!A:J,9,FALSE)</f>
        <v>884х850</v>
      </c>
      <c r="G57" s="436">
        <f>VLOOKUP(B57,'Tech. sheet (2)'!A:J,10,FALSE)</f>
        <v>1500</v>
      </c>
      <c r="H57" s="436">
        <f>VLOOKUP(A57,Register!B:E,4,FALSE)</f>
        <v>28000</v>
      </c>
      <c r="I57" s="129">
        <v>44599.0</v>
      </c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Z57" s="270"/>
    </row>
    <row r="58" ht="15.75" customHeight="1">
      <c r="A58" s="111" t="s">
        <v>972</v>
      </c>
      <c r="B58" s="156" t="str">
        <f>VLOOKUP(A58,Register!B:D,3,FALSE)</f>
        <v>0,14x975x925 G/C USK</v>
      </c>
      <c r="C58" s="525" t="str">
        <f>VLOOKUP(B58,'Tech. sheet (2)'!A:G,5,FALSE)</f>
        <v>0,14x975x925 2,8/2,8 TS550</v>
      </c>
      <c r="D58" s="437" t="str">
        <f>VLOOKUP(B58,'Tech. sheet (2)'!A:G,6,FALSE)</f>
        <v>T-975-925-140TS550S2828-USK</v>
      </c>
      <c r="E58" s="436" t="str">
        <f>VLOOKUP(B58,'Tech. sheet (2)'!A:H,8,FALSE)</f>
        <v>ПРЯМ</v>
      </c>
      <c r="F58" s="436" t="str">
        <f>VLOOKUP(B58,'Tech. sheet (2)'!A:J,9,FALSE)</f>
        <v>900 х 950</v>
      </c>
      <c r="G58" s="436">
        <f>VLOOKUP(B58,'Tech. sheet (2)'!A:J,10,FALSE)</f>
        <v>1500</v>
      </c>
      <c r="H58" s="436">
        <f>VLOOKUP(A58,Register!B:E,4,FALSE)</f>
        <v>25000</v>
      </c>
      <c r="I58" s="129">
        <v>44599.0</v>
      </c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Z58" s="270"/>
    </row>
    <row r="59" ht="15.75" customHeight="1">
      <c r="A59" s="111" t="s">
        <v>974</v>
      </c>
      <c r="B59" s="156" t="str">
        <f>VLOOKUP(A59,Register!B:D,3,FALSE)</f>
        <v>0,14x918x925 G/C</v>
      </c>
      <c r="C59" s="525" t="str">
        <f>VLOOKUP(B59,'Tech. sheet (2)'!A:G,5,FALSE)</f>
        <v>0,14x918x925 2,8/2,8 TS550</v>
      </c>
      <c r="D59" s="437" t="str">
        <f>VLOOKUP(B59,'Tech. sheet (2)'!A:G,6,FALSE)</f>
        <v>T-918-925-140TS550S2828-RAS</v>
      </c>
      <c r="E59" s="436" t="str">
        <f>VLOOKUP(B59,'Tech. sheet (2)'!A:H,8,FALSE)</f>
        <v>ПРЯМ</v>
      </c>
      <c r="F59" s="436" t="str">
        <f>VLOOKUP(B59,'Tech. sheet (2)'!A:J,9,FALSE)</f>
        <v>900x893</v>
      </c>
      <c r="G59" s="436">
        <f>VLOOKUP(B59,'Tech. sheet (2)'!A:J,10,FALSE)</f>
        <v>1500</v>
      </c>
      <c r="H59" s="436">
        <f>VLOOKUP(A59,Register!B:E,4,FALSE)</f>
        <v>20000</v>
      </c>
      <c r="I59" s="129">
        <v>44600.0</v>
      </c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Z59" s="270"/>
    </row>
    <row r="60" ht="15.75" customHeight="1">
      <c r="A60" s="111" t="s">
        <v>973</v>
      </c>
      <c r="B60" s="156" t="str">
        <f>VLOOKUP(A60,Register!B:D,3,FALSE)</f>
        <v>OT62-ELQ6216A2A  USK ver3</v>
      </c>
      <c r="C60" s="525" t="str">
        <f>VLOOKUP(B60,'Tech. sheet (2)'!A:G,5,FALSE)</f>
        <v>0,17x954x848 2,8/2,8 TH435</v>
      </c>
      <c r="D60" s="437" t="str">
        <f>VLOOKUP(B60,'Tech. sheet (2)'!A:G,6,FALSE)</f>
        <v>M-954-848-170TH435S2828-USK</v>
      </c>
      <c r="E60" s="436" t="str">
        <f>VLOOKUP(B60,'Tech. sheet (2)'!A:H,8,FALSE)</f>
        <v>СКРОЛЛ</v>
      </c>
      <c r="F60" s="436" t="str">
        <f>VLOOKUP(B60,'Tech. sheet (2)'!A:J,9,FALSE)</f>
        <v>830x917</v>
      </c>
      <c r="G60" s="436">
        <f>VLOOKUP(B60,'Tech. sheet (2)'!A:J,10,FALSE)</f>
        <v>1500</v>
      </c>
      <c r="H60" s="436">
        <f>VLOOKUP(A60,Register!B:E,4,FALSE)</f>
        <v>30000</v>
      </c>
      <c r="I60" s="129">
        <v>44600.0</v>
      </c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Z60" s="270"/>
    </row>
    <row r="61" ht="15.75" customHeight="1">
      <c r="A61" s="111" t="s">
        <v>976</v>
      </c>
      <c r="B61" s="156" t="str">
        <f>VLOOKUP(A61,Register!B:D,3,FALSE)</f>
        <v>0,16x920x778 BLANK</v>
      </c>
      <c r="C61" s="525" t="str">
        <f>VLOOKUP(B61,'Tech. sheet (2)'!A:G,5,FALSE)</f>
        <v>0,16x920x778 2,8/2,8 TS340</v>
      </c>
      <c r="D61" s="437" t="str">
        <f>VLOOKUP(B61,'Tech. sheet (2)'!A:G,6,FALSE)</f>
        <v>M-920-778-160TS340S2828-RAS</v>
      </c>
      <c r="E61" s="436" t="str">
        <f>VLOOKUP(B61,'Tech. sheet (2)'!A:H,8,FALSE)</f>
        <v>СКРОЛЛ</v>
      </c>
      <c r="F61" s="436" t="str">
        <f>VLOOKUP(B61,'Tech. sheet (2)'!A:J,9,FALSE)</f>
        <v>818х895</v>
      </c>
      <c r="G61" s="436">
        <f>VLOOKUP(B61,'Tech. sheet (2)'!A:J,10,FALSE)</f>
        <v>1600</v>
      </c>
      <c r="H61" s="436">
        <f>VLOOKUP(A61,Register!B:E,4,FALSE)</f>
        <v>30000</v>
      </c>
      <c r="I61" s="129">
        <v>44601.0</v>
      </c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Z61" s="270"/>
    </row>
    <row r="62" ht="15.75" customHeight="1">
      <c r="A62" s="111" t="s">
        <v>977</v>
      </c>
      <c r="B62" s="156" t="str">
        <f>VLOOKUP(A62,Register!B:D,3,FALSE)</f>
        <v>0,18x896x795 BLANK</v>
      </c>
      <c r="C62" s="525" t="str">
        <f>VLOOKUP(B62,'Tech. sheet (2)'!A:G,5,FALSE)</f>
        <v>0,18x896x795 2,8/5,0 TH550</v>
      </c>
      <c r="D62" s="437" t="str">
        <f>VLOOKUP(B62,'Tech. sheet (2)'!A:G,6,FALSE)</f>
        <v>T-896-795-180TH550F2850-HBI BLANK</v>
      </c>
      <c r="E62" s="436" t="str">
        <f>VLOOKUP(B62,'Tech. sheet (2)'!A:H,8,FALSE)</f>
        <v>ПРЯМ</v>
      </c>
      <c r="F62" s="436" t="str">
        <f>VLOOKUP(B62,'Tech. sheet (2)'!A:J,9,FALSE)</f>
        <v>770х869</v>
      </c>
      <c r="G62" s="436">
        <f>VLOOKUP(B62,'Tech. sheet (2)'!A:J,10,FALSE)</f>
        <v>1500</v>
      </c>
      <c r="H62" s="436">
        <f>VLOOKUP(A62,Register!B:E,4,FALSE)</f>
        <v>40000</v>
      </c>
      <c r="I62" s="129">
        <v>44602.0</v>
      </c>
      <c r="J62" s="270"/>
      <c r="K62" s="270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Z62" s="270"/>
    </row>
    <row r="63" ht="15.75" customHeight="1">
      <c r="A63" s="111" t="s">
        <v>980</v>
      </c>
      <c r="B63" s="156" t="str">
        <f>VLOOKUP(A63,Register!B:D,3,FALSE)</f>
        <v>0,14x913x766 ALU/C</v>
      </c>
      <c r="C63" s="525" t="str">
        <f>VLOOKUP(B63,'Tech. sheet (2)'!A:G,5,FALSE)</f>
        <v>0,14x913x766 2,0/2,0 TS480</v>
      </c>
      <c r="D63" s="437" t="str">
        <f>VLOOKUP(B63,'Tech. sheet (2)'!A:G,6,FALSE)</f>
        <v>M-913-766-140TS480S2020-RAS</v>
      </c>
      <c r="E63" s="436" t="str">
        <f>VLOOKUP(B63,'Tech. sheet (2)'!A:H,8,FALSE)</f>
        <v>СКРОЛЛ</v>
      </c>
      <c r="F63" s="436" t="str">
        <f>VLOOKUP(B63,'Tech. sheet (2)'!A:J,9,FALSE)</f>
        <v>770х869</v>
      </c>
      <c r="G63" s="436">
        <f>VLOOKUP(B63,'Tech. sheet (2)'!A:J,10,FALSE)</f>
        <v>1500</v>
      </c>
      <c r="H63" s="436">
        <v>16000.0</v>
      </c>
      <c r="I63" s="129">
        <v>44602.0</v>
      </c>
      <c r="J63" s="270"/>
      <c r="K63" s="270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Z63" s="270"/>
    </row>
    <row r="64" ht="15.75" customHeight="1">
      <c r="A64" s="111" t="s">
        <v>982</v>
      </c>
      <c r="B64" s="156" t="str">
        <f>VLOOKUP(A64,Register!B:D,3,FALSE)</f>
        <v>0,18x877x1066 W/G</v>
      </c>
      <c r="C64" s="525" t="str">
        <f>VLOOKUP(B64,'Tech. sheet (2)'!A:G,5,FALSE)</f>
        <v>0,18x877x1066 2,8/2,8 TS275</v>
      </c>
      <c r="D64" s="437" t="str">
        <f>VLOOKUP(B64,'Tech. sheet (2)'!A:G,6,FALSE)</f>
        <v>T-877-1066-180TS275S2828-USK</v>
      </c>
      <c r="E64" s="436" t="str">
        <f>VLOOKUP(B64,'Tech. sheet (2)'!A:H,8,FALSE)</f>
        <v>ПРЯМ</v>
      </c>
      <c r="F64" s="436" t="str">
        <f>VLOOKUP(B64,'Tech. sheet (2)'!A:J,9,FALSE)</f>
        <v>1041х852</v>
      </c>
      <c r="G64" s="436">
        <f>VLOOKUP(B64,'Tech. sheet (2)'!A:J,10,FALSE)</f>
        <v>1100</v>
      </c>
      <c r="H64" s="436">
        <f>VLOOKUP(A64,Register!B:E,4,FALSE)</f>
        <v>10500</v>
      </c>
      <c r="I64" s="129">
        <v>44603.0</v>
      </c>
      <c r="J64" s="270"/>
      <c r="K64" s="270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Z64" s="270"/>
    </row>
    <row r="65" ht="15.75" customHeight="1">
      <c r="A65" s="111" t="s">
        <v>983</v>
      </c>
      <c r="B65" s="156" t="str">
        <f>VLOOKUP(A65,Register!B:D,3,FALSE)</f>
        <v>0,14x918x925 W/C</v>
      </c>
      <c r="C65" s="525" t="str">
        <f>VLOOKUP(B65,'Tech. sheet (2)'!A:G,5,FALSE)</f>
        <v>0,14x918x925 2,8/2,8 TS550</v>
      </c>
      <c r="D65" s="437" t="str">
        <f>VLOOKUP(B65,'Tech. sheet (2)'!A:G,6,FALSE)</f>
        <v>T-918-925-140TS550S2828-RAS</v>
      </c>
      <c r="E65" s="436" t="str">
        <f>VLOOKUP(B65,'Tech. sheet (2)'!A:H,8,FALSE)</f>
        <v>ПРЯМ</v>
      </c>
      <c r="F65" s="436" t="str">
        <f>VLOOKUP(B65,'Tech. sheet (2)'!A:J,9,FALSE)</f>
        <v>900x893</v>
      </c>
      <c r="G65" s="436">
        <f>VLOOKUP(B65,'Tech. sheet (2)'!A:J,10,FALSE)</f>
        <v>1500</v>
      </c>
      <c r="H65" s="436">
        <f>VLOOKUP(A65,Register!B:E,4,FALSE)</f>
        <v>10000</v>
      </c>
      <c r="I65" s="129">
        <v>44603.0</v>
      </c>
      <c r="J65" s="270"/>
      <c r="K65" s="270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Z65" s="270"/>
    </row>
    <row r="66" ht="15.75" customHeight="1">
      <c r="A66" s="111" t="s">
        <v>985</v>
      </c>
      <c r="B66" s="156" t="str">
        <f>VLOOKUP(A66,Register!B:D,3,FALSE)</f>
        <v>0,14x918x925 G/C</v>
      </c>
      <c r="C66" s="525" t="str">
        <f>VLOOKUP(B66,'Tech. sheet (2)'!A:G,5,FALSE)</f>
        <v>0,14x918x925 2,8/2,8 TS550</v>
      </c>
      <c r="D66" s="437" t="str">
        <f>VLOOKUP(B66,'Tech. sheet (2)'!A:G,6,FALSE)</f>
        <v>T-918-925-140TS550S2828-RAS</v>
      </c>
      <c r="E66" s="436" t="str">
        <f>VLOOKUP(B66,'Tech. sheet (2)'!A:H,8,FALSE)</f>
        <v>ПРЯМ</v>
      </c>
      <c r="F66" s="436" t="str">
        <f>VLOOKUP(B66,'Tech. sheet (2)'!A:J,9,FALSE)</f>
        <v>900x893</v>
      </c>
      <c r="G66" s="436">
        <f>VLOOKUP(B66,'Tech. sheet (2)'!A:J,10,FALSE)</f>
        <v>1500</v>
      </c>
      <c r="H66" s="436">
        <f>VLOOKUP(A66,Register!B:E,4,FALSE)</f>
        <v>10000</v>
      </c>
      <c r="I66" s="129">
        <v>44603.0</v>
      </c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Z66" s="270"/>
    </row>
    <row r="67" ht="15.75" customHeight="1">
      <c r="A67" s="111" t="s">
        <v>971</v>
      </c>
      <c r="B67" s="156" t="str">
        <f>VLOOKUP(A67,Register!B:D,3,FALSE)</f>
        <v>OT070-ELQ7022A6A  TH550</v>
      </c>
      <c r="C67" s="525" t="str">
        <f>VLOOKUP(B67,'Tech. sheet (2)'!A:G,5,FALSE)</f>
        <v>0,17x922x868 2,8/2,8 TH550</v>
      </c>
      <c r="D67" s="437" t="str">
        <f>VLOOKUP(B67,'Tech. sheet (2)'!A:G,6,FALSE)</f>
        <v>M-922-868-170TH550F2828-HBI</v>
      </c>
      <c r="E67" s="436" t="str">
        <f>VLOOKUP(B67,'Tech. sheet (2)'!A:H,8,FALSE)</f>
        <v>СКРОЛЛ</v>
      </c>
      <c r="F67" s="436" t="str">
        <f>VLOOKUP(B67,'Tech. sheet (2)'!A:J,9,FALSE)</f>
        <v>884х850</v>
      </c>
      <c r="G67" s="436">
        <f>VLOOKUP(B67,'Tech. sheet (2)'!A:J,10,FALSE)</f>
        <v>1500</v>
      </c>
      <c r="H67" s="436">
        <f>VLOOKUP(A67,Register!B:E,4,FALSE)</f>
        <v>28000</v>
      </c>
      <c r="I67" s="129">
        <v>44603.0</v>
      </c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270"/>
      <c r="U67" s="270"/>
      <c r="V67" s="270"/>
      <c r="W67" s="270"/>
      <c r="X67" s="270"/>
      <c r="Y67" s="270"/>
      <c r="Z67" s="270"/>
    </row>
    <row r="68" ht="15.75" customHeight="1">
      <c r="A68" s="111" t="s">
        <v>975</v>
      </c>
      <c r="B68" s="156" t="str">
        <f>VLOOKUP(A68,Register!B:D,3,FALSE)</f>
        <v>OT070-ELQ7033A2A  TH580</v>
      </c>
      <c r="C68" s="525" t="str">
        <f>VLOOKUP(B68,'Tech. sheet (2)'!A:G,5,FALSE)</f>
        <v>0,17x922x868 2,8/2,8 TH580</v>
      </c>
      <c r="D68" s="437" t="str">
        <f>VLOOKUP(B68,'Tech. sheet (2)'!A:G,6,FALSE)</f>
        <v>M-922-868-170TH580S2828-HBI</v>
      </c>
      <c r="E68" s="436" t="str">
        <f>VLOOKUP(B68,'Tech. sheet (2)'!A:H,8,FALSE)</f>
        <v>СКРОЛЛ</v>
      </c>
      <c r="F68" s="436" t="str">
        <f>VLOOKUP(B68,'Tech. sheet (2)'!A:J,9,FALSE)</f>
        <v>884х850</v>
      </c>
      <c r="G68" s="436">
        <f>VLOOKUP(B68,'Tech. sheet (2)'!A:J,10,FALSE)</f>
        <v>1500</v>
      </c>
      <c r="H68" s="436">
        <f>VLOOKUP(A68,Register!B:E,4,FALSE)</f>
        <v>25000</v>
      </c>
      <c r="I68" s="129">
        <v>44603.0</v>
      </c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270"/>
      <c r="U68" s="270"/>
      <c r="V68" s="270"/>
      <c r="W68" s="270"/>
      <c r="X68" s="270"/>
      <c r="Y68" s="270"/>
      <c r="Z68" s="270"/>
    </row>
    <row r="69" ht="15.75" customHeight="1">
      <c r="A69" s="111" t="s">
        <v>978</v>
      </c>
      <c r="B69" s="156" t="str">
        <f>VLOOKUP(A69,Register!B:D,3,FALSE)</f>
        <v>OT070-ELQ7013A9A </v>
      </c>
      <c r="C69" s="525" t="str">
        <f>VLOOKUP(B69,'Tech. sheet (2)'!A:G,5,FALSE)</f>
        <v>0,17x922x868 2,8/2,8 TH580</v>
      </c>
      <c r="D69" s="437" t="str">
        <f>VLOOKUP(B69,'Tech. sheet (2)'!A:G,6,FALSE)</f>
        <v>M-922-868-170TH580S2828-HBI</v>
      </c>
      <c r="E69" s="436" t="str">
        <f>VLOOKUP(B69,'Tech. sheet (2)'!A:H,8,FALSE)</f>
        <v>СКРОЛЛ</v>
      </c>
      <c r="F69" s="436" t="str">
        <f>VLOOKUP(B69,'Tech. sheet (2)'!A:J,9,FALSE)</f>
        <v>884х850</v>
      </c>
      <c r="G69" s="436">
        <f>VLOOKUP(B69,'Tech. sheet (2)'!A:J,10,FALSE)</f>
        <v>1500</v>
      </c>
      <c r="H69" s="436">
        <f>VLOOKUP(A69,Register!B:E,4,FALSE)</f>
        <v>23000</v>
      </c>
      <c r="I69" s="129">
        <v>44603.0</v>
      </c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270"/>
      <c r="U69" s="270"/>
      <c r="V69" s="270"/>
      <c r="W69" s="270"/>
      <c r="X69" s="270"/>
      <c r="Y69" s="270"/>
      <c r="Z69" s="270"/>
    </row>
    <row r="70" ht="15.75" customHeight="1">
      <c r="A70" s="111" t="s">
        <v>979</v>
      </c>
      <c r="B70" s="156" t="str">
        <f>VLOOKUP(A70,Register!B:D,3,FALSE)</f>
        <v>OT070-ELQ7033A2A  TH580</v>
      </c>
      <c r="C70" s="525" t="str">
        <f>VLOOKUP(B70,'Tech. sheet (2)'!A:G,5,FALSE)</f>
        <v>0,17x922x868 2,8/2,8 TH580</v>
      </c>
      <c r="D70" s="437" t="str">
        <f>VLOOKUP(B70,'Tech. sheet (2)'!A:G,6,FALSE)</f>
        <v>M-922-868-170TH580S2828-HBI</v>
      </c>
      <c r="E70" s="436" t="str">
        <f>VLOOKUP(B70,'Tech. sheet (2)'!A:H,8,FALSE)</f>
        <v>СКРОЛЛ</v>
      </c>
      <c r="F70" s="436" t="str">
        <f>VLOOKUP(B70,'Tech. sheet (2)'!A:J,9,FALSE)</f>
        <v>884х850</v>
      </c>
      <c r="G70" s="436">
        <f>VLOOKUP(B70,'Tech. sheet (2)'!A:J,10,FALSE)</f>
        <v>1500</v>
      </c>
      <c r="H70" s="436">
        <f>VLOOKUP(A70,Register!B:E,4,FALSE)</f>
        <v>10000</v>
      </c>
      <c r="I70" s="129">
        <v>44603.0</v>
      </c>
      <c r="J70" s="270"/>
      <c r="K70" s="270"/>
      <c r="L70" s="270"/>
      <c r="M70" s="270"/>
      <c r="N70" s="270"/>
      <c r="O70" s="270"/>
      <c r="P70" s="270"/>
      <c r="Q70" s="270"/>
      <c r="R70" s="270"/>
      <c r="S70" s="270"/>
      <c r="T70" s="270"/>
      <c r="U70" s="270"/>
      <c r="V70" s="270"/>
      <c r="W70" s="270"/>
      <c r="X70" s="270"/>
      <c r="Y70" s="270"/>
      <c r="Z70" s="270"/>
    </row>
    <row r="71" ht="15.75" customHeight="1">
      <c r="A71" s="111" t="s">
        <v>988</v>
      </c>
      <c r="B71" s="156" t="str">
        <f>VLOOKUP(A71,Register!B:D,3,FALSE)</f>
        <v>OT96 Alu/C USK auto</v>
      </c>
      <c r="C71" s="525" t="str">
        <f>VLOOKUP(B71,'Tech. sheet (2)'!A:G,5,FALSE)</f>
        <v>0,20x808x908 2,8/2,8 TH550</v>
      </c>
      <c r="D71" s="437" t="str">
        <f>VLOOKUP(B71,'Tech. sheet (2)'!A:G,6,FALSE)</f>
        <v>M-808-908-200TH550S2828-USK</v>
      </c>
      <c r="E71" s="436" t="str">
        <f>VLOOKUP(B71,'Tech. sheet (2)'!A:H,8,FALSE)</f>
        <v>СКРОЛЛ</v>
      </c>
      <c r="F71" s="436" t="str">
        <f>VLOOKUP(B71,'Tech. sheet (2)'!A:J,9,FALSE)</f>
        <v>900х771</v>
      </c>
      <c r="G71" s="436">
        <f>VLOOKUP(B71,'Tech. sheet (2)'!A:J,10,FALSE)</f>
        <v>1600</v>
      </c>
      <c r="H71" s="436">
        <f>VLOOKUP(A71,Register!B:E,4,FALSE)</f>
        <v>21000</v>
      </c>
      <c r="I71" s="129">
        <v>44606.0</v>
      </c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0"/>
      <c r="Y71" s="270"/>
      <c r="Z71" s="270"/>
    </row>
    <row r="72" ht="15.75" customHeight="1">
      <c r="A72" s="111" t="s">
        <v>989</v>
      </c>
      <c r="B72" s="156" t="str">
        <f>VLOOKUP(A72,Register!B:D,3,FALSE)</f>
        <v>0,18x808x908 HBI BLANK</v>
      </c>
      <c r="C72" s="525" t="str">
        <f>VLOOKUP(B72,'Tech. sheet (2)'!A:G,5,FALSE)</f>
        <v>0,18x808x908 2,8/2,8 TH550</v>
      </c>
      <c r="D72" s="437" t="str">
        <f>VLOOKUP(B72,'Tech. sheet (2)'!A:G,6,FALSE)</f>
        <v>M-808-908-180TH550S2828-HBI BLANK</v>
      </c>
      <c r="E72" s="436" t="str">
        <f>VLOOKUP(B72,'Tech. sheet (2)'!A:H,8,FALSE)</f>
        <v>СКРОЛЛ</v>
      </c>
      <c r="F72" s="436" t="str">
        <f>VLOOKUP(B72,'Tech. sheet (2)'!A:J,9,FALSE)</f>
        <v>900х771</v>
      </c>
      <c r="G72" s="436">
        <f>VLOOKUP(B72,'Tech. sheet (2)'!A:J,10,FALSE)</f>
        <v>1600</v>
      </c>
      <c r="H72" s="436">
        <f>VLOOKUP(A72,Register!B:E,4,FALSE)</f>
        <v>10000</v>
      </c>
      <c r="I72" s="129">
        <v>44606.0</v>
      </c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</row>
    <row r="73" ht="15.75" customHeight="1">
      <c r="A73" s="111" t="s">
        <v>986</v>
      </c>
      <c r="B73" s="156" t="str">
        <f>VLOOKUP(A73,Register!B:D,3,FALSE)</f>
        <v>0,17x840x942 BLANK</v>
      </c>
      <c r="C73" s="525" t="str">
        <f>VLOOKUP(B73,'Tech. sheet (2)'!A:G,5,FALSE)</f>
        <v>0,17x840x942 2,8/2,8 TS550</v>
      </c>
      <c r="D73" s="437" t="str">
        <f>VLOOKUP(B73,'Tech. sheet (2)'!A:G,6,FALSE)</f>
        <v>T-840-942-170TS550F2828-HBI</v>
      </c>
      <c r="E73" s="436" t="str">
        <f>VLOOKUP(B73,'Tech. sheet (2)'!A:H,8,FALSE)</f>
        <v>ПРЯМ</v>
      </c>
      <c r="F73" s="436" t="str">
        <f>VLOOKUP(B73,'Tech. sheet (2)'!A:J,9,FALSE)</f>
        <v>917х813</v>
      </c>
      <c r="G73" s="436">
        <f>VLOOKUP(B73,'Tech. sheet (2)'!A:J,10,FALSE)</f>
        <v>1700</v>
      </c>
      <c r="H73" s="436">
        <f>VLOOKUP(A73,Register!B:E,4,FALSE)</f>
        <v>23000</v>
      </c>
      <c r="I73" s="129">
        <v>44606.0</v>
      </c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</row>
    <row r="74" ht="15.75" customHeight="1">
      <c r="A74" s="111" t="s">
        <v>987</v>
      </c>
      <c r="B74" s="156" t="str">
        <f>VLOOKUP(A74,Register!B:D,3,FALSE)</f>
        <v>0,17x838x942 ALU/С</v>
      </c>
      <c r="C74" s="525" t="str">
        <f>VLOOKUP(B74,'Tech. sheet (2)'!A:G,5,FALSE)</f>
        <v>0,17x838x942 2,0/2,8 TH550</v>
      </c>
      <c r="D74" s="437" t="str">
        <f>VLOOKUP(B74,'Tech. sheet (2)'!A:G,6,FALSE)</f>
        <v>T-838-942-170TH550F2820-HBI</v>
      </c>
      <c r="E74" s="436" t="str">
        <f>VLOOKUP(B74,'Tech. sheet (2)'!A:H,8,FALSE)</f>
        <v>ПРЯМ</v>
      </c>
      <c r="F74" s="436" t="str">
        <f>VLOOKUP(B74,'Tech. sheet (2)'!A:J,9,FALSE)</f>
        <v>917х813</v>
      </c>
      <c r="G74" s="436">
        <f>VLOOKUP(B74,'Tech. sheet (2)'!A:J,10,FALSE)</f>
        <v>1500</v>
      </c>
      <c r="H74" s="436">
        <f>VLOOKUP(A74,Register!B:E,4,FALSE)</f>
        <v>20000</v>
      </c>
      <c r="I74" s="129">
        <v>44606.0</v>
      </c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</row>
    <row r="75" ht="15.75" customHeight="1">
      <c r="A75" s="111" t="s">
        <v>991</v>
      </c>
      <c r="B75" s="156" t="str">
        <f>VLOOKUP(A75,Register!B:D,3,FALSE)</f>
        <v>OT99-ELQ9999A0A ARP</v>
      </c>
      <c r="C75" s="525" t="str">
        <f>VLOOKUP(B75,'Tech. sheet (2)'!A:G,5,FALSE)</f>
        <v>0,25x838x826 7,5/7,5 TH415</v>
      </c>
      <c r="D75" s="437" t="str">
        <f>VLOOKUP(B75,'Tech. sheet (2)'!A:G,6,FALSE)</f>
        <v>M-838-826-250TH415F7575-USK</v>
      </c>
      <c r="E75" s="436" t="str">
        <f>VLOOKUP(B75,'Tech. sheet (2)'!A:H,8,FALSE)</f>
        <v>СКРОЛЛ</v>
      </c>
      <c r="F75" s="436" t="str">
        <f>VLOOKUP(B75,'Tech. sheet (2)'!A:J,9,FALSE)</f>
        <v>870х820</v>
      </c>
      <c r="G75" s="436">
        <f>VLOOKUP(B75,'Tech. sheet (2)'!A:J,10,FALSE)</f>
        <v>1500</v>
      </c>
      <c r="H75" s="436">
        <f>VLOOKUP(A75,Register!B:E,4,FALSE)</f>
        <v>30000</v>
      </c>
      <c r="I75" s="129">
        <v>44607.0</v>
      </c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</row>
    <row r="76" ht="15.75" customHeight="1">
      <c r="A76" s="526" t="s">
        <v>992</v>
      </c>
      <c r="B76" s="527" t="str">
        <f>VLOOKUP(A76,Register!B:D,3,FALSE)</f>
        <v>OT153-ELQ1542A3A USK</v>
      </c>
      <c r="C76" s="528" t="str">
        <f>VLOOKUP(B76,'Tech. sheet (2)'!A:G,5,FALSE)</f>
        <v>0,27x950x876 5,6/2,8 TH435 USK</v>
      </c>
      <c r="D76" s="528" t="str">
        <f>VLOOKUP(B76,'Tech. sheet (2)'!A:G,6,FALSE)</f>
        <v>M-950-876-270TH435F5628-USK</v>
      </c>
      <c r="E76" s="529" t="str">
        <f>VLOOKUP(B76,'Tech. sheet (2)'!A:H,8,FALSE)</f>
        <v>СКРОЛЛ</v>
      </c>
      <c r="F76" s="529" t="str">
        <f>VLOOKUP(B76,'Tech. sheet (2)'!A:J,9,FALSE)</f>
        <v>920х935</v>
      </c>
      <c r="G76" s="529">
        <f>VLOOKUP(B76,'Tech. sheet (2)'!A:J,10,FALSE)</f>
        <v>1100</v>
      </c>
      <c r="H76" s="529">
        <f>VLOOKUP(A76,Register!B:E,4,FALSE)</f>
        <v>14000</v>
      </c>
      <c r="I76" s="530">
        <v>44607.0</v>
      </c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</row>
    <row r="77" ht="15.75" customHeight="1">
      <c r="A77" s="526" t="s">
        <v>994</v>
      </c>
      <c r="B77" s="527" t="str">
        <f>VLOOKUP(A77,Register!B:D,3,FALSE)</f>
        <v>OT153-ELQ0561A4A-14400 HBI</v>
      </c>
      <c r="C77" s="528" t="str">
        <f>VLOOKUP(B77,'Tech. sheet (2)'!A:G,5,FALSE)</f>
        <v>0,27x950x876 2,8/2,8 TH435</v>
      </c>
      <c r="D77" s="528" t="str">
        <f>VLOOKUP(B77,'Tech. sheet (2)'!A:G,6,FALSE)</f>
        <v>M-950-876-270TH435S2828-HBI</v>
      </c>
      <c r="E77" s="529" t="str">
        <f>VLOOKUP(B77,'Tech. sheet (2)'!A:H,8,FALSE)</f>
        <v>СКРОЛЛ</v>
      </c>
      <c r="F77" s="529" t="str">
        <f>VLOOKUP(B77,'Tech. sheet (2)'!A:J,9,FALSE)</f>
        <v>920х935</v>
      </c>
      <c r="G77" s="529">
        <f>VLOOKUP(B77,'Tech. sheet (2)'!A:J,10,FALSE)</f>
        <v>1100</v>
      </c>
      <c r="H77" s="529">
        <f>VLOOKUP(A77,Register!B:E,4,FALSE)</f>
        <v>138</v>
      </c>
      <c r="I77" s="530">
        <v>44607.0</v>
      </c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</row>
    <row r="78" ht="15.75" customHeight="1">
      <c r="A78" s="111" t="s">
        <v>996</v>
      </c>
      <c r="B78" s="156" t="str">
        <f>VLOOKUP(A78,Register!B:D,3,FALSE)</f>
        <v>0,14x975x925 G/C USK</v>
      </c>
      <c r="C78" s="525" t="str">
        <f>VLOOKUP(B78,'Tech. sheet (2)'!A:G,5,FALSE)</f>
        <v>0,14x975x925 2,8/2,8 TS550</v>
      </c>
      <c r="D78" s="437" t="str">
        <f>VLOOKUP(B78,'Tech. sheet (2)'!A:G,6,FALSE)</f>
        <v>T-975-925-140TS550S2828-USK</v>
      </c>
      <c r="E78" s="436" t="str">
        <f>VLOOKUP(B78,'Tech. sheet (2)'!A:H,8,FALSE)</f>
        <v>ПРЯМ</v>
      </c>
      <c r="F78" s="436" t="str">
        <f>VLOOKUP(B78,'Tech. sheet (2)'!A:J,9,FALSE)</f>
        <v>900 х 950</v>
      </c>
      <c r="G78" s="436">
        <f>VLOOKUP(B78,'Tech. sheet (2)'!A:J,10,FALSE)</f>
        <v>1500</v>
      </c>
      <c r="H78" s="436">
        <f>VLOOKUP(A78,Register!B:E,4,FALSE)</f>
        <v>20500</v>
      </c>
      <c r="I78" s="129">
        <v>44607.0</v>
      </c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270"/>
      <c r="Z78" s="270"/>
    </row>
    <row r="79" ht="15.75" customHeight="1">
      <c r="A79" s="111" t="s">
        <v>997</v>
      </c>
      <c r="B79" s="156" t="str">
        <f>VLOOKUP(A79,Register!B:D,3,FALSE)</f>
        <v>0,14x975x925 W/K USK</v>
      </c>
      <c r="C79" s="525" t="str">
        <f>VLOOKUP(B79,'Tech. sheet (2)'!A:G,5,FALSE)</f>
        <v>0,14x975x925 2,8/2,8 TS550</v>
      </c>
      <c r="D79" s="437" t="str">
        <f>VLOOKUP(B79,'Tech. sheet (2)'!A:G,6,FALSE)</f>
        <v>T-975-925-140TS550S2828-USK</v>
      </c>
      <c r="E79" s="436" t="str">
        <f>VLOOKUP(B79,'Tech. sheet (2)'!A:H,8,FALSE)</f>
        <v>ПРЯМ</v>
      </c>
      <c r="F79" s="436" t="str">
        <f>VLOOKUP(B79,'Tech. sheet (2)'!A:J,9,FALSE)</f>
        <v>900 х 950</v>
      </c>
      <c r="G79" s="436">
        <f>VLOOKUP(B79,'Tech. sheet (2)'!A:J,10,FALSE)</f>
        <v>1500</v>
      </c>
      <c r="H79" s="436">
        <f>VLOOKUP(A79,Register!B:E,4,FALSE)</f>
        <v>18000</v>
      </c>
      <c r="I79" s="129">
        <v>44607.0</v>
      </c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270"/>
      <c r="U79" s="270"/>
      <c r="V79" s="270"/>
      <c r="W79" s="270"/>
      <c r="X79" s="270"/>
      <c r="Y79" s="270"/>
      <c r="Z79" s="270"/>
    </row>
    <row r="80" ht="15.75" customHeight="1">
      <c r="A80" s="111" t="s">
        <v>999</v>
      </c>
      <c r="B80" s="156" t="str">
        <f>VLOOKUP(A80,Register!B:D,3,FALSE)</f>
        <v>0,14x918x925 G/C</v>
      </c>
      <c r="C80" s="525" t="str">
        <f>VLOOKUP(B80,'Tech. sheet (2)'!A:G,5,FALSE)</f>
        <v>0,14x918x925 2,8/2,8 TS550</v>
      </c>
      <c r="D80" s="437" t="str">
        <f>VLOOKUP(B80,'Tech. sheet (2)'!A:G,6,FALSE)</f>
        <v>T-918-925-140TS550S2828-RAS</v>
      </c>
      <c r="E80" s="436" t="str">
        <f>VLOOKUP(B80,'Tech. sheet (2)'!A:H,8,FALSE)</f>
        <v>ПРЯМ</v>
      </c>
      <c r="F80" s="436" t="str">
        <f>VLOOKUP(B80,'Tech. sheet (2)'!A:J,9,FALSE)</f>
        <v>900x893</v>
      </c>
      <c r="G80" s="436">
        <f>VLOOKUP(B80,'Tech. sheet (2)'!A:J,10,FALSE)</f>
        <v>1500</v>
      </c>
      <c r="H80" s="436">
        <f>VLOOKUP(A80,Register!B:E,4,FALSE)</f>
        <v>10000</v>
      </c>
      <c r="I80" s="129">
        <v>44607.0</v>
      </c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270"/>
      <c r="U80" s="270"/>
      <c r="V80" s="270"/>
      <c r="W80" s="270"/>
      <c r="X80" s="270"/>
      <c r="Y80" s="270"/>
      <c r="Z80" s="270"/>
    </row>
    <row r="81" ht="15.75" customHeight="1">
      <c r="A81" s="111" t="s">
        <v>987</v>
      </c>
      <c r="B81" s="156" t="str">
        <f>VLOOKUP(A81,Register!B:D,3,FALSE)</f>
        <v>0,17x838x942 ALU/С</v>
      </c>
      <c r="C81" s="525" t="str">
        <f>VLOOKUP(B81,'Tech. sheet (2)'!A:G,5,FALSE)</f>
        <v>0,17x838x942 2,0/2,8 TH550</v>
      </c>
      <c r="D81" s="437" t="str">
        <f>VLOOKUP(B81,'Tech. sheet (2)'!A:G,6,FALSE)</f>
        <v>T-838-942-170TH550F2820-HBI</v>
      </c>
      <c r="E81" s="436" t="str">
        <f>VLOOKUP(B81,'Tech. sheet (2)'!A:H,8,FALSE)</f>
        <v>ПРЯМ</v>
      </c>
      <c r="F81" s="436" t="str">
        <f>VLOOKUP(B81,'Tech. sheet (2)'!A:J,9,FALSE)</f>
        <v>917х813</v>
      </c>
      <c r="G81" s="436">
        <f>VLOOKUP(B81,'Tech. sheet (2)'!A:J,10,FALSE)</f>
        <v>1500</v>
      </c>
      <c r="H81" s="436">
        <v>20000.0</v>
      </c>
      <c r="I81" s="129">
        <v>44607.0</v>
      </c>
      <c r="J81" s="270"/>
      <c r="K81" s="270"/>
      <c r="L81" s="270"/>
      <c r="M81" s="270"/>
      <c r="N81" s="270"/>
      <c r="O81" s="270"/>
      <c r="P81" s="270"/>
      <c r="Q81" s="270"/>
      <c r="R81" s="270"/>
      <c r="S81" s="270"/>
      <c r="T81" s="270"/>
      <c r="U81" s="270"/>
      <c r="V81" s="270"/>
      <c r="W81" s="270"/>
      <c r="X81" s="270"/>
      <c r="Y81" s="270"/>
      <c r="Z81" s="270"/>
    </row>
    <row r="82" ht="15.75" customHeight="1">
      <c r="A82" s="111" t="s">
        <v>1001</v>
      </c>
      <c r="B82" s="156" t="str">
        <f>VLOOKUP(A82,Register!B:D,3,FALSE)</f>
        <v>OT62-ELQ6216A2A  USK ver3</v>
      </c>
      <c r="C82" s="525" t="str">
        <f>VLOOKUP(B82,'Tech. sheet (2)'!A:G,5,FALSE)</f>
        <v>0,17x954x848 2,8/2,8 TH435</v>
      </c>
      <c r="D82" s="437" t="str">
        <f>VLOOKUP(B82,'Tech. sheet (2)'!A:G,6,FALSE)</f>
        <v>M-954-848-170TH435S2828-USK</v>
      </c>
      <c r="E82" s="436" t="str">
        <f>VLOOKUP(B82,'Tech. sheet (2)'!A:H,8,FALSE)</f>
        <v>СКРОЛЛ</v>
      </c>
      <c r="F82" s="436" t="str">
        <f>VLOOKUP(B82,'Tech. sheet (2)'!A:J,9,FALSE)</f>
        <v>830x917</v>
      </c>
      <c r="G82" s="436">
        <f>VLOOKUP(B82,'Tech. sheet (2)'!A:J,10,FALSE)</f>
        <v>1500</v>
      </c>
      <c r="H82" s="436">
        <f>VLOOKUP(A82,Register!B:E,4,FALSE)</f>
        <v>20000</v>
      </c>
      <c r="I82" s="129">
        <v>44608.0</v>
      </c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270"/>
      <c r="U82" s="270"/>
      <c r="V82" s="270"/>
      <c r="W82" s="270"/>
      <c r="X82" s="270"/>
      <c r="Y82" s="270"/>
      <c r="Z82" s="270"/>
    </row>
    <row r="83" ht="15.75" customHeight="1">
      <c r="A83" s="111" t="s">
        <v>1002</v>
      </c>
      <c r="B83" s="156" t="str">
        <f>VLOOKUP(A83,Register!B:D,3,FALSE)</f>
        <v>OT62-ELQ6216A2A  USK ver3</v>
      </c>
      <c r="C83" s="525" t="str">
        <f>VLOOKUP(B83,'Tech. sheet (2)'!A:G,5,FALSE)</f>
        <v>0,17x954x848 2,8/2,8 TH435</v>
      </c>
      <c r="D83" s="437" t="str">
        <f>VLOOKUP(B83,'Tech. sheet (2)'!A:G,6,FALSE)</f>
        <v>M-954-848-170TH435S2828-USK</v>
      </c>
      <c r="E83" s="436" t="str">
        <f>VLOOKUP(B83,'Tech. sheet (2)'!A:H,8,FALSE)</f>
        <v>СКРОЛЛ</v>
      </c>
      <c r="F83" s="436" t="str">
        <f>VLOOKUP(B83,'Tech. sheet (2)'!A:J,9,FALSE)</f>
        <v>830x917</v>
      </c>
      <c r="G83" s="436">
        <f>VLOOKUP(B83,'Tech. sheet (2)'!A:J,10,FALSE)</f>
        <v>1500</v>
      </c>
      <c r="H83" s="436">
        <f>VLOOKUP(A83,Register!B:E,4,FALSE)</f>
        <v>30000</v>
      </c>
      <c r="I83" s="129">
        <v>44608.0</v>
      </c>
      <c r="J83" s="270"/>
      <c r="K83" s="270"/>
      <c r="L83" s="270"/>
      <c r="M83" s="270"/>
      <c r="N83" s="270"/>
      <c r="O83" s="270"/>
      <c r="P83" s="270"/>
      <c r="Q83" s="270"/>
      <c r="R83" s="270"/>
      <c r="S83" s="270"/>
      <c r="T83" s="270"/>
      <c r="U83" s="270"/>
      <c r="V83" s="270"/>
      <c r="W83" s="270"/>
      <c r="X83" s="270"/>
      <c r="Y83" s="270"/>
      <c r="Z83" s="270"/>
    </row>
    <row r="84" ht="15.75" customHeight="1">
      <c r="A84" s="111" t="s">
        <v>1000</v>
      </c>
      <c r="B84" s="156" t="str">
        <f>VLOOKUP(A84,Register!B:D,3,FALSE)</f>
        <v>OT070-ELQ7013A9A </v>
      </c>
      <c r="C84" s="525" t="str">
        <f>VLOOKUP(B84,'Tech. sheet (2)'!A:G,5,FALSE)</f>
        <v>0,17x922x868 2,8/2,8 TH580</v>
      </c>
      <c r="D84" s="437" t="str">
        <f>VLOOKUP(B84,'Tech. sheet (2)'!A:G,6,FALSE)</f>
        <v>M-922-868-170TH580S2828-HBI</v>
      </c>
      <c r="E84" s="436" t="str">
        <f>VLOOKUP(B84,'Tech. sheet (2)'!A:H,8,FALSE)</f>
        <v>СКРОЛЛ</v>
      </c>
      <c r="F84" s="436" t="str">
        <f>VLOOKUP(B84,'Tech. sheet (2)'!A:J,9,FALSE)</f>
        <v>884х850</v>
      </c>
      <c r="G84" s="436">
        <f>VLOOKUP(B84,'Tech. sheet (2)'!A:J,10,FALSE)</f>
        <v>1500</v>
      </c>
      <c r="H84" s="436">
        <f>VLOOKUP(A84,Register!B:E,4,FALSE)</f>
        <v>25000</v>
      </c>
      <c r="I84" s="129">
        <v>44608.0</v>
      </c>
      <c r="J84" s="270"/>
      <c r="K84" s="270"/>
      <c r="L84" s="270"/>
      <c r="M84" s="270"/>
      <c r="N84" s="270"/>
      <c r="O84" s="270"/>
      <c r="P84" s="270"/>
      <c r="Q84" s="270"/>
      <c r="R84" s="270"/>
      <c r="S84" s="270"/>
      <c r="T84" s="270"/>
      <c r="U84" s="270"/>
      <c r="V84" s="270"/>
      <c r="W84" s="270"/>
      <c r="X84" s="270"/>
      <c r="Y84" s="270"/>
      <c r="Z84" s="270"/>
    </row>
    <row r="85" ht="15.75" customHeight="1">
      <c r="A85" s="111" t="s">
        <v>992</v>
      </c>
      <c r="B85" s="156" t="str">
        <f>VLOOKUP(A85,Register!B:D,3,FALSE)</f>
        <v>OT153-ELQ1542A3A USK</v>
      </c>
      <c r="C85" s="525" t="str">
        <f>VLOOKUP(B85,'Tech. sheet (2)'!A:G,5,FALSE)</f>
        <v>0,27x950x876 5,6/2,8 TH435 USK</v>
      </c>
      <c r="D85" s="437" t="str">
        <f>VLOOKUP(B85,'Tech. sheet (2)'!A:G,6,FALSE)</f>
        <v>M-950-876-270TH435F5628-USK</v>
      </c>
      <c r="E85" s="436" t="str">
        <f>VLOOKUP(B85,'Tech. sheet (2)'!A:H,8,FALSE)</f>
        <v>СКРОЛЛ</v>
      </c>
      <c r="F85" s="436" t="str">
        <f>VLOOKUP(B85,'Tech. sheet (2)'!A:J,9,FALSE)</f>
        <v>920х935</v>
      </c>
      <c r="G85" s="436">
        <f>VLOOKUP(B85,'Tech. sheet (2)'!A:J,10,FALSE)</f>
        <v>1100</v>
      </c>
      <c r="H85" s="436">
        <f>VLOOKUP(A85,Register!B:E,4,FALSE)</f>
        <v>14000</v>
      </c>
      <c r="I85" s="129">
        <v>44608.0</v>
      </c>
      <c r="J85" s="270"/>
      <c r="K85" s="270"/>
      <c r="L85" s="270"/>
      <c r="M85" s="270"/>
      <c r="N85" s="270"/>
      <c r="O85" s="270"/>
      <c r="P85" s="270"/>
      <c r="Q85" s="270"/>
      <c r="R85" s="270"/>
      <c r="S85" s="270"/>
      <c r="T85" s="270"/>
      <c r="U85" s="270"/>
      <c r="V85" s="270"/>
      <c r="W85" s="270"/>
      <c r="X85" s="270"/>
      <c r="Y85" s="270"/>
      <c r="Z85" s="270"/>
    </row>
    <row r="86" ht="15.75" customHeight="1">
      <c r="A86" s="111" t="s">
        <v>1003</v>
      </c>
      <c r="B86" s="156" t="str">
        <f>VLOOKUP(A86,Register!B:D,3,FALSE)</f>
        <v>OT153-ELQ1542A3A USK</v>
      </c>
      <c r="C86" s="525" t="str">
        <f>VLOOKUP(B86,'Tech. sheet (2)'!A:G,5,FALSE)</f>
        <v>0,27x950x876 5,6/2,8 TH435 USK</v>
      </c>
      <c r="D86" s="437" t="str">
        <f>VLOOKUP(B86,'Tech. sheet (2)'!A:G,6,FALSE)</f>
        <v>M-950-876-270TH435F5628-USK</v>
      </c>
      <c r="E86" s="436" t="str">
        <f>VLOOKUP(B86,'Tech. sheet (2)'!A:H,8,FALSE)</f>
        <v>СКРОЛЛ</v>
      </c>
      <c r="F86" s="436" t="str">
        <f>VLOOKUP(B86,'Tech. sheet (2)'!A:J,9,FALSE)</f>
        <v>920х935</v>
      </c>
      <c r="G86" s="436">
        <f>VLOOKUP(B86,'Tech. sheet (2)'!A:J,10,FALSE)</f>
        <v>1100</v>
      </c>
      <c r="H86" s="436">
        <f>VLOOKUP(A86,Register!B:E,4,FALSE)</f>
        <v>4200</v>
      </c>
      <c r="I86" s="129">
        <v>44609.0</v>
      </c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270"/>
      <c r="U86" s="270"/>
      <c r="V86" s="270"/>
      <c r="W86" s="270"/>
      <c r="X86" s="270"/>
      <c r="Y86" s="270"/>
      <c r="Z86" s="270"/>
    </row>
    <row r="87" ht="15.75" customHeight="1">
      <c r="A87" s="111" t="s">
        <v>1005</v>
      </c>
      <c r="B87" s="156" t="str">
        <f>VLOOKUP(A87,Register!B:D,3,FALSE)</f>
        <v>0,16x920x778 BLANK</v>
      </c>
      <c r="C87" s="525" t="str">
        <f>VLOOKUP(B87,'Tech. sheet (2)'!A:G,5,FALSE)</f>
        <v>0,16x920x778 2,8/2,8 TS340</v>
      </c>
      <c r="D87" s="437" t="str">
        <f>VLOOKUP(B87,'Tech. sheet (2)'!A:G,6,FALSE)</f>
        <v>M-920-778-160TS340S2828-RAS</v>
      </c>
      <c r="E87" s="436" t="str">
        <f>VLOOKUP(B87,'Tech. sheet (2)'!A:H,8,FALSE)</f>
        <v>СКРОЛЛ</v>
      </c>
      <c r="F87" s="436" t="str">
        <f>VLOOKUP(B87,'Tech. sheet (2)'!A:J,9,FALSE)</f>
        <v>818х895</v>
      </c>
      <c r="G87" s="436">
        <f>VLOOKUP(B87,'Tech. sheet (2)'!A:J,10,FALSE)</f>
        <v>1600</v>
      </c>
      <c r="H87" s="436">
        <f>VLOOKUP(A87,Register!B:E,4,FALSE)</f>
        <v>50000</v>
      </c>
      <c r="I87" s="129">
        <v>44609.0</v>
      </c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</row>
    <row r="88" ht="15.75" customHeight="1">
      <c r="A88" s="111" t="s">
        <v>1006</v>
      </c>
      <c r="B88" s="156" t="str">
        <f>VLOOKUP(A88,Register!B:D,3,FALSE)</f>
        <v>OT070-ELQ7013A11A</v>
      </c>
      <c r="C88" s="525" t="str">
        <f>VLOOKUP(B88,'Tech. sheet (2)'!A:G,5,FALSE)</f>
        <v>0,17x922x868 2,8/2,8 TH580</v>
      </c>
      <c r="D88" s="437" t="str">
        <f>VLOOKUP(B88,'Tech. sheet (2)'!A:G,6,FALSE)</f>
        <v>M-922-868-170TH580S2828-HBI</v>
      </c>
      <c r="E88" s="436" t="str">
        <f>VLOOKUP(B88,'Tech. sheet (2)'!A:H,8,FALSE)</f>
        <v>СКРОЛЛ</v>
      </c>
      <c r="F88" s="436" t="str">
        <f>VLOOKUP(B88,'Tech. sheet (2)'!A:J,9,FALSE)</f>
        <v>884х850</v>
      </c>
      <c r="G88" s="436">
        <f>VLOOKUP(B88,'Tech. sheet (2)'!A:J,10,FALSE)</f>
        <v>1500</v>
      </c>
      <c r="H88" s="436">
        <f>VLOOKUP(A88,Register!B:E,4,FALSE)</f>
        <v>7000</v>
      </c>
      <c r="I88" s="129">
        <v>44609.0</v>
      </c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270"/>
      <c r="U88" s="270"/>
      <c r="V88" s="270"/>
      <c r="W88" s="270"/>
      <c r="X88" s="270"/>
      <c r="Y88" s="270"/>
      <c r="Z88" s="270"/>
    </row>
    <row r="89" ht="15.75" customHeight="1">
      <c r="A89" s="111" t="s">
        <v>1007</v>
      </c>
      <c r="B89" s="156" t="str">
        <f>VLOOKUP(A89,Register!B:D,3,FALSE)</f>
        <v>OT070-ELQ7033A2A  TH580</v>
      </c>
      <c r="C89" s="525" t="str">
        <f>VLOOKUP(B89,'Tech. sheet (2)'!A:G,5,FALSE)</f>
        <v>0,17x922x868 2,8/2,8 TH580</v>
      </c>
      <c r="D89" s="437" t="str">
        <f>VLOOKUP(B89,'Tech. sheet (2)'!A:G,6,FALSE)</f>
        <v>M-922-868-170TH580S2828-HBI</v>
      </c>
      <c r="E89" s="436" t="str">
        <f>VLOOKUP(B89,'Tech. sheet (2)'!A:H,8,FALSE)</f>
        <v>СКРОЛЛ</v>
      </c>
      <c r="F89" s="436" t="str">
        <f>VLOOKUP(B89,'Tech. sheet (2)'!A:J,9,FALSE)</f>
        <v>884х850</v>
      </c>
      <c r="G89" s="436">
        <f>VLOOKUP(B89,'Tech. sheet (2)'!A:J,10,FALSE)</f>
        <v>1500</v>
      </c>
      <c r="H89" s="436">
        <f>VLOOKUP(A89,Register!B:E,4,FALSE)</f>
        <v>30000</v>
      </c>
      <c r="I89" s="129">
        <v>44609.0</v>
      </c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270"/>
      <c r="U89" s="270"/>
      <c r="V89" s="270"/>
      <c r="W89" s="270"/>
      <c r="X89" s="270"/>
      <c r="Y89" s="270"/>
      <c r="Z89" s="270"/>
    </row>
    <row r="90" ht="15.75" customHeight="1">
      <c r="A90" s="111" t="s">
        <v>959</v>
      </c>
      <c r="B90" s="156" t="str">
        <f>VLOOKUP(A90,Register!B:D,3,FALSE)</f>
        <v>0,18x860x873  BLANK</v>
      </c>
      <c r="C90" s="525" t="str">
        <f>VLOOKUP(B90,'Tech. sheet (2)'!A:G,5,FALSE)</f>
        <v>0,18x860x873 2,8/2,0 TH550 </v>
      </c>
      <c r="D90" s="437" t="str">
        <f>VLOOKUP(B90,'Tech. sheet (2)'!A:G,6,FALSE)</f>
        <v>M-860-873-180TH550F2820-HBI</v>
      </c>
      <c r="E90" s="436" t="str">
        <f>VLOOKUP(B90,'Tech. sheet (2)'!A:H,8,FALSE)</f>
        <v>СКРОЛЛ</v>
      </c>
      <c r="F90" s="436" t="str">
        <f>VLOOKUP(B90,'Tech. sheet (2)'!A:J,9,FALSE)</f>
        <v>903х844</v>
      </c>
      <c r="G90" s="436">
        <f>VLOOKUP(B90,'Tech. sheet (2)'!A:J,10,FALSE)</f>
        <v>1500</v>
      </c>
      <c r="H90" s="436">
        <f>VLOOKUP(A90,Register!B:E,4,FALSE)</f>
        <v>20000</v>
      </c>
      <c r="I90" s="129">
        <v>44613.0</v>
      </c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270"/>
      <c r="U90" s="270"/>
      <c r="V90" s="270"/>
      <c r="W90" s="270"/>
      <c r="X90" s="270"/>
      <c r="Y90" s="270"/>
      <c r="Z90" s="270"/>
    </row>
    <row r="91" ht="15.75" customHeight="1">
      <c r="A91" s="111" t="s">
        <v>1008</v>
      </c>
      <c r="B91" s="156" t="str">
        <f>VLOOKUP(A91,Register!B:D,3,FALSE)</f>
        <v>0,18x860x873  BLANK</v>
      </c>
      <c r="C91" s="525" t="str">
        <f>VLOOKUP(B91,'Tech. sheet (2)'!A:G,5,FALSE)</f>
        <v>0,18x860x873 2,8/2,0 TH550 </v>
      </c>
      <c r="D91" s="437" t="str">
        <f>VLOOKUP(B91,'Tech. sheet (2)'!A:G,6,FALSE)</f>
        <v>M-860-873-180TH550F2820-HBI</v>
      </c>
      <c r="E91" s="436" t="str">
        <f>VLOOKUP(B91,'Tech. sheet (2)'!A:H,8,FALSE)</f>
        <v>СКРОЛЛ</v>
      </c>
      <c r="F91" s="436" t="str">
        <f>VLOOKUP(B91,'Tech. sheet (2)'!A:J,9,FALSE)</f>
        <v>903х844</v>
      </c>
      <c r="G91" s="436">
        <f>VLOOKUP(B91,'Tech. sheet (2)'!A:J,10,FALSE)</f>
        <v>1500</v>
      </c>
      <c r="H91" s="436">
        <f>VLOOKUP(A91,Register!B:E,4,FALSE)</f>
        <v>30000</v>
      </c>
      <c r="I91" s="129">
        <v>44613.0</v>
      </c>
      <c r="J91" s="270"/>
      <c r="K91" s="270"/>
      <c r="L91" s="270"/>
      <c r="M91" s="270"/>
      <c r="N91" s="270"/>
      <c r="O91" s="270"/>
      <c r="P91" s="270"/>
      <c r="Q91" s="270"/>
      <c r="R91" s="270"/>
      <c r="S91" s="270"/>
      <c r="T91" s="270"/>
      <c r="U91" s="270"/>
      <c r="V91" s="270"/>
      <c r="W91" s="270"/>
      <c r="X91" s="270"/>
      <c r="Y91" s="270"/>
      <c r="Z91" s="270"/>
    </row>
    <row r="92" ht="15.75" customHeight="1">
      <c r="A92" s="111" t="s">
        <v>1009</v>
      </c>
      <c r="B92" s="156" t="str">
        <f>VLOOKUP(A92,Register!B:D,3,FALSE)</f>
        <v>0,14x913x766 ALU/C</v>
      </c>
      <c r="C92" s="525" t="str">
        <f>VLOOKUP(B92,'Tech. sheet (2)'!A:G,5,FALSE)</f>
        <v>0,14x913x766 2,0/2,0 TS480</v>
      </c>
      <c r="D92" s="437" t="str">
        <f>VLOOKUP(B92,'Tech. sheet (2)'!A:G,6,FALSE)</f>
        <v>M-913-766-140TS480S2020-RAS</v>
      </c>
      <c r="E92" s="436" t="str">
        <f>VLOOKUP(B92,'Tech. sheet (2)'!A:H,8,FALSE)</f>
        <v>СКРОЛЛ</v>
      </c>
      <c r="F92" s="436" t="str">
        <f>VLOOKUP(B92,'Tech. sheet (2)'!A:J,9,FALSE)</f>
        <v>770х869</v>
      </c>
      <c r="G92" s="436">
        <f>VLOOKUP(B92,'Tech. sheet (2)'!A:J,10,FALSE)</f>
        <v>1500</v>
      </c>
      <c r="H92" s="436">
        <f>VLOOKUP(A92,Register!B:E,4,FALSE)</f>
        <v>40000</v>
      </c>
      <c r="I92" s="129">
        <v>44613.0</v>
      </c>
      <c r="J92" s="270"/>
      <c r="K92" s="270"/>
      <c r="L92" s="270"/>
      <c r="M92" s="270"/>
      <c r="N92" s="270"/>
      <c r="O92" s="270"/>
      <c r="P92" s="270"/>
      <c r="Q92" s="270"/>
      <c r="R92" s="270"/>
      <c r="S92" s="270"/>
      <c r="T92" s="270"/>
      <c r="U92" s="270"/>
      <c r="V92" s="270"/>
      <c r="W92" s="270"/>
      <c r="X92" s="270"/>
      <c r="Y92" s="270"/>
      <c r="Z92" s="270"/>
    </row>
    <row r="93" ht="15.75" customHeight="1">
      <c r="A93" s="111" t="s">
        <v>935</v>
      </c>
      <c r="B93" s="156" t="str">
        <f>VLOOKUP(A93,Register!B:D,3,FALSE)</f>
        <v>0,17x896x795 BLANK</v>
      </c>
      <c r="C93" s="525" t="str">
        <f>VLOOKUP(B93,'Tech. sheet (2)'!A:G,5,FALSE)</f>
        <v>0,17x896x795 2,8/2,8 TH550</v>
      </c>
      <c r="D93" s="437" t="str">
        <f>VLOOKUP(B93,'Tech. sheet (2)'!A:G,6,FALSE)</f>
        <v>T-896-795-170TH550F2828-HBI BLANK</v>
      </c>
      <c r="E93" s="436" t="str">
        <f>VLOOKUP(B93,'Tech. sheet (2)'!A:H,8,FALSE)</f>
        <v>ПРЯМ</v>
      </c>
      <c r="F93" s="436" t="str">
        <f>VLOOKUP(B93,'Tech. sheet (2)'!A:J,9,FALSE)</f>
        <v>770х869</v>
      </c>
      <c r="G93" s="436">
        <f>VLOOKUP(B93,'Tech. sheet (2)'!A:J,10,FALSE)</f>
        <v>1500</v>
      </c>
      <c r="H93" s="436">
        <f>VLOOKUP(A93,Register!B:E,4,FALSE)</f>
        <v>20000</v>
      </c>
      <c r="I93" s="129">
        <v>44613.0</v>
      </c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270"/>
      <c r="U93" s="270"/>
      <c r="V93" s="270"/>
      <c r="W93" s="270"/>
      <c r="X93" s="270"/>
      <c r="Y93" s="270"/>
      <c r="Z93" s="270"/>
    </row>
    <row r="94" ht="15.75" customHeight="1">
      <c r="A94" s="111" t="s">
        <v>1012</v>
      </c>
      <c r="B94" s="156" t="str">
        <f>VLOOKUP(A94,Register!B:D,3,FALSE)</f>
        <v>0,17x896x795 BLANK</v>
      </c>
      <c r="C94" s="525" t="str">
        <f>VLOOKUP(B94,'Tech. sheet (2)'!A:G,5,FALSE)</f>
        <v>0,17x896x795 2,8/2,8 TH550</v>
      </c>
      <c r="D94" s="437" t="str">
        <f>VLOOKUP(B94,'Tech. sheet (2)'!A:G,6,FALSE)</f>
        <v>T-896-795-170TH550F2828-HBI BLANK</v>
      </c>
      <c r="E94" s="436" t="str">
        <f>VLOOKUP(B94,'Tech. sheet (2)'!A:H,8,FALSE)</f>
        <v>ПРЯМ</v>
      </c>
      <c r="F94" s="436" t="str">
        <f>VLOOKUP(B94,'Tech. sheet (2)'!A:J,9,FALSE)</f>
        <v>770х869</v>
      </c>
      <c r="G94" s="436">
        <f>VLOOKUP(B94,'Tech. sheet (2)'!A:J,10,FALSE)</f>
        <v>1500</v>
      </c>
      <c r="H94" s="436">
        <f>VLOOKUP(A94,Register!B:E,4,FALSE)</f>
        <v>30000</v>
      </c>
      <c r="I94" s="129">
        <v>44613.0</v>
      </c>
      <c r="J94" s="270"/>
      <c r="K94" s="270"/>
      <c r="L94" s="270"/>
      <c r="M94" s="270"/>
      <c r="N94" s="270"/>
      <c r="O94" s="270"/>
      <c r="P94" s="270"/>
      <c r="Q94" s="270"/>
      <c r="R94" s="270"/>
      <c r="S94" s="270"/>
      <c r="T94" s="270"/>
      <c r="U94" s="270"/>
      <c r="V94" s="270"/>
      <c r="W94" s="270"/>
      <c r="X94" s="270"/>
      <c r="Y94" s="270"/>
      <c r="Z94" s="270"/>
    </row>
    <row r="95" ht="15.75" customHeight="1">
      <c r="A95" s="111" t="s">
        <v>1011</v>
      </c>
      <c r="B95" s="156" t="str">
        <f>VLOOKUP(A95,Register!B:D,3,FALSE)</f>
        <v>0,16x942x790 ALU/С</v>
      </c>
      <c r="C95" s="525" t="str">
        <f>VLOOKUP(B95,'Tech. sheet (2)'!A:G,5,FALSE)</f>
        <v>0,16x942x790 2,0/2,0 TS340</v>
      </c>
      <c r="D95" s="437" t="str">
        <f>VLOOKUP(B95,'Tech. sheet (2)'!A:G,6,FALSE)</f>
        <v>M-942-790-160TS340S2020-RAS</v>
      </c>
      <c r="E95" s="436" t="str">
        <f>VLOOKUP(B95,'Tech. sheet (2)'!A:H,8,FALSE)</f>
        <v>СКРОЛЛ</v>
      </c>
      <c r="F95" s="436" t="str">
        <f>VLOOKUP(B95,'Tech. sheet (2)'!A:J,9,FALSE)</f>
        <v>830х917</v>
      </c>
      <c r="G95" s="436">
        <f>VLOOKUP(B95,'Tech. sheet (2)'!A:J,10,FALSE)</f>
        <v>1700</v>
      </c>
      <c r="H95" s="436">
        <f>VLOOKUP(A95,Register!B:E,4,FALSE)</f>
        <v>30000</v>
      </c>
      <c r="I95" s="129">
        <v>44613.0</v>
      </c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270"/>
      <c r="U95" s="270"/>
      <c r="V95" s="270"/>
      <c r="W95" s="270"/>
      <c r="X95" s="270"/>
      <c r="Y95" s="270"/>
      <c r="Z95" s="270"/>
    </row>
    <row r="96" ht="15.75" customHeight="1">
      <c r="A96" s="111" t="s">
        <v>1009</v>
      </c>
      <c r="B96" s="156" t="str">
        <f>VLOOKUP(A96,Register!B:D,3,FALSE)</f>
        <v>0,14x913x766 ALU/C</v>
      </c>
      <c r="C96" s="525" t="str">
        <f>VLOOKUP(B96,'Tech. sheet (2)'!A:G,5,FALSE)</f>
        <v>0,14x913x766 2,0/2,0 TS480</v>
      </c>
      <c r="D96" s="437" t="str">
        <f>VLOOKUP(B96,'Tech. sheet (2)'!A:G,6,FALSE)</f>
        <v>M-913-766-140TS480S2020-RAS</v>
      </c>
      <c r="E96" s="436" t="str">
        <f>VLOOKUP(B96,'Tech. sheet (2)'!A:H,8,FALSE)</f>
        <v>СКРОЛЛ</v>
      </c>
      <c r="F96" s="436" t="str">
        <f>VLOOKUP(B96,'Tech. sheet (2)'!A:J,9,FALSE)</f>
        <v>770х869</v>
      </c>
      <c r="G96" s="436">
        <f>VLOOKUP(B96,'Tech. sheet (2)'!A:J,10,FALSE)</f>
        <v>1500</v>
      </c>
      <c r="H96" s="436">
        <f>VLOOKUP(A96,Register!B:E,4,FALSE)</f>
        <v>40000</v>
      </c>
      <c r="I96" s="129">
        <v>44614.0</v>
      </c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</row>
    <row r="97" ht="15.75" customHeight="1">
      <c r="A97" s="111" t="s">
        <v>1014</v>
      </c>
      <c r="B97" s="156" t="str">
        <f>VLOOKUP(A97,Register!B:D,3,FALSE)</f>
        <v>OT99-921XQ 0,20 A55B05 </v>
      </c>
      <c r="C97" s="525" t="str">
        <f>VLOOKUP(B97,'Tech. sheet (2)'!A:G,5,FALSE)</f>
        <v>0,20x838x941, 2,8/2,8 TH550</v>
      </c>
      <c r="D97" s="437" t="str">
        <f>VLOOKUP(B97,'Tech. sheet (2)'!A:G,6,FALSE)</f>
        <v>M-838-941,7-200TH550S2828-HBI</v>
      </c>
      <c r="E97" s="436" t="str">
        <f>VLOOKUP(B97,'Tech. sheet (2)'!A:H,8,FALSE)</f>
        <v>СКРОЛЛ</v>
      </c>
      <c r="F97" s="436" t="str">
        <f>VLOOKUP(B97,'Tech. sheet (2)'!A:J,9,FALSE)</f>
        <v>917x813</v>
      </c>
      <c r="G97" s="436">
        <f>VLOOKUP(B97,'Tech. sheet (2)'!A:J,10,FALSE)</f>
        <v>1500</v>
      </c>
      <c r="H97" s="436">
        <f>VLOOKUP(A97,Register!B:E,4,FALSE)</f>
        <v>11000</v>
      </c>
      <c r="I97" s="129">
        <v>44614.0</v>
      </c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</row>
    <row r="98" ht="15.75" customHeight="1">
      <c r="A98" s="111" t="s">
        <v>1013</v>
      </c>
      <c r="B98" s="156" t="str">
        <f>VLOOKUP(A98,Register!B:D,3,FALSE)</f>
        <v>OT070-ELQ7013A9A </v>
      </c>
      <c r="C98" s="525" t="str">
        <f>VLOOKUP(B98,'Tech. sheet (2)'!A:G,5,FALSE)</f>
        <v>0,17x922x868 2,8/2,8 TH580</v>
      </c>
      <c r="D98" s="437" t="str">
        <f>VLOOKUP(B98,'Tech. sheet (2)'!A:G,6,FALSE)</f>
        <v>M-922-868-170TH580S2828-HBI</v>
      </c>
      <c r="E98" s="436" t="str">
        <f>VLOOKUP(B98,'Tech. sheet (2)'!A:H,8,FALSE)</f>
        <v>СКРОЛЛ</v>
      </c>
      <c r="F98" s="436" t="str">
        <f>VLOOKUP(B98,'Tech. sheet (2)'!A:J,9,FALSE)</f>
        <v>884х850</v>
      </c>
      <c r="G98" s="436">
        <f>VLOOKUP(B98,'Tech. sheet (2)'!A:J,10,FALSE)</f>
        <v>1500</v>
      </c>
      <c r="H98" s="436">
        <f>VLOOKUP(A98,Register!B:E,4,FALSE)</f>
        <v>25000</v>
      </c>
      <c r="I98" s="129">
        <v>44614.0</v>
      </c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</row>
    <row r="99" ht="15.75" customHeight="1">
      <c r="A99" s="111" t="s">
        <v>1015</v>
      </c>
      <c r="B99" s="156" t="str">
        <f>VLOOKUP(A99,Register!B:D,3,FALSE)</f>
        <v>OT070-ELQ7022A6A </v>
      </c>
      <c r="C99" s="525" t="str">
        <f>VLOOKUP(B99,'Tech. sheet (2)'!A:G,5,FALSE)</f>
        <v>0,17x922x868 2,8/2,8 TH580</v>
      </c>
      <c r="D99" s="437" t="str">
        <f>VLOOKUP(B99,'Tech. sheet (2)'!A:G,6,FALSE)</f>
        <v>M-922-868-170TH580S2828-HBI</v>
      </c>
      <c r="E99" s="436" t="str">
        <f>VLOOKUP(B99,'Tech. sheet (2)'!A:H,8,FALSE)</f>
        <v>СКРОЛЛ</v>
      </c>
      <c r="F99" s="436" t="str">
        <f>VLOOKUP(B99,'Tech. sheet (2)'!A:J,9,FALSE)</f>
        <v>884х850</v>
      </c>
      <c r="G99" s="436">
        <f>VLOOKUP(B99,'Tech. sheet (2)'!A:J,10,FALSE)</f>
        <v>1500</v>
      </c>
      <c r="H99" s="436">
        <f>VLOOKUP(A99,Register!B:E,4,FALSE)</f>
        <v>25000</v>
      </c>
      <c r="I99" s="129">
        <v>44614.0</v>
      </c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  <c r="Z99" s="270"/>
    </row>
    <row r="100" ht="15.75" customHeight="1">
      <c r="A100" s="111" t="s">
        <v>1016</v>
      </c>
      <c r="B100" s="156" t="str">
        <f>VLOOKUP(A100,Register!B:D,3,FALSE)</f>
        <v>OT070-ELQ7033A2A  TH580</v>
      </c>
      <c r="C100" s="525" t="str">
        <f>VLOOKUP(B100,'Tech. sheet (2)'!A:G,5,FALSE)</f>
        <v>0,17x922x868 2,8/2,8 TH580</v>
      </c>
      <c r="D100" s="437" t="str">
        <f>VLOOKUP(B100,'Tech. sheet (2)'!A:G,6,FALSE)</f>
        <v>M-922-868-170TH580S2828-HBI</v>
      </c>
      <c r="E100" s="436" t="str">
        <f>VLOOKUP(B100,'Tech. sheet (2)'!A:H,8,FALSE)</f>
        <v>СКРОЛЛ</v>
      </c>
      <c r="F100" s="436" t="str">
        <f>VLOOKUP(B100,'Tech. sheet (2)'!A:J,9,FALSE)</f>
        <v>884х850</v>
      </c>
      <c r="G100" s="436">
        <f>VLOOKUP(B100,'Tech. sheet (2)'!A:J,10,FALSE)</f>
        <v>1500</v>
      </c>
      <c r="H100" s="436">
        <f>VLOOKUP(A100,Register!B:E,4,FALSE)</f>
        <v>10000</v>
      </c>
      <c r="I100" s="129">
        <v>44615.0</v>
      </c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  <c r="Z100" s="270"/>
    </row>
    <row r="101" ht="15.75" customHeight="1">
      <c r="A101" s="111" t="s">
        <v>1017</v>
      </c>
      <c r="B101" s="156" t="str">
        <f>VLOOKUP(A101,Register!B:D,3,FALSE)</f>
        <v>OT153-W18B35 USK</v>
      </c>
      <c r="C101" s="525" t="str">
        <f>VLOOKUP(B101,'Tech. sheet (2)'!A:G,5,FALSE)</f>
        <v>0,27x950x876 5,6/2,8 TH435 USK</v>
      </c>
      <c r="D101" s="437" t="str">
        <f>VLOOKUP(B101,'Tech. sheet (2)'!A:G,6,FALSE)</f>
        <v>M-950-876-270TH435F5628-USK</v>
      </c>
      <c r="E101" s="436" t="str">
        <f>VLOOKUP(B101,'Tech. sheet (2)'!A:H,8,FALSE)</f>
        <v>СКРОЛЛ</v>
      </c>
      <c r="F101" s="436" t="str">
        <f>VLOOKUP(B101,'Tech. sheet (2)'!A:J,9,FALSE)</f>
        <v>920х935</v>
      </c>
      <c r="G101" s="436">
        <f>VLOOKUP(B101,'Tech. sheet (2)'!A:J,10,FALSE)</f>
        <v>1100</v>
      </c>
      <c r="H101" s="436">
        <f>VLOOKUP(A101,Register!B:E,4,FALSE)</f>
        <v>10000</v>
      </c>
      <c r="I101" s="129">
        <v>44615.0</v>
      </c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  <c r="Z101" s="270"/>
    </row>
    <row r="102" ht="15.75" customHeight="1">
      <c r="A102" s="111" t="s">
        <v>1019</v>
      </c>
      <c r="B102" s="156" t="str">
        <f>VLOOKUP(A102,Register!B:D,3,FALSE)</f>
        <v>OT153-W18U23 USK</v>
      </c>
      <c r="C102" s="525" t="str">
        <f>VLOOKUP(B102,'Tech. sheet (2)'!A:G,5,FALSE)</f>
        <v>0,27x950x876 5,6/2,8 TH435 USK</v>
      </c>
      <c r="D102" s="437" t="str">
        <f>VLOOKUP(B102,'Tech. sheet (2)'!A:G,6,FALSE)</f>
        <v>M-950-876-270TH435F5628-USK</v>
      </c>
      <c r="E102" s="436" t="str">
        <f>VLOOKUP(B102,'Tech. sheet (2)'!A:H,8,FALSE)</f>
        <v>СКРОЛЛ</v>
      </c>
      <c r="F102" s="436" t="str">
        <f>VLOOKUP(B102,'Tech. sheet (2)'!A:J,9,FALSE)</f>
        <v>920х935</v>
      </c>
      <c r="G102" s="436">
        <f>VLOOKUP(B102,'Tech. sheet (2)'!A:J,10,FALSE)</f>
        <v>1100</v>
      </c>
      <c r="H102" s="436">
        <f>VLOOKUP(A102,Register!B:E,4,FALSE)</f>
        <v>3400</v>
      </c>
      <c r="I102" s="129">
        <v>44615.0</v>
      </c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  <c r="Z102" s="270"/>
    </row>
    <row r="103" ht="15.75" customHeight="1">
      <c r="A103" s="111" t="s">
        <v>1022</v>
      </c>
      <c r="B103" s="156" t="str">
        <f>VLOOKUP(A103,Register!B:D,3,FALSE)</f>
        <v>OT153-ELQ1554A0A USK</v>
      </c>
      <c r="C103" s="525" t="str">
        <f>VLOOKUP(B103,'Tech. sheet (2)'!A:G,5,FALSE)</f>
        <v>0,27x950x876 5,6/2,8 TH435 USK</v>
      </c>
      <c r="D103" s="437" t="str">
        <f>VLOOKUP(B103,'Tech. sheet (2)'!A:G,6,FALSE)</f>
        <v>M-950-876-270TH435F5628-USK</v>
      </c>
      <c r="E103" s="436" t="str">
        <f>VLOOKUP(B103,'Tech. sheet (2)'!A:H,8,FALSE)</f>
        <v>СКРОЛЛ</v>
      </c>
      <c r="F103" s="436" t="str">
        <f>VLOOKUP(B103,'Tech. sheet (2)'!A:J,9,FALSE)</f>
        <v>920х935</v>
      </c>
      <c r="G103" s="436">
        <f>VLOOKUP(B103,'Tech. sheet (2)'!A:J,10,FALSE)</f>
        <v>1100</v>
      </c>
      <c r="H103" s="436">
        <f>VLOOKUP(A103,Register!B:E,4,FALSE)</f>
        <v>8000</v>
      </c>
      <c r="I103" s="129">
        <v>44615.0</v>
      </c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  <c r="Z103" s="270"/>
    </row>
    <row r="104" ht="15.75" customHeight="1">
      <c r="A104" s="111" t="s">
        <v>1023</v>
      </c>
      <c r="B104" s="156" t="str">
        <f>VLOOKUP(A104,Register!B:D,3,FALSE)</f>
        <v>OT153-ELQ0561A2A HBI</v>
      </c>
      <c r="C104" s="525" t="str">
        <f>VLOOKUP(B104,'Tech. sheet (2)'!A:G,5,FALSE)</f>
        <v>0,27x950x876 2,8/2,8 TH435</v>
      </c>
      <c r="D104" s="437" t="str">
        <f>VLOOKUP(B104,'Tech. sheet (2)'!A:G,6,FALSE)</f>
        <v>M-950-876-270TH435S2828-HBI</v>
      </c>
      <c r="E104" s="436" t="str">
        <f>VLOOKUP(B104,'Tech. sheet (2)'!A:H,8,FALSE)</f>
        <v>СКРОЛЛ</v>
      </c>
      <c r="F104" s="436" t="str">
        <f>VLOOKUP(B104,'Tech. sheet (2)'!A:J,9,FALSE)</f>
        <v>920х935</v>
      </c>
      <c r="G104" s="436">
        <f>VLOOKUP(B104,'Tech. sheet (2)'!A:J,10,FALSE)</f>
        <v>1100</v>
      </c>
      <c r="H104" s="436">
        <f>VLOOKUP(A104,Register!B:E,4,FALSE)</f>
        <v>5000</v>
      </c>
      <c r="I104" s="129">
        <v>44615.0</v>
      </c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  <c r="Z104" s="270"/>
    </row>
    <row r="105" ht="15.75" customHeight="1">
      <c r="A105" s="111" t="s">
        <v>1024</v>
      </c>
      <c r="B105" s="156" t="str">
        <f>VLOOKUP(A105,Register!B:D,3,FALSE)</f>
        <v>OT62-ELQ6216A2A  USK ver3</v>
      </c>
      <c r="C105" s="525" t="str">
        <f>VLOOKUP(B105,'Tech. sheet (2)'!A:G,5,FALSE)</f>
        <v>0,17x954x848 2,8/2,8 TH435</v>
      </c>
      <c r="D105" s="437" t="str">
        <f>VLOOKUP(B105,'Tech. sheet (2)'!A:G,6,FALSE)</f>
        <v>M-954-848-170TH435S2828-USK</v>
      </c>
      <c r="E105" s="436" t="str">
        <f>VLOOKUP(B105,'Tech. sheet (2)'!A:H,8,FALSE)</f>
        <v>СКРОЛЛ</v>
      </c>
      <c r="F105" s="436" t="str">
        <f>VLOOKUP(B105,'Tech. sheet (2)'!A:J,9,FALSE)</f>
        <v>830x917</v>
      </c>
      <c r="G105" s="436">
        <f>VLOOKUP(B105,'Tech. sheet (2)'!A:J,10,FALSE)</f>
        <v>1500</v>
      </c>
      <c r="H105" s="436">
        <f>VLOOKUP(A105,Register!B:E,4,FALSE)</f>
        <v>25000</v>
      </c>
      <c r="I105" s="129">
        <v>44615.0</v>
      </c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  <c r="Z105" s="270"/>
    </row>
    <row r="106" ht="15.75" customHeight="1">
      <c r="A106" s="111" t="s">
        <v>1025</v>
      </c>
      <c r="B106" s="156" t="str">
        <f>VLOOKUP(A106,Register!B:D,3,FALSE)</f>
        <v>0,17x896x795 BLANK</v>
      </c>
      <c r="C106" s="525" t="str">
        <f>VLOOKUP(B106,'Tech. sheet (2)'!A:G,5,FALSE)</f>
        <v>0,17x896x795 2,8/2,8 TH550</v>
      </c>
      <c r="D106" s="437" t="str">
        <f>VLOOKUP(B106,'Tech. sheet (2)'!A:G,6,FALSE)</f>
        <v>T-896-795-170TH550F2828-HBI BLANK</v>
      </c>
      <c r="E106" s="436" t="str">
        <f>VLOOKUP(B106,'Tech. sheet (2)'!A:H,8,FALSE)</f>
        <v>ПРЯМ</v>
      </c>
      <c r="F106" s="436" t="str">
        <f>VLOOKUP(B106,'Tech. sheet (2)'!A:J,9,FALSE)</f>
        <v>770х869</v>
      </c>
      <c r="G106" s="436">
        <f>VLOOKUP(B106,'Tech. sheet (2)'!A:J,10,FALSE)</f>
        <v>1500</v>
      </c>
      <c r="H106" s="436">
        <f>VLOOKUP(A106,Register!B:E,4,FALSE)</f>
        <v>55000</v>
      </c>
      <c r="I106" s="129">
        <v>44616.0</v>
      </c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  <c r="Z106" s="270"/>
    </row>
    <row r="107" ht="15.75" customHeight="1">
      <c r="A107" s="111" t="s">
        <v>1010</v>
      </c>
      <c r="B107" s="156" t="str">
        <f>VLOOKUP(A107,Register!B:D,3,FALSE)</f>
        <v>0,14x913x766 21E</v>
      </c>
      <c r="C107" s="525" t="str">
        <f>VLOOKUP(B107,'Tech. sheet (2)'!A:G,5,FALSE)</f>
        <v>0,14x913x766 2,0/2,0 TS480</v>
      </c>
      <c r="D107" s="437" t="str">
        <f>VLOOKUP(B107,'Tech. sheet (2)'!A:G,6,FALSE)</f>
        <v>M-913-766-140TS480S2020-RAS</v>
      </c>
      <c r="E107" s="436" t="str">
        <f>VLOOKUP(B107,'Tech. sheet (2)'!A:H,8,FALSE)</f>
        <v>СКРОЛЛ</v>
      </c>
      <c r="F107" s="436" t="str">
        <f>VLOOKUP(B107,'Tech. sheet (2)'!A:J,9,FALSE)</f>
        <v>770х869</v>
      </c>
      <c r="G107" s="436">
        <f>VLOOKUP(B107,'Tech. sheet (2)'!A:J,10,FALSE)</f>
        <v>1500</v>
      </c>
      <c r="H107" s="436">
        <f>VLOOKUP(A107,Register!B:E,4,FALSE)</f>
        <v>20000</v>
      </c>
      <c r="I107" s="129">
        <v>44616.0</v>
      </c>
      <c r="J107" s="270"/>
      <c r="K107" s="270"/>
      <c r="L107" s="270"/>
      <c r="M107" s="270"/>
      <c r="N107" s="270"/>
      <c r="O107" s="270"/>
      <c r="P107" s="270"/>
      <c r="Q107" s="270"/>
      <c r="R107" s="270"/>
      <c r="S107" s="270"/>
      <c r="T107" s="270"/>
      <c r="U107" s="270"/>
      <c r="V107" s="270"/>
      <c r="W107" s="270"/>
      <c r="X107" s="270"/>
      <c r="Y107" s="270"/>
      <c r="Z107" s="270"/>
    </row>
    <row r="108" ht="15.75" customHeight="1">
      <c r="A108" s="111" t="s">
        <v>1027</v>
      </c>
      <c r="B108" s="156" t="str">
        <f>VLOOKUP(A108,Register!B:D,3,FALSE)</f>
        <v>0,14x913x766 ALU/C</v>
      </c>
      <c r="C108" s="525" t="str">
        <f>VLOOKUP(B108,'Tech. sheet (2)'!A:G,5,FALSE)</f>
        <v>0,14x913x766 2,0/2,0 TS480</v>
      </c>
      <c r="D108" s="437" t="str">
        <f>VLOOKUP(B108,'Tech. sheet (2)'!A:G,6,FALSE)</f>
        <v>M-913-766-140TS480S2020-RAS</v>
      </c>
      <c r="E108" s="436" t="str">
        <f>VLOOKUP(B108,'Tech. sheet (2)'!A:H,8,FALSE)</f>
        <v>СКРОЛЛ</v>
      </c>
      <c r="F108" s="436" t="str">
        <f>VLOOKUP(B108,'Tech. sheet (2)'!A:J,9,FALSE)</f>
        <v>770х869</v>
      </c>
      <c r="G108" s="436">
        <f>VLOOKUP(B108,'Tech. sheet (2)'!A:J,10,FALSE)</f>
        <v>1500</v>
      </c>
      <c r="H108" s="436">
        <f>VLOOKUP(A108,Register!B:E,4,FALSE)</f>
        <v>20000</v>
      </c>
      <c r="I108" s="129">
        <v>44616.0</v>
      </c>
      <c r="J108" s="270"/>
      <c r="K108" s="270"/>
      <c r="L108" s="270"/>
      <c r="M108" s="270"/>
      <c r="N108" s="270"/>
      <c r="O108" s="270"/>
      <c r="P108" s="270"/>
      <c r="Q108" s="270"/>
      <c r="R108" s="270"/>
      <c r="S108" s="270"/>
      <c r="T108" s="270"/>
      <c r="U108" s="270"/>
      <c r="V108" s="270"/>
      <c r="W108" s="270"/>
      <c r="X108" s="270"/>
      <c r="Y108" s="270"/>
      <c r="Z108" s="270"/>
    </row>
    <row r="109" ht="15.75" customHeight="1">
      <c r="A109" s="111" t="s">
        <v>1028</v>
      </c>
      <c r="B109" s="156" t="str">
        <f>VLOOKUP(A109,Register!B:D,3,FALSE)</f>
        <v>OT62-ELQ6216A2A  USK ver3</v>
      </c>
      <c r="C109" s="525" t="str">
        <f>VLOOKUP(B109,'Tech. sheet (2)'!A:G,5,FALSE)</f>
        <v>0,17x954x848 2,8/2,8 TH435</v>
      </c>
      <c r="D109" s="437" t="str">
        <f>VLOOKUP(B109,'Tech. sheet (2)'!A:G,6,FALSE)</f>
        <v>M-954-848-170TH435S2828-USK</v>
      </c>
      <c r="E109" s="436" t="str">
        <f>VLOOKUP(B109,'Tech. sheet (2)'!A:H,8,FALSE)</f>
        <v>СКРОЛЛ</v>
      </c>
      <c r="F109" s="436" t="str">
        <f>VLOOKUP(B109,'Tech. sheet (2)'!A:J,9,FALSE)</f>
        <v>830x917</v>
      </c>
      <c r="G109" s="436">
        <f>VLOOKUP(B109,'Tech. sheet (2)'!A:J,10,FALSE)</f>
        <v>1500</v>
      </c>
      <c r="H109" s="436">
        <f>VLOOKUP(A109,Register!B:E,4,FALSE)</f>
        <v>35000</v>
      </c>
      <c r="I109" s="129">
        <v>44620.0</v>
      </c>
      <c r="J109" s="270"/>
      <c r="K109" s="270"/>
      <c r="L109" s="270"/>
      <c r="M109" s="270"/>
      <c r="N109" s="270"/>
      <c r="O109" s="270"/>
      <c r="P109" s="270"/>
      <c r="Q109" s="270"/>
      <c r="R109" s="270"/>
      <c r="S109" s="270"/>
      <c r="T109" s="270"/>
      <c r="U109" s="270"/>
      <c r="V109" s="270"/>
      <c r="W109" s="270"/>
      <c r="X109" s="270"/>
      <c r="Y109" s="270"/>
      <c r="Z109" s="270"/>
    </row>
    <row r="110" ht="15.75" customHeight="1">
      <c r="A110" s="111" t="s">
        <v>1029</v>
      </c>
      <c r="B110" s="156" t="str">
        <f>VLOOKUP(A110,Register!B:D,3,FALSE)</f>
        <v>OT96 Alu/C HBI auto</v>
      </c>
      <c r="C110" s="525" t="str">
        <f>VLOOKUP(B110,'Tech. sheet (2)'!A:G,5,FALSE)</f>
        <v>0,20x808x908 2,8/2,8 TH550</v>
      </c>
      <c r="D110" s="437" t="str">
        <f>VLOOKUP(B110,'Tech. sheet (2)'!A:G,6,FALSE)</f>
        <v>M-808-908-200TH550S2828-HBI</v>
      </c>
      <c r="E110" s="436" t="str">
        <f>VLOOKUP(B110,'Tech. sheet (2)'!A:H,8,FALSE)</f>
        <v>СКРОЛЛ</v>
      </c>
      <c r="F110" s="436" t="str">
        <f>VLOOKUP(B110,'Tech. sheet (2)'!A:J,9,FALSE)</f>
        <v>900х771</v>
      </c>
      <c r="G110" s="436">
        <f>VLOOKUP(B110,'Tech. sheet (2)'!A:J,10,FALSE)</f>
        <v>1600</v>
      </c>
      <c r="H110" s="436">
        <f>VLOOKUP(A110,Register!B:E,4,FALSE)</f>
        <v>20000</v>
      </c>
      <c r="I110" s="129">
        <v>44621.0</v>
      </c>
      <c r="J110" s="270"/>
      <c r="K110" s="270"/>
      <c r="L110" s="270"/>
      <c r="M110" s="270"/>
      <c r="N110" s="270"/>
      <c r="O110" s="270"/>
      <c r="P110" s="270"/>
      <c r="Q110" s="270"/>
      <c r="R110" s="270"/>
      <c r="S110" s="270"/>
      <c r="T110" s="270"/>
      <c r="U110" s="270"/>
      <c r="V110" s="270"/>
      <c r="W110" s="270"/>
      <c r="X110" s="270"/>
      <c r="Y110" s="270"/>
      <c r="Z110" s="270"/>
    </row>
    <row r="111" ht="15.75" customHeight="1">
      <c r="A111" s="111" t="s">
        <v>1030</v>
      </c>
      <c r="B111" s="156" t="str">
        <f>VLOOKUP(A111,Register!B:D,3,FALSE)</f>
        <v>0,18x896x795 BLANK</v>
      </c>
      <c r="C111" s="525" t="str">
        <f>VLOOKUP(B111,'Tech. sheet (2)'!A:G,5,FALSE)</f>
        <v>0,18x896x795 2,8/5,0 TH550</v>
      </c>
      <c r="D111" s="437" t="str">
        <f>VLOOKUP(B111,'Tech. sheet (2)'!A:G,6,FALSE)</f>
        <v>T-896-795-180TH550F2850-HBI BLANK</v>
      </c>
      <c r="E111" s="436" t="str">
        <f>VLOOKUP(B111,'Tech. sheet (2)'!A:H,8,FALSE)</f>
        <v>ПРЯМ</v>
      </c>
      <c r="F111" s="436" t="str">
        <f>VLOOKUP(B111,'Tech. sheet (2)'!A:J,9,FALSE)</f>
        <v>770х869</v>
      </c>
      <c r="G111" s="436">
        <f>VLOOKUP(B111,'Tech. sheet (2)'!A:J,10,FALSE)</f>
        <v>1500</v>
      </c>
      <c r="H111" s="436">
        <f>VLOOKUP(A111,Register!B:E,4,FALSE)</f>
        <v>30000</v>
      </c>
      <c r="I111" s="129">
        <v>44621.0</v>
      </c>
      <c r="J111" s="270"/>
      <c r="K111" s="270"/>
      <c r="L111" s="270"/>
      <c r="M111" s="270"/>
      <c r="N111" s="270"/>
      <c r="O111" s="270"/>
      <c r="P111" s="270"/>
      <c r="Q111" s="270"/>
      <c r="R111" s="270"/>
      <c r="S111" s="270"/>
      <c r="T111" s="270"/>
      <c r="U111" s="270"/>
      <c r="V111" s="270"/>
      <c r="W111" s="270"/>
      <c r="X111" s="270"/>
      <c r="Y111" s="270"/>
      <c r="Z111" s="270"/>
    </row>
    <row r="112" ht="15.75" customHeight="1">
      <c r="A112" s="111" t="s">
        <v>1031</v>
      </c>
      <c r="B112" s="156" t="str">
        <f>VLOOKUP(A112,Register!B:D,3,FALSE)</f>
        <v>OT153-ELQ0561A2A HBI</v>
      </c>
      <c r="C112" s="525" t="str">
        <f>VLOOKUP(B112,'Tech. sheet (2)'!A:G,5,FALSE)</f>
        <v>0,27x950x876 2,8/2,8 TH435</v>
      </c>
      <c r="D112" s="437" t="str">
        <f>VLOOKUP(B112,'Tech. sheet (2)'!A:G,6,FALSE)</f>
        <v>M-950-876-270TH435S2828-HBI</v>
      </c>
      <c r="E112" s="436" t="str">
        <f>VLOOKUP(B112,'Tech. sheet (2)'!A:H,8,FALSE)</f>
        <v>СКРОЛЛ</v>
      </c>
      <c r="F112" s="436" t="str">
        <f>VLOOKUP(B112,'Tech. sheet (2)'!A:J,9,FALSE)</f>
        <v>920х935</v>
      </c>
      <c r="G112" s="436">
        <f>VLOOKUP(B112,'Tech. sheet (2)'!A:J,10,FALSE)</f>
        <v>1100</v>
      </c>
      <c r="H112" s="436">
        <f>VLOOKUP(A112,Register!B:E,4,FALSE)</f>
        <v>5000</v>
      </c>
      <c r="I112" s="129">
        <v>44622.0</v>
      </c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70"/>
      <c r="V112" s="270"/>
      <c r="W112" s="270"/>
      <c r="X112" s="270"/>
      <c r="Y112" s="270"/>
      <c r="Z112" s="270"/>
    </row>
    <row r="113" ht="15.75" customHeight="1">
      <c r="A113" s="111" t="s">
        <v>1008</v>
      </c>
      <c r="B113" s="156" t="str">
        <f>VLOOKUP(A113,Register!B:D,3,FALSE)</f>
        <v>0,18x860x873  BLANK</v>
      </c>
      <c r="C113" s="525" t="str">
        <f>VLOOKUP(B113,'Tech. sheet (2)'!A:G,5,FALSE)</f>
        <v>0,18x860x873 2,8/2,0 TH550 </v>
      </c>
      <c r="D113" s="437" t="str">
        <f>VLOOKUP(B113,'Tech. sheet (2)'!A:G,6,FALSE)</f>
        <v>M-860-873-180TH550F2820-HBI</v>
      </c>
      <c r="E113" s="436" t="str">
        <f>VLOOKUP(B113,'Tech. sheet (2)'!A:H,8,FALSE)</f>
        <v>СКРОЛЛ</v>
      </c>
      <c r="F113" s="436" t="str">
        <f>VLOOKUP(B113,'Tech. sheet (2)'!A:J,9,FALSE)</f>
        <v>903х844</v>
      </c>
      <c r="G113" s="436">
        <f>VLOOKUP(B113,'Tech. sheet (2)'!A:J,10,FALSE)</f>
        <v>1500</v>
      </c>
      <c r="H113" s="436">
        <f>VLOOKUP(A113,Register!B:E,4,FALSE)</f>
        <v>30000</v>
      </c>
      <c r="I113" s="129">
        <v>44622.0</v>
      </c>
      <c r="J113" s="270"/>
      <c r="K113" s="270"/>
      <c r="L113" s="270"/>
      <c r="M113" s="270"/>
      <c r="N113" s="270"/>
      <c r="O113" s="270"/>
      <c r="P113" s="270"/>
      <c r="Q113" s="270"/>
      <c r="R113" s="270"/>
      <c r="S113" s="270"/>
      <c r="T113" s="270"/>
      <c r="U113" s="270"/>
      <c r="V113" s="270"/>
      <c r="W113" s="270"/>
      <c r="X113" s="270"/>
      <c r="Y113" s="270"/>
      <c r="Z113" s="270"/>
    </row>
    <row r="114" ht="15.75" customHeight="1">
      <c r="A114" s="111" t="s">
        <v>1033</v>
      </c>
      <c r="B114" s="156" t="str">
        <f>VLOOKUP(A114,Register!B:D,3,FALSE)</f>
        <v>OT96 0,20  ALU/G 50/28</v>
      </c>
      <c r="C114" s="525" t="str">
        <f>VLOOKUP(B114,'Tech. sheet (2)'!A:G,5,FALSE)</f>
        <v>0,20x808x908 5,0/2,8 TH550</v>
      </c>
      <c r="D114" s="437" t="str">
        <f>VLOOKUP(B114,'Tech. sheet (2)'!A:G,6,FALSE)</f>
        <v>M-808-908-200TH550S5028-HBI   </v>
      </c>
      <c r="E114" s="436" t="str">
        <f>VLOOKUP(B114,'Tech. sheet (2)'!A:H,8,FALSE)</f>
        <v>СКРОЛЛ</v>
      </c>
      <c r="F114" s="436" t="str">
        <f>VLOOKUP(B114,'Tech. sheet (2)'!A:J,9,FALSE)</f>
        <v>900х771</v>
      </c>
      <c r="G114" s="436">
        <f>VLOOKUP(B114,'Tech. sheet (2)'!A:J,10,FALSE)</f>
        <v>1600</v>
      </c>
      <c r="H114" s="436">
        <f>VLOOKUP(A114,Register!B:E,4,FALSE)</f>
        <v>25000</v>
      </c>
      <c r="I114" s="129">
        <v>44624.0</v>
      </c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70"/>
      <c r="V114" s="270"/>
      <c r="W114" s="270"/>
      <c r="X114" s="270"/>
      <c r="Y114" s="270"/>
      <c r="Z114" s="270"/>
    </row>
    <row r="115" ht="15.75" customHeight="1">
      <c r="A115" s="111" t="s">
        <v>1035</v>
      </c>
      <c r="B115" s="156" t="str">
        <f>VLOOKUP(A115,Register!B:D,3,FALSE)</f>
        <v>0,16x920x778 Alu/C</v>
      </c>
      <c r="C115" s="525" t="str">
        <f>VLOOKUP(B115,'Tech. sheet (2)'!A:G,5,FALSE)</f>
        <v>0,16x920x778 2,8/2,8 TS340</v>
      </c>
      <c r="D115" s="437" t="str">
        <f>VLOOKUP(B115,'Tech. sheet (2)'!A:G,6,FALSE)</f>
        <v>M-920-778-160TS340S2828-RAS ARP</v>
      </c>
      <c r="E115" s="436" t="str">
        <f>VLOOKUP(B115,'Tech. sheet (2)'!A:H,8,FALSE)</f>
        <v>СКРОЛЛ</v>
      </c>
      <c r="F115" s="436" t="str">
        <f>VLOOKUP(B115,'Tech. sheet (2)'!A:J,9,FALSE)</f>
        <v>818х895</v>
      </c>
      <c r="G115" s="436">
        <f>VLOOKUP(B115,'Tech. sheet (2)'!A:J,10,FALSE)</f>
        <v>1600</v>
      </c>
      <c r="H115" s="436">
        <f>VLOOKUP(A115,Register!B:E,4,FALSE)</f>
        <v>35000</v>
      </c>
      <c r="I115" s="129">
        <v>44627.0</v>
      </c>
      <c r="J115" s="270"/>
      <c r="K115" s="270"/>
      <c r="L115" s="270"/>
      <c r="M115" s="270"/>
      <c r="N115" s="270"/>
      <c r="O115" s="270"/>
      <c r="P115" s="270"/>
      <c r="Q115" s="270"/>
      <c r="R115" s="270"/>
      <c r="S115" s="270"/>
      <c r="T115" s="270"/>
      <c r="U115" s="270"/>
      <c r="V115" s="270"/>
      <c r="W115" s="270"/>
      <c r="X115" s="270"/>
      <c r="Y115" s="270"/>
      <c r="Z115" s="270"/>
    </row>
    <row r="116" ht="15.75" customHeight="1">
      <c r="A116" s="111" t="s">
        <v>1037</v>
      </c>
      <c r="B116" s="156" t="str">
        <f>VLOOKUP(A116,Register!B:D,3,FALSE)</f>
        <v>OT153-ELQ0561A2A HBI</v>
      </c>
      <c r="C116" s="525" t="str">
        <f>VLOOKUP(B116,'Tech. sheet (2)'!A:G,5,FALSE)</f>
        <v>0,27x950x876 2,8/2,8 TH435</v>
      </c>
      <c r="D116" s="437" t="str">
        <f>VLOOKUP(B116,'Tech. sheet (2)'!A:G,6,FALSE)</f>
        <v>M-950-876-270TH435S2828-HBI</v>
      </c>
      <c r="E116" s="436" t="str">
        <f>VLOOKUP(B116,'Tech. sheet (2)'!A:H,8,FALSE)</f>
        <v>СКРОЛЛ</v>
      </c>
      <c r="F116" s="436" t="str">
        <f>VLOOKUP(B116,'Tech. sheet (2)'!A:J,9,FALSE)</f>
        <v>920х935</v>
      </c>
      <c r="G116" s="436">
        <f>VLOOKUP(B116,'Tech. sheet (2)'!A:J,10,FALSE)</f>
        <v>1100</v>
      </c>
      <c r="H116" s="436">
        <f>VLOOKUP(A116,Register!B:E,4,FALSE)</f>
        <v>16000</v>
      </c>
      <c r="I116" s="129">
        <v>44628.0</v>
      </c>
      <c r="J116" s="270"/>
      <c r="K116" s="270"/>
      <c r="L116" s="270"/>
      <c r="M116" s="270"/>
      <c r="N116" s="270"/>
      <c r="O116" s="270"/>
      <c r="P116" s="270"/>
      <c r="Q116" s="270"/>
      <c r="R116" s="270"/>
      <c r="S116" s="270"/>
      <c r="T116" s="270"/>
      <c r="U116" s="270"/>
      <c r="V116" s="270"/>
      <c r="W116" s="270"/>
      <c r="X116" s="270"/>
      <c r="Y116" s="270"/>
      <c r="Z116" s="270"/>
    </row>
    <row r="117" ht="15.75" customHeight="1">
      <c r="A117" s="111" t="s">
        <v>1038</v>
      </c>
      <c r="B117" s="156" t="str">
        <f>VLOOKUP(A117,Register!B:D,3,FALSE)</f>
        <v>OT62-ELQ6216A2A ver2</v>
      </c>
      <c r="C117" s="525" t="str">
        <f>VLOOKUP(B117,'Tech. sheet (2)'!A:G,5,FALSE)</f>
        <v>0,17x954x848 2,8/2,8 TH435</v>
      </c>
      <c r="D117" s="437" t="str">
        <f>VLOOKUP(B117,'Tech. sheet (2)'!A:G,6,FALSE)</f>
        <v>M-954-848-170TH435S2828-HBI</v>
      </c>
      <c r="E117" s="436" t="str">
        <f>VLOOKUP(B117,'Tech. sheet (2)'!A:H,8,FALSE)</f>
        <v>СКРОЛЛ</v>
      </c>
      <c r="F117" s="436" t="str">
        <f>VLOOKUP(B117,'Tech. sheet (2)'!A:J,9,FALSE)</f>
        <v>830x917</v>
      </c>
      <c r="G117" s="436">
        <f>VLOOKUP(B117,'Tech. sheet (2)'!A:J,10,FALSE)</f>
        <v>1500</v>
      </c>
      <c r="H117" s="436">
        <f>VLOOKUP(A117,Register!B:E,4,FALSE)</f>
        <v>14000</v>
      </c>
      <c r="I117" s="129">
        <v>44629.0</v>
      </c>
      <c r="J117" s="270"/>
      <c r="K117" s="270"/>
      <c r="L117" s="270"/>
      <c r="M117" s="270"/>
      <c r="N117" s="270"/>
      <c r="O117" s="270"/>
      <c r="P117" s="270"/>
      <c r="Q117" s="270"/>
      <c r="R117" s="270"/>
      <c r="S117" s="270"/>
      <c r="T117" s="270"/>
      <c r="U117" s="270"/>
      <c r="V117" s="270"/>
      <c r="W117" s="270"/>
      <c r="X117" s="270"/>
      <c r="Y117" s="270"/>
      <c r="Z117" s="270"/>
    </row>
    <row r="118" ht="15.75" customHeight="1">
      <c r="A118" s="111" t="s">
        <v>1039</v>
      </c>
      <c r="B118" s="156" t="str">
        <f>VLOOKUP(A118,Register!B:D,3,FALSE)</f>
        <v>OT99-921XQ 0,20 ALU/G</v>
      </c>
      <c r="C118" s="525" t="str">
        <f>VLOOKUP(B118,'Tech. sheet (2)'!A:G,5,FALSE)</f>
        <v>0,20x838x941, 2,8/2,8 TH550</v>
      </c>
      <c r="D118" s="437" t="str">
        <f>VLOOKUP(B118,'Tech. sheet (2)'!A:G,6,FALSE)</f>
        <v>M-838-941,7-200TH550S2828-HBI</v>
      </c>
      <c r="E118" s="436" t="str">
        <f>VLOOKUP(B118,'Tech. sheet (2)'!A:H,8,FALSE)</f>
        <v>СКРОЛЛ</v>
      </c>
      <c r="F118" s="436" t="str">
        <f>VLOOKUP(B118,'Tech. sheet (2)'!A:J,9,FALSE)</f>
        <v>917x813</v>
      </c>
      <c r="G118" s="436">
        <f>VLOOKUP(B118,'Tech. sheet (2)'!A:J,10,FALSE)</f>
        <v>1500</v>
      </c>
      <c r="H118" s="436">
        <f>VLOOKUP(A118,Register!B:E,4,FALSE)</f>
        <v>30000</v>
      </c>
      <c r="I118" s="129">
        <v>44629.0</v>
      </c>
      <c r="J118" s="270"/>
      <c r="K118" s="270"/>
      <c r="L118" s="270"/>
      <c r="M118" s="270"/>
      <c r="N118" s="270"/>
      <c r="O118" s="270"/>
      <c r="P118" s="270"/>
      <c r="Q118" s="270"/>
      <c r="R118" s="270"/>
      <c r="S118" s="270"/>
      <c r="T118" s="270"/>
      <c r="U118" s="270"/>
      <c r="V118" s="270"/>
      <c r="W118" s="270"/>
      <c r="X118" s="270"/>
      <c r="Y118" s="270"/>
      <c r="Z118" s="270"/>
    </row>
    <row r="119" ht="15.75" customHeight="1">
      <c r="A119" s="111" t="s">
        <v>1040</v>
      </c>
      <c r="B119" s="156" t="str">
        <f>VLOOKUP(A119,Register!B:D,3,FALSE)</f>
        <v>OT070-ELQ7013A9A </v>
      </c>
      <c r="C119" s="525" t="str">
        <f>VLOOKUP(B119,'Tech. sheet (2)'!A:G,5,FALSE)</f>
        <v>0,17x922x868 2,8/2,8 TH580</v>
      </c>
      <c r="D119" s="437" t="str">
        <f>VLOOKUP(B119,'Tech. sheet (2)'!A:G,6,FALSE)</f>
        <v>M-922-868-170TH580S2828-HBI</v>
      </c>
      <c r="E119" s="436" t="str">
        <f>VLOOKUP(B119,'Tech. sheet (2)'!A:H,8,FALSE)</f>
        <v>СКРОЛЛ</v>
      </c>
      <c r="F119" s="436" t="str">
        <f>VLOOKUP(B119,'Tech. sheet (2)'!A:J,9,FALSE)</f>
        <v>884х850</v>
      </c>
      <c r="G119" s="436">
        <f>VLOOKUP(B119,'Tech. sheet (2)'!A:J,10,FALSE)</f>
        <v>1500</v>
      </c>
      <c r="H119" s="436">
        <f>VLOOKUP(A119,Register!B:E,4,FALSE)</f>
        <v>20000</v>
      </c>
      <c r="I119" s="129">
        <v>44630.0</v>
      </c>
      <c r="J119" s="270"/>
      <c r="K119" s="270"/>
      <c r="L119" s="270"/>
      <c r="M119" s="270"/>
      <c r="N119" s="270"/>
      <c r="O119" s="270"/>
      <c r="P119" s="270"/>
      <c r="Q119" s="270"/>
      <c r="R119" s="270"/>
      <c r="S119" s="270"/>
      <c r="T119" s="270"/>
      <c r="U119" s="270"/>
      <c r="V119" s="270"/>
      <c r="W119" s="270"/>
      <c r="X119" s="270"/>
      <c r="Y119" s="270"/>
      <c r="Z119" s="270"/>
    </row>
    <row r="120" ht="15.75" customHeight="1">
      <c r="A120" s="111" t="s">
        <v>1041</v>
      </c>
      <c r="B120" s="156" t="str">
        <f>VLOOKUP(A120,Register!B:D,3,FALSE)</f>
        <v>OT070-ELQ7033A2A  TH580</v>
      </c>
      <c r="C120" s="525" t="str">
        <f>VLOOKUP(B120,'Tech. sheet (2)'!A:G,5,FALSE)</f>
        <v>0,17x922x868 2,8/2,8 TH580</v>
      </c>
      <c r="D120" s="437" t="str">
        <f>VLOOKUP(B120,'Tech. sheet (2)'!A:G,6,FALSE)</f>
        <v>M-922-868-170TH580S2828-HBI</v>
      </c>
      <c r="E120" s="436" t="str">
        <f>VLOOKUP(B120,'Tech. sheet (2)'!A:H,8,FALSE)</f>
        <v>СКРОЛЛ</v>
      </c>
      <c r="F120" s="436" t="str">
        <f>VLOOKUP(B120,'Tech. sheet (2)'!A:J,9,FALSE)</f>
        <v>884х850</v>
      </c>
      <c r="G120" s="436">
        <f>VLOOKUP(B120,'Tech. sheet (2)'!A:J,10,FALSE)</f>
        <v>1500</v>
      </c>
      <c r="H120" s="436">
        <f>VLOOKUP(A120,Register!B:E,4,FALSE)</f>
        <v>20000</v>
      </c>
      <c r="I120" s="129">
        <v>44630.0</v>
      </c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</row>
    <row r="121" ht="15.75" customHeight="1">
      <c r="A121" s="111" t="s">
        <v>1043</v>
      </c>
      <c r="B121" s="156" t="str">
        <f>VLOOKUP(A121,Register!B:D,3,FALSE)</f>
        <v>0,14x975x925 G/C</v>
      </c>
      <c r="C121" s="525" t="str">
        <f>VLOOKUP(B121,'Tech. sheet (2)'!A:G,5,FALSE)</f>
        <v>0,14x975x925 2,8/2,8 TS550</v>
      </c>
      <c r="D121" s="437" t="str">
        <f>VLOOKUP(B121,'Tech. sheet (2)'!A:G,6,FALSE)</f>
        <v>T-975-925-140TS550S2828-RAS</v>
      </c>
      <c r="E121" s="436" t="str">
        <f>VLOOKUP(B121,'Tech. sheet (2)'!A:H,8,FALSE)</f>
        <v>ПРЯМ</v>
      </c>
      <c r="F121" s="436" t="str">
        <f>VLOOKUP(B121,'Tech. sheet (2)'!A:J,9,FALSE)</f>
        <v>900 х 950</v>
      </c>
      <c r="G121" s="436">
        <f>VLOOKUP(B121,'Tech. sheet (2)'!A:J,10,FALSE)</f>
        <v>1500</v>
      </c>
      <c r="H121" s="436">
        <f>VLOOKUP(A121,Register!B:E,4,FALSE)</f>
        <v>4000</v>
      </c>
      <c r="I121" s="129">
        <v>44631.0</v>
      </c>
      <c r="J121" s="270"/>
      <c r="K121" s="270"/>
      <c r="L121" s="270"/>
      <c r="M121" s="270"/>
      <c r="N121" s="270"/>
      <c r="O121" s="270"/>
      <c r="P121" s="270"/>
      <c r="Q121" s="270"/>
      <c r="R121" s="270"/>
      <c r="S121" s="270"/>
      <c r="T121" s="270"/>
      <c r="U121" s="270"/>
      <c r="V121" s="270"/>
      <c r="W121" s="270"/>
      <c r="X121" s="270"/>
      <c r="Y121" s="270"/>
      <c r="Z121" s="270"/>
    </row>
    <row r="122" ht="15.75" customHeight="1">
      <c r="A122" s="111" t="s">
        <v>1044</v>
      </c>
      <c r="B122" s="156" t="str">
        <f>VLOOKUP(A122,Register!B:D,3,FALSE)</f>
        <v>0,20x908x1112 21EK05</v>
      </c>
      <c r="C122" s="525" t="str">
        <f>VLOOKUP(B122,'Tech. sheet (2)'!A:G,5,FALSE)</f>
        <v>T-908-1112-200TS260S2828-USK</v>
      </c>
      <c r="D122" s="437" t="str">
        <f>VLOOKUP(B122,'Tech. sheet (2)'!A:G,6,FALSE)</f>
        <v>T-908-1112-200TS260S2828-USK</v>
      </c>
      <c r="E122" s="436" t="str">
        <f>VLOOKUP(B122,'Tech. sheet (2)'!A:H,8,FALSE)</f>
        <v>ПРЯМ</v>
      </c>
      <c r="F122" s="436" t="str">
        <f>VLOOKUP(B122,'Tech. sheet (2)'!A:J,9,FALSE)</f>
        <v>1088х883</v>
      </c>
      <c r="G122" s="436">
        <f>VLOOKUP(B122,'Tech. sheet (2)'!A:J,10,FALSE)</f>
        <v>1100</v>
      </c>
      <c r="H122" s="436">
        <f>VLOOKUP(A122,Register!B:E,4,FALSE)</f>
        <v>8000</v>
      </c>
      <c r="I122" s="129">
        <v>44631.0</v>
      </c>
      <c r="J122" s="270"/>
      <c r="K122" s="270"/>
      <c r="L122" s="270"/>
      <c r="M122" s="270"/>
      <c r="N122" s="270"/>
      <c r="O122" s="270"/>
      <c r="P122" s="270"/>
      <c r="Q122" s="270"/>
      <c r="R122" s="270"/>
      <c r="S122" s="270"/>
      <c r="T122" s="270"/>
      <c r="U122" s="270"/>
      <c r="V122" s="270"/>
      <c r="W122" s="270"/>
      <c r="X122" s="270"/>
      <c r="Y122" s="270"/>
      <c r="Z122" s="270"/>
    </row>
    <row r="123" ht="15.75" customHeight="1">
      <c r="A123" s="111" t="s">
        <v>1045</v>
      </c>
      <c r="B123" s="156" t="str">
        <f>VLOOKUP(A123,Register!B:D,3,FALSE)</f>
        <v>0,18x877x1066 W/G</v>
      </c>
      <c r="C123" s="525" t="str">
        <f>VLOOKUP(B123,'Tech. sheet (2)'!A:G,5,FALSE)</f>
        <v>0,18x877x1066 2,8/2,8 TS275</v>
      </c>
      <c r="D123" s="437" t="str">
        <f>VLOOKUP(B123,'Tech. sheet (2)'!A:G,6,FALSE)</f>
        <v>T-877-1066-180TS275S2828-USK</v>
      </c>
      <c r="E123" s="436" t="str">
        <f>VLOOKUP(B123,'Tech. sheet (2)'!A:H,8,FALSE)</f>
        <v>ПРЯМ</v>
      </c>
      <c r="F123" s="436" t="str">
        <f>VLOOKUP(B123,'Tech. sheet (2)'!A:J,9,FALSE)</f>
        <v>1041х852</v>
      </c>
      <c r="G123" s="436">
        <f>VLOOKUP(B123,'Tech. sheet (2)'!A:J,10,FALSE)</f>
        <v>1100</v>
      </c>
      <c r="H123" s="436">
        <f>VLOOKUP(A123,Register!B:E,4,FALSE)</f>
        <v>15000</v>
      </c>
      <c r="I123" s="129">
        <v>44631.0</v>
      </c>
      <c r="J123" s="270"/>
      <c r="K123" s="270"/>
      <c r="L123" s="270"/>
      <c r="M123" s="270"/>
      <c r="N123" s="270"/>
      <c r="O123" s="270"/>
      <c r="P123" s="270"/>
      <c r="Q123" s="270"/>
      <c r="R123" s="270"/>
      <c r="S123" s="270"/>
      <c r="T123" s="270"/>
      <c r="U123" s="270"/>
      <c r="V123" s="270"/>
      <c r="W123" s="270"/>
      <c r="X123" s="270"/>
      <c r="Y123" s="270"/>
      <c r="Z123" s="270"/>
    </row>
    <row r="124" ht="15.75" customHeight="1">
      <c r="A124" s="111" t="s">
        <v>1046</v>
      </c>
      <c r="B124" s="156" t="str">
        <f>VLOOKUP(A124,Register!B:D,3,FALSE)</f>
        <v>OT96 0,20  ALU/G 28/28</v>
      </c>
      <c r="C124" s="525" t="str">
        <f>VLOOKUP(B124,'Tech. sheet (2)'!A:G,5,FALSE)</f>
        <v>0,20x808x908 2,8/2,8 TH550</v>
      </c>
      <c r="D124" s="437" t="str">
        <f>VLOOKUP(B124,'Tech. sheet (2)'!A:G,6,FALSE)</f>
        <v>M-808-908-200TH550S2828-HBI</v>
      </c>
      <c r="E124" s="436" t="str">
        <f>VLOOKUP(B124,'Tech. sheet (2)'!A:H,8,FALSE)</f>
        <v>СКРОЛЛ</v>
      </c>
      <c r="F124" s="436" t="str">
        <f>VLOOKUP(B124,'Tech. sheet (2)'!A:J,9,FALSE)</f>
        <v>900х771</v>
      </c>
      <c r="G124" s="436">
        <f>VLOOKUP(B124,'Tech. sheet (2)'!A:J,10,FALSE)</f>
        <v>1600</v>
      </c>
      <c r="H124" s="436">
        <f>VLOOKUP(A124,Register!B:E,4,FALSE)</f>
        <v>20000</v>
      </c>
      <c r="I124" s="129">
        <v>44634.0</v>
      </c>
      <c r="J124" s="270"/>
      <c r="K124" s="270"/>
      <c r="L124" s="270"/>
      <c r="M124" s="270"/>
      <c r="N124" s="270"/>
      <c r="O124" s="270"/>
      <c r="P124" s="270"/>
      <c r="Q124" s="270"/>
      <c r="R124" s="270"/>
      <c r="S124" s="270"/>
      <c r="T124" s="270"/>
      <c r="U124" s="270"/>
      <c r="V124" s="270"/>
      <c r="W124" s="270"/>
      <c r="X124" s="270"/>
      <c r="Y124" s="270"/>
      <c r="Z124" s="270"/>
    </row>
    <row r="125" ht="15.75" customHeight="1">
      <c r="A125" s="111" t="s">
        <v>1048</v>
      </c>
      <c r="B125" s="156" t="str">
        <f>VLOOKUP(A125,Register!B:D,3,FALSE)</f>
        <v>OT070-ELQ7013A9A </v>
      </c>
      <c r="C125" s="525" t="str">
        <f>VLOOKUP(B125,'Tech. sheet (2)'!A:G,5,FALSE)</f>
        <v>0,17x922x868 2,8/2,8 TH580</v>
      </c>
      <c r="D125" s="437" t="str">
        <f>VLOOKUP(B125,'Tech. sheet (2)'!A:G,6,FALSE)</f>
        <v>M-922-868-170TH580S2828-HBI</v>
      </c>
      <c r="E125" s="436" t="str">
        <f>VLOOKUP(B125,'Tech. sheet (2)'!A:H,8,FALSE)</f>
        <v>СКРОЛЛ</v>
      </c>
      <c r="F125" s="436" t="str">
        <f>VLOOKUP(B125,'Tech. sheet (2)'!A:J,9,FALSE)</f>
        <v>884х850</v>
      </c>
      <c r="G125" s="436">
        <f>VLOOKUP(B125,'Tech. sheet (2)'!A:J,10,FALSE)</f>
        <v>1500</v>
      </c>
      <c r="H125" s="436">
        <f>VLOOKUP(A125,Register!B:E,4,FALSE)</f>
        <v>30000</v>
      </c>
      <c r="I125" s="129">
        <v>44634.0</v>
      </c>
      <c r="J125" s="270"/>
      <c r="K125" s="270"/>
      <c r="L125" s="270"/>
      <c r="M125" s="270"/>
      <c r="N125" s="270"/>
      <c r="O125" s="270"/>
      <c r="P125" s="270"/>
      <c r="Q125" s="270"/>
      <c r="R125" s="270"/>
      <c r="S125" s="270"/>
      <c r="T125" s="270"/>
      <c r="U125" s="270"/>
      <c r="V125" s="270"/>
      <c r="W125" s="270"/>
      <c r="X125" s="270"/>
      <c r="Y125" s="270"/>
      <c r="Z125" s="270"/>
    </row>
    <row r="126" ht="15.75" customHeight="1">
      <c r="A126" s="111" t="s">
        <v>1049</v>
      </c>
      <c r="B126" s="156" t="str">
        <f>VLOOKUP(A126,Register!B:D,3,FALSE)</f>
        <v>OT070-ELQ7013A9A </v>
      </c>
      <c r="C126" s="525" t="str">
        <f>VLOOKUP(B126,'Tech. sheet (2)'!A:G,5,FALSE)</f>
        <v>0,17x922x868 2,8/2,8 TH580</v>
      </c>
      <c r="D126" s="437" t="str">
        <f>VLOOKUP(B126,'Tech. sheet (2)'!A:G,6,FALSE)</f>
        <v>M-922-868-170TH580S2828-HBI</v>
      </c>
      <c r="E126" s="436" t="str">
        <f>VLOOKUP(B126,'Tech. sheet (2)'!A:H,8,FALSE)</f>
        <v>СКРОЛЛ</v>
      </c>
      <c r="F126" s="436" t="str">
        <f>VLOOKUP(B126,'Tech. sheet (2)'!A:J,9,FALSE)</f>
        <v>884х850</v>
      </c>
      <c r="G126" s="436">
        <f>VLOOKUP(B126,'Tech. sheet (2)'!A:J,10,FALSE)</f>
        <v>1500</v>
      </c>
      <c r="H126" s="436">
        <f>VLOOKUP(A126,Register!B:E,4,FALSE)</f>
        <v>20000</v>
      </c>
      <c r="I126" s="129">
        <v>44635.0</v>
      </c>
      <c r="J126" s="270"/>
      <c r="K126" s="270"/>
      <c r="L126" s="270"/>
      <c r="M126" s="270"/>
      <c r="N126" s="270"/>
      <c r="O126" s="270"/>
      <c r="P126" s="270"/>
      <c r="Q126" s="270"/>
      <c r="R126" s="270"/>
      <c r="S126" s="270"/>
      <c r="T126" s="270"/>
      <c r="U126" s="270"/>
      <c r="V126" s="270"/>
      <c r="W126" s="270"/>
      <c r="X126" s="270"/>
      <c r="Y126" s="270"/>
      <c r="Z126" s="270"/>
    </row>
    <row r="127" ht="15.75" customHeight="1">
      <c r="A127" s="111" t="s">
        <v>1050</v>
      </c>
      <c r="B127" s="156" t="str">
        <f>VLOOKUP(A127,Register!B:D,3,FALSE)</f>
        <v>0,18x860x942 BLANK</v>
      </c>
      <c r="C127" s="525" t="str">
        <f>VLOOKUP(B127,'Tech. sheet (2)'!A:G,5,FALSE)</f>
        <v>0,18x860x942 2,8/2,0 TH550</v>
      </c>
      <c r="D127" s="437" t="str">
        <f>VLOOKUP(B127,'Tech. sheet (2)'!A:G,6,FALSE)</f>
        <v>T-860-942-180TH550F2820-HBI</v>
      </c>
      <c r="E127" s="436" t="str">
        <f>VLOOKUP(B127,'Tech. sheet (2)'!A:H,8,FALSE)</f>
        <v>ПРЯМ</v>
      </c>
      <c r="F127" s="436" t="str">
        <f>VLOOKUP(B127,'Tech. sheet (2)'!A:J,9,FALSE)</f>
        <v>903x844</v>
      </c>
      <c r="G127" s="436">
        <f>VLOOKUP(B127,'Tech. sheet (2)'!A:J,10,FALSE)</f>
        <v>1500</v>
      </c>
      <c r="H127" s="436">
        <f>VLOOKUP(A127,Register!B:E,4,FALSE)</f>
        <v>19000</v>
      </c>
      <c r="I127" s="129">
        <v>44635.0</v>
      </c>
      <c r="J127" s="270"/>
      <c r="K127" s="270"/>
      <c r="L127" s="270"/>
      <c r="M127" s="270"/>
      <c r="N127" s="270"/>
      <c r="O127" s="270"/>
      <c r="P127" s="270"/>
      <c r="Q127" s="270"/>
      <c r="R127" s="270"/>
      <c r="S127" s="270"/>
      <c r="T127" s="270"/>
      <c r="U127" s="270"/>
      <c r="V127" s="270"/>
      <c r="W127" s="270"/>
      <c r="X127" s="270"/>
      <c r="Y127" s="270"/>
      <c r="Z127" s="270"/>
    </row>
    <row r="128" ht="15.75" customHeight="1">
      <c r="A128" s="111" t="s">
        <v>1052</v>
      </c>
      <c r="B128" s="156" t="str">
        <f>VLOOKUP(A128,Register!B:D,3,FALSE)</f>
        <v>0,17x896x795 Alu/G</v>
      </c>
      <c r="C128" s="525" t="str">
        <f>VLOOKUP(B128,'Tech. sheet (2)'!A:G,5,FALSE)</f>
        <v>0,17x896x795 2,8/2,8 TH550</v>
      </c>
      <c r="D128" s="437" t="str">
        <f>VLOOKUP(B128,'Tech. sheet (2)'!A:G,6,FALSE)</f>
        <v>T-896-795-170TH550F2828-HBI</v>
      </c>
      <c r="E128" s="436" t="str">
        <f>VLOOKUP(B128,'Tech. sheet (2)'!A:H,8,FALSE)</f>
        <v>ПРЯМ</v>
      </c>
      <c r="F128" s="436" t="str">
        <f>VLOOKUP(B128,'Tech. sheet (2)'!A:J,9,FALSE)</f>
        <v>770х869</v>
      </c>
      <c r="G128" s="436">
        <f>VLOOKUP(B128,'Tech. sheet (2)'!A:J,10,FALSE)</f>
        <v>1500</v>
      </c>
      <c r="H128" s="436">
        <f>VLOOKUP(A128,Register!B:E,4,FALSE)</f>
        <v>62000</v>
      </c>
      <c r="I128" s="129">
        <v>44636.0</v>
      </c>
      <c r="J128" s="270"/>
      <c r="K128" s="270"/>
      <c r="L128" s="270"/>
      <c r="M128" s="270"/>
      <c r="N128" s="270"/>
      <c r="O128" s="270"/>
      <c r="P128" s="270"/>
      <c r="Q128" s="270"/>
      <c r="R128" s="270"/>
      <c r="S128" s="270"/>
      <c r="T128" s="270"/>
      <c r="U128" s="270"/>
      <c r="V128" s="270"/>
      <c r="W128" s="270"/>
      <c r="X128" s="270"/>
      <c r="Y128" s="270"/>
      <c r="Z128" s="270"/>
    </row>
    <row r="129" ht="15.75" customHeight="1">
      <c r="A129" s="111" t="s">
        <v>1054</v>
      </c>
      <c r="B129" s="156" t="str">
        <f>VLOOKUP(A129,Register!B:D,3,FALSE)</f>
        <v>OT96 0,20  ALU/G 28/28</v>
      </c>
      <c r="C129" s="525" t="str">
        <f>VLOOKUP(B129,'Tech. sheet (2)'!A:G,5,FALSE)</f>
        <v>0,20x808x908 2,8/2,8 TH550</v>
      </c>
      <c r="D129" s="437" t="str">
        <f>VLOOKUP(B129,'Tech. sheet (2)'!A:G,6,FALSE)</f>
        <v>M-808-908-200TH550S2828-HBI</v>
      </c>
      <c r="E129" s="436" t="str">
        <f>VLOOKUP(B129,'Tech. sheet (2)'!A:H,8,FALSE)</f>
        <v>СКРОЛЛ</v>
      </c>
      <c r="F129" s="436" t="str">
        <f>VLOOKUP(B129,'Tech. sheet (2)'!A:J,9,FALSE)</f>
        <v>900х771</v>
      </c>
      <c r="G129" s="436">
        <f>VLOOKUP(B129,'Tech. sheet (2)'!A:J,10,FALSE)</f>
        <v>1600</v>
      </c>
      <c r="H129" s="436">
        <f>VLOOKUP(A129,Register!B:E,4,FALSE)</f>
        <v>20000</v>
      </c>
      <c r="I129" s="129">
        <v>44636.0</v>
      </c>
      <c r="J129" s="270"/>
      <c r="K129" s="270"/>
      <c r="L129" s="270"/>
      <c r="M129" s="270"/>
      <c r="N129" s="270"/>
      <c r="O129" s="270"/>
      <c r="P129" s="270"/>
      <c r="Q129" s="270"/>
      <c r="R129" s="270"/>
      <c r="S129" s="270"/>
      <c r="T129" s="270"/>
      <c r="U129" s="270"/>
      <c r="V129" s="270"/>
      <c r="W129" s="270"/>
      <c r="X129" s="270"/>
      <c r="Y129" s="270"/>
      <c r="Z129" s="270"/>
    </row>
    <row r="130" ht="15.75" customHeight="1">
      <c r="A130" s="111" t="s">
        <v>1067</v>
      </c>
      <c r="B130" s="156" t="str">
        <f>VLOOKUP(A130,Register!B:D,3,FALSE)</f>
        <v>OT153-ELQ1554A0A ERD</v>
      </c>
      <c r="C130" s="525" t="str">
        <f>VLOOKUP(B130,'Tech. sheet (2)'!A:G,5,FALSE)</f>
        <v>0,27x950x876 5,6/2,0 TH435</v>
      </c>
      <c r="D130" s="437" t="str">
        <f>VLOOKUP(B130,'Tech. sheet (2)'!A:G,6,FALSE)</f>
        <v>M-950-876-270TH435F5620-ERD</v>
      </c>
      <c r="E130" s="436" t="str">
        <f>VLOOKUP(B130,'Tech. sheet (2)'!A:H,8,FALSE)</f>
        <v>СКРОЛЛ</v>
      </c>
      <c r="F130" s="436" t="str">
        <f>VLOOKUP(B130,'Tech. sheet (2)'!A:J,9,FALSE)</f>
        <v>920х935</v>
      </c>
      <c r="G130" s="436">
        <f>VLOOKUP(B130,'Tech. sheet (2)'!A:J,10,FALSE)</f>
        <v>1100</v>
      </c>
      <c r="H130" s="436">
        <f>VLOOKUP(A130,Register!B:E,4,FALSE)</f>
        <v>7000</v>
      </c>
      <c r="I130" s="129">
        <v>44648.0</v>
      </c>
      <c r="J130" s="270"/>
      <c r="K130" s="270"/>
      <c r="L130" s="270"/>
      <c r="M130" s="270"/>
      <c r="N130" s="270"/>
      <c r="O130" s="270"/>
      <c r="P130" s="270"/>
      <c r="Q130" s="270"/>
      <c r="R130" s="270"/>
      <c r="S130" s="270"/>
      <c r="T130" s="270"/>
      <c r="U130" s="270"/>
      <c r="V130" s="270"/>
      <c r="W130" s="270"/>
      <c r="X130" s="270"/>
      <c r="Y130" s="270"/>
      <c r="Z130" s="270"/>
    </row>
    <row r="131" ht="15.75" customHeight="1">
      <c r="A131" s="111" t="s">
        <v>1068</v>
      </c>
      <c r="B131" s="156" t="str">
        <f>VLOOKUP(A131,Register!B:D,3,FALSE)</f>
        <v>OT153-ELQ0561A2A HBI</v>
      </c>
      <c r="C131" s="525" t="str">
        <f>VLOOKUP(B131,'Tech. sheet (2)'!A:G,5,FALSE)</f>
        <v>0,27x950x876 2,8/2,8 TH435</v>
      </c>
      <c r="D131" s="437" t="str">
        <f>VLOOKUP(B131,'Tech. sheet (2)'!A:G,6,FALSE)</f>
        <v>M-950-876-270TH435S2828-HBI</v>
      </c>
      <c r="E131" s="436" t="str">
        <f>VLOOKUP(B131,'Tech. sheet (2)'!A:H,8,FALSE)</f>
        <v>СКРОЛЛ</v>
      </c>
      <c r="F131" s="436" t="str">
        <f>VLOOKUP(B131,'Tech. sheet (2)'!A:J,9,FALSE)</f>
        <v>920х935</v>
      </c>
      <c r="G131" s="436">
        <f>VLOOKUP(B131,'Tech. sheet (2)'!A:J,10,FALSE)</f>
        <v>1100</v>
      </c>
      <c r="H131" s="436">
        <f>VLOOKUP(A131,Register!B:E,4,FALSE)</f>
        <v>7000</v>
      </c>
      <c r="I131" s="129">
        <v>44648.0</v>
      </c>
      <c r="J131" s="270"/>
      <c r="K131" s="270"/>
      <c r="L131" s="270"/>
      <c r="M131" s="270"/>
      <c r="N131" s="270"/>
      <c r="O131" s="270"/>
      <c r="P131" s="270"/>
      <c r="Q131" s="270"/>
      <c r="R131" s="270"/>
      <c r="S131" s="270"/>
      <c r="T131" s="270"/>
      <c r="U131" s="270"/>
      <c r="V131" s="270"/>
      <c r="W131" s="270"/>
      <c r="X131" s="270"/>
      <c r="Y131" s="270"/>
      <c r="Z131" s="270"/>
    </row>
    <row r="132" ht="15.75" customHeight="1">
      <c r="A132" s="111" t="s">
        <v>1069</v>
      </c>
      <c r="B132" s="156" t="str">
        <f>VLOOKUP(A132,Register!B:D,3,FALSE)</f>
        <v>0,16x942x790 ALU/С</v>
      </c>
      <c r="C132" s="525" t="str">
        <f>VLOOKUP(B132,'Tech. sheet (2)'!A:G,5,FALSE)</f>
        <v>0,16x942x790 2,0/2,0 TS340</v>
      </c>
      <c r="D132" s="437" t="str">
        <f>VLOOKUP(B132,'Tech. sheet (2)'!A:G,6,FALSE)</f>
        <v>M-942-790-160TS340S2020-RAS</v>
      </c>
      <c r="E132" s="436" t="str">
        <f>VLOOKUP(B132,'Tech. sheet (2)'!A:H,8,FALSE)</f>
        <v>СКРОЛЛ</v>
      </c>
      <c r="F132" s="436" t="str">
        <f>VLOOKUP(B132,'Tech. sheet (2)'!A:J,9,FALSE)</f>
        <v>830х917</v>
      </c>
      <c r="G132" s="436">
        <f>VLOOKUP(B132,'Tech. sheet (2)'!A:J,10,FALSE)</f>
        <v>1700</v>
      </c>
      <c r="H132" s="436">
        <f>VLOOKUP(A132,Register!B:E,4,FALSE)</f>
        <v>20000</v>
      </c>
      <c r="I132" s="129">
        <v>44648.0</v>
      </c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</row>
    <row r="133" ht="15.75" customHeight="1">
      <c r="A133" s="111" t="s">
        <v>1059</v>
      </c>
      <c r="B133" s="156" t="str">
        <f>VLOOKUP(A133,Register!B:D,3,FALSE)</f>
        <v>OT96 0,21  alu/g 28/28 </v>
      </c>
      <c r="C133" s="525" t="str">
        <f>VLOOKUP(B133,'Tech. sheet (2)'!A:G,5,FALSE)</f>
        <v>0,21x808x908 2,8/2,8 TS275</v>
      </c>
      <c r="D133" s="437" t="str">
        <f>VLOOKUP(B133,'Tech. sheet (2)'!A:G,6,FALSE)</f>
        <v>M-808-908-210TS275F2828-ARK</v>
      </c>
      <c r="E133" s="436" t="str">
        <f>VLOOKUP(B133,'Tech. sheet (2)'!A:H,8,FALSE)</f>
        <v>СКРОЛЛ</v>
      </c>
      <c r="F133" s="436" t="str">
        <f>VLOOKUP(B133,'Tech. sheet (2)'!A:J,9,FALSE)</f>
        <v>900х771</v>
      </c>
      <c r="G133" s="436">
        <f>VLOOKUP(B133,'Tech. sheet (2)'!A:J,10,FALSE)</f>
        <v>1600</v>
      </c>
      <c r="H133" s="436">
        <v>10000.0</v>
      </c>
      <c r="I133" s="129">
        <v>44648.0</v>
      </c>
      <c r="J133" s="270"/>
      <c r="K133" s="270"/>
      <c r="L133" s="270"/>
      <c r="M133" s="270"/>
      <c r="N133" s="270"/>
      <c r="O133" s="270"/>
      <c r="P133" s="270"/>
      <c r="Q133" s="270"/>
      <c r="R133" s="270"/>
      <c r="S133" s="270"/>
      <c r="T133" s="270"/>
      <c r="U133" s="270"/>
      <c r="V133" s="270"/>
      <c r="W133" s="270"/>
      <c r="X133" s="270"/>
      <c r="Y133" s="270"/>
      <c r="Z133" s="270"/>
    </row>
    <row r="134" ht="15.75" customHeight="1">
      <c r="A134" s="111" t="s">
        <v>1064</v>
      </c>
      <c r="B134" s="156" t="str">
        <f>VLOOKUP(A134,Register!B:D,3,FALSE)</f>
        <v>OT99 0,20  alu/g TS275</v>
      </c>
      <c r="C134" s="525" t="str">
        <f>VLOOKUP(B134,'Tech. sheet (2)'!A:G,5,FALSE)</f>
        <v>0,20x838x941, 2,8/2,8 TS275</v>
      </c>
      <c r="D134" s="437" t="str">
        <f>VLOOKUP(B134,'Tech. sheet (2)'!A:G,6,FALSE)</f>
        <v>M-838-941,7-200TSF2828-ARK  </v>
      </c>
      <c r="E134" s="436" t="str">
        <f>VLOOKUP(B134,'Tech. sheet (2)'!A:H,8,FALSE)</f>
        <v>СКРОЛЛ</v>
      </c>
      <c r="F134" s="436" t="str">
        <f>VLOOKUP(B134,'Tech. sheet (2)'!A:J,9,FALSE)</f>
        <v>917x813</v>
      </c>
      <c r="G134" s="436">
        <f>VLOOKUP(B134,'Tech. sheet (2)'!A:J,10,FALSE)</f>
        <v>1500</v>
      </c>
      <c r="H134" s="436">
        <f>VLOOKUP(A134,Register!B:E,4,FALSE)</f>
        <v>8000</v>
      </c>
      <c r="I134" s="129">
        <v>44649.0</v>
      </c>
      <c r="J134" s="270"/>
      <c r="K134" s="270"/>
      <c r="L134" s="270"/>
      <c r="M134" s="270"/>
      <c r="N134" s="270"/>
      <c r="O134" s="270"/>
      <c r="P134" s="270"/>
      <c r="Q134" s="270"/>
      <c r="R134" s="270"/>
      <c r="S134" s="270"/>
      <c r="T134" s="270"/>
      <c r="U134" s="270"/>
      <c r="V134" s="270"/>
      <c r="W134" s="270"/>
      <c r="X134" s="270"/>
      <c r="Y134" s="270"/>
      <c r="Z134" s="270"/>
    </row>
    <row r="135" ht="15.75" customHeight="1">
      <c r="A135" s="111" t="s">
        <v>1072</v>
      </c>
      <c r="B135" s="156" t="str">
        <f>VLOOKUP(A135,Register!B:D,3,FALSE)</f>
        <v>OT62-ELQ6216A2A тест 0,17*959</v>
      </c>
      <c r="C135" s="525" t="str">
        <f>VLOOKUP(B135,'Tech. sheet (2)'!A:G,5,FALSE)</f>
        <v>0,17x959x848 2,8/2,8 TH550</v>
      </c>
      <c r="D135" s="437" t="str">
        <f>VLOOKUP(B135,'Tech. sheet (2)'!A:G,6,FALSE)</f>
        <v>M-959-848-170TH550F2828-HBI</v>
      </c>
      <c r="E135" s="436" t="str">
        <f>VLOOKUP(B135,'Tech. sheet (2)'!A:H,8,FALSE)</f>
        <v>СКРОЛЛ</v>
      </c>
      <c r="F135" s="436" t="str">
        <f>VLOOKUP(B135,'Tech. sheet (2)'!A:J,9,FALSE)</f>
        <v>830x917</v>
      </c>
      <c r="G135" s="436">
        <f>VLOOKUP(B135,'Tech. sheet (2)'!A:J,10,FALSE)</f>
        <v>1500</v>
      </c>
      <c r="H135" s="436">
        <f>VLOOKUP(A135,Register!B:E,4,FALSE)</f>
        <v>20000</v>
      </c>
      <c r="I135" s="129">
        <v>44649.0</v>
      </c>
      <c r="J135" s="270"/>
      <c r="K135" s="270"/>
      <c r="L135" s="270"/>
      <c r="M135" s="270"/>
      <c r="N135" s="270"/>
      <c r="O135" s="270"/>
      <c r="P135" s="270"/>
      <c r="Q135" s="270"/>
      <c r="R135" s="270"/>
      <c r="S135" s="270"/>
      <c r="T135" s="270"/>
      <c r="U135" s="270"/>
      <c r="V135" s="270"/>
      <c r="W135" s="270"/>
      <c r="X135" s="270"/>
      <c r="Y135" s="270"/>
      <c r="Z135" s="270"/>
    </row>
    <row r="136" ht="15.75" customHeight="1">
      <c r="A136" s="111" t="s">
        <v>1073</v>
      </c>
      <c r="B136" s="156" t="str">
        <f>VLOOKUP(A136,Register!B:D,3,FALSE)</f>
        <v>OT62-ELQ6216A2A тест 0,17*959</v>
      </c>
      <c r="C136" s="525" t="str">
        <f>VLOOKUP(B136,'Tech. sheet (2)'!A:G,5,FALSE)</f>
        <v>0,17x959x848 2,8/2,8 TH550</v>
      </c>
      <c r="D136" s="437" t="str">
        <f>VLOOKUP(B136,'Tech. sheet (2)'!A:G,6,FALSE)</f>
        <v>M-959-848-170TH550F2828-HBI</v>
      </c>
      <c r="E136" s="436" t="str">
        <f>VLOOKUP(B136,'Tech. sheet (2)'!A:H,8,FALSE)</f>
        <v>СКРОЛЛ</v>
      </c>
      <c r="F136" s="436" t="str">
        <f>VLOOKUP(B136,'Tech. sheet (2)'!A:J,9,FALSE)</f>
        <v>830x917</v>
      </c>
      <c r="G136" s="436">
        <f>VLOOKUP(B136,'Tech. sheet (2)'!A:J,10,FALSE)</f>
        <v>1500</v>
      </c>
      <c r="H136" s="436">
        <f>VLOOKUP(A136,Register!B:E,4,FALSE)</f>
        <v>40000</v>
      </c>
      <c r="I136" s="129">
        <v>44650.0</v>
      </c>
      <c r="J136" s="270"/>
      <c r="K136" s="270"/>
      <c r="L136" s="270"/>
      <c r="M136" s="270"/>
      <c r="N136" s="270"/>
      <c r="O136" s="270"/>
      <c r="P136" s="270"/>
      <c r="Q136" s="270"/>
      <c r="R136" s="270"/>
      <c r="S136" s="270"/>
      <c r="T136" s="270"/>
      <c r="U136" s="270"/>
      <c r="V136" s="270"/>
      <c r="W136" s="270"/>
      <c r="X136" s="270"/>
      <c r="Y136" s="270"/>
      <c r="Z136" s="270"/>
    </row>
    <row r="137" ht="15.75" customHeight="1">
      <c r="A137" s="111" t="s">
        <v>1074</v>
      </c>
      <c r="B137" s="156" t="str">
        <f>VLOOKUP(A137,Register!B:D,3,FALSE)</f>
        <v>0,16x942x790 ALU/С</v>
      </c>
      <c r="C137" s="525" t="str">
        <f>VLOOKUP(B137,'Tech. sheet (2)'!A:G,5,FALSE)</f>
        <v>0,16x942x790 2,0/2,0 TS340</v>
      </c>
      <c r="D137" s="437" t="str">
        <f>VLOOKUP(B137,'Tech. sheet (2)'!A:G,6,FALSE)</f>
        <v>M-942-790-160TS340S2020-RAS</v>
      </c>
      <c r="E137" s="436" t="str">
        <f>VLOOKUP(B137,'Tech. sheet (2)'!A:H,8,FALSE)</f>
        <v>СКРОЛЛ</v>
      </c>
      <c r="F137" s="436" t="str">
        <f>VLOOKUP(B137,'Tech. sheet (2)'!A:J,9,FALSE)</f>
        <v>830х917</v>
      </c>
      <c r="G137" s="436">
        <f>VLOOKUP(B137,'Tech. sheet (2)'!A:J,10,FALSE)</f>
        <v>1700</v>
      </c>
      <c r="H137" s="436">
        <f>VLOOKUP(A137,Register!B:E,4,FALSE)</f>
        <v>20000</v>
      </c>
      <c r="I137" s="129">
        <v>44650.0</v>
      </c>
      <c r="J137" s="270"/>
      <c r="K137" s="270"/>
      <c r="L137" s="270"/>
      <c r="M137" s="270"/>
      <c r="N137" s="270"/>
      <c r="O137" s="270"/>
      <c r="P137" s="270"/>
      <c r="Q137" s="270"/>
      <c r="R137" s="270"/>
      <c r="S137" s="270"/>
      <c r="T137" s="270"/>
      <c r="U137" s="270"/>
      <c r="V137" s="270"/>
      <c r="W137" s="270"/>
      <c r="X137" s="270"/>
      <c r="Y137" s="270"/>
      <c r="Z137" s="270"/>
    </row>
    <row r="138" ht="15.75" customHeight="1">
      <c r="A138" s="111" t="s">
        <v>1075</v>
      </c>
      <c r="B138" s="156" t="str">
        <f>VLOOKUP(A138,Register!B:D,3,FALSE)</f>
        <v>0,18x860x942 BLANK</v>
      </c>
      <c r="C138" s="525" t="str">
        <f>VLOOKUP(B138,'Tech. sheet (2)'!A:G,5,FALSE)</f>
        <v>0,18x860x942 2,8/2,0 TH550</v>
      </c>
      <c r="D138" s="437" t="str">
        <f>VLOOKUP(B138,'Tech. sheet (2)'!A:G,6,FALSE)</f>
        <v>T-860-942-180TH550F2820-HBI</v>
      </c>
      <c r="E138" s="436" t="str">
        <f>VLOOKUP(B138,'Tech. sheet (2)'!A:H,8,FALSE)</f>
        <v>ПРЯМ</v>
      </c>
      <c r="F138" s="436" t="str">
        <f>VLOOKUP(B138,'Tech. sheet (2)'!A:J,9,FALSE)</f>
        <v>903x844</v>
      </c>
      <c r="G138" s="436">
        <f>VLOOKUP(B138,'Tech. sheet (2)'!A:J,10,FALSE)</f>
        <v>1500</v>
      </c>
      <c r="H138" s="436">
        <f>VLOOKUP(A138,Register!B:E,4,FALSE)</f>
        <v>24000</v>
      </c>
      <c r="I138" s="129">
        <v>44650.0</v>
      </c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  <c r="Z138" s="270"/>
    </row>
    <row r="139" ht="15.75" customHeight="1">
      <c r="A139" s="111" t="s">
        <v>1070</v>
      </c>
      <c r="B139" s="156" t="str">
        <f>VLOOKUP(A139,Register!B:D,3,FALSE)</f>
        <v>0,19x895x907 Alu/G</v>
      </c>
      <c r="C139" s="525" t="str">
        <f>VLOOKUP(B139,'Tech. sheet (2)'!A:G,5,FALSE)</f>
        <v>0,19x895x907 2,8/2,0 TH550</v>
      </c>
      <c r="D139" s="437" t="str">
        <f>VLOOKUP(B139,'Tech. sheet (2)'!A:G,6,FALSE)</f>
        <v>M-895-907-190TH550F2820-HBI</v>
      </c>
      <c r="E139" s="436" t="str">
        <f>VLOOKUP(B139,'Tech. sheet (2)'!A:H,8,FALSE)</f>
        <v>СКРОЛЛ</v>
      </c>
      <c r="F139" s="436" t="str">
        <f>VLOOKUP(B139,'Tech. sheet (2)'!A:J,9,FALSE)</f>
        <v>932х870</v>
      </c>
      <c r="G139" s="436">
        <f>VLOOKUP(B139,'Tech. sheet (2)'!A:J,10,FALSE)</f>
        <v>1500</v>
      </c>
      <c r="H139" s="436">
        <f>VLOOKUP(A139,Register!B:E,4,FALSE)</f>
        <v>30000</v>
      </c>
      <c r="I139" s="129">
        <v>44651.0</v>
      </c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  <c r="Z139" s="270"/>
    </row>
    <row r="140" ht="15.75" customHeight="1">
      <c r="A140" s="111" t="s">
        <v>1077</v>
      </c>
      <c r="B140" s="156" t="str">
        <f>VLOOKUP(A140,Register!B:D,3,FALSE)</f>
        <v>0,18x860x942 BLANK</v>
      </c>
      <c r="C140" s="525" t="str">
        <f>VLOOKUP(B140,'Tech. sheet (2)'!A:G,5,FALSE)</f>
        <v>0,18x860x942 2,8/2,0 TH550</v>
      </c>
      <c r="D140" s="437" t="str">
        <f>VLOOKUP(B140,'Tech. sheet (2)'!A:G,6,FALSE)</f>
        <v>T-860-942-180TH550F2820-HBI</v>
      </c>
      <c r="E140" s="436" t="str">
        <f>VLOOKUP(B140,'Tech. sheet (2)'!A:H,8,FALSE)</f>
        <v>ПРЯМ</v>
      </c>
      <c r="F140" s="436" t="str">
        <f>VLOOKUP(B140,'Tech. sheet (2)'!A:J,9,FALSE)</f>
        <v>903x844</v>
      </c>
      <c r="G140" s="436">
        <f>VLOOKUP(B140,'Tech. sheet (2)'!A:J,10,FALSE)</f>
        <v>1500</v>
      </c>
      <c r="H140" s="436">
        <f>VLOOKUP(A140,Register!B:E,4,FALSE)</f>
        <v>16000</v>
      </c>
      <c r="I140" s="129">
        <v>44655.0</v>
      </c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</row>
    <row r="141" ht="15.75" customHeight="1">
      <c r="A141" s="111" t="s">
        <v>1078</v>
      </c>
      <c r="B141" s="156" t="str">
        <f>VLOOKUP(A141,Register!B:D,3,FALSE)</f>
        <v>0,14x913x766 21E</v>
      </c>
      <c r="C141" s="525" t="str">
        <f>VLOOKUP(B141,'Tech. sheet (2)'!A:G,5,FALSE)</f>
        <v>0,14x913x766 2,0/2,0 TS480</v>
      </c>
      <c r="D141" s="437" t="str">
        <f>VLOOKUP(B141,'Tech. sheet (2)'!A:G,6,FALSE)</f>
        <v>M-913-766-140TS480S2020-RAS</v>
      </c>
      <c r="E141" s="436" t="str">
        <f>VLOOKUP(B141,'Tech. sheet (2)'!A:H,8,FALSE)</f>
        <v>СКРОЛЛ</v>
      </c>
      <c r="F141" s="436" t="str">
        <f>VLOOKUP(B141,'Tech. sheet (2)'!A:J,9,FALSE)</f>
        <v>770х869</v>
      </c>
      <c r="G141" s="436">
        <f>VLOOKUP(B141,'Tech. sheet (2)'!A:J,10,FALSE)</f>
        <v>1500</v>
      </c>
      <c r="H141" s="436">
        <f>VLOOKUP(A141,Register!B:E,4,FALSE)</f>
        <v>20000</v>
      </c>
      <c r="I141" s="129">
        <v>44655.0</v>
      </c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</row>
    <row r="142" ht="15.75" customHeight="1">
      <c r="A142" s="111" t="s">
        <v>1079</v>
      </c>
      <c r="B142" s="156" t="str">
        <f>VLOOKUP(A142,Register!B:D,3,FALSE)</f>
        <v>OT99-921XQ 0,20 A55B05 </v>
      </c>
      <c r="C142" s="525" t="str">
        <f>VLOOKUP(B142,'Tech. sheet (2)'!A:G,5,FALSE)</f>
        <v>0,20x838x941, 2,8/2,8 TH550</v>
      </c>
      <c r="D142" s="437" t="str">
        <f>VLOOKUP(B142,'Tech. sheet (2)'!A:G,6,FALSE)</f>
        <v>M-838-941,7-200TH550S2828-HBI</v>
      </c>
      <c r="E142" s="436" t="str">
        <f>VLOOKUP(B142,'Tech. sheet (2)'!A:H,8,FALSE)</f>
        <v>СКРОЛЛ</v>
      </c>
      <c r="F142" s="436" t="str">
        <f>VLOOKUP(B142,'Tech. sheet (2)'!A:J,9,FALSE)</f>
        <v>917x813</v>
      </c>
      <c r="G142" s="436">
        <f>VLOOKUP(B142,'Tech. sheet (2)'!A:J,10,FALSE)</f>
        <v>1500</v>
      </c>
      <c r="H142" s="436">
        <f>VLOOKUP(A142,Register!B:E,4,FALSE)</f>
        <v>12000</v>
      </c>
      <c r="I142" s="129">
        <v>44655.0</v>
      </c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  <c r="Z142" s="270"/>
    </row>
    <row r="143" ht="15.75" customHeight="1">
      <c r="A143" s="111" t="s">
        <v>1080</v>
      </c>
      <c r="B143" s="156" t="str">
        <f>VLOOKUP(A143,Register!B:D,3,FALSE)</f>
        <v>OT070-ELQ7022A5A 21Е</v>
      </c>
      <c r="C143" s="525" t="str">
        <f>VLOOKUP(B143,'Tech. sheet (2)'!A:G,5,FALSE)</f>
        <v>0,17x922x868 5,6/2,8 TH580</v>
      </c>
      <c r="D143" s="437" t="str">
        <f>VLOOKUP(B143,'Tech. sheet (2)'!A:G,6,FALSE)</f>
        <v>M-922-868-170TH580S5628-USK</v>
      </c>
      <c r="E143" s="436" t="str">
        <f>VLOOKUP(B143,'Tech. sheet (2)'!A:H,8,FALSE)</f>
        <v>СКРОЛЛ</v>
      </c>
      <c r="F143" s="436" t="str">
        <f>VLOOKUP(B143,'Tech. sheet (2)'!A:J,9,FALSE)</f>
        <v>884х850</v>
      </c>
      <c r="G143" s="436">
        <f>VLOOKUP(B143,'Tech. sheet (2)'!A:J,10,FALSE)</f>
        <v>1500</v>
      </c>
      <c r="H143" s="436">
        <f>VLOOKUP(A143,Register!B:E,4,FALSE)</f>
        <v>19000</v>
      </c>
      <c r="I143" s="129">
        <v>44655.0</v>
      </c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  <c r="Z143" s="270"/>
    </row>
    <row r="144" ht="15.75" customHeight="1">
      <c r="A144" s="270" t="s">
        <v>1081</v>
      </c>
      <c r="B144" s="156" t="str">
        <f>VLOOKUP(A144,Register!B:D,3,FALSE)</f>
        <v>0,17x922x868 HBI TH550 BLANK</v>
      </c>
      <c r="C144" s="525" t="str">
        <f>VLOOKUP(B144,'Tech. sheet (2)'!A:G,5,FALSE)</f>
        <v>0,17x922x868 2,8/2,8 TH550</v>
      </c>
      <c r="D144" s="437" t="str">
        <f>VLOOKUP(B144,'Tech. sheet (2)'!A:G,6,FALSE)</f>
        <v>M-922-868-170TH550F2828-HBI BLANK</v>
      </c>
      <c r="E144" s="436" t="str">
        <f>VLOOKUP(B144,'Tech. sheet (2)'!A:H,8,FALSE)</f>
        <v>СКРОЛЛ</v>
      </c>
      <c r="F144" s="436" t="str">
        <f>VLOOKUP(B144,'Tech. sheet (2)'!A:J,9,FALSE)</f>
        <v>884х850</v>
      </c>
      <c r="G144" s="436">
        <f>VLOOKUP(B144,'Tech. sheet (2)'!A:J,10,FALSE)</f>
        <v>1500</v>
      </c>
      <c r="H144" s="436">
        <f>VLOOKUP(A144,Register!B:E,4,FALSE)</f>
        <v>30000</v>
      </c>
      <c r="I144" s="129">
        <v>44656.0</v>
      </c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  <c r="Z144" s="270"/>
    </row>
    <row r="145" ht="15.75" customHeight="1">
      <c r="A145" s="111" t="s">
        <v>1082</v>
      </c>
      <c r="B145" s="156" t="str">
        <f>VLOOKUP(A145,Register!B:D,3,FALSE)</f>
        <v>OT62-ELQ6216A2A  HAN</v>
      </c>
      <c r="C145" s="525" t="str">
        <f>VLOOKUP(B145,'Tech. sheet (2)'!A:G,5,FALSE)</f>
        <v>0,17x954x848 2,8/2,8 TH435</v>
      </c>
      <c r="D145" s="437" t="str">
        <f>VLOOKUP(B145,'Tech. sheet (2)'!A:G,6,FALSE)</f>
        <v>M-954-848-170TH435S2828-HAN</v>
      </c>
      <c r="E145" s="436" t="str">
        <f>VLOOKUP(B145,'Tech. sheet (2)'!A:H,8,FALSE)</f>
        <v>СКРОЛЛ</v>
      </c>
      <c r="F145" s="436" t="str">
        <f>VLOOKUP(B145,'Tech. sheet (2)'!A:J,9,FALSE)</f>
        <v>830x917</v>
      </c>
      <c r="G145" s="436">
        <f>VLOOKUP(B145,'Tech. sheet (2)'!A:J,10,FALSE)</f>
        <v>1500</v>
      </c>
      <c r="H145" s="436">
        <f>VLOOKUP(A145,Register!B:E,4,FALSE)</f>
        <v>22000</v>
      </c>
      <c r="I145" s="129">
        <v>44656.0</v>
      </c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  <c r="Z145" s="270"/>
    </row>
    <row r="146" ht="15.75" customHeight="1">
      <c r="A146" s="111" t="s">
        <v>1083</v>
      </c>
      <c r="B146" s="156" t="str">
        <f>VLOOKUP(A146,Register!B:D,3,FALSE)</f>
        <v>OT153-ELQ1542A3A USK</v>
      </c>
      <c r="C146" s="525" t="str">
        <f>VLOOKUP(B146,'Tech. sheet (2)'!A:G,5,FALSE)</f>
        <v>0,27x950x876 5,6/2,8 TH435 USK</v>
      </c>
      <c r="D146" s="437" t="str">
        <f>VLOOKUP(B146,'Tech. sheet (2)'!A:G,6,FALSE)</f>
        <v>M-950-876-270TH435F5628-USK</v>
      </c>
      <c r="E146" s="436" t="str">
        <f>VLOOKUP(B146,'Tech. sheet (2)'!A:H,8,FALSE)</f>
        <v>СКРОЛЛ</v>
      </c>
      <c r="F146" s="436" t="str">
        <f>VLOOKUP(B146,'Tech. sheet (2)'!A:J,9,FALSE)</f>
        <v>920х935</v>
      </c>
      <c r="G146" s="436">
        <f>VLOOKUP(B146,'Tech. sheet (2)'!A:J,10,FALSE)</f>
        <v>1100</v>
      </c>
      <c r="H146" s="436">
        <f>VLOOKUP(A146,Register!B:E,4,FALSE)</f>
        <v>20000</v>
      </c>
      <c r="I146" s="129">
        <v>44656.0</v>
      </c>
      <c r="J146" s="270"/>
      <c r="K146" s="270"/>
      <c r="L146" s="270"/>
      <c r="M146" s="270"/>
      <c r="N146" s="270"/>
      <c r="O146" s="270"/>
      <c r="P146" s="270"/>
      <c r="Q146" s="270"/>
      <c r="R146" s="270"/>
      <c r="S146" s="270"/>
      <c r="T146" s="270"/>
      <c r="U146" s="270"/>
      <c r="V146" s="270"/>
      <c r="W146" s="270"/>
      <c r="X146" s="270"/>
      <c r="Y146" s="270"/>
      <c r="Z146" s="270"/>
    </row>
    <row r="147" ht="15.75" customHeight="1">
      <c r="A147" s="111" t="s">
        <v>1084</v>
      </c>
      <c r="B147" s="156" t="str">
        <f>VLOOKUP(A147,Register!B:D,3,FALSE)</f>
        <v>0,16x942x790 ALU/С</v>
      </c>
      <c r="C147" s="525" t="str">
        <f>VLOOKUP(B147,'Tech. sheet (2)'!A:G,5,FALSE)</f>
        <v>0,16x942x790 2,0/2,0 TS340</v>
      </c>
      <c r="D147" s="437" t="str">
        <f>VLOOKUP(B147,'Tech. sheet (2)'!A:G,6,FALSE)</f>
        <v>M-942-790-160TS340S2020-RAS</v>
      </c>
      <c r="E147" s="436" t="str">
        <f>VLOOKUP(B147,'Tech. sheet (2)'!A:H,8,FALSE)</f>
        <v>СКРОЛЛ</v>
      </c>
      <c r="F147" s="436" t="str">
        <f>VLOOKUP(B147,'Tech. sheet (2)'!A:J,9,FALSE)</f>
        <v>830х917</v>
      </c>
      <c r="G147" s="436">
        <f>VLOOKUP(B147,'Tech. sheet (2)'!A:J,10,FALSE)</f>
        <v>1700</v>
      </c>
      <c r="H147" s="436">
        <f>VLOOKUP(A147,Register!B:E,4,FALSE)</f>
        <v>20000</v>
      </c>
      <c r="I147" s="129">
        <v>44657.0</v>
      </c>
      <c r="J147" s="270"/>
      <c r="K147" s="270"/>
      <c r="L147" s="270"/>
      <c r="M147" s="270"/>
      <c r="N147" s="270"/>
      <c r="O147" s="270"/>
      <c r="P147" s="270"/>
      <c r="Q147" s="270"/>
      <c r="R147" s="270"/>
      <c r="S147" s="270"/>
      <c r="T147" s="270"/>
      <c r="U147" s="270"/>
      <c r="V147" s="270"/>
      <c r="W147" s="270"/>
      <c r="X147" s="270"/>
      <c r="Y147" s="270"/>
      <c r="Z147" s="270"/>
    </row>
    <row r="148" ht="15.75" customHeight="1">
      <c r="A148" s="111" t="s">
        <v>1087</v>
      </c>
      <c r="B148" s="156" t="str">
        <f>VLOOKUP(A148,Register!B:D,3,FALSE)</f>
        <v>0,18x860x873 Alu/G</v>
      </c>
      <c r="C148" s="525" t="str">
        <f>VLOOKUP(B148,'Tech. sheet (2)'!A:G,5,FALSE)</f>
        <v>0,18x860x873 2,8/2,0 TH550</v>
      </c>
      <c r="D148" s="437" t="str">
        <f>VLOOKUP(B148,'Tech. sheet (2)'!A:G,6,FALSE)</f>
        <v>M-860-873-180TH550F2820-HBI</v>
      </c>
      <c r="E148" s="436" t="str">
        <f>VLOOKUP(B148,'Tech. sheet (2)'!A:H,8,FALSE)</f>
        <v>СКРОЛЛ</v>
      </c>
      <c r="F148" s="436" t="str">
        <f>VLOOKUP(B148,'Tech. sheet (2)'!A:J,9,FALSE)</f>
        <v>903х844</v>
      </c>
      <c r="G148" s="436">
        <f>VLOOKUP(B148,'Tech. sheet (2)'!A:J,10,FALSE)</f>
        <v>1500</v>
      </c>
      <c r="H148" s="436">
        <f>VLOOKUP(A148,Register!B:E,4,FALSE)</f>
        <v>30000</v>
      </c>
      <c r="I148" s="129">
        <v>44657.0</v>
      </c>
      <c r="J148" s="270"/>
      <c r="K148" s="270"/>
      <c r="L148" s="270"/>
      <c r="M148" s="270"/>
      <c r="N148" s="270"/>
      <c r="O148" s="270"/>
      <c r="P148" s="270"/>
      <c r="Q148" s="270"/>
      <c r="R148" s="270"/>
      <c r="S148" s="270"/>
      <c r="T148" s="270"/>
      <c r="U148" s="270"/>
      <c r="V148" s="270"/>
      <c r="W148" s="270"/>
      <c r="X148" s="270"/>
      <c r="Y148" s="270"/>
      <c r="Z148" s="270"/>
    </row>
    <row r="149" ht="15.75" customHeight="1">
      <c r="A149" s="111" t="s">
        <v>1089</v>
      </c>
      <c r="B149" s="156" t="str">
        <f>VLOOKUP(A149,Register!B:D,3,FALSE)</f>
        <v>OT96 0,21  alu/g 28/28 </v>
      </c>
      <c r="C149" s="525" t="str">
        <f>VLOOKUP(B149,'Tech. sheet (2)'!A:G,5,FALSE)</f>
        <v>0,21x808x908 2,8/2,8 TS275</v>
      </c>
      <c r="D149" s="437" t="str">
        <f>VLOOKUP(B149,'Tech. sheet (2)'!A:G,6,FALSE)</f>
        <v>M-808-908-210TS275F2828-ARK</v>
      </c>
      <c r="E149" s="436" t="str">
        <f>VLOOKUP(B149,'Tech. sheet (2)'!A:H,8,FALSE)</f>
        <v>СКРОЛЛ</v>
      </c>
      <c r="F149" s="436" t="str">
        <f>VLOOKUP(B149,'Tech. sheet (2)'!A:J,9,FALSE)</f>
        <v>900х771</v>
      </c>
      <c r="G149" s="436">
        <f>VLOOKUP(B149,'Tech. sheet (2)'!A:J,10,FALSE)</f>
        <v>1600</v>
      </c>
      <c r="H149" s="436">
        <f>VLOOKUP(A149,Register!B:E,4,FALSE)</f>
        <v>10000</v>
      </c>
      <c r="I149" s="129">
        <v>44658.0</v>
      </c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</row>
    <row r="150" ht="15.75" customHeight="1">
      <c r="A150" s="111" t="s">
        <v>1090</v>
      </c>
      <c r="B150" s="156" t="str">
        <f>VLOOKUP(A150,Register!B:D,3,FALSE)</f>
        <v>OT96 0,20  alu/g ARK</v>
      </c>
      <c r="C150" s="525" t="str">
        <f>VLOOKUP(B150,'Tech. sheet (2)'!A:G,5,FALSE)</f>
        <v>0,20x808x908 2,8/2,8 TS275</v>
      </c>
      <c r="D150" s="437" t="str">
        <f>VLOOKUP(B150,'Tech. sheet (2)'!A:G,6,FALSE)</f>
        <v>M-808-908-200TS275F2828-ARK  </v>
      </c>
      <c r="E150" s="436" t="str">
        <f>VLOOKUP(B150,'Tech. sheet (2)'!A:H,8,FALSE)</f>
        <v>СКРОЛЛ</v>
      </c>
      <c r="F150" s="436" t="str">
        <f>VLOOKUP(B150,'Tech. sheet (2)'!A:J,9,FALSE)</f>
        <v>900х771</v>
      </c>
      <c r="G150" s="436">
        <f>VLOOKUP(B150,'Tech. sheet (2)'!A:J,10,FALSE)</f>
        <v>1600</v>
      </c>
      <c r="H150" s="436">
        <f>VLOOKUP(A150,Register!B:E,4,FALSE)</f>
        <v>20000</v>
      </c>
      <c r="I150" s="129">
        <v>44657.0</v>
      </c>
      <c r="J150" s="270"/>
      <c r="K150" s="270"/>
      <c r="L150" s="270"/>
      <c r="M150" s="270"/>
      <c r="N150" s="270"/>
      <c r="O150" s="270"/>
      <c r="P150" s="270"/>
      <c r="Q150" s="270"/>
      <c r="R150" s="270"/>
      <c r="S150" s="270"/>
      <c r="T150" s="270"/>
      <c r="U150" s="270"/>
      <c r="V150" s="270"/>
      <c r="W150" s="270"/>
      <c r="X150" s="270"/>
      <c r="Y150" s="270"/>
      <c r="Z150" s="270"/>
    </row>
    <row r="151" ht="15.75" customHeight="1">
      <c r="A151" s="111" t="s">
        <v>1092</v>
      </c>
      <c r="B151" s="156" t="str">
        <f>VLOOKUP(A151,Register!B:D,3,FALSE)</f>
        <v>OT99-921XQ 0,22 ALU/G TS275 ARK</v>
      </c>
      <c r="C151" s="525" t="str">
        <f>VLOOKUP(B151,'Tech. sheet (2)'!A:G,5,FALSE)</f>
        <v>0,22x838x941,7 2,8/2,8 TS275</v>
      </c>
      <c r="D151" s="437" t="str">
        <f>VLOOKUP(B151,'Tech. sheet (2)'!A:G,6,FALSE)</f>
        <v>M-838-941,7-220TS275F2828-ARK</v>
      </c>
      <c r="E151" s="436" t="str">
        <f>VLOOKUP(B151,'Tech. sheet (2)'!A:H,8,FALSE)</f>
        <v>СКРОЛЛ</v>
      </c>
      <c r="F151" s="436" t="str">
        <f>VLOOKUP(B151,'Tech. sheet (2)'!A:J,9,FALSE)</f>
        <v>917x813</v>
      </c>
      <c r="G151" s="436">
        <f>VLOOKUP(B151,'Tech. sheet (2)'!A:J,10,FALSE)</f>
        <v>1500</v>
      </c>
      <c r="H151" s="436">
        <f>VLOOKUP(A151,Register!B:E,4,FALSE)</f>
        <v>10000</v>
      </c>
      <c r="I151" s="129">
        <v>44658.0</v>
      </c>
      <c r="J151" s="270"/>
      <c r="K151" s="270"/>
      <c r="L151" s="270"/>
      <c r="M151" s="270"/>
      <c r="N151" s="270"/>
      <c r="O151" s="270"/>
      <c r="P151" s="270"/>
      <c r="Q151" s="270"/>
      <c r="R151" s="270"/>
      <c r="S151" s="270"/>
      <c r="T151" s="270"/>
      <c r="U151" s="270"/>
      <c r="V151" s="270"/>
      <c r="W151" s="270"/>
      <c r="X151" s="270"/>
      <c r="Y151" s="270"/>
      <c r="Z151" s="270"/>
    </row>
    <row r="152" ht="15.75" customHeight="1">
      <c r="A152" s="111" t="s">
        <v>1094</v>
      </c>
      <c r="B152" s="156" t="str">
        <f>VLOOKUP(A152,Register!B:D,3,FALSE)</f>
        <v>0,16x942x790 ALU/С</v>
      </c>
      <c r="C152" s="525" t="str">
        <f>VLOOKUP(B152,'Tech. sheet (2)'!A:G,5,FALSE)</f>
        <v>0,16x942x790 2,0/2,0 TS340</v>
      </c>
      <c r="D152" s="437" t="str">
        <f>VLOOKUP(B152,'Tech. sheet (2)'!A:G,6,FALSE)</f>
        <v>M-942-790-160TS340S2020-RAS</v>
      </c>
      <c r="E152" s="436" t="str">
        <f>VLOOKUP(B152,'Tech. sheet (2)'!A:H,8,FALSE)</f>
        <v>СКРОЛЛ</v>
      </c>
      <c r="F152" s="436" t="str">
        <f>VLOOKUP(B152,'Tech. sheet (2)'!A:J,9,FALSE)</f>
        <v>830х917</v>
      </c>
      <c r="G152" s="436">
        <f>VLOOKUP(B152,'Tech. sheet (2)'!A:J,10,FALSE)</f>
        <v>1700</v>
      </c>
      <c r="H152" s="436">
        <f>VLOOKUP(A152,Register!B:E,4,FALSE)</f>
        <v>45000</v>
      </c>
      <c r="I152" s="129">
        <v>44658.0</v>
      </c>
      <c r="J152" s="270"/>
      <c r="K152" s="270"/>
      <c r="L152" s="270"/>
      <c r="M152" s="270"/>
      <c r="N152" s="270"/>
      <c r="O152" s="270"/>
      <c r="P152" s="270"/>
      <c r="Q152" s="270"/>
      <c r="R152" s="270"/>
      <c r="S152" s="270"/>
      <c r="T152" s="270"/>
      <c r="U152" s="270"/>
      <c r="V152" s="270"/>
      <c r="W152" s="270"/>
      <c r="X152" s="270"/>
      <c r="Y152" s="270"/>
      <c r="Z152" s="270"/>
    </row>
    <row r="153" ht="15.75" customHeight="1">
      <c r="A153" s="111" t="s">
        <v>1095</v>
      </c>
      <c r="B153" s="156" t="str">
        <f>VLOOKUP(A153,Register!B:D,3,FALSE)</f>
        <v>OT99 0,19 alu/g ERD</v>
      </c>
      <c r="C153" s="525" t="str">
        <f>VLOOKUP(B153,'Tech. sheet (2)'!A:G,5,FALSE)</f>
        <v>0,19x838x941,7 2,8/2,0 TH550</v>
      </c>
      <c r="D153" s="437" t="str">
        <f>VLOOKUP(B153,'Tech. sheet (2)'!A:G,6,FALSE)</f>
        <v>M-838-941,7-190TH550F2820-ERD  </v>
      </c>
      <c r="E153" s="436" t="str">
        <f>VLOOKUP(B153,'Tech. sheet (2)'!A:H,8,FALSE)</f>
        <v>СКРОЛЛ</v>
      </c>
      <c r="F153" s="436" t="str">
        <f>VLOOKUP(B153,'Tech. sheet (2)'!A:J,9,FALSE)</f>
        <v>917x813</v>
      </c>
      <c r="G153" s="436">
        <f>VLOOKUP(B153,'Tech. sheet (2)'!A:J,10,FALSE)</f>
        <v>1500</v>
      </c>
      <c r="H153" s="436">
        <f>VLOOKUP(A153,Register!B:E,4,FALSE)</f>
        <v>10000</v>
      </c>
      <c r="I153" s="129">
        <v>44662.0</v>
      </c>
      <c r="J153" s="270"/>
      <c r="K153" s="270"/>
      <c r="L153" s="270"/>
      <c r="M153" s="270"/>
      <c r="N153" s="270"/>
      <c r="O153" s="270"/>
      <c r="P153" s="270"/>
      <c r="Q153" s="270"/>
      <c r="R153" s="270"/>
      <c r="S153" s="270"/>
      <c r="T153" s="270"/>
      <c r="U153" s="270"/>
      <c r="V153" s="270"/>
      <c r="W153" s="270"/>
      <c r="X153" s="270"/>
      <c r="Y153" s="270"/>
      <c r="Z153" s="270"/>
    </row>
    <row r="154" ht="15.75" customHeight="1">
      <c r="A154" s="111" t="s">
        <v>1097</v>
      </c>
      <c r="B154" s="156" t="str">
        <f>VLOOKUP(A154,Register!B:D,3,FALSE)</f>
        <v>OT62-ELQ6216A2A  USK ver3</v>
      </c>
      <c r="C154" s="525" t="str">
        <f>VLOOKUP(B154,'Tech. sheet (2)'!A:G,5,FALSE)</f>
        <v>0,17x954x848 2,8/2,8 TH435</v>
      </c>
      <c r="D154" s="437" t="str">
        <f>VLOOKUP(B154,'Tech. sheet (2)'!A:G,6,FALSE)</f>
        <v>M-954-848-170TH435S2828-USK</v>
      </c>
      <c r="E154" s="436" t="str">
        <f>VLOOKUP(B154,'Tech. sheet (2)'!A:H,8,FALSE)</f>
        <v>СКРОЛЛ</v>
      </c>
      <c r="F154" s="436" t="str">
        <f>VLOOKUP(B154,'Tech. sheet (2)'!A:J,9,FALSE)</f>
        <v>830x917</v>
      </c>
      <c r="G154" s="436">
        <f>VLOOKUP(B154,'Tech. sheet (2)'!A:J,10,FALSE)</f>
        <v>1500</v>
      </c>
      <c r="H154" s="436">
        <f>VLOOKUP(A154,Register!B:E,4,FALSE)</f>
        <v>40000</v>
      </c>
      <c r="I154" s="129">
        <v>44662.0</v>
      </c>
      <c r="J154" s="270"/>
      <c r="K154" s="270"/>
      <c r="L154" s="270"/>
      <c r="M154" s="270"/>
      <c r="N154" s="270"/>
      <c r="O154" s="270"/>
      <c r="P154" s="270"/>
      <c r="Q154" s="270"/>
      <c r="R154" s="270"/>
      <c r="S154" s="270"/>
      <c r="T154" s="270"/>
      <c r="U154" s="270"/>
      <c r="V154" s="270"/>
      <c r="W154" s="270"/>
      <c r="X154" s="270"/>
      <c r="Y154" s="270"/>
      <c r="Z154" s="270"/>
    </row>
    <row r="155" ht="15.75" customHeight="1">
      <c r="A155" s="111" t="s">
        <v>1098</v>
      </c>
      <c r="B155" s="156" t="str">
        <f>VLOOKUP(A155,Register!B:D,3,FALSE)</f>
        <v>0,14x913x766 USK 21E</v>
      </c>
      <c r="C155" s="525" t="str">
        <f>VLOOKUP(B155,'Tech. sheet (2)'!A:G,5,FALSE)</f>
        <v>0,14x913x766 2,0/2,0 TS480</v>
      </c>
      <c r="D155" s="437" t="str">
        <f>VLOOKUP(B155,'Tech. sheet (2)'!A:G,6,FALSE)</f>
        <v>M-913-766-140TS480S2020-USK</v>
      </c>
      <c r="E155" s="436" t="str">
        <f>VLOOKUP(B155,'Tech. sheet (2)'!A:H,8,FALSE)</f>
        <v>СКРОЛЛ</v>
      </c>
      <c r="F155" s="436" t="str">
        <f>VLOOKUP(B155,'Tech. sheet (2)'!A:J,9,FALSE)</f>
        <v>770х869</v>
      </c>
      <c r="G155" s="436">
        <f>VLOOKUP(B155,'Tech. sheet (2)'!A:J,10,FALSE)</f>
        <v>1500</v>
      </c>
      <c r="H155" s="436">
        <f>VLOOKUP(A155,Register!B:E,4,FALSE)</f>
        <v>22000</v>
      </c>
      <c r="I155" s="129">
        <v>44663.0</v>
      </c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</row>
    <row r="156" ht="15.75" customHeight="1">
      <c r="A156" s="111" t="s">
        <v>1100</v>
      </c>
      <c r="B156" s="156" t="str">
        <f>VLOOKUP(A156,Register!B:D,3,FALSE)</f>
        <v>0,14x913x766 USK A08</v>
      </c>
      <c r="C156" s="525" t="str">
        <f>VLOOKUP(B156,'Tech. sheet (2)'!A:G,5,FALSE)</f>
        <v>0,14x913x766 2,0/2,0 TS480</v>
      </c>
      <c r="D156" s="437" t="str">
        <f>VLOOKUP(B156,'Tech. sheet (2)'!A:G,6,FALSE)</f>
        <v>M-913-766-140TS480S2020-USK</v>
      </c>
      <c r="E156" s="436" t="str">
        <f>VLOOKUP(B156,'Tech. sheet (2)'!A:H,8,FALSE)</f>
        <v>СКРОЛЛ</v>
      </c>
      <c r="F156" s="436" t="str">
        <f>VLOOKUP(B156,'Tech. sheet (2)'!A:J,9,FALSE)</f>
        <v>770х869</v>
      </c>
      <c r="G156" s="436">
        <f>VLOOKUP(B156,'Tech. sheet (2)'!A:J,10,FALSE)</f>
        <v>1500</v>
      </c>
      <c r="H156" s="436">
        <f>VLOOKUP(A156,Register!B:E,4,FALSE)</f>
        <v>20000</v>
      </c>
      <c r="I156" s="129">
        <v>44663.0</v>
      </c>
      <c r="J156" s="270"/>
      <c r="K156" s="270"/>
      <c r="L156" s="270"/>
      <c r="M156" s="270"/>
      <c r="N156" s="270"/>
      <c r="O156" s="270"/>
      <c r="P156" s="270"/>
      <c r="Q156" s="270"/>
      <c r="R156" s="270"/>
      <c r="S156" s="270"/>
      <c r="T156" s="270"/>
      <c r="U156" s="270"/>
      <c r="V156" s="270"/>
      <c r="W156" s="270"/>
      <c r="X156" s="270"/>
      <c r="Y156" s="270"/>
      <c r="Z156" s="270"/>
    </row>
    <row r="157" ht="15.75" customHeight="1">
      <c r="A157" s="111" t="s">
        <v>1102</v>
      </c>
      <c r="B157" s="156" t="str">
        <f>VLOOKUP(A157,Register!B:D,3,FALSE)</f>
        <v>0,14x975x925 G/C USK</v>
      </c>
      <c r="C157" s="525" t="str">
        <f>VLOOKUP(B157,'Tech. sheet (2)'!A:G,5,FALSE)</f>
        <v>0,14x975x925 2,8/2,8 TS550</v>
      </c>
      <c r="D157" s="437" t="str">
        <f>VLOOKUP(B157,'Tech. sheet (2)'!A:G,6,FALSE)</f>
        <v>T-975-925-140TS550S2828-USK</v>
      </c>
      <c r="E157" s="436" t="str">
        <f>VLOOKUP(B157,'Tech. sheet (2)'!A:H,8,FALSE)</f>
        <v>ПРЯМ</v>
      </c>
      <c r="F157" s="436" t="str">
        <f>VLOOKUP(B157,'Tech. sheet (2)'!A:J,9,FALSE)</f>
        <v>900 х 950</v>
      </c>
      <c r="G157" s="436">
        <f>VLOOKUP(B157,'Tech. sheet (2)'!A:J,10,FALSE)</f>
        <v>1500</v>
      </c>
      <c r="H157" s="436">
        <f>VLOOKUP(A157,Register!B:E,4,FALSE)</f>
        <v>8000</v>
      </c>
      <c r="I157" s="129">
        <v>44663.0</v>
      </c>
      <c r="J157" s="270"/>
      <c r="K157" s="270"/>
      <c r="L157" s="270"/>
      <c r="M157" s="270"/>
      <c r="N157" s="270"/>
      <c r="O157" s="270"/>
      <c r="P157" s="270"/>
      <c r="Q157" s="270"/>
      <c r="R157" s="270"/>
      <c r="S157" s="270"/>
      <c r="T157" s="270"/>
      <c r="U157" s="270"/>
      <c r="V157" s="270"/>
      <c r="W157" s="270"/>
      <c r="X157" s="270"/>
      <c r="Y157" s="270"/>
      <c r="Z157" s="270"/>
    </row>
    <row r="158" ht="15.75" customHeight="1">
      <c r="A158" s="111" t="s">
        <v>1103</v>
      </c>
      <c r="B158" s="156" t="str">
        <f>VLOOKUP(A158,Register!B:D,3,FALSE)</f>
        <v>0,20x908x1112 Alu/G</v>
      </c>
      <c r="C158" s="525" t="str">
        <f>VLOOKUP(B158,'Tech. sheet (2)'!A:G,5,FALSE)</f>
        <v>0,20x908x1112 2,8/2,8 TS260</v>
      </c>
      <c r="D158" s="437" t="str">
        <f>VLOOKUP(B158,'Tech. sheet (2)'!A:G,6,FALSE)</f>
        <v>T-908-1112-200TS260S2828-USK</v>
      </c>
      <c r="E158" s="436" t="str">
        <f>VLOOKUP(B158,'Tech. sheet (2)'!A:H,8,FALSE)</f>
        <v>ПРЯМ</v>
      </c>
      <c r="F158" s="436" t="str">
        <f>VLOOKUP(B158,'Tech. sheet (2)'!A:J,9,FALSE)</f>
        <v>1088х883</v>
      </c>
      <c r="G158" s="436">
        <f>VLOOKUP(B158,'Tech. sheet (2)'!A:J,10,FALSE)</f>
        <v>1100</v>
      </c>
      <c r="H158" s="436">
        <f>VLOOKUP(A158,Register!B:E,4,FALSE)</f>
        <v>15000</v>
      </c>
      <c r="I158" s="129">
        <v>44663.0</v>
      </c>
      <c r="J158" s="270"/>
      <c r="K158" s="270"/>
      <c r="L158" s="270"/>
      <c r="M158" s="270"/>
      <c r="N158" s="270"/>
      <c r="O158" s="270"/>
      <c r="P158" s="270"/>
      <c r="Q158" s="270"/>
      <c r="R158" s="270"/>
      <c r="S158" s="270"/>
      <c r="T158" s="270"/>
      <c r="U158" s="270"/>
      <c r="V158" s="270"/>
      <c r="W158" s="270"/>
      <c r="X158" s="270"/>
      <c r="Y158" s="270"/>
      <c r="Z158" s="270"/>
    </row>
    <row r="159" ht="15.75" customHeight="1">
      <c r="A159" s="111" t="s">
        <v>1105</v>
      </c>
      <c r="B159" s="156" t="str">
        <f>VLOOKUP(A159,Register!B:D,3,FALSE)</f>
        <v>0,17x840x942 Alu/C</v>
      </c>
      <c r="C159" s="525" t="str">
        <f>VLOOKUP(B159,'Tech. sheet (2)'!A:G,5,FALSE)</f>
        <v>0,17x840x942 2,8/2,8 TH550</v>
      </c>
      <c r="D159" s="437" t="str">
        <f>VLOOKUP(B159,'Tech. sheet (2)'!A:G,6,FALSE)</f>
        <v>T-840-942-170TH550F2828-HBI ARP</v>
      </c>
      <c r="E159" s="436" t="str">
        <f>VLOOKUP(B159,'Tech. sheet (2)'!A:H,8,FALSE)</f>
        <v>ПРЯМ</v>
      </c>
      <c r="F159" s="436" t="str">
        <f>VLOOKUP(B159,'Tech. sheet (2)'!A:J,9,FALSE)</f>
        <v>917х813</v>
      </c>
      <c r="G159" s="436">
        <f>VLOOKUP(B159,'Tech. sheet (2)'!A:J,10,FALSE)</f>
        <v>1500</v>
      </c>
      <c r="H159" s="436">
        <f>VLOOKUP(A159,Register!B:E,4,FALSE)</f>
        <v>26000</v>
      </c>
      <c r="I159" s="129">
        <v>44664.0</v>
      </c>
      <c r="J159" s="270"/>
      <c r="K159" s="270"/>
      <c r="L159" s="270"/>
      <c r="M159" s="270"/>
      <c r="N159" s="270"/>
      <c r="O159" s="270"/>
      <c r="P159" s="270"/>
      <c r="Q159" s="270"/>
      <c r="R159" s="270"/>
      <c r="S159" s="270"/>
      <c r="T159" s="270"/>
      <c r="U159" s="270"/>
      <c r="V159" s="270"/>
      <c r="W159" s="270"/>
      <c r="X159" s="270"/>
      <c r="Y159" s="270"/>
      <c r="Z159" s="270"/>
    </row>
    <row r="160" ht="15.75" customHeight="1">
      <c r="A160" s="111" t="s">
        <v>1107</v>
      </c>
      <c r="B160" s="156" t="str">
        <f>VLOOKUP(A160,Register!B:D,3,FALSE)</f>
        <v>0,17x838x942 ALU/С</v>
      </c>
      <c r="C160" s="525" t="str">
        <f>VLOOKUP(B160,'Tech. sheet (2)'!A:G,5,FALSE)</f>
        <v>0,17x838x942 2,0/2,8 TH550</v>
      </c>
      <c r="D160" s="437" t="str">
        <f>VLOOKUP(B160,'Tech. sheet (2)'!A:G,6,FALSE)</f>
        <v>T-838-942-170TH550F2820-HBI</v>
      </c>
      <c r="E160" s="436" t="str">
        <f>VLOOKUP(B160,'Tech. sheet (2)'!A:H,8,FALSE)</f>
        <v>ПРЯМ</v>
      </c>
      <c r="F160" s="436" t="str">
        <f>VLOOKUP(B160,'Tech. sheet (2)'!A:J,9,FALSE)</f>
        <v>917х813</v>
      </c>
      <c r="G160" s="436">
        <f>VLOOKUP(B160,'Tech. sheet (2)'!A:J,10,FALSE)</f>
        <v>1500</v>
      </c>
      <c r="H160" s="436">
        <f>VLOOKUP(A160,Register!B:E,4,FALSE)</f>
        <v>9000</v>
      </c>
      <c r="I160" s="129">
        <v>44664.0</v>
      </c>
      <c r="J160" s="270"/>
      <c r="K160" s="270"/>
      <c r="L160" s="270"/>
      <c r="M160" s="270"/>
      <c r="N160" s="270"/>
      <c r="O160" s="270"/>
      <c r="P160" s="270"/>
      <c r="Q160" s="270"/>
      <c r="R160" s="270"/>
      <c r="S160" s="270"/>
      <c r="T160" s="270"/>
      <c r="U160" s="270"/>
      <c r="V160" s="270"/>
      <c r="W160" s="270"/>
      <c r="X160" s="270"/>
      <c r="Y160" s="270"/>
      <c r="Z160" s="270"/>
    </row>
    <row r="161" ht="15.75" customHeight="1">
      <c r="A161" s="111" t="s">
        <v>1109</v>
      </c>
      <c r="B161" s="156" t="str">
        <f>VLOOKUP(A161,Register!B:D,3,FALSE)</f>
        <v>0,14x975x925 G/C USK</v>
      </c>
      <c r="C161" s="525" t="str">
        <f>VLOOKUP(B161,'Tech. sheet (2)'!A:G,5,FALSE)</f>
        <v>0,14x975x925 2,8/2,8 TS550</v>
      </c>
      <c r="D161" s="437" t="str">
        <f>VLOOKUP(B161,'Tech. sheet (2)'!A:G,6,FALSE)</f>
        <v>T-975-925-140TS550S2828-USK</v>
      </c>
      <c r="E161" s="436" t="str">
        <f>VLOOKUP(B161,'Tech. sheet (2)'!A:H,8,FALSE)</f>
        <v>ПРЯМ</v>
      </c>
      <c r="F161" s="436" t="str">
        <f>VLOOKUP(B161,'Tech. sheet (2)'!A:J,9,FALSE)</f>
        <v>900 х 950</v>
      </c>
      <c r="G161" s="436">
        <f>VLOOKUP(B161,'Tech. sheet (2)'!A:J,10,FALSE)</f>
        <v>1500</v>
      </c>
      <c r="H161" s="436">
        <f>VLOOKUP(A161,Register!B:E,4,FALSE)</f>
        <v>20000</v>
      </c>
      <c r="I161" s="129">
        <v>44664.0</v>
      </c>
      <c r="J161" s="270"/>
      <c r="K161" s="270"/>
      <c r="L161" s="270"/>
      <c r="M161" s="270"/>
      <c r="N161" s="270"/>
      <c r="O161" s="270"/>
      <c r="P161" s="270"/>
      <c r="Q161" s="270"/>
      <c r="R161" s="270"/>
      <c r="S161" s="270"/>
      <c r="T161" s="270"/>
      <c r="U161" s="270"/>
      <c r="V161" s="270"/>
      <c r="W161" s="270"/>
      <c r="X161" s="270"/>
      <c r="Y161" s="270"/>
      <c r="Z161" s="270"/>
    </row>
    <row r="162" ht="15.75" customHeight="1">
      <c r="A162" s="111" t="s">
        <v>1108</v>
      </c>
      <c r="B162" s="156" t="str">
        <f>VLOOKUP(A162,Register!B:D,3,FALSE)</f>
        <v>0,18x860x942 BLANK</v>
      </c>
      <c r="C162" s="525" t="str">
        <f>VLOOKUP(B162,'Tech. sheet (2)'!A:G,5,FALSE)</f>
        <v>0,18x860x942 2,8/2,0 TH550</v>
      </c>
      <c r="D162" s="437" t="str">
        <f>VLOOKUP(B162,'Tech. sheet (2)'!A:G,6,FALSE)</f>
        <v>T-860-942-180TH550F2820-HBI</v>
      </c>
      <c r="E162" s="436" t="str">
        <f>VLOOKUP(B162,'Tech. sheet (2)'!A:H,8,FALSE)</f>
        <v>ПРЯМ</v>
      </c>
      <c r="F162" s="436"/>
      <c r="G162" s="436">
        <f>VLOOKUP(B162,'Tech. sheet (2)'!A:J,10,FALSE)</f>
        <v>1500</v>
      </c>
      <c r="H162" s="436">
        <f>VLOOKUP(A162,Register!B:E,4,FALSE)</f>
        <v>40000</v>
      </c>
      <c r="I162" s="129">
        <v>44664.0</v>
      </c>
      <c r="J162" s="270"/>
      <c r="K162" s="270"/>
      <c r="L162" s="270"/>
      <c r="M162" s="270"/>
      <c r="N162" s="270"/>
      <c r="O162" s="270"/>
      <c r="P162" s="270"/>
      <c r="Q162" s="270"/>
      <c r="R162" s="270"/>
      <c r="S162" s="270"/>
      <c r="T162" s="270"/>
      <c r="U162" s="270"/>
      <c r="V162" s="270"/>
      <c r="W162" s="270"/>
      <c r="X162" s="270"/>
      <c r="Y162" s="270"/>
      <c r="Z162" s="270"/>
    </row>
    <row r="163" ht="15.75" customHeight="1">
      <c r="A163" s="111" t="s">
        <v>1110</v>
      </c>
      <c r="B163" s="156" t="str">
        <f>VLOOKUP(A163,Register!B:D,3,FALSE)</f>
        <v>OT96 0,20  alu/g ARK</v>
      </c>
      <c r="C163" s="525" t="str">
        <f>VLOOKUP(B163,'Tech. sheet (2)'!A:G,5,FALSE)</f>
        <v>0,20x808x908 2,8/2,8 TS275</v>
      </c>
      <c r="D163" s="437" t="str">
        <f>VLOOKUP(B163,'Tech. sheet (2)'!A:G,6,FALSE)</f>
        <v>M-808-908-200TS275F2828-ARK  </v>
      </c>
      <c r="E163" s="436" t="str">
        <f>VLOOKUP(B163,'Tech. sheet (2)'!A:H,8,FALSE)</f>
        <v>СКРОЛЛ</v>
      </c>
      <c r="F163" s="436" t="str">
        <f>VLOOKUP(B163,'Tech. sheet (2)'!A:J,9,FALSE)</f>
        <v>900х771</v>
      </c>
      <c r="G163" s="436">
        <f>VLOOKUP(B163,'Tech. sheet (2)'!A:J,10,FALSE)</f>
        <v>1600</v>
      </c>
      <c r="H163" s="436">
        <f>VLOOKUP(A163,Register!B:E,4,FALSE)</f>
        <v>17000</v>
      </c>
      <c r="I163" s="129">
        <v>44665.0</v>
      </c>
      <c r="J163" s="270"/>
      <c r="K163" s="270"/>
      <c r="L163" s="270"/>
      <c r="M163" s="270"/>
      <c r="N163" s="270"/>
      <c r="O163" s="270"/>
      <c r="P163" s="270"/>
      <c r="Q163" s="270"/>
      <c r="R163" s="270"/>
      <c r="S163" s="270"/>
      <c r="T163" s="270"/>
      <c r="U163" s="270"/>
      <c r="V163" s="270"/>
      <c r="W163" s="270"/>
      <c r="X163" s="270"/>
      <c r="Y163" s="270"/>
      <c r="Z163" s="270"/>
    </row>
    <row r="164" ht="15.75" customHeight="1">
      <c r="A164" s="111" t="s">
        <v>3316</v>
      </c>
      <c r="B164" s="156" t="str">
        <f>VLOOKUP(A164,Register!B:D,3,FALSE)</f>
        <v>#N/A</v>
      </c>
      <c r="C164" s="525" t="str">
        <f>VLOOKUP(B164,'Tech. sheet (2)'!A:G,5,FALSE)</f>
        <v>#N/A</v>
      </c>
      <c r="D164" s="437" t="str">
        <f>VLOOKUP(B164,'Tech. sheet (2)'!A:G,6,FALSE)</f>
        <v>#N/A</v>
      </c>
      <c r="E164" s="436" t="str">
        <f>VLOOKUP(B164,'Tech. sheet (2)'!A:H,8,FALSE)</f>
        <v>#N/A</v>
      </c>
      <c r="F164" s="436" t="str">
        <f>VLOOKUP(B164,'Tech. sheet (2)'!A:J,9,FALSE)</f>
        <v>#N/A</v>
      </c>
      <c r="G164" s="436" t="str">
        <f>VLOOKUP(B164,'Tech. sheet (2)'!A:J,10,FALSE)</f>
        <v>#N/A</v>
      </c>
      <c r="H164" s="436" t="str">
        <f>VLOOKUP(A164,Register!B:E,4,FALSE)</f>
        <v>#N/A</v>
      </c>
      <c r="I164" s="129">
        <v>44665.0</v>
      </c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</row>
    <row r="165" ht="15.75" customHeight="1">
      <c r="A165" s="111" t="s">
        <v>1112</v>
      </c>
      <c r="B165" s="156" t="str">
        <f>VLOOKUP(A165,Register!B:D,3,FALSE)</f>
        <v>OT99 0,19 alu/g HBI</v>
      </c>
      <c r="C165" s="525" t="str">
        <f>VLOOKUP(B165,'Tech. sheet (2)'!A:G,5,FALSE)</f>
        <v>0,19x838x941,7 2,8/2,0 TH550</v>
      </c>
      <c r="D165" s="437" t="str">
        <f>VLOOKUP(B165,'Tech. sheet (2)'!A:G,6,FALSE)</f>
        <v>M-838-941,7-190TH550F2820-HBI  </v>
      </c>
      <c r="E165" s="436" t="str">
        <f>VLOOKUP(B165,'Tech. sheet (2)'!A:H,8,FALSE)</f>
        <v>СКРОЛЛ</v>
      </c>
      <c r="F165" s="436" t="str">
        <f>VLOOKUP(B165,'Tech. sheet (2)'!A:J,9,FALSE)</f>
        <v>917x813</v>
      </c>
      <c r="G165" s="436">
        <f>VLOOKUP(B165,'Tech. sheet (2)'!A:J,10,FALSE)</f>
        <v>1500</v>
      </c>
      <c r="H165" s="436">
        <f>VLOOKUP(A165,Register!B:E,4,FALSE)</f>
        <v>10000</v>
      </c>
      <c r="I165" s="129">
        <v>44665.0</v>
      </c>
      <c r="J165" s="270"/>
      <c r="K165" s="270"/>
      <c r="L165" s="270"/>
      <c r="M165" s="270"/>
      <c r="N165" s="270"/>
      <c r="O165" s="270"/>
      <c r="P165" s="270"/>
      <c r="Q165" s="270"/>
      <c r="R165" s="270"/>
      <c r="S165" s="270"/>
      <c r="T165" s="270"/>
      <c r="U165" s="270"/>
      <c r="V165" s="270"/>
      <c r="W165" s="270"/>
      <c r="X165" s="270"/>
      <c r="Y165" s="270"/>
      <c r="Z165" s="270"/>
    </row>
    <row r="166" ht="15.75" customHeight="1">
      <c r="A166" s="111" t="s">
        <v>1114</v>
      </c>
      <c r="B166" s="156" t="str">
        <f>VLOOKUP(A166,Register!B:D,3,FALSE)</f>
        <v>OT99-921XQ 0,20 A55B05 </v>
      </c>
      <c r="C166" s="525" t="str">
        <f>VLOOKUP(B166,'Tech. sheet (2)'!A:G,5,FALSE)</f>
        <v>0,20x838x941, 2,8/2,8 TH550</v>
      </c>
      <c r="D166" s="437" t="str">
        <f>VLOOKUP(B166,'Tech. sheet (2)'!A:G,6,FALSE)</f>
        <v>M-838-941,7-200TH550S2828-HBI</v>
      </c>
      <c r="E166" s="436" t="str">
        <f>VLOOKUP(B166,'Tech. sheet (2)'!A:H,8,FALSE)</f>
        <v>СКРОЛЛ</v>
      </c>
      <c r="F166" s="436" t="str">
        <f>VLOOKUP(B166,'Tech. sheet (2)'!A:J,9,FALSE)</f>
        <v>917x813</v>
      </c>
      <c r="G166" s="436">
        <f>VLOOKUP(B166,'Tech. sheet (2)'!A:J,10,FALSE)</f>
        <v>1500</v>
      </c>
      <c r="H166" s="436">
        <f>VLOOKUP(A166,Register!B:E,4,FALSE)</f>
        <v>30000</v>
      </c>
      <c r="I166" s="129">
        <v>44665.0</v>
      </c>
      <c r="J166" s="270"/>
      <c r="K166" s="270"/>
      <c r="L166" s="270"/>
      <c r="M166" s="270"/>
      <c r="N166" s="270"/>
      <c r="O166" s="270"/>
      <c r="P166" s="270"/>
      <c r="Q166" s="270"/>
      <c r="R166" s="270"/>
      <c r="S166" s="270"/>
      <c r="T166" s="270"/>
      <c r="U166" s="270"/>
      <c r="V166" s="270"/>
      <c r="W166" s="270"/>
      <c r="X166" s="270"/>
      <c r="Y166" s="270"/>
      <c r="Z166" s="270"/>
    </row>
    <row r="167" ht="15.75" customHeight="1">
      <c r="A167" s="111" t="s">
        <v>1115</v>
      </c>
      <c r="B167" s="156" t="str">
        <f>VLOOKUP(A167,Register!B:D,3,FALSE)</f>
        <v>OT62-ELQ6216A2A  USK ver3</v>
      </c>
      <c r="C167" s="525" t="str">
        <f>VLOOKUP(B167,'Tech. sheet (2)'!A:G,5,FALSE)</f>
        <v>0,17x954x848 2,8/2,8 TH435</v>
      </c>
      <c r="D167" s="437" t="str">
        <f>VLOOKUP(B167,'Tech. sheet (2)'!A:G,6,FALSE)</f>
        <v>M-954-848-170TH435S2828-USK</v>
      </c>
      <c r="E167" s="436" t="str">
        <f>VLOOKUP(B167,'Tech. sheet (2)'!A:H,8,FALSE)</f>
        <v>СКРОЛЛ</v>
      </c>
      <c r="F167" s="436" t="str">
        <f>VLOOKUP(B167,'Tech. sheet (2)'!A:J,9,FALSE)</f>
        <v>830x917</v>
      </c>
      <c r="G167" s="436">
        <f>VLOOKUP(B167,'Tech. sheet (2)'!A:J,10,FALSE)</f>
        <v>1500</v>
      </c>
      <c r="H167" s="436">
        <f>VLOOKUP(A167,Register!B:E,4,FALSE)</f>
        <v>20000</v>
      </c>
      <c r="I167" s="129">
        <v>44665.0</v>
      </c>
      <c r="J167" s="270"/>
      <c r="K167" s="270"/>
      <c r="L167" s="270"/>
      <c r="M167" s="270"/>
      <c r="N167" s="270"/>
      <c r="O167" s="270"/>
      <c r="P167" s="270"/>
      <c r="Q167" s="270"/>
      <c r="R167" s="270"/>
      <c r="S167" s="270"/>
      <c r="T167" s="270"/>
      <c r="U167" s="270"/>
      <c r="V167" s="270"/>
      <c r="W167" s="270"/>
      <c r="X167" s="270"/>
      <c r="Y167" s="270"/>
      <c r="Z167" s="270"/>
    </row>
    <row r="168" ht="15.75" customHeight="1">
      <c r="A168" s="111" t="s">
        <v>1117</v>
      </c>
      <c r="B168" s="156" t="str">
        <f>VLOOKUP(A168,Register!B:D,3,FALSE)</f>
        <v>OT153-ELQ1554A0A USK</v>
      </c>
      <c r="C168" s="525" t="str">
        <f>VLOOKUP(B168,'Tech. sheet (2)'!A:G,5,FALSE)</f>
        <v>0,27x950x876 5,6/2,8 TH435 USK</v>
      </c>
      <c r="D168" s="437" t="str">
        <f>VLOOKUP(B168,'Tech. sheet (2)'!A:G,6,FALSE)</f>
        <v>M-950-876-270TH435F5628-USK</v>
      </c>
      <c r="E168" s="436" t="str">
        <f>VLOOKUP(B168,'Tech. sheet (2)'!A:H,8,FALSE)</f>
        <v>СКРОЛЛ</v>
      </c>
      <c r="F168" s="436" t="str">
        <f>VLOOKUP(B168,'Tech. sheet (2)'!A:J,9,FALSE)</f>
        <v>920х935</v>
      </c>
      <c r="G168" s="436">
        <f>VLOOKUP(B168,'Tech. sheet (2)'!A:J,10,FALSE)</f>
        <v>1100</v>
      </c>
      <c r="H168" s="436">
        <f>VLOOKUP(A168,Register!B:E,4,FALSE)</f>
        <v>7000</v>
      </c>
      <c r="I168" s="129">
        <v>44669.0</v>
      </c>
      <c r="J168" s="270"/>
      <c r="K168" s="270"/>
      <c r="L168" s="270"/>
      <c r="M168" s="270"/>
      <c r="N168" s="270"/>
      <c r="O168" s="270"/>
      <c r="P168" s="270"/>
      <c r="Q168" s="270"/>
      <c r="R168" s="270"/>
      <c r="S168" s="270"/>
      <c r="T168" s="270"/>
      <c r="U168" s="270"/>
      <c r="V168" s="270"/>
      <c r="W168" s="270"/>
      <c r="X168" s="270"/>
      <c r="Y168" s="270"/>
      <c r="Z168" s="270"/>
    </row>
    <row r="169" ht="15.75" customHeight="1">
      <c r="A169" s="111" t="s">
        <v>1116</v>
      </c>
      <c r="B169" s="156" t="str">
        <f>VLOOKUP(A169,Register!B:D,3,FALSE)</f>
        <v>OT153-ELQ0561A2A HBI</v>
      </c>
      <c r="C169" s="525" t="str">
        <f>VLOOKUP(B169,'Tech. sheet (2)'!A:G,5,FALSE)</f>
        <v>0,27x950x876 2,8/2,8 TH435</v>
      </c>
      <c r="D169" s="437" t="str">
        <f>VLOOKUP(B169,'Tech. sheet (2)'!A:G,6,FALSE)</f>
        <v>M-950-876-270TH435S2828-HBI</v>
      </c>
      <c r="E169" s="436" t="str">
        <f>VLOOKUP(B169,'Tech. sheet (2)'!A:H,8,FALSE)</f>
        <v>СКРОЛЛ</v>
      </c>
      <c r="F169" s="436" t="str">
        <f>VLOOKUP(B169,'Tech. sheet (2)'!A:J,9,FALSE)</f>
        <v>920х935</v>
      </c>
      <c r="G169" s="436">
        <f>VLOOKUP(B169,'Tech. sheet (2)'!A:J,10,FALSE)</f>
        <v>1100</v>
      </c>
      <c r="H169" s="436">
        <f>VLOOKUP(A169,Register!B:E,4,FALSE)</f>
        <v>7000</v>
      </c>
      <c r="I169" s="129">
        <v>44669.0</v>
      </c>
      <c r="J169" s="270"/>
      <c r="K169" s="270"/>
      <c r="L169" s="270"/>
      <c r="M169" s="270"/>
      <c r="N169" s="270"/>
      <c r="O169" s="270"/>
      <c r="P169" s="270"/>
      <c r="Q169" s="270"/>
      <c r="R169" s="270"/>
      <c r="S169" s="270"/>
      <c r="T169" s="270"/>
      <c r="U169" s="270"/>
      <c r="V169" s="270"/>
      <c r="W169" s="270"/>
      <c r="X169" s="270"/>
      <c r="Y169" s="270"/>
      <c r="Z169" s="270"/>
    </row>
    <row r="170" ht="15.75" customHeight="1">
      <c r="A170" s="111" t="s">
        <v>1118</v>
      </c>
      <c r="B170" s="156" t="str">
        <f>VLOOKUP(A170,Register!B:D,3,FALSE)</f>
        <v>OT153-ELQ0561A2A-W18B55 ARI</v>
      </c>
      <c r="C170" s="525" t="str">
        <f>VLOOKUP(B170,'Tech. sheet (2)'!A:G,5,FALSE)</f>
        <v>0,28x950x876 2,8/2,8 TH460 ARI</v>
      </c>
      <c r="D170" s="437" t="str">
        <f>VLOOKUP(B170,'Tech. sheet (2)'!A:G,6,FALSE)</f>
        <v>M-950-876-280TH460S2828-ARI</v>
      </c>
      <c r="E170" s="436" t="str">
        <f>VLOOKUP(B170,'Tech. sheet (2)'!A:H,8,FALSE)</f>
        <v>СКРОЛЛ</v>
      </c>
      <c r="F170" s="436" t="str">
        <f>VLOOKUP(B170,'Tech. sheet (2)'!A:J,9,FALSE)</f>
        <v>920х935</v>
      </c>
      <c r="G170" s="436">
        <f>VLOOKUP(B170,'Tech. sheet (2)'!A:J,10,FALSE)</f>
        <v>1100</v>
      </c>
      <c r="H170" s="436">
        <f>VLOOKUP(A170,Register!B:E,4,FALSE)</f>
        <v>17000</v>
      </c>
      <c r="I170" s="129">
        <v>44669.0</v>
      </c>
      <c r="J170" s="270"/>
      <c r="K170" s="270"/>
      <c r="L170" s="270"/>
      <c r="M170" s="270"/>
      <c r="N170" s="270"/>
      <c r="O170" s="270"/>
      <c r="P170" s="270"/>
      <c r="Q170" s="270"/>
      <c r="R170" s="270"/>
      <c r="S170" s="270"/>
      <c r="T170" s="270"/>
      <c r="U170" s="270"/>
      <c r="V170" s="270"/>
      <c r="W170" s="270"/>
      <c r="X170" s="270"/>
      <c r="Y170" s="270"/>
      <c r="Z170" s="270"/>
    </row>
    <row r="171" ht="15.75" customHeight="1">
      <c r="A171" s="111" t="s">
        <v>1121</v>
      </c>
      <c r="B171" s="156" t="str">
        <f>VLOOKUP(A171,Register!B:D,3,FALSE)</f>
        <v>OT153-ELQ1554A0A-20EB05 ARI</v>
      </c>
      <c r="C171" s="525" t="str">
        <f>VLOOKUP(B171,'Tech. sheet (2)'!A:G,5,FALSE)</f>
        <v>0,28x950x876 8,4/2,8 TH460 ARI</v>
      </c>
      <c r="D171" s="437" t="str">
        <f>VLOOKUP(B171,'Tech. sheet (2)'!A:G,6,FALSE)</f>
        <v>M-950-876-280TH460S8428-ARI  </v>
      </c>
      <c r="E171" s="436" t="str">
        <f>VLOOKUP(B171,'Tech. sheet (2)'!A:H,8,FALSE)</f>
        <v>СКРОЛЛ</v>
      </c>
      <c r="F171" s="436" t="str">
        <f>VLOOKUP(B171,'Tech. sheet (2)'!A:J,9,FALSE)</f>
        <v>920х935</v>
      </c>
      <c r="G171" s="436">
        <f>VLOOKUP(B171,'Tech. sheet (2)'!A:J,10,FALSE)</f>
        <v>1100</v>
      </c>
      <c r="H171" s="436">
        <f>VLOOKUP(A171,Register!B:E,4,FALSE)</f>
        <v>8000</v>
      </c>
      <c r="I171" s="129">
        <v>44669.0</v>
      </c>
      <c r="J171" s="270"/>
      <c r="K171" s="270"/>
      <c r="L171" s="270"/>
      <c r="M171" s="270"/>
      <c r="N171" s="270"/>
      <c r="O171" s="270"/>
      <c r="P171" s="270"/>
      <c r="Q171" s="270"/>
      <c r="R171" s="270"/>
      <c r="S171" s="270"/>
      <c r="T171" s="270"/>
      <c r="U171" s="270"/>
      <c r="V171" s="270"/>
      <c r="W171" s="270"/>
      <c r="X171" s="270"/>
      <c r="Y171" s="270"/>
      <c r="Z171" s="270"/>
    </row>
    <row r="172" ht="15.75" customHeight="1">
      <c r="A172" s="111" t="s">
        <v>1120</v>
      </c>
      <c r="B172" s="156" t="str">
        <f>VLOOKUP(A172,Register!B:D,3,FALSE)</f>
        <v>0,19x895x907 Alu/G</v>
      </c>
      <c r="C172" s="525" t="str">
        <f>VLOOKUP(B172,'Tech. sheet (2)'!A:G,5,FALSE)</f>
        <v>0,19x895x907 2,8/2,0 TH550</v>
      </c>
      <c r="D172" s="437" t="str">
        <f>VLOOKUP(B172,'Tech. sheet (2)'!A:G,6,FALSE)</f>
        <v>M-895-907-190TH550F2820-HBI</v>
      </c>
      <c r="E172" s="436" t="str">
        <f>VLOOKUP(B172,'Tech. sheet (2)'!A:H,8,FALSE)</f>
        <v>СКРОЛЛ</v>
      </c>
      <c r="F172" s="436" t="str">
        <f>VLOOKUP(B172,'Tech. sheet (2)'!A:J,9,FALSE)</f>
        <v>932х870</v>
      </c>
      <c r="G172" s="436">
        <f>VLOOKUP(B172,'Tech. sheet (2)'!A:J,10,FALSE)</f>
        <v>1500</v>
      </c>
      <c r="H172" s="436">
        <f>VLOOKUP(A172,Register!B:E,4,FALSE)</f>
        <v>15000</v>
      </c>
      <c r="I172" s="129">
        <v>44669.0</v>
      </c>
      <c r="J172" s="270"/>
      <c r="K172" s="270"/>
      <c r="L172" s="270"/>
      <c r="M172" s="270"/>
      <c r="N172" s="270"/>
      <c r="O172" s="270"/>
      <c r="P172" s="270"/>
      <c r="Q172" s="270"/>
      <c r="R172" s="270"/>
      <c r="S172" s="270"/>
      <c r="T172" s="270"/>
      <c r="U172" s="270"/>
      <c r="V172" s="270"/>
      <c r="W172" s="270"/>
      <c r="X172" s="270"/>
      <c r="Y172" s="270"/>
      <c r="Z172" s="270"/>
    </row>
    <row r="173" ht="15.75" customHeight="1">
      <c r="A173" s="111" t="s">
        <v>1124</v>
      </c>
      <c r="B173" s="156" t="str">
        <f>VLOOKUP(A173,Register!B:D,3,FALSE)</f>
        <v>0,19x895x907 Alu/G</v>
      </c>
      <c r="C173" s="525" t="str">
        <f>VLOOKUP(B173,'Tech. sheet (2)'!A:G,5,FALSE)</f>
        <v>0,19x895x907 2,8/2,0 TH550</v>
      </c>
      <c r="D173" s="437" t="str">
        <f>VLOOKUP(B173,'Tech. sheet (2)'!A:G,6,FALSE)</f>
        <v>M-895-907-190TH550F2820-HBI</v>
      </c>
      <c r="E173" s="436" t="str">
        <f>VLOOKUP(B173,'Tech. sheet (2)'!A:H,8,FALSE)</f>
        <v>СКРОЛЛ</v>
      </c>
      <c r="F173" s="436" t="str">
        <f>VLOOKUP(B173,'Tech. sheet (2)'!A:J,9,FALSE)</f>
        <v>932х870</v>
      </c>
      <c r="G173" s="436">
        <f>VLOOKUP(B173,'Tech. sheet (2)'!A:J,10,FALSE)</f>
        <v>1500</v>
      </c>
      <c r="H173" s="436">
        <f>VLOOKUP(A173,Register!B:E,4,FALSE)</f>
        <v>17000</v>
      </c>
      <c r="I173" s="129">
        <v>44670.0</v>
      </c>
      <c r="J173" s="270"/>
      <c r="K173" s="270"/>
      <c r="L173" s="270"/>
      <c r="M173" s="270"/>
      <c r="N173" s="270"/>
      <c r="O173" s="270"/>
      <c r="P173" s="270"/>
      <c r="Q173" s="270"/>
      <c r="R173" s="270"/>
      <c r="S173" s="270"/>
      <c r="T173" s="270"/>
      <c r="U173" s="270"/>
      <c r="V173" s="270"/>
      <c r="W173" s="270"/>
      <c r="X173" s="270"/>
      <c r="Y173" s="270"/>
      <c r="Z173" s="270"/>
    </row>
    <row r="174" ht="15.75" customHeight="1">
      <c r="A174" s="111" t="s">
        <v>1123</v>
      </c>
      <c r="B174" s="156" t="str">
        <f>VLOOKUP(A174,Register!B:D,3,FALSE)</f>
        <v>0,16x942x790 ALU/С</v>
      </c>
      <c r="C174" s="525" t="str">
        <f>VLOOKUP(B174,'Tech. sheet (2)'!A:G,5,FALSE)</f>
        <v>0,16x942x790 2,0/2,0 TS340</v>
      </c>
      <c r="D174" s="437" t="str">
        <f>VLOOKUP(B174,'Tech. sheet (2)'!A:G,6,FALSE)</f>
        <v>M-942-790-160TS340S2020-RAS</v>
      </c>
      <c r="E174" s="436" t="str">
        <f>VLOOKUP(B174,'Tech. sheet (2)'!A:H,8,FALSE)</f>
        <v>СКРОЛЛ</v>
      </c>
      <c r="F174" s="436" t="str">
        <f>VLOOKUP(B174,'Tech. sheet (2)'!A:J,9,FALSE)</f>
        <v>830х917</v>
      </c>
      <c r="G174" s="436">
        <f>VLOOKUP(B174,'Tech. sheet (2)'!A:J,10,FALSE)</f>
        <v>1700</v>
      </c>
      <c r="H174" s="436">
        <f>VLOOKUP(A174,Register!B:E,4,FALSE)</f>
        <v>40000</v>
      </c>
      <c r="I174" s="129">
        <v>44670.0</v>
      </c>
      <c r="J174" s="270"/>
      <c r="K174" s="270"/>
      <c r="L174" s="270"/>
      <c r="M174" s="270"/>
      <c r="N174" s="270"/>
      <c r="O174" s="270"/>
      <c r="P174" s="270"/>
      <c r="Q174" s="270"/>
      <c r="R174" s="270"/>
      <c r="S174" s="270"/>
      <c r="T174" s="270"/>
      <c r="U174" s="270"/>
      <c r="V174" s="270"/>
      <c r="W174" s="270"/>
      <c r="X174" s="270"/>
      <c r="Y174" s="270"/>
      <c r="Z174" s="270"/>
    </row>
    <row r="175" ht="15.75" customHeight="1">
      <c r="A175" s="111" t="s">
        <v>1129</v>
      </c>
      <c r="B175" s="156" t="str">
        <f>VLOOKUP(A175,Register!B:D,3,FALSE)</f>
        <v>0,18x860x873 Alu/G</v>
      </c>
      <c r="C175" s="525" t="str">
        <f>VLOOKUP(B175,'Tech. sheet (2)'!A:G,5,FALSE)</f>
        <v>0,18x860x873 2,8/2,0 TH550</v>
      </c>
      <c r="D175" s="437" t="str">
        <f>VLOOKUP(B175,'Tech. sheet (2)'!A:G,6,FALSE)</f>
        <v>M-860-873-180TH550F2820-HBI</v>
      </c>
      <c r="E175" s="436" t="str">
        <f>VLOOKUP(B175,'Tech. sheet (2)'!A:H,8,FALSE)</f>
        <v>СКРОЛЛ</v>
      </c>
      <c r="F175" s="436" t="str">
        <f>VLOOKUP(B175,'Tech. sheet (2)'!A:J,9,FALSE)</f>
        <v>903х844</v>
      </c>
      <c r="G175" s="436">
        <f>VLOOKUP(B175,'Tech. sheet (2)'!A:J,10,FALSE)</f>
        <v>1500</v>
      </c>
      <c r="H175" s="436">
        <f>VLOOKUP(A175,Register!B:E,4,FALSE)</f>
        <v>30000</v>
      </c>
      <c r="I175" s="129">
        <v>44670.0</v>
      </c>
      <c r="J175" s="270"/>
      <c r="K175" s="270"/>
      <c r="L175" s="270"/>
      <c r="M175" s="270"/>
      <c r="N175" s="270"/>
      <c r="O175" s="270"/>
      <c r="P175" s="270"/>
      <c r="Q175" s="270"/>
      <c r="R175" s="270"/>
      <c r="S175" s="270"/>
      <c r="T175" s="270"/>
      <c r="U175" s="270"/>
      <c r="V175" s="270"/>
      <c r="W175" s="270"/>
      <c r="X175" s="270"/>
      <c r="Y175" s="270"/>
      <c r="Z175" s="270"/>
    </row>
    <row r="176" ht="15.75" customHeight="1">
      <c r="A176" s="111" t="s">
        <v>1130</v>
      </c>
      <c r="B176" s="156" t="str">
        <f>VLOOKUP(A176,Register!B:D,3,FALSE)</f>
        <v>0,14x913x766 USK A08</v>
      </c>
      <c r="C176" s="525" t="str">
        <f>VLOOKUP(B176,'Tech. sheet (2)'!A:G,5,FALSE)</f>
        <v>0,14x913x766 2,0/2,0 TS480</v>
      </c>
      <c r="D176" s="437" t="str">
        <f>VLOOKUP(B176,'Tech. sheet (2)'!A:G,6,FALSE)</f>
        <v>M-913-766-140TS480S2020-USK</v>
      </c>
      <c r="E176" s="436" t="str">
        <f>VLOOKUP(B176,'Tech. sheet (2)'!A:H,8,FALSE)</f>
        <v>СКРОЛЛ</v>
      </c>
      <c r="F176" s="436" t="str">
        <f>VLOOKUP(B176,'Tech. sheet (2)'!A:J,9,FALSE)</f>
        <v>770х869</v>
      </c>
      <c r="G176" s="436">
        <f>VLOOKUP(B176,'Tech. sheet (2)'!A:J,10,FALSE)</f>
        <v>1500</v>
      </c>
      <c r="H176" s="436">
        <f>VLOOKUP(A176,Register!B:E,4,FALSE)</f>
        <v>20000</v>
      </c>
      <c r="I176" s="129">
        <v>44670.0</v>
      </c>
      <c r="J176" s="270"/>
      <c r="K176" s="270"/>
      <c r="L176" s="270"/>
      <c r="M176" s="270"/>
      <c r="N176" s="270"/>
      <c r="O176" s="270"/>
      <c r="P176" s="270"/>
      <c r="Q176" s="270"/>
      <c r="R176" s="270"/>
      <c r="S176" s="270"/>
      <c r="T176" s="270"/>
      <c r="U176" s="270"/>
      <c r="V176" s="270"/>
      <c r="W176" s="270"/>
      <c r="X176" s="270"/>
      <c r="Y176" s="270"/>
      <c r="Z176" s="270"/>
    </row>
    <row r="177" ht="15.75" customHeight="1">
      <c r="A177" s="111" t="s">
        <v>1131</v>
      </c>
      <c r="B177" s="156" t="str">
        <f>VLOOKUP(A177,Register!B:D,3,FALSE)</f>
        <v>0,14x913x766 ALU/C</v>
      </c>
      <c r="C177" s="525" t="str">
        <f>VLOOKUP(B177,'Tech. sheet (2)'!A:G,5,FALSE)</f>
        <v>0,14x913x766 2,0/2,0 TS480</v>
      </c>
      <c r="D177" s="437" t="str">
        <f>VLOOKUP(B177,'Tech. sheet (2)'!A:G,6,FALSE)</f>
        <v>M-913-766-140TS480S2020-RAS</v>
      </c>
      <c r="E177" s="436" t="str">
        <f>VLOOKUP(B177,'Tech. sheet (2)'!A:H,8,FALSE)</f>
        <v>СКРОЛЛ</v>
      </c>
      <c r="F177" s="436" t="str">
        <f>VLOOKUP(B177,'Tech. sheet (2)'!A:J,9,FALSE)</f>
        <v>770х869</v>
      </c>
      <c r="G177" s="436">
        <f>VLOOKUP(B177,'Tech. sheet (2)'!A:J,10,FALSE)</f>
        <v>1500</v>
      </c>
      <c r="H177" s="436">
        <f>VLOOKUP(A177,Register!B:E,4,FALSE)</f>
        <v>20000</v>
      </c>
      <c r="I177" s="129">
        <v>44671.0</v>
      </c>
      <c r="J177" s="270"/>
      <c r="K177" s="270"/>
      <c r="L177" s="270"/>
      <c r="M177" s="270"/>
      <c r="N177" s="270"/>
      <c r="O177" s="270"/>
      <c r="P177" s="270"/>
      <c r="Q177" s="270"/>
      <c r="R177" s="270"/>
      <c r="S177" s="270"/>
      <c r="T177" s="270"/>
      <c r="U177" s="270"/>
      <c r="V177" s="270"/>
      <c r="W177" s="270"/>
      <c r="X177" s="270"/>
      <c r="Y177" s="270"/>
      <c r="Z177" s="270"/>
    </row>
    <row r="178" ht="15.75" customHeight="1">
      <c r="A178" s="111" t="s">
        <v>1132</v>
      </c>
      <c r="B178" s="156" t="str">
        <f>VLOOKUP(A178,Register!B:D,3,FALSE)</f>
        <v>0,14x975x925 G/C USK</v>
      </c>
      <c r="C178" s="525" t="str">
        <f>VLOOKUP(B178,'Tech. sheet (2)'!A:G,5,FALSE)</f>
        <v>0,14x975x925 2,8/2,8 TS550</v>
      </c>
      <c r="D178" s="437" t="str">
        <f>VLOOKUP(B178,'Tech. sheet (2)'!A:G,6,FALSE)</f>
        <v>T-975-925-140TS550S2828-USK</v>
      </c>
      <c r="E178" s="436" t="str">
        <f>VLOOKUP(B178,'Tech. sheet (2)'!A:H,8,FALSE)</f>
        <v>ПРЯМ</v>
      </c>
      <c r="F178" s="436" t="str">
        <f>VLOOKUP(B178,'Tech. sheet (2)'!A:J,9,FALSE)</f>
        <v>900 х 950</v>
      </c>
      <c r="G178" s="436">
        <f>VLOOKUP(B178,'Tech. sheet (2)'!A:J,10,FALSE)</f>
        <v>1500</v>
      </c>
      <c r="H178" s="436">
        <f>VLOOKUP(A178,Register!B:E,4,FALSE)</f>
        <v>17000</v>
      </c>
      <c r="I178" s="129">
        <v>44671.0</v>
      </c>
      <c r="J178" s="270"/>
      <c r="K178" s="270"/>
      <c r="L178" s="270"/>
      <c r="M178" s="270"/>
      <c r="N178" s="270"/>
      <c r="O178" s="270"/>
      <c r="P178" s="270"/>
      <c r="Q178" s="270"/>
      <c r="R178" s="270"/>
      <c r="S178" s="270"/>
      <c r="T178" s="270"/>
      <c r="U178" s="270"/>
      <c r="V178" s="270"/>
      <c r="W178" s="270"/>
      <c r="X178" s="270"/>
      <c r="Y178" s="270"/>
      <c r="Z178" s="270"/>
    </row>
    <row r="179" ht="15.75" customHeight="1">
      <c r="A179" s="111" t="s">
        <v>1133</v>
      </c>
      <c r="B179" s="156" t="str">
        <f>VLOOKUP(A179,Register!B:D,3,FALSE)</f>
        <v>0,17x838x942 ALU/С</v>
      </c>
      <c r="C179" s="525" t="str">
        <f>VLOOKUP(B179,'Tech. sheet (2)'!A:G,5,FALSE)</f>
        <v>0,17x838x942 2,0/2,8 TH550</v>
      </c>
      <c r="D179" s="437" t="str">
        <f>VLOOKUP(B179,'Tech. sheet (2)'!A:G,6,FALSE)</f>
        <v>T-838-942-170TH550F2820-HBI</v>
      </c>
      <c r="E179" s="436" t="str">
        <f>VLOOKUP(B179,'Tech. sheet (2)'!A:H,8,FALSE)</f>
        <v>ПРЯМ</v>
      </c>
      <c r="F179" s="436" t="str">
        <f>VLOOKUP(B179,'Tech. sheet (2)'!A:J,9,FALSE)</f>
        <v>917х813</v>
      </c>
      <c r="G179" s="436">
        <f>VLOOKUP(B179,'Tech. sheet (2)'!A:J,10,FALSE)</f>
        <v>1500</v>
      </c>
      <c r="H179" s="436">
        <f>VLOOKUP(A179,Register!B:E,4,FALSE)</f>
        <v>13000</v>
      </c>
      <c r="I179" s="129">
        <v>44671.0</v>
      </c>
      <c r="J179" s="270"/>
      <c r="K179" s="270"/>
      <c r="L179" s="270"/>
      <c r="M179" s="270"/>
      <c r="N179" s="270"/>
      <c r="O179" s="270"/>
      <c r="P179" s="270"/>
      <c r="Q179" s="270"/>
      <c r="R179" s="270"/>
      <c r="S179" s="270"/>
      <c r="T179" s="270"/>
      <c r="U179" s="270"/>
      <c r="V179" s="270"/>
      <c r="W179" s="270"/>
      <c r="X179" s="270"/>
      <c r="Y179" s="270"/>
      <c r="Z179" s="270"/>
    </row>
    <row r="180" ht="15.75" customHeight="1">
      <c r="A180" s="111" t="s">
        <v>1134</v>
      </c>
      <c r="B180" s="156" t="str">
        <f>VLOOKUP(A180,Register!B:D,3,FALSE)</f>
        <v>0,16x942x790 ALU/С</v>
      </c>
      <c r="C180" s="525" t="str">
        <f>VLOOKUP(B180,'Tech. sheet (2)'!A:G,5,FALSE)</f>
        <v>0,16x942x790 2,0/2,0 TS340</v>
      </c>
      <c r="D180" s="437" t="str">
        <f>VLOOKUP(B180,'Tech. sheet (2)'!A:G,6,FALSE)</f>
        <v>M-942-790-160TS340S2020-RAS</v>
      </c>
      <c r="E180" s="436" t="str">
        <f>VLOOKUP(B180,'Tech. sheet (2)'!A:H,8,FALSE)</f>
        <v>СКРОЛЛ</v>
      </c>
      <c r="F180" s="436" t="str">
        <f>VLOOKUP(B180,'Tech. sheet (2)'!A:J,9,FALSE)</f>
        <v>830х917</v>
      </c>
      <c r="G180" s="436">
        <f>VLOOKUP(B180,'Tech. sheet (2)'!A:J,10,FALSE)</f>
        <v>1700</v>
      </c>
      <c r="H180" s="436">
        <f>VLOOKUP(A180,Register!B:E,4,FALSE)</f>
        <v>40000</v>
      </c>
      <c r="I180" s="129">
        <v>44672.0</v>
      </c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70"/>
    </row>
    <row r="181" ht="15.75" customHeight="1">
      <c r="A181" s="111" t="s">
        <v>1137</v>
      </c>
      <c r="B181" s="156" t="str">
        <f>VLOOKUP(A181,Register!B:D,3,FALSE)</f>
        <v>OT96 0,20  alu/g 28/28 11064</v>
      </c>
      <c r="C181" s="525" t="str">
        <f>VLOOKUP(B181,'Tech. sheet (2)'!A:G,5,FALSE)</f>
        <v>0,20x808x908 2,8/2,8 TH550</v>
      </c>
      <c r="D181" s="437" t="str">
        <f>VLOOKUP(B181,'Tech. sheet (2)'!A:G,6,FALSE)</f>
        <v>M-808-908-200TH550S2828-HBI</v>
      </c>
      <c r="E181" s="436" t="str">
        <f>VLOOKUP(B181,'Tech. sheet (2)'!A:H,8,FALSE)</f>
        <v>СКРОЛЛ</v>
      </c>
      <c r="F181" s="436" t="str">
        <f>VLOOKUP(B181,'Tech. sheet (2)'!A:J,9,FALSE)</f>
        <v>900х771</v>
      </c>
      <c r="G181" s="436">
        <f>VLOOKUP(B181,'Tech. sheet (2)'!A:J,10,FALSE)</f>
        <v>1600</v>
      </c>
      <c r="H181" s="436">
        <f>VLOOKUP(A181,Register!B:E,4,FALSE)</f>
        <v>12000</v>
      </c>
      <c r="I181" s="129">
        <v>44672.0</v>
      </c>
      <c r="J181" s="270"/>
      <c r="K181" s="270"/>
      <c r="L181" s="270"/>
      <c r="M181" s="270"/>
      <c r="N181" s="270"/>
      <c r="O181" s="270"/>
      <c r="P181" s="270"/>
      <c r="Q181" s="270"/>
      <c r="R181" s="270"/>
      <c r="S181" s="270"/>
      <c r="T181" s="270"/>
      <c r="U181" s="270"/>
      <c r="V181" s="270"/>
      <c r="W181" s="270"/>
      <c r="X181" s="270"/>
      <c r="Y181" s="270"/>
      <c r="Z181" s="270"/>
    </row>
    <row r="182" ht="15.75" customHeight="1">
      <c r="A182" s="111" t="s">
        <v>1135</v>
      </c>
      <c r="B182" s="156" t="str">
        <f>VLOOKUP(A182,Register!B:D,3,FALSE)</f>
        <v>OT96 Alu/C HBI auto</v>
      </c>
      <c r="C182" s="525" t="str">
        <f>VLOOKUP(B182,'Tech. sheet (2)'!A:G,5,FALSE)</f>
        <v>0,20x808x908 2,8/2,8 TH550</v>
      </c>
      <c r="D182" s="437" t="str">
        <f>VLOOKUP(B182,'Tech. sheet (2)'!A:G,6,FALSE)</f>
        <v>M-808-908-200TH550S2828-HBI</v>
      </c>
      <c r="E182" s="436" t="str">
        <f>VLOOKUP(B182,'Tech. sheet (2)'!A:H,8,FALSE)</f>
        <v>СКРОЛЛ</v>
      </c>
      <c r="F182" s="436" t="str">
        <f>VLOOKUP(B182,'Tech. sheet (2)'!A:J,9,FALSE)</f>
        <v>900х771</v>
      </c>
      <c r="G182" s="436">
        <f>VLOOKUP(B182,'Tech. sheet (2)'!A:J,10,FALSE)</f>
        <v>1600</v>
      </c>
      <c r="H182" s="436">
        <f>VLOOKUP(A182,Register!B:E,4,FALSE)</f>
        <v>20000</v>
      </c>
      <c r="I182" s="129">
        <v>44672.0</v>
      </c>
      <c r="J182" s="270"/>
      <c r="K182" s="270"/>
      <c r="L182" s="270"/>
      <c r="M182" s="270"/>
      <c r="N182" s="270"/>
      <c r="O182" s="270"/>
      <c r="P182" s="270"/>
      <c r="Q182" s="270"/>
      <c r="R182" s="270"/>
      <c r="S182" s="270"/>
      <c r="T182" s="270"/>
      <c r="U182" s="270"/>
      <c r="V182" s="270"/>
      <c r="W182" s="270"/>
      <c r="X182" s="270"/>
      <c r="Y182" s="270"/>
      <c r="Z182" s="270"/>
    </row>
    <row r="183" ht="15.75" customHeight="1">
      <c r="A183" s="111" t="s">
        <v>1136</v>
      </c>
      <c r="B183" s="156" t="str">
        <f>VLOOKUP(A183,Register!B:D,3,FALSE)</f>
        <v>OT96 Alu/C HBI auto</v>
      </c>
      <c r="C183" s="525" t="str">
        <f>VLOOKUP(B183,'Tech. sheet (2)'!A:G,5,FALSE)</f>
        <v>0,20x808x908 2,8/2,8 TH550</v>
      </c>
      <c r="D183" s="437" t="str">
        <f>VLOOKUP(B183,'Tech. sheet (2)'!A:G,6,FALSE)</f>
        <v>M-808-908-200TH550S2828-HBI</v>
      </c>
      <c r="E183" s="436" t="str">
        <f>VLOOKUP(B183,'Tech. sheet (2)'!A:H,8,FALSE)</f>
        <v>СКРОЛЛ</v>
      </c>
      <c r="F183" s="436" t="str">
        <f>VLOOKUP(B183,'Tech. sheet (2)'!A:J,9,FALSE)</f>
        <v>900х771</v>
      </c>
      <c r="G183" s="436">
        <f>VLOOKUP(B183,'Tech. sheet (2)'!A:J,10,FALSE)</f>
        <v>1600</v>
      </c>
      <c r="H183" s="436">
        <f>VLOOKUP(A183,Register!B:E,4,FALSE)</f>
        <v>20000</v>
      </c>
      <c r="I183" s="129">
        <v>44672.0</v>
      </c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</row>
    <row r="184" ht="15.75" customHeight="1">
      <c r="A184" s="111" t="s">
        <v>1140</v>
      </c>
      <c r="B184" s="156" t="str">
        <f>VLOOKUP(A184,Register!B:D,3,FALSE)</f>
        <v>OT62-ELQ6216A2A  USK ver3</v>
      </c>
      <c r="C184" s="525" t="str">
        <f>VLOOKUP(B184,'Tech. sheet (2)'!A:G,5,FALSE)</f>
        <v>0,17x954x848 2,8/2,8 TH435</v>
      </c>
      <c r="D184" s="437" t="str">
        <f>VLOOKUP(B184,'Tech. sheet (2)'!A:G,6,FALSE)</f>
        <v>M-954-848-170TH435S2828-USK</v>
      </c>
      <c r="E184" s="436" t="str">
        <f>VLOOKUP(B184,'Tech. sheet (2)'!A:H,8,FALSE)</f>
        <v>СКРОЛЛ</v>
      </c>
      <c r="F184" s="436" t="str">
        <f>VLOOKUP(B184,'Tech. sheet (2)'!A:J,9,FALSE)</f>
        <v>830x917</v>
      </c>
      <c r="G184" s="436">
        <f>VLOOKUP(B184,'Tech. sheet (2)'!A:J,10,FALSE)</f>
        <v>1500</v>
      </c>
      <c r="H184" s="436">
        <f>VLOOKUP(A184,Register!B:E,4,FALSE)</f>
        <v>40000</v>
      </c>
      <c r="I184" s="129">
        <v>44677.0</v>
      </c>
      <c r="J184" s="270"/>
      <c r="K184" s="270"/>
      <c r="L184" s="270"/>
      <c r="M184" s="270"/>
      <c r="N184" s="270"/>
      <c r="O184" s="270"/>
      <c r="P184" s="270"/>
      <c r="Q184" s="270"/>
      <c r="R184" s="270"/>
      <c r="S184" s="270"/>
      <c r="T184" s="270"/>
      <c r="U184" s="270"/>
      <c r="V184" s="270"/>
      <c r="W184" s="270"/>
      <c r="X184" s="270"/>
      <c r="Y184" s="270"/>
      <c r="Z184" s="270"/>
    </row>
    <row r="185" ht="15.75" customHeight="1">
      <c r="A185" s="111" t="s">
        <v>1141</v>
      </c>
      <c r="B185" s="156" t="str">
        <f>VLOOKUP(A185,Register!B:D,3,FALSE)</f>
        <v>OT070-ELQ7022A5A 21Е</v>
      </c>
      <c r="C185" s="525" t="str">
        <f>VLOOKUP(B185,'Tech. sheet (2)'!A:G,5,FALSE)</f>
        <v>0,17x922x868 5,6/2,8 TH580</v>
      </c>
      <c r="D185" s="437" t="str">
        <f>VLOOKUP(B185,'Tech. sheet (2)'!A:G,6,FALSE)</f>
        <v>M-922-868-170TH580S5628-USK</v>
      </c>
      <c r="E185" s="436" t="str">
        <f>VLOOKUP(B185,'Tech. sheet (2)'!A:H,8,FALSE)</f>
        <v>СКРОЛЛ</v>
      </c>
      <c r="F185" s="436" t="str">
        <f>VLOOKUP(B185,'Tech. sheet (2)'!A:J,9,FALSE)</f>
        <v>884х850</v>
      </c>
      <c r="G185" s="436">
        <f>VLOOKUP(B185,'Tech. sheet (2)'!A:J,10,FALSE)</f>
        <v>1500</v>
      </c>
      <c r="H185" s="436">
        <f>VLOOKUP(A185,Register!B:E,4,FALSE)</f>
        <v>10000</v>
      </c>
      <c r="I185" s="129">
        <v>44677.0</v>
      </c>
      <c r="J185" s="270"/>
      <c r="K185" s="270"/>
      <c r="L185" s="270"/>
      <c r="M185" s="270"/>
      <c r="N185" s="270"/>
      <c r="O185" s="270"/>
      <c r="P185" s="270"/>
      <c r="Q185" s="270"/>
      <c r="R185" s="270"/>
      <c r="S185" s="270"/>
      <c r="T185" s="270"/>
      <c r="U185" s="270"/>
      <c r="V185" s="270"/>
      <c r="W185" s="270"/>
      <c r="X185" s="270"/>
      <c r="Y185" s="270"/>
      <c r="Z185" s="270"/>
    </row>
    <row r="186" ht="15.75" customHeight="1">
      <c r="A186" s="111" t="s">
        <v>1142</v>
      </c>
      <c r="B186" s="156" t="str">
        <f>VLOOKUP(A186,Register!B:D,3,FALSE)</f>
        <v>OT070-ELQ7033A2A ERD test</v>
      </c>
      <c r="C186" s="525" t="str">
        <f>VLOOKUP(B186,'Tech. sheet (2)'!A:G,5,FALSE)</f>
        <v>0,17x922x868 2,8/2,8 TH580</v>
      </c>
      <c r="D186" s="437" t="str">
        <f>VLOOKUP(B186,'Tech. sheet (2)'!A:G,6,FALSE)</f>
        <v>M-922-868-170TH580S2828-ERD</v>
      </c>
      <c r="E186" s="436" t="str">
        <f>VLOOKUP(B186,'Tech. sheet (2)'!A:H,8,FALSE)</f>
        <v>СКРОЛЛ</v>
      </c>
      <c r="F186" s="436" t="str">
        <f>VLOOKUP(B186,'Tech. sheet (2)'!A:J,9,FALSE)</f>
        <v>884х850</v>
      </c>
      <c r="G186" s="436">
        <f>VLOOKUP(B186,'Tech. sheet (2)'!A:J,10,FALSE)</f>
        <v>1500</v>
      </c>
      <c r="H186" s="436">
        <f>VLOOKUP(A186,Register!B:E,4,FALSE)</f>
        <v>8000</v>
      </c>
      <c r="I186" s="129">
        <v>44677.0</v>
      </c>
      <c r="J186" s="270"/>
      <c r="K186" s="270"/>
      <c r="L186" s="270"/>
      <c r="M186" s="270"/>
      <c r="N186" s="270"/>
      <c r="O186" s="270"/>
      <c r="P186" s="270"/>
      <c r="Q186" s="270"/>
      <c r="R186" s="270"/>
      <c r="S186" s="270"/>
      <c r="T186" s="270"/>
      <c r="U186" s="270"/>
      <c r="V186" s="270"/>
      <c r="W186" s="270"/>
      <c r="X186" s="270"/>
      <c r="Y186" s="270"/>
      <c r="Z186" s="270"/>
    </row>
    <row r="187" ht="15.75" customHeight="1">
      <c r="A187" s="111" t="s">
        <v>1143</v>
      </c>
      <c r="B187" s="156" t="str">
        <f>VLOOKUP(A187,Register!B:D,3,FALSE)</f>
        <v>OT070-ELQ7033A2A HAN test</v>
      </c>
      <c r="C187" s="525" t="str">
        <f>VLOOKUP(B187,'Tech. sheet (2)'!A:G,5,FALSE)</f>
        <v>0,17x922x868 2,8/2,8 TH580</v>
      </c>
      <c r="D187" s="437" t="str">
        <f>VLOOKUP(B187,'Tech. sheet (2)'!A:G,6,FALSE)</f>
        <v>M-922-868-170TH580S2828-HAN</v>
      </c>
      <c r="E187" s="436" t="str">
        <f>VLOOKUP(B187,'Tech. sheet (2)'!A:H,8,FALSE)</f>
        <v>СКРОЛЛ</v>
      </c>
      <c r="F187" s="436" t="str">
        <f>VLOOKUP(B187,'Tech. sheet (2)'!A:J,9,FALSE)</f>
        <v>884х850</v>
      </c>
      <c r="G187" s="436">
        <f>VLOOKUP(B187,'Tech. sheet (2)'!A:J,10,FALSE)</f>
        <v>1500</v>
      </c>
      <c r="H187" s="436">
        <f>VLOOKUP(A187,Register!B:E,4,FALSE)</f>
        <v>8000</v>
      </c>
      <c r="I187" s="129">
        <v>44677.0</v>
      </c>
      <c r="J187" s="270"/>
      <c r="K187" s="270"/>
      <c r="L187" s="270"/>
      <c r="M187" s="270"/>
      <c r="N187" s="270"/>
      <c r="O187" s="270"/>
      <c r="P187" s="270"/>
      <c r="Q187" s="270"/>
      <c r="R187" s="270"/>
      <c r="S187" s="270"/>
      <c r="T187" s="270"/>
      <c r="U187" s="270"/>
      <c r="V187" s="270"/>
      <c r="W187" s="270"/>
      <c r="X187" s="270"/>
      <c r="Y187" s="270"/>
      <c r="Z187" s="270"/>
    </row>
    <row r="188" ht="15.75" customHeight="1">
      <c r="A188" s="111" t="s">
        <v>1144</v>
      </c>
      <c r="B188" s="156" t="str">
        <f>VLOOKUP(A188,Register!B:D,3,FALSE)</f>
        <v>0,17x922x868 HBI TH550 BLANK</v>
      </c>
      <c r="C188" s="525" t="str">
        <f>VLOOKUP(B188,'Tech. sheet (2)'!A:G,5,FALSE)</f>
        <v>0,17x922x868 2,8/2,8 TH550</v>
      </c>
      <c r="D188" s="437" t="str">
        <f>VLOOKUP(B188,'Tech. sheet (2)'!A:G,6,FALSE)</f>
        <v>M-922-868-170TH550F2828-HBI BLANK</v>
      </c>
      <c r="E188" s="436" t="str">
        <f>VLOOKUP(B188,'Tech. sheet (2)'!A:H,8,FALSE)</f>
        <v>СКРОЛЛ</v>
      </c>
      <c r="F188" s="436" t="str">
        <f>VLOOKUP(B188,'Tech. sheet (2)'!A:J,9,FALSE)</f>
        <v>884х850</v>
      </c>
      <c r="G188" s="436">
        <f>VLOOKUP(B188,'Tech. sheet (2)'!A:J,10,FALSE)</f>
        <v>1500</v>
      </c>
      <c r="H188" s="436">
        <f>VLOOKUP(A188,Register!B:E,4,FALSE)</f>
        <v>17000</v>
      </c>
      <c r="I188" s="129">
        <v>44677.0</v>
      </c>
      <c r="J188" s="270"/>
      <c r="K188" s="270"/>
      <c r="L188" s="270"/>
      <c r="M188" s="270"/>
      <c r="N188" s="270"/>
      <c r="O188" s="270"/>
      <c r="P188" s="270"/>
      <c r="Q188" s="270"/>
      <c r="R188" s="270"/>
      <c r="S188" s="270"/>
      <c r="T188" s="270"/>
      <c r="U188" s="270"/>
      <c r="V188" s="270"/>
      <c r="W188" s="270"/>
      <c r="X188" s="270"/>
      <c r="Y188" s="270"/>
      <c r="Z188" s="270"/>
    </row>
    <row r="189" ht="15.75" customHeight="1">
      <c r="A189" s="111" t="s">
        <v>1146</v>
      </c>
      <c r="B189" s="156" t="str">
        <f>VLOOKUP(A189,Register!B:D,3,FALSE)</f>
        <v>0,17x922x868 HAN TH580 BLANK</v>
      </c>
      <c r="C189" s="525" t="str">
        <f>VLOOKUP(B189,'Tech. sheet (2)'!A:G,5,FALSE)</f>
        <v>0,17x922x868 2,8/2,8 TH580</v>
      </c>
      <c r="D189" s="437" t="str">
        <f>VLOOKUP(B189,'Tech. sheet (2)'!A:G,6,FALSE)</f>
        <v>M-922-868-170TH580S2828-HAN BLANK </v>
      </c>
      <c r="E189" s="436" t="str">
        <f>VLOOKUP(B189,'Tech. sheet (2)'!A:H,8,FALSE)</f>
        <v>СКРОЛЛ</v>
      </c>
      <c r="F189" s="436" t="str">
        <f>VLOOKUP(B189,'Tech. sheet (2)'!A:J,9,FALSE)</f>
        <v>884х850</v>
      </c>
      <c r="G189" s="436">
        <f>VLOOKUP(B189,'Tech. sheet (2)'!A:J,10,FALSE)</f>
        <v>1500</v>
      </c>
      <c r="H189" s="436">
        <f>VLOOKUP(A189,Register!B:E,4,FALSE)</f>
        <v>17000</v>
      </c>
      <c r="I189" s="129">
        <v>44678.0</v>
      </c>
      <c r="J189" s="270"/>
      <c r="K189" s="270"/>
      <c r="L189" s="270"/>
      <c r="M189" s="270"/>
      <c r="N189" s="270"/>
      <c r="O189" s="270"/>
      <c r="P189" s="270"/>
      <c r="Q189" s="270"/>
      <c r="R189" s="270"/>
      <c r="S189" s="270"/>
      <c r="T189" s="270"/>
      <c r="U189" s="270"/>
      <c r="V189" s="270"/>
      <c r="W189" s="270"/>
      <c r="X189" s="270"/>
      <c r="Y189" s="270"/>
      <c r="Z189" s="270"/>
    </row>
    <row r="190" ht="15.75" customHeight="1">
      <c r="A190" s="111" t="s">
        <v>1150</v>
      </c>
      <c r="B190" s="156" t="str">
        <f>VLOOKUP(A190,Register!B:D,3,FALSE)</f>
        <v>OT153-ELQ0561A2A USK</v>
      </c>
      <c r="C190" s="525" t="str">
        <f>VLOOKUP(B190,'Tech. sheet (2)'!A:G,5,FALSE)</f>
        <v>0,27x950x876 2,8/2,8 TH435</v>
      </c>
      <c r="D190" s="437" t="str">
        <f>VLOOKUP(B190,'Tech. sheet (2)'!A:G,6,FALSE)</f>
        <v>M-950-876-270TH435S2828-USK</v>
      </c>
      <c r="E190" s="436" t="str">
        <f>VLOOKUP(B190,'Tech. sheet (2)'!A:H,8,FALSE)</f>
        <v>СКРОЛЛ</v>
      </c>
      <c r="F190" s="436" t="str">
        <f>VLOOKUP(B190,'Tech. sheet (2)'!A:J,9,FALSE)</f>
        <v>940х925</v>
      </c>
      <c r="G190" s="436">
        <f>VLOOKUP(B190,'Tech. sheet (2)'!A:J,10,FALSE)</f>
        <v>1100</v>
      </c>
      <c r="H190" s="436">
        <f>VLOOKUP(A190,Register!B:E,4,FALSE)</f>
        <v>20000</v>
      </c>
      <c r="I190" s="129">
        <v>44678.0</v>
      </c>
      <c r="J190" s="270"/>
      <c r="K190" s="270"/>
      <c r="L190" s="270"/>
      <c r="M190" s="270"/>
      <c r="N190" s="270"/>
      <c r="O190" s="270"/>
      <c r="P190" s="270"/>
      <c r="Q190" s="270"/>
      <c r="R190" s="270"/>
      <c r="S190" s="270"/>
      <c r="T190" s="270"/>
      <c r="U190" s="270"/>
      <c r="V190" s="270"/>
      <c r="W190" s="270"/>
      <c r="X190" s="270"/>
      <c r="Y190" s="270"/>
      <c r="Z190" s="270"/>
    </row>
    <row r="191" ht="15.75" customHeight="1">
      <c r="A191" s="111" t="s">
        <v>1151</v>
      </c>
      <c r="B191" s="156" t="str">
        <f>VLOOKUP(A191,Register!B:D,3,FALSE)</f>
        <v>OT96 0,20  alu/g ERD</v>
      </c>
      <c r="C191" s="525" t="str">
        <f>VLOOKUP(B191,'Tech. sheet (2)'!A:G,5,FALSE)</f>
        <v>0,20x808x908 1,5/1,5 TS275</v>
      </c>
      <c r="D191" s="437" t="str">
        <f>VLOOKUP(B191,'Tech. sheet (2)'!A:G,6,FALSE)</f>
        <v>M-808-908-200TS275S1515-ERD</v>
      </c>
      <c r="E191" s="436" t="str">
        <f>VLOOKUP(B191,'Tech. sheet (2)'!A:H,8,FALSE)</f>
        <v>СКРОЛЛ</v>
      </c>
      <c r="F191" s="436" t="str">
        <f>VLOOKUP(B191,'Tech. sheet (2)'!A:J,9,FALSE)</f>
        <v>900х771</v>
      </c>
      <c r="G191" s="436">
        <f>VLOOKUP(B191,'Tech. sheet (2)'!A:J,10,FALSE)</f>
        <v>1600</v>
      </c>
      <c r="H191" s="436">
        <f>VLOOKUP(A191,Register!B:E,4,FALSE)</f>
        <v>22000</v>
      </c>
      <c r="I191" s="129">
        <v>44678.0</v>
      </c>
      <c r="J191" s="270"/>
      <c r="K191" s="270"/>
      <c r="L191" s="270"/>
      <c r="M191" s="270"/>
      <c r="N191" s="270"/>
      <c r="O191" s="270"/>
      <c r="P191" s="270"/>
      <c r="Q191" s="270"/>
      <c r="R191" s="270"/>
      <c r="S191" s="270"/>
      <c r="T191" s="270"/>
      <c r="U191" s="270"/>
      <c r="V191" s="270"/>
      <c r="W191" s="270"/>
      <c r="X191" s="270"/>
      <c r="Y191" s="270"/>
      <c r="Z191" s="270"/>
    </row>
    <row r="192" ht="15.75" customHeight="1">
      <c r="A192" s="111" t="s">
        <v>1153</v>
      </c>
      <c r="B192" s="156" t="str">
        <f>VLOOKUP(A192,Register!B:D,3,FALSE)</f>
        <v>OT96 0,20  alu/g ERD</v>
      </c>
      <c r="C192" s="525" t="str">
        <f>VLOOKUP(B192,'Tech. sheet (2)'!A:G,5,FALSE)</f>
        <v>0,20x808x908 1,5/1,5 TS275</v>
      </c>
      <c r="D192" s="437" t="str">
        <f>VLOOKUP(B192,'Tech. sheet (2)'!A:G,6,FALSE)</f>
        <v>M-808-908-200TS275S1515-ERD</v>
      </c>
      <c r="E192" s="436" t="str">
        <f>VLOOKUP(B192,'Tech. sheet (2)'!A:H,8,FALSE)</f>
        <v>СКРОЛЛ</v>
      </c>
      <c r="F192" s="436" t="str">
        <f>VLOOKUP(B192,'Tech. sheet (2)'!A:J,9,FALSE)</f>
        <v>900х771</v>
      </c>
      <c r="G192" s="436">
        <f>VLOOKUP(B192,'Tech. sheet (2)'!A:J,10,FALSE)</f>
        <v>1600</v>
      </c>
      <c r="H192" s="436">
        <f>VLOOKUP(A192,Register!B:E,4,FALSE)</f>
        <v>22000</v>
      </c>
      <c r="I192" s="129">
        <v>44678.0</v>
      </c>
      <c r="J192" s="270"/>
      <c r="K192" s="270"/>
      <c r="L192" s="270"/>
      <c r="M192" s="270"/>
      <c r="N192" s="270"/>
      <c r="O192" s="270"/>
      <c r="P192" s="270"/>
      <c r="Q192" s="270"/>
      <c r="R192" s="270"/>
      <c r="S192" s="270"/>
      <c r="T192" s="270"/>
      <c r="U192" s="270"/>
      <c r="V192" s="270"/>
      <c r="W192" s="270"/>
      <c r="X192" s="270"/>
      <c r="Y192" s="270"/>
      <c r="Z192" s="270"/>
    </row>
    <row r="193" ht="15.75" customHeight="1">
      <c r="A193" s="141" t="s">
        <v>1154</v>
      </c>
      <c r="B193" s="156" t="str">
        <f>VLOOKUP(A193,Register!B:D,3,FALSE)</f>
        <v>OT96 0,20  alu/g 28/28 11064</v>
      </c>
      <c r="C193" s="525" t="str">
        <f>VLOOKUP(B193,'Tech. sheet (2)'!A:G,5,FALSE)</f>
        <v>0,20x808x908 2,8/2,8 TH550</v>
      </c>
      <c r="D193" s="437" t="str">
        <f>VLOOKUP(B193,'Tech. sheet (2)'!A:G,6,FALSE)</f>
        <v>M-808-908-200TH550S2828-HBI</v>
      </c>
      <c r="E193" s="436" t="str">
        <f>VLOOKUP(B193,'Tech. sheet (2)'!A:H,8,FALSE)</f>
        <v>СКРОЛЛ</v>
      </c>
      <c r="F193" s="436" t="str">
        <f>VLOOKUP(B193,'Tech. sheet (2)'!A:J,9,FALSE)</f>
        <v>900х771</v>
      </c>
      <c r="G193" s="436">
        <f>VLOOKUP(B193,'Tech. sheet (2)'!A:J,10,FALSE)</f>
        <v>1600</v>
      </c>
      <c r="H193" s="436">
        <f>VLOOKUP(A193,Register!B:E,4,FALSE)</f>
        <v>10000</v>
      </c>
      <c r="I193" s="129">
        <v>44679.0</v>
      </c>
      <c r="J193" s="270"/>
      <c r="K193" s="270"/>
      <c r="L193" s="270"/>
      <c r="M193" s="270"/>
      <c r="N193" s="270"/>
      <c r="O193" s="270"/>
      <c r="P193" s="270"/>
      <c r="Q193" s="270"/>
      <c r="R193" s="270"/>
      <c r="S193" s="270"/>
      <c r="T193" s="270"/>
      <c r="U193" s="270"/>
      <c r="V193" s="270"/>
      <c r="W193" s="270"/>
      <c r="X193" s="270"/>
      <c r="Y193" s="270"/>
      <c r="Z193" s="270"/>
    </row>
    <row r="194" ht="15.75" customHeight="1">
      <c r="A194" s="111" t="s">
        <v>1155</v>
      </c>
      <c r="B194" s="156" t="str">
        <f>VLOOKUP(A194,Register!B:D,3,FALSE)</f>
        <v>OT96 0,22  alu/g New for BIL</v>
      </c>
      <c r="C194" s="525" t="str">
        <f>VLOOKUP(B194,'Tech. sheet (2)'!A:G,5,FALSE)</f>
        <v>0,22x808x908 2,8/2,8 TS275</v>
      </c>
      <c r="D194" s="437" t="str">
        <f>VLOOKUP(B194,'Tech. sheet (2)'!A:G,6,FALSE)</f>
        <v>M-808-908-220TS275S2828-ARK</v>
      </c>
      <c r="E194" s="436" t="str">
        <f>VLOOKUP(B194,'Tech. sheet (2)'!A:H,8,FALSE)</f>
        <v>СКРОЛЛ</v>
      </c>
      <c r="F194" s="436" t="str">
        <f>VLOOKUP(B194,'Tech. sheet (2)'!A:J,9,FALSE)</f>
        <v>900х771</v>
      </c>
      <c r="G194" s="436">
        <f>VLOOKUP(B194,'Tech. sheet (2)'!A:J,10,FALSE)</f>
        <v>1600</v>
      </c>
      <c r="H194" s="436">
        <f>VLOOKUP(A194,Register!B:E,4,FALSE)</f>
        <v>20000</v>
      </c>
      <c r="I194" s="129">
        <v>44679.0</v>
      </c>
      <c r="J194" s="270"/>
      <c r="K194" s="270"/>
      <c r="L194" s="270"/>
      <c r="M194" s="270"/>
      <c r="N194" s="270"/>
      <c r="O194" s="270"/>
      <c r="P194" s="270"/>
      <c r="Q194" s="270"/>
      <c r="R194" s="270"/>
      <c r="S194" s="270"/>
      <c r="T194" s="270"/>
      <c r="U194" s="270"/>
      <c r="V194" s="270"/>
      <c r="W194" s="270"/>
      <c r="X194" s="270"/>
      <c r="Y194" s="270"/>
      <c r="Z194" s="270"/>
    </row>
    <row r="195" ht="15.75" customHeight="1">
      <c r="A195" s="111" t="s">
        <v>1157</v>
      </c>
      <c r="B195" s="156" t="str">
        <f>VLOOKUP(A195,Register!B:D,3,FALSE)</f>
        <v>OT99 0,22  alu/g New for BIL</v>
      </c>
      <c r="C195" s="525" t="str">
        <f>VLOOKUP(B195,'Tech. sheet (2)'!A:G,5,FALSE)</f>
        <v>0,22x838x941,7 2,0/2,0 TH415</v>
      </c>
      <c r="D195" s="437" t="str">
        <f>VLOOKUP(B195,'Tech. sheet (2)'!A:G,6,FALSE)</f>
        <v>M-838-941,7-220TH415F2020-ERD</v>
      </c>
      <c r="E195" s="436" t="str">
        <f>VLOOKUP(B195,'Tech. sheet (2)'!A:H,8,FALSE)</f>
        <v>СКРОЛЛ</v>
      </c>
      <c r="F195" s="436" t="str">
        <f>VLOOKUP(B195,'Tech. sheet (2)'!A:J,9,FALSE)</f>
        <v>917x813</v>
      </c>
      <c r="G195" s="436">
        <f>VLOOKUP(B195,'Tech. sheet (2)'!A:J,10,FALSE)</f>
        <v>1500</v>
      </c>
      <c r="H195" s="436">
        <f>VLOOKUP(A195,Register!B:E,4,FALSE)</f>
        <v>20000</v>
      </c>
      <c r="I195" s="129">
        <v>44679.0</v>
      </c>
      <c r="J195" s="270"/>
      <c r="K195" s="270"/>
      <c r="L195" s="270"/>
      <c r="M195" s="270"/>
      <c r="N195" s="270"/>
      <c r="O195" s="270"/>
      <c r="P195" s="270"/>
      <c r="Q195" s="270"/>
      <c r="R195" s="270"/>
      <c r="S195" s="270"/>
      <c r="T195" s="270"/>
      <c r="U195" s="270"/>
      <c r="V195" s="270"/>
      <c r="W195" s="270"/>
      <c r="X195" s="270"/>
      <c r="Y195" s="270"/>
      <c r="Z195" s="270"/>
    </row>
    <row r="196" ht="15.75" customHeight="1">
      <c r="A196" s="111" t="s">
        <v>1159</v>
      </c>
      <c r="B196" s="156" t="str">
        <f>VLOOKUP(A196,Register!B:D,3,FALSE)</f>
        <v>0,14x975x925 G/C USK</v>
      </c>
      <c r="C196" s="525" t="str">
        <f>VLOOKUP(B196,'Tech. sheet (2)'!A:G,5,FALSE)</f>
        <v>0,14x975x925 2,8/2,8 TS550</v>
      </c>
      <c r="D196" s="437" t="str">
        <f>VLOOKUP(B196,'Tech. sheet (2)'!A:G,6,FALSE)</f>
        <v>T-975-925-140TS550S2828-USK</v>
      </c>
      <c r="E196" s="436" t="str">
        <f>VLOOKUP(B196,'Tech. sheet (2)'!A:H,8,FALSE)</f>
        <v>ПРЯМ</v>
      </c>
      <c r="F196" s="436" t="str">
        <f>VLOOKUP(B196,'Tech. sheet (2)'!A:J,9,FALSE)</f>
        <v>900 х 950</v>
      </c>
      <c r="G196" s="436">
        <f>VLOOKUP(B196,'Tech. sheet (2)'!A:J,10,FALSE)</f>
        <v>1500</v>
      </c>
      <c r="H196" s="436">
        <f>VLOOKUP(A196,Register!B:E,4,FALSE)</f>
        <v>30000</v>
      </c>
      <c r="I196" s="129">
        <v>44680.0</v>
      </c>
      <c r="J196" s="270"/>
      <c r="K196" s="270"/>
      <c r="L196" s="270"/>
      <c r="M196" s="270"/>
      <c r="N196" s="270"/>
      <c r="O196" s="270"/>
      <c r="P196" s="270"/>
      <c r="Q196" s="270"/>
      <c r="R196" s="270"/>
      <c r="S196" s="270"/>
      <c r="T196" s="270"/>
      <c r="U196" s="270"/>
      <c r="V196" s="270"/>
      <c r="W196" s="270"/>
      <c r="X196" s="270"/>
      <c r="Y196" s="270"/>
      <c r="Z196" s="270"/>
    </row>
    <row r="197" ht="15.75" customHeight="1">
      <c r="A197" s="111" t="s">
        <v>1160</v>
      </c>
      <c r="B197" s="156" t="str">
        <f>VLOOKUP(A197,Register!B:D,3,FALSE)</f>
        <v>OT153-ELQ1542A3A USK</v>
      </c>
      <c r="C197" s="525" t="str">
        <f>VLOOKUP(B197,'Tech. sheet (2)'!A:G,5,FALSE)</f>
        <v>0,27x950x876 5,6/2,8 TH435 USK</v>
      </c>
      <c r="D197" s="437" t="str">
        <f>VLOOKUP(B197,'Tech. sheet (2)'!A:G,6,FALSE)</f>
        <v>M-950-876-270TH435F5628-USK</v>
      </c>
      <c r="E197" s="436" t="str">
        <f>VLOOKUP(B197,'Tech. sheet (2)'!A:H,8,FALSE)</f>
        <v>СКРОЛЛ</v>
      </c>
      <c r="F197" s="436" t="str">
        <f>VLOOKUP(B197,'Tech. sheet (2)'!A:J,9,FALSE)</f>
        <v>920х935</v>
      </c>
      <c r="G197" s="436">
        <f>VLOOKUP(B197,'Tech. sheet (2)'!A:J,10,FALSE)</f>
        <v>1100</v>
      </c>
      <c r="H197" s="436">
        <f>VLOOKUP(A197,Register!B:E,4,FALSE)</f>
        <v>15000</v>
      </c>
      <c r="I197" s="129">
        <v>44683.0</v>
      </c>
      <c r="J197" s="270"/>
      <c r="K197" s="270"/>
      <c r="L197" s="270"/>
      <c r="M197" s="270"/>
      <c r="N197" s="270"/>
      <c r="O197" s="270"/>
      <c r="P197" s="270"/>
      <c r="Q197" s="270"/>
      <c r="R197" s="270"/>
      <c r="S197" s="270"/>
      <c r="T197" s="270"/>
      <c r="U197" s="270"/>
      <c r="V197" s="270"/>
      <c r="W197" s="270"/>
      <c r="X197" s="270"/>
      <c r="Y197" s="270"/>
      <c r="Z197" s="270"/>
    </row>
    <row r="198" ht="15.75" customHeight="1">
      <c r="A198" s="111" t="s">
        <v>1161</v>
      </c>
      <c r="B198" s="156" t="str">
        <f>VLOOKUP(A198,Register!B:D,3,FALSE)</f>
        <v>0,16x942x790 ALU/С</v>
      </c>
      <c r="C198" s="525" t="str">
        <f>VLOOKUP(B198,'Tech. sheet (2)'!A:G,5,FALSE)</f>
        <v>0,16x942x790 2,0/2,0 TS340</v>
      </c>
      <c r="D198" s="437" t="str">
        <f>VLOOKUP(B198,'Tech. sheet (2)'!A:G,6,FALSE)</f>
        <v>M-942-790-160TS340S2020-RAS</v>
      </c>
      <c r="E198" s="436" t="str">
        <f>VLOOKUP(B198,'Tech. sheet (2)'!A:H,8,FALSE)</f>
        <v>СКРОЛЛ</v>
      </c>
      <c r="F198" s="436" t="str">
        <f>VLOOKUP(B198,'Tech. sheet (2)'!A:J,9,FALSE)</f>
        <v>830х917</v>
      </c>
      <c r="G198" s="436">
        <f>VLOOKUP(B198,'Tech. sheet (2)'!A:J,10,FALSE)</f>
        <v>1700</v>
      </c>
      <c r="H198" s="436">
        <f>VLOOKUP(A198,Register!B:E,4,FALSE)</f>
        <v>30000</v>
      </c>
      <c r="I198" s="129">
        <v>44683.0</v>
      </c>
      <c r="J198" s="270"/>
      <c r="K198" s="270"/>
      <c r="L198" s="270"/>
      <c r="M198" s="270"/>
      <c r="N198" s="270"/>
      <c r="O198" s="270"/>
      <c r="P198" s="270"/>
      <c r="Q198" s="270"/>
      <c r="R198" s="270"/>
      <c r="S198" s="270"/>
      <c r="T198" s="270"/>
      <c r="U198" s="270"/>
      <c r="V198" s="270"/>
      <c r="W198" s="270"/>
      <c r="X198" s="270"/>
      <c r="Y198" s="270"/>
      <c r="Z198" s="270"/>
    </row>
    <row r="199" ht="15.75" customHeight="1">
      <c r="A199" s="111" t="s">
        <v>1162</v>
      </c>
      <c r="B199" s="156" t="str">
        <f>VLOOKUP(A199,Register!B:D,3,FALSE)</f>
        <v>0,14x913x766 ALU/C</v>
      </c>
      <c r="C199" s="525" t="str">
        <f>VLOOKUP(B199,'Tech. sheet (2)'!A:G,5,FALSE)</f>
        <v>0,14x913x766 2,0/2,0 TS480</v>
      </c>
      <c r="D199" s="437" t="str">
        <f>VLOOKUP(B199,'Tech. sheet (2)'!A:G,6,FALSE)</f>
        <v>M-913-766-140TS480S2020-RAS</v>
      </c>
      <c r="E199" s="436" t="str">
        <f>VLOOKUP(B199,'Tech. sheet (2)'!A:H,8,FALSE)</f>
        <v>СКРОЛЛ</v>
      </c>
      <c r="F199" s="436" t="str">
        <f>VLOOKUP(B199,'Tech. sheet (2)'!A:J,9,FALSE)</f>
        <v>770х869</v>
      </c>
      <c r="G199" s="436">
        <f>VLOOKUP(B199,'Tech. sheet (2)'!A:J,10,FALSE)</f>
        <v>1500</v>
      </c>
      <c r="H199" s="436">
        <f>VLOOKUP(A199,Register!B:E,4,FALSE)</f>
        <v>40000</v>
      </c>
      <c r="I199" s="129">
        <v>44683.0</v>
      </c>
      <c r="J199" s="270"/>
      <c r="K199" s="270"/>
      <c r="L199" s="270"/>
      <c r="M199" s="270"/>
      <c r="N199" s="270"/>
      <c r="O199" s="270"/>
      <c r="P199" s="270"/>
      <c r="Q199" s="270"/>
      <c r="R199" s="270"/>
      <c r="S199" s="270"/>
      <c r="T199" s="270"/>
      <c r="U199" s="270"/>
      <c r="V199" s="270"/>
      <c r="W199" s="270"/>
      <c r="X199" s="270"/>
      <c r="Y199" s="270"/>
      <c r="Z199" s="270"/>
    </row>
    <row r="200" ht="15.75" customHeight="1">
      <c r="A200" s="111" t="s">
        <v>1163</v>
      </c>
      <c r="B200" s="156" t="str">
        <f>VLOOKUP(A200,Register!B:D,3,FALSE)</f>
        <v>0,14x913x766 ALU/C</v>
      </c>
      <c r="C200" s="525" t="str">
        <f>VLOOKUP(B200,'Tech. sheet (2)'!A:G,5,FALSE)</f>
        <v>0,14x913x766 2,0/2,0 TS480</v>
      </c>
      <c r="D200" s="437" t="str">
        <f>VLOOKUP(B200,'Tech. sheet (2)'!A:G,6,FALSE)</f>
        <v>M-913-766-140TS480S2020-RAS</v>
      </c>
      <c r="E200" s="436" t="str">
        <f>VLOOKUP(B200,'Tech. sheet (2)'!A:H,8,FALSE)</f>
        <v>СКРОЛЛ</v>
      </c>
      <c r="F200" s="436" t="str">
        <f>VLOOKUP(B200,'Tech. sheet (2)'!A:J,9,FALSE)</f>
        <v>770х869</v>
      </c>
      <c r="G200" s="436">
        <f>VLOOKUP(B200,'Tech. sheet (2)'!A:J,10,FALSE)</f>
        <v>1500</v>
      </c>
      <c r="H200" s="436">
        <f>VLOOKUP(A200,Register!B:E,4,FALSE)</f>
        <v>15000</v>
      </c>
      <c r="I200" s="129">
        <v>44683.0</v>
      </c>
      <c r="J200" s="270"/>
      <c r="K200" s="270"/>
      <c r="L200" s="270"/>
      <c r="M200" s="270"/>
      <c r="N200" s="270"/>
      <c r="O200" s="270"/>
      <c r="P200" s="270"/>
      <c r="Q200" s="270"/>
      <c r="R200" s="270"/>
      <c r="S200" s="270"/>
      <c r="T200" s="270"/>
      <c r="U200" s="270"/>
      <c r="V200" s="270"/>
      <c r="W200" s="270"/>
      <c r="X200" s="270"/>
      <c r="Y200" s="270"/>
      <c r="Z200" s="270"/>
    </row>
    <row r="201" ht="15.75" customHeight="1">
      <c r="A201" s="111" t="s">
        <v>1164</v>
      </c>
      <c r="B201" s="156" t="str">
        <f>VLOOKUP(A201,Register!B:D,3,FALSE)</f>
        <v>0,14x975x925 G/C USK</v>
      </c>
      <c r="C201" s="525" t="str">
        <f>VLOOKUP(B201,'Tech. sheet (2)'!A:G,5,FALSE)</f>
        <v>0,14x975x925 2,8/2,8 TS550</v>
      </c>
      <c r="D201" s="437" t="str">
        <f>VLOOKUP(B201,'Tech. sheet (2)'!A:G,6,FALSE)</f>
        <v>T-975-925-140TS550S2828-USK</v>
      </c>
      <c r="E201" s="436" t="str">
        <f>VLOOKUP(B201,'Tech. sheet (2)'!A:H,8,FALSE)</f>
        <v>ПРЯМ</v>
      </c>
      <c r="F201" s="436" t="str">
        <f>VLOOKUP(B201,'Tech. sheet (2)'!A:J,9,FALSE)</f>
        <v>900 х 950</v>
      </c>
      <c r="G201" s="436">
        <f>VLOOKUP(B201,'Tech. sheet (2)'!A:J,10,FALSE)</f>
        <v>1500</v>
      </c>
      <c r="H201" s="436">
        <f>VLOOKUP(A201,Register!B:E,4,FALSE)</f>
        <v>30000</v>
      </c>
      <c r="I201" s="129">
        <v>44684.0</v>
      </c>
      <c r="J201" s="270"/>
      <c r="K201" s="270"/>
      <c r="L201" s="270"/>
      <c r="M201" s="270"/>
      <c r="N201" s="270"/>
      <c r="O201" s="270"/>
      <c r="P201" s="270"/>
      <c r="Q201" s="270"/>
      <c r="R201" s="270"/>
      <c r="S201" s="270"/>
      <c r="T201" s="270"/>
      <c r="U201" s="270"/>
      <c r="V201" s="270"/>
      <c r="W201" s="270"/>
      <c r="X201" s="270"/>
      <c r="Y201" s="270"/>
      <c r="Z201" s="270"/>
    </row>
    <row r="202" ht="15.75" customHeight="1">
      <c r="A202" s="111" t="s">
        <v>1165</v>
      </c>
      <c r="B202" s="156" t="str">
        <f>VLOOKUP(A202,Register!B:D,3,FALSE)</f>
        <v>OT99 ALU/G 0,19 USK</v>
      </c>
      <c r="C202" s="525" t="str">
        <f>VLOOKUP(B202,'Tech. sheet (2)'!A:G,5,FALSE)</f>
        <v>0,19x838x941,7 2,0/2,0 TH415</v>
      </c>
      <c r="D202" s="437" t="str">
        <f>VLOOKUP(B202,'Tech. sheet (2)'!A:G,6,FALSE)</f>
        <v>M-838-941,7-190TH415S2020-USK</v>
      </c>
      <c r="E202" s="436" t="str">
        <f>VLOOKUP(B202,'Tech. sheet (2)'!A:H,8,FALSE)</f>
        <v>СКРОЛЛ</v>
      </c>
      <c r="F202" s="436" t="str">
        <f>VLOOKUP(B202,'Tech. sheet (2)'!A:J,9,FALSE)</f>
        <v>917x813</v>
      </c>
      <c r="G202" s="436">
        <f>VLOOKUP(B202,'Tech. sheet (2)'!A:J,10,FALSE)</f>
        <v>1500</v>
      </c>
      <c r="H202" s="436">
        <f>VLOOKUP(A202,Register!B:E,4,FALSE)</f>
        <v>10000</v>
      </c>
      <c r="I202" s="129">
        <v>44684.0</v>
      </c>
      <c r="J202" s="270"/>
      <c r="K202" s="270"/>
      <c r="L202" s="270"/>
      <c r="M202" s="270"/>
      <c r="N202" s="270"/>
      <c r="O202" s="270"/>
      <c r="P202" s="270"/>
      <c r="Q202" s="270"/>
      <c r="R202" s="270"/>
      <c r="S202" s="270"/>
      <c r="T202" s="270"/>
      <c r="U202" s="270"/>
      <c r="V202" s="270"/>
      <c r="W202" s="270"/>
      <c r="X202" s="270"/>
      <c r="Y202" s="270"/>
      <c r="Z202" s="270"/>
    </row>
    <row r="203" ht="15.75" customHeight="1">
      <c r="A203" s="111" t="s">
        <v>1167</v>
      </c>
      <c r="B203" s="156" t="str">
        <f>VLOOKUP(A203,Register!B:D,3,FALSE)</f>
        <v>0,17x922x868 ERD TH580 BLANK</v>
      </c>
      <c r="C203" s="525" t="str">
        <f>VLOOKUP(B203,'Tech. sheet (2)'!A:G,5,FALSE)</f>
        <v>0,17x922x868 2,8/2,8 TH580</v>
      </c>
      <c r="D203" s="437" t="str">
        <f>VLOOKUP(B203,'Tech. sheet (2)'!A:G,6,FALSE)</f>
        <v>M-922-868-170TH580S2828-ERD BLANK  </v>
      </c>
      <c r="E203" s="436" t="str">
        <f>VLOOKUP(B203,'Tech. sheet (2)'!A:H,8,FALSE)</f>
        <v>СКРОЛЛ</v>
      </c>
      <c r="F203" s="436" t="str">
        <f>VLOOKUP(B203,'Tech. sheet (2)'!A:J,9,FALSE)</f>
        <v>884х850</v>
      </c>
      <c r="G203" s="436">
        <f>VLOOKUP(B203,'Tech. sheet (2)'!A:J,10,FALSE)</f>
        <v>1500</v>
      </c>
      <c r="H203" s="436">
        <f>VLOOKUP(A203,Register!B:E,4,FALSE)</f>
        <v>23000</v>
      </c>
      <c r="I203" s="129">
        <v>44685.0</v>
      </c>
      <c r="J203" s="270"/>
      <c r="K203" s="270"/>
      <c r="L203" s="270"/>
      <c r="M203" s="270"/>
      <c r="N203" s="270"/>
      <c r="O203" s="270"/>
      <c r="P203" s="270"/>
      <c r="Q203" s="270"/>
      <c r="R203" s="270"/>
      <c r="S203" s="270"/>
      <c r="T203" s="270"/>
      <c r="U203" s="270"/>
      <c r="V203" s="270"/>
      <c r="W203" s="270"/>
      <c r="X203" s="270"/>
      <c r="Y203" s="270"/>
      <c r="Z203" s="270"/>
    </row>
    <row r="204" ht="15.75" customHeight="1">
      <c r="A204" s="111" t="s">
        <v>1169</v>
      </c>
      <c r="B204" s="156" t="str">
        <f>VLOOKUP(A204,Register!B:D,3,FALSE)</f>
        <v>0,17x922x868 HBI TH580 BLANK</v>
      </c>
      <c r="C204" s="525" t="str">
        <f>VLOOKUP(B204,'Tech. sheet (2)'!A:G,5,FALSE)</f>
        <v>0,17x922x868 2,8/2,8 TH580</v>
      </c>
      <c r="D204" s="437" t="str">
        <f>VLOOKUP(B204,'Tech. sheet (2)'!A:G,6,FALSE)</f>
        <v>M-922-868-170TH580S2828-HBI BLANK</v>
      </c>
      <c r="E204" s="436" t="str">
        <f>VLOOKUP(B204,'Tech. sheet (2)'!A:H,8,FALSE)</f>
        <v>СКРОЛЛ</v>
      </c>
      <c r="F204" s="436" t="str">
        <f>VLOOKUP(B204,'Tech. sheet (2)'!A:J,9,FALSE)</f>
        <v>884х850</v>
      </c>
      <c r="G204" s="436">
        <f>VLOOKUP(B204,'Tech. sheet (2)'!A:J,10,FALSE)</f>
        <v>1500</v>
      </c>
      <c r="H204" s="436">
        <f>VLOOKUP(A204,Register!B:E,4,FALSE)</f>
        <v>20000</v>
      </c>
      <c r="I204" s="129">
        <v>44685.0</v>
      </c>
      <c r="J204" s="270"/>
      <c r="K204" s="270"/>
      <c r="L204" s="270"/>
      <c r="M204" s="270"/>
      <c r="N204" s="270"/>
      <c r="O204" s="270"/>
      <c r="P204" s="270"/>
      <c r="Q204" s="270"/>
      <c r="R204" s="270"/>
      <c r="S204" s="270"/>
      <c r="T204" s="270"/>
      <c r="U204" s="270"/>
      <c r="V204" s="270"/>
      <c r="W204" s="270"/>
      <c r="X204" s="270"/>
      <c r="Y204" s="270"/>
      <c r="Z204" s="270"/>
    </row>
    <row r="205" ht="15.75" customHeight="1">
      <c r="A205" s="111" t="s">
        <v>1171</v>
      </c>
      <c r="B205" s="156" t="str">
        <f>VLOOKUP(A205,Register!B:D,3,FALSE)</f>
        <v>OT62-ELQ6216A2A  USK ver3</v>
      </c>
      <c r="C205" s="525" t="str">
        <f>VLOOKUP(B205,'Tech. sheet (2)'!A:G,5,FALSE)</f>
        <v>0,17x954x848 2,8/2,8 TH435</v>
      </c>
      <c r="D205" s="437" t="str">
        <f>VLOOKUP(B205,'Tech. sheet (2)'!A:G,6,FALSE)</f>
        <v>M-954-848-170TH435S2828-USK</v>
      </c>
      <c r="E205" s="436" t="str">
        <f>VLOOKUP(B205,'Tech. sheet (2)'!A:H,8,FALSE)</f>
        <v>СКРОЛЛ</v>
      </c>
      <c r="F205" s="436" t="str">
        <f>VLOOKUP(B205,'Tech. sheet (2)'!A:J,9,FALSE)</f>
        <v>830x917</v>
      </c>
      <c r="G205" s="436">
        <f>VLOOKUP(B205,'Tech. sheet (2)'!A:J,10,FALSE)</f>
        <v>1500</v>
      </c>
      <c r="H205" s="436">
        <f>VLOOKUP(A205,Register!B:E,4,FALSE)</f>
        <v>40000</v>
      </c>
      <c r="I205" s="129">
        <v>44685.0</v>
      </c>
      <c r="J205" s="270"/>
      <c r="K205" s="270"/>
      <c r="L205" s="270"/>
      <c r="M205" s="270"/>
      <c r="N205" s="270"/>
      <c r="O205" s="270"/>
      <c r="P205" s="270"/>
      <c r="Q205" s="270"/>
      <c r="R205" s="270"/>
      <c r="S205" s="270"/>
      <c r="T205" s="270"/>
      <c r="U205" s="270"/>
      <c r="V205" s="270"/>
      <c r="W205" s="270"/>
      <c r="X205" s="270"/>
      <c r="Y205" s="270"/>
      <c r="Z205" s="270"/>
    </row>
    <row r="206" ht="15.75" customHeight="1">
      <c r="A206" s="111" t="s">
        <v>1172</v>
      </c>
      <c r="B206" s="156" t="str">
        <f>VLOOKUP(A206,Register!B:D,3,FALSE)</f>
        <v>OT62-ELQ6216A2A  USK ver3</v>
      </c>
      <c r="C206" s="525" t="str">
        <f>VLOOKUP(B206,'Tech. sheet (2)'!A:G,5,FALSE)</f>
        <v>0,17x954x848 2,8/2,8 TH435</v>
      </c>
      <c r="D206" s="437" t="str">
        <f>VLOOKUP(B206,'Tech. sheet (2)'!A:G,6,FALSE)</f>
        <v>M-954-848-170TH435S2828-USK</v>
      </c>
      <c r="E206" s="436" t="str">
        <f>VLOOKUP(B206,'Tech. sheet (2)'!A:H,8,FALSE)</f>
        <v>СКРОЛЛ</v>
      </c>
      <c r="F206" s="436" t="str">
        <f>VLOOKUP(B206,'Tech. sheet (2)'!A:J,9,FALSE)</f>
        <v>830x917</v>
      </c>
      <c r="G206" s="436">
        <f>VLOOKUP(B206,'Tech. sheet (2)'!A:J,10,FALSE)</f>
        <v>1500</v>
      </c>
      <c r="H206" s="436">
        <f>VLOOKUP(A206,Register!B:E,4,FALSE)</f>
        <v>20000</v>
      </c>
      <c r="I206" s="129">
        <v>44686.0</v>
      </c>
      <c r="J206" s="270"/>
      <c r="K206" s="270"/>
      <c r="L206" s="270"/>
      <c r="M206" s="270"/>
      <c r="N206" s="270"/>
      <c r="O206" s="270"/>
      <c r="P206" s="270"/>
      <c r="Q206" s="270"/>
      <c r="R206" s="270"/>
      <c r="S206" s="270"/>
      <c r="T206" s="270"/>
      <c r="U206" s="270"/>
      <c r="V206" s="270"/>
      <c r="W206" s="270"/>
      <c r="X206" s="270"/>
      <c r="Y206" s="270"/>
      <c r="Z206" s="270"/>
    </row>
    <row r="207" ht="15.75" customHeight="1">
      <c r="A207" s="111" t="s">
        <v>1173</v>
      </c>
      <c r="B207" s="156" t="str">
        <f>VLOOKUP(A207,Register!B:D,3,FALSE)</f>
        <v>OT153-ELQ1554A0A USK</v>
      </c>
      <c r="C207" s="525" t="str">
        <f>VLOOKUP(B207,'Tech. sheet (2)'!A:G,5,FALSE)</f>
        <v>0,27x950x876 5,6/2,8 TH435 USK</v>
      </c>
      <c r="D207" s="437" t="str">
        <f>VLOOKUP(B207,'Tech. sheet (2)'!A:G,6,FALSE)</f>
        <v>M-950-876-270TH435F5628-USK</v>
      </c>
      <c r="E207" s="436" t="str">
        <f>VLOOKUP(B207,'Tech. sheet (2)'!A:H,8,FALSE)</f>
        <v>СКРОЛЛ</v>
      </c>
      <c r="F207" s="436" t="str">
        <f>VLOOKUP(B207,'Tech. sheet (2)'!A:J,9,FALSE)</f>
        <v>920х935</v>
      </c>
      <c r="G207" s="436">
        <f>VLOOKUP(B207,'Tech. sheet (2)'!A:J,10,FALSE)</f>
        <v>1100</v>
      </c>
      <c r="H207" s="436">
        <f>VLOOKUP(A207,Register!B:E,4,FALSE)</f>
        <v>15000</v>
      </c>
      <c r="I207" s="129">
        <v>44686.0</v>
      </c>
      <c r="J207" s="270"/>
      <c r="K207" s="270"/>
      <c r="L207" s="270"/>
      <c r="M207" s="270"/>
      <c r="N207" s="270"/>
      <c r="O207" s="270"/>
      <c r="P207" s="270"/>
      <c r="Q207" s="270"/>
      <c r="R207" s="270"/>
      <c r="S207" s="270"/>
      <c r="T207" s="270"/>
      <c r="U207" s="270"/>
      <c r="V207" s="270"/>
      <c r="W207" s="270"/>
      <c r="X207" s="270"/>
      <c r="Y207" s="270"/>
      <c r="Z207" s="270"/>
    </row>
    <row r="208" ht="15.75" customHeight="1">
      <c r="A208" s="111" t="s">
        <v>1174</v>
      </c>
      <c r="B208" s="156" t="str">
        <f>VLOOKUP(A208,Register!B:D,3,FALSE)</f>
        <v>OT153-ELQ0561A2A HBI</v>
      </c>
      <c r="C208" s="525" t="str">
        <f>VLOOKUP(B208,'Tech. sheet (2)'!A:G,5,FALSE)</f>
        <v>0,27x950x876 2,8/2,8 TH435</v>
      </c>
      <c r="D208" s="437" t="str">
        <f>VLOOKUP(B208,'Tech. sheet (2)'!A:G,6,FALSE)</f>
        <v>M-950-876-270TH435S2828-HBI</v>
      </c>
      <c r="E208" s="436" t="str">
        <f>VLOOKUP(B208,'Tech. sheet (2)'!A:H,8,FALSE)</f>
        <v>СКРОЛЛ</v>
      </c>
      <c r="F208" s="436" t="str">
        <f>VLOOKUP(B208,'Tech. sheet (2)'!A:J,9,FALSE)</f>
        <v>920х935</v>
      </c>
      <c r="G208" s="436">
        <f>VLOOKUP(B208,'Tech. sheet (2)'!A:J,10,FALSE)</f>
        <v>1100</v>
      </c>
      <c r="H208" s="436">
        <f>VLOOKUP(A208,Register!B:E,4,FALSE)</f>
        <v>5000</v>
      </c>
      <c r="I208" s="129">
        <v>44686.0</v>
      </c>
      <c r="J208" s="270"/>
      <c r="K208" s="270"/>
      <c r="L208" s="270"/>
      <c r="M208" s="270"/>
      <c r="N208" s="270"/>
      <c r="O208" s="270"/>
      <c r="P208" s="270"/>
      <c r="Q208" s="270"/>
      <c r="R208" s="270"/>
      <c r="S208" s="270"/>
      <c r="T208" s="270"/>
      <c r="U208" s="270"/>
      <c r="V208" s="270"/>
      <c r="W208" s="270"/>
      <c r="X208" s="270"/>
      <c r="Y208" s="270"/>
      <c r="Z208" s="270"/>
    </row>
    <row r="209" ht="15.75" customHeight="1">
      <c r="A209" s="111" t="s">
        <v>1175</v>
      </c>
      <c r="B209" s="156" t="str">
        <f>VLOOKUP(A209,Register!B:D,3,FALSE)</f>
        <v>OT96 0,22  alu/g New for BIL</v>
      </c>
      <c r="C209" s="525" t="str">
        <f>VLOOKUP(B209,'Tech. sheet (2)'!A:G,5,FALSE)</f>
        <v>0,22x808x908 2,8/2,8 TS275</v>
      </c>
      <c r="D209" s="437" t="str">
        <f>VLOOKUP(B209,'Tech. sheet (2)'!A:G,6,FALSE)</f>
        <v>M-808-908-220TS275S2828-ARK</v>
      </c>
      <c r="E209" s="436" t="str">
        <f>VLOOKUP(B209,'Tech. sheet (2)'!A:H,8,FALSE)</f>
        <v>СКРОЛЛ</v>
      </c>
      <c r="F209" s="436" t="str">
        <f>VLOOKUP(B209,'Tech. sheet (2)'!A:J,9,FALSE)</f>
        <v>900х771</v>
      </c>
      <c r="G209" s="436">
        <f>VLOOKUP(B209,'Tech. sheet (2)'!A:J,10,FALSE)</f>
        <v>1600</v>
      </c>
      <c r="H209" s="436">
        <f>VLOOKUP(A209,Register!B:E,4,FALSE)</f>
        <v>27000</v>
      </c>
      <c r="I209" s="129">
        <v>44686.0</v>
      </c>
      <c r="J209" s="270"/>
      <c r="K209" s="270"/>
      <c r="L209" s="270"/>
      <c r="M209" s="270"/>
      <c r="N209" s="270"/>
      <c r="O209" s="270"/>
      <c r="P209" s="270"/>
      <c r="Q209" s="270"/>
      <c r="R209" s="270"/>
      <c r="S209" s="270"/>
      <c r="T209" s="270"/>
      <c r="U209" s="270"/>
      <c r="V209" s="270"/>
      <c r="W209" s="270"/>
      <c r="X209" s="270"/>
      <c r="Y209" s="270"/>
      <c r="Z209" s="270"/>
    </row>
    <row r="210" ht="15.75" customHeight="1">
      <c r="A210" s="111" t="s">
        <v>1176</v>
      </c>
      <c r="B210" s="156" t="str">
        <f>VLOOKUP(A210,Register!B:D,3,FALSE)</f>
        <v>OT96 0,22  alu/g ARS</v>
      </c>
      <c r="C210" s="525" t="str">
        <f>VLOOKUP(B210,'Tech. sheet (2)'!A:G,5,FALSE)</f>
        <v>0,22x808x908 1,5/1,5 TS275</v>
      </c>
      <c r="D210" s="437" t="str">
        <f>VLOOKUP(B210,'Tech. sheet (2)'!A:G,6,FALSE)</f>
        <v>M-808-908-220TS275S1515-ARS </v>
      </c>
      <c r="E210" s="436" t="str">
        <f>VLOOKUP(B210,'Tech. sheet (2)'!A:H,8,FALSE)</f>
        <v>СКРОЛЛ</v>
      </c>
      <c r="F210" s="436" t="str">
        <f>VLOOKUP(B210,'Tech. sheet (2)'!A:J,9,FALSE)</f>
        <v>900х771</v>
      </c>
      <c r="G210" s="436">
        <f>VLOOKUP(B210,'Tech. sheet (2)'!A:J,10,FALSE)</f>
        <v>1600</v>
      </c>
      <c r="H210" s="436">
        <f>VLOOKUP(A210,Register!B:E,4,FALSE)</f>
        <v>19000</v>
      </c>
      <c r="I210" s="129">
        <v>44686.0</v>
      </c>
      <c r="J210" s="270"/>
      <c r="K210" s="270"/>
      <c r="L210" s="270"/>
      <c r="M210" s="270"/>
      <c r="N210" s="270"/>
      <c r="O210" s="270"/>
      <c r="P210" s="270"/>
      <c r="Q210" s="270"/>
      <c r="R210" s="270"/>
      <c r="S210" s="270"/>
      <c r="T210" s="270"/>
      <c r="U210" s="270"/>
      <c r="V210" s="270"/>
      <c r="W210" s="270"/>
      <c r="X210" s="270"/>
      <c r="Y210" s="270"/>
      <c r="Z210" s="270"/>
    </row>
    <row r="211" ht="15.75" customHeight="1">
      <c r="A211" s="111" t="s">
        <v>1179</v>
      </c>
      <c r="B211" s="156" t="str">
        <f>VLOOKUP(A211,Register!B:D,3,FALSE)</f>
        <v>0,20x808x908 HBI BLANK</v>
      </c>
      <c r="C211" s="525" t="str">
        <f>VLOOKUP(B211,'Tech. sheet (2)'!A:G,5,FALSE)</f>
        <v>0,20x808x908 2,8/2,8 TH550</v>
      </c>
      <c r="D211" s="437" t="str">
        <f>VLOOKUP(B211,'Tech. sheet (2)'!A:G,6,FALSE)</f>
        <v>M-808-908-200TH550S2828-HBI BLANK</v>
      </c>
      <c r="E211" s="436" t="str">
        <f>VLOOKUP(B211,'Tech. sheet (2)'!A:H,8,FALSE)</f>
        <v>СКРОЛЛ</v>
      </c>
      <c r="F211" s="436" t="str">
        <f>VLOOKUP(B211,'Tech. sheet (2)'!A:J,9,FALSE)</f>
        <v>900х771</v>
      </c>
      <c r="G211" s="436">
        <f>VLOOKUP(B211,'Tech. sheet (2)'!A:J,10,FALSE)</f>
        <v>1600</v>
      </c>
      <c r="H211" s="436">
        <f>VLOOKUP(A211,Register!B:E,4,FALSE)</f>
        <v>11000</v>
      </c>
      <c r="I211" s="129">
        <v>44690.0</v>
      </c>
      <c r="J211" s="270"/>
      <c r="K211" s="270"/>
      <c r="L211" s="270"/>
      <c r="M211" s="270"/>
      <c r="N211" s="270"/>
      <c r="O211" s="270"/>
      <c r="P211" s="270"/>
      <c r="Q211" s="270"/>
      <c r="R211" s="270"/>
      <c r="S211" s="270"/>
      <c r="T211" s="270"/>
      <c r="U211" s="270"/>
      <c r="V211" s="270"/>
      <c r="W211" s="270"/>
      <c r="X211" s="270"/>
      <c r="Y211" s="270"/>
      <c r="Z211" s="270"/>
    </row>
    <row r="212" ht="15.75" customHeight="1">
      <c r="A212" s="111" t="s">
        <v>1178</v>
      </c>
      <c r="B212" s="156" t="str">
        <f>VLOOKUP(A212,Register!B:D,3,FALSE)</f>
        <v>OT99 0,22  alu/g New for BIL</v>
      </c>
      <c r="C212" s="525" t="str">
        <f>VLOOKUP(B212,'Tech. sheet (2)'!A:G,5,FALSE)</f>
        <v>0,22x838x941,7 2,0/2,0 TH415</v>
      </c>
      <c r="D212" s="437" t="str">
        <f>VLOOKUP(B212,'Tech. sheet (2)'!A:G,6,FALSE)</f>
        <v>M-838-941,7-220TH415F2020-ERD</v>
      </c>
      <c r="E212" s="436" t="str">
        <f>VLOOKUP(B212,'Tech. sheet (2)'!A:H,8,FALSE)</f>
        <v>СКРОЛЛ</v>
      </c>
      <c r="F212" s="436" t="str">
        <f>VLOOKUP(B212,'Tech. sheet (2)'!A:J,9,FALSE)</f>
        <v>917x813</v>
      </c>
      <c r="G212" s="436">
        <f>VLOOKUP(B212,'Tech. sheet (2)'!A:J,10,FALSE)</f>
        <v>1500</v>
      </c>
      <c r="H212" s="436">
        <f>VLOOKUP(A212,Register!B:E,4,FALSE)</f>
        <v>30000</v>
      </c>
      <c r="I212" s="129">
        <v>44690.0</v>
      </c>
      <c r="J212" s="270"/>
      <c r="K212" s="270"/>
      <c r="L212" s="270"/>
      <c r="M212" s="270"/>
      <c r="N212" s="270"/>
      <c r="O212" s="270"/>
      <c r="P212" s="270"/>
      <c r="Q212" s="270"/>
      <c r="R212" s="270"/>
      <c r="S212" s="270"/>
      <c r="T212" s="270"/>
      <c r="U212" s="270"/>
      <c r="V212" s="270"/>
      <c r="W212" s="270"/>
      <c r="X212" s="270"/>
      <c r="Y212" s="270"/>
      <c r="Z212" s="270"/>
    </row>
    <row r="213" ht="15.75" customHeight="1">
      <c r="A213" s="111" t="s">
        <v>1190</v>
      </c>
      <c r="B213" s="156" t="str">
        <f>VLOOKUP(A213,Register!B:D,3,FALSE)</f>
        <v>OT153-ELQ0561A2A USK</v>
      </c>
      <c r="C213" s="525" t="str">
        <f>VLOOKUP(B213,'Tech. sheet (2)'!A:G,5,FALSE)</f>
        <v>0,27x950x876 2,8/2,8 TH435</v>
      </c>
      <c r="D213" s="437" t="str">
        <f>VLOOKUP(B213,'Tech. sheet (2)'!A:G,6,FALSE)</f>
        <v>M-950-876-270TH435S2828-USK</v>
      </c>
      <c r="E213" s="436" t="str">
        <f>VLOOKUP(B213,'Tech. sheet (2)'!A:H,8,FALSE)</f>
        <v>СКРОЛЛ</v>
      </c>
      <c r="F213" s="436" t="str">
        <f>VLOOKUP(B213,'Tech. sheet (2)'!A:J,9,FALSE)</f>
        <v>940х925</v>
      </c>
      <c r="G213" s="436">
        <f>VLOOKUP(B213,'Tech. sheet (2)'!A:J,10,FALSE)</f>
        <v>1100</v>
      </c>
      <c r="H213" s="436">
        <f>VLOOKUP(A213,Register!B:E,4,FALSE)</f>
        <v>12500</v>
      </c>
      <c r="I213" s="129">
        <v>44690.0</v>
      </c>
      <c r="J213" s="270"/>
      <c r="K213" s="270"/>
      <c r="L213" s="270"/>
      <c r="M213" s="270"/>
      <c r="N213" s="270"/>
      <c r="O213" s="270"/>
      <c r="P213" s="270"/>
      <c r="Q213" s="270"/>
      <c r="R213" s="270"/>
      <c r="S213" s="270"/>
      <c r="T213" s="270"/>
      <c r="U213" s="270"/>
      <c r="V213" s="270"/>
      <c r="W213" s="270"/>
      <c r="X213" s="270"/>
      <c r="Y213" s="270"/>
      <c r="Z213" s="270"/>
    </row>
    <row r="214" ht="15.75" customHeight="1">
      <c r="A214" s="111" t="s">
        <v>1191</v>
      </c>
      <c r="B214" s="156" t="str">
        <f>VLOOKUP(A214,Register!B:D,3,FALSE)</f>
        <v>OT153-ELQ1554A0A USK</v>
      </c>
      <c r="C214" s="525" t="str">
        <f>VLOOKUP(B214,'Tech. sheet (2)'!A:G,5,FALSE)</f>
        <v>0,27x950x876 5,6/2,8 TH435 USK</v>
      </c>
      <c r="D214" s="437" t="str">
        <f>VLOOKUP(B214,'Tech. sheet (2)'!A:G,6,FALSE)</f>
        <v>M-950-876-270TH435F5628-USK</v>
      </c>
      <c r="E214" s="436" t="str">
        <f>VLOOKUP(B214,'Tech. sheet (2)'!A:H,8,FALSE)</f>
        <v>СКРОЛЛ</v>
      </c>
      <c r="F214" s="436" t="str">
        <f>VLOOKUP(B214,'Tech. sheet (2)'!A:J,9,FALSE)</f>
        <v>920х935</v>
      </c>
      <c r="G214" s="436">
        <f>VLOOKUP(B214,'Tech. sheet (2)'!A:J,10,FALSE)</f>
        <v>1100</v>
      </c>
      <c r="H214" s="436">
        <f>VLOOKUP(A214,Register!B:E,4,FALSE)</f>
        <v>12500</v>
      </c>
      <c r="I214" s="129">
        <v>44690.0</v>
      </c>
      <c r="J214" s="270"/>
      <c r="K214" s="270"/>
      <c r="L214" s="270"/>
      <c r="M214" s="270"/>
      <c r="N214" s="270"/>
      <c r="O214" s="270"/>
      <c r="P214" s="270"/>
      <c r="Q214" s="270"/>
      <c r="R214" s="270"/>
      <c r="S214" s="270"/>
      <c r="T214" s="270"/>
      <c r="U214" s="270"/>
      <c r="V214" s="270"/>
      <c r="W214" s="270"/>
      <c r="X214" s="270"/>
      <c r="Y214" s="270"/>
      <c r="Z214" s="270"/>
    </row>
    <row r="215" ht="15.75" customHeight="1">
      <c r="A215" s="111" t="s">
        <v>1192</v>
      </c>
      <c r="B215" s="156" t="str">
        <f>VLOOKUP(A215,Register!B:D,3,FALSE)</f>
        <v>0,14x975x925 G/C USK</v>
      </c>
      <c r="C215" s="525" t="str">
        <f>VLOOKUP(B215,'Tech. sheet (2)'!A:G,5,FALSE)</f>
        <v>0,14x975x925 2,8/2,8 TS550</v>
      </c>
      <c r="D215" s="437" t="str">
        <f>VLOOKUP(B215,'Tech. sheet (2)'!A:G,6,FALSE)</f>
        <v>T-975-925-140TS550S2828-USK</v>
      </c>
      <c r="E215" s="436" t="str">
        <f>VLOOKUP(B215,'Tech. sheet (2)'!A:H,8,FALSE)</f>
        <v>ПРЯМ</v>
      </c>
      <c r="F215" s="436" t="str">
        <f>VLOOKUP(B215,'Tech. sheet (2)'!A:J,9,FALSE)</f>
        <v>900 х 950</v>
      </c>
      <c r="G215" s="436">
        <f>VLOOKUP(B215,'Tech. sheet (2)'!A:J,10,FALSE)</f>
        <v>1500</v>
      </c>
      <c r="H215" s="436">
        <f>VLOOKUP(A215,Register!B:E,4,FALSE)</f>
        <v>20000</v>
      </c>
      <c r="I215" s="129">
        <v>44691.0</v>
      </c>
      <c r="J215" s="270"/>
      <c r="K215" s="270"/>
      <c r="L215" s="270"/>
      <c r="M215" s="270"/>
      <c r="N215" s="270"/>
      <c r="O215" s="270"/>
      <c r="P215" s="270"/>
      <c r="Q215" s="270"/>
      <c r="R215" s="270"/>
      <c r="S215" s="270"/>
      <c r="T215" s="270"/>
      <c r="U215" s="270"/>
      <c r="V215" s="270"/>
      <c r="W215" s="270"/>
      <c r="X215" s="270"/>
      <c r="Y215" s="270"/>
      <c r="Z215" s="270"/>
    </row>
    <row r="216" ht="15.75" customHeight="1">
      <c r="A216" s="111" t="s">
        <v>1193</v>
      </c>
      <c r="B216" s="156" t="str">
        <f>VLOOKUP(A216,Register!B:D,3,FALSE)</f>
        <v>0,16x942x790 ALU/С</v>
      </c>
      <c r="C216" s="525" t="str">
        <f>VLOOKUP(B216,'Tech. sheet (2)'!A:G,5,FALSE)</f>
        <v>0,16x942x790 2,0/2,0 TS340</v>
      </c>
      <c r="D216" s="437" t="str">
        <f>VLOOKUP(B216,'Tech. sheet (2)'!A:G,6,FALSE)</f>
        <v>M-942-790-160TS340S2020-RAS</v>
      </c>
      <c r="E216" s="436" t="str">
        <f>VLOOKUP(B216,'Tech. sheet (2)'!A:H,8,FALSE)</f>
        <v>СКРОЛЛ</v>
      </c>
      <c r="F216" s="436" t="str">
        <f>VLOOKUP(B216,'Tech. sheet (2)'!A:J,9,FALSE)</f>
        <v>830х917</v>
      </c>
      <c r="G216" s="436">
        <f>VLOOKUP(B216,'Tech. sheet (2)'!A:J,10,FALSE)</f>
        <v>1700</v>
      </c>
      <c r="H216" s="436">
        <f>VLOOKUP(A216,Register!B:E,4,FALSE)</f>
        <v>40000</v>
      </c>
      <c r="I216" s="129">
        <v>44691.0</v>
      </c>
      <c r="J216" s="270"/>
      <c r="K216" s="270"/>
      <c r="L216" s="270"/>
      <c r="M216" s="270"/>
      <c r="N216" s="270"/>
      <c r="O216" s="270"/>
      <c r="P216" s="270"/>
      <c r="Q216" s="270"/>
      <c r="R216" s="270"/>
      <c r="S216" s="270"/>
      <c r="T216" s="270"/>
      <c r="U216" s="270"/>
      <c r="V216" s="270"/>
      <c r="W216" s="270"/>
      <c r="X216" s="270"/>
      <c r="Y216" s="270"/>
      <c r="Z216" s="270"/>
    </row>
    <row r="217" ht="15.75" customHeight="1">
      <c r="A217" s="111" t="s">
        <v>1194</v>
      </c>
      <c r="B217" s="156" t="str">
        <f>VLOOKUP(A217,Register!B:D,3,FALSE)</f>
        <v>0,18x896x795 BLANK</v>
      </c>
      <c r="C217" s="525" t="str">
        <f>VLOOKUP(B217,'Tech. sheet (2)'!A:G,5,FALSE)</f>
        <v>0,18x896x795 2,8/5,0 TH550</v>
      </c>
      <c r="D217" s="437" t="str">
        <f>VLOOKUP(B217,'Tech. sheet (2)'!A:G,6,FALSE)</f>
        <v>T-896-795-180TH550F2850-HBI BLANK</v>
      </c>
      <c r="E217" s="436" t="str">
        <f>VLOOKUP(B217,'Tech. sheet (2)'!A:H,8,FALSE)</f>
        <v>ПРЯМ</v>
      </c>
      <c r="F217" s="436" t="str">
        <f>VLOOKUP(B217,'Tech. sheet (2)'!A:J,9,FALSE)</f>
        <v>770х869</v>
      </c>
      <c r="G217" s="436">
        <f>VLOOKUP(B217,'Tech. sheet (2)'!A:J,10,FALSE)</f>
        <v>1500</v>
      </c>
      <c r="H217" s="436">
        <f>VLOOKUP(A217,Register!B:E,4,FALSE)</f>
        <v>30000</v>
      </c>
      <c r="I217" s="129">
        <v>44691.0</v>
      </c>
      <c r="J217" s="270"/>
      <c r="K217" s="270"/>
      <c r="L217" s="270"/>
      <c r="M217" s="270"/>
      <c r="N217" s="270"/>
      <c r="O217" s="270"/>
      <c r="P217" s="270"/>
      <c r="Q217" s="270"/>
      <c r="R217" s="270"/>
      <c r="S217" s="270"/>
      <c r="T217" s="270"/>
      <c r="U217" s="270"/>
      <c r="V217" s="270"/>
      <c r="W217" s="270"/>
      <c r="X217" s="270"/>
      <c r="Y217" s="270"/>
      <c r="Z217" s="270"/>
    </row>
    <row r="218" ht="15.75" customHeight="1">
      <c r="A218" s="111" t="s">
        <v>1195</v>
      </c>
      <c r="B218" s="156" t="str">
        <f>VLOOKUP(A218,Register!B:D,3,FALSE)</f>
        <v>0,18x896x795 BLANK</v>
      </c>
      <c r="C218" s="525" t="str">
        <f>VLOOKUP(B218,'Tech. sheet (2)'!A:G,5,FALSE)</f>
        <v>0,18x896x795 2,8/5,0 TH550</v>
      </c>
      <c r="D218" s="437" t="str">
        <f>VLOOKUP(B218,'Tech. sheet (2)'!A:G,6,FALSE)</f>
        <v>T-896-795-180TH550F2850-HBI BLANK</v>
      </c>
      <c r="E218" s="436" t="str">
        <f>VLOOKUP(B218,'Tech. sheet (2)'!A:H,8,FALSE)</f>
        <v>ПРЯМ</v>
      </c>
      <c r="F218" s="436" t="str">
        <f>VLOOKUP(B218,'Tech. sheet (2)'!A:J,9,FALSE)</f>
        <v>770х869</v>
      </c>
      <c r="G218" s="436">
        <f>VLOOKUP(B218,'Tech. sheet (2)'!A:J,10,FALSE)</f>
        <v>1500</v>
      </c>
      <c r="H218" s="436">
        <f>VLOOKUP(A218,Register!B:E,4,FALSE)</f>
        <v>30000</v>
      </c>
      <c r="I218" s="129">
        <v>44691.0</v>
      </c>
      <c r="J218" s="270"/>
      <c r="K218" s="270"/>
      <c r="L218" s="270"/>
      <c r="M218" s="270"/>
      <c r="N218" s="270"/>
      <c r="O218" s="270"/>
      <c r="P218" s="270"/>
      <c r="Q218" s="270"/>
      <c r="R218" s="270"/>
      <c r="S218" s="270"/>
      <c r="T218" s="270"/>
      <c r="U218" s="270"/>
      <c r="V218" s="270"/>
      <c r="W218" s="270"/>
      <c r="X218" s="270"/>
      <c r="Y218" s="270"/>
      <c r="Z218" s="270"/>
    </row>
    <row r="219" ht="15.75" customHeight="1">
      <c r="A219" s="111" t="s">
        <v>1196</v>
      </c>
      <c r="B219" s="156" t="str">
        <f>VLOOKUP(A219,Register!B:D,3,FALSE)</f>
        <v>OT070-ELQ7013A9A </v>
      </c>
      <c r="C219" s="525" t="str">
        <f>VLOOKUP(B219,'Tech. sheet (2)'!A:G,5,FALSE)</f>
        <v>0,17x922x868 2,8/2,8 TH580</v>
      </c>
      <c r="D219" s="437" t="str">
        <f>VLOOKUP(B219,'Tech. sheet (2)'!A:G,6,FALSE)</f>
        <v>M-922-868-170TH580S2828-HBI</v>
      </c>
      <c r="E219" s="436" t="str">
        <f>VLOOKUP(B219,'Tech. sheet (2)'!A:H,8,FALSE)</f>
        <v>СКРОЛЛ</v>
      </c>
      <c r="F219" s="436" t="str">
        <f>VLOOKUP(B219,'Tech. sheet (2)'!A:J,9,FALSE)</f>
        <v>884х850</v>
      </c>
      <c r="G219" s="436">
        <f>VLOOKUP(B219,'Tech. sheet (2)'!A:J,10,FALSE)</f>
        <v>1500</v>
      </c>
      <c r="H219" s="436">
        <f>VLOOKUP(A219,Register!B:E,4,FALSE)</f>
        <v>40000</v>
      </c>
      <c r="I219" s="129">
        <v>44692.0</v>
      </c>
      <c r="J219" s="270"/>
      <c r="K219" s="270"/>
      <c r="L219" s="270"/>
      <c r="M219" s="270"/>
      <c r="N219" s="270"/>
      <c r="O219" s="270"/>
      <c r="P219" s="270"/>
      <c r="Q219" s="270"/>
      <c r="R219" s="270"/>
      <c r="S219" s="270"/>
      <c r="T219" s="270"/>
      <c r="U219" s="270"/>
      <c r="V219" s="270"/>
      <c r="W219" s="270"/>
      <c r="X219" s="270"/>
      <c r="Y219" s="270"/>
      <c r="Z219" s="270"/>
    </row>
    <row r="220" ht="15.75" customHeight="1">
      <c r="A220" s="111" t="s">
        <v>1197</v>
      </c>
      <c r="B220" s="156" t="str">
        <f>VLOOKUP(A220,Register!B:D,3,FALSE)</f>
        <v>OT62-ELQ6216A2A  USK ver3</v>
      </c>
      <c r="C220" s="525" t="str">
        <f>VLOOKUP(B220,'Tech. sheet (2)'!A:G,5,FALSE)</f>
        <v>0,17x954x848 2,8/2,8 TH435</v>
      </c>
      <c r="D220" s="437" t="str">
        <f>VLOOKUP(B220,'Tech. sheet (2)'!A:G,6,FALSE)</f>
        <v>M-954-848-170TH435S2828-USK</v>
      </c>
      <c r="E220" s="436" t="str">
        <f>VLOOKUP(B220,'Tech. sheet (2)'!A:H,8,FALSE)</f>
        <v>СКРОЛЛ</v>
      </c>
      <c r="F220" s="436" t="str">
        <f>VLOOKUP(B220,'Tech. sheet (2)'!A:J,9,FALSE)</f>
        <v>830x917</v>
      </c>
      <c r="G220" s="436">
        <f>VLOOKUP(B220,'Tech. sheet (2)'!A:J,10,FALSE)</f>
        <v>1500</v>
      </c>
      <c r="H220" s="436">
        <f>VLOOKUP(A220,Register!B:E,4,FALSE)</f>
        <v>40000</v>
      </c>
      <c r="I220" s="129">
        <v>44692.0</v>
      </c>
      <c r="J220" s="270"/>
      <c r="K220" s="270"/>
      <c r="L220" s="270"/>
      <c r="M220" s="270"/>
      <c r="N220" s="270"/>
      <c r="O220" s="270"/>
      <c r="P220" s="270"/>
      <c r="Q220" s="270"/>
      <c r="R220" s="270"/>
      <c r="S220" s="270"/>
      <c r="T220" s="270"/>
      <c r="U220" s="270"/>
      <c r="V220" s="270"/>
      <c r="W220" s="270"/>
      <c r="X220" s="270"/>
      <c r="Y220" s="270"/>
      <c r="Z220" s="270"/>
    </row>
    <row r="221" ht="15.75" customHeight="1">
      <c r="A221" s="111" t="s">
        <v>1199</v>
      </c>
      <c r="B221" s="156" t="str">
        <f>VLOOKUP(A221,Register!B:D,3,FALSE)</f>
        <v>OT153-ELQ0561A2A USK</v>
      </c>
      <c r="C221" s="525" t="str">
        <f>VLOOKUP(B221,'Tech. sheet (2)'!A:G,5,FALSE)</f>
        <v>0,27x950x876 2,8/2,8 TH435</v>
      </c>
      <c r="D221" s="437" t="str">
        <f>VLOOKUP(B221,'Tech. sheet (2)'!A:G,6,FALSE)</f>
        <v>M-950-876-270TH435S2828-USK</v>
      </c>
      <c r="E221" s="436" t="str">
        <f>VLOOKUP(B221,'Tech. sheet (2)'!A:H,8,FALSE)</f>
        <v>СКРОЛЛ</v>
      </c>
      <c r="F221" s="436" t="str">
        <f>VLOOKUP(B221,'Tech. sheet (2)'!A:J,9,FALSE)</f>
        <v>940х925</v>
      </c>
      <c r="G221" s="436">
        <f>VLOOKUP(B221,'Tech. sheet (2)'!A:J,10,FALSE)</f>
        <v>1100</v>
      </c>
      <c r="H221" s="436">
        <f>VLOOKUP(A221,Register!B:E,4,FALSE)</f>
        <v>20000</v>
      </c>
      <c r="I221" s="129">
        <v>44693.0</v>
      </c>
      <c r="J221" s="270"/>
      <c r="K221" s="270"/>
      <c r="L221" s="270"/>
      <c r="M221" s="270"/>
      <c r="N221" s="270"/>
      <c r="O221" s="270"/>
      <c r="P221" s="270"/>
      <c r="Q221" s="270"/>
      <c r="R221" s="270"/>
      <c r="S221" s="270"/>
      <c r="T221" s="270"/>
      <c r="U221" s="270"/>
      <c r="V221" s="270"/>
      <c r="W221" s="270"/>
      <c r="X221" s="270"/>
      <c r="Y221" s="270"/>
      <c r="Z221" s="270"/>
    </row>
    <row r="222" ht="15.75" customHeight="1">
      <c r="A222" s="111" t="s">
        <v>1198</v>
      </c>
      <c r="B222" s="156" t="str">
        <f>VLOOKUP(A222,Register!B:D,3,FALSE)</f>
        <v>OT153-ELQ1542A3A USK</v>
      </c>
      <c r="C222" s="525" t="str">
        <f>VLOOKUP(B222,'Tech. sheet (2)'!A:G,5,FALSE)</f>
        <v>0,27x950x876 5,6/2,8 TH435 USK</v>
      </c>
      <c r="D222" s="437" t="str">
        <f>VLOOKUP(B222,'Tech. sheet (2)'!A:G,6,FALSE)</f>
        <v>M-950-876-270TH435F5628-USK</v>
      </c>
      <c r="E222" s="436" t="str">
        <f>VLOOKUP(B222,'Tech. sheet (2)'!A:H,8,FALSE)</f>
        <v>СКРОЛЛ</v>
      </c>
      <c r="F222" s="436" t="str">
        <f>VLOOKUP(B222,'Tech. sheet (2)'!A:J,9,FALSE)</f>
        <v>920х935</v>
      </c>
      <c r="G222" s="436">
        <f>VLOOKUP(B222,'Tech. sheet (2)'!A:J,10,FALSE)</f>
        <v>1100</v>
      </c>
      <c r="H222" s="436">
        <f>VLOOKUP(A222,Register!B:E,4,FALSE)</f>
        <v>16000</v>
      </c>
      <c r="I222" s="129">
        <v>44693.0</v>
      </c>
      <c r="J222" s="270"/>
      <c r="K222" s="270"/>
      <c r="L222" s="270"/>
      <c r="M222" s="270"/>
      <c r="N222" s="270"/>
      <c r="O222" s="270"/>
      <c r="P222" s="270"/>
      <c r="Q222" s="270"/>
      <c r="R222" s="270"/>
      <c r="S222" s="270"/>
      <c r="T222" s="270"/>
      <c r="U222" s="270"/>
      <c r="V222" s="270"/>
      <c r="W222" s="270"/>
      <c r="X222" s="270"/>
      <c r="Y222" s="270"/>
      <c r="Z222" s="270"/>
    </row>
    <row r="223" ht="15.75" customHeight="1">
      <c r="A223" s="111" t="s">
        <v>1200</v>
      </c>
      <c r="B223" s="156" t="str">
        <f>VLOOKUP(A223,Register!B:D,3,FALSE)</f>
        <v>OT070-ELQ7022A6A </v>
      </c>
      <c r="C223" s="525" t="str">
        <f>VLOOKUP(B223,'Tech. sheet (2)'!A:G,5,FALSE)</f>
        <v>0,17x922x868 2,8/2,8 TH580</v>
      </c>
      <c r="D223" s="437" t="str">
        <f>VLOOKUP(B223,'Tech. sheet (2)'!A:G,6,FALSE)</f>
        <v>M-922-868-170TH580S2828-HBI</v>
      </c>
      <c r="E223" s="436" t="str">
        <f>VLOOKUP(B223,'Tech. sheet (2)'!A:H,8,FALSE)</f>
        <v>СКРОЛЛ</v>
      </c>
      <c r="F223" s="436" t="str">
        <f>VLOOKUP(B223,'Tech. sheet (2)'!A:J,9,FALSE)</f>
        <v>884х850</v>
      </c>
      <c r="G223" s="436">
        <f>VLOOKUP(B223,'Tech. sheet (2)'!A:J,10,FALSE)</f>
        <v>1500</v>
      </c>
      <c r="H223" s="436">
        <f>VLOOKUP(A223,Register!B:E,4,FALSE)</f>
        <v>27000</v>
      </c>
      <c r="I223" s="129">
        <v>44697.0</v>
      </c>
      <c r="J223" s="270"/>
      <c r="K223" s="270"/>
      <c r="L223" s="270"/>
      <c r="M223" s="270"/>
      <c r="N223" s="270"/>
      <c r="O223" s="270"/>
      <c r="P223" s="270"/>
      <c r="Q223" s="270"/>
      <c r="R223" s="270"/>
      <c r="S223" s="270"/>
      <c r="T223" s="270"/>
      <c r="U223" s="270"/>
      <c r="V223" s="270"/>
      <c r="W223" s="270"/>
      <c r="X223" s="270"/>
      <c r="Y223" s="270"/>
      <c r="Z223" s="270"/>
    </row>
    <row r="224" ht="15.75" customHeight="1">
      <c r="A224" s="111" t="s">
        <v>1201</v>
      </c>
      <c r="B224" s="156" t="str">
        <f>VLOOKUP(A224,Register!B:D,3,FALSE)</f>
        <v>0,17x922x868 HBI TH580 BLANK</v>
      </c>
      <c r="C224" s="525" t="str">
        <f>VLOOKUP(B224,'Tech. sheet (2)'!A:G,5,FALSE)</f>
        <v>0,17x922x868 2,8/2,8 TH580</v>
      </c>
      <c r="D224" s="437" t="str">
        <f>VLOOKUP(B224,'Tech. sheet (2)'!A:G,6,FALSE)</f>
        <v>M-922-868-170TH580S2828-HBI BLANK</v>
      </c>
      <c r="E224" s="436" t="str">
        <f>VLOOKUP(B224,'Tech. sheet (2)'!A:H,8,FALSE)</f>
        <v>СКРОЛЛ</v>
      </c>
      <c r="F224" s="436" t="str">
        <f>VLOOKUP(B224,'Tech. sheet (2)'!A:J,9,FALSE)</f>
        <v>884х850</v>
      </c>
      <c r="G224" s="436">
        <f>VLOOKUP(B224,'Tech. sheet (2)'!A:J,10,FALSE)</f>
        <v>1500</v>
      </c>
      <c r="H224" s="436">
        <f>VLOOKUP(A224,Register!B:E,4,FALSE)</f>
        <v>7000</v>
      </c>
      <c r="I224" s="129">
        <v>44697.0</v>
      </c>
      <c r="J224" s="270"/>
      <c r="K224" s="270"/>
      <c r="L224" s="270"/>
      <c r="M224" s="270"/>
      <c r="N224" s="270"/>
      <c r="O224" s="270"/>
      <c r="P224" s="270"/>
      <c r="Q224" s="270"/>
      <c r="R224" s="270"/>
      <c r="S224" s="270"/>
      <c r="T224" s="270"/>
      <c r="U224" s="270"/>
      <c r="V224" s="270"/>
      <c r="W224" s="270"/>
      <c r="X224" s="270"/>
      <c r="Y224" s="270"/>
      <c r="Z224" s="270"/>
    </row>
    <row r="225" ht="15.75" customHeight="1">
      <c r="A225" s="111" t="s">
        <v>1202</v>
      </c>
      <c r="B225" s="156" t="str">
        <f>VLOOKUP(A225,Register!B:D,3,FALSE)</f>
        <v>0,14x975x925 G/C USK</v>
      </c>
      <c r="C225" s="525" t="str">
        <f>VLOOKUP(B225,'Tech. sheet (2)'!A:G,5,FALSE)</f>
        <v>0,14x975x925 2,8/2,8 TS550</v>
      </c>
      <c r="D225" s="437" t="str">
        <f>VLOOKUP(B225,'Tech. sheet (2)'!A:G,6,FALSE)</f>
        <v>T-975-925-140TS550S2828-USK</v>
      </c>
      <c r="E225" s="436" t="str">
        <f>VLOOKUP(B225,'Tech. sheet (2)'!A:H,8,FALSE)</f>
        <v>ПРЯМ</v>
      </c>
      <c r="F225" s="436" t="str">
        <f>VLOOKUP(B225,'Tech. sheet (2)'!A:J,9,FALSE)</f>
        <v>900 х 950</v>
      </c>
      <c r="G225" s="436">
        <f>VLOOKUP(B225,'Tech. sheet (2)'!A:J,10,FALSE)</f>
        <v>1500</v>
      </c>
      <c r="H225" s="436">
        <f>VLOOKUP(A225,Register!B:E,4,FALSE)</f>
        <v>30000</v>
      </c>
      <c r="I225" s="129">
        <v>44697.0</v>
      </c>
      <c r="J225" s="270"/>
      <c r="K225" s="270"/>
      <c r="L225" s="270"/>
      <c r="M225" s="270"/>
      <c r="N225" s="270"/>
      <c r="O225" s="270"/>
      <c r="P225" s="270"/>
      <c r="Q225" s="270"/>
      <c r="R225" s="270"/>
      <c r="S225" s="270"/>
      <c r="T225" s="270"/>
      <c r="U225" s="270"/>
      <c r="V225" s="270"/>
      <c r="W225" s="270"/>
      <c r="X225" s="270"/>
      <c r="Y225" s="270"/>
      <c r="Z225" s="270"/>
    </row>
    <row r="226" ht="15.75" customHeight="1">
      <c r="A226" s="111" t="s">
        <v>1203</v>
      </c>
      <c r="B226" s="156" t="str">
        <f>VLOOKUP(A226,Register!B:D,3,FALSE)</f>
        <v>0,14x918x925 G/C</v>
      </c>
      <c r="C226" s="525" t="str">
        <f>VLOOKUP(B226,'Tech. sheet (2)'!A:G,5,FALSE)</f>
        <v>0,14x918x925 2,8/2,8 TS550</v>
      </c>
      <c r="D226" s="437" t="str">
        <f>VLOOKUP(B226,'Tech. sheet (2)'!A:G,6,FALSE)</f>
        <v>T-918-925-140TS550S2828-RAS</v>
      </c>
      <c r="E226" s="436" t="str">
        <f>VLOOKUP(B226,'Tech. sheet (2)'!A:H,8,FALSE)</f>
        <v>ПРЯМ</v>
      </c>
      <c r="F226" s="436" t="str">
        <f>VLOOKUP(B226,'Tech. sheet (2)'!A:J,9,FALSE)</f>
        <v>900x893</v>
      </c>
      <c r="G226" s="436">
        <f>VLOOKUP(B226,'Tech. sheet (2)'!A:J,10,FALSE)</f>
        <v>1500</v>
      </c>
      <c r="H226" s="436">
        <f>VLOOKUP(A226,Register!B:E,4,FALSE)</f>
        <v>20000</v>
      </c>
      <c r="I226" s="129">
        <v>44697.0</v>
      </c>
      <c r="J226" s="270"/>
      <c r="K226" s="270"/>
      <c r="L226" s="270"/>
      <c r="M226" s="270"/>
      <c r="N226" s="270"/>
      <c r="O226" s="270"/>
      <c r="P226" s="270"/>
      <c r="Q226" s="270"/>
      <c r="R226" s="270"/>
      <c r="S226" s="270"/>
      <c r="T226" s="270"/>
      <c r="U226" s="270"/>
      <c r="V226" s="270"/>
      <c r="W226" s="270"/>
      <c r="X226" s="270"/>
      <c r="Y226" s="270"/>
      <c r="Z226" s="270"/>
    </row>
    <row r="227" ht="15.75" customHeight="1">
      <c r="A227" s="111" t="s">
        <v>1205</v>
      </c>
      <c r="B227" s="156" t="str">
        <f>VLOOKUP(A227,Register!B:D,3,FALSE)</f>
        <v>0,14x913x766 21E</v>
      </c>
      <c r="C227" s="525" t="str">
        <f>VLOOKUP(B227,'Tech. sheet (2)'!A:G,5,FALSE)</f>
        <v>0,14x913x766 2,0/2,0 TS480</v>
      </c>
      <c r="D227" s="437" t="str">
        <f>VLOOKUP(B227,'Tech. sheet (2)'!A:G,6,FALSE)</f>
        <v>M-913-766-140TS480S2020-RAS</v>
      </c>
      <c r="E227" s="436" t="str">
        <f>VLOOKUP(B227,'Tech. sheet (2)'!A:H,8,FALSE)</f>
        <v>СКРОЛЛ</v>
      </c>
      <c r="F227" s="436" t="str">
        <f>VLOOKUP(B227,'Tech. sheet (2)'!A:J,9,FALSE)</f>
        <v>770х869</v>
      </c>
      <c r="G227" s="436">
        <f>VLOOKUP(B227,'Tech. sheet (2)'!A:J,10,FALSE)</f>
        <v>1500</v>
      </c>
      <c r="H227" s="436">
        <f>VLOOKUP(A227,Register!B:E,4,FALSE)</f>
        <v>21000</v>
      </c>
      <c r="I227" s="129">
        <v>44697.0</v>
      </c>
      <c r="J227" s="270"/>
      <c r="K227" s="270"/>
      <c r="L227" s="270"/>
      <c r="M227" s="270"/>
      <c r="N227" s="270"/>
      <c r="O227" s="270"/>
      <c r="P227" s="270"/>
      <c r="Q227" s="270"/>
      <c r="R227" s="270"/>
      <c r="S227" s="270"/>
      <c r="T227" s="270"/>
      <c r="U227" s="270"/>
      <c r="V227" s="270"/>
      <c r="W227" s="270"/>
      <c r="X227" s="270"/>
      <c r="Y227" s="270"/>
      <c r="Z227" s="270"/>
    </row>
    <row r="228" ht="15.75" customHeight="1">
      <c r="A228" s="111" t="s">
        <v>1206</v>
      </c>
      <c r="B228" s="156" t="str">
        <f>VLOOKUP(A228,Register!B:D,3,FALSE)</f>
        <v>0,17x959x901 BLANK</v>
      </c>
      <c r="C228" s="525" t="str">
        <f>VLOOKUP(B228,'Tech. sheet (2)'!A:G,5,FALSE)</f>
        <v>0,17x959x901 2,8/2,8 TH550</v>
      </c>
      <c r="D228" s="437" t="str">
        <f>VLOOKUP(B228,'Tech. sheet (2)'!A:G,6,FALSE)</f>
        <v>M-959-901-170TH550F2828-HBI BLANK</v>
      </c>
      <c r="E228" s="436" t="str">
        <f>VLOOKUP(B228,'Tech. sheet (2)'!A:H,8,FALSE)</f>
        <v>СКРОЛЛ</v>
      </c>
      <c r="F228" s="436" t="str">
        <f>VLOOKUP(B228,'Tech. sheet (2)'!A:J,9,FALSE)</f>
        <v>920х935</v>
      </c>
      <c r="G228" s="436">
        <f>VLOOKUP(B228,'Tech. sheet (2)'!A:J,10,FALSE)</f>
        <v>1500</v>
      </c>
      <c r="H228" s="436">
        <f>VLOOKUP(A228,Register!B:E,4,FALSE)</f>
        <v>25000</v>
      </c>
      <c r="I228" s="129">
        <v>44698.0</v>
      </c>
      <c r="J228" s="270"/>
      <c r="K228" s="270"/>
      <c r="L228" s="270"/>
      <c r="M228" s="270"/>
      <c r="N228" s="270"/>
      <c r="O228" s="270"/>
      <c r="P228" s="270"/>
      <c r="Q228" s="270"/>
      <c r="R228" s="270"/>
      <c r="S228" s="270"/>
      <c r="T228" s="270"/>
      <c r="U228" s="270"/>
      <c r="V228" s="270"/>
      <c r="W228" s="270"/>
      <c r="X228" s="270"/>
      <c r="Y228" s="270"/>
      <c r="Z228" s="270"/>
    </row>
    <row r="229" ht="15.75" customHeight="1">
      <c r="A229" s="111" t="s">
        <v>1207</v>
      </c>
      <c r="B229" s="156" t="str">
        <f>VLOOKUP(A229,Register!B:D,3,FALSE)</f>
        <v>OT96 0,22  alu/g ARS</v>
      </c>
      <c r="C229" s="525" t="str">
        <f>VLOOKUP(B229,'Tech. sheet (2)'!A:G,5,FALSE)</f>
        <v>0,22x808x908 1,5/1,5 TS275</v>
      </c>
      <c r="D229" s="437" t="str">
        <f>VLOOKUP(B229,'Tech. sheet (2)'!A:G,6,FALSE)</f>
        <v>M-808-908-220TS275S1515-ARS </v>
      </c>
      <c r="E229" s="436" t="str">
        <f>VLOOKUP(B229,'Tech. sheet (2)'!A:H,8,FALSE)</f>
        <v>СКРОЛЛ</v>
      </c>
      <c r="F229" s="436" t="str">
        <f>VLOOKUP(B229,'Tech. sheet (2)'!A:J,9,FALSE)</f>
        <v>900х771</v>
      </c>
      <c r="G229" s="436">
        <f>VLOOKUP(B229,'Tech. sheet (2)'!A:J,10,FALSE)</f>
        <v>1600</v>
      </c>
      <c r="H229" s="436">
        <f>VLOOKUP(A229,Register!B:E,4,FALSE)</f>
        <v>32000</v>
      </c>
      <c r="I229" s="129">
        <v>44698.0</v>
      </c>
      <c r="J229" s="270"/>
      <c r="K229" s="270"/>
      <c r="L229" s="270"/>
      <c r="M229" s="270"/>
      <c r="N229" s="270"/>
      <c r="O229" s="270"/>
      <c r="P229" s="270"/>
      <c r="Q229" s="270"/>
      <c r="R229" s="270"/>
      <c r="S229" s="270"/>
      <c r="T229" s="270"/>
      <c r="U229" s="270"/>
      <c r="V229" s="270"/>
      <c r="W229" s="270"/>
      <c r="X229" s="270"/>
      <c r="Y229" s="270"/>
      <c r="Z229" s="270"/>
    </row>
    <row r="230" ht="15.75" customHeight="1">
      <c r="A230" s="111" t="s">
        <v>1208</v>
      </c>
      <c r="B230" s="156" t="str">
        <f>VLOOKUP(A230,Register!B:D,3,FALSE)</f>
        <v>OT96 0,20  alu/g ARK</v>
      </c>
      <c r="C230" s="525" t="str">
        <f>VLOOKUP(B230,'Tech. sheet (2)'!A:G,5,FALSE)</f>
        <v>0,20x808x908 2,8/2,8 TS275</v>
      </c>
      <c r="D230" s="437" t="str">
        <f>VLOOKUP(B230,'Tech. sheet (2)'!A:G,6,FALSE)</f>
        <v>M-808-908-200TS275F2828-ARK  </v>
      </c>
      <c r="E230" s="436" t="str">
        <f>VLOOKUP(B230,'Tech. sheet (2)'!A:H,8,FALSE)</f>
        <v>СКРОЛЛ</v>
      </c>
      <c r="F230" s="436" t="str">
        <f>VLOOKUP(B230,'Tech. sheet (2)'!A:J,9,FALSE)</f>
        <v>900х771</v>
      </c>
      <c r="G230" s="436">
        <f>VLOOKUP(B230,'Tech. sheet (2)'!A:J,10,FALSE)</f>
        <v>1600</v>
      </c>
      <c r="H230" s="436">
        <f>VLOOKUP(A230,Register!B:E,4,FALSE)</f>
        <v>5000</v>
      </c>
      <c r="I230" s="129">
        <v>44698.0</v>
      </c>
      <c r="J230" s="270"/>
      <c r="K230" s="270"/>
      <c r="L230" s="270"/>
      <c r="M230" s="270"/>
      <c r="N230" s="270"/>
      <c r="O230" s="270"/>
      <c r="P230" s="270"/>
      <c r="Q230" s="270"/>
      <c r="R230" s="270"/>
      <c r="S230" s="270"/>
      <c r="T230" s="270"/>
      <c r="U230" s="270"/>
      <c r="V230" s="270"/>
      <c r="W230" s="270"/>
      <c r="X230" s="270"/>
      <c r="Y230" s="270"/>
      <c r="Z230" s="270"/>
    </row>
    <row r="231" ht="15.75" customHeight="1">
      <c r="A231" s="111" t="s">
        <v>1211</v>
      </c>
      <c r="B231" s="156" t="str">
        <f>VLOOKUP(A231,Register!B:D,3,FALSE)</f>
        <v>0,16x942x790 ALU/С</v>
      </c>
      <c r="C231" s="525" t="str">
        <f>VLOOKUP(B231,'Tech. sheet (2)'!A:G,5,FALSE)</f>
        <v>0,16x942x790 2,0/2,0 TS340</v>
      </c>
      <c r="D231" s="437" t="str">
        <f>VLOOKUP(B231,'Tech. sheet (2)'!A:G,6,FALSE)</f>
        <v>M-942-790-160TS340S2020-RAS</v>
      </c>
      <c r="E231" s="436" t="str">
        <f>VLOOKUP(B231,'Tech. sheet (2)'!A:H,8,FALSE)</f>
        <v>СКРОЛЛ</v>
      </c>
      <c r="F231" s="436" t="str">
        <f>VLOOKUP(B231,'Tech. sheet (2)'!A:J,9,FALSE)</f>
        <v>830х917</v>
      </c>
      <c r="G231" s="436">
        <f>VLOOKUP(B231,'Tech. sheet (2)'!A:J,10,FALSE)</f>
        <v>1700</v>
      </c>
      <c r="H231" s="436">
        <f>VLOOKUP(A231,Register!B:E,4,FALSE)</f>
        <v>40000</v>
      </c>
      <c r="I231" s="129">
        <v>44699.0</v>
      </c>
      <c r="J231" s="270"/>
      <c r="K231" s="270"/>
      <c r="L231" s="270"/>
      <c r="M231" s="270"/>
      <c r="N231" s="270"/>
      <c r="O231" s="270"/>
      <c r="P231" s="270"/>
      <c r="Q231" s="270"/>
      <c r="R231" s="270"/>
      <c r="S231" s="270"/>
      <c r="T231" s="270"/>
      <c r="U231" s="270"/>
      <c r="V231" s="270"/>
      <c r="W231" s="270"/>
      <c r="X231" s="270"/>
      <c r="Y231" s="270"/>
      <c r="Z231" s="270"/>
    </row>
    <row r="232" ht="15.75" customHeight="1">
      <c r="A232" s="111" t="s">
        <v>1212</v>
      </c>
      <c r="B232" s="156" t="str">
        <f>VLOOKUP(A232,Register!B:D,3,FALSE)</f>
        <v>OT99-ELQ9999A0A ARP</v>
      </c>
      <c r="C232" s="525" t="str">
        <f>VLOOKUP(B232,'Tech. sheet (2)'!A:G,5,FALSE)</f>
        <v>0,25x838x826 7,5/7,5 TH415</v>
      </c>
      <c r="D232" s="437" t="str">
        <f>VLOOKUP(B232,'Tech. sheet (2)'!A:G,6,FALSE)</f>
        <v>M-838-826-250TH415F7575-USK</v>
      </c>
      <c r="E232" s="436" t="str">
        <f>VLOOKUP(B232,'Tech. sheet (2)'!A:H,8,FALSE)</f>
        <v>СКРОЛЛ</v>
      </c>
      <c r="F232" s="436" t="str">
        <f>VLOOKUP(B232,'Tech. sheet (2)'!A:J,9,FALSE)</f>
        <v>870х820</v>
      </c>
      <c r="G232" s="436">
        <f>VLOOKUP(B232,'Tech. sheet (2)'!A:J,10,FALSE)</f>
        <v>1500</v>
      </c>
      <c r="H232" s="436">
        <f>VLOOKUP(A232,Register!B:E,4,FALSE)</f>
        <v>30000</v>
      </c>
      <c r="I232" s="129">
        <v>44699.0</v>
      </c>
      <c r="J232" s="270"/>
      <c r="K232" s="270"/>
      <c r="L232" s="270"/>
      <c r="M232" s="270"/>
      <c r="N232" s="270"/>
      <c r="O232" s="270"/>
      <c r="P232" s="270"/>
      <c r="Q232" s="270"/>
      <c r="R232" s="270"/>
      <c r="S232" s="270"/>
      <c r="T232" s="270"/>
      <c r="U232" s="270"/>
      <c r="V232" s="270"/>
      <c r="W232" s="270"/>
      <c r="X232" s="270"/>
      <c r="Y232" s="270"/>
      <c r="Z232" s="270"/>
    </row>
    <row r="233" ht="15.75" customHeight="1">
      <c r="A233" s="111" t="s">
        <v>1213</v>
      </c>
      <c r="B233" s="156" t="str">
        <f>VLOOKUP(A233,Register!B:D,3,FALSE)</f>
        <v>OT153-ELQ0561A2A HBI</v>
      </c>
      <c r="C233" s="525" t="str">
        <f>VLOOKUP(B233,'Tech. sheet (2)'!A:G,5,FALSE)</f>
        <v>0,27x950x876 2,8/2,8 TH435</v>
      </c>
      <c r="D233" s="437" t="str">
        <f>VLOOKUP(B233,'Tech. sheet (2)'!A:G,6,FALSE)</f>
        <v>M-950-876-270TH435S2828-HBI</v>
      </c>
      <c r="E233" s="436" t="str">
        <f>VLOOKUP(B233,'Tech. sheet (2)'!A:H,8,FALSE)</f>
        <v>СКРОЛЛ</v>
      </c>
      <c r="F233" s="436" t="str">
        <f>VLOOKUP(B233,'Tech. sheet (2)'!A:J,9,FALSE)</f>
        <v>920х935</v>
      </c>
      <c r="G233" s="436">
        <f>VLOOKUP(B233,'Tech. sheet (2)'!A:J,10,FALSE)</f>
        <v>1100</v>
      </c>
      <c r="H233" s="436">
        <f>VLOOKUP(A233,Register!B:E,4,FALSE)</f>
        <v>16000</v>
      </c>
      <c r="I233" s="129">
        <v>44700.0</v>
      </c>
      <c r="J233" s="270"/>
      <c r="K233" s="270"/>
      <c r="L233" s="270"/>
      <c r="M233" s="270"/>
      <c r="N233" s="270"/>
      <c r="O233" s="270"/>
      <c r="P233" s="270"/>
      <c r="Q233" s="270"/>
      <c r="R233" s="270"/>
      <c r="S233" s="270"/>
      <c r="T233" s="270"/>
      <c r="U233" s="270"/>
      <c r="V233" s="270"/>
      <c r="W233" s="270"/>
      <c r="X233" s="270"/>
      <c r="Y233" s="270"/>
      <c r="Z233" s="270"/>
    </row>
    <row r="234" ht="15.75" customHeight="1">
      <c r="A234" s="111" t="s">
        <v>1214</v>
      </c>
      <c r="B234" s="156" t="str">
        <f>VLOOKUP(A234,Register!B:D,3,FALSE)</f>
        <v>OT153-ELQ0561A2A USK</v>
      </c>
      <c r="C234" s="525" t="str">
        <f>VLOOKUP(B234,'Tech. sheet (2)'!A:G,5,FALSE)</f>
        <v>0,27x950x876 2,8/2,8 TH435</v>
      </c>
      <c r="D234" s="437" t="str">
        <f>VLOOKUP(B234,'Tech. sheet (2)'!A:G,6,FALSE)</f>
        <v>M-950-876-270TH435S2828-USK</v>
      </c>
      <c r="E234" s="436" t="str">
        <f>VLOOKUP(B234,'Tech. sheet (2)'!A:H,8,FALSE)</f>
        <v>СКРОЛЛ</v>
      </c>
      <c r="F234" s="436" t="str">
        <f>VLOOKUP(B234,'Tech. sheet (2)'!A:J,9,FALSE)</f>
        <v>940х925</v>
      </c>
      <c r="G234" s="436">
        <f>VLOOKUP(B234,'Tech. sheet (2)'!A:J,10,FALSE)</f>
        <v>1100</v>
      </c>
      <c r="H234" s="436">
        <f>VLOOKUP(A234,Register!B:E,4,FALSE)</f>
        <v>16000</v>
      </c>
      <c r="I234" s="129">
        <v>44700.0</v>
      </c>
      <c r="J234" s="270"/>
      <c r="K234" s="270"/>
      <c r="L234" s="270"/>
      <c r="M234" s="270"/>
      <c r="N234" s="270"/>
      <c r="O234" s="270"/>
      <c r="P234" s="270"/>
      <c r="Q234" s="270"/>
      <c r="R234" s="270"/>
      <c r="S234" s="270"/>
      <c r="T234" s="270"/>
      <c r="U234" s="270"/>
      <c r="V234" s="270"/>
      <c r="W234" s="270"/>
      <c r="X234" s="270"/>
      <c r="Y234" s="270"/>
      <c r="Z234" s="270"/>
    </row>
    <row r="235" ht="15.75" customHeight="1">
      <c r="A235" s="111" t="s">
        <v>1216</v>
      </c>
      <c r="B235" s="156" t="str">
        <f>VLOOKUP(A235,Register!B:D,3,FALSE)</f>
        <v>OT96 Alu/G Vaja (auto)</v>
      </c>
      <c r="C235" s="525" t="str">
        <f>VLOOKUP(B235,'Tech. sheet (2)'!A:G,5,FALSE)</f>
        <v>0,20x808x908 2,8/2,8 TH550</v>
      </c>
      <c r="D235" s="437" t="str">
        <f>VLOOKUP(B235,'Tech. sheet (2)'!A:G,6,FALSE)</f>
        <v>M-808-908-200TH550S2828-HBI</v>
      </c>
      <c r="E235" s="436" t="str">
        <f>VLOOKUP(B235,'Tech. sheet (2)'!A:H,8,FALSE)</f>
        <v>СКРОЛЛ</v>
      </c>
      <c r="F235" s="436" t="str">
        <f>VLOOKUP(B235,'Tech. sheet (2)'!A:J,9,FALSE)</f>
        <v>900х771</v>
      </c>
      <c r="G235" s="436">
        <f>VLOOKUP(B235,'Tech. sheet (2)'!A:J,10,FALSE)</f>
        <v>1600</v>
      </c>
      <c r="H235" s="436">
        <f>VLOOKUP(A235,Register!B:E,4,FALSE)</f>
        <v>12000</v>
      </c>
      <c r="I235" s="129">
        <v>44700.0</v>
      </c>
      <c r="J235" s="270"/>
      <c r="K235" s="270"/>
      <c r="L235" s="270"/>
      <c r="M235" s="270"/>
      <c r="N235" s="270"/>
      <c r="O235" s="270"/>
      <c r="P235" s="270"/>
      <c r="Q235" s="270"/>
      <c r="R235" s="270"/>
      <c r="S235" s="270"/>
      <c r="T235" s="270"/>
      <c r="U235" s="270"/>
      <c r="V235" s="270"/>
      <c r="W235" s="270"/>
      <c r="X235" s="270"/>
      <c r="Y235" s="270"/>
      <c r="Z235" s="270"/>
    </row>
    <row r="236" ht="15.75" customHeight="1">
      <c r="A236" s="141" t="s">
        <v>1218</v>
      </c>
      <c r="B236" s="156" t="str">
        <f>VLOOKUP(A236,Register!B:D,3,FALSE)</f>
        <v>0,14x918x925 G/C</v>
      </c>
      <c r="C236" s="525" t="str">
        <f>VLOOKUP(B236,'Tech. sheet (2)'!A:G,5,FALSE)</f>
        <v>0,14x918x925 2,8/2,8 TS550</v>
      </c>
      <c r="D236" s="437" t="str">
        <f>VLOOKUP(B236,'Tech. sheet (2)'!A:G,6,FALSE)</f>
        <v>T-918-925-140TS550S2828-RAS</v>
      </c>
      <c r="E236" s="436" t="str">
        <f>VLOOKUP(B236,'Tech. sheet (2)'!A:H,8,FALSE)</f>
        <v>ПРЯМ</v>
      </c>
      <c r="F236" s="436" t="str">
        <f>VLOOKUP(B236,'Tech. sheet (2)'!A:J,9,FALSE)</f>
        <v>900x893</v>
      </c>
      <c r="G236" s="436">
        <f>VLOOKUP(B236,'Tech. sheet (2)'!A:J,10,FALSE)</f>
        <v>1500</v>
      </c>
      <c r="H236" s="436">
        <f>VLOOKUP(A236,Register!B:E,4,FALSE)</f>
        <v>18000</v>
      </c>
      <c r="I236" s="129">
        <v>44701.0</v>
      </c>
      <c r="J236" s="270"/>
      <c r="K236" s="270"/>
      <c r="L236" s="270"/>
      <c r="M236" s="270"/>
      <c r="N236" s="270"/>
      <c r="O236" s="270"/>
      <c r="P236" s="270"/>
      <c r="Q236" s="270"/>
      <c r="R236" s="270"/>
      <c r="S236" s="270"/>
      <c r="T236" s="270"/>
      <c r="U236" s="270"/>
      <c r="V236" s="270"/>
      <c r="W236" s="270"/>
      <c r="X236" s="270"/>
      <c r="Y236" s="270"/>
      <c r="Z236" s="270"/>
    </row>
    <row r="237" ht="15.75" customHeight="1">
      <c r="A237" s="111" t="s">
        <v>1219</v>
      </c>
      <c r="B237" s="156" t="str">
        <f>VLOOKUP(A237,Register!B:D,3,FALSE)</f>
        <v>0,17x840x942 Alu/C</v>
      </c>
      <c r="C237" s="525" t="str">
        <f>VLOOKUP(B237,'Tech. sheet (2)'!A:G,5,FALSE)</f>
        <v>0,17x840x942 2,8/2,8 TH550</v>
      </c>
      <c r="D237" s="437" t="str">
        <f>VLOOKUP(B237,'Tech. sheet (2)'!A:G,6,FALSE)</f>
        <v>T-840-942-170TH550F2828-HBI ARP</v>
      </c>
      <c r="E237" s="436" t="str">
        <f>VLOOKUP(B237,'Tech. sheet (2)'!A:H,8,FALSE)</f>
        <v>ПРЯМ</v>
      </c>
      <c r="F237" s="436" t="str">
        <f>VLOOKUP(B237,'Tech. sheet (2)'!A:J,9,FALSE)</f>
        <v>917х813</v>
      </c>
      <c r="G237" s="436">
        <f>VLOOKUP(B237,'Tech. sheet (2)'!A:J,10,FALSE)</f>
        <v>1500</v>
      </c>
      <c r="H237" s="436">
        <f>VLOOKUP(A237,Register!B:E,4,FALSE)</f>
        <v>8000</v>
      </c>
      <c r="I237" s="129">
        <v>44701.0</v>
      </c>
      <c r="J237" s="270"/>
      <c r="K237" s="270"/>
      <c r="L237" s="270"/>
      <c r="M237" s="270"/>
      <c r="N237" s="270"/>
      <c r="O237" s="270"/>
      <c r="P237" s="270"/>
      <c r="Q237" s="270"/>
      <c r="R237" s="270"/>
      <c r="S237" s="270"/>
      <c r="T237" s="270"/>
      <c r="U237" s="270"/>
      <c r="V237" s="270"/>
      <c r="W237" s="270"/>
      <c r="X237" s="270"/>
      <c r="Y237" s="270"/>
      <c r="Z237" s="270"/>
    </row>
    <row r="238" ht="15.75" customHeight="1">
      <c r="A238" s="111" t="s">
        <v>1220</v>
      </c>
      <c r="B238" s="156" t="str">
        <f>VLOOKUP(A238,Register!B:D,3,FALSE)</f>
        <v>0,14x913x766 ALU/C</v>
      </c>
      <c r="C238" s="525" t="str">
        <f>VLOOKUP(B238,'Tech. sheet (2)'!A:G,5,FALSE)</f>
        <v>0,14x913x766 2,0/2,0 TS480</v>
      </c>
      <c r="D238" s="437" t="str">
        <f>VLOOKUP(B238,'Tech. sheet (2)'!A:G,6,FALSE)</f>
        <v>M-913-766-140TS480S2020-RAS</v>
      </c>
      <c r="E238" s="436" t="str">
        <f>VLOOKUP(B238,'Tech. sheet (2)'!A:H,8,FALSE)</f>
        <v>СКРОЛЛ</v>
      </c>
      <c r="F238" s="436" t="str">
        <f>VLOOKUP(B238,'Tech. sheet (2)'!A:J,9,FALSE)</f>
        <v>770х869</v>
      </c>
      <c r="G238" s="436">
        <f>VLOOKUP(B238,'Tech. sheet (2)'!A:J,10,FALSE)</f>
        <v>1500</v>
      </c>
      <c r="H238" s="436">
        <f>VLOOKUP(A238,Register!B:E,4,FALSE)</f>
        <v>30000</v>
      </c>
      <c r="I238" s="129">
        <v>44701.0</v>
      </c>
      <c r="J238" s="270"/>
      <c r="K238" s="270"/>
      <c r="L238" s="270"/>
      <c r="M238" s="270"/>
      <c r="N238" s="270"/>
      <c r="O238" s="270"/>
      <c r="P238" s="270"/>
      <c r="Q238" s="270"/>
      <c r="R238" s="270"/>
      <c r="S238" s="270"/>
      <c r="T238" s="270"/>
      <c r="U238" s="270"/>
      <c r="V238" s="270"/>
      <c r="W238" s="270"/>
      <c r="X238" s="270"/>
      <c r="Y238" s="270"/>
      <c r="Z238" s="270"/>
    </row>
    <row r="239" ht="15.75" customHeight="1">
      <c r="A239" s="111" t="s">
        <v>1221</v>
      </c>
      <c r="B239" s="156" t="str">
        <f>VLOOKUP(A239,Register!B:D,3,FALSE)</f>
        <v>0,18x896x795 BLANK</v>
      </c>
      <c r="C239" s="525" t="str">
        <f>VLOOKUP(B239,'Tech. sheet (2)'!A:G,5,FALSE)</f>
        <v>0,18x896x795 2,8/5,0 TH550</v>
      </c>
      <c r="D239" s="437" t="str">
        <f>VLOOKUP(B239,'Tech. sheet (2)'!A:G,6,FALSE)</f>
        <v>T-896-795-180TH550F2850-HBI BLANK</v>
      </c>
      <c r="E239" s="436" t="str">
        <f>VLOOKUP(B239,'Tech. sheet (2)'!A:H,8,FALSE)</f>
        <v>ПРЯМ</v>
      </c>
      <c r="F239" s="436" t="str">
        <f>VLOOKUP(B239,'Tech. sheet (2)'!A:J,9,FALSE)</f>
        <v>770х869</v>
      </c>
      <c r="G239" s="436">
        <f>VLOOKUP(B239,'Tech. sheet (2)'!A:J,10,FALSE)</f>
        <v>1500</v>
      </c>
      <c r="H239" s="436">
        <f>VLOOKUP(A239,Register!B:E,4,FALSE)</f>
        <v>36000</v>
      </c>
      <c r="I239" s="129">
        <v>44701.0</v>
      </c>
      <c r="J239" s="270"/>
      <c r="K239" s="270"/>
      <c r="L239" s="270"/>
      <c r="M239" s="270"/>
      <c r="N239" s="270"/>
      <c r="O239" s="270"/>
      <c r="P239" s="270"/>
      <c r="Q239" s="270"/>
      <c r="R239" s="270"/>
      <c r="S239" s="270"/>
      <c r="T239" s="270"/>
      <c r="U239" s="270"/>
      <c r="V239" s="270"/>
      <c r="W239" s="270"/>
      <c r="X239" s="270"/>
      <c r="Y239" s="270"/>
      <c r="Z239" s="270"/>
    </row>
    <row r="240" ht="15.75" customHeight="1">
      <c r="A240" s="111" t="s">
        <v>1222</v>
      </c>
      <c r="B240" s="156" t="str">
        <f>VLOOKUP(A240,Register!B:D,3,FALSE)</f>
        <v>0,17x896x795 BLANK</v>
      </c>
      <c r="C240" s="525" t="str">
        <f>VLOOKUP(B240,'Tech. sheet (2)'!A:G,5,FALSE)</f>
        <v>0,17x896x795 2,8/2,8 TH550</v>
      </c>
      <c r="D240" s="437" t="str">
        <f>VLOOKUP(B240,'Tech. sheet (2)'!A:G,6,FALSE)</f>
        <v>T-896-795-170TH550F2828-HBI BLANK</v>
      </c>
      <c r="E240" s="436" t="str">
        <f>VLOOKUP(B240,'Tech. sheet (2)'!A:H,8,FALSE)</f>
        <v>ПРЯМ</v>
      </c>
      <c r="F240" s="436" t="str">
        <f>VLOOKUP(B240,'Tech. sheet (2)'!A:J,9,FALSE)</f>
        <v>770х869</v>
      </c>
      <c r="G240" s="436">
        <f>VLOOKUP(B240,'Tech. sheet (2)'!A:J,10,FALSE)</f>
        <v>1500</v>
      </c>
      <c r="H240" s="436">
        <f>VLOOKUP(A240,Register!B:E,4,FALSE)</f>
        <v>40000</v>
      </c>
      <c r="I240" s="129">
        <v>44701.0</v>
      </c>
      <c r="J240" s="270"/>
      <c r="K240" s="270"/>
      <c r="L240" s="270"/>
      <c r="M240" s="270"/>
      <c r="N240" s="270"/>
      <c r="O240" s="270"/>
      <c r="P240" s="270"/>
      <c r="Q240" s="270"/>
      <c r="R240" s="270"/>
      <c r="S240" s="270"/>
      <c r="T240" s="270"/>
      <c r="U240" s="270"/>
      <c r="V240" s="270"/>
      <c r="W240" s="270"/>
      <c r="X240" s="270"/>
      <c r="Y240" s="270"/>
      <c r="Z240" s="270"/>
    </row>
    <row r="241" ht="15.75" customHeight="1">
      <c r="A241" s="111" t="s">
        <v>1223</v>
      </c>
      <c r="B241" s="156" t="str">
        <f>VLOOKUP(A241,Register!B:D,3,FALSE)</f>
        <v>0,17x896x795 BLANK</v>
      </c>
      <c r="C241" s="525" t="str">
        <f>VLOOKUP(B241,'Tech. sheet (2)'!A:G,5,FALSE)</f>
        <v>0,17x896x795 2,8/2,8 TH550</v>
      </c>
      <c r="D241" s="437" t="str">
        <f>VLOOKUP(B241,'Tech. sheet (2)'!A:G,6,FALSE)</f>
        <v>T-896-795-170TH550F2828-HBI BLANK</v>
      </c>
      <c r="E241" s="436" t="str">
        <f>VLOOKUP(B241,'Tech. sheet (2)'!A:H,8,FALSE)</f>
        <v>ПРЯМ</v>
      </c>
      <c r="F241" s="436" t="str">
        <f>VLOOKUP(B241,'Tech. sheet (2)'!A:J,9,FALSE)</f>
        <v>770х869</v>
      </c>
      <c r="G241" s="436">
        <f>VLOOKUP(B241,'Tech. sheet (2)'!A:J,10,FALSE)</f>
        <v>1500</v>
      </c>
      <c r="H241" s="436">
        <f>VLOOKUP(A241,Register!B:E,4,FALSE)</f>
        <v>50000</v>
      </c>
      <c r="I241" s="129">
        <v>44701.0</v>
      </c>
      <c r="J241" s="270"/>
      <c r="K241" s="270"/>
      <c r="L241" s="270"/>
      <c r="M241" s="270"/>
      <c r="N241" s="270"/>
      <c r="O241" s="270"/>
      <c r="P241" s="270"/>
      <c r="Q241" s="270"/>
      <c r="R241" s="270"/>
      <c r="S241" s="270"/>
      <c r="T241" s="270"/>
      <c r="U241" s="270"/>
      <c r="V241" s="270"/>
      <c r="W241" s="270"/>
      <c r="X241" s="270"/>
      <c r="Y241" s="270"/>
      <c r="Z241" s="270"/>
    </row>
    <row r="242" ht="15.75" customHeight="1">
      <c r="A242" s="111" t="s">
        <v>1213</v>
      </c>
      <c r="B242" s="156" t="str">
        <f>VLOOKUP(A242,Register!B:D,3,FALSE)</f>
        <v>OT153-ELQ0561A2A HBI</v>
      </c>
      <c r="C242" s="525" t="str">
        <f>VLOOKUP(B242,'Tech. sheet (2)'!A:G,5,FALSE)</f>
        <v>0,27x950x876 2,8/2,8 TH435</v>
      </c>
      <c r="D242" s="437" t="str">
        <f>VLOOKUP(B242,'Tech. sheet (2)'!A:G,6,FALSE)</f>
        <v>M-950-876-270TH435S2828-HBI</v>
      </c>
      <c r="E242" s="436" t="str">
        <f>VLOOKUP(B242,'Tech. sheet (2)'!A:H,8,FALSE)</f>
        <v>СКРОЛЛ</v>
      </c>
      <c r="F242" s="436" t="str">
        <f>VLOOKUP(B242,'Tech. sheet (2)'!A:J,9,FALSE)</f>
        <v>920х935</v>
      </c>
      <c r="G242" s="436">
        <f>VLOOKUP(B242,'Tech. sheet (2)'!A:J,10,FALSE)</f>
        <v>1100</v>
      </c>
      <c r="H242" s="436">
        <f>VLOOKUP(A242,Register!B:E,4,FALSE)</f>
        <v>16000</v>
      </c>
      <c r="I242" s="129">
        <v>44704.0</v>
      </c>
      <c r="J242" s="270"/>
      <c r="K242" s="270"/>
      <c r="L242" s="270"/>
      <c r="M242" s="270"/>
      <c r="N242" s="270"/>
      <c r="O242" s="270"/>
      <c r="P242" s="270"/>
      <c r="Q242" s="270"/>
      <c r="R242" s="270"/>
      <c r="S242" s="270"/>
      <c r="T242" s="270"/>
      <c r="U242" s="270"/>
      <c r="V242" s="270"/>
      <c r="W242" s="270"/>
      <c r="X242" s="270"/>
      <c r="Y242" s="270"/>
      <c r="Z242" s="270"/>
    </row>
    <row r="243" ht="15.75" customHeight="1">
      <c r="A243" s="111" t="s">
        <v>1224</v>
      </c>
      <c r="B243" s="156" t="str">
        <f>VLOOKUP(A243,Register!B:D,3,FALSE)</f>
        <v>OT153-ELQ0561A2A HBI</v>
      </c>
      <c r="C243" s="525" t="str">
        <f>VLOOKUP(B243,'Tech. sheet (2)'!A:G,5,FALSE)</f>
        <v>0,27x950x876 2,8/2,8 TH435</v>
      </c>
      <c r="D243" s="437" t="str">
        <f>VLOOKUP(B243,'Tech. sheet (2)'!A:G,6,FALSE)</f>
        <v>M-950-876-270TH435S2828-HBI</v>
      </c>
      <c r="E243" s="436" t="str">
        <f>VLOOKUP(B243,'Tech. sheet (2)'!A:H,8,FALSE)</f>
        <v>СКРОЛЛ</v>
      </c>
      <c r="F243" s="436" t="str">
        <f>VLOOKUP(B243,'Tech. sheet (2)'!A:J,9,FALSE)</f>
        <v>920х935</v>
      </c>
      <c r="G243" s="436">
        <f>VLOOKUP(B243,'Tech. sheet (2)'!A:J,10,FALSE)</f>
        <v>1100</v>
      </c>
      <c r="H243" s="436">
        <f>VLOOKUP(A243,Register!B:E,4,FALSE)</f>
        <v>20000</v>
      </c>
      <c r="I243" s="129">
        <v>44704.0</v>
      </c>
      <c r="J243" s="270"/>
      <c r="K243" s="270"/>
      <c r="L243" s="270"/>
      <c r="M243" s="270"/>
      <c r="N243" s="270"/>
      <c r="O243" s="270"/>
      <c r="P243" s="270"/>
      <c r="Q243" s="270"/>
      <c r="R243" s="270"/>
      <c r="S243" s="270"/>
      <c r="T243" s="270"/>
      <c r="U243" s="270"/>
      <c r="V243" s="270"/>
      <c r="W243" s="270"/>
      <c r="X243" s="270"/>
      <c r="Y243" s="270"/>
      <c r="Z243" s="270"/>
    </row>
    <row r="244" ht="15.75" customHeight="1">
      <c r="A244" s="111" t="s">
        <v>1223</v>
      </c>
      <c r="B244" s="156" t="str">
        <f>VLOOKUP(A244,Register!B:D,3,FALSE)</f>
        <v>0,17x896x795 BLANK</v>
      </c>
      <c r="C244" s="525" t="str">
        <f>VLOOKUP(B244,'Tech. sheet (2)'!A:G,5,FALSE)</f>
        <v>0,17x896x795 2,8/2,8 TH550</v>
      </c>
      <c r="D244" s="437" t="str">
        <f>VLOOKUP(B244,'Tech. sheet (2)'!A:G,6,FALSE)</f>
        <v>T-896-795-170TH550F2828-HBI BLANK</v>
      </c>
      <c r="E244" s="436" t="str">
        <f>VLOOKUP(B244,'Tech. sheet (2)'!A:H,8,FALSE)</f>
        <v>ПРЯМ</v>
      </c>
      <c r="F244" s="436" t="str">
        <f>VLOOKUP(B244,'Tech. sheet (2)'!A:J,9,FALSE)</f>
        <v>770х869</v>
      </c>
      <c r="G244" s="436">
        <f>VLOOKUP(B244,'Tech. sheet (2)'!A:J,10,FALSE)</f>
        <v>1500</v>
      </c>
      <c r="H244" s="436">
        <f>VLOOKUP(A244,Register!B:E,4,FALSE)</f>
        <v>50000</v>
      </c>
      <c r="I244" s="129">
        <v>44704.0</v>
      </c>
      <c r="J244" s="270"/>
      <c r="K244" s="270"/>
      <c r="L244" s="270"/>
      <c r="M244" s="270"/>
      <c r="N244" s="270"/>
      <c r="O244" s="270"/>
      <c r="P244" s="270"/>
      <c r="Q244" s="270"/>
      <c r="R244" s="270"/>
      <c r="S244" s="270"/>
      <c r="T244" s="270"/>
      <c r="U244" s="270"/>
      <c r="V244" s="270"/>
      <c r="W244" s="270"/>
      <c r="X244" s="270"/>
      <c r="Y244" s="270"/>
      <c r="Z244" s="270"/>
    </row>
    <row r="245" ht="15.75" customHeight="1">
      <c r="A245" s="111" t="s">
        <v>1229</v>
      </c>
      <c r="B245" s="156" t="str">
        <f>VLOOKUP(A245,Register!B:D,3,FALSE)</f>
        <v>OT62-ELQ6216A2A ver2</v>
      </c>
      <c r="C245" s="525" t="str">
        <f>VLOOKUP(B245,'Tech. sheet (2)'!A:G,5,FALSE)</f>
        <v>0,17x954x848 2,8/2,8 TH435</v>
      </c>
      <c r="D245" s="437" t="str">
        <f>VLOOKUP(B245,'Tech. sheet (2)'!A:G,6,FALSE)</f>
        <v>M-954-848-170TH435S2828-HBI</v>
      </c>
      <c r="E245" s="436" t="str">
        <f>VLOOKUP(B245,'Tech. sheet (2)'!A:H,8,FALSE)</f>
        <v>СКРОЛЛ</v>
      </c>
      <c r="F245" s="436" t="str">
        <f>VLOOKUP(B245,'Tech. sheet (2)'!A:J,9,FALSE)</f>
        <v>830x917</v>
      </c>
      <c r="G245" s="436">
        <f>VLOOKUP(B245,'Tech. sheet (2)'!A:J,10,FALSE)</f>
        <v>1500</v>
      </c>
      <c r="H245" s="436">
        <f>VLOOKUP(A245,Register!B:E,4,FALSE)</f>
        <v>30000</v>
      </c>
      <c r="I245" s="129">
        <v>44705.0</v>
      </c>
      <c r="J245" s="270"/>
      <c r="K245" s="270"/>
      <c r="L245" s="270"/>
      <c r="M245" s="270"/>
      <c r="N245" s="270"/>
      <c r="O245" s="270"/>
      <c r="P245" s="270"/>
      <c r="Q245" s="270"/>
      <c r="R245" s="270"/>
      <c r="S245" s="270"/>
      <c r="T245" s="270"/>
      <c r="U245" s="270"/>
      <c r="V245" s="270"/>
      <c r="W245" s="270"/>
      <c r="X245" s="270"/>
      <c r="Y245" s="270"/>
      <c r="Z245" s="270"/>
    </row>
    <row r="246" ht="15.75" customHeight="1">
      <c r="A246" s="111" t="s">
        <v>1230</v>
      </c>
      <c r="B246" s="156" t="str">
        <f>VLOOKUP(A246,Register!B:D,3,FALSE)</f>
        <v>OT62-ELQ6216A2A ver2</v>
      </c>
      <c r="C246" s="525" t="str">
        <f>VLOOKUP(B246,'Tech. sheet (2)'!A:G,5,FALSE)</f>
        <v>0,17x954x848 2,8/2,8 TH435</v>
      </c>
      <c r="D246" s="437" t="str">
        <f>VLOOKUP(B246,'Tech. sheet (2)'!A:G,6,FALSE)</f>
        <v>M-954-848-170TH435S2828-HBI</v>
      </c>
      <c r="E246" s="436" t="str">
        <f>VLOOKUP(B246,'Tech. sheet (2)'!A:H,8,FALSE)</f>
        <v>СКРОЛЛ</v>
      </c>
      <c r="F246" s="436" t="str">
        <f>VLOOKUP(B246,'Tech. sheet (2)'!A:J,9,FALSE)</f>
        <v>830x917</v>
      </c>
      <c r="G246" s="436">
        <f>VLOOKUP(B246,'Tech. sheet (2)'!A:J,10,FALSE)</f>
        <v>1500</v>
      </c>
      <c r="H246" s="436">
        <f>VLOOKUP(A246,Register!B:E,4,FALSE)</f>
        <v>30000</v>
      </c>
      <c r="I246" s="129">
        <v>44705.0</v>
      </c>
      <c r="J246" s="270"/>
      <c r="K246" s="270"/>
      <c r="L246" s="270"/>
      <c r="M246" s="270"/>
      <c r="N246" s="270"/>
      <c r="O246" s="270"/>
      <c r="P246" s="270"/>
      <c r="Q246" s="270"/>
      <c r="R246" s="270"/>
      <c r="S246" s="270"/>
      <c r="T246" s="270"/>
      <c r="U246" s="270"/>
      <c r="V246" s="270"/>
      <c r="W246" s="270"/>
      <c r="X246" s="270"/>
      <c r="Y246" s="270"/>
      <c r="Z246" s="270"/>
    </row>
    <row r="247" ht="15.75" customHeight="1">
      <c r="A247" s="111" t="s">
        <v>1225</v>
      </c>
      <c r="B247" s="156" t="str">
        <f>VLOOKUP(A247,Register!B:D,3,FALSE)</f>
        <v>0,17x836x942 Alu/C</v>
      </c>
      <c r="C247" s="525" t="str">
        <f>VLOOKUP(B247,'Tech. sheet (2)'!A:G,5,FALSE)</f>
        <v>0,17x836x942  2,8/2,8 TH435</v>
      </c>
      <c r="D247" s="437" t="str">
        <f>VLOOKUP(B247,'Tech. sheet (2)'!A:G,6,FALSE)</f>
        <v>T-836-942-170TH435S2828-ARF</v>
      </c>
      <c r="E247" s="436" t="str">
        <f>VLOOKUP(B247,'Tech. sheet (2)'!A:H,8,FALSE)</f>
        <v>ПРЯМ</v>
      </c>
      <c r="F247" s="436" t="str">
        <f>VLOOKUP(B247,'Tech. sheet (2)'!A:J,9,FALSE)</f>
        <v>917х813</v>
      </c>
      <c r="G247" s="436">
        <f>VLOOKUP(B247,'Tech. sheet (2)'!A:J,10,FALSE)</f>
        <v>1500</v>
      </c>
      <c r="H247" s="436">
        <f>VLOOKUP(A247,Register!B:E,4,FALSE)</f>
        <v>40000</v>
      </c>
      <c r="I247" s="129">
        <v>44705.0</v>
      </c>
      <c r="J247" s="270"/>
      <c r="K247" s="270"/>
      <c r="L247" s="270"/>
      <c r="M247" s="270"/>
      <c r="N247" s="270"/>
      <c r="O247" s="270"/>
      <c r="P247" s="270"/>
      <c r="Q247" s="270"/>
      <c r="R247" s="270"/>
      <c r="S247" s="270"/>
      <c r="T247" s="270"/>
      <c r="U247" s="270"/>
      <c r="V247" s="270"/>
      <c r="W247" s="270"/>
      <c r="X247" s="270"/>
      <c r="Y247" s="270"/>
      <c r="Z247" s="270"/>
    </row>
    <row r="248" ht="15.75" customHeight="1">
      <c r="A248" s="111" t="s">
        <v>1231</v>
      </c>
      <c r="B248" s="156" t="str">
        <f>VLOOKUP(A248,Register!B:D,3,FALSE)</f>
        <v>OT070-ELQ7013A9A </v>
      </c>
      <c r="C248" s="525" t="str">
        <f>VLOOKUP(B248,'Tech. sheet (2)'!A:G,5,FALSE)</f>
        <v>0,17x922x868 2,8/2,8 TH580</v>
      </c>
      <c r="D248" s="437" t="str">
        <f>VLOOKUP(B248,'Tech. sheet (2)'!A:G,6,FALSE)</f>
        <v>M-922-868-170TH580S2828-HBI</v>
      </c>
      <c r="E248" s="436" t="str">
        <f>VLOOKUP(B248,'Tech. sheet (2)'!A:H,8,FALSE)</f>
        <v>СКРОЛЛ</v>
      </c>
      <c r="F248" s="436" t="str">
        <f>VLOOKUP(B248,'Tech. sheet (2)'!A:J,9,FALSE)</f>
        <v>884х850</v>
      </c>
      <c r="G248" s="436">
        <f>VLOOKUP(B248,'Tech. sheet (2)'!A:J,10,FALSE)</f>
        <v>1500</v>
      </c>
      <c r="H248" s="436">
        <f>VLOOKUP(A248,Register!B:E,4,FALSE)</f>
        <v>22000</v>
      </c>
      <c r="I248" s="129">
        <v>44706.0</v>
      </c>
      <c r="J248" s="270"/>
      <c r="K248" s="270"/>
      <c r="L248" s="270"/>
      <c r="M248" s="270"/>
      <c r="N248" s="270"/>
      <c r="O248" s="270"/>
      <c r="P248" s="270"/>
      <c r="Q248" s="270"/>
      <c r="R248" s="270"/>
      <c r="S248" s="270"/>
      <c r="T248" s="270"/>
      <c r="U248" s="270"/>
      <c r="V248" s="270"/>
      <c r="W248" s="270"/>
      <c r="X248" s="270"/>
      <c r="Y248" s="270"/>
      <c r="Z248" s="270"/>
    </row>
    <row r="249" ht="15.75" customHeight="1">
      <c r="A249" s="111" t="s">
        <v>1232</v>
      </c>
      <c r="B249" s="156" t="str">
        <f>VLOOKUP(A249,Register!B:D,3,FALSE)</f>
        <v>0,17x922x868 HBI TH580 BLANK</v>
      </c>
      <c r="C249" s="525" t="str">
        <f>VLOOKUP(B249,'Tech. sheet (2)'!A:G,5,FALSE)</f>
        <v>0,17x922x868 2,8/2,8 TH580</v>
      </c>
      <c r="D249" s="437" t="str">
        <f>VLOOKUP(B249,'Tech. sheet (2)'!A:G,6,FALSE)</f>
        <v>M-922-868-170TH580S2828-HBI BLANK</v>
      </c>
      <c r="E249" s="436" t="str">
        <f>VLOOKUP(B249,'Tech. sheet (2)'!A:H,8,FALSE)</f>
        <v>СКРОЛЛ</v>
      </c>
      <c r="F249" s="436" t="str">
        <f>VLOOKUP(B249,'Tech. sheet (2)'!A:J,9,FALSE)</f>
        <v>884х850</v>
      </c>
      <c r="G249" s="436">
        <f>VLOOKUP(B249,'Tech. sheet (2)'!A:J,10,FALSE)</f>
        <v>1500</v>
      </c>
      <c r="H249" s="436">
        <f>VLOOKUP(A249,Register!B:E,4,FALSE)</f>
        <v>10000</v>
      </c>
      <c r="I249" s="129">
        <v>44706.0</v>
      </c>
      <c r="J249" s="270"/>
      <c r="K249" s="270"/>
      <c r="L249" s="270"/>
      <c r="M249" s="270"/>
      <c r="N249" s="270"/>
      <c r="O249" s="270"/>
      <c r="P249" s="270"/>
      <c r="Q249" s="270"/>
      <c r="R249" s="270"/>
      <c r="S249" s="270"/>
      <c r="T249" s="270"/>
      <c r="U249" s="270"/>
      <c r="V249" s="270"/>
      <c r="W249" s="270"/>
      <c r="X249" s="270"/>
      <c r="Y249" s="270"/>
      <c r="Z249" s="270"/>
    </row>
    <row r="250" ht="15.75" customHeight="1">
      <c r="A250" s="111" t="s">
        <v>1233</v>
      </c>
      <c r="B250" s="156" t="str">
        <f>VLOOKUP(A250,Register!B:D,3,FALSE)</f>
        <v>0,17x896x795 BLANK</v>
      </c>
      <c r="C250" s="525" t="str">
        <f>VLOOKUP(B250,'Tech. sheet (2)'!A:G,5,FALSE)</f>
        <v>0,17x896x795 2,8/2,8 TH550</v>
      </c>
      <c r="D250" s="437" t="str">
        <f>VLOOKUP(B250,'Tech. sheet (2)'!A:G,6,FALSE)</f>
        <v>T-896-795-170TH550F2828-HBI BLANK</v>
      </c>
      <c r="E250" s="436" t="str">
        <f>VLOOKUP(B250,'Tech. sheet (2)'!A:H,8,FALSE)</f>
        <v>ПРЯМ</v>
      </c>
      <c r="F250" s="436" t="str">
        <f>VLOOKUP(B250,'Tech. sheet (2)'!A:J,9,FALSE)</f>
        <v>770х869</v>
      </c>
      <c r="G250" s="436">
        <f>VLOOKUP(B250,'Tech. sheet (2)'!A:J,10,FALSE)</f>
        <v>1500</v>
      </c>
      <c r="H250" s="436">
        <f>VLOOKUP(A250,Register!B:E,4,FALSE)</f>
        <v>23000</v>
      </c>
      <c r="I250" s="129">
        <v>44707.0</v>
      </c>
      <c r="J250" s="270"/>
      <c r="K250" s="270"/>
      <c r="L250" s="270"/>
      <c r="M250" s="270"/>
      <c r="N250" s="270"/>
      <c r="O250" s="270"/>
      <c r="P250" s="270"/>
      <c r="Q250" s="270"/>
      <c r="R250" s="270"/>
      <c r="S250" s="270"/>
      <c r="T250" s="270"/>
      <c r="U250" s="270"/>
      <c r="V250" s="270"/>
      <c r="W250" s="270"/>
      <c r="X250" s="270"/>
      <c r="Y250" s="270"/>
      <c r="Z250" s="270"/>
    </row>
    <row r="251" ht="15.75" customHeight="1">
      <c r="A251" s="111" t="s">
        <v>1234</v>
      </c>
      <c r="B251" s="156" t="str">
        <f>VLOOKUP(A251,Register!B:D,3,FALSE)</f>
        <v>0,16x942x790 ALU/С</v>
      </c>
      <c r="C251" s="525" t="str">
        <f>VLOOKUP(B251,'Tech. sheet (2)'!A:G,5,FALSE)</f>
        <v>0,16x942x790 2,0/2,0 TS340</v>
      </c>
      <c r="D251" s="437" t="str">
        <f>VLOOKUP(B251,'Tech. sheet (2)'!A:G,6,FALSE)</f>
        <v>M-942-790-160TS340S2020-RAS</v>
      </c>
      <c r="E251" s="436" t="str">
        <f>VLOOKUP(B251,'Tech. sheet (2)'!A:H,8,FALSE)</f>
        <v>СКРОЛЛ</v>
      </c>
      <c r="F251" s="436" t="str">
        <f>VLOOKUP(B251,'Tech. sheet (2)'!A:J,9,FALSE)</f>
        <v>830х917</v>
      </c>
      <c r="G251" s="436">
        <f>VLOOKUP(B251,'Tech. sheet (2)'!A:J,10,FALSE)</f>
        <v>1700</v>
      </c>
      <c r="H251" s="436">
        <f>VLOOKUP(A251,Register!B:E,4,FALSE)</f>
        <v>40000</v>
      </c>
      <c r="I251" s="129">
        <v>44707.0</v>
      </c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</row>
    <row r="252" ht="15.75" customHeight="1">
      <c r="A252" s="156" t="s">
        <v>1239</v>
      </c>
      <c r="B252" s="156" t="str">
        <f>VLOOKUP(A252,Register!B:D,3,FALSE)</f>
        <v>0,20x908x1112 BLANK</v>
      </c>
      <c r="C252" s="525" t="str">
        <f>VLOOKUP(B252,'Tech. sheet (2)'!A:G,5,FALSE)</f>
        <v>0,20x908x1112 2,8/2,8 TS260</v>
      </c>
      <c r="D252" s="437" t="str">
        <f>VLOOKUP(B252,'Tech. sheet (2)'!A:G,6,FALSE)</f>
        <v>T-908-1112-200TS260S2828-USK BLANK</v>
      </c>
      <c r="E252" s="436" t="str">
        <f>VLOOKUP(B252,'Tech. sheet (2)'!A:H,8,FALSE)</f>
        <v>ПРЯМ</v>
      </c>
      <c r="F252" s="436" t="str">
        <f>VLOOKUP(B252,'Tech. sheet (2)'!A:J,9,FALSE)</f>
        <v>1088х883</v>
      </c>
      <c r="G252" s="436">
        <f>VLOOKUP(B252,'Tech. sheet (2)'!A:J,10,FALSE)</f>
        <v>1100</v>
      </c>
      <c r="H252" s="436">
        <f>VLOOKUP(A252,Register!B:E,4,FALSE)</f>
        <v>12000</v>
      </c>
      <c r="I252" s="129">
        <v>44707.0</v>
      </c>
      <c r="J252" s="270"/>
      <c r="K252" s="270"/>
      <c r="L252" s="270"/>
      <c r="M252" s="270"/>
      <c r="N252" s="270"/>
      <c r="O252" s="270"/>
      <c r="P252" s="270"/>
      <c r="Q252" s="270"/>
      <c r="R252" s="270"/>
      <c r="S252" s="270"/>
      <c r="T252" s="270"/>
      <c r="U252" s="270"/>
      <c r="V252" s="270"/>
      <c r="W252" s="270"/>
      <c r="X252" s="270"/>
      <c r="Y252" s="270"/>
      <c r="Z252" s="270"/>
    </row>
    <row r="253" ht="15.75" customHeight="1">
      <c r="A253" s="156" t="s">
        <v>1240</v>
      </c>
      <c r="B253" s="156" t="str">
        <f>VLOOKUP(A253,Register!B:D,3,FALSE)</f>
        <v>0,18x877x1066 BLANK</v>
      </c>
      <c r="C253" s="525" t="str">
        <f>VLOOKUP(B253,'Tech. sheet (2)'!A:G,5,FALSE)</f>
        <v>0,18x877x1066 2,8/2,8 TS275</v>
      </c>
      <c r="D253" s="437" t="str">
        <f>VLOOKUP(B253,'Tech. sheet (2)'!A:G,6,FALSE)</f>
        <v>T-877-1066-180TS275S2828-USK BLANK</v>
      </c>
      <c r="E253" s="436" t="str">
        <f>VLOOKUP(B253,'Tech. sheet (2)'!A:H,8,FALSE)</f>
        <v>ПРЯМ</v>
      </c>
      <c r="F253" s="436" t="str">
        <f>VLOOKUP(B253,'Tech. sheet (2)'!A:J,9,FALSE)</f>
        <v>1041х852</v>
      </c>
      <c r="G253" s="436">
        <f>VLOOKUP(B253,'Tech. sheet (2)'!A:J,10,FALSE)</f>
        <v>1100</v>
      </c>
      <c r="H253" s="436">
        <f>VLOOKUP(A253,Register!B:E,4,FALSE)</f>
        <v>8000</v>
      </c>
      <c r="I253" s="129">
        <v>44707.0</v>
      </c>
      <c r="J253" s="270"/>
      <c r="K253" s="270"/>
      <c r="L253" s="270"/>
      <c r="M253" s="270"/>
      <c r="N253" s="270"/>
      <c r="O253" s="270"/>
      <c r="P253" s="270"/>
      <c r="Q253" s="270"/>
      <c r="R253" s="270"/>
      <c r="S253" s="270"/>
      <c r="T253" s="270"/>
      <c r="U253" s="270"/>
      <c r="V253" s="270"/>
      <c r="W253" s="270"/>
      <c r="X253" s="270"/>
      <c r="Y253" s="270"/>
      <c r="Z253" s="270"/>
    </row>
    <row r="254" ht="15.75" customHeight="1">
      <c r="A254" s="111" t="s">
        <v>1241</v>
      </c>
      <c r="B254" s="156" t="str">
        <f>VLOOKUP(A254,Register!B:D,3,FALSE)</f>
        <v>OT96 0,20  alu/g ARK</v>
      </c>
      <c r="C254" s="525" t="str">
        <f>VLOOKUP(B254,'Tech. sheet (2)'!A:G,5,FALSE)</f>
        <v>0,20x808x908 2,8/2,8 TS275</v>
      </c>
      <c r="D254" s="437" t="str">
        <f>VLOOKUP(B254,'Tech. sheet (2)'!A:G,6,FALSE)</f>
        <v>M-808-908-200TS275F2828-ARK  </v>
      </c>
      <c r="E254" s="436" t="str">
        <f>VLOOKUP(B254,'Tech. sheet (2)'!A:H,8,FALSE)</f>
        <v>СКРОЛЛ</v>
      </c>
      <c r="F254" s="436" t="str">
        <f>VLOOKUP(B254,'Tech. sheet (2)'!A:J,9,FALSE)</f>
        <v>900х771</v>
      </c>
      <c r="G254" s="436">
        <f>VLOOKUP(B254,'Tech. sheet (2)'!A:J,10,FALSE)</f>
        <v>1600</v>
      </c>
      <c r="H254" s="436">
        <f>VLOOKUP(A254,Register!B:E,4,FALSE)</f>
        <v>40000</v>
      </c>
      <c r="I254" s="129">
        <v>44708.0</v>
      </c>
      <c r="J254" s="270"/>
      <c r="K254" s="270"/>
      <c r="L254" s="270"/>
      <c r="M254" s="270"/>
      <c r="N254" s="270"/>
      <c r="O254" s="270"/>
      <c r="P254" s="270"/>
      <c r="Q254" s="270"/>
      <c r="R254" s="270"/>
      <c r="S254" s="270"/>
      <c r="T254" s="270"/>
      <c r="U254" s="270"/>
      <c r="V254" s="270"/>
      <c r="W254" s="270"/>
      <c r="X254" s="270"/>
      <c r="Y254" s="270"/>
      <c r="Z254" s="270"/>
    </row>
    <row r="255" ht="15.75" customHeight="1">
      <c r="A255" s="111" t="s">
        <v>1242</v>
      </c>
      <c r="B255" s="156" t="str">
        <f>VLOOKUP(A255,Register!B:D,3,FALSE)</f>
        <v>OT96 0,20  alu/g ARK</v>
      </c>
      <c r="C255" s="525" t="str">
        <f>VLOOKUP(B255,'Tech. sheet (2)'!A:G,5,FALSE)</f>
        <v>0,20x808x908 2,8/2,8 TS275</v>
      </c>
      <c r="D255" s="437" t="str">
        <f>VLOOKUP(B255,'Tech. sheet (2)'!A:G,6,FALSE)</f>
        <v>M-808-908-200TS275F2828-ARK  </v>
      </c>
      <c r="E255" s="436" t="str">
        <f>VLOOKUP(B255,'Tech. sheet (2)'!A:H,8,FALSE)</f>
        <v>СКРОЛЛ</v>
      </c>
      <c r="F255" s="436" t="str">
        <f>VLOOKUP(B255,'Tech. sheet (2)'!A:J,9,FALSE)</f>
        <v>900х771</v>
      </c>
      <c r="G255" s="436">
        <f>VLOOKUP(B255,'Tech. sheet (2)'!A:J,10,FALSE)</f>
        <v>1600</v>
      </c>
      <c r="H255" s="436">
        <f>VLOOKUP(A255,Register!B:E,4,FALSE)</f>
        <v>20000</v>
      </c>
      <c r="I255" s="129">
        <v>44709.0</v>
      </c>
      <c r="J255" s="270"/>
      <c r="K255" s="270"/>
      <c r="L255" s="270"/>
      <c r="M255" s="270"/>
      <c r="N255" s="270"/>
      <c r="O255" s="270"/>
      <c r="P255" s="270"/>
      <c r="Q255" s="270"/>
      <c r="R255" s="270"/>
      <c r="S255" s="270"/>
      <c r="T255" s="270"/>
      <c r="U255" s="270"/>
      <c r="V255" s="270"/>
      <c r="W255" s="270"/>
      <c r="X255" s="270"/>
      <c r="Y255" s="270"/>
      <c r="Z255" s="270"/>
    </row>
    <row r="256" ht="15.75" customHeight="1">
      <c r="A256" s="111" t="s">
        <v>1238</v>
      </c>
      <c r="B256" s="156" t="str">
        <f>VLOOKUP(A256,Register!B:D,3,FALSE)</f>
        <v>0,17x896x795 BLANK</v>
      </c>
      <c r="C256" s="525" t="str">
        <f>VLOOKUP(B256,'Tech. sheet (2)'!A:G,5,FALSE)</f>
        <v>0,17x896x795 2,8/2,8 TH550</v>
      </c>
      <c r="D256" s="437" t="str">
        <f>VLOOKUP(B256,'Tech. sheet (2)'!A:G,6,FALSE)</f>
        <v>T-896-795-170TH550F2828-HBI BLANK</v>
      </c>
      <c r="E256" s="436" t="str">
        <f>VLOOKUP(B256,'Tech. sheet (2)'!A:H,8,FALSE)</f>
        <v>ПРЯМ</v>
      </c>
      <c r="F256" s="436" t="str">
        <f>VLOOKUP(B256,'Tech. sheet (2)'!A:J,9,FALSE)</f>
        <v>770х869</v>
      </c>
      <c r="G256" s="436">
        <f>VLOOKUP(B256,'Tech. sheet (2)'!A:J,10,FALSE)</f>
        <v>1500</v>
      </c>
      <c r="H256" s="436">
        <f>VLOOKUP(A256,Register!B:E,4,FALSE)</f>
        <v>50000</v>
      </c>
      <c r="I256" s="129">
        <v>44710.0</v>
      </c>
      <c r="J256" s="270"/>
      <c r="K256" s="270"/>
      <c r="L256" s="270"/>
      <c r="M256" s="270"/>
      <c r="N256" s="270"/>
      <c r="O256" s="270"/>
      <c r="P256" s="270"/>
      <c r="Q256" s="270"/>
      <c r="R256" s="270"/>
      <c r="S256" s="270"/>
      <c r="T256" s="270"/>
      <c r="U256" s="270"/>
      <c r="V256" s="270"/>
      <c r="W256" s="270"/>
      <c r="X256" s="270"/>
      <c r="Y256" s="270"/>
      <c r="Z256" s="270"/>
    </row>
    <row r="257" ht="15.75" customHeight="1">
      <c r="A257" s="111" t="s">
        <v>1247</v>
      </c>
      <c r="B257" s="156" t="str">
        <f>VLOOKUP(A257,Register!B:D,3,FALSE)</f>
        <v>0,14x913x766 USK A08</v>
      </c>
      <c r="C257" s="525" t="str">
        <f>VLOOKUP(B257,'Tech. sheet (2)'!A:G,5,FALSE)</f>
        <v>0,14x913x766 2,0/2,0 TS480</v>
      </c>
      <c r="D257" s="437" t="str">
        <f>VLOOKUP(B257,'Tech. sheet (2)'!A:G,6,FALSE)</f>
        <v>M-913-766-140TS480S2020-USK</v>
      </c>
      <c r="E257" s="436" t="str">
        <f>VLOOKUP(B257,'Tech. sheet (2)'!A:H,8,FALSE)</f>
        <v>СКРОЛЛ</v>
      </c>
      <c r="F257" s="436" t="str">
        <f>VLOOKUP(B257,'Tech. sheet (2)'!A:J,9,FALSE)</f>
        <v>770х869</v>
      </c>
      <c r="G257" s="436">
        <f>VLOOKUP(B257,'Tech. sheet (2)'!A:J,10,FALSE)</f>
        <v>1500</v>
      </c>
      <c r="H257" s="436">
        <f>VLOOKUP(A257,Register!B:E,4,FALSE)</f>
        <v>30000</v>
      </c>
      <c r="I257" s="129">
        <v>44711.0</v>
      </c>
      <c r="J257" s="270"/>
      <c r="K257" s="270"/>
      <c r="L257" s="270"/>
      <c r="M257" s="270"/>
      <c r="N257" s="270"/>
      <c r="O257" s="270"/>
      <c r="P257" s="270"/>
      <c r="Q257" s="270"/>
      <c r="R257" s="270"/>
      <c r="S257" s="270"/>
      <c r="T257" s="270"/>
      <c r="U257" s="270"/>
      <c r="V257" s="270"/>
      <c r="W257" s="270"/>
      <c r="X257" s="270"/>
      <c r="Y257" s="270"/>
      <c r="Z257" s="270"/>
    </row>
    <row r="258" ht="15.75" customHeight="1">
      <c r="A258" s="111" t="s">
        <v>1246</v>
      </c>
      <c r="B258" s="156" t="str">
        <f>VLOOKUP(A258,Register!B:D,3,FALSE)</f>
        <v>0,14x913x766 21E</v>
      </c>
      <c r="C258" s="525" t="str">
        <f>VLOOKUP(B258,'Tech. sheet (2)'!A:G,5,FALSE)</f>
        <v>0,14x913x766 2,0/2,0 TS480</v>
      </c>
      <c r="D258" s="437" t="str">
        <f>VLOOKUP(B258,'Tech. sheet (2)'!A:G,6,FALSE)</f>
        <v>M-913-766-140TS480S2020-RAS</v>
      </c>
      <c r="E258" s="436" t="str">
        <f>VLOOKUP(B258,'Tech. sheet (2)'!A:H,8,FALSE)</f>
        <v>СКРОЛЛ</v>
      </c>
      <c r="F258" s="436" t="str">
        <f>VLOOKUP(B258,'Tech. sheet (2)'!A:J,9,FALSE)</f>
        <v>770х869</v>
      </c>
      <c r="G258" s="436">
        <f>VLOOKUP(B258,'Tech. sheet (2)'!A:J,10,FALSE)</f>
        <v>1500</v>
      </c>
      <c r="H258" s="436">
        <f>VLOOKUP(A258,Register!B:E,4,FALSE)</f>
        <v>11000</v>
      </c>
      <c r="I258" s="129">
        <v>44711.0</v>
      </c>
      <c r="J258" s="270"/>
      <c r="K258" s="270"/>
      <c r="L258" s="270"/>
      <c r="M258" s="270"/>
      <c r="N258" s="270"/>
      <c r="O258" s="270"/>
      <c r="P258" s="270"/>
      <c r="Q258" s="270"/>
      <c r="R258" s="270"/>
      <c r="S258" s="270"/>
      <c r="T258" s="270"/>
      <c r="U258" s="270"/>
      <c r="V258" s="270"/>
      <c r="W258" s="270"/>
      <c r="X258" s="270"/>
      <c r="Y258" s="270"/>
      <c r="Z258" s="270"/>
    </row>
    <row r="259" ht="15.75" customHeight="1">
      <c r="A259" s="111" t="s">
        <v>1248</v>
      </c>
      <c r="B259" s="156" t="str">
        <f>VLOOKUP(A259,Register!B:D,3,FALSE)</f>
        <v>0,14x913x766 BLANK</v>
      </c>
      <c r="C259" s="525" t="str">
        <f>VLOOKUP(B259,'Tech. sheet (2)'!A:G,5,FALSE)</f>
        <v>0,14x913x766 2,0/2,0 TS480</v>
      </c>
      <c r="D259" s="437" t="str">
        <f>VLOOKUP(B259,'Tech. sheet (2)'!A:G,6,FALSE)</f>
        <v>M-913-766-140TS480S2020-RAS BLANK</v>
      </c>
      <c r="E259" s="436" t="str">
        <f>VLOOKUP(B259,'Tech. sheet (2)'!A:H,8,FALSE)</f>
        <v>СКРОЛЛ</v>
      </c>
      <c r="F259" s="436" t="str">
        <f>VLOOKUP(B259,'Tech. sheet (2)'!A:J,9,FALSE)</f>
        <v>770х869</v>
      </c>
      <c r="G259" s="436">
        <f>VLOOKUP(B259,'Tech. sheet (2)'!A:J,10,FALSE)</f>
        <v>1500</v>
      </c>
      <c r="H259" s="436">
        <f>VLOOKUP(A259,Register!B:E,4,FALSE)</f>
        <v>16000</v>
      </c>
      <c r="I259" s="129">
        <v>44711.0</v>
      </c>
      <c r="J259" s="270"/>
      <c r="K259" s="270"/>
      <c r="L259" s="270"/>
      <c r="M259" s="270"/>
      <c r="N259" s="270"/>
      <c r="O259" s="270"/>
      <c r="P259" s="270"/>
      <c r="Q259" s="270"/>
      <c r="R259" s="270"/>
      <c r="S259" s="270"/>
      <c r="T259" s="270"/>
      <c r="U259" s="270"/>
      <c r="V259" s="270"/>
      <c r="W259" s="270"/>
      <c r="X259" s="270"/>
      <c r="Y259" s="270"/>
      <c r="Z259" s="270"/>
    </row>
    <row r="260" ht="15.75" customHeight="1">
      <c r="A260" s="111" t="s">
        <v>1249</v>
      </c>
      <c r="B260" s="156" t="str">
        <f>VLOOKUP(A260,Register!B:D,3,FALSE)</f>
        <v>0,16x942x790 ALU/С</v>
      </c>
      <c r="C260" s="525" t="str">
        <f>VLOOKUP(B260,'Tech. sheet (2)'!A:G,5,FALSE)</f>
        <v>0,16x942x790 2,0/2,0 TS340</v>
      </c>
      <c r="D260" s="437" t="str">
        <f>VLOOKUP(B260,'Tech. sheet (2)'!A:G,6,FALSE)</f>
        <v>M-942-790-160TS340S2020-RAS</v>
      </c>
      <c r="E260" s="436" t="str">
        <f>VLOOKUP(B260,'Tech. sheet (2)'!A:H,8,FALSE)</f>
        <v>СКРОЛЛ</v>
      </c>
      <c r="F260" s="436" t="str">
        <f>VLOOKUP(B260,'Tech. sheet (2)'!A:J,9,FALSE)</f>
        <v>830х917</v>
      </c>
      <c r="G260" s="436">
        <f>VLOOKUP(B260,'Tech. sheet (2)'!A:J,10,FALSE)</f>
        <v>1700</v>
      </c>
      <c r="H260" s="436">
        <f>VLOOKUP(A260,Register!B:E,4,FALSE)</f>
        <v>30000</v>
      </c>
      <c r="I260" s="129">
        <v>44712.0</v>
      </c>
      <c r="J260" s="270"/>
      <c r="K260" s="270"/>
      <c r="L260" s="270"/>
      <c r="M260" s="270"/>
      <c r="N260" s="270"/>
      <c r="O260" s="270"/>
      <c r="P260" s="270"/>
      <c r="Q260" s="270"/>
      <c r="R260" s="270"/>
      <c r="S260" s="270"/>
      <c r="T260" s="270"/>
      <c r="U260" s="270"/>
      <c r="V260" s="270"/>
      <c r="W260" s="270"/>
      <c r="X260" s="270"/>
      <c r="Y260" s="270"/>
      <c r="Z260" s="270"/>
    </row>
    <row r="261" ht="15.75" customHeight="1">
      <c r="A261" s="111" t="s">
        <v>3346</v>
      </c>
      <c r="B261" s="156" t="str">
        <f>VLOOKUP(A261,Register!B:D,3,FALSE)</f>
        <v>#N/A</v>
      </c>
      <c r="C261" s="525" t="str">
        <f>VLOOKUP(B261,'Tech. sheet (2)'!A:G,5,FALSE)</f>
        <v>#N/A</v>
      </c>
      <c r="D261" s="437" t="str">
        <f>VLOOKUP(B261,'Tech. sheet (2)'!A:G,6,FALSE)</f>
        <v>#N/A</v>
      </c>
      <c r="E261" s="436" t="str">
        <f>VLOOKUP(B261,'Tech. sheet (2)'!A:H,8,FALSE)</f>
        <v>#N/A</v>
      </c>
      <c r="F261" s="436" t="str">
        <f>VLOOKUP(B261,'Tech. sheet (2)'!A:J,9,FALSE)</f>
        <v>#N/A</v>
      </c>
      <c r="G261" s="436" t="str">
        <f>VLOOKUP(B261,'Tech. sheet (2)'!A:J,10,FALSE)</f>
        <v>#N/A</v>
      </c>
      <c r="H261" s="436" t="str">
        <f>VLOOKUP(A261,Register!B:E,4,FALSE)</f>
        <v>#N/A</v>
      </c>
      <c r="I261" s="129">
        <v>44712.0</v>
      </c>
      <c r="J261" s="270"/>
      <c r="K261" s="270"/>
      <c r="L261" s="270"/>
      <c r="M261" s="270"/>
      <c r="N261" s="270"/>
      <c r="O261" s="270"/>
      <c r="P261" s="270"/>
      <c r="Q261" s="270"/>
      <c r="R261" s="270"/>
      <c r="S261" s="270"/>
      <c r="T261" s="270"/>
      <c r="U261" s="270"/>
      <c r="V261" s="270"/>
      <c r="W261" s="270"/>
      <c r="X261" s="270"/>
      <c r="Y261" s="270"/>
      <c r="Z261" s="270"/>
    </row>
    <row r="262" ht="15.75" customHeight="1">
      <c r="A262" s="111" t="s">
        <v>1254</v>
      </c>
      <c r="B262" s="156" t="str">
        <f>VLOOKUP(A262,Register!B:D,3,FALSE)</f>
        <v>OT153-ELQ1542A3A USK</v>
      </c>
      <c r="C262" s="525" t="str">
        <f>VLOOKUP(B262,'Tech. sheet (2)'!A:G,5,FALSE)</f>
        <v>0,27x950x876 5,6/2,8 TH435 USK</v>
      </c>
      <c r="D262" s="437" t="str">
        <f>VLOOKUP(B262,'Tech. sheet (2)'!A:G,6,FALSE)</f>
        <v>M-950-876-270TH435F5628-USK</v>
      </c>
      <c r="E262" s="436" t="str">
        <f>VLOOKUP(B262,'Tech. sheet (2)'!A:H,8,FALSE)</f>
        <v>СКРОЛЛ</v>
      </c>
      <c r="F262" s="436" t="str">
        <f>VLOOKUP(B262,'Tech. sheet (2)'!A:J,9,FALSE)</f>
        <v>920х935</v>
      </c>
      <c r="G262" s="436">
        <f>VLOOKUP(B262,'Tech. sheet (2)'!A:J,10,FALSE)</f>
        <v>1100</v>
      </c>
      <c r="H262" s="436">
        <f>VLOOKUP(A262,Register!B:E,4,FALSE)</f>
        <v>10000</v>
      </c>
      <c r="I262" s="129">
        <v>44712.0</v>
      </c>
      <c r="J262" s="270"/>
      <c r="K262" s="270"/>
      <c r="L262" s="270"/>
      <c r="M262" s="270"/>
      <c r="N262" s="270"/>
      <c r="O262" s="270"/>
      <c r="P262" s="270"/>
      <c r="Q262" s="270"/>
      <c r="R262" s="270"/>
      <c r="S262" s="270"/>
      <c r="T262" s="270"/>
      <c r="U262" s="270"/>
      <c r="V262" s="270"/>
      <c r="W262" s="270"/>
      <c r="X262" s="270"/>
      <c r="Y262" s="270"/>
      <c r="Z262" s="270"/>
    </row>
    <row r="263" ht="15.75" customHeight="1">
      <c r="A263" s="111" t="s">
        <v>1255</v>
      </c>
      <c r="B263" s="156" t="str">
        <f>VLOOKUP(A263,Register!B:D,3,FALSE)</f>
        <v>OT153-ELQ1554A0A USK</v>
      </c>
      <c r="C263" s="525" t="str">
        <f>VLOOKUP(B263,'Tech. sheet (2)'!A:G,5,FALSE)</f>
        <v>0,27x950x876 5,6/2,8 TH435 USK</v>
      </c>
      <c r="D263" s="437" t="str">
        <f>VLOOKUP(B263,'Tech. sheet (2)'!A:G,6,FALSE)</f>
        <v>M-950-876-270TH435F5628-USK</v>
      </c>
      <c r="E263" s="436" t="str">
        <f>VLOOKUP(B263,'Tech. sheet (2)'!A:H,8,FALSE)</f>
        <v>СКРОЛЛ</v>
      </c>
      <c r="F263" s="436" t="str">
        <f>VLOOKUP(B263,'Tech. sheet (2)'!A:J,9,FALSE)</f>
        <v>920х935</v>
      </c>
      <c r="G263" s="436">
        <f>VLOOKUP(B263,'Tech. sheet (2)'!A:J,10,FALSE)</f>
        <v>1100</v>
      </c>
      <c r="H263" s="436">
        <f>VLOOKUP(A263,Register!B:E,4,FALSE)</f>
        <v>30000</v>
      </c>
      <c r="I263" s="129">
        <v>44712.0</v>
      </c>
      <c r="J263" s="270"/>
      <c r="K263" s="270"/>
      <c r="L263" s="270"/>
      <c r="M263" s="270"/>
      <c r="N263" s="270"/>
      <c r="O263" s="270"/>
      <c r="P263" s="270"/>
      <c r="Q263" s="270"/>
      <c r="R263" s="270"/>
      <c r="S263" s="270"/>
      <c r="T263" s="270"/>
      <c r="U263" s="270"/>
      <c r="V263" s="270"/>
      <c r="W263" s="270"/>
      <c r="X263" s="270"/>
      <c r="Y263" s="270"/>
      <c r="Z263" s="270"/>
    </row>
    <row r="264" ht="15.75" customHeight="1">
      <c r="A264" s="111" t="s">
        <v>1256</v>
      </c>
      <c r="B264" s="156" t="str">
        <f>VLOOKUP(A264,Register!B:D,3,FALSE)</f>
        <v>0,14x975x925 G/C USK</v>
      </c>
      <c r="C264" s="525" t="str">
        <f>VLOOKUP(B264,'Tech. sheet (2)'!A:G,5,FALSE)</f>
        <v>0,14x975x925 2,8/2,8 TS550</v>
      </c>
      <c r="D264" s="437" t="str">
        <f>VLOOKUP(B264,'Tech. sheet (2)'!A:G,6,FALSE)</f>
        <v>T-975-925-140TS550S2828-USK</v>
      </c>
      <c r="E264" s="436" t="str">
        <f>VLOOKUP(B264,'Tech. sheet (2)'!A:H,8,FALSE)</f>
        <v>ПРЯМ</v>
      </c>
      <c r="F264" s="436" t="str">
        <f>VLOOKUP(B264,'Tech. sheet (2)'!A:J,9,FALSE)</f>
        <v>900 х 950</v>
      </c>
      <c r="G264" s="436">
        <f>VLOOKUP(B264,'Tech. sheet (2)'!A:J,10,FALSE)</f>
        <v>1500</v>
      </c>
      <c r="H264" s="436">
        <f>VLOOKUP(A264,Register!B:E,4,FALSE)</f>
        <v>6000</v>
      </c>
      <c r="I264" s="129">
        <v>44713.0</v>
      </c>
      <c r="J264" s="270"/>
      <c r="K264" s="270"/>
      <c r="L264" s="270"/>
      <c r="M264" s="270"/>
      <c r="N264" s="270"/>
      <c r="O264" s="270"/>
      <c r="P264" s="270"/>
      <c r="Q264" s="270"/>
      <c r="R264" s="270"/>
      <c r="S264" s="270"/>
      <c r="T264" s="270"/>
      <c r="U264" s="270"/>
      <c r="V264" s="270"/>
      <c r="W264" s="270"/>
      <c r="X264" s="270"/>
      <c r="Y264" s="270"/>
      <c r="Z264" s="270"/>
    </row>
    <row r="265" ht="15.75" customHeight="1">
      <c r="A265" s="111" t="s">
        <v>1257</v>
      </c>
      <c r="B265" s="156" t="str">
        <f>VLOOKUP(A265,Register!B:D,3,FALSE)</f>
        <v>0,14x975x925 W/K USK</v>
      </c>
      <c r="C265" s="525" t="str">
        <f>VLOOKUP(B265,'Tech. sheet (2)'!A:G,5,FALSE)</f>
        <v>0,14x975x925 2,8/2,8 TS550</v>
      </c>
      <c r="D265" s="437" t="str">
        <f>VLOOKUP(B265,'Tech. sheet (2)'!A:G,6,FALSE)</f>
        <v>T-975-925-140TS550S2828-USK</v>
      </c>
      <c r="E265" s="436" t="str">
        <f>VLOOKUP(B265,'Tech. sheet (2)'!A:H,8,FALSE)</f>
        <v>ПРЯМ</v>
      </c>
      <c r="F265" s="436" t="str">
        <f>VLOOKUP(B265,'Tech. sheet (2)'!A:J,9,FALSE)</f>
        <v>900 х 950</v>
      </c>
      <c r="G265" s="436">
        <f>VLOOKUP(B265,'Tech. sheet (2)'!A:J,10,FALSE)</f>
        <v>1500</v>
      </c>
      <c r="H265" s="436">
        <f>VLOOKUP(A265,Register!B:E,4,FALSE)</f>
        <v>10000</v>
      </c>
      <c r="I265" s="129">
        <v>44713.0</v>
      </c>
      <c r="J265" s="270"/>
      <c r="K265" s="270"/>
      <c r="L265" s="270"/>
      <c r="M265" s="270"/>
      <c r="N265" s="270"/>
      <c r="O265" s="270"/>
      <c r="P265" s="270"/>
      <c r="Q265" s="270"/>
      <c r="R265" s="270"/>
      <c r="S265" s="270"/>
      <c r="T265" s="270"/>
      <c r="U265" s="270"/>
      <c r="V265" s="270"/>
      <c r="W265" s="270"/>
      <c r="X265" s="270"/>
      <c r="Y265" s="270"/>
      <c r="Z265" s="270"/>
    </row>
    <row r="266" ht="15.75" customHeight="1">
      <c r="A266" s="111" t="s">
        <v>1259</v>
      </c>
      <c r="B266" s="156" t="str">
        <f>VLOOKUP(A266,Register!B:D,3,FALSE)</f>
        <v>0,18x860x942 BLANK ERD</v>
      </c>
      <c r="C266" s="525" t="str">
        <f>VLOOKUP(B266,'Tech. sheet (2)'!A:G,5,FALSE)</f>
        <v>0,18x860x942 2,8/2,0 TH550</v>
      </c>
      <c r="D266" s="437" t="str">
        <f>VLOOKUP(B266,'Tech. sheet (2)'!A:G,6,FALSE)</f>
        <v>T-860-942-180TH550F2820-ERD BLANK</v>
      </c>
      <c r="E266" s="436" t="str">
        <f>VLOOKUP(B266,'Tech. sheet (2)'!A:H,8,FALSE)</f>
        <v>ПРЯМ</v>
      </c>
      <c r="F266" s="436" t="str">
        <f>VLOOKUP(B266,'Tech. sheet (2)'!A:J,9,FALSE)</f>
        <v>903x844</v>
      </c>
      <c r="G266" s="436">
        <f>VLOOKUP(B266,'Tech. sheet (2)'!A:J,10,FALSE)</f>
        <v>1500</v>
      </c>
      <c r="H266" s="436">
        <f>VLOOKUP(A266,Register!B:E,4,FALSE)</f>
        <v>19000</v>
      </c>
      <c r="I266" s="129">
        <v>44713.0</v>
      </c>
      <c r="J266" s="270"/>
      <c r="K266" s="270"/>
      <c r="L266" s="270"/>
      <c r="M266" s="270"/>
      <c r="N266" s="270"/>
      <c r="O266" s="270"/>
      <c r="P266" s="270"/>
      <c r="Q266" s="270"/>
      <c r="R266" s="270"/>
      <c r="S266" s="270"/>
      <c r="T266" s="270"/>
      <c r="U266" s="270"/>
      <c r="V266" s="270"/>
      <c r="W266" s="270"/>
      <c r="X266" s="270"/>
      <c r="Y266" s="270"/>
      <c r="Z266" s="270"/>
    </row>
    <row r="267" ht="15.75" customHeight="1">
      <c r="A267" s="111" t="s">
        <v>1261</v>
      </c>
      <c r="B267" s="156" t="str">
        <f>VLOOKUP(A267,Register!B:D,3,FALSE)</f>
        <v>0,18x860x942 BLANK ZZY</v>
      </c>
      <c r="C267" s="525" t="str">
        <f>VLOOKUP(B267,'Tech. sheet (2)'!A:G,5,FALSE)</f>
        <v>0,18x860x942 2,8/2,0 TH550</v>
      </c>
      <c r="D267" s="437" t="str">
        <f>VLOOKUP(B267,'Tech. sheet (2)'!A:G,6,FALSE)</f>
        <v>T-860-942-180TH550F2820-ZZY</v>
      </c>
      <c r="E267" s="436" t="str">
        <f>VLOOKUP(B267,'Tech. sheet (2)'!A:H,8,FALSE)</f>
        <v>ПРЯМ</v>
      </c>
      <c r="F267" s="436" t="str">
        <f>VLOOKUP(B267,'Tech. sheet (2)'!A:J,9,FALSE)</f>
        <v/>
      </c>
      <c r="G267" s="436">
        <f>VLOOKUP(B267,'Tech. sheet (2)'!A:J,10,FALSE)</f>
        <v>1500</v>
      </c>
      <c r="H267" s="436">
        <f>VLOOKUP(A267,Register!B:E,4,FALSE)</f>
        <v>17000</v>
      </c>
      <c r="I267" s="129">
        <v>44713.0</v>
      </c>
      <c r="J267" s="270"/>
      <c r="K267" s="270"/>
      <c r="L267" s="270"/>
      <c r="M267" s="270"/>
      <c r="N267" s="270"/>
      <c r="O267" s="270"/>
      <c r="P267" s="270"/>
      <c r="Q267" s="270"/>
      <c r="R267" s="270"/>
      <c r="S267" s="270"/>
      <c r="T267" s="270"/>
      <c r="U267" s="270"/>
      <c r="V267" s="270"/>
      <c r="W267" s="270"/>
      <c r="X267" s="270"/>
      <c r="Y267" s="270"/>
      <c r="Z267" s="270"/>
    </row>
    <row r="268" ht="15.75" customHeight="1">
      <c r="A268" s="111" t="s">
        <v>1262</v>
      </c>
      <c r="B268" s="156" t="str">
        <f>VLOOKUP(A268,Register!B:D,3,FALSE)</f>
        <v>0,18x860x942 BLANK TTT</v>
      </c>
      <c r="C268" s="525" t="str">
        <f>VLOOKUP(B268,'Tech. sheet (2)'!A:G,5,FALSE)</f>
        <v>0,18x860x942 2,8/2,0 TH550</v>
      </c>
      <c r="D268" s="437" t="str">
        <f>VLOOKUP(B268,'Tech. sheet (2)'!A:G,6,FALSE)</f>
        <v>T-860-942-180TH550F2820-TTT BLANK</v>
      </c>
      <c r="E268" s="436" t="str">
        <f>VLOOKUP(B268,'Tech. sheet (2)'!A:H,8,FALSE)</f>
        <v>ПРЯМ</v>
      </c>
      <c r="F268" s="436" t="str">
        <f>VLOOKUP(B268,'Tech. sheet (2)'!A:J,9,FALSE)</f>
        <v>903x844</v>
      </c>
      <c r="G268" s="436">
        <f>VLOOKUP(B268,'Tech. sheet (2)'!A:J,10,FALSE)</f>
        <v>1500</v>
      </c>
      <c r="H268" s="436">
        <f>VLOOKUP(A268,Register!B:E,4,FALSE)</f>
        <v>3000</v>
      </c>
      <c r="I268" s="129">
        <v>44713.0</v>
      </c>
      <c r="J268" s="270"/>
      <c r="K268" s="270"/>
      <c r="L268" s="270"/>
      <c r="M268" s="270"/>
      <c r="N268" s="270"/>
      <c r="O268" s="270"/>
      <c r="P268" s="270"/>
      <c r="Q268" s="270"/>
      <c r="R268" s="270"/>
      <c r="S268" s="270"/>
      <c r="T268" s="270"/>
      <c r="U268" s="270"/>
      <c r="V268" s="270"/>
      <c r="W268" s="270"/>
      <c r="X268" s="270"/>
      <c r="Y268" s="270"/>
      <c r="Z268" s="270"/>
    </row>
    <row r="269" ht="15.75" customHeight="1">
      <c r="A269" s="111" t="s">
        <v>1264</v>
      </c>
      <c r="B269" s="156" t="str">
        <f>VLOOKUP(A269,Register!B:D,3,FALSE)</f>
        <v>0,20x838x838 BLANK</v>
      </c>
      <c r="C269" s="525" t="str">
        <f>VLOOKUP(B269,'Tech. sheet (2)'!A:G,5,FALSE)</f>
        <v>0,20х838х838 2,8/2,8 TH550</v>
      </c>
      <c r="D269" s="437" t="str">
        <f>VLOOKUP(B269,'Tech. sheet (2)'!A:G,6,FALSE)</f>
        <v>T-838-838-200TH550S2828-HBI</v>
      </c>
      <c r="E269" s="436" t="str">
        <f>VLOOKUP(B269,'Tech. sheet (2)'!A:H,8,FALSE)</f>
        <v>ПРЯМ</v>
      </c>
      <c r="F269" s="436" t="str">
        <f>VLOOKUP(B269,'Tech. sheet (2)'!A:J,9,FALSE)</f>
        <v/>
      </c>
      <c r="G269" s="436">
        <f>VLOOKUP(B269,'Tech. sheet (2)'!A:J,10,FALSE)</f>
        <v>1500</v>
      </c>
      <c r="H269" s="436">
        <f>VLOOKUP(A269,Register!B:E,4,FALSE)</f>
        <v>1400</v>
      </c>
      <c r="I269" s="129">
        <v>44713.0</v>
      </c>
      <c r="J269" s="270"/>
      <c r="K269" s="270"/>
      <c r="L269" s="270"/>
      <c r="M269" s="270"/>
      <c r="N269" s="270"/>
      <c r="O269" s="270"/>
      <c r="P269" s="270"/>
      <c r="Q269" s="270"/>
      <c r="R269" s="270"/>
      <c r="S269" s="270"/>
      <c r="T269" s="270"/>
      <c r="U269" s="270"/>
      <c r="V269" s="270"/>
      <c r="W269" s="270"/>
      <c r="X269" s="270"/>
      <c r="Y269" s="270"/>
      <c r="Z269" s="270"/>
    </row>
    <row r="270" ht="15.75" customHeight="1">
      <c r="A270" s="111" t="s">
        <v>1266</v>
      </c>
      <c r="B270" s="156" t="str">
        <f>VLOOKUP(A270,Register!B:D,3,FALSE)</f>
        <v>0,18x877x1066 BLANK</v>
      </c>
      <c r="C270" s="525" t="str">
        <f>VLOOKUP(B270,'Tech. sheet (2)'!A:G,5,FALSE)</f>
        <v>0,18x877x1066 2,8/2,8 TS275</v>
      </c>
      <c r="D270" s="437" t="str">
        <f>VLOOKUP(B270,'Tech. sheet (2)'!A:G,6,FALSE)</f>
        <v>T-877-1066-180TS275S2828-USK BLANK</v>
      </c>
      <c r="E270" s="436" t="str">
        <f>VLOOKUP(B270,'Tech. sheet (2)'!A:H,8,FALSE)</f>
        <v>ПРЯМ</v>
      </c>
      <c r="F270" s="436" t="str">
        <f>VLOOKUP(B270,'Tech. sheet (2)'!A:J,9,FALSE)</f>
        <v>1041х852</v>
      </c>
      <c r="G270" s="436">
        <f>VLOOKUP(B270,'Tech. sheet (2)'!A:J,10,FALSE)</f>
        <v>1100</v>
      </c>
      <c r="H270" s="436">
        <f>VLOOKUP(A270,Register!B:E,4,FALSE)</f>
        <v>12000</v>
      </c>
      <c r="I270" s="129">
        <v>44713.0</v>
      </c>
      <c r="J270" s="270"/>
      <c r="K270" s="270"/>
      <c r="L270" s="270"/>
      <c r="M270" s="270"/>
      <c r="N270" s="270"/>
      <c r="O270" s="270"/>
      <c r="P270" s="270"/>
      <c r="Q270" s="270"/>
      <c r="R270" s="270"/>
      <c r="S270" s="270"/>
      <c r="T270" s="270"/>
      <c r="U270" s="270"/>
      <c r="V270" s="270"/>
      <c r="W270" s="270"/>
      <c r="X270" s="270"/>
      <c r="Y270" s="270"/>
      <c r="Z270" s="270"/>
    </row>
    <row r="271" ht="15.75" customHeight="1">
      <c r="A271" s="111" t="s">
        <v>1267</v>
      </c>
      <c r="B271" s="156" t="str">
        <f>VLOOKUP(A271,Register!B:D,3,FALSE)</f>
        <v>OT62-ELQ6216A2A ver2</v>
      </c>
      <c r="C271" s="525" t="str">
        <f>VLOOKUP(B271,'Tech. sheet (2)'!A:G,5,FALSE)</f>
        <v>0,17x954x848 2,8/2,8 TH435</v>
      </c>
      <c r="D271" s="437" t="str">
        <f>VLOOKUP(B271,'Tech. sheet (2)'!A:G,6,FALSE)</f>
        <v>M-954-848-170TH435S2828-HBI</v>
      </c>
      <c r="E271" s="436" t="str">
        <f>VLOOKUP(B271,'Tech. sheet (2)'!A:H,8,FALSE)</f>
        <v>СКРОЛЛ</v>
      </c>
      <c r="F271" s="436" t="str">
        <f>VLOOKUP(B271,'Tech. sheet (2)'!A:J,9,FALSE)</f>
        <v>830x917</v>
      </c>
      <c r="G271" s="436">
        <f>VLOOKUP(B271,'Tech. sheet (2)'!A:J,10,FALSE)</f>
        <v>1500</v>
      </c>
      <c r="H271" s="436">
        <f>VLOOKUP(A271,Register!B:E,4,FALSE)</f>
        <v>40000</v>
      </c>
      <c r="I271" s="129">
        <v>44714.0</v>
      </c>
      <c r="J271" s="270"/>
      <c r="K271" s="270"/>
      <c r="L271" s="270"/>
      <c r="M271" s="270"/>
      <c r="N271" s="270"/>
      <c r="O271" s="270"/>
      <c r="P271" s="270"/>
      <c r="Q271" s="270"/>
      <c r="R271" s="270"/>
      <c r="S271" s="270"/>
      <c r="T271" s="270"/>
      <c r="U271" s="270"/>
      <c r="V271" s="270"/>
      <c r="W271" s="270"/>
      <c r="X271" s="270"/>
      <c r="Y271" s="270"/>
      <c r="Z271" s="270"/>
    </row>
    <row r="272" ht="15.75" customHeight="1">
      <c r="A272" s="111" t="s">
        <v>1269</v>
      </c>
      <c r="B272" s="156" t="str">
        <f>VLOOKUP(A272,Register!B:D,3,FALSE)</f>
        <v>OT080-A07B05</v>
      </c>
      <c r="C272" s="525" t="str">
        <f>VLOOKUP(B272,'Tech. sheet (2)'!A:G,5,FALSE)</f>
        <v>0,18x869x881 5,6/2,8 TH620</v>
      </c>
      <c r="D272" s="437" t="str">
        <f>VLOOKUP(B272,'Tech. sheet (2)'!A:G,6,FALSE)</f>
        <v>M-869-881-180TH620F5628-HBI </v>
      </c>
      <c r="E272" s="436" t="str">
        <f>VLOOKUP(B272,'Tech. sheet (2)'!A:H,8,FALSE)</f>
        <v>СКРОЛЛ</v>
      </c>
      <c r="F272" s="436" t="str">
        <f>VLOOKUP(B272,'Tech. sheet (2)'!A:J,9,FALSE)</f>
        <v>903х844</v>
      </c>
      <c r="G272" s="436">
        <f>VLOOKUP(B272,'Tech. sheet (2)'!A:J,10,FALSE)</f>
        <v>1500</v>
      </c>
      <c r="H272" s="436">
        <f>VLOOKUP(A272,Register!B:E,4,FALSE)</f>
        <v>30000</v>
      </c>
      <c r="I272" s="129">
        <v>44715.0</v>
      </c>
      <c r="J272" s="270"/>
      <c r="K272" s="270"/>
      <c r="L272" s="270"/>
      <c r="M272" s="270"/>
      <c r="N272" s="270"/>
      <c r="O272" s="270"/>
      <c r="P272" s="270"/>
      <c r="Q272" s="270"/>
      <c r="R272" s="270"/>
      <c r="S272" s="270"/>
      <c r="T272" s="270"/>
      <c r="U272" s="270"/>
      <c r="V272" s="270"/>
      <c r="W272" s="270"/>
      <c r="X272" s="270"/>
      <c r="Y272" s="270"/>
      <c r="Z272" s="270"/>
    </row>
    <row r="273" ht="15.75" customHeight="1">
      <c r="A273" s="111" t="s">
        <v>1271</v>
      </c>
      <c r="B273" s="156" t="str">
        <f>VLOOKUP(A273,Register!B:D,3,FALSE)</f>
        <v>OT096-V14B05</v>
      </c>
      <c r="C273" s="525" t="str">
        <f>VLOOKUP(B273,'Tech. sheet (2)'!A:G,5,FALSE)</f>
        <v>0,20x808x908 2,8/2,8 TH460</v>
      </c>
      <c r="D273" s="437" t="str">
        <f>VLOOKUP(B273,'Tech. sheet (2)'!A:G,6,FALSE)</f>
        <v>M-808-908-200TH460F2828-USK</v>
      </c>
      <c r="E273" s="436" t="str">
        <f>VLOOKUP(B273,'Tech. sheet (2)'!A:H,8,FALSE)</f>
        <v>СКРОЛЛ</v>
      </c>
      <c r="F273" s="436" t="str">
        <f>VLOOKUP(B273,'Tech. sheet (2)'!A:J,9,FALSE)</f>
        <v>900х771</v>
      </c>
      <c r="G273" s="436">
        <f>VLOOKUP(B273,'Tech. sheet (2)'!A:J,10,FALSE)</f>
        <v>1600</v>
      </c>
      <c r="H273" s="436">
        <f>VLOOKUP(A273,Register!B:E,4,FALSE)</f>
        <v>60000</v>
      </c>
      <c r="I273" s="129">
        <v>44716.0</v>
      </c>
      <c r="J273" s="270"/>
      <c r="K273" s="270"/>
      <c r="L273" s="270"/>
      <c r="M273" s="270"/>
      <c r="N273" s="270"/>
      <c r="O273" s="270"/>
      <c r="P273" s="270"/>
      <c r="Q273" s="270"/>
      <c r="R273" s="270"/>
      <c r="S273" s="270"/>
      <c r="T273" s="270"/>
      <c r="U273" s="270"/>
      <c r="V273" s="270"/>
      <c r="W273" s="270"/>
      <c r="X273" s="270"/>
      <c r="Y273" s="270"/>
      <c r="Z273" s="270"/>
    </row>
    <row r="274" ht="15.75" customHeight="1">
      <c r="A274" s="111" t="s">
        <v>1253</v>
      </c>
      <c r="B274" s="156" t="str">
        <f>VLOOKUP(A274,Register!B:D,3,FALSE)</f>
        <v>0,16x942x790 ALU/С</v>
      </c>
      <c r="C274" s="525" t="str">
        <f>VLOOKUP(B274,'Tech. sheet (2)'!A:G,5,FALSE)</f>
        <v>0,16x942x790 2,0/2,0 TS340</v>
      </c>
      <c r="D274" s="437" t="str">
        <f>VLOOKUP(B274,'Tech. sheet (2)'!A:G,6,FALSE)</f>
        <v>M-942-790-160TS340S2020-RAS</v>
      </c>
      <c r="E274" s="436" t="str">
        <f>VLOOKUP(B274,'Tech. sheet (2)'!A:H,8,FALSE)</f>
        <v>СКРОЛЛ</v>
      </c>
      <c r="F274" s="436" t="str">
        <f>VLOOKUP(B274,'Tech. sheet (2)'!A:J,9,FALSE)</f>
        <v>830х917</v>
      </c>
      <c r="G274" s="436">
        <f>VLOOKUP(B274,'Tech. sheet (2)'!A:J,10,FALSE)</f>
        <v>1700</v>
      </c>
      <c r="H274" s="436">
        <f>VLOOKUP(A274,Register!B:E,4,FALSE)</f>
        <v>30000</v>
      </c>
      <c r="I274" s="129">
        <v>44718.0</v>
      </c>
      <c r="J274" s="270"/>
      <c r="K274" s="270"/>
      <c r="L274" s="270"/>
      <c r="M274" s="270"/>
      <c r="N274" s="270"/>
      <c r="O274" s="270"/>
      <c r="P274" s="270"/>
      <c r="Q274" s="270"/>
      <c r="R274" s="270"/>
      <c r="S274" s="270"/>
      <c r="T274" s="270"/>
      <c r="U274" s="270"/>
      <c r="V274" s="270"/>
      <c r="W274" s="270"/>
      <c r="X274" s="270"/>
      <c r="Y274" s="270"/>
      <c r="Z274" s="270"/>
    </row>
    <row r="275" ht="15.75" customHeight="1">
      <c r="A275" s="111" t="s">
        <v>1273</v>
      </c>
      <c r="B275" s="156" t="str">
        <f>VLOOKUP(A275,Register!B:D,3,FALSE)</f>
        <v>OT62-ELQ6216A2A ver2</v>
      </c>
      <c r="C275" s="525" t="str">
        <f>VLOOKUP(B275,'Tech. sheet (2)'!A:G,5,FALSE)</f>
        <v>0,17x954x848 2,8/2,8 TH435</v>
      </c>
      <c r="D275" s="437" t="str">
        <f>VLOOKUP(B275,'Tech. sheet (2)'!A:G,6,FALSE)</f>
        <v>M-954-848-170TH435S2828-HBI</v>
      </c>
      <c r="E275" s="436" t="str">
        <f>VLOOKUP(B275,'Tech. sheet (2)'!A:H,8,FALSE)</f>
        <v>СКРОЛЛ</v>
      </c>
      <c r="F275" s="436" t="str">
        <f>VLOOKUP(B275,'Tech. sheet (2)'!A:J,9,FALSE)</f>
        <v>830x917</v>
      </c>
      <c r="G275" s="436">
        <f>VLOOKUP(B275,'Tech. sheet (2)'!A:J,10,FALSE)</f>
        <v>1500</v>
      </c>
      <c r="H275" s="436">
        <f>VLOOKUP(A275,Register!B:E,4,FALSE)</f>
        <v>30000</v>
      </c>
      <c r="I275" s="129">
        <v>44718.0</v>
      </c>
      <c r="J275" s="270"/>
      <c r="K275" s="270"/>
      <c r="L275" s="270"/>
      <c r="M275" s="270"/>
      <c r="N275" s="270"/>
      <c r="O275" s="270"/>
      <c r="P275" s="270"/>
      <c r="Q275" s="270"/>
      <c r="R275" s="270"/>
      <c r="S275" s="270"/>
      <c r="T275" s="270"/>
      <c r="U275" s="270"/>
      <c r="V275" s="270"/>
      <c r="W275" s="270"/>
      <c r="X275" s="270"/>
      <c r="Y275" s="270"/>
      <c r="Z275" s="270"/>
    </row>
    <row r="276" ht="15.75" customHeight="1">
      <c r="A276" s="111" t="s">
        <v>1274</v>
      </c>
      <c r="B276" s="156" t="str">
        <f>VLOOKUP(A276,Register!B:D,3,FALSE)</f>
        <v>OT62-ELQ6216A2A ver2</v>
      </c>
      <c r="C276" s="525" t="str">
        <f>VLOOKUP(B276,'Tech. sheet (2)'!A:G,5,FALSE)</f>
        <v>0,17x954x848 2,8/2,8 TH435</v>
      </c>
      <c r="D276" s="437" t="str">
        <f>VLOOKUP(B276,'Tech. sheet (2)'!A:G,6,FALSE)</f>
        <v>M-954-848-170TH435S2828-HBI</v>
      </c>
      <c r="E276" s="436" t="str">
        <f>VLOOKUP(B276,'Tech. sheet (2)'!A:H,8,FALSE)</f>
        <v>СКРОЛЛ</v>
      </c>
      <c r="F276" s="436" t="str">
        <f>VLOOKUP(B276,'Tech. sheet (2)'!A:J,9,FALSE)</f>
        <v>830x917</v>
      </c>
      <c r="G276" s="436">
        <f>VLOOKUP(B276,'Tech. sheet (2)'!A:J,10,FALSE)</f>
        <v>1500</v>
      </c>
      <c r="H276" s="436">
        <f>VLOOKUP(A276,Register!B:E,4,FALSE)</f>
        <v>30000</v>
      </c>
      <c r="I276" s="129">
        <v>44718.0</v>
      </c>
      <c r="J276" s="270"/>
      <c r="K276" s="270"/>
      <c r="L276" s="270"/>
      <c r="M276" s="270"/>
      <c r="N276" s="270"/>
      <c r="O276" s="270"/>
      <c r="P276" s="270"/>
      <c r="Q276" s="270"/>
      <c r="R276" s="270"/>
      <c r="S276" s="270"/>
      <c r="T276" s="270"/>
      <c r="U276" s="270"/>
      <c r="V276" s="270"/>
      <c r="W276" s="270"/>
      <c r="X276" s="270"/>
      <c r="Y276" s="270"/>
      <c r="Z276" s="270"/>
    </row>
    <row r="277" ht="15.75" customHeight="1">
      <c r="A277" s="111" t="s">
        <v>1276</v>
      </c>
      <c r="B277" s="156" t="str">
        <f>VLOOKUP(A277,Register!B:D,3,FALSE)</f>
        <v>0,17x896x795 BLANK</v>
      </c>
      <c r="C277" s="525" t="str">
        <f>VLOOKUP(B277,'Tech. sheet (2)'!A:G,5,FALSE)</f>
        <v>0,17x896x795 2,8/2,8 TH550</v>
      </c>
      <c r="D277" s="437" t="str">
        <f>VLOOKUP(B277,'Tech. sheet (2)'!A:G,6,FALSE)</f>
        <v>T-896-795-170TH550F2828-HBI BLANK</v>
      </c>
      <c r="E277" s="436" t="str">
        <f>VLOOKUP(B277,'Tech. sheet (2)'!A:H,8,FALSE)</f>
        <v>ПРЯМ</v>
      </c>
      <c r="F277" s="436" t="str">
        <f>VLOOKUP(B277,'Tech. sheet (2)'!A:J,9,FALSE)</f>
        <v>770х869</v>
      </c>
      <c r="G277" s="436">
        <f>VLOOKUP(B277,'Tech. sheet (2)'!A:J,10,FALSE)</f>
        <v>1500</v>
      </c>
      <c r="H277" s="436">
        <f>VLOOKUP(A277,Register!B:E,4,FALSE)</f>
        <v>42000</v>
      </c>
      <c r="I277" s="129">
        <v>44719.0</v>
      </c>
      <c r="J277" s="270"/>
      <c r="K277" s="270"/>
      <c r="L277" s="270"/>
      <c r="M277" s="270"/>
      <c r="N277" s="270"/>
      <c r="O277" s="270"/>
      <c r="P277" s="270"/>
      <c r="Q277" s="270"/>
      <c r="R277" s="270"/>
      <c r="S277" s="270"/>
      <c r="T277" s="270"/>
      <c r="U277" s="270"/>
      <c r="V277" s="270"/>
      <c r="W277" s="270"/>
      <c r="X277" s="270"/>
      <c r="Y277" s="270"/>
      <c r="Z277" s="270"/>
    </row>
    <row r="278" ht="15.75" customHeight="1">
      <c r="A278" s="111" t="s">
        <v>1275</v>
      </c>
      <c r="B278" s="156" t="str">
        <f>VLOOKUP(A278,Register!B:D,3,FALSE)</f>
        <v>0,17x896x795 Alu/G</v>
      </c>
      <c r="C278" s="525" t="str">
        <f>VLOOKUP(B278,'Tech. sheet (2)'!A:G,5,FALSE)</f>
        <v>0,17x896x795 2,8/2,8 TH550</v>
      </c>
      <c r="D278" s="437" t="str">
        <f>VLOOKUP(B278,'Tech. sheet (2)'!A:G,6,FALSE)</f>
        <v>T-896-795-170TH550F2828-HBI</v>
      </c>
      <c r="E278" s="436" t="str">
        <f>VLOOKUP(B278,'Tech. sheet (2)'!A:H,8,FALSE)</f>
        <v>ПРЯМ</v>
      </c>
      <c r="F278" s="436" t="str">
        <f>VLOOKUP(B278,'Tech. sheet (2)'!A:J,9,FALSE)</f>
        <v>770х869</v>
      </c>
      <c r="G278" s="436">
        <f>VLOOKUP(B278,'Tech. sheet (2)'!A:J,10,FALSE)</f>
        <v>1500</v>
      </c>
      <c r="H278" s="436">
        <f>VLOOKUP(A278,Register!B:E,4,FALSE)</f>
        <v>42000</v>
      </c>
      <c r="I278" s="129">
        <v>44719.0</v>
      </c>
      <c r="J278" s="270"/>
      <c r="K278" s="270"/>
      <c r="L278" s="270"/>
      <c r="M278" s="270"/>
      <c r="N278" s="270"/>
      <c r="O278" s="270"/>
      <c r="P278" s="270"/>
      <c r="Q278" s="270"/>
      <c r="R278" s="270"/>
      <c r="S278" s="270"/>
      <c r="T278" s="270"/>
      <c r="U278" s="270"/>
      <c r="V278" s="270"/>
      <c r="W278" s="270"/>
      <c r="X278" s="270"/>
      <c r="Y278" s="270"/>
      <c r="Z278" s="270"/>
    </row>
    <row r="279" ht="15.75" customHeight="1">
      <c r="A279" s="111" t="s">
        <v>1277</v>
      </c>
      <c r="B279" s="156" t="str">
        <f>VLOOKUP(A279,Register!B:D,3,FALSE)</f>
        <v>0,16x942x790 ALU/С</v>
      </c>
      <c r="C279" s="525" t="str">
        <f>VLOOKUP(B279,'Tech. sheet (2)'!A:G,5,FALSE)</f>
        <v>0,16x942x790 2,0/2,0 TS340</v>
      </c>
      <c r="D279" s="437" t="str">
        <f>VLOOKUP(B279,'Tech. sheet (2)'!A:G,6,FALSE)</f>
        <v>M-942-790-160TS340S2020-RAS</v>
      </c>
      <c r="E279" s="436" t="str">
        <f>VLOOKUP(B279,'Tech. sheet (2)'!A:H,8,FALSE)</f>
        <v>СКРОЛЛ</v>
      </c>
      <c r="F279" s="436" t="str">
        <f>VLOOKUP(B279,'Tech. sheet (2)'!A:J,9,FALSE)</f>
        <v>830х917</v>
      </c>
      <c r="G279" s="436">
        <f>VLOOKUP(B279,'Tech. sheet (2)'!A:J,10,FALSE)</f>
        <v>1700</v>
      </c>
      <c r="H279" s="436">
        <f>VLOOKUP(A279,Register!B:E,4,FALSE)</f>
        <v>20000</v>
      </c>
      <c r="I279" s="129">
        <v>44720.0</v>
      </c>
      <c r="J279" s="270"/>
      <c r="K279" s="270"/>
      <c r="L279" s="270"/>
      <c r="M279" s="270"/>
      <c r="N279" s="270"/>
      <c r="O279" s="270"/>
      <c r="P279" s="270"/>
      <c r="Q279" s="270"/>
      <c r="R279" s="270"/>
      <c r="S279" s="270"/>
      <c r="T279" s="270"/>
      <c r="U279" s="270"/>
      <c r="V279" s="270"/>
      <c r="W279" s="270"/>
      <c r="X279" s="270"/>
      <c r="Y279" s="270"/>
      <c r="Z279" s="270"/>
    </row>
    <row r="280" ht="15.75" customHeight="1">
      <c r="A280" s="111" t="s">
        <v>1278</v>
      </c>
      <c r="B280" s="156" t="str">
        <f>VLOOKUP(A280,Register!B:D,3,FALSE)</f>
        <v>0,16x942x790 BLANK</v>
      </c>
      <c r="C280" s="525" t="str">
        <f>VLOOKUP(B280,'Tech. sheet (2)'!A:G,5,FALSE)</f>
        <v>0,16x942x790 2,0/2,0 TS340</v>
      </c>
      <c r="D280" s="437" t="str">
        <f>VLOOKUP(B280,'Tech. sheet (2)'!A:G,6,FALSE)</f>
        <v>M-942-790-160TS340S2020-RAS BLANK</v>
      </c>
      <c r="E280" s="436" t="str">
        <f>VLOOKUP(B280,'Tech. sheet (2)'!A:H,8,FALSE)</f>
        <v>СКРОЛЛ</v>
      </c>
      <c r="F280" s="436" t="str">
        <f>VLOOKUP(B280,'Tech. sheet (2)'!A:J,9,FALSE)</f>
        <v>830х917</v>
      </c>
      <c r="G280" s="436">
        <f>VLOOKUP(B280,'Tech. sheet (2)'!A:J,10,FALSE)</f>
        <v>1700</v>
      </c>
      <c r="H280" s="436">
        <f>VLOOKUP(A280,Register!B:E,4,FALSE)</f>
        <v>30000</v>
      </c>
      <c r="I280" s="129">
        <v>44720.0</v>
      </c>
      <c r="J280" s="270"/>
      <c r="K280" s="270"/>
      <c r="L280" s="270"/>
      <c r="M280" s="270"/>
      <c r="N280" s="270"/>
      <c r="O280" s="270"/>
      <c r="P280" s="270"/>
      <c r="Q280" s="270"/>
      <c r="R280" s="270"/>
      <c r="S280" s="270"/>
      <c r="T280" s="270"/>
      <c r="U280" s="270"/>
      <c r="V280" s="270"/>
      <c r="W280" s="270"/>
      <c r="X280" s="270"/>
      <c r="Y280" s="270"/>
      <c r="Z280" s="270"/>
    </row>
    <row r="281" ht="15.75" customHeight="1">
      <c r="A281" s="111" t="s">
        <v>1282</v>
      </c>
      <c r="B281" s="156" t="str">
        <f>VLOOKUP(A281,Register!B:D,3,FALSE)</f>
        <v>0,16x920x778 BLANK</v>
      </c>
      <c r="C281" s="525" t="str">
        <f>VLOOKUP(B281,'Tech. sheet (2)'!A:G,5,FALSE)</f>
        <v>0,16x920x778 2,8/2,8 TS340</v>
      </c>
      <c r="D281" s="437" t="str">
        <f>VLOOKUP(B281,'Tech. sheet (2)'!A:G,6,FALSE)</f>
        <v>M-920-778-160TS340S2828-RAS</v>
      </c>
      <c r="E281" s="436" t="str">
        <f>VLOOKUP(B281,'Tech. sheet (2)'!A:H,8,FALSE)</f>
        <v>СКРОЛЛ</v>
      </c>
      <c r="F281" s="436" t="str">
        <f>VLOOKUP(B281,'Tech. sheet (2)'!A:J,9,FALSE)</f>
        <v>818х895</v>
      </c>
      <c r="G281" s="436">
        <f>VLOOKUP(B281,'Tech. sheet (2)'!A:J,10,FALSE)</f>
        <v>1600</v>
      </c>
      <c r="H281" s="436">
        <f>VLOOKUP(A281,Register!B:E,4,FALSE)</f>
        <v>40000</v>
      </c>
      <c r="I281" s="129">
        <v>44720.0</v>
      </c>
      <c r="J281" s="270"/>
      <c r="K281" s="270"/>
      <c r="L281" s="270"/>
      <c r="M281" s="270"/>
      <c r="N281" s="270"/>
      <c r="O281" s="270"/>
      <c r="P281" s="270"/>
      <c r="Q281" s="270"/>
      <c r="R281" s="270"/>
      <c r="S281" s="270"/>
      <c r="T281" s="270"/>
      <c r="U281" s="270"/>
      <c r="V281" s="270"/>
      <c r="W281" s="270"/>
      <c r="X281" s="270"/>
      <c r="Y281" s="270"/>
      <c r="Z281" s="270"/>
    </row>
    <row r="282" ht="15.75" customHeight="1">
      <c r="A282" s="111" t="s">
        <v>1283</v>
      </c>
      <c r="B282" s="156" t="str">
        <f>VLOOKUP(A282,Register!B:D,3,FALSE)</f>
        <v>0,18x860x873 USK ALU/G</v>
      </c>
      <c r="C282" s="525" t="str">
        <f>VLOOKUP(B282,'Tech. sheet (2)'!A:G,5,FALSE)</f>
        <v>0,18x860x873 2,0/2,8 TH550</v>
      </c>
      <c r="D282" s="437" t="str">
        <f>VLOOKUP(B282,'Tech. sheet (2)'!A:G,6,FALSE)</f>
        <v>M-860-873-180TH550F2028-USK</v>
      </c>
      <c r="E282" s="436" t="str">
        <f>VLOOKUP(B282,'Tech. sheet (2)'!A:H,8,FALSE)</f>
        <v>СКРОЛЛ</v>
      </c>
      <c r="F282" s="436" t="str">
        <f>VLOOKUP(B282,'Tech. sheet (2)'!A:J,9,FALSE)</f>
        <v>903х844</v>
      </c>
      <c r="G282" s="436">
        <f>VLOOKUP(B282,'Tech. sheet (2)'!A:J,10,FALSE)</f>
        <v>1500</v>
      </c>
      <c r="H282" s="436">
        <f>VLOOKUP(A282,Register!B:E,4,FALSE)</f>
        <v>17000</v>
      </c>
      <c r="I282" s="129">
        <v>44721.0</v>
      </c>
      <c r="J282" s="270"/>
      <c r="K282" s="270"/>
      <c r="L282" s="270"/>
      <c r="M282" s="270"/>
      <c r="N282" s="270"/>
      <c r="O282" s="270"/>
      <c r="P282" s="270"/>
      <c r="Q282" s="270"/>
      <c r="R282" s="270"/>
      <c r="S282" s="270"/>
      <c r="T282" s="270"/>
      <c r="U282" s="270"/>
      <c r="V282" s="270"/>
      <c r="W282" s="270"/>
      <c r="X282" s="270"/>
      <c r="Y282" s="270"/>
      <c r="Z282" s="270"/>
    </row>
    <row r="283" ht="15.75" customHeight="1">
      <c r="A283" s="111" t="s">
        <v>1285</v>
      </c>
      <c r="B283" s="156" t="str">
        <f>VLOOKUP(A283,Register!B:D,3,FALSE)</f>
        <v>OT99 W/G </v>
      </c>
      <c r="C283" s="525" t="str">
        <f>VLOOKUP(B283,'Tech. sheet (2)'!A:G,5,FALSE)</f>
        <v>0,19x838x941,7 2,0/2,0 TH415</v>
      </c>
      <c r="D283" s="437" t="str">
        <f>VLOOKUP(B283,'Tech. sheet (2)'!A:G,6,FALSE)</f>
        <v>M-838-941,7-190TH415S2020-USK</v>
      </c>
      <c r="E283" s="436" t="str">
        <f>VLOOKUP(B283,'Tech. sheet (2)'!A:H,8,FALSE)</f>
        <v>СКРОЛЛ</v>
      </c>
      <c r="F283" s="436" t="str">
        <f>VLOOKUP(B283,'Tech. sheet (2)'!A:J,9,FALSE)</f>
        <v>917x813</v>
      </c>
      <c r="G283" s="436">
        <f>VLOOKUP(B283,'Tech. sheet (2)'!A:J,10,FALSE)</f>
        <v>1500</v>
      </c>
      <c r="H283" s="436">
        <f>VLOOKUP(A283,Register!B:E,4,FALSE)</f>
        <v>17000</v>
      </c>
      <c r="I283" s="129">
        <v>44721.0</v>
      </c>
      <c r="J283" s="270"/>
      <c r="K283" s="270"/>
      <c r="L283" s="270"/>
      <c r="M283" s="270"/>
      <c r="N283" s="270"/>
      <c r="O283" s="270"/>
      <c r="P283" s="270"/>
      <c r="Q283" s="270"/>
      <c r="R283" s="270"/>
      <c r="S283" s="270"/>
      <c r="T283" s="270"/>
      <c r="U283" s="270"/>
      <c r="V283" s="270"/>
      <c r="W283" s="270"/>
      <c r="X283" s="270"/>
      <c r="Y283" s="270"/>
      <c r="Z283" s="270"/>
    </row>
    <row r="284" ht="15.75" customHeight="1">
      <c r="A284" s="111" t="s">
        <v>1287</v>
      </c>
      <c r="B284" s="156" t="str">
        <f>VLOOKUP(A284,Register!B:D,3,FALSE)</f>
        <v>0,17x922x868 ZZY BLANK</v>
      </c>
      <c r="C284" s="525" t="str">
        <f>VLOOKUP(B284,'Tech. sheet (2)'!A:G,5,FALSE)</f>
        <v>0,17x922x868 2,8/2,8 TH435</v>
      </c>
      <c r="D284" s="437" t="str">
        <f>VLOOKUP(B284,'Tech. sheet (2)'!A:G,6,FALSE)</f>
        <v>M-922-868-170TH435S2828-ZZY</v>
      </c>
      <c r="E284" s="436" t="str">
        <f>VLOOKUP(B284,'Tech. sheet (2)'!A:H,8,FALSE)</f>
        <v>СКРОЛЛ</v>
      </c>
      <c r="F284" s="436" t="str">
        <f>VLOOKUP(B284,'Tech. sheet (2)'!A:J,9,FALSE)</f>
        <v>884х850</v>
      </c>
      <c r="G284" s="436">
        <f>VLOOKUP(B284,'Tech. sheet (2)'!A:J,10,FALSE)</f>
        <v>1500</v>
      </c>
      <c r="H284" s="436">
        <f>VLOOKUP(A284,Register!B:E,4,FALSE)</f>
        <v>50000</v>
      </c>
      <c r="I284" s="129">
        <v>44722.0</v>
      </c>
      <c r="J284" s="270"/>
      <c r="K284" s="270"/>
      <c r="L284" s="270"/>
      <c r="M284" s="270"/>
      <c r="N284" s="270"/>
      <c r="O284" s="270"/>
      <c r="P284" s="270"/>
      <c r="Q284" s="270"/>
      <c r="R284" s="270"/>
      <c r="S284" s="270"/>
      <c r="T284" s="270"/>
      <c r="U284" s="270"/>
      <c r="V284" s="270"/>
      <c r="W284" s="270"/>
      <c r="X284" s="270"/>
      <c r="Y284" s="270"/>
      <c r="Z284" s="270"/>
    </row>
    <row r="285" ht="15.75" customHeight="1">
      <c r="A285" s="111" t="s">
        <v>1290</v>
      </c>
      <c r="B285" s="156" t="str">
        <f>VLOOKUP(A285,Register!B:D,3,FALSE)</f>
        <v>OT070-ELQ7013A11A</v>
      </c>
      <c r="C285" s="525" t="str">
        <f>VLOOKUP(B285,'Tech. sheet (2)'!A:G,5,FALSE)</f>
        <v>0,17x922x868 2,8/2,8 TH580</v>
      </c>
      <c r="D285" s="437" t="str">
        <f>VLOOKUP(B285,'Tech. sheet (2)'!A:G,6,FALSE)</f>
        <v>M-922-868-170TH580S2828-HBI</v>
      </c>
      <c r="E285" s="436" t="str">
        <f>VLOOKUP(B285,'Tech. sheet (2)'!A:H,8,FALSE)</f>
        <v>СКРОЛЛ</v>
      </c>
      <c r="F285" s="436" t="str">
        <f>VLOOKUP(B285,'Tech. sheet (2)'!A:J,9,FALSE)</f>
        <v>884х850</v>
      </c>
      <c r="G285" s="436">
        <f>VLOOKUP(B285,'Tech. sheet (2)'!A:J,10,FALSE)</f>
        <v>1500</v>
      </c>
      <c r="H285" s="436">
        <f>VLOOKUP(A285,Register!B:E,4,FALSE)</f>
        <v>15000</v>
      </c>
      <c r="I285" s="129">
        <v>44722.0</v>
      </c>
      <c r="J285" s="270"/>
      <c r="K285" s="270"/>
      <c r="L285" s="270"/>
      <c r="M285" s="270"/>
      <c r="N285" s="270"/>
      <c r="O285" s="270"/>
      <c r="P285" s="270"/>
      <c r="Q285" s="270"/>
      <c r="R285" s="270"/>
      <c r="S285" s="270"/>
      <c r="T285" s="270"/>
      <c r="U285" s="270"/>
      <c r="V285" s="270"/>
      <c r="W285" s="270"/>
      <c r="X285" s="270"/>
      <c r="Y285" s="270"/>
      <c r="Z285" s="270"/>
    </row>
    <row r="286" ht="15.75" customHeight="1">
      <c r="A286" s="111" t="s">
        <v>1291</v>
      </c>
      <c r="B286" s="156" t="str">
        <f>VLOOKUP(A286,Register!B:D,3,FALSE)</f>
        <v>OT070-ELQ7013A9A </v>
      </c>
      <c r="C286" s="525" t="str">
        <f>VLOOKUP(B286,'Tech. sheet (2)'!A:G,5,FALSE)</f>
        <v>0,17x922x868 2,8/2,8 TH580</v>
      </c>
      <c r="D286" s="437" t="str">
        <f>VLOOKUP(B286,'Tech. sheet (2)'!A:G,6,FALSE)</f>
        <v>M-922-868-170TH580S2828-HBI</v>
      </c>
      <c r="E286" s="436" t="str">
        <f>VLOOKUP(B286,'Tech. sheet (2)'!A:H,8,FALSE)</f>
        <v>СКРОЛЛ</v>
      </c>
      <c r="F286" s="436" t="str">
        <f>VLOOKUP(B286,'Tech. sheet (2)'!A:J,9,FALSE)</f>
        <v>884х850</v>
      </c>
      <c r="G286" s="436">
        <f>VLOOKUP(B286,'Tech. sheet (2)'!A:J,10,FALSE)</f>
        <v>1500</v>
      </c>
      <c r="H286" s="436">
        <f>VLOOKUP(A286,Register!B:E,4,FALSE)</f>
        <v>22000</v>
      </c>
      <c r="I286" s="129">
        <v>44722.0</v>
      </c>
      <c r="J286" s="270"/>
      <c r="K286" s="270"/>
      <c r="L286" s="270"/>
      <c r="M286" s="270"/>
      <c r="N286" s="270"/>
      <c r="O286" s="270"/>
      <c r="P286" s="270"/>
      <c r="Q286" s="270"/>
      <c r="R286" s="270"/>
      <c r="S286" s="270"/>
      <c r="T286" s="270"/>
      <c r="U286" s="270"/>
      <c r="V286" s="270"/>
      <c r="W286" s="270"/>
      <c r="X286" s="270"/>
      <c r="Y286" s="270"/>
      <c r="Z286" s="270"/>
    </row>
    <row r="287" ht="15.75" customHeight="1">
      <c r="A287" s="111" t="s">
        <v>1289</v>
      </c>
      <c r="B287" s="156" t="str">
        <f>VLOOKUP(A287,Register!B:D,3,FALSE)</f>
        <v>OT62-ELQ6216A2A ver2</v>
      </c>
      <c r="C287" s="525" t="str">
        <f>VLOOKUP(B287,'Tech. sheet (2)'!A:G,5,FALSE)</f>
        <v>0,17x954x848 2,8/2,8 TH435</v>
      </c>
      <c r="D287" s="437" t="str">
        <f>VLOOKUP(B287,'Tech. sheet (2)'!A:G,6,FALSE)</f>
        <v>M-954-848-170TH435S2828-HBI</v>
      </c>
      <c r="E287" s="436" t="str">
        <f>VLOOKUP(B287,'Tech. sheet (2)'!A:H,8,FALSE)</f>
        <v>СКРОЛЛ</v>
      </c>
      <c r="F287" s="436" t="str">
        <f>VLOOKUP(B287,'Tech. sheet (2)'!A:J,9,FALSE)</f>
        <v>830x917</v>
      </c>
      <c r="G287" s="436">
        <f>VLOOKUP(B287,'Tech. sheet (2)'!A:J,10,FALSE)</f>
        <v>1500</v>
      </c>
      <c r="H287" s="436">
        <f>VLOOKUP(A287,Register!B:E,4,FALSE)</f>
        <v>60000</v>
      </c>
      <c r="I287" s="129">
        <v>44723.0</v>
      </c>
      <c r="J287" s="270"/>
      <c r="K287" s="270"/>
      <c r="L287" s="270"/>
      <c r="M287" s="270"/>
      <c r="N287" s="270"/>
      <c r="O287" s="270"/>
      <c r="P287" s="270"/>
      <c r="Q287" s="270"/>
      <c r="R287" s="270"/>
      <c r="S287" s="270"/>
      <c r="T287" s="270"/>
      <c r="U287" s="270"/>
      <c r="V287" s="270"/>
      <c r="W287" s="270"/>
      <c r="X287" s="270"/>
      <c r="Y287" s="270"/>
      <c r="Z287" s="270"/>
    </row>
    <row r="288" ht="15.75" customHeight="1">
      <c r="A288" s="111" t="s">
        <v>1292</v>
      </c>
      <c r="B288" s="156" t="str">
        <f>VLOOKUP(A288,Register!B:D,3,FALSE)</f>
        <v>OT153-ELQ0561A2A USK</v>
      </c>
      <c r="C288" s="525" t="str">
        <f>VLOOKUP(B288,'Tech. sheet (2)'!A:G,5,FALSE)</f>
        <v>0,27x950x876 2,8/2,8 TH435</v>
      </c>
      <c r="D288" s="437" t="str">
        <f>VLOOKUP(B288,'Tech. sheet (2)'!A:G,6,FALSE)</f>
        <v>M-950-876-270TH435S2828-USK</v>
      </c>
      <c r="E288" s="436" t="str">
        <f>VLOOKUP(B288,'Tech. sheet (2)'!A:H,8,FALSE)</f>
        <v>СКРОЛЛ</v>
      </c>
      <c r="F288" s="436" t="str">
        <f>VLOOKUP(B288,'Tech. sheet (2)'!A:J,9,FALSE)</f>
        <v>940х925</v>
      </c>
      <c r="G288" s="436">
        <f>VLOOKUP(B288,'Tech. sheet (2)'!A:J,10,FALSE)</f>
        <v>1100</v>
      </c>
      <c r="H288" s="436">
        <f>VLOOKUP(A288,Register!B:E,4,FALSE)</f>
        <v>30000</v>
      </c>
      <c r="I288" s="129">
        <v>44723.0</v>
      </c>
      <c r="J288" s="270"/>
      <c r="K288" s="270"/>
      <c r="L288" s="270"/>
      <c r="M288" s="270"/>
      <c r="N288" s="270"/>
      <c r="O288" s="270"/>
      <c r="P288" s="270"/>
      <c r="Q288" s="270"/>
      <c r="R288" s="270"/>
      <c r="S288" s="270"/>
      <c r="T288" s="270"/>
      <c r="U288" s="270"/>
      <c r="V288" s="270"/>
      <c r="W288" s="270"/>
      <c r="X288" s="270"/>
      <c r="Y288" s="270"/>
      <c r="Z288" s="270"/>
    </row>
    <row r="289" ht="15.75" customHeight="1">
      <c r="A289" s="111" t="s">
        <v>1293</v>
      </c>
      <c r="B289" s="156" t="str">
        <f>VLOOKUP(A289,Register!B:D,3,FALSE)</f>
        <v>OT153-ELQ0561A4A-14400 USK</v>
      </c>
      <c r="C289" s="525" t="str">
        <f>VLOOKUP(B289,'Tech. sheet (2)'!A:G,5,FALSE)</f>
        <v>0,27x950x876 2,8/2,8 TH435</v>
      </c>
      <c r="D289" s="437" t="str">
        <f>VLOOKUP(B289,'Tech. sheet (2)'!A:G,6,FALSE)</f>
        <v>M-950-876-270TH435S2828-USK</v>
      </c>
      <c r="E289" s="436" t="str">
        <f>VLOOKUP(B289,'Tech. sheet (2)'!A:H,8,FALSE)</f>
        <v>СКРОЛЛ</v>
      </c>
      <c r="F289" s="436" t="str">
        <f>VLOOKUP(B289,'Tech. sheet (2)'!A:J,9,FALSE)</f>
        <v>940х925</v>
      </c>
      <c r="G289" s="436">
        <f>VLOOKUP(B289,'Tech. sheet (2)'!A:J,10,FALSE)</f>
        <v>1100</v>
      </c>
      <c r="H289" s="436" t="str">
        <f>VLOOKUP(A289,Register!B:E,4,FALSE)</f>
        <v/>
      </c>
      <c r="I289" s="129">
        <v>44723.0</v>
      </c>
      <c r="J289" s="270"/>
      <c r="K289" s="270"/>
      <c r="L289" s="270"/>
      <c r="M289" s="270"/>
      <c r="N289" s="270"/>
      <c r="O289" s="270"/>
      <c r="P289" s="270"/>
      <c r="Q289" s="270"/>
      <c r="R289" s="270"/>
      <c r="S289" s="270"/>
      <c r="T289" s="270"/>
      <c r="U289" s="270"/>
      <c r="V289" s="270"/>
      <c r="W289" s="270"/>
      <c r="X289" s="270"/>
      <c r="Y289" s="270"/>
      <c r="Z289" s="270"/>
    </row>
    <row r="290" ht="15.75" customHeight="1">
      <c r="A290" s="111" t="s">
        <v>1295</v>
      </c>
      <c r="B290" s="156" t="str">
        <f>VLOOKUP(A290,Register!B:D,3,FALSE)</f>
        <v>OT153-ELQ1554A0A USK</v>
      </c>
      <c r="C290" s="525" t="str">
        <f>VLOOKUP(B290,'Tech. sheet (2)'!A:G,5,FALSE)</f>
        <v>0,27x950x876 5,6/2,8 TH435 USK</v>
      </c>
      <c r="D290" s="437" t="str">
        <f>VLOOKUP(B290,'Tech. sheet (2)'!A:G,6,FALSE)</f>
        <v>M-950-876-270TH435F5628-USK</v>
      </c>
      <c r="E290" s="436" t="str">
        <f>VLOOKUP(B290,'Tech. sheet (2)'!A:H,8,FALSE)</f>
        <v>СКРОЛЛ</v>
      </c>
      <c r="F290" s="436" t="str">
        <f>VLOOKUP(B290,'Tech. sheet (2)'!A:J,9,FALSE)</f>
        <v>920х935</v>
      </c>
      <c r="G290" s="436">
        <f>VLOOKUP(B290,'Tech. sheet (2)'!A:J,10,FALSE)</f>
        <v>1100</v>
      </c>
      <c r="H290" s="436">
        <f>VLOOKUP(A290,Register!B:E,4,FALSE)</f>
        <v>33000</v>
      </c>
      <c r="I290" s="129">
        <v>44723.0</v>
      </c>
      <c r="J290" s="270"/>
      <c r="K290" s="270"/>
      <c r="L290" s="270"/>
      <c r="M290" s="270"/>
      <c r="N290" s="270"/>
      <c r="O290" s="270"/>
      <c r="P290" s="270"/>
      <c r="Q290" s="270"/>
      <c r="R290" s="270"/>
      <c r="S290" s="270"/>
      <c r="T290" s="270"/>
      <c r="U290" s="270"/>
      <c r="V290" s="270"/>
      <c r="W290" s="270"/>
      <c r="X290" s="270"/>
      <c r="Y290" s="270"/>
      <c r="Z290" s="270"/>
    </row>
    <row r="291" ht="15.75" customHeight="1">
      <c r="A291" s="111" t="s">
        <v>1297</v>
      </c>
      <c r="B291" s="156" t="str">
        <f>VLOOKUP(A291,Register!B:D,3,FALSE)</f>
        <v>0,16x942x790 BLANK</v>
      </c>
      <c r="C291" s="525" t="str">
        <f>VLOOKUP(B291,'Tech. sheet (2)'!A:G,5,FALSE)</f>
        <v>0,16x942x790 2,0/2,0 TS340</v>
      </c>
      <c r="D291" s="437" t="str">
        <f>VLOOKUP(B291,'Tech. sheet (2)'!A:G,6,FALSE)</f>
        <v>M-942-790-160TS340S2020-RAS BLANK</v>
      </c>
      <c r="E291" s="436" t="str">
        <f>VLOOKUP(B291,'Tech. sheet (2)'!A:H,8,FALSE)</f>
        <v>СКРОЛЛ</v>
      </c>
      <c r="F291" s="436" t="str">
        <f>VLOOKUP(B291,'Tech. sheet (2)'!A:J,9,FALSE)</f>
        <v>830х917</v>
      </c>
      <c r="G291" s="436">
        <f>VLOOKUP(B291,'Tech. sheet (2)'!A:J,10,FALSE)</f>
        <v>1700</v>
      </c>
      <c r="H291" s="436">
        <f>VLOOKUP(A291,Register!B:E,4,FALSE)</f>
        <v>30000</v>
      </c>
      <c r="I291" s="129">
        <v>44724.0</v>
      </c>
      <c r="J291" s="270"/>
      <c r="K291" s="270"/>
      <c r="L291" s="270"/>
      <c r="M291" s="270"/>
      <c r="N291" s="270"/>
      <c r="O291" s="270"/>
      <c r="P291" s="270"/>
      <c r="Q291" s="270"/>
      <c r="R291" s="270"/>
      <c r="S291" s="270"/>
      <c r="T291" s="270"/>
      <c r="U291" s="270"/>
      <c r="V291" s="270"/>
      <c r="W291" s="270"/>
      <c r="X291" s="270"/>
      <c r="Y291" s="270"/>
      <c r="Z291" s="270"/>
    </row>
    <row r="292" ht="15.75" customHeight="1">
      <c r="A292" s="111" t="s">
        <v>1298</v>
      </c>
      <c r="B292" s="156" t="str">
        <f>VLOOKUP(A292,Register!B:D,3,FALSE)</f>
        <v>0,16x942x790 ALU/С</v>
      </c>
      <c r="C292" s="525" t="str">
        <f>VLOOKUP(B292,'Tech. sheet (2)'!A:G,5,FALSE)</f>
        <v>0,16x942x790 2,0/2,0 TS340</v>
      </c>
      <c r="D292" s="437" t="str">
        <f>VLOOKUP(B292,'Tech. sheet (2)'!A:G,6,FALSE)</f>
        <v>M-942-790-160TS340S2020-RAS</v>
      </c>
      <c r="E292" s="436" t="str">
        <f>VLOOKUP(B292,'Tech. sheet (2)'!A:H,8,FALSE)</f>
        <v>СКРОЛЛ</v>
      </c>
      <c r="F292" s="436" t="str">
        <f>VLOOKUP(B292,'Tech. sheet (2)'!A:J,9,FALSE)</f>
        <v>830х917</v>
      </c>
      <c r="G292" s="436">
        <f>VLOOKUP(B292,'Tech. sheet (2)'!A:J,10,FALSE)</f>
        <v>1700</v>
      </c>
      <c r="H292" s="436">
        <f>VLOOKUP(A292,Register!B:E,4,FALSE)</f>
        <v>30000</v>
      </c>
      <c r="I292" s="129">
        <v>44724.0</v>
      </c>
      <c r="J292" s="270"/>
      <c r="K292" s="270"/>
      <c r="L292" s="270"/>
      <c r="M292" s="270"/>
      <c r="N292" s="270"/>
      <c r="O292" s="270"/>
      <c r="P292" s="270"/>
      <c r="Q292" s="270"/>
      <c r="R292" s="270"/>
      <c r="S292" s="270"/>
      <c r="T292" s="270"/>
      <c r="U292" s="270"/>
      <c r="V292" s="270"/>
      <c r="W292" s="270"/>
      <c r="X292" s="270"/>
      <c r="Y292" s="270"/>
      <c r="Z292" s="270"/>
    </row>
    <row r="293" ht="15.75" customHeight="1">
      <c r="A293" s="111" t="s">
        <v>1299</v>
      </c>
      <c r="B293" s="156" t="str">
        <f>VLOOKUP(A293,Register!B:D,3,FALSE)</f>
        <v>0,14x913x766 USK A08</v>
      </c>
      <c r="C293" s="525" t="str">
        <f>VLOOKUP(B293,'Tech. sheet (2)'!A:G,5,FALSE)</f>
        <v>0,14x913x766 2,0/2,0 TS480</v>
      </c>
      <c r="D293" s="437" t="str">
        <f>VLOOKUP(B293,'Tech. sheet (2)'!A:G,6,FALSE)</f>
        <v>M-913-766-140TS480S2020-USK</v>
      </c>
      <c r="E293" s="436" t="str">
        <f>VLOOKUP(B293,'Tech. sheet (2)'!A:H,8,FALSE)</f>
        <v>СКРОЛЛ</v>
      </c>
      <c r="F293" s="436" t="str">
        <f>VLOOKUP(B293,'Tech. sheet (2)'!A:J,9,FALSE)</f>
        <v>770х869</v>
      </c>
      <c r="G293" s="436">
        <f>VLOOKUP(B293,'Tech. sheet (2)'!A:J,10,FALSE)</f>
        <v>1500</v>
      </c>
      <c r="H293" s="436">
        <f>VLOOKUP(A293,Register!B:E,4,FALSE)</f>
        <v>40000</v>
      </c>
      <c r="I293" s="129">
        <v>44724.0</v>
      </c>
      <c r="J293" s="270"/>
      <c r="K293" s="270"/>
      <c r="L293" s="270"/>
      <c r="M293" s="270"/>
      <c r="N293" s="270"/>
      <c r="O293" s="270"/>
      <c r="P293" s="270"/>
      <c r="Q293" s="270"/>
      <c r="R293" s="270"/>
      <c r="S293" s="270"/>
      <c r="T293" s="270"/>
      <c r="U293" s="270"/>
      <c r="V293" s="270"/>
      <c r="W293" s="270"/>
      <c r="X293" s="270"/>
      <c r="Y293" s="270"/>
      <c r="Z293" s="270"/>
    </row>
    <row r="294" ht="15.75" customHeight="1">
      <c r="A294" s="111" t="s">
        <v>1301</v>
      </c>
      <c r="B294" s="156" t="str">
        <f>VLOOKUP(A294,Register!B:D,3,FALSE)</f>
        <v>0,18x855x1066 Alu/G</v>
      </c>
      <c r="C294" s="525" t="str">
        <f>VLOOKUP(B294,'Tech. sheet (2)'!A:G,5,FALSE)</f>
        <v>0,18x855x1066 2,8/2,8 TS270</v>
      </c>
      <c r="D294" s="437" t="str">
        <f>VLOOKUP(B294,'Tech. sheet (2)'!A:G,6,FALSE)</f>
        <v>T-855-1066-180TS270F2828-ARF</v>
      </c>
      <c r="E294" s="436" t="str">
        <f>VLOOKUP(B294,'Tech. sheet (2)'!A:H,8,FALSE)</f>
        <v>ПРЯМ</v>
      </c>
      <c r="F294" s="436" t="str">
        <f>VLOOKUP(B294,'Tech. sheet (2)'!A:J,9,FALSE)</f>
        <v/>
      </c>
      <c r="G294" s="436">
        <f>VLOOKUP(B294,'Tech. sheet (2)'!A:J,10,FALSE)</f>
        <v>1100</v>
      </c>
      <c r="H294" s="436">
        <f>VLOOKUP(A294,Register!B:E,4,FALSE)</f>
        <v>17000</v>
      </c>
      <c r="I294" s="129">
        <v>44725.0</v>
      </c>
      <c r="J294" s="270"/>
      <c r="K294" s="270"/>
      <c r="L294" s="270"/>
      <c r="M294" s="270"/>
      <c r="N294" s="270"/>
      <c r="O294" s="270"/>
      <c r="P294" s="270"/>
      <c r="Q294" s="270"/>
      <c r="R294" s="270"/>
      <c r="S294" s="270"/>
      <c r="T294" s="270"/>
      <c r="U294" s="270"/>
      <c r="V294" s="270"/>
      <c r="W294" s="270"/>
      <c r="X294" s="270"/>
      <c r="Y294" s="270"/>
      <c r="Z294" s="270"/>
    </row>
    <row r="295" ht="15.75" customHeight="1">
      <c r="A295" s="111" t="s">
        <v>1303</v>
      </c>
      <c r="B295" s="156" t="str">
        <f>VLOOKUP(A295,Register!B:D,3,FALSE)</f>
        <v>0,17x836x926 BLANK</v>
      </c>
      <c r="C295" s="525" t="str">
        <f>VLOOKUP(B295,'Tech. sheet (2)'!A:G,5,FALSE)</f>
        <v>0,17x836x926 2,8/2,8 TH435</v>
      </c>
      <c r="D295" s="437" t="str">
        <f>VLOOKUP(B295,'Tech. sheet (2)'!A:G,6,FALSE)</f>
        <v>T-836-926-170TH435S2828-ARF</v>
      </c>
      <c r="E295" s="436" t="str">
        <f>VLOOKUP(B295,'Tech. sheet (2)'!A:H,8,FALSE)</f>
        <v>ПРЯМ</v>
      </c>
      <c r="F295" s="436" t="str">
        <f>VLOOKUP(B295,'Tech. sheet (2)'!A:J,9,FALSE)</f>
        <v/>
      </c>
      <c r="G295" s="436">
        <f>VLOOKUP(B295,'Tech. sheet (2)'!A:J,10,FALSE)</f>
        <v>1600</v>
      </c>
      <c r="H295" s="436">
        <f>VLOOKUP(A295,Register!B:E,4,FALSE)</f>
        <v>55000</v>
      </c>
      <c r="I295" s="129">
        <v>44725.0</v>
      </c>
      <c r="J295" s="270"/>
      <c r="K295" s="270"/>
      <c r="L295" s="270"/>
      <c r="M295" s="270"/>
      <c r="N295" s="270"/>
      <c r="O295" s="270"/>
      <c r="P295" s="270"/>
      <c r="Q295" s="270"/>
      <c r="R295" s="270"/>
      <c r="S295" s="270"/>
      <c r="T295" s="270"/>
      <c r="U295" s="270"/>
      <c r="V295" s="270"/>
      <c r="W295" s="270"/>
      <c r="X295" s="270"/>
      <c r="Y295" s="270"/>
      <c r="Z295" s="270"/>
    </row>
    <row r="296" ht="15.75" customHeight="1">
      <c r="A296" s="111" t="s">
        <v>1305</v>
      </c>
      <c r="B296" s="156" t="str">
        <f>VLOOKUP(A296,Register!B:D,3,FALSE)</f>
        <v>0,14x975x925 G/C USK</v>
      </c>
      <c r="C296" s="525" t="str">
        <f>VLOOKUP(B296,'Tech. sheet (2)'!A:G,5,FALSE)</f>
        <v>0,14x975x925 2,8/2,8 TS550</v>
      </c>
      <c r="D296" s="437" t="str">
        <f>VLOOKUP(B296,'Tech. sheet (2)'!A:G,6,FALSE)</f>
        <v>T-975-925-140TS550S2828-USK</v>
      </c>
      <c r="E296" s="436" t="str">
        <f>VLOOKUP(B296,'Tech. sheet (2)'!A:H,8,FALSE)</f>
        <v>ПРЯМ</v>
      </c>
      <c r="F296" s="436" t="str">
        <f>VLOOKUP(B296,'Tech. sheet (2)'!A:J,9,FALSE)</f>
        <v>900 х 950</v>
      </c>
      <c r="G296" s="436">
        <f>VLOOKUP(B296,'Tech. sheet (2)'!A:J,10,FALSE)</f>
        <v>1500</v>
      </c>
      <c r="H296" s="436">
        <f>VLOOKUP(A296,Register!B:E,4,FALSE)</f>
        <v>40000</v>
      </c>
      <c r="I296" s="129">
        <v>44726.0</v>
      </c>
      <c r="J296" s="270"/>
      <c r="K296" s="270"/>
      <c r="L296" s="270"/>
      <c r="M296" s="270"/>
      <c r="N296" s="270"/>
      <c r="O296" s="270"/>
      <c r="P296" s="270"/>
      <c r="Q296" s="270"/>
      <c r="R296" s="270"/>
      <c r="S296" s="270"/>
      <c r="T296" s="270"/>
      <c r="U296" s="270"/>
      <c r="V296" s="270"/>
      <c r="W296" s="270"/>
      <c r="X296" s="270"/>
      <c r="Y296" s="270"/>
      <c r="Z296" s="270"/>
    </row>
    <row r="297" ht="15.75" customHeight="1">
      <c r="A297" s="111" t="s">
        <v>1306</v>
      </c>
      <c r="B297" s="156" t="str">
        <f>VLOOKUP(A297,Register!B:D,3,FALSE)</f>
        <v>0,18x877x1066 W/G</v>
      </c>
      <c r="C297" s="525" t="str">
        <f>VLOOKUP(B297,'Tech. sheet (2)'!A:G,5,FALSE)</f>
        <v>0,18x877x1066 2,8/2,8 TS275</v>
      </c>
      <c r="D297" s="437" t="str">
        <f>VLOOKUP(B297,'Tech. sheet (2)'!A:G,6,FALSE)</f>
        <v>T-877-1066-180TS275S2828-USK</v>
      </c>
      <c r="E297" s="436" t="str">
        <f>VLOOKUP(B297,'Tech. sheet (2)'!A:H,8,FALSE)</f>
        <v>ПРЯМ</v>
      </c>
      <c r="F297" s="436" t="str">
        <f>VLOOKUP(B297,'Tech. sheet (2)'!A:J,9,FALSE)</f>
        <v>1041х852</v>
      </c>
      <c r="G297" s="436">
        <f>VLOOKUP(B297,'Tech. sheet (2)'!A:J,10,FALSE)</f>
        <v>1100</v>
      </c>
      <c r="H297" s="436">
        <f>VLOOKUP(A297,Register!B:E,4,FALSE)</f>
        <v>4500</v>
      </c>
      <c r="I297" s="129">
        <v>44726.0</v>
      </c>
      <c r="J297" s="270"/>
      <c r="K297" s="270"/>
      <c r="L297" s="270"/>
      <c r="M297" s="270"/>
      <c r="N297" s="270"/>
      <c r="O297" s="270"/>
      <c r="P297" s="270"/>
      <c r="Q297" s="270"/>
      <c r="R297" s="270"/>
      <c r="S297" s="270"/>
      <c r="T297" s="270"/>
      <c r="U297" s="270"/>
      <c r="V297" s="270"/>
      <c r="W297" s="270"/>
      <c r="X297" s="270"/>
      <c r="Y297" s="270"/>
      <c r="Z297" s="270"/>
    </row>
    <row r="298" ht="15.75" customHeight="1">
      <c r="A298" s="111" t="s">
        <v>1307</v>
      </c>
      <c r="B298" s="156" t="str">
        <f>VLOOKUP(A298,Register!B:D,3,FALSE)</f>
        <v>0,18x877x1066 BLANK</v>
      </c>
      <c r="C298" s="525" t="str">
        <f>VLOOKUP(B298,'Tech. sheet (2)'!A:G,5,FALSE)</f>
        <v>0,18x877x1066 2,8/2,8 TS275</v>
      </c>
      <c r="D298" s="437" t="str">
        <f>VLOOKUP(B298,'Tech. sheet (2)'!A:G,6,FALSE)</f>
        <v>T-877-1066-180TS275S2828-USK BLANK</v>
      </c>
      <c r="E298" s="436" t="str">
        <f>VLOOKUP(B298,'Tech. sheet (2)'!A:H,8,FALSE)</f>
        <v>ПРЯМ</v>
      </c>
      <c r="F298" s="436" t="str">
        <f>VLOOKUP(B298,'Tech. sheet (2)'!A:J,9,FALSE)</f>
        <v>1041х852</v>
      </c>
      <c r="G298" s="436">
        <f>VLOOKUP(B298,'Tech. sheet (2)'!A:J,10,FALSE)</f>
        <v>1100</v>
      </c>
      <c r="H298" s="436">
        <f>VLOOKUP(A298,Register!B:E,4,FALSE)</f>
        <v>4000</v>
      </c>
      <c r="I298" s="129">
        <v>44726.0</v>
      </c>
      <c r="J298" s="270"/>
      <c r="K298" s="270"/>
      <c r="L298" s="270"/>
      <c r="M298" s="270"/>
      <c r="N298" s="270"/>
      <c r="O298" s="270"/>
      <c r="P298" s="270"/>
      <c r="Q298" s="270"/>
      <c r="R298" s="270"/>
      <c r="S298" s="270"/>
      <c r="T298" s="270"/>
      <c r="U298" s="270"/>
      <c r="V298" s="270"/>
      <c r="W298" s="270"/>
      <c r="X298" s="270"/>
      <c r="Y298" s="270"/>
      <c r="Z298" s="270"/>
    </row>
    <row r="299" ht="15.75" customHeight="1">
      <c r="A299" s="111" t="s">
        <v>1308</v>
      </c>
      <c r="B299" s="156" t="str">
        <f>VLOOKUP(A299,Register!B:D,3,FALSE)</f>
        <v>OT96 Alu/C HBI auto</v>
      </c>
      <c r="C299" s="525" t="str">
        <f>VLOOKUP(B299,'Tech. sheet (2)'!A:G,5,FALSE)</f>
        <v>0,20x808x908 2,8/2,8 TH550</v>
      </c>
      <c r="D299" s="437" t="str">
        <f>VLOOKUP(B299,'Tech. sheet (2)'!A:G,6,FALSE)</f>
        <v>M-808-908-200TH550S2828-HBI</v>
      </c>
      <c r="E299" s="436" t="str">
        <f>VLOOKUP(B299,'Tech. sheet (2)'!A:H,8,FALSE)</f>
        <v>СКРОЛЛ</v>
      </c>
      <c r="F299" s="436" t="str">
        <f>VLOOKUP(B299,'Tech. sheet (2)'!A:J,9,FALSE)</f>
        <v>900х771</v>
      </c>
      <c r="G299" s="436">
        <f>VLOOKUP(B299,'Tech. sheet (2)'!A:J,10,FALSE)</f>
        <v>1600</v>
      </c>
      <c r="H299" s="436">
        <f>VLOOKUP(A299,Register!B:E,4,FALSE)</f>
        <v>17000</v>
      </c>
      <c r="I299" s="129">
        <v>44726.0</v>
      </c>
      <c r="J299" s="270"/>
      <c r="K299" s="270"/>
      <c r="L299" s="270"/>
      <c r="M299" s="270"/>
      <c r="N299" s="270"/>
      <c r="O299" s="270"/>
      <c r="P299" s="270"/>
      <c r="Q299" s="270"/>
      <c r="R299" s="270"/>
      <c r="S299" s="270"/>
      <c r="T299" s="270"/>
      <c r="U299" s="270"/>
      <c r="V299" s="270"/>
      <c r="W299" s="270"/>
      <c r="X299" s="270"/>
      <c r="Y299" s="270"/>
      <c r="Z299" s="270"/>
    </row>
    <row r="300" ht="15.75" customHeight="1">
      <c r="A300" s="111" t="s">
        <v>1309</v>
      </c>
      <c r="B300" s="156" t="str">
        <f>VLOOKUP(A300,Register!B:D,3,FALSE)</f>
        <v>0,17x959x901 BLANK</v>
      </c>
      <c r="C300" s="525" t="str">
        <f>VLOOKUP(B300,'Tech. sheet (2)'!A:G,5,FALSE)</f>
        <v>0,17x959x901 2,8/2,8 TH550</v>
      </c>
      <c r="D300" s="437" t="str">
        <f>VLOOKUP(B300,'Tech. sheet (2)'!A:G,6,FALSE)</f>
        <v>M-959-901-170TH550F2828-HBI BLANK</v>
      </c>
      <c r="E300" s="436" t="str">
        <f>VLOOKUP(B300,'Tech. sheet (2)'!A:H,8,FALSE)</f>
        <v>СКРОЛЛ</v>
      </c>
      <c r="F300" s="436" t="str">
        <f>VLOOKUP(B300,'Tech. sheet (2)'!A:J,9,FALSE)</f>
        <v>920х935</v>
      </c>
      <c r="G300" s="436">
        <f>VLOOKUP(B300,'Tech. sheet (2)'!A:J,10,FALSE)</f>
        <v>1500</v>
      </c>
      <c r="H300" s="436">
        <f>VLOOKUP(A300,Register!B:E,4,FALSE)</f>
        <v>40000</v>
      </c>
      <c r="I300" s="129">
        <v>44727.0</v>
      </c>
      <c r="J300" s="270"/>
      <c r="K300" s="270"/>
      <c r="L300" s="270"/>
      <c r="M300" s="270"/>
      <c r="N300" s="270"/>
      <c r="O300" s="270"/>
      <c r="P300" s="270"/>
      <c r="Q300" s="270"/>
      <c r="R300" s="270"/>
      <c r="S300" s="270"/>
      <c r="T300" s="270"/>
      <c r="U300" s="270"/>
      <c r="V300" s="270"/>
      <c r="W300" s="270"/>
      <c r="X300" s="270"/>
      <c r="Y300" s="270"/>
      <c r="Z300" s="270"/>
    </row>
    <row r="301" ht="15.75" customHeight="1">
      <c r="A301" s="111" t="s">
        <v>1310</v>
      </c>
      <c r="B301" s="156" t="str">
        <f>VLOOKUP(A301,Register!B:D,3,FALSE)</f>
        <v>0,17x959x901 TTT BLANK</v>
      </c>
      <c r="C301" s="525" t="str">
        <f>VLOOKUP(B301,'Tech. sheet (2)'!A:G,5,FALSE)</f>
        <v>0,17x959x901 2,8/2,8 TH550</v>
      </c>
      <c r="D301" s="437" t="str">
        <f>VLOOKUP(B301,'Tech. sheet (2)'!A:G,6,FALSE)</f>
        <v>M-959-901-170TH550F2828-TTT</v>
      </c>
      <c r="E301" s="436" t="str">
        <f>VLOOKUP(B301,'Tech. sheet (2)'!A:H,8,FALSE)</f>
        <v>СКРОЛЛ</v>
      </c>
      <c r="F301" s="436" t="str">
        <f>VLOOKUP(B301,'Tech. sheet (2)'!A:J,9,FALSE)</f>
        <v>920х935</v>
      </c>
      <c r="G301" s="436">
        <f>VLOOKUP(B301,'Tech. sheet (2)'!A:J,10,FALSE)</f>
        <v>1500</v>
      </c>
      <c r="H301" s="436">
        <f>VLOOKUP(A301,Register!B:E,4,FALSE)</f>
        <v>2138</v>
      </c>
      <c r="I301" s="129">
        <v>44727.0</v>
      </c>
      <c r="J301" s="270"/>
      <c r="K301" s="270"/>
      <c r="L301" s="270"/>
      <c r="M301" s="270"/>
      <c r="N301" s="270"/>
      <c r="O301" s="270"/>
      <c r="P301" s="270"/>
      <c r="Q301" s="270"/>
      <c r="R301" s="270"/>
      <c r="S301" s="270"/>
      <c r="T301" s="270"/>
      <c r="U301" s="270"/>
      <c r="V301" s="270"/>
      <c r="W301" s="270"/>
      <c r="X301" s="270"/>
      <c r="Y301" s="270"/>
      <c r="Z301" s="270"/>
    </row>
    <row r="302" ht="15.75" customHeight="1">
      <c r="A302" s="111" t="s">
        <v>1311</v>
      </c>
      <c r="B302" s="156" t="str">
        <f>VLOOKUP(A302,Register!B:D,3,FALSE)</f>
        <v>0,16x942x790 BLANK</v>
      </c>
      <c r="C302" s="525" t="str">
        <f>VLOOKUP(B302,'Tech. sheet (2)'!A:G,5,FALSE)</f>
        <v>0,16x942x790 2,0/2,0 TS340</v>
      </c>
      <c r="D302" s="437" t="str">
        <f>VLOOKUP(B302,'Tech. sheet (2)'!A:G,6,FALSE)</f>
        <v>M-942-790-160TS340S2020-RAS BLANK</v>
      </c>
      <c r="E302" s="436" t="str">
        <f>VLOOKUP(B302,'Tech. sheet (2)'!A:H,8,FALSE)</f>
        <v>СКРОЛЛ</v>
      </c>
      <c r="F302" s="436" t="str">
        <f>VLOOKUP(B302,'Tech. sheet (2)'!A:J,9,FALSE)</f>
        <v>830х917</v>
      </c>
      <c r="G302" s="436">
        <f>VLOOKUP(B302,'Tech. sheet (2)'!A:J,10,FALSE)</f>
        <v>1700</v>
      </c>
      <c r="H302" s="436">
        <f>VLOOKUP(A302,Register!B:E,4,FALSE)</f>
        <v>10000</v>
      </c>
      <c r="I302" s="129">
        <v>44727.0</v>
      </c>
      <c r="J302" s="270"/>
      <c r="K302" s="270"/>
      <c r="L302" s="270"/>
      <c r="M302" s="270"/>
      <c r="N302" s="270"/>
      <c r="O302" s="270"/>
      <c r="P302" s="270"/>
      <c r="Q302" s="270"/>
      <c r="R302" s="270"/>
      <c r="S302" s="270"/>
      <c r="T302" s="270"/>
      <c r="U302" s="270"/>
      <c r="V302" s="270"/>
      <c r="W302" s="270"/>
      <c r="X302" s="270"/>
      <c r="Y302" s="270"/>
      <c r="Z302" s="270"/>
    </row>
    <row r="303" ht="15.75" customHeight="1">
      <c r="A303" s="111" t="s">
        <v>1312</v>
      </c>
      <c r="B303" s="156" t="str">
        <f>VLOOKUP(A303,Register!B:D,3,FALSE)</f>
        <v>0,16x942x790 ALU/С</v>
      </c>
      <c r="C303" s="525" t="str">
        <f>VLOOKUP(B303,'Tech. sheet (2)'!A:G,5,FALSE)</f>
        <v>0,16x942x790 2,0/2,0 TS340</v>
      </c>
      <c r="D303" s="437" t="str">
        <f>VLOOKUP(B303,'Tech. sheet (2)'!A:G,6,FALSE)</f>
        <v>M-942-790-160TS340S2020-RAS</v>
      </c>
      <c r="E303" s="436" t="str">
        <f>VLOOKUP(B303,'Tech. sheet (2)'!A:H,8,FALSE)</f>
        <v>СКРОЛЛ</v>
      </c>
      <c r="F303" s="436" t="str">
        <f>VLOOKUP(B303,'Tech. sheet (2)'!A:J,9,FALSE)</f>
        <v>830х917</v>
      </c>
      <c r="G303" s="436">
        <f>VLOOKUP(B303,'Tech. sheet (2)'!A:J,10,FALSE)</f>
        <v>1700</v>
      </c>
      <c r="H303" s="436">
        <f>VLOOKUP(A303,Register!B:E,4,FALSE)</f>
        <v>30000</v>
      </c>
      <c r="I303" s="129">
        <v>44727.0</v>
      </c>
      <c r="J303" s="270"/>
      <c r="K303" s="270"/>
      <c r="L303" s="270"/>
      <c r="M303" s="270"/>
      <c r="N303" s="270"/>
      <c r="O303" s="270"/>
      <c r="P303" s="270"/>
      <c r="Q303" s="270"/>
      <c r="R303" s="270"/>
      <c r="S303" s="270"/>
      <c r="T303" s="270"/>
      <c r="U303" s="270"/>
      <c r="V303" s="270"/>
      <c r="W303" s="270"/>
      <c r="X303" s="270"/>
      <c r="Y303" s="270"/>
      <c r="Z303" s="270"/>
    </row>
    <row r="304" ht="15.75" customHeight="1">
      <c r="A304" s="141" t="s">
        <v>1313</v>
      </c>
      <c r="B304" s="156" t="str">
        <f>VLOOKUP(A304,Register!B:D,3,FALSE)</f>
        <v>0,19x895x907 Alu/G</v>
      </c>
      <c r="C304" s="525" t="str">
        <f>VLOOKUP(B304,'Tech. sheet (2)'!A:G,5,FALSE)</f>
        <v>0,19x895x907 2,8/2,0 TH550</v>
      </c>
      <c r="D304" s="437" t="str">
        <f>VLOOKUP(B304,'Tech. sheet (2)'!A:G,6,FALSE)</f>
        <v>M-895-907-190TH550F2820-HBI</v>
      </c>
      <c r="E304" s="436" t="str">
        <f>VLOOKUP(B304,'Tech. sheet (2)'!A:H,8,FALSE)</f>
        <v>СКРОЛЛ</v>
      </c>
      <c r="F304" s="436" t="str">
        <f>VLOOKUP(B304,'Tech. sheet (2)'!A:J,9,FALSE)</f>
        <v>932х870</v>
      </c>
      <c r="G304" s="436">
        <f>VLOOKUP(B304,'Tech. sheet (2)'!A:J,10,FALSE)</f>
        <v>1500</v>
      </c>
      <c r="H304" s="436">
        <f>VLOOKUP(A304,Register!B:E,4,FALSE)</f>
        <v>40000</v>
      </c>
      <c r="I304" s="129">
        <v>44727.0</v>
      </c>
      <c r="J304" s="270"/>
      <c r="K304" s="270"/>
      <c r="L304" s="270"/>
      <c r="M304" s="270"/>
      <c r="N304" s="270"/>
      <c r="O304" s="270"/>
      <c r="P304" s="270"/>
      <c r="Q304" s="270"/>
      <c r="R304" s="270"/>
      <c r="S304" s="270"/>
      <c r="T304" s="270"/>
      <c r="U304" s="270"/>
      <c r="V304" s="270"/>
      <c r="W304" s="270"/>
      <c r="X304" s="270"/>
      <c r="Y304" s="270"/>
      <c r="Z304" s="270"/>
    </row>
    <row r="305" ht="15.75" customHeight="1">
      <c r="A305" s="111" t="s">
        <v>1314</v>
      </c>
      <c r="B305" s="156" t="str">
        <f>VLOOKUP(A305,Register!B:D,3,FALSE)</f>
        <v>0,19x895x907 ERD BLANK</v>
      </c>
      <c r="C305" s="525" t="str">
        <f>VLOOKUP(B305,'Tech. sheet (2)'!A:G,5,FALSE)</f>
        <v>0,19x895x907 2,8/2,0 TH550</v>
      </c>
      <c r="D305" s="437" t="str">
        <f>VLOOKUP(B305,'Tech. sheet (2)'!A:G,6,FALSE)</f>
        <v>M-895-907-190TH550F2820-ERD</v>
      </c>
      <c r="E305" s="436" t="str">
        <f>VLOOKUP(B305,'Tech. sheet (2)'!A:H,8,FALSE)</f>
        <v>СКРОЛЛ</v>
      </c>
      <c r="F305" s="436" t="str">
        <f>VLOOKUP(B305,'Tech. sheet (2)'!A:J,9,FALSE)</f>
        <v>932х870</v>
      </c>
      <c r="G305" s="436">
        <f>VLOOKUP(B305,'Tech. sheet (2)'!A:J,10,FALSE)</f>
        <v>1500</v>
      </c>
      <c r="H305" s="436">
        <f>VLOOKUP(A305,Register!B:E,4,FALSE)</f>
        <v>14000</v>
      </c>
      <c r="I305" s="129">
        <v>44728.0</v>
      </c>
      <c r="J305" s="270"/>
      <c r="K305" s="270"/>
      <c r="L305" s="270"/>
      <c r="M305" s="270"/>
      <c r="N305" s="270"/>
      <c r="O305" s="270"/>
      <c r="P305" s="270"/>
      <c r="Q305" s="270"/>
      <c r="R305" s="270"/>
      <c r="S305" s="270"/>
      <c r="T305" s="270"/>
      <c r="U305" s="270"/>
      <c r="V305" s="270"/>
      <c r="W305" s="270"/>
      <c r="X305" s="270"/>
      <c r="Y305" s="270"/>
      <c r="Z305" s="270"/>
    </row>
    <row r="306" ht="15.75" customHeight="1">
      <c r="A306" s="111" t="s">
        <v>1315</v>
      </c>
      <c r="B306" s="156" t="str">
        <f>VLOOKUP(A306,Register!B:D,3,FALSE)</f>
        <v>0,18x896x795 BLANK</v>
      </c>
      <c r="C306" s="525" t="str">
        <f>VLOOKUP(B306,'Tech. sheet (2)'!A:G,5,FALSE)</f>
        <v>0,18x896x795 2,8/5,0 TH550</v>
      </c>
      <c r="D306" s="437" t="str">
        <f>VLOOKUP(B306,'Tech. sheet (2)'!A:G,6,FALSE)</f>
        <v>T-896-795-180TH550F2850-HBI BLANK</v>
      </c>
      <c r="E306" s="436" t="str">
        <f>VLOOKUP(B306,'Tech. sheet (2)'!A:H,8,FALSE)</f>
        <v>ПРЯМ</v>
      </c>
      <c r="F306" s="436" t="str">
        <f>VLOOKUP(B306,'Tech. sheet (2)'!A:J,9,FALSE)</f>
        <v>770х869</v>
      </c>
      <c r="G306" s="436">
        <f>VLOOKUP(B306,'Tech. sheet (2)'!A:J,10,FALSE)</f>
        <v>1500</v>
      </c>
      <c r="H306" s="436">
        <f>VLOOKUP(A306,Register!B:E,4,FALSE)</f>
        <v>40000</v>
      </c>
      <c r="I306" s="129">
        <v>44728.0</v>
      </c>
      <c r="J306" s="270"/>
      <c r="K306" s="270"/>
      <c r="L306" s="270"/>
      <c r="M306" s="270"/>
      <c r="N306" s="270"/>
      <c r="O306" s="270"/>
      <c r="P306" s="270"/>
      <c r="Q306" s="270"/>
      <c r="R306" s="270"/>
      <c r="S306" s="270"/>
      <c r="T306" s="270"/>
      <c r="U306" s="270"/>
      <c r="V306" s="270"/>
      <c r="W306" s="270"/>
      <c r="X306" s="270"/>
      <c r="Y306" s="270"/>
      <c r="Z306" s="270"/>
    </row>
    <row r="307" ht="15.75" customHeight="1">
      <c r="A307" s="141" t="s">
        <v>1316</v>
      </c>
      <c r="B307" s="156" t="str">
        <f>VLOOKUP(A307,Register!B:D,3,FALSE)</f>
        <v>0,18x896x795 BLANK</v>
      </c>
      <c r="C307" s="525" t="str">
        <f>VLOOKUP(B307,'Tech. sheet (2)'!A:G,5,FALSE)</f>
        <v>0,18x896x795 2,8/5,0 TH550</v>
      </c>
      <c r="D307" s="437" t="str">
        <f>VLOOKUP(B307,'Tech. sheet (2)'!A:G,6,FALSE)</f>
        <v>T-896-795-180TH550F2850-HBI BLANK</v>
      </c>
      <c r="E307" s="436" t="str">
        <f>VLOOKUP(B307,'Tech. sheet (2)'!A:H,8,FALSE)</f>
        <v>ПРЯМ</v>
      </c>
      <c r="F307" s="436" t="str">
        <f>VLOOKUP(B307,'Tech. sheet (2)'!A:J,9,FALSE)</f>
        <v>770х869</v>
      </c>
      <c r="G307" s="436">
        <f>VLOOKUP(B307,'Tech. sheet (2)'!A:J,10,FALSE)</f>
        <v>1500</v>
      </c>
      <c r="H307" s="436">
        <f>VLOOKUP(A307,Register!B:E,4,FALSE)</f>
        <v>30000</v>
      </c>
      <c r="I307" s="129">
        <v>44728.0</v>
      </c>
      <c r="J307" s="270"/>
      <c r="K307" s="270"/>
      <c r="L307" s="270"/>
      <c r="M307" s="270"/>
      <c r="N307" s="270"/>
      <c r="O307" s="270"/>
      <c r="P307" s="270"/>
      <c r="Q307" s="270"/>
      <c r="R307" s="270"/>
      <c r="S307" s="270"/>
      <c r="T307" s="270"/>
      <c r="U307" s="270"/>
      <c r="V307" s="270"/>
      <c r="W307" s="270"/>
      <c r="X307" s="270"/>
      <c r="Y307" s="270"/>
      <c r="Z307" s="270"/>
    </row>
    <row r="308" ht="15.75" customHeight="1">
      <c r="A308" s="111" t="s">
        <v>1321</v>
      </c>
      <c r="B308" s="156" t="str">
        <f>VLOOKUP(A308,Register!B:D,3,FALSE)</f>
        <v>0,14x975x925 G/C USK</v>
      </c>
      <c r="C308" s="525" t="str">
        <f>VLOOKUP(B308,'Tech. sheet (2)'!A:G,5,FALSE)</f>
        <v>0,14x975x925 2,8/2,8 TS550</v>
      </c>
      <c r="D308" s="437" t="str">
        <f>VLOOKUP(B308,'Tech. sheet (2)'!A:G,6,FALSE)</f>
        <v>T-975-925-140TS550S2828-USK</v>
      </c>
      <c r="E308" s="436" t="str">
        <f>VLOOKUP(B308,'Tech. sheet (2)'!A:H,8,FALSE)</f>
        <v>ПРЯМ</v>
      </c>
      <c r="F308" s="436" t="str">
        <f>VLOOKUP(B308,'Tech. sheet (2)'!A:J,9,FALSE)</f>
        <v>900 х 950</v>
      </c>
      <c r="G308" s="436">
        <f>VLOOKUP(B308,'Tech. sheet (2)'!A:J,10,FALSE)</f>
        <v>1500</v>
      </c>
      <c r="H308" s="436">
        <f>VLOOKUP(A308,Register!B:E,4,FALSE)</f>
        <v>40000</v>
      </c>
      <c r="I308" s="129">
        <v>44728.0</v>
      </c>
      <c r="J308" s="270"/>
      <c r="K308" s="270"/>
      <c r="L308" s="270"/>
      <c r="M308" s="270"/>
      <c r="N308" s="270"/>
      <c r="O308" s="270"/>
      <c r="P308" s="270"/>
      <c r="Q308" s="270"/>
      <c r="R308" s="270"/>
      <c r="S308" s="270"/>
      <c r="T308" s="270"/>
      <c r="U308" s="270"/>
      <c r="V308" s="270"/>
      <c r="W308" s="270"/>
      <c r="X308" s="270"/>
      <c r="Y308" s="270"/>
      <c r="Z308" s="270"/>
    </row>
    <row r="309" ht="15.75" customHeight="1">
      <c r="A309" s="111" t="s">
        <v>1322</v>
      </c>
      <c r="B309" s="156" t="str">
        <f>VLOOKUP(A309,Register!B:D,3,FALSE)</f>
        <v>0,20x908x1112 BLANK</v>
      </c>
      <c r="C309" s="525" t="str">
        <f>VLOOKUP(B309,'Tech. sheet (2)'!A:G,5,FALSE)</f>
        <v>0,20x908x1112 2,8/2,8 TS260</v>
      </c>
      <c r="D309" s="437" t="str">
        <f>VLOOKUP(B309,'Tech. sheet (2)'!A:G,6,FALSE)</f>
        <v>T-908-1112-200TS260S2828-USK BLANK</v>
      </c>
      <c r="E309" s="436" t="str">
        <f>VLOOKUP(B309,'Tech. sheet (2)'!A:H,8,FALSE)</f>
        <v>ПРЯМ</v>
      </c>
      <c r="F309" s="436" t="str">
        <f>VLOOKUP(B309,'Tech. sheet (2)'!A:J,9,FALSE)</f>
        <v>1088х883</v>
      </c>
      <c r="G309" s="436">
        <f>VLOOKUP(B309,'Tech. sheet (2)'!A:J,10,FALSE)</f>
        <v>1100</v>
      </c>
      <c r="H309" s="436">
        <f>VLOOKUP(A309,Register!B:E,4,FALSE)</f>
        <v>8000</v>
      </c>
      <c r="I309" s="129">
        <v>44728.0</v>
      </c>
      <c r="J309" s="270"/>
      <c r="K309" s="270"/>
      <c r="L309" s="270"/>
      <c r="M309" s="270"/>
      <c r="N309" s="270"/>
      <c r="O309" s="270"/>
      <c r="P309" s="270"/>
      <c r="Q309" s="270"/>
      <c r="R309" s="270"/>
      <c r="S309" s="270"/>
      <c r="T309" s="270"/>
      <c r="U309" s="270"/>
      <c r="V309" s="270"/>
      <c r="W309" s="270"/>
      <c r="X309" s="270"/>
      <c r="Y309" s="270"/>
      <c r="Z309" s="270"/>
    </row>
    <row r="310" ht="15.75" customHeight="1">
      <c r="A310" s="157" t="s">
        <v>1319</v>
      </c>
      <c r="B310" s="156" t="str">
        <f>VLOOKUP(A310,Register!B:D,3,FALSE)</f>
        <v>OT62-ELQ6215A5A HBI 21E</v>
      </c>
      <c r="C310" s="525" t="str">
        <f>VLOOKUP(B310,'Tech. sheet (2)'!A:G,5,FALSE)</f>
        <v>0,17x954x848 2,8/2,8 TH435</v>
      </c>
      <c r="D310" s="437" t="str">
        <f>VLOOKUP(B310,'Tech. sheet (2)'!A:G,6,FALSE)</f>
        <v>M-954-848-170TH435S2828-HBI</v>
      </c>
      <c r="E310" s="436" t="str">
        <f>VLOOKUP(B310,'Tech. sheet (2)'!A:H,8,FALSE)</f>
        <v>СКРОЛЛ</v>
      </c>
      <c r="F310" s="436" t="str">
        <f>VLOOKUP(B310,'Tech. sheet (2)'!A:J,9,FALSE)</f>
        <v>830x917</v>
      </c>
      <c r="G310" s="436">
        <f>VLOOKUP(B310,'Tech. sheet (2)'!A:J,10,FALSE)</f>
        <v>1500</v>
      </c>
      <c r="H310" s="436">
        <f>VLOOKUP(A310,Register!B:E,4,FALSE)</f>
        <v>25000</v>
      </c>
      <c r="I310" s="129">
        <v>44729.0</v>
      </c>
      <c r="J310" s="270"/>
      <c r="K310" s="270"/>
      <c r="L310" s="270"/>
      <c r="M310" s="270"/>
      <c r="N310" s="270"/>
      <c r="O310" s="270"/>
      <c r="P310" s="270"/>
      <c r="Q310" s="270"/>
      <c r="R310" s="270"/>
      <c r="S310" s="270"/>
      <c r="T310" s="270"/>
      <c r="U310" s="270"/>
      <c r="V310" s="270"/>
      <c r="W310" s="270"/>
      <c r="X310" s="270"/>
      <c r="Y310" s="270"/>
      <c r="Z310" s="270"/>
    </row>
    <row r="311" ht="15.75" customHeight="1">
      <c r="A311" s="111" t="s">
        <v>1320</v>
      </c>
      <c r="B311" s="156" t="str">
        <f>VLOOKUP(A311,Register!B:D,3,FALSE)</f>
        <v>OT62-ELQ6216A2A ver2</v>
      </c>
      <c r="C311" s="525" t="str">
        <f>VLOOKUP(B311,'Tech. sheet (2)'!A:G,5,FALSE)</f>
        <v>0,17x954x848 2,8/2,8 TH435</v>
      </c>
      <c r="D311" s="437" t="str">
        <f>VLOOKUP(B311,'Tech. sheet (2)'!A:G,6,FALSE)</f>
        <v>M-954-848-170TH435S2828-HBI</v>
      </c>
      <c r="E311" s="436" t="str">
        <f>VLOOKUP(B311,'Tech. sheet (2)'!A:H,8,FALSE)</f>
        <v>СКРОЛЛ</v>
      </c>
      <c r="F311" s="436" t="str">
        <f>VLOOKUP(B311,'Tech. sheet (2)'!A:J,9,FALSE)</f>
        <v>830x917</v>
      </c>
      <c r="G311" s="436">
        <f>VLOOKUP(B311,'Tech. sheet (2)'!A:J,10,FALSE)</f>
        <v>1500</v>
      </c>
      <c r="H311" s="436">
        <f>VLOOKUP(A311,Register!B:E,4,FALSE)</f>
        <v>40000</v>
      </c>
      <c r="I311" s="129">
        <v>44729.0</v>
      </c>
      <c r="J311" s="270"/>
      <c r="K311" s="270"/>
      <c r="L311" s="270"/>
      <c r="M311" s="270"/>
      <c r="N311" s="270"/>
      <c r="O311" s="270"/>
      <c r="P311" s="270"/>
      <c r="Q311" s="270"/>
      <c r="R311" s="270"/>
      <c r="S311" s="270"/>
      <c r="T311" s="270"/>
      <c r="U311" s="270"/>
      <c r="V311" s="270"/>
      <c r="W311" s="270"/>
      <c r="X311" s="270"/>
      <c r="Y311" s="270"/>
      <c r="Z311" s="270"/>
    </row>
    <row r="312" ht="15.75" customHeight="1">
      <c r="A312" s="111" t="s">
        <v>1323</v>
      </c>
      <c r="B312" s="156" t="str">
        <f>VLOOKUP(A312,Register!B:D,3,FALSE)</f>
        <v>OT153-ELQ1554A0A USK</v>
      </c>
      <c r="C312" s="525" t="str">
        <f>VLOOKUP(B312,'Tech. sheet (2)'!A:G,5,FALSE)</f>
        <v>0,27x950x876 5,6/2,8 TH435 USK</v>
      </c>
      <c r="D312" s="437" t="str">
        <f>VLOOKUP(B312,'Tech. sheet (2)'!A:G,6,FALSE)</f>
        <v>M-950-876-270TH435F5628-USK</v>
      </c>
      <c r="E312" s="436" t="str">
        <f>VLOOKUP(B312,'Tech. sheet (2)'!A:H,8,FALSE)</f>
        <v>СКРОЛЛ</v>
      </c>
      <c r="F312" s="436" t="str">
        <f>VLOOKUP(B312,'Tech. sheet (2)'!A:J,9,FALSE)</f>
        <v>920х935</v>
      </c>
      <c r="G312" s="436">
        <f>VLOOKUP(B312,'Tech. sheet (2)'!A:J,10,FALSE)</f>
        <v>1100</v>
      </c>
      <c r="H312" s="436">
        <f>VLOOKUP(A312,Register!B:E,4,FALSE)</f>
        <v>20000</v>
      </c>
      <c r="I312" s="129">
        <v>44729.0</v>
      </c>
      <c r="J312" s="270"/>
      <c r="K312" s="270"/>
      <c r="L312" s="270"/>
      <c r="M312" s="270"/>
      <c r="N312" s="270"/>
      <c r="O312" s="270"/>
      <c r="P312" s="270"/>
      <c r="Q312" s="270"/>
      <c r="R312" s="270"/>
      <c r="S312" s="270"/>
      <c r="T312" s="270"/>
      <c r="U312" s="270"/>
      <c r="V312" s="270"/>
      <c r="W312" s="270"/>
      <c r="X312" s="270"/>
      <c r="Y312" s="270"/>
      <c r="Z312" s="270"/>
    </row>
    <row r="313" ht="15.75" customHeight="1">
      <c r="A313" s="141" t="s">
        <v>1324</v>
      </c>
      <c r="B313" s="156" t="str">
        <f>VLOOKUP(A313,Register!B:D,3,FALSE)</f>
        <v>OT153-ELQ1542A3A USK</v>
      </c>
      <c r="C313" s="525" t="str">
        <f>VLOOKUP(B313,'Tech. sheet (2)'!A:G,5,FALSE)</f>
        <v>0,27x950x876 5,6/2,8 TH435 USK</v>
      </c>
      <c r="D313" s="437" t="str">
        <f>VLOOKUP(B313,'Tech. sheet (2)'!A:G,6,FALSE)</f>
        <v>M-950-876-270TH435F5628-USK</v>
      </c>
      <c r="E313" s="436" t="str">
        <f>VLOOKUP(B313,'Tech. sheet (2)'!A:H,8,FALSE)</f>
        <v>СКРОЛЛ</v>
      </c>
      <c r="F313" s="436" t="str">
        <f>VLOOKUP(B313,'Tech. sheet (2)'!A:J,9,FALSE)</f>
        <v>920х935</v>
      </c>
      <c r="G313" s="436">
        <f>VLOOKUP(B313,'Tech. sheet (2)'!A:J,10,FALSE)</f>
        <v>1100</v>
      </c>
      <c r="H313" s="436">
        <f>VLOOKUP(A313,Register!B:E,4,FALSE)</f>
        <v>10000</v>
      </c>
      <c r="I313" s="129">
        <v>44729.0</v>
      </c>
      <c r="J313" s="270"/>
      <c r="K313" s="270"/>
      <c r="L313" s="270"/>
      <c r="M313" s="270"/>
      <c r="N313" s="270"/>
      <c r="O313" s="270"/>
      <c r="P313" s="270"/>
      <c r="Q313" s="270"/>
      <c r="R313" s="270"/>
      <c r="S313" s="270"/>
      <c r="T313" s="270"/>
      <c r="U313" s="270"/>
      <c r="V313" s="270"/>
      <c r="W313" s="270"/>
      <c r="X313" s="270"/>
      <c r="Y313" s="270"/>
      <c r="Z313" s="270"/>
    </row>
    <row r="314" ht="15.75" customHeight="1">
      <c r="A314" s="111" t="s">
        <v>1325</v>
      </c>
      <c r="B314" s="156" t="str">
        <f>VLOOKUP(A314,Register!B:D,3,FALSE)</f>
        <v>OT153-ELQ1554A0A ERD</v>
      </c>
      <c r="C314" s="525" t="str">
        <f>VLOOKUP(B314,'Tech. sheet (2)'!A:G,5,FALSE)</f>
        <v>0,27x950x876 5,6/2,0 TH435</v>
      </c>
      <c r="D314" s="437" t="str">
        <f>VLOOKUP(B314,'Tech. sheet (2)'!A:G,6,FALSE)</f>
        <v>M-950-876-270TH435F5620-ERD</v>
      </c>
      <c r="E314" s="436" t="str">
        <f>VLOOKUP(B314,'Tech. sheet (2)'!A:H,8,FALSE)</f>
        <v>СКРОЛЛ</v>
      </c>
      <c r="F314" s="436" t="str">
        <f>VLOOKUP(B314,'Tech. sheet (2)'!A:J,9,FALSE)</f>
        <v>920х935</v>
      </c>
      <c r="G314" s="436">
        <f>VLOOKUP(B314,'Tech. sheet (2)'!A:J,10,FALSE)</f>
        <v>1100</v>
      </c>
      <c r="H314" s="436">
        <f>VLOOKUP(A314,Register!B:E,4,FALSE)</f>
        <v>11000</v>
      </c>
      <c r="I314" s="129">
        <v>44730.0</v>
      </c>
      <c r="J314" s="270"/>
      <c r="K314" s="270"/>
      <c r="L314" s="270"/>
      <c r="M314" s="270"/>
      <c r="N314" s="270"/>
      <c r="O314" s="270"/>
      <c r="P314" s="270"/>
      <c r="Q314" s="270"/>
      <c r="R314" s="270"/>
      <c r="S314" s="270"/>
      <c r="T314" s="270"/>
      <c r="U314" s="270"/>
      <c r="V314" s="270"/>
      <c r="W314" s="270"/>
      <c r="X314" s="270"/>
      <c r="Y314" s="270"/>
      <c r="Z314" s="270"/>
    </row>
    <row r="315" ht="15.75" customHeight="1">
      <c r="A315" s="141" t="s">
        <v>1326</v>
      </c>
      <c r="B315" s="156" t="str">
        <f>VLOOKUP(A315,Register!B:D,3,FALSE)</f>
        <v>OT096-V14B05 ARF</v>
      </c>
      <c r="C315" s="525" t="str">
        <f>VLOOKUP(B315,'Tech. sheet (2)'!A:G,5,FALSE)</f>
        <v>0,21x808x908 2,8/2,8 TH415</v>
      </c>
      <c r="D315" s="437" t="str">
        <f>VLOOKUP(B315,'Tech. sheet (2)'!A:G,6,FALSE)</f>
        <v>M-808-908-210TH415S2828-ARF</v>
      </c>
      <c r="E315" s="436" t="str">
        <f>VLOOKUP(B315,'Tech. sheet (2)'!A:H,8,FALSE)</f>
        <v>СКРОЛЛ</v>
      </c>
      <c r="F315" s="436" t="str">
        <f>VLOOKUP(B315,'Tech. sheet (2)'!A:J,9,FALSE)</f>
        <v>900х771</v>
      </c>
      <c r="G315" s="436">
        <f>VLOOKUP(B315,'Tech. sheet (2)'!A:J,10,FALSE)</f>
        <v>1600</v>
      </c>
      <c r="H315" s="436">
        <f>VLOOKUP(A315,Register!B:E,4,FALSE)</f>
        <v>19000</v>
      </c>
      <c r="I315" s="129">
        <v>44730.0</v>
      </c>
      <c r="J315" s="270"/>
      <c r="K315" s="270"/>
      <c r="L315" s="270"/>
      <c r="M315" s="270"/>
      <c r="N315" s="270"/>
      <c r="O315" s="270"/>
      <c r="P315" s="270"/>
      <c r="Q315" s="270"/>
      <c r="R315" s="270"/>
      <c r="S315" s="270"/>
      <c r="T315" s="270"/>
      <c r="U315" s="270"/>
      <c r="V315" s="270"/>
      <c r="W315" s="270"/>
      <c r="X315" s="270"/>
      <c r="Y315" s="270"/>
      <c r="Z315" s="270"/>
    </row>
    <row r="316" ht="15.75" customHeight="1">
      <c r="A316" s="111" t="s">
        <v>1242</v>
      </c>
      <c r="B316" s="156" t="str">
        <f>VLOOKUP(A316,Register!B:D,3,FALSE)</f>
        <v>OT96 0,20  alu/g ARK</v>
      </c>
      <c r="C316" s="525" t="str">
        <f>VLOOKUP(B316,'Tech. sheet (2)'!A:G,5,FALSE)</f>
        <v>0,20x808x908 2,8/2,8 TS275</v>
      </c>
      <c r="D316" s="437" t="str">
        <f>VLOOKUP(B316,'Tech. sheet (2)'!A:G,6,FALSE)</f>
        <v>M-808-908-200TS275F2828-ARK  </v>
      </c>
      <c r="E316" s="436" t="str">
        <f>VLOOKUP(B316,'Tech. sheet (2)'!A:H,8,FALSE)</f>
        <v>СКРОЛЛ</v>
      </c>
      <c r="F316" s="436" t="str">
        <f>VLOOKUP(B316,'Tech. sheet (2)'!A:J,9,FALSE)</f>
        <v>900х771</v>
      </c>
      <c r="G316" s="436">
        <f>VLOOKUP(B316,'Tech. sheet (2)'!A:J,10,FALSE)</f>
        <v>1600</v>
      </c>
      <c r="H316" s="436">
        <f>VLOOKUP(A316,Register!B:E,4,FALSE)</f>
        <v>20000</v>
      </c>
      <c r="I316" s="129">
        <v>44730.0</v>
      </c>
      <c r="J316" s="270"/>
      <c r="K316" s="270"/>
      <c r="L316" s="270"/>
      <c r="M316" s="270"/>
      <c r="N316" s="270"/>
      <c r="O316" s="270"/>
      <c r="P316" s="270"/>
      <c r="Q316" s="270"/>
      <c r="R316" s="270"/>
      <c r="S316" s="270"/>
      <c r="T316" s="270"/>
      <c r="U316" s="270"/>
      <c r="V316" s="270"/>
      <c r="W316" s="270"/>
      <c r="X316" s="270"/>
      <c r="Y316" s="270"/>
      <c r="Z316" s="270"/>
    </row>
    <row r="317" ht="15.75" customHeight="1">
      <c r="A317" s="111" t="s">
        <v>1328</v>
      </c>
      <c r="B317" s="156" t="str">
        <f>VLOOKUP(A317,Register!B:D,3,FALSE)</f>
        <v>OT99 0,20  alu/g TS275</v>
      </c>
      <c r="C317" s="525" t="str">
        <f>VLOOKUP(B317,'Tech. sheet (2)'!A:G,5,FALSE)</f>
        <v>0,20x838x941, 2,8/2,8 TS275</v>
      </c>
      <c r="D317" s="437" t="str">
        <f>VLOOKUP(B317,'Tech. sheet (2)'!A:G,6,FALSE)</f>
        <v>M-838-941,7-200TSF2828-ARK  </v>
      </c>
      <c r="E317" s="436" t="str">
        <f>VLOOKUP(B317,'Tech. sheet (2)'!A:H,8,FALSE)</f>
        <v>СКРОЛЛ</v>
      </c>
      <c r="F317" s="436" t="str">
        <f>VLOOKUP(B317,'Tech. sheet (2)'!A:J,9,FALSE)</f>
        <v>917x813</v>
      </c>
      <c r="G317" s="436">
        <f>VLOOKUP(B317,'Tech. sheet (2)'!A:J,10,FALSE)</f>
        <v>1500</v>
      </c>
      <c r="H317" s="436">
        <f>VLOOKUP(A317,Register!B:E,4,FALSE)</f>
        <v>40000</v>
      </c>
      <c r="I317" s="129">
        <v>44730.0</v>
      </c>
      <c r="J317" s="270"/>
      <c r="K317" s="270"/>
      <c r="L317" s="270"/>
      <c r="M317" s="270"/>
      <c r="N317" s="270"/>
      <c r="O317" s="270"/>
      <c r="P317" s="270"/>
      <c r="Q317" s="270"/>
      <c r="R317" s="270"/>
      <c r="S317" s="270"/>
      <c r="T317" s="270"/>
      <c r="U317" s="270"/>
      <c r="V317" s="270"/>
      <c r="W317" s="270"/>
      <c r="X317" s="270"/>
      <c r="Y317" s="270"/>
      <c r="Z317" s="270"/>
    </row>
    <row r="318" ht="15.75" customHeight="1">
      <c r="A318" s="111" t="s">
        <v>1329</v>
      </c>
      <c r="B318" s="156" t="str">
        <f>VLOOKUP(A318,Register!B:D,3,FALSE)</f>
        <v>OT099-V14B05</v>
      </c>
      <c r="C318" s="525" t="str">
        <f>VLOOKUP(B318,'Tech. sheet (2)'!A:G,5,FALSE)</f>
        <v>0,20x838x941, 2,8/2,8 TH550</v>
      </c>
      <c r="D318" s="437" t="str">
        <f>VLOOKUP(B318,'Tech. sheet (2)'!A:G,6,FALSE)</f>
        <v>M-838-941,7-200TH550S2828-HBI</v>
      </c>
      <c r="E318" s="436" t="str">
        <f>VLOOKUP(B318,'Tech. sheet (2)'!A:H,8,FALSE)</f>
        <v>СКРОЛЛ</v>
      </c>
      <c r="F318" s="436" t="str">
        <f>VLOOKUP(B318,'Tech. sheet (2)'!A:J,9,FALSE)</f>
        <v>820х942</v>
      </c>
      <c r="G318" s="436">
        <f>VLOOKUP(B318,'Tech. sheet (2)'!A:J,10,FALSE)</f>
        <v>1500</v>
      </c>
      <c r="H318" s="436">
        <f>VLOOKUP(A318,Register!B:E,4,FALSE)</f>
        <v>30000</v>
      </c>
      <c r="I318" s="129">
        <v>44732.0</v>
      </c>
      <c r="J318" s="270"/>
      <c r="K318" s="270"/>
      <c r="L318" s="270"/>
      <c r="M318" s="270"/>
      <c r="N318" s="270"/>
      <c r="O318" s="270"/>
      <c r="P318" s="270"/>
      <c r="Q318" s="270"/>
      <c r="R318" s="270"/>
      <c r="S318" s="270"/>
      <c r="T318" s="270"/>
      <c r="U318" s="270"/>
      <c r="V318" s="270"/>
      <c r="W318" s="270"/>
      <c r="X318" s="270"/>
      <c r="Y318" s="270"/>
      <c r="Z318" s="270"/>
    </row>
    <row r="319" ht="15.75" customHeight="1">
      <c r="A319" s="111" t="s">
        <v>1332</v>
      </c>
      <c r="B319" s="156" t="str">
        <f>VLOOKUP(A319,Register!B:D,3,FALSE)</f>
        <v>0,14x913x766 USK A08</v>
      </c>
      <c r="C319" s="525" t="str">
        <f>VLOOKUP(B319,'Tech. sheet (2)'!A:G,5,FALSE)</f>
        <v>0,14x913x766 2,0/2,0 TS480</v>
      </c>
      <c r="D319" s="437" t="str">
        <f>VLOOKUP(B319,'Tech. sheet (2)'!A:G,6,FALSE)</f>
        <v>M-913-766-140TS480S2020-USK</v>
      </c>
      <c r="E319" s="436" t="str">
        <f>VLOOKUP(B319,'Tech. sheet (2)'!A:H,8,FALSE)</f>
        <v>СКРОЛЛ</v>
      </c>
      <c r="F319" s="436" t="str">
        <f>VLOOKUP(B319,'Tech. sheet (2)'!A:J,9,FALSE)</f>
        <v>770х869</v>
      </c>
      <c r="G319" s="436">
        <f>VLOOKUP(B319,'Tech. sheet (2)'!A:J,10,FALSE)</f>
        <v>1500</v>
      </c>
      <c r="H319" s="436">
        <f>VLOOKUP(A319,Register!B:E,4,FALSE)</f>
        <v>20000</v>
      </c>
      <c r="I319" s="129">
        <v>44732.0</v>
      </c>
      <c r="J319" s="270"/>
      <c r="K319" s="270"/>
      <c r="L319" s="270"/>
      <c r="M319" s="270"/>
      <c r="N319" s="270"/>
      <c r="O319" s="270"/>
      <c r="P319" s="270"/>
      <c r="Q319" s="270"/>
      <c r="R319" s="270"/>
      <c r="S319" s="270"/>
      <c r="T319" s="270"/>
      <c r="U319" s="270"/>
      <c r="V319" s="270"/>
      <c r="W319" s="270"/>
      <c r="X319" s="270"/>
      <c r="Y319" s="270"/>
      <c r="Z319" s="270"/>
    </row>
    <row r="320" ht="15.75" customHeight="1">
      <c r="A320" s="111" t="s">
        <v>1331</v>
      </c>
      <c r="B320" s="156" t="str">
        <f>VLOOKUP(A320,Register!B:D,3,FALSE)</f>
        <v>0,14x913x766 USK BLANK</v>
      </c>
      <c r="C320" s="525" t="str">
        <f>VLOOKUP(B320,'Tech. sheet (2)'!A:G,5,FALSE)</f>
        <v>0,14x913x766 2,0/2,0 TS480</v>
      </c>
      <c r="D320" s="437" t="str">
        <f>VLOOKUP(B320,'Tech. sheet (2)'!A:G,6,FALSE)</f>
        <v>M-913-766-140TS480S2020-USK BLANK</v>
      </c>
      <c r="E320" s="436" t="str">
        <f>VLOOKUP(B320,'Tech. sheet (2)'!A:H,8,FALSE)</f>
        <v>СКРОЛЛ</v>
      </c>
      <c r="F320" s="436" t="str">
        <f>VLOOKUP(B320,'Tech. sheet (2)'!A:J,9,FALSE)</f>
        <v>770х869</v>
      </c>
      <c r="G320" s="436">
        <f>VLOOKUP(B320,'Tech. sheet (2)'!A:J,10,FALSE)</f>
        <v>1500</v>
      </c>
      <c r="H320" s="436">
        <f>VLOOKUP(A320,Register!B:E,4,FALSE)</f>
        <v>13000</v>
      </c>
      <c r="I320" s="129">
        <v>44732.0</v>
      </c>
      <c r="J320" s="270"/>
      <c r="K320" s="270"/>
      <c r="L320" s="270"/>
      <c r="M320" s="270"/>
      <c r="N320" s="270"/>
      <c r="O320" s="270"/>
      <c r="P320" s="270"/>
      <c r="Q320" s="270"/>
      <c r="R320" s="270"/>
      <c r="S320" s="270"/>
      <c r="T320" s="270"/>
      <c r="U320" s="270"/>
      <c r="V320" s="270"/>
      <c r="W320" s="270"/>
      <c r="X320" s="270"/>
      <c r="Y320" s="270"/>
      <c r="Z320" s="270"/>
    </row>
    <row r="321" ht="15.75" customHeight="1">
      <c r="A321" s="111" t="s">
        <v>1333</v>
      </c>
      <c r="B321" s="156" t="str">
        <f>VLOOKUP(A321,Register!B:D,3,FALSE)</f>
        <v>0,22x785x945 Alu/G</v>
      </c>
      <c r="C321" s="525" t="str">
        <f>VLOOKUP(B321,'Tech. sheet (2)'!A:G,5,FALSE)</f>
        <v>0,22x785x945 2,8/2,8 TS275</v>
      </c>
      <c r="D321" s="437" t="str">
        <f>VLOOKUP(B321,'Tech. sheet (2)'!A:G,6,FALSE)</f>
        <v>T-785-945-220TS275F2828-ARK</v>
      </c>
      <c r="E321" s="436" t="str">
        <f>VLOOKUP(B321,'Tech. sheet (2)'!A:H,8,FALSE)</f>
        <v>ПРЯМ</v>
      </c>
      <c r="F321" s="436" t="str">
        <f>VLOOKUP(B321,'Tech. sheet (2)'!A:J,9,FALSE)</f>
        <v>900х771</v>
      </c>
      <c r="G321" s="436">
        <f>VLOOKUP(B321,'Tech. sheet (2)'!A:J,10,FALSE)</f>
        <v>1500</v>
      </c>
      <c r="H321" s="436">
        <f>VLOOKUP(A321,Register!B:E,4,FALSE)</f>
        <v>30000</v>
      </c>
      <c r="I321" s="129">
        <v>44732.0</v>
      </c>
      <c r="J321" s="270"/>
      <c r="K321" s="270"/>
      <c r="L321" s="270"/>
      <c r="M321" s="270"/>
      <c r="N321" s="270"/>
      <c r="O321" s="270"/>
      <c r="P321" s="270"/>
      <c r="Q321" s="270"/>
      <c r="R321" s="270"/>
      <c r="S321" s="270"/>
      <c r="T321" s="270"/>
      <c r="U321" s="270"/>
      <c r="V321" s="270"/>
      <c r="W321" s="270"/>
      <c r="X321" s="270"/>
      <c r="Y321" s="270"/>
      <c r="Z321" s="270"/>
    </row>
    <row r="322" ht="15.75" customHeight="1">
      <c r="A322" s="111" t="s">
        <v>1335</v>
      </c>
      <c r="B322" s="156" t="str">
        <f>VLOOKUP(A322,Register!B:D,3,FALSE)</f>
        <v>0,18x896x795 BLANK</v>
      </c>
      <c r="C322" s="525" t="str">
        <f>VLOOKUP(B322,'Tech. sheet (2)'!A:G,5,FALSE)</f>
        <v>0,18x896x795 2,8/5,0 TH550</v>
      </c>
      <c r="D322" s="437" t="str">
        <f>VLOOKUP(B322,'Tech. sheet (2)'!A:G,6,FALSE)</f>
        <v>T-896-795-180TH550F2850-HBI BLANK</v>
      </c>
      <c r="E322" s="436" t="str">
        <f>VLOOKUP(B322,'Tech. sheet (2)'!A:H,8,FALSE)</f>
        <v>ПРЯМ</v>
      </c>
      <c r="F322" s="436" t="str">
        <f>VLOOKUP(B322,'Tech. sheet (2)'!A:J,9,FALSE)</f>
        <v>770х869</v>
      </c>
      <c r="G322" s="436">
        <f>VLOOKUP(B322,'Tech. sheet (2)'!A:J,10,FALSE)</f>
        <v>1500</v>
      </c>
      <c r="H322" s="436">
        <f>VLOOKUP(A322,Register!B:E,4,FALSE)</f>
        <v>20000</v>
      </c>
      <c r="I322" s="129">
        <v>44732.0</v>
      </c>
      <c r="J322" s="270"/>
      <c r="K322" s="270"/>
      <c r="L322" s="270"/>
      <c r="M322" s="270"/>
      <c r="N322" s="270"/>
      <c r="O322" s="270"/>
      <c r="P322" s="270"/>
      <c r="Q322" s="270"/>
      <c r="R322" s="270"/>
      <c r="S322" s="270"/>
      <c r="T322" s="270"/>
      <c r="U322" s="270"/>
      <c r="V322" s="270"/>
      <c r="W322" s="270"/>
      <c r="X322" s="270"/>
      <c r="Y322" s="270"/>
      <c r="Z322" s="270"/>
    </row>
    <row r="323" ht="15.75" customHeight="1">
      <c r="A323" s="111" t="s">
        <v>1336</v>
      </c>
      <c r="B323" s="156" t="str">
        <f>VLOOKUP(A323,Register!B:D,3,FALSE)</f>
        <v>0,18x896x795 ALU/G</v>
      </c>
      <c r="C323" s="525" t="str">
        <f>VLOOKUP(B323,'Tech. sheet (2)'!A:G,5,FALSE)</f>
        <v>0,18x896x795 2,8/5,0 TH550</v>
      </c>
      <c r="D323" s="437" t="str">
        <f>VLOOKUP(B323,'Tech. sheet (2)'!A:G,6,FALSE)</f>
        <v>T-896-795-180TH550F2850-HBI</v>
      </c>
      <c r="E323" s="436" t="str">
        <f>VLOOKUP(B323,'Tech. sheet (2)'!A:H,8,FALSE)</f>
        <v>ПРЯМ</v>
      </c>
      <c r="F323" s="436" t="str">
        <f>VLOOKUP(B323,'Tech. sheet (2)'!A:J,9,FALSE)</f>
        <v>770х869</v>
      </c>
      <c r="G323" s="436">
        <f>VLOOKUP(B323,'Tech. sheet (2)'!A:J,10,FALSE)</f>
        <v>1500</v>
      </c>
      <c r="H323" s="436">
        <f>VLOOKUP(A323,Register!B:E,4,FALSE)</f>
        <v>20000</v>
      </c>
      <c r="I323" s="129">
        <v>44733.0</v>
      </c>
      <c r="J323" s="270"/>
      <c r="K323" s="270"/>
      <c r="L323" s="270"/>
      <c r="M323" s="270"/>
      <c r="N323" s="270"/>
      <c r="O323" s="270"/>
      <c r="P323" s="270"/>
      <c r="Q323" s="270"/>
      <c r="R323" s="270"/>
      <c r="S323" s="270"/>
      <c r="T323" s="270"/>
      <c r="U323" s="270"/>
      <c r="V323" s="270"/>
      <c r="W323" s="270"/>
      <c r="X323" s="270"/>
      <c r="Y323" s="270"/>
      <c r="Z323" s="270"/>
    </row>
    <row r="324" ht="15.75" customHeight="1">
      <c r="A324" s="157" t="s">
        <v>1338</v>
      </c>
      <c r="B324" s="156" t="str">
        <f>VLOOKUP(A324,Register!B:D,3,FALSE)</f>
        <v>0,16x942x790 ALU/С</v>
      </c>
      <c r="C324" s="525" t="str">
        <f>VLOOKUP(B324,'Tech. sheet (2)'!A:G,5,FALSE)</f>
        <v>0,16x942x790 2,0/2,0 TS340</v>
      </c>
      <c r="D324" s="437" t="str">
        <f>VLOOKUP(B324,'Tech. sheet (2)'!A:G,6,FALSE)</f>
        <v>M-942-790-160TS340S2020-RAS</v>
      </c>
      <c r="E324" s="436" t="str">
        <f>VLOOKUP(B324,'Tech. sheet (2)'!A:H,8,FALSE)</f>
        <v>СКРОЛЛ</v>
      </c>
      <c r="F324" s="436" t="str">
        <f>VLOOKUP(B324,'Tech. sheet (2)'!A:J,9,FALSE)</f>
        <v>830х917</v>
      </c>
      <c r="G324" s="436">
        <f>VLOOKUP(B324,'Tech. sheet (2)'!A:J,10,FALSE)</f>
        <v>1700</v>
      </c>
      <c r="H324" s="436">
        <f>VLOOKUP(A324,Register!B:E,4,FALSE)</f>
        <v>40000</v>
      </c>
      <c r="I324" s="129">
        <v>44733.0</v>
      </c>
      <c r="J324" s="270"/>
      <c r="K324" s="270"/>
      <c r="L324" s="270"/>
      <c r="M324" s="270"/>
      <c r="N324" s="270"/>
      <c r="O324" s="270"/>
      <c r="P324" s="270"/>
      <c r="Q324" s="270"/>
      <c r="R324" s="270"/>
      <c r="S324" s="270"/>
      <c r="T324" s="270"/>
      <c r="U324" s="270"/>
      <c r="V324" s="270"/>
      <c r="W324" s="270"/>
      <c r="X324" s="270"/>
      <c r="Y324" s="270"/>
      <c r="Z324" s="270"/>
    </row>
    <row r="325" ht="15.75" customHeight="1">
      <c r="A325" s="111" t="s">
        <v>1339</v>
      </c>
      <c r="B325" s="156" t="str">
        <f>VLOOKUP(A325,Register!B:D,3,FALSE)</f>
        <v>0,16x942x790 ALU/С</v>
      </c>
      <c r="C325" s="525" t="str">
        <f>VLOOKUP(B325,'Tech. sheet (2)'!A:G,5,FALSE)</f>
        <v>0,16x942x790 2,0/2,0 TS340</v>
      </c>
      <c r="D325" s="437" t="str">
        <f>VLOOKUP(B325,'Tech. sheet (2)'!A:G,6,FALSE)</f>
        <v>M-942-790-160TS340S2020-RAS</v>
      </c>
      <c r="E325" s="436" t="str">
        <f>VLOOKUP(B325,'Tech. sheet (2)'!A:H,8,FALSE)</f>
        <v>СКРОЛЛ</v>
      </c>
      <c r="F325" s="436" t="str">
        <f>VLOOKUP(B325,'Tech. sheet (2)'!A:J,9,FALSE)</f>
        <v>830х917</v>
      </c>
      <c r="G325" s="436">
        <f>VLOOKUP(B325,'Tech. sheet (2)'!A:J,10,FALSE)</f>
        <v>1700</v>
      </c>
      <c r="H325" s="436">
        <f>VLOOKUP(A325,Register!B:E,4,FALSE)</f>
        <v>40000</v>
      </c>
      <c r="I325" s="129">
        <v>44733.0</v>
      </c>
      <c r="J325" s="270"/>
      <c r="K325" s="270"/>
      <c r="L325" s="270"/>
      <c r="M325" s="270"/>
      <c r="N325" s="270"/>
      <c r="O325" s="270"/>
      <c r="P325" s="270"/>
      <c r="Q325" s="270"/>
      <c r="R325" s="270"/>
      <c r="S325" s="270"/>
      <c r="T325" s="270"/>
      <c r="U325" s="270"/>
      <c r="V325" s="270"/>
      <c r="W325" s="270"/>
      <c r="X325" s="270"/>
      <c r="Y325" s="270"/>
      <c r="Z325" s="270"/>
    </row>
    <row r="326" ht="15.75" customHeight="1">
      <c r="A326" s="111" t="s">
        <v>1340</v>
      </c>
      <c r="B326" s="156" t="str">
        <f>VLOOKUP(A326,Register!B:D,3,FALSE)</f>
        <v>0,16x942x790 ALU/С</v>
      </c>
      <c r="C326" s="525" t="str">
        <f>VLOOKUP(B326,'Tech. sheet (2)'!A:G,5,FALSE)</f>
        <v>0,16x942x790 2,0/2,0 TS340</v>
      </c>
      <c r="D326" s="437" t="str">
        <f>VLOOKUP(B326,'Tech. sheet (2)'!A:G,6,FALSE)</f>
        <v>M-942-790-160TS340S2020-RAS</v>
      </c>
      <c r="E326" s="436" t="str">
        <f>VLOOKUP(B326,'Tech. sheet (2)'!A:H,8,FALSE)</f>
        <v>СКРОЛЛ</v>
      </c>
      <c r="F326" s="436" t="str">
        <f>VLOOKUP(B326,'Tech. sheet (2)'!A:J,9,FALSE)</f>
        <v>830х917</v>
      </c>
      <c r="G326" s="436">
        <f>VLOOKUP(B326,'Tech. sheet (2)'!A:J,10,FALSE)</f>
        <v>1700</v>
      </c>
      <c r="H326" s="436">
        <f>VLOOKUP(A326,Register!B:E,4,FALSE)</f>
        <v>40000</v>
      </c>
      <c r="I326" s="129">
        <v>44734.0</v>
      </c>
      <c r="J326" s="270"/>
      <c r="K326" s="270"/>
      <c r="L326" s="270"/>
      <c r="M326" s="270"/>
      <c r="N326" s="270"/>
      <c r="O326" s="270"/>
      <c r="P326" s="270"/>
      <c r="Q326" s="270"/>
      <c r="R326" s="270"/>
      <c r="S326" s="270"/>
      <c r="T326" s="270"/>
      <c r="U326" s="270"/>
      <c r="V326" s="270"/>
      <c r="W326" s="270"/>
      <c r="X326" s="270"/>
      <c r="Y326" s="270"/>
      <c r="Z326" s="270"/>
    </row>
    <row r="327" ht="15.75" customHeight="1">
      <c r="A327" s="141" t="s">
        <v>1341</v>
      </c>
      <c r="B327" s="156" t="str">
        <f>VLOOKUP(A327,Register!B:D,3,FALSE)</f>
        <v>0,17x860x795 BLANK</v>
      </c>
      <c r="C327" s="525" t="str">
        <f>VLOOKUP(B327,'Tech. sheet (2)'!A:G,5,FALSE)</f>
        <v>0,17x860x795 2,8/2,8 TH550</v>
      </c>
      <c r="D327" s="437" t="str">
        <f>VLOOKUP(B327,'Tech. sheet (2)'!A:G,6,FALSE)</f>
        <v>T-860-795-170TH550F2828-HBI BLANK</v>
      </c>
      <c r="E327" s="436" t="str">
        <f>VLOOKUP(B327,'Tech. sheet (2)'!A:H,8,FALSE)</f>
        <v>ПРЯМ</v>
      </c>
      <c r="F327" s="436"/>
      <c r="G327" s="436">
        <f>VLOOKUP(B327,'Tech. sheet (2)'!A:J,10,FALSE)</f>
        <v>1100</v>
      </c>
      <c r="H327" s="436">
        <f>VLOOKUP(A327,Register!B:E,4,FALSE)</f>
        <v>50000</v>
      </c>
      <c r="I327" s="129">
        <v>44734.0</v>
      </c>
      <c r="J327" s="270"/>
      <c r="K327" s="270"/>
      <c r="L327" s="270"/>
      <c r="M327" s="270"/>
      <c r="N327" s="270"/>
      <c r="O327" s="270"/>
      <c r="P327" s="270"/>
      <c r="Q327" s="270"/>
      <c r="R327" s="270"/>
      <c r="S327" s="270"/>
      <c r="T327" s="270"/>
      <c r="U327" s="270"/>
      <c r="V327" s="270"/>
      <c r="W327" s="270"/>
      <c r="X327" s="270"/>
      <c r="Y327" s="270"/>
      <c r="Z327" s="270"/>
    </row>
    <row r="328" ht="15.75" customHeight="1">
      <c r="A328" s="111" t="s">
        <v>1344</v>
      </c>
      <c r="B328" s="156" t="str">
        <f>VLOOKUP(A328,Register!B:D,3,FALSE)</f>
        <v>0,16x920x778 BLANK</v>
      </c>
      <c r="C328" s="525" t="str">
        <f>VLOOKUP(B328,'Tech. sheet (2)'!A:G,5,FALSE)</f>
        <v>0,16x920x778 2,8/2,8 TS340</v>
      </c>
      <c r="D328" s="437" t="str">
        <f>VLOOKUP(B328,'Tech. sheet (2)'!A:G,6,FALSE)</f>
        <v>M-920-778-160TS340S2828-RAS</v>
      </c>
      <c r="E328" s="436" t="str">
        <f>VLOOKUP(B328,'Tech. sheet (2)'!A:H,8,FALSE)</f>
        <v>СКРОЛЛ</v>
      </c>
      <c r="F328" s="436" t="str">
        <f>VLOOKUP(B328,'Tech. sheet (2)'!A:J,9,FALSE)</f>
        <v>818х895</v>
      </c>
      <c r="G328" s="436">
        <f>VLOOKUP(B328,'Tech. sheet (2)'!A:J,10,FALSE)</f>
        <v>1600</v>
      </c>
      <c r="H328" s="436">
        <f>VLOOKUP(A328,Register!B:E,4,FALSE)</f>
        <v>45000</v>
      </c>
      <c r="I328" s="129">
        <v>44735.0</v>
      </c>
      <c r="J328" s="270"/>
      <c r="K328" s="270"/>
      <c r="L328" s="270"/>
      <c r="M328" s="270"/>
      <c r="N328" s="270"/>
      <c r="O328" s="270"/>
      <c r="P328" s="270"/>
      <c r="Q328" s="270"/>
      <c r="R328" s="270"/>
      <c r="S328" s="270"/>
      <c r="T328" s="270"/>
      <c r="U328" s="270"/>
      <c r="V328" s="270"/>
      <c r="W328" s="270"/>
      <c r="X328" s="270"/>
      <c r="Y328" s="270"/>
      <c r="Z328" s="270"/>
    </row>
    <row r="329" ht="15.75" customHeight="1">
      <c r="A329" s="157" t="s">
        <v>1348</v>
      </c>
      <c r="B329" s="156" t="str">
        <f>VLOOKUP(A329,Register!B:D,3,FALSE)</f>
        <v>OT62-ELQ6216A2A  USK ver3</v>
      </c>
      <c r="C329" s="525" t="str">
        <f>VLOOKUP(B329,'Tech. sheet (2)'!A:G,5,FALSE)</f>
        <v>0,17x954x848 2,8/2,8 TH435</v>
      </c>
      <c r="D329" s="437" t="str">
        <f>VLOOKUP(B329,'Tech. sheet (2)'!A:G,6,FALSE)</f>
        <v>M-954-848-170TH435S2828-USK</v>
      </c>
      <c r="E329" s="436" t="str">
        <f>VLOOKUP(B329,'Tech. sheet (2)'!A:H,8,FALSE)</f>
        <v>СКРОЛЛ</v>
      </c>
      <c r="F329" s="436" t="str">
        <f>VLOOKUP(B329,'Tech. sheet (2)'!A:J,9,FALSE)</f>
        <v>830x917</v>
      </c>
      <c r="G329" s="436">
        <f>VLOOKUP(B329,'Tech. sheet (2)'!A:J,10,FALSE)</f>
        <v>1500</v>
      </c>
      <c r="H329" s="436">
        <f>VLOOKUP(A329,Register!B:E,4,FALSE)</f>
        <v>36000</v>
      </c>
      <c r="I329" s="129">
        <v>44735.0</v>
      </c>
      <c r="J329" s="270"/>
      <c r="K329" s="270"/>
      <c r="L329" s="270"/>
      <c r="M329" s="270"/>
      <c r="N329" s="270"/>
      <c r="O329" s="270"/>
      <c r="P329" s="270"/>
      <c r="Q329" s="270"/>
      <c r="R329" s="270"/>
      <c r="S329" s="270"/>
      <c r="T329" s="270"/>
      <c r="U329" s="270"/>
      <c r="V329" s="270"/>
      <c r="W329" s="270"/>
      <c r="X329" s="270"/>
      <c r="Y329" s="270"/>
      <c r="Z329" s="270"/>
    </row>
    <row r="330" ht="15.75" customHeight="1">
      <c r="A330" s="111" t="s">
        <v>1349</v>
      </c>
      <c r="B330" s="156" t="str">
        <f>VLOOKUP(A330,Register!B:D,3,FALSE)</f>
        <v>OT62-ELQ6216A2A ver2</v>
      </c>
      <c r="C330" s="525" t="str">
        <f>VLOOKUP(B330,'Tech. sheet (2)'!A:G,5,FALSE)</f>
        <v>0,17x954x848 2,8/2,8 TH435</v>
      </c>
      <c r="D330" s="437" t="str">
        <f>VLOOKUP(B330,'Tech. sheet (2)'!A:G,6,FALSE)</f>
        <v>M-954-848-170TH435S2828-HBI</v>
      </c>
      <c r="E330" s="436" t="str">
        <f>VLOOKUP(B330,'Tech. sheet (2)'!A:H,8,FALSE)</f>
        <v>СКРОЛЛ</v>
      </c>
      <c r="F330" s="436" t="str">
        <f>VLOOKUP(B330,'Tech. sheet (2)'!A:J,9,FALSE)</f>
        <v>830x917</v>
      </c>
      <c r="G330" s="436">
        <f>VLOOKUP(B330,'Tech. sheet (2)'!A:J,10,FALSE)</f>
        <v>1500</v>
      </c>
      <c r="H330" s="436">
        <f>VLOOKUP(A330,Register!B:E,4,FALSE)</f>
        <v>38000</v>
      </c>
      <c r="I330" s="129">
        <v>44735.0</v>
      </c>
      <c r="J330" s="270"/>
      <c r="K330" s="270"/>
      <c r="L330" s="270"/>
      <c r="M330" s="270"/>
      <c r="N330" s="270"/>
      <c r="O330" s="270"/>
      <c r="P330" s="270"/>
      <c r="Q330" s="270"/>
      <c r="R330" s="270"/>
      <c r="S330" s="270"/>
      <c r="T330" s="270"/>
      <c r="U330" s="270"/>
      <c r="V330" s="270"/>
      <c r="W330" s="270"/>
      <c r="X330" s="270"/>
      <c r="Y330" s="270"/>
      <c r="Z330" s="270"/>
    </row>
    <row r="331" ht="15.75" customHeight="1">
      <c r="A331" s="111" t="s">
        <v>1352</v>
      </c>
      <c r="B331" s="156" t="str">
        <f>VLOOKUP(A331,Register!B:D,3,FALSE)</f>
        <v>OT62-ELQ6216A2A ver2</v>
      </c>
      <c r="C331" s="525" t="str">
        <f>VLOOKUP(B331,'Tech. sheet (2)'!A:G,5,FALSE)</f>
        <v>0,17x954x848 2,8/2,8 TH435</v>
      </c>
      <c r="D331" s="437" t="str">
        <f>VLOOKUP(B331,'Tech. sheet (2)'!A:G,6,FALSE)</f>
        <v>M-954-848-170TH435S2828-HBI</v>
      </c>
      <c r="E331" s="436" t="str">
        <f>VLOOKUP(B331,'Tech. sheet (2)'!A:H,8,FALSE)</f>
        <v>СКРОЛЛ</v>
      </c>
      <c r="F331" s="436" t="str">
        <f>VLOOKUP(B331,'Tech. sheet (2)'!A:J,9,FALSE)</f>
        <v>830x917</v>
      </c>
      <c r="G331" s="436">
        <f>VLOOKUP(B331,'Tech. sheet (2)'!A:J,10,FALSE)</f>
        <v>1500</v>
      </c>
      <c r="H331" s="436">
        <f>VLOOKUP(A331,Register!B:E,4,FALSE)</f>
        <v>20000</v>
      </c>
      <c r="I331" s="129">
        <v>44736.0</v>
      </c>
      <c r="J331" s="270"/>
      <c r="K331" s="270"/>
      <c r="L331" s="270"/>
      <c r="M331" s="270"/>
      <c r="N331" s="270"/>
      <c r="O331" s="270"/>
      <c r="P331" s="270"/>
      <c r="Q331" s="270"/>
      <c r="R331" s="270"/>
      <c r="S331" s="270"/>
      <c r="T331" s="270"/>
      <c r="U331" s="270"/>
      <c r="V331" s="270"/>
      <c r="W331" s="270"/>
      <c r="X331" s="270"/>
      <c r="Y331" s="270"/>
      <c r="Z331" s="270"/>
    </row>
    <row r="332" ht="15.75" customHeight="1">
      <c r="A332" s="111" t="s">
        <v>1343</v>
      </c>
      <c r="B332" s="156" t="str">
        <f>VLOOKUP(A332,Register!B:D,3,FALSE)</f>
        <v>0,18x860x942 BLANK</v>
      </c>
      <c r="C332" s="525" t="str">
        <f>VLOOKUP(B332,'Tech. sheet (2)'!A:G,5,FALSE)</f>
        <v>0,18x860x942 2,8/2,0 TH550</v>
      </c>
      <c r="D332" s="437" t="str">
        <f>VLOOKUP(B332,'Tech. sheet (2)'!A:G,6,FALSE)</f>
        <v>T-860-942-180TH550F2820-HBI</v>
      </c>
      <c r="E332" s="436" t="str">
        <f>VLOOKUP(B332,'Tech. sheet (2)'!A:H,8,FALSE)</f>
        <v>ПРЯМ</v>
      </c>
      <c r="F332" s="436" t="str">
        <f>VLOOKUP(B332,'Tech. sheet (2)'!A:J,9,FALSE)</f>
        <v>903x844</v>
      </c>
      <c r="G332" s="436">
        <f>VLOOKUP(B332,'Tech. sheet (2)'!A:J,10,FALSE)</f>
        <v>1500</v>
      </c>
      <c r="H332" s="436">
        <f>VLOOKUP(A332,Register!B:E,4,FALSE)</f>
        <v>10000</v>
      </c>
      <c r="I332" s="129">
        <v>44736.0</v>
      </c>
      <c r="J332" s="270"/>
      <c r="K332" s="270"/>
      <c r="L332" s="270"/>
      <c r="M332" s="270"/>
      <c r="N332" s="270"/>
      <c r="O332" s="270"/>
      <c r="P332" s="270"/>
      <c r="Q332" s="270"/>
      <c r="R332" s="270"/>
      <c r="S332" s="270"/>
      <c r="T332" s="270"/>
      <c r="U332" s="270"/>
      <c r="V332" s="270"/>
      <c r="W332" s="270"/>
      <c r="X332" s="270"/>
      <c r="Y332" s="270"/>
      <c r="Z332" s="270"/>
    </row>
    <row r="333" ht="15.75" customHeight="1">
      <c r="A333" s="111" t="s">
        <v>1353</v>
      </c>
      <c r="B333" s="156" t="str">
        <f>VLOOKUP(A333,Register!B:D,3,FALSE)</f>
        <v>OT153-ELQ1554A0A USK</v>
      </c>
      <c r="C333" s="525" t="str">
        <f>VLOOKUP(B333,'Tech. sheet (2)'!A:G,5,FALSE)</f>
        <v>0,27x950x876 5,6/2,8 TH435 USK</v>
      </c>
      <c r="D333" s="437" t="str">
        <f>VLOOKUP(B333,'Tech. sheet (2)'!A:G,6,FALSE)</f>
        <v>M-950-876-270TH435F5628-USK</v>
      </c>
      <c r="E333" s="436" t="str">
        <f>VLOOKUP(B333,'Tech. sheet (2)'!A:H,8,FALSE)</f>
        <v>СКРОЛЛ</v>
      </c>
      <c r="F333" s="436" t="str">
        <f>VLOOKUP(B333,'Tech. sheet (2)'!A:J,9,FALSE)</f>
        <v>920х935</v>
      </c>
      <c r="G333" s="436">
        <f>VLOOKUP(B333,'Tech. sheet (2)'!A:J,10,FALSE)</f>
        <v>1100</v>
      </c>
      <c r="H333" s="436">
        <f>VLOOKUP(A333,Register!B:E,4,FALSE)</f>
        <v>30000</v>
      </c>
      <c r="I333" s="129">
        <v>44736.0</v>
      </c>
      <c r="J333" s="270"/>
      <c r="K333" s="270"/>
      <c r="L333" s="270"/>
      <c r="M333" s="270"/>
      <c r="N333" s="270"/>
      <c r="O333" s="270"/>
      <c r="P333" s="270"/>
      <c r="Q333" s="270"/>
      <c r="R333" s="270"/>
      <c r="S333" s="270"/>
      <c r="T333" s="270"/>
      <c r="U333" s="270"/>
      <c r="V333" s="270"/>
      <c r="W333" s="270"/>
      <c r="X333" s="270"/>
      <c r="Y333" s="270"/>
      <c r="Z333" s="270"/>
    </row>
    <row r="334" ht="15.75" customHeight="1">
      <c r="A334" s="111" t="s">
        <v>1356</v>
      </c>
      <c r="B334" s="156" t="str">
        <f>VLOOKUP(A334,Register!B:D,3,FALSE)</f>
        <v>0,18x896x907 ALU/G</v>
      </c>
      <c r="C334" s="525" t="str">
        <f>VLOOKUP(B334,'Tech. sheet (2)'!A:G,5,FALSE)</f>
        <v>0,18x896x907 2,8/5,0 TH550</v>
      </c>
      <c r="D334" s="437" t="str">
        <f>VLOOKUP(B334,'Tech. sheet (2)'!A:G,6,FALSE)</f>
        <v>M-896-907-180TH550F2850-HBI</v>
      </c>
      <c r="E334" s="436" t="str">
        <f>VLOOKUP(B334,'Tech. sheet (2)'!A:H,8,FALSE)</f>
        <v>СКРОЛЛ</v>
      </c>
      <c r="F334" s="436" t="str">
        <f>VLOOKUP(B334,'Tech. sheet (2)'!A:J,9,FALSE)</f>
        <v>932х870</v>
      </c>
      <c r="G334" s="436">
        <f>VLOOKUP(B334,'Tech. sheet (2)'!A:J,10,FALSE)</f>
        <v>1500</v>
      </c>
      <c r="H334" s="436">
        <f>VLOOKUP(A334,Register!B:E,4,FALSE)</f>
        <v>25000</v>
      </c>
      <c r="I334" s="129">
        <v>44742.0</v>
      </c>
      <c r="J334" s="270"/>
      <c r="K334" s="270"/>
      <c r="L334" s="270"/>
      <c r="M334" s="270"/>
      <c r="N334" s="270"/>
      <c r="O334" s="270"/>
      <c r="P334" s="270"/>
      <c r="Q334" s="270"/>
      <c r="R334" s="270"/>
      <c r="S334" s="270"/>
      <c r="T334" s="270"/>
      <c r="U334" s="270"/>
      <c r="V334" s="270"/>
      <c r="W334" s="270"/>
      <c r="X334" s="270"/>
      <c r="Y334" s="270"/>
      <c r="Z334" s="270"/>
    </row>
    <row r="335" ht="15.75" customHeight="1">
      <c r="A335" s="111" t="s">
        <v>1358</v>
      </c>
      <c r="B335" s="156" t="str">
        <f>VLOOKUP(A335,Register!B:D,3,FALSE)</f>
        <v>0,17x959x901 BLANK</v>
      </c>
      <c r="C335" s="525" t="str">
        <f>VLOOKUP(B335,'Tech. sheet (2)'!A:G,5,FALSE)</f>
        <v>0,17x959x901 2,8/2,8 TH550</v>
      </c>
      <c r="D335" s="437" t="str">
        <f>VLOOKUP(B335,'Tech. sheet (2)'!A:G,6,FALSE)</f>
        <v>M-959-901-170TH550F2828-HBI BLANK</v>
      </c>
      <c r="E335" s="436" t="str">
        <f>VLOOKUP(B335,'Tech. sheet (2)'!A:H,8,FALSE)</f>
        <v>СКРОЛЛ</v>
      </c>
      <c r="F335" s="436" t="str">
        <f>VLOOKUP(B335,'Tech. sheet (2)'!A:J,9,FALSE)</f>
        <v>920х935</v>
      </c>
      <c r="G335" s="436">
        <f>VLOOKUP(B335,'Tech. sheet (2)'!A:J,10,FALSE)</f>
        <v>1500</v>
      </c>
      <c r="H335" s="436">
        <f>VLOOKUP(A335,Register!B:E,4,FALSE)</f>
        <v>49000</v>
      </c>
      <c r="I335" s="129">
        <v>44742.0</v>
      </c>
      <c r="J335" s="270"/>
      <c r="K335" s="270"/>
      <c r="L335" s="270"/>
      <c r="M335" s="270"/>
      <c r="N335" s="270"/>
      <c r="O335" s="270"/>
      <c r="P335" s="270"/>
      <c r="Q335" s="270"/>
      <c r="R335" s="270"/>
      <c r="S335" s="270"/>
      <c r="T335" s="270"/>
      <c r="U335" s="270"/>
      <c r="V335" s="270"/>
      <c r="W335" s="270"/>
      <c r="X335" s="270"/>
      <c r="Y335" s="270"/>
      <c r="Z335" s="270"/>
    </row>
    <row r="336" ht="15.75" customHeight="1">
      <c r="A336" s="111" t="s">
        <v>1359</v>
      </c>
      <c r="B336" s="156" t="str">
        <f>VLOOKUP(A336,Register!B:D,3,FALSE)</f>
        <v>0,20x808x908 HBI BLANK</v>
      </c>
      <c r="C336" s="525" t="str">
        <f>VLOOKUP(B336,'Tech. sheet (2)'!A:G,5,FALSE)</f>
        <v>0,20x808x908 2,8/2,8 TH550</v>
      </c>
      <c r="D336" s="437" t="str">
        <f>VLOOKUP(B336,'Tech. sheet (2)'!A:G,6,FALSE)</f>
        <v>M-808-908-200TH550S2828-HBI BLANK</v>
      </c>
      <c r="E336" s="436" t="str">
        <f>VLOOKUP(B336,'Tech. sheet (2)'!A:H,8,FALSE)</f>
        <v>СКРОЛЛ</v>
      </c>
      <c r="F336" s="436" t="str">
        <f>VLOOKUP(B336,'Tech. sheet (2)'!A:J,9,FALSE)</f>
        <v>900х771</v>
      </c>
      <c r="G336" s="436">
        <f>VLOOKUP(B336,'Tech. sheet (2)'!A:J,10,FALSE)</f>
        <v>1600</v>
      </c>
      <c r="H336" s="436">
        <f>VLOOKUP(A336,Register!B:E,4,FALSE)</f>
        <v>40000</v>
      </c>
      <c r="I336" s="129">
        <v>44743.0</v>
      </c>
      <c r="J336" s="270"/>
      <c r="K336" s="270"/>
      <c r="L336" s="270"/>
      <c r="M336" s="270"/>
      <c r="N336" s="270"/>
      <c r="O336" s="270"/>
      <c r="P336" s="270"/>
      <c r="Q336" s="270"/>
      <c r="R336" s="270"/>
      <c r="S336" s="270"/>
      <c r="T336" s="270"/>
      <c r="U336" s="270"/>
      <c r="V336" s="270"/>
      <c r="W336" s="270"/>
      <c r="X336" s="270"/>
      <c r="Y336" s="270"/>
      <c r="Z336" s="270"/>
    </row>
    <row r="337" ht="15.75" customHeight="1">
      <c r="A337" s="111" t="s">
        <v>1360</v>
      </c>
      <c r="B337" s="156" t="str">
        <f>VLOOKUP(A337,Register!B:D,3,FALSE)</f>
        <v>OT96 Alu/C HBI auto</v>
      </c>
      <c r="C337" s="525" t="str">
        <f>VLOOKUP(B337,'Tech. sheet (2)'!A:G,5,FALSE)</f>
        <v>0,20x808x908 2,8/2,8 TH550</v>
      </c>
      <c r="D337" s="437" t="str">
        <f>VLOOKUP(B337,'Tech. sheet (2)'!A:G,6,FALSE)</f>
        <v>M-808-908-200TH550S2828-HBI</v>
      </c>
      <c r="E337" s="436" t="str">
        <f>VLOOKUP(B337,'Tech. sheet (2)'!A:H,8,FALSE)</f>
        <v>СКРОЛЛ</v>
      </c>
      <c r="F337" s="436" t="str">
        <f>VLOOKUP(B337,'Tech. sheet (2)'!A:J,9,FALSE)</f>
        <v>900х771</v>
      </c>
      <c r="G337" s="436">
        <f>VLOOKUP(B337,'Tech. sheet (2)'!A:J,10,FALSE)</f>
        <v>1600</v>
      </c>
      <c r="H337" s="436">
        <f>VLOOKUP(A337,Register!B:E,4,FALSE)</f>
        <v>30000</v>
      </c>
      <c r="I337" s="129">
        <v>44743.0</v>
      </c>
      <c r="J337" s="270"/>
      <c r="K337" s="270"/>
      <c r="L337" s="270"/>
      <c r="M337" s="270"/>
      <c r="N337" s="270"/>
      <c r="O337" s="270"/>
      <c r="P337" s="270"/>
      <c r="Q337" s="270"/>
      <c r="R337" s="270"/>
      <c r="S337" s="270"/>
      <c r="T337" s="270"/>
      <c r="U337" s="270"/>
      <c r="V337" s="270"/>
      <c r="W337" s="270"/>
      <c r="X337" s="270"/>
      <c r="Y337" s="270"/>
      <c r="Z337" s="270"/>
    </row>
    <row r="338" ht="15.75" customHeight="1">
      <c r="A338" s="111" t="s">
        <v>1359</v>
      </c>
      <c r="B338" s="156" t="str">
        <f>VLOOKUP(A338,Register!B:D,3,FALSE)</f>
        <v>0,20x808x908 HBI BLANK</v>
      </c>
      <c r="C338" s="525" t="str">
        <f>VLOOKUP(B338,'Tech. sheet (2)'!A:G,5,FALSE)</f>
        <v>0,20x808x908 2,8/2,8 TH550</v>
      </c>
      <c r="D338" s="437" t="str">
        <f>VLOOKUP(B338,'Tech. sheet (2)'!A:G,6,FALSE)</f>
        <v>M-808-908-200TH550S2828-HBI BLANK</v>
      </c>
      <c r="E338" s="436" t="str">
        <f>VLOOKUP(B338,'Tech. sheet (2)'!A:H,8,FALSE)</f>
        <v>СКРОЛЛ</v>
      </c>
      <c r="F338" s="436" t="str">
        <f>VLOOKUP(B338,'Tech. sheet (2)'!A:J,9,FALSE)</f>
        <v>900х771</v>
      </c>
      <c r="G338" s="436">
        <f>VLOOKUP(B338,'Tech. sheet (2)'!A:J,10,FALSE)</f>
        <v>1600</v>
      </c>
      <c r="H338" s="436">
        <f>VLOOKUP(A338,Register!B:E,4,FALSE)</f>
        <v>40000</v>
      </c>
      <c r="I338" s="129">
        <v>44743.0</v>
      </c>
      <c r="J338" s="270"/>
      <c r="K338" s="270"/>
      <c r="L338" s="270"/>
      <c r="M338" s="270"/>
      <c r="N338" s="270"/>
      <c r="O338" s="270"/>
      <c r="P338" s="270"/>
      <c r="Q338" s="270"/>
      <c r="R338" s="270"/>
      <c r="S338" s="270"/>
      <c r="T338" s="270"/>
      <c r="U338" s="270"/>
      <c r="V338" s="270"/>
      <c r="W338" s="270"/>
      <c r="X338" s="270"/>
      <c r="Y338" s="270"/>
      <c r="Z338" s="270"/>
    </row>
    <row r="339" ht="15.75" customHeight="1">
      <c r="A339" s="111" t="s">
        <v>1361</v>
      </c>
      <c r="B339" s="156" t="str">
        <f>VLOOKUP(A339,Register!B:D,3,FALSE)</f>
        <v>0,20x808x908 HBI BLANK</v>
      </c>
      <c r="C339" s="525" t="str">
        <f>VLOOKUP(B339,'Tech. sheet (2)'!A:G,5,FALSE)</f>
        <v>0,20x808x908 2,8/2,8 TH550</v>
      </c>
      <c r="D339" s="437" t="str">
        <f>VLOOKUP(B339,'Tech. sheet (2)'!A:G,6,FALSE)</f>
        <v>M-808-908-200TH550S2828-HBI BLANK</v>
      </c>
      <c r="E339" s="436" t="str">
        <f>VLOOKUP(B339,'Tech. sheet (2)'!A:H,8,FALSE)</f>
        <v>СКРОЛЛ</v>
      </c>
      <c r="F339" s="436" t="str">
        <f>VLOOKUP(B339,'Tech. sheet (2)'!A:J,9,FALSE)</f>
        <v>900х771</v>
      </c>
      <c r="G339" s="436">
        <f>VLOOKUP(B339,'Tech. sheet (2)'!A:J,10,FALSE)</f>
        <v>1600</v>
      </c>
      <c r="H339" s="436">
        <f>VLOOKUP(A339,Register!B:E,4,FALSE)</f>
        <v>30000</v>
      </c>
      <c r="I339" s="129">
        <v>44743.0</v>
      </c>
      <c r="J339" s="270"/>
      <c r="K339" s="270"/>
      <c r="L339" s="270"/>
      <c r="M339" s="270"/>
      <c r="N339" s="270"/>
      <c r="O339" s="270"/>
      <c r="P339" s="270"/>
      <c r="Q339" s="270"/>
      <c r="R339" s="270"/>
      <c r="S339" s="270"/>
      <c r="T339" s="270"/>
      <c r="U339" s="270"/>
      <c r="V339" s="270"/>
      <c r="W339" s="270"/>
      <c r="X339" s="270"/>
      <c r="Y339" s="270"/>
      <c r="Z339" s="270"/>
    </row>
    <row r="340" ht="15.75" customHeight="1">
      <c r="A340" s="111" t="s">
        <v>1362</v>
      </c>
      <c r="B340" s="156" t="str">
        <f>VLOOKUP(A340,Register!B:D,3,FALSE)</f>
        <v>OT070-ELQ7013A9A </v>
      </c>
      <c r="C340" s="525" t="str">
        <f>VLOOKUP(B340,'Tech. sheet (2)'!A:G,5,FALSE)</f>
        <v>0,17x922x868 2,8/2,8 TH580</v>
      </c>
      <c r="D340" s="437" t="str">
        <f>VLOOKUP(B340,'Tech. sheet (2)'!A:G,6,FALSE)</f>
        <v>M-922-868-170TH580S2828-HBI</v>
      </c>
      <c r="E340" s="436" t="str">
        <f>VLOOKUP(B340,'Tech. sheet (2)'!A:H,8,FALSE)</f>
        <v>СКРОЛЛ</v>
      </c>
      <c r="F340" s="436" t="str">
        <f>VLOOKUP(B340,'Tech. sheet (2)'!A:J,9,FALSE)</f>
        <v>884х850</v>
      </c>
      <c r="G340" s="436">
        <f>VLOOKUP(B340,'Tech. sheet (2)'!A:J,10,FALSE)</f>
        <v>1500</v>
      </c>
      <c r="H340" s="436">
        <f>VLOOKUP(A340,Register!B:E,4,FALSE)</f>
        <v>10000</v>
      </c>
      <c r="I340" s="129">
        <v>44744.0</v>
      </c>
      <c r="J340" s="270"/>
      <c r="K340" s="270"/>
      <c r="L340" s="270"/>
      <c r="M340" s="270"/>
      <c r="N340" s="270"/>
      <c r="O340" s="270"/>
      <c r="P340" s="270"/>
      <c r="Q340" s="270"/>
      <c r="R340" s="270"/>
      <c r="S340" s="270"/>
      <c r="T340" s="270"/>
      <c r="U340" s="270"/>
      <c r="V340" s="270"/>
      <c r="W340" s="270"/>
      <c r="X340" s="270"/>
      <c r="Y340" s="270"/>
      <c r="Z340" s="270"/>
    </row>
    <row r="341" ht="15.75" customHeight="1">
      <c r="A341" s="111" t="s">
        <v>1363</v>
      </c>
      <c r="B341" s="156" t="str">
        <f>VLOOKUP(A341,Register!B:D,3,FALSE)</f>
        <v>0,17x896x795 W/C</v>
      </c>
      <c r="C341" s="525" t="str">
        <f>VLOOKUP(B341,'Tech. sheet (2)'!A:G,5,FALSE)</f>
        <v>0,17x896x795 2,8/2,8 TH550</v>
      </c>
      <c r="D341" s="437" t="str">
        <f>VLOOKUP(B341,'Tech. sheet (2)'!A:G,6,FALSE)</f>
        <v>T-896-795-170TH550F2828-HBI</v>
      </c>
      <c r="E341" s="436" t="str">
        <f>VLOOKUP(B341,'Tech. sheet (2)'!A:H,8,FALSE)</f>
        <v>ПРЯМ</v>
      </c>
      <c r="F341" s="436" t="str">
        <f>VLOOKUP(B341,'Tech. sheet (2)'!A:J,9,FALSE)</f>
        <v>770х869</v>
      </c>
      <c r="G341" s="436">
        <f>VLOOKUP(B341,'Tech. sheet (2)'!A:J,10,FALSE)</f>
        <v>1500</v>
      </c>
      <c r="H341" s="436">
        <f>VLOOKUP(A341,Register!B:E,4,FALSE)</f>
        <v>35000</v>
      </c>
      <c r="I341" s="129">
        <v>44744.0</v>
      </c>
      <c r="J341" s="270"/>
      <c r="K341" s="270"/>
      <c r="L341" s="270"/>
      <c r="M341" s="270"/>
      <c r="N341" s="270"/>
      <c r="O341" s="270"/>
      <c r="P341" s="270"/>
      <c r="Q341" s="270"/>
      <c r="R341" s="270"/>
      <c r="S341" s="270"/>
      <c r="T341" s="270"/>
      <c r="U341" s="270"/>
      <c r="V341" s="270"/>
      <c r="W341" s="270"/>
      <c r="X341" s="270"/>
      <c r="Y341" s="270"/>
      <c r="Z341" s="270"/>
    </row>
    <row r="342" ht="15.75" customHeight="1">
      <c r="A342" s="111" t="s">
        <v>1366</v>
      </c>
      <c r="B342" s="156" t="str">
        <f>VLOOKUP(A342,Register!B:D,3,FALSE)</f>
        <v>0,17x896x795 W/C</v>
      </c>
      <c r="C342" s="525" t="str">
        <f>VLOOKUP(B342,'Tech. sheet (2)'!A:G,5,FALSE)</f>
        <v>0,17x896x795 2,8/2,8 TH550</v>
      </c>
      <c r="D342" s="437" t="str">
        <f>VLOOKUP(B342,'Tech. sheet (2)'!A:G,6,FALSE)</f>
        <v>T-896-795-170TH550F2828-HBI</v>
      </c>
      <c r="E342" s="436" t="str">
        <f>VLOOKUP(B342,'Tech. sheet (2)'!A:H,8,FALSE)</f>
        <v>ПРЯМ</v>
      </c>
      <c r="F342" s="436" t="str">
        <f>VLOOKUP(B342,'Tech. sheet (2)'!A:J,9,FALSE)</f>
        <v>770х869</v>
      </c>
      <c r="G342" s="436">
        <f>VLOOKUP(B342,'Tech. sheet (2)'!A:J,10,FALSE)</f>
        <v>1500</v>
      </c>
      <c r="H342" s="436">
        <f>VLOOKUP(A342,Register!B:E,4,FALSE)</f>
        <v>40000</v>
      </c>
      <c r="I342" s="129">
        <v>44744.0</v>
      </c>
      <c r="J342" s="270"/>
      <c r="K342" s="270"/>
      <c r="L342" s="270"/>
      <c r="M342" s="270"/>
      <c r="N342" s="270"/>
      <c r="O342" s="270"/>
      <c r="P342" s="270"/>
      <c r="Q342" s="270"/>
      <c r="R342" s="270"/>
      <c r="S342" s="270"/>
      <c r="T342" s="270"/>
      <c r="U342" s="270"/>
      <c r="V342" s="270"/>
      <c r="W342" s="270"/>
      <c r="X342" s="270"/>
      <c r="Y342" s="270"/>
      <c r="Z342" s="270"/>
    </row>
    <row r="343" ht="15.75" customHeight="1">
      <c r="A343" s="111" t="s">
        <v>1367</v>
      </c>
      <c r="B343" s="156" t="str">
        <f>VLOOKUP(A343,Register!B:D,3,FALSE)</f>
        <v>0,17x860x795 BLANK</v>
      </c>
      <c r="C343" s="525" t="str">
        <f>VLOOKUP(B343,'Tech. sheet (2)'!A:G,5,FALSE)</f>
        <v>0,17x860x795 2,8/2,8 TH550</v>
      </c>
      <c r="D343" s="437" t="str">
        <f>VLOOKUP(B343,'Tech. sheet (2)'!A:G,6,FALSE)</f>
        <v>T-860-795-170TH550F2828-HBI BLANK</v>
      </c>
      <c r="E343" s="436" t="str">
        <f>VLOOKUP(B343,'Tech. sheet (2)'!A:H,8,FALSE)</f>
        <v>ПРЯМ</v>
      </c>
      <c r="F343" s="436"/>
      <c r="G343" s="436">
        <f>VLOOKUP(B343,'Tech. sheet (2)'!A:J,10,FALSE)</f>
        <v>1100</v>
      </c>
      <c r="H343" s="436">
        <f>VLOOKUP(A343,Register!B:E,4,FALSE)</f>
        <v>22000</v>
      </c>
      <c r="I343" s="129">
        <v>44744.0</v>
      </c>
      <c r="J343" s="270"/>
      <c r="K343" s="270"/>
      <c r="L343" s="270"/>
      <c r="M343" s="270"/>
      <c r="N343" s="270"/>
      <c r="O343" s="270"/>
      <c r="P343" s="270"/>
      <c r="Q343" s="270"/>
      <c r="R343" s="270"/>
      <c r="S343" s="270"/>
      <c r="T343" s="270"/>
      <c r="U343" s="270"/>
      <c r="V343" s="270"/>
      <c r="W343" s="270"/>
      <c r="X343" s="270"/>
      <c r="Y343" s="270"/>
      <c r="Z343" s="270"/>
    </row>
    <row r="344" ht="15.75" customHeight="1">
      <c r="A344" s="111" t="s">
        <v>1368</v>
      </c>
      <c r="B344" s="156" t="str">
        <f>VLOOKUP(A344,Register!B:D,3,FALSE)</f>
        <v>OT62-ELQ6216A2A ver2</v>
      </c>
      <c r="C344" s="525" t="str">
        <f>VLOOKUP(B344,'Tech. sheet (2)'!A:G,5,FALSE)</f>
        <v>0,17x954x848 2,8/2,8 TH435</v>
      </c>
      <c r="D344" s="437" t="str">
        <f>VLOOKUP(B344,'Tech. sheet (2)'!A:G,6,FALSE)</f>
        <v>M-954-848-170TH435S2828-HBI</v>
      </c>
      <c r="E344" s="436" t="str">
        <f>VLOOKUP(B344,'Tech. sheet (2)'!A:H,8,FALSE)</f>
        <v>СКРОЛЛ</v>
      </c>
      <c r="F344" s="436" t="str">
        <f>VLOOKUP(B344,'Tech. sheet (2)'!A:J,9,FALSE)</f>
        <v>830x917</v>
      </c>
      <c r="G344" s="436">
        <f>VLOOKUP(B344,'Tech. sheet (2)'!A:J,10,FALSE)</f>
        <v>1500</v>
      </c>
      <c r="H344" s="436">
        <f>VLOOKUP(A344,Register!B:E,4,FALSE)</f>
        <v>35000</v>
      </c>
      <c r="I344" s="129">
        <v>44745.0</v>
      </c>
      <c r="J344" s="270"/>
      <c r="K344" s="270"/>
      <c r="L344" s="270"/>
      <c r="M344" s="270"/>
      <c r="N344" s="270"/>
      <c r="O344" s="270"/>
      <c r="P344" s="270"/>
      <c r="Q344" s="270"/>
      <c r="R344" s="270"/>
      <c r="S344" s="270"/>
      <c r="T344" s="270"/>
      <c r="U344" s="270"/>
      <c r="V344" s="270"/>
      <c r="W344" s="270"/>
      <c r="X344" s="270"/>
      <c r="Y344" s="270"/>
      <c r="Z344" s="270"/>
    </row>
    <row r="345" ht="15.75" customHeight="1">
      <c r="A345" s="111" t="s">
        <v>1369</v>
      </c>
      <c r="B345" s="156" t="str">
        <f>VLOOKUP(A345,Register!B:D,3,FALSE)</f>
        <v>OT62-ELQ6216A2A ver2</v>
      </c>
      <c r="C345" s="525" t="str">
        <f>VLOOKUP(B345,'Tech. sheet (2)'!A:G,5,FALSE)</f>
        <v>0,17x954x848 2,8/2,8 TH435</v>
      </c>
      <c r="D345" s="437" t="str">
        <f>VLOOKUP(B345,'Tech. sheet (2)'!A:G,6,FALSE)</f>
        <v>M-954-848-170TH435S2828-HBI</v>
      </c>
      <c r="E345" s="436" t="str">
        <f>VLOOKUP(B345,'Tech. sheet (2)'!A:H,8,FALSE)</f>
        <v>СКРОЛЛ</v>
      </c>
      <c r="F345" s="436" t="str">
        <f>VLOOKUP(B345,'Tech. sheet (2)'!A:J,9,FALSE)</f>
        <v>830x917</v>
      </c>
      <c r="G345" s="436">
        <f>VLOOKUP(B345,'Tech. sheet (2)'!A:J,10,FALSE)</f>
        <v>1500</v>
      </c>
      <c r="H345" s="436">
        <f>VLOOKUP(A345,Register!B:E,4,FALSE)</f>
        <v>35000</v>
      </c>
      <c r="I345" s="129">
        <v>44745.0</v>
      </c>
      <c r="J345" s="270"/>
      <c r="K345" s="270"/>
      <c r="L345" s="270"/>
      <c r="M345" s="270"/>
      <c r="N345" s="270"/>
      <c r="O345" s="270"/>
      <c r="P345" s="270"/>
      <c r="Q345" s="270"/>
      <c r="R345" s="270"/>
      <c r="S345" s="270"/>
      <c r="T345" s="270"/>
      <c r="U345" s="270"/>
      <c r="V345" s="270"/>
      <c r="W345" s="270"/>
      <c r="X345" s="270"/>
      <c r="Y345" s="270"/>
      <c r="Z345" s="270"/>
    </row>
    <row r="346" ht="15.75" customHeight="1">
      <c r="A346" s="111" t="s">
        <v>1370</v>
      </c>
      <c r="B346" s="156" t="str">
        <f>VLOOKUP(A346,Register!B:D,3,FALSE)</f>
        <v>0,16x942x790 BLANK</v>
      </c>
      <c r="C346" s="525" t="str">
        <f>VLOOKUP(B346,'Tech. sheet (2)'!A:G,5,FALSE)</f>
        <v>0,16x942x790 2,0/2,0 TS340</v>
      </c>
      <c r="D346" s="437" t="str">
        <f>VLOOKUP(B346,'Tech. sheet (2)'!A:G,6,FALSE)</f>
        <v>M-942-790-160TS340S2020-RAS BLANK</v>
      </c>
      <c r="E346" s="436" t="str">
        <f>VLOOKUP(B346,'Tech. sheet (2)'!A:H,8,FALSE)</f>
        <v>СКРОЛЛ</v>
      </c>
      <c r="F346" s="436" t="str">
        <f>VLOOKUP(B346,'Tech. sheet (2)'!A:J,9,FALSE)</f>
        <v>830х917</v>
      </c>
      <c r="G346" s="436">
        <f>VLOOKUP(B346,'Tech. sheet (2)'!A:J,10,FALSE)</f>
        <v>1700</v>
      </c>
      <c r="H346" s="436">
        <f>VLOOKUP(A346,Register!B:E,4,FALSE)</f>
        <v>30000</v>
      </c>
      <c r="I346" s="129">
        <v>44745.0</v>
      </c>
      <c r="J346" s="270"/>
      <c r="K346" s="270"/>
      <c r="L346" s="270"/>
      <c r="M346" s="270"/>
      <c r="N346" s="270"/>
      <c r="O346" s="270"/>
      <c r="P346" s="270"/>
      <c r="Q346" s="270"/>
      <c r="R346" s="270"/>
      <c r="S346" s="270"/>
      <c r="T346" s="270"/>
      <c r="U346" s="270"/>
      <c r="V346" s="270"/>
      <c r="W346" s="270"/>
      <c r="X346" s="270"/>
      <c r="Y346" s="270"/>
      <c r="Z346" s="270"/>
    </row>
    <row r="347" ht="15.75" customHeight="1">
      <c r="A347" s="111" t="s">
        <v>1371</v>
      </c>
      <c r="B347" s="156" t="str">
        <f>VLOOKUP(A347,Register!B:D,3,FALSE)</f>
        <v>OT99 USK ALU/G</v>
      </c>
      <c r="C347" s="525" t="str">
        <f>VLOOKUP(B347,'Tech. sheet (2)'!A:G,5,FALSE)</f>
        <v>0,20x838x941,7 2,8/2,0 TH550</v>
      </c>
      <c r="D347" s="437" t="str">
        <f>VLOOKUP(B347,'Tech. sheet (2)'!A:G,6,FALSE)</f>
        <v>M-838-941,7-200TH550F2820-USK</v>
      </c>
      <c r="E347" s="436" t="str">
        <f>VLOOKUP(B347,'Tech. sheet (2)'!A:H,8,FALSE)</f>
        <v>СКРОЛЛ</v>
      </c>
      <c r="F347" s="436" t="str">
        <f>VLOOKUP(B347,'Tech. sheet (2)'!A:J,9,FALSE)</f>
        <v>917x813</v>
      </c>
      <c r="G347" s="436">
        <f>VLOOKUP(B347,'Tech. sheet (2)'!A:J,10,FALSE)</f>
        <v>1500</v>
      </c>
      <c r="H347" s="436">
        <f>VLOOKUP(A347,Register!B:E,4,FALSE)</f>
        <v>50000</v>
      </c>
      <c r="I347" s="129">
        <v>44746.0</v>
      </c>
      <c r="J347" s="270"/>
      <c r="K347" s="270"/>
      <c r="L347" s="270"/>
      <c r="M347" s="270"/>
      <c r="N347" s="270"/>
      <c r="O347" s="270"/>
      <c r="P347" s="270"/>
      <c r="Q347" s="270"/>
      <c r="R347" s="270"/>
      <c r="S347" s="270"/>
      <c r="T347" s="270"/>
      <c r="U347" s="270"/>
      <c r="V347" s="270"/>
      <c r="W347" s="270"/>
      <c r="X347" s="270"/>
      <c r="Y347" s="270"/>
      <c r="Z347" s="270"/>
    </row>
    <row r="348" ht="15.75" customHeight="1">
      <c r="A348" s="111" t="s">
        <v>1373</v>
      </c>
      <c r="B348" s="156" t="str">
        <f>VLOOKUP(A348,Register!B:D,3,FALSE)</f>
        <v>0,17x922x868 HBI TH550 BLANK</v>
      </c>
      <c r="C348" s="525" t="str">
        <f>VLOOKUP(B348,'Tech. sheet (2)'!A:G,5,FALSE)</f>
        <v>0,17x922x868 2,8/2,8 TH550</v>
      </c>
      <c r="D348" s="437" t="str">
        <f>VLOOKUP(B348,'Tech. sheet (2)'!A:G,6,FALSE)</f>
        <v>M-922-868-170TH550F2828-HBI BLANK</v>
      </c>
      <c r="E348" s="436" t="str">
        <f>VLOOKUP(B348,'Tech. sheet (2)'!A:H,8,FALSE)</f>
        <v>СКРОЛЛ</v>
      </c>
      <c r="F348" s="436" t="str">
        <f>VLOOKUP(B348,'Tech. sheet (2)'!A:J,9,FALSE)</f>
        <v>884х850</v>
      </c>
      <c r="G348" s="436">
        <f>VLOOKUP(B348,'Tech. sheet (2)'!A:J,10,FALSE)</f>
        <v>1500</v>
      </c>
      <c r="H348" s="436">
        <f>VLOOKUP(A348,Register!B:E,4,FALSE)</f>
        <v>26000</v>
      </c>
      <c r="I348" s="129">
        <v>44747.0</v>
      </c>
      <c r="J348" s="270"/>
      <c r="K348" s="270"/>
      <c r="L348" s="270"/>
      <c r="M348" s="270"/>
      <c r="N348" s="270"/>
      <c r="O348" s="270"/>
      <c r="P348" s="270"/>
      <c r="Q348" s="270"/>
      <c r="R348" s="270"/>
      <c r="S348" s="270"/>
      <c r="T348" s="270"/>
      <c r="U348" s="270"/>
      <c r="V348" s="270"/>
      <c r="W348" s="270"/>
      <c r="X348" s="270"/>
      <c r="Y348" s="270"/>
      <c r="Z348" s="270"/>
    </row>
    <row r="349" ht="15.75" customHeight="1">
      <c r="A349" s="111" t="s">
        <v>1375</v>
      </c>
      <c r="B349" s="156" t="str">
        <f>VLOOKUP(A349,Register!B:D,3,FALSE)</f>
        <v>0,14x913x766 USK A08</v>
      </c>
      <c r="C349" s="525" t="str">
        <f>VLOOKUP(B349,'Tech. sheet (2)'!A:G,5,FALSE)</f>
        <v>0,14x913x766 2,0/2,0 TS480</v>
      </c>
      <c r="D349" s="437" t="str">
        <f>VLOOKUP(B349,'Tech. sheet (2)'!A:G,6,FALSE)</f>
        <v>M-913-766-140TS480S2020-USK</v>
      </c>
      <c r="E349" s="436" t="str">
        <f>VLOOKUP(B349,'Tech. sheet (2)'!A:H,8,FALSE)</f>
        <v>СКРОЛЛ</v>
      </c>
      <c r="F349" s="436" t="str">
        <f>VLOOKUP(B349,'Tech. sheet (2)'!A:J,9,FALSE)</f>
        <v>770х869</v>
      </c>
      <c r="G349" s="436">
        <f>VLOOKUP(B349,'Tech. sheet (2)'!A:J,10,FALSE)</f>
        <v>1500</v>
      </c>
      <c r="H349" s="436">
        <f>VLOOKUP(A349,Register!B:E,4,FALSE)</f>
        <v>30000</v>
      </c>
      <c r="I349" s="129">
        <v>44747.0</v>
      </c>
      <c r="J349" s="270"/>
      <c r="K349" s="270"/>
      <c r="L349" s="270"/>
      <c r="M349" s="270"/>
      <c r="N349" s="270"/>
      <c r="O349" s="270"/>
      <c r="P349" s="270"/>
      <c r="Q349" s="270"/>
      <c r="R349" s="270"/>
      <c r="S349" s="270"/>
      <c r="T349" s="270"/>
      <c r="U349" s="270"/>
      <c r="V349" s="270"/>
      <c r="W349" s="270"/>
      <c r="X349" s="270"/>
      <c r="Y349" s="270"/>
      <c r="Z349" s="270"/>
    </row>
    <row r="350" ht="15.75" customHeight="1">
      <c r="A350" s="111" t="s">
        <v>1376</v>
      </c>
      <c r="B350" s="156" t="str">
        <f>VLOOKUP(A350,Register!B:D,3,FALSE)</f>
        <v>0,14x913x766 USK 21E</v>
      </c>
      <c r="C350" s="525" t="str">
        <f>VLOOKUP(B350,'Tech. sheet (2)'!A:G,5,FALSE)</f>
        <v>0,14x913x766 2,0/2,0 TS480</v>
      </c>
      <c r="D350" s="437" t="str">
        <f>VLOOKUP(B350,'Tech. sheet (2)'!A:G,6,FALSE)</f>
        <v>M-913-766-140TS480S2020-USK</v>
      </c>
      <c r="E350" s="436" t="str">
        <f>VLOOKUP(B350,'Tech. sheet (2)'!A:H,8,FALSE)</f>
        <v>СКРОЛЛ</v>
      </c>
      <c r="F350" s="436" t="str">
        <f>VLOOKUP(B350,'Tech. sheet (2)'!A:J,9,FALSE)</f>
        <v>770х869</v>
      </c>
      <c r="G350" s="436">
        <f>VLOOKUP(B350,'Tech. sheet (2)'!A:J,10,FALSE)</f>
        <v>1500</v>
      </c>
      <c r="H350" s="436">
        <f>VLOOKUP(A350,Register!B:E,4,FALSE)</f>
        <v>20000</v>
      </c>
      <c r="I350" s="129">
        <v>44747.0</v>
      </c>
      <c r="J350" s="270"/>
      <c r="K350" s="270"/>
      <c r="L350" s="270"/>
      <c r="M350" s="270"/>
      <c r="N350" s="270"/>
      <c r="O350" s="270"/>
      <c r="P350" s="270"/>
      <c r="Q350" s="270"/>
      <c r="R350" s="270"/>
      <c r="S350" s="270"/>
      <c r="T350" s="270"/>
      <c r="U350" s="270"/>
      <c r="V350" s="270"/>
      <c r="W350" s="270"/>
      <c r="X350" s="270"/>
      <c r="Y350" s="270"/>
      <c r="Z350" s="270"/>
    </row>
    <row r="351" ht="15.75" customHeight="1">
      <c r="A351" s="111" t="s">
        <v>1378</v>
      </c>
      <c r="B351" s="156" t="str">
        <f>VLOOKUP(A351,Register!B:D,3,FALSE)</f>
        <v>0,17x896x795 BLANK</v>
      </c>
      <c r="C351" s="525" t="str">
        <f>VLOOKUP(B351,'Tech. sheet (2)'!A:G,5,FALSE)</f>
        <v>0,17x896x795 2,8/2,8 TH550</v>
      </c>
      <c r="D351" s="437" t="str">
        <f>VLOOKUP(B351,'Tech. sheet (2)'!A:G,6,FALSE)</f>
        <v>T-896-795-170TH550F2828-HBI BLANK</v>
      </c>
      <c r="E351" s="436" t="str">
        <f>VLOOKUP(B351,'Tech. sheet (2)'!A:H,8,FALSE)</f>
        <v>ПРЯМ</v>
      </c>
      <c r="F351" s="436" t="str">
        <f>VLOOKUP(B351,'Tech. sheet (2)'!A:J,9,FALSE)</f>
        <v>770х869</v>
      </c>
      <c r="G351" s="436">
        <f>VLOOKUP(B351,'Tech. sheet (2)'!A:J,10,FALSE)</f>
        <v>1500</v>
      </c>
      <c r="H351" s="436">
        <f>VLOOKUP(A351,Register!B:E,4,FALSE)</f>
        <v>10000</v>
      </c>
      <c r="I351" s="129">
        <v>44748.0</v>
      </c>
      <c r="J351" s="270"/>
      <c r="K351" s="270"/>
      <c r="L351" s="270"/>
      <c r="M351" s="270"/>
      <c r="N351" s="270"/>
      <c r="O351" s="270"/>
      <c r="P351" s="270"/>
      <c r="Q351" s="270"/>
      <c r="R351" s="270"/>
      <c r="S351" s="270"/>
      <c r="T351" s="270"/>
      <c r="U351" s="270"/>
      <c r="V351" s="270"/>
      <c r="W351" s="270"/>
      <c r="X351" s="270"/>
      <c r="Y351" s="270"/>
      <c r="Z351" s="270"/>
    </row>
    <row r="352" ht="15.75" customHeight="1">
      <c r="A352" s="111" t="s">
        <v>1377</v>
      </c>
      <c r="B352" s="156" t="str">
        <f>VLOOKUP(A352,Register!B:D,3,FALSE)</f>
        <v>0,17x860x795 BLANK</v>
      </c>
      <c r="C352" s="525" t="str">
        <f>VLOOKUP(B352,'Tech. sheet (2)'!A:G,5,FALSE)</f>
        <v>0,17x860x795 2,8/2,8 TH550</v>
      </c>
      <c r="D352" s="437" t="str">
        <f>VLOOKUP(B352,'Tech. sheet (2)'!A:G,6,FALSE)</f>
        <v>T-860-795-170TH550F2828-HBI BLANK</v>
      </c>
      <c r="E352" s="436" t="str">
        <f>VLOOKUP(B352,'Tech. sheet (2)'!A:H,8,FALSE)</f>
        <v>ПРЯМ</v>
      </c>
      <c r="F352" s="436"/>
      <c r="G352" s="436">
        <f>VLOOKUP(B352,'Tech. sheet (2)'!A:J,10,FALSE)</f>
        <v>1100</v>
      </c>
      <c r="H352" s="436">
        <f>VLOOKUP(A352,Register!B:E,4,FALSE)</f>
        <v>40000</v>
      </c>
      <c r="I352" s="129">
        <v>44748.0</v>
      </c>
      <c r="J352" s="270"/>
      <c r="K352" s="270"/>
      <c r="L352" s="270"/>
      <c r="M352" s="270"/>
      <c r="N352" s="270"/>
      <c r="O352" s="270"/>
      <c r="P352" s="270"/>
      <c r="Q352" s="270"/>
      <c r="R352" s="270"/>
      <c r="S352" s="270"/>
      <c r="T352" s="270"/>
      <c r="U352" s="270"/>
      <c r="V352" s="270"/>
      <c r="W352" s="270"/>
      <c r="X352" s="270"/>
      <c r="Y352" s="270"/>
      <c r="Z352" s="270"/>
    </row>
    <row r="353" ht="15.75" customHeight="1">
      <c r="A353" s="111" t="s">
        <v>1379</v>
      </c>
      <c r="B353" s="156" t="str">
        <f>VLOOKUP(A353,Register!B:D,3,FALSE)</f>
        <v>0,14x975x925 G/C USK</v>
      </c>
      <c r="C353" s="525" t="str">
        <f>VLOOKUP(B353,'Tech. sheet (2)'!A:G,5,FALSE)</f>
        <v>0,14x975x925 2,8/2,8 TS550</v>
      </c>
      <c r="D353" s="437" t="str">
        <f>VLOOKUP(B353,'Tech. sheet (2)'!A:G,6,FALSE)</f>
        <v>T-975-925-140TS550S2828-USK</v>
      </c>
      <c r="E353" s="436" t="str">
        <f>VLOOKUP(B353,'Tech. sheet (2)'!A:H,8,FALSE)</f>
        <v>ПРЯМ</v>
      </c>
      <c r="F353" s="436" t="str">
        <f>VLOOKUP(B353,'Tech. sheet (2)'!A:J,9,FALSE)</f>
        <v>900 х 950</v>
      </c>
      <c r="G353" s="436">
        <f>VLOOKUP(B353,'Tech. sheet (2)'!A:J,10,FALSE)</f>
        <v>1500</v>
      </c>
      <c r="H353" s="436">
        <f>VLOOKUP(A353,Register!B:E,4,FALSE)</f>
        <v>30000</v>
      </c>
      <c r="I353" s="129">
        <v>44748.0</v>
      </c>
      <c r="J353" s="270"/>
      <c r="K353" s="270"/>
      <c r="L353" s="270"/>
      <c r="M353" s="270"/>
      <c r="N353" s="270"/>
      <c r="O353" s="270"/>
      <c r="P353" s="270"/>
      <c r="Q353" s="270"/>
      <c r="R353" s="270"/>
      <c r="S353" s="270"/>
      <c r="T353" s="270"/>
      <c r="U353" s="270"/>
      <c r="V353" s="270"/>
      <c r="W353" s="270"/>
      <c r="X353" s="270"/>
      <c r="Y353" s="270"/>
      <c r="Z353" s="270"/>
    </row>
    <row r="354" ht="15.75" customHeight="1">
      <c r="A354" s="111" t="s">
        <v>1380</v>
      </c>
      <c r="B354" s="156" t="str">
        <f>VLOOKUP(A354,Register!B:D,3,FALSE)</f>
        <v>0,14x975x925 G/C USK</v>
      </c>
      <c r="C354" s="525" t="str">
        <f>VLOOKUP(B354,'Tech. sheet (2)'!A:G,5,FALSE)</f>
        <v>0,14x975x925 2,8/2,8 TS550</v>
      </c>
      <c r="D354" s="437" t="str">
        <f>VLOOKUP(B354,'Tech. sheet (2)'!A:G,6,FALSE)</f>
        <v>T-975-925-140TS550S2828-USK</v>
      </c>
      <c r="E354" s="436" t="str">
        <f>VLOOKUP(B354,'Tech. sheet (2)'!A:H,8,FALSE)</f>
        <v>ПРЯМ</v>
      </c>
      <c r="F354" s="436" t="str">
        <f>VLOOKUP(B354,'Tech. sheet (2)'!A:J,9,FALSE)</f>
        <v>900 х 950</v>
      </c>
      <c r="G354" s="436">
        <f>VLOOKUP(B354,'Tech. sheet (2)'!A:J,10,FALSE)</f>
        <v>1500</v>
      </c>
      <c r="H354" s="436">
        <f>VLOOKUP(A354,Register!B:E,4,FALSE)</f>
        <v>20000</v>
      </c>
      <c r="I354" s="129">
        <v>44748.0</v>
      </c>
      <c r="J354" s="270"/>
      <c r="K354" s="270"/>
      <c r="L354" s="270"/>
      <c r="M354" s="270"/>
      <c r="N354" s="270"/>
      <c r="O354" s="270"/>
      <c r="P354" s="270"/>
      <c r="Q354" s="270"/>
      <c r="R354" s="270"/>
      <c r="S354" s="270"/>
      <c r="T354" s="270"/>
      <c r="U354" s="270"/>
      <c r="V354" s="270"/>
      <c r="W354" s="270"/>
      <c r="X354" s="270"/>
      <c r="Y354" s="270"/>
      <c r="Z354" s="270"/>
    </row>
    <row r="355" ht="15.75" customHeight="1">
      <c r="A355" s="111" t="s">
        <v>1381</v>
      </c>
      <c r="B355" s="156" t="str">
        <f>VLOOKUP(A355,Register!B:D,3,FALSE)</f>
        <v>OT99-ELQ0730A0A</v>
      </c>
      <c r="C355" s="525" t="str">
        <f>VLOOKUP(B355,'Tech. sheet (2)'!A:G,5,FALSE)</f>
        <v>0,18x838x826 2,0/2,0 TH415</v>
      </c>
      <c r="D355" s="437" t="str">
        <f>VLOOKUP(B355,'Tech. sheet (2)'!A:G,6,FALSE)</f>
        <v>M-838-826-180TH415S2020-USK</v>
      </c>
      <c r="E355" s="436" t="str">
        <f>VLOOKUP(B355,'Tech. sheet (2)'!A:H,8,FALSE)</f>
        <v>СКРОЛЛ</v>
      </c>
      <c r="F355" s="436" t="str">
        <f>VLOOKUP(B355,'Tech. sheet (2)'!A:J,9,FALSE)</f>
        <v>820x870</v>
      </c>
      <c r="G355" s="436">
        <f>VLOOKUP(B355,'Tech. sheet (2)'!A:J,10,FALSE)</f>
        <v>1700</v>
      </c>
      <c r="H355" s="436">
        <f>VLOOKUP(A355,Register!B:E,4,FALSE)</f>
        <v>30000</v>
      </c>
      <c r="I355" s="129">
        <v>44749.0</v>
      </c>
      <c r="J355" s="270"/>
      <c r="K355" s="270"/>
      <c r="L355" s="270"/>
      <c r="M355" s="270"/>
      <c r="N355" s="270"/>
      <c r="O355" s="270"/>
      <c r="P355" s="270"/>
      <c r="Q355" s="270"/>
      <c r="R355" s="270"/>
      <c r="S355" s="270"/>
      <c r="T355" s="270"/>
      <c r="U355" s="270"/>
      <c r="V355" s="270"/>
      <c r="W355" s="270"/>
      <c r="X355" s="270"/>
      <c r="Y355" s="270"/>
      <c r="Z355" s="270"/>
    </row>
    <row r="356" ht="15.75" customHeight="1">
      <c r="A356" s="111" t="s">
        <v>1382</v>
      </c>
      <c r="B356" s="156" t="str">
        <f>VLOOKUP(A356,Register!B:D,3,FALSE)</f>
        <v>OT99-ELQ0730A0A</v>
      </c>
      <c r="C356" s="525" t="str">
        <f>VLOOKUP(B356,'Tech. sheet (2)'!A:G,5,FALSE)</f>
        <v>0,18x838x826 2,0/2,0 TH415</v>
      </c>
      <c r="D356" s="437" t="str">
        <f>VLOOKUP(B356,'Tech. sheet (2)'!A:G,6,FALSE)</f>
        <v>M-838-826-180TH415S2020-USK</v>
      </c>
      <c r="E356" s="436" t="str">
        <f>VLOOKUP(B356,'Tech. sheet (2)'!A:H,8,FALSE)</f>
        <v>СКРОЛЛ</v>
      </c>
      <c r="F356" s="436" t="str">
        <f>VLOOKUP(B356,'Tech. sheet (2)'!A:J,9,FALSE)</f>
        <v>820x870</v>
      </c>
      <c r="G356" s="436">
        <f>VLOOKUP(B356,'Tech. sheet (2)'!A:J,10,FALSE)</f>
        <v>1700</v>
      </c>
      <c r="H356" s="436">
        <f>VLOOKUP(A356,Register!B:E,4,FALSE)</f>
        <v>30000</v>
      </c>
      <c r="I356" s="129">
        <v>44749.0</v>
      </c>
      <c r="J356" s="270"/>
      <c r="K356" s="270"/>
      <c r="L356" s="270"/>
      <c r="M356" s="270"/>
      <c r="N356" s="270"/>
      <c r="O356" s="270"/>
      <c r="P356" s="270"/>
      <c r="Q356" s="270"/>
      <c r="R356" s="270"/>
      <c r="S356" s="270"/>
      <c r="T356" s="270"/>
      <c r="U356" s="270"/>
      <c r="V356" s="270"/>
      <c r="W356" s="270"/>
      <c r="X356" s="270"/>
      <c r="Y356" s="270"/>
      <c r="Z356" s="270"/>
    </row>
    <row r="357" ht="15.75" customHeight="1">
      <c r="A357" s="111" t="s">
        <v>1383</v>
      </c>
      <c r="B357" s="156" t="str">
        <f>VLOOKUP(A357,Register!B:D,3,FALSE)</f>
        <v>OT153-ELQ1554A0A USK</v>
      </c>
      <c r="C357" s="525" t="str">
        <f>VLOOKUP(B357,'Tech. sheet (2)'!A:G,5,FALSE)</f>
        <v>0,27x950x876 5,6/2,8 TH435 USK</v>
      </c>
      <c r="D357" s="437" t="str">
        <f>VLOOKUP(B357,'Tech. sheet (2)'!A:G,6,FALSE)</f>
        <v>M-950-876-270TH435F5628-USK</v>
      </c>
      <c r="E357" s="436" t="str">
        <f>VLOOKUP(B357,'Tech. sheet (2)'!A:H,8,FALSE)</f>
        <v>СКРОЛЛ</v>
      </c>
      <c r="F357" s="436" t="str">
        <f>VLOOKUP(B357,'Tech. sheet (2)'!A:J,9,FALSE)</f>
        <v>920х935</v>
      </c>
      <c r="G357" s="436">
        <f>VLOOKUP(B357,'Tech. sheet (2)'!A:J,10,FALSE)</f>
        <v>1100</v>
      </c>
      <c r="H357" s="436">
        <f>VLOOKUP(A357,Register!B:E,4,FALSE)</f>
        <v>11000</v>
      </c>
      <c r="I357" s="129">
        <v>44749.0</v>
      </c>
      <c r="J357" s="270"/>
      <c r="K357" s="270"/>
      <c r="L357" s="270"/>
      <c r="M357" s="270"/>
      <c r="N357" s="270"/>
      <c r="O357" s="270"/>
      <c r="P357" s="270"/>
      <c r="Q357" s="270"/>
      <c r="R357" s="270"/>
      <c r="S357" s="270"/>
      <c r="T357" s="270"/>
      <c r="U357" s="270"/>
      <c r="V357" s="270"/>
      <c r="W357" s="270"/>
      <c r="X357" s="270"/>
      <c r="Y357" s="270"/>
      <c r="Z357" s="270"/>
    </row>
    <row r="358" ht="15.75" customHeight="1">
      <c r="A358" s="111" t="s">
        <v>1384</v>
      </c>
      <c r="B358" s="156" t="str">
        <f>VLOOKUP(A358,Register!B:D,3,FALSE)</f>
        <v>OT62-ELQ6216A2A  USK ver3</v>
      </c>
      <c r="C358" s="525" t="str">
        <f>VLOOKUP(B358,'Tech. sheet (2)'!A:G,5,FALSE)</f>
        <v>0,17x954x848 2,8/2,8 TH435</v>
      </c>
      <c r="D358" s="437" t="str">
        <f>VLOOKUP(B358,'Tech. sheet (2)'!A:G,6,FALSE)</f>
        <v>M-954-848-170TH435S2828-USK</v>
      </c>
      <c r="E358" s="436" t="str">
        <f>VLOOKUP(B358,'Tech. sheet (2)'!A:H,8,FALSE)</f>
        <v>СКРОЛЛ</v>
      </c>
      <c r="F358" s="436" t="str">
        <f>VLOOKUP(B358,'Tech. sheet (2)'!A:J,9,FALSE)</f>
        <v>830x917</v>
      </c>
      <c r="G358" s="436">
        <f>VLOOKUP(B358,'Tech. sheet (2)'!A:J,10,FALSE)</f>
        <v>1500</v>
      </c>
      <c r="H358" s="436">
        <f>VLOOKUP(A358,Register!B:E,4,FALSE)</f>
        <v>20000</v>
      </c>
      <c r="I358" s="129">
        <v>44749.0</v>
      </c>
      <c r="J358" s="270"/>
      <c r="K358" s="270"/>
      <c r="L358" s="270"/>
      <c r="M358" s="270"/>
      <c r="N358" s="270"/>
      <c r="O358" s="270"/>
      <c r="P358" s="270"/>
      <c r="Q358" s="270"/>
      <c r="R358" s="270"/>
      <c r="S358" s="270"/>
      <c r="T358" s="270"/>
      <c r="U358" s="270"/>
      <c r="V358" s="270"/>
      <c r="W358" s="270"/>
      <c r="X358" s="270"/>
      <c r="Y358" s="270"/>
      <c r="Z358" s="270"/>
    </row>
    <row r="359" ht="15.75" customHeight="1">
      <c r="A359" s="111" t="s">
        <v>1385</v>
      </c>
      <c r="B359" s="156" t="str">
        <f>VLOOKUP(A359,Register!B:D,3,FALSE)</f>
        <v>OT070-ELQ7013A9A </v>
      </c>
      <c r="C359" s="525" t="str">
        <f>VLOOKUP(B359,'Tech. sheet (2)'!A:G,5,FALSE)</f>
        <v>0,17x922x868 2,8/2,8 TH580</v>
      </c>
      <c r="D359" s="437" t="str">
        <f>VLOOKUP(B359,'Tech. sheet (2)'!A:G,6,FALSE)</f>
        <v>M-922-868-170TH580S2828-HBI</v>
      </c>
      <c r="E359" s="436" t="str">
        <f>VLOOKUP(B359,'Tech. sheet (2)'!A:H,8,FALSE)</f>
        <v>СКРОЛЛ</v>
      </c>
      <c r="F359" s="436" t="str">
        <f>VLOOKUP(B359,'Tech. sheet (2)'!A:J,9,FALSE)</f>
        <v>884х850</v>
      </c>
      <c r="G359" s="436">
        <f>VLOOKUP(B359,'Tech. sheet (2)'!A:J,10,FALSE)</f>
        <v>1500</v>
      </c>
      <c r="H359" s="436">
        <f>VLOOKUP(A359,Register!B:E,4,FALSE)</f>
        <v>30000</v>
      </c>
      <c r="I359" s="129">
        <v>44754.0</v>
      </c>
      <c r="J359" s="270"/>
      <c r="K359" s="270"/>
      <c r="L359" s="270"/>
      <c r="M359" s="270"/>
      <c r="N359" s="270"/>
      <c r="O359" s="270"/>
      <c r="P359" s="270"/>
      <c r="Q359" s="270"/>
      <c r="R359" s="270"/>
      <c r="S359" s="270"/>
      <c r="T359" s="270"/>
      <c r="U359" s="270"/>
      <c r="V359" s="270"/>
      <c r="W359" s="270"/>
      <c r="X359" s="270"/>
      <c r="Y359" s="270"/>
      <c r="Z359" s="270"/>
    </row>
    <row r="360" ht="15.75" customHeight="1">
      <c r="A360" s="111" t="s">
        <v>1386</v>
      </c>
      <c r="B360" s="156" t="str">
        <f>VLOOKUP(A360,Register!B:D,3,FALSE)</f>
        <v>OT070-ELQ7013A9A </v>
      </c>
      <c r="C360" s="525" t="str">
        <f>VLOOKUP(B360,'Tech. sheet (2)'!A:G,5,FALSE)</f>
        <v>0,17x922x868 2,8/2,8 TH580</v>
      </c>
      <c r="D360" s="437" t="str">
        <f>VLOOKUP(B360,'Tech. sheet (2)'!A:G,6,FALSE)</f>
        <v>M-922-868-170TH580S2828-HBI</v>
      </c>
      <c r="E360" s="436" t="str">
        <f>VLOOKUP(B360,'Tech. sheet (2)'!A:H,8,FALSE)</f>
        <v>СКРОЛЛ</v>
      </c>
      <c r="F360" s="436" t="str">
        <f>VLOOKUP(B360,'Tech. sheet (2)'!A:J,9,FALSE)</f>
        <v>884х850</v>
      </c>
      <c r="G360" s="436">
        <f>VLOOKUP(B360,'Tech. sheet (2)'!A:J,10,FALSE)</f>
        <v>1500</v>
      </c>
      <c r="H360" s="436">
        <f>VLOOKUP(A360,Register!B:E,4,FALSE)</f>
        <v>10000</v>
      </c>
      <c r="I360" s="129">
        <v>44754.0</v>
      </c>
      <c r="J360" s="270"/>
      <c r="K360" s="270"/>
      <c r="L360" s="270"/>
      <c r="M360" s="270"/>
      <c r="N360" s="270"/>
      <c r="O360" s="270"/>
      <c r="P360" s="270"/>
      <c r="Q360" s="270"/>
      <c r="R360" s="270"/>
      <c r="S360" s="270"/>
      <c r="T360" s="270"/>
      <c r="U360" s="270"/>
      <c r="V360" s="270"/>
      <c r="W360" s="270"/>
      <c r="X360" s="270"/>
      <c r="Y360" s="270"/>
      <c r="Z360" s="270"/>
    </row>
    <row r="361" ht="15.75" customHeight="1">
      <c r="A361" s="111" t="s">
        <v>1387</v>
      </c>
      <c r="B361" s="156" t="str">
        <f>VLOOKUP(A361,Register!B:D,3,FALSE)</f>
        <v>0,17x838x942 ALU/С</v>
      </c>
      <c r="C361" s="525" t="str">
        <f>VLOOKUP(B361,'Tech. sheet (2)'!A:G,5,FALSE)</f>
        <v>0,17x838x942 2,0/2,8 TH550</v>
      </c>
      <c r="D361" s="437" t="str">
        <f>VLOOKUP(B361,'Tech. sheet (2)'!A:G,6,FALSE)</f>
        <v>T-838-942-170TH550F2820-HBI</v>
      </c>
      <c r="E361" s="436" t="str">
        <f>VLOOKUP(B361,'Tech. sheet (2)'!A:H,8,FALSE)</f>
        <v>ПРЯМ</v>
      </c>
      <c r="F361" s="436" t="str">
        <f>VLOOKUP(B361,'Tech. sheet (2)'!A:J,9,FALSE)</f>
        <v>917х813</v>
      </c>
      <c r="G361" s="436">
        <f>VLOOKUP(B361,'Tech. sheet (2)'!A:J,10,FALSE)</f>
        <v>1500</v>
      </c>
      <c r="H361" s="436">
        <f>VLOOKUP(A361,Register!B:E,4,FALSE)</f>
        <v>20000</v>
      </c>
      <c r="I361" s="129">
        <v>44755.0</v>
      </c>
      <c r="J361" s="270"/>
      <c r="K361" s="270"/>
      <c r="L361" s="270"/>
      <c r="M361" s="270"/>
      <c r="N361" s="270"/>
      <c r="O361" s="270"/>
      <c r="P361" s="270"/>
      <c r="Q361" s="270"/>
      <c r="R361" s="270"/>
      <c r="S361" s="270"/>
      <c r="T361" s="270"/>
      <c r="U361" s="270"/>
      <c r="V361" s="270"/>
      <c r="W361" s="270"/>
      <c r="X361" s="270"/>
      <c r="Y361" s="270"/>
      <c r="Z361" s="270"/>
    </row>
    <row r="362" ht="15.75" customHeight="1">
      <c r="A362" s="111" t="s">
        <v>1389</v>
      </c>
      <c r="B362" s="156" t="str">
        <f>VLOOKUP(A362,Register!B:D,3,FALSE)</f>
        <v>OT153-ELQ1554A0A USK</v>
      </c>
      <c r="C362" s="525" t="str">
        <f>VLOOKUP(B362,'Tech. sheet (2)'!A:G,5,FALSE)</f>
        <v>0,27x950x876 5,6/2,8 TH435 USK</v>
      </c>
      <c r="D362" s="437" t="str">
        <f>VLOOKUP(B362,'Tech. sheet (2)'!A:G,6,FALSE)</f>
        <v>M-950-876-270TH435F5628-USK</v>
      </c>
      <c r="E362" s="436" t="str">
        <f>VLOOKUP(B362,'Tech. sheet (2)'!A:H,8,FALSE)</f>
        <v>СКРОЛЛ</v>
      </c>
      <c r="F362" s="436" t="str">
        <f>VLOOKUP(B362,'Tech. sheet (2)'!A:J,9,FALSE)</f>
        <v>920х935</v>
      </c>
      <c r="G362" s="436">
        <f>VLOOKUP(B362,'Tech. sheet (2)'!A:J,10,FALSE)</f>
        <v>1100</v>
      </c>
      <c r="H362" s="436">
        <f>VLOOKUP(A362,Register!B:E,4,FALSE)</f>
        <v>25000</v>
      </c>
      <c r="I362" s="129">
        <v>44755.0</v>
      </c>
      <c r="J362" s="270"/>
      <c r="K362" s="270"/>
      <c r="L362" s="270"/>
      <c r="M362" s="270"/>
      <c r="N362" s="270"/>
      <c r="O362" s="270"/>
      <c r="P362" s="270"/>
      <c r="Q362" s="270"/>
      <c r="R362" s="270"/>
      <c r="S362" s="270"/>
      <c r="T362" s="270"/>
      <c r="U362" s="270"/>
      <c r="V362" s="270"/>
      <c r="W362" s="270"/>
      <c r="X362" s="270"/>
      <c r="Y362" s="270"/>
      <c r="Z362" s="270"/>
    </row>
    <row r="363" ht="15.75" customHeight="1">
      <c r="A363" s="111" t="s">
        <v>1390</v>
      </c>
      <c r="B363" s="156" t="str">
        <f>VLOOKUP(A363,Register!B:D,3,FALSE)</f>
        <v>OT62-ELQ6216A2A ver2</v>
      </c>
      <c r="C363" s="525" t="str">
        <f>VLOOKUP(B363,'Tech. sheet (2)'!A:G,5,FALSE)</f>
        <v>0,17x954x848 2,8/2,8 TH435</v>
      </c>
      <c r="D363" s="437" t="str">
        <f>VLOOKUP(B363,'Tech. sheet (2)'!A:G,6,FALSE)</f>
        <v>M-954-848-170TH435S2828-HBI</v>
      </c>
      <c r="E363" s="436" t="str">
        <f>VLOOKUP(B363,'Tech. sheet (2)'!A:H,8,FALSE)</f>
        <v>СКРОЛЛ</v>
      </c>
      <c r="F363" s="436" t="str">
        <f>VLOOKUP(B363,'Tech. sheet (2)'!A:J,9,FALSE)</f>
        <v>830x917</v>
      </c>
      <c r="G363" s="436">
        <f>VLOOKUP(B363,'Tech. sheet (2)'!A:J,10,FALSE)</f>
        <v>1500</v>
      </c>
      <c r="H363" s="436">
        <f>VLOOKUP(A363,Register!B:E,4,FALSE)</f>
        <v>39000</v>
      </c>
      <c r="I363" s="129">
        <v>44755.0</v>
      </c>
      <c r="J363" s="270"/>
      <c r="K363" s="270"/>
      <c r="L363" s="270"/>
      <c r="M363" s="270"/>
      <c r="N363" s="270"/>
      <c r="O363" s="270"/>
      <c r="P363" s="270"/>
      <c r="Q363" s="270"/>
      <c r="R363" s="270"/>
      <c r="S363" s="270"/>
      <c r="T363" s="270"/>
      <c r="U363" s="270"/>
      <c r="V363" s="270"/>
      <c r="W363" s="270"/>
      <c r="X363" s="270"/>
      <c r="Y363" s="270"/>
      <c r="Z363" s="270"/>
    </row>
    <row r="364" ht="15.75" customHeight="1">
      <c r="A364" s="111" t="s">
        <v>1392</v>
      </c>
      <c r="B364" s="156" t="str">
        <f>VLOOKUP(A364,Register!B:D,3,FALSE)</f>
        <v>0,19x895x907 BLANK</v>
      </c>
      <c r="C364" s="525" t="str">
        <f>VLOOKUP(B364,'Tech. sheet (2)'!A:G,5,FALSE)</f>
        <v>0,19x895x907 2,8/2,0 TH550</v>
      </c>
      <c r="D364" s="437" t="str">
        <f>VLOOKUP(B364,'Tech. sheet (2)'!A:G,6,FALSE)</f>
        <v>M-895-907-190TH550F2820-HBI BLANK</v>
      </c>
      <c r="E364" s="436" t="str">
        <f>VLOOKUP(B364,'Tech. sheet (2)'!A:H,8,FALSE)</f>
        <v>СКРОЛЛ</v>
      </c>
      <c r="F364" s="436" t="str">
        <f>VLOOKUP(B364,'Tech. sheet (2)'!A:J,9,FALSE)</f>
        <v>932х870</v>
      </c>
      <c r="G364" s="436">
        <f>VLOOKUP(B364,'Tech. sheet (2)'!A:J,10,FALSE)</f>
        <v>1500</v>
      </c>
      <c r="H364" s="436">
        <f>VLOOKUP(A364,Register!B:E,4,FALSE)</f>
        <v>45000</v>
      </c>
      <c r="I364" s="129">
        <v>44760.0</v>
      </c>
      <c r="J364" s="270"/>
      <c r="K364" s="270"/>
      <c r="L364" s="270"/>
      <c r="M364" s="270"/>
      <c r="N364" s="270"/>
      <c r="O364" s="270"/>
      <c r="P364" s="270"/>
      <c r="Q364" s="270"/>
      <c r="R364" s="270"/>
      <c r="S364" s="270"/>
      <c r="T364" s="270"/>
      <c r="U364" s="270"/>
      <c r="V364" s="270"/>
      <c r="W364" s="270"/>
      <c r="X364" s="270"/>
      <c r="Y364" s="270"/>
      <c r="Z364" s="270"/>
    </row>
    <row r="365" ht="15.75" customHeight="1">
      <c r="A365" s="111" t="s">
        <v>1393</v>
      </c>
      <c r="B365" s="156" t="str">
        <f>VLOOKUP(A365,Register!B:D,3,FALSE)</f>
        <v>0,19x895x907 BLANK</v>
      </c>
      <c r="C365" s="525" t="str">
        <f>VLOOKUP(B365,'Tech. sheet (2)'!A:G,5,FALSE)</f>
        <v>0,19x895x907 2,8/2,0 TH550</v>
      </c>
      <c r="D365" s="437" t="str">
        <f>VLOOKUP(B365,'Tech. sheet (2)'!A:G,6,FALSE)</f>
        <v>M-895-907-190TH550F2820-HBI BLANK</v>
      </c>
      <c r="E365" s="436" t="str">
        <f>VLOOKUP(B365,'Tech. sheet (2)'!A:H,8,FALSE)</f>
        <v>СКРОЛЛ</v>
      </c>
      <c r="F365" s="436" t="str">
        <f>VLOOKUP(B365,'Tech. sheet (2)'!A:J,9,FALSE)</f>
        <v>932х870</v>
      </c>
      <c r="G365" s="436">
        <f>VLOOKUP(B365,'Tech. sheet (2)'!A:J,10,FALSE)</f>
        <v>1500</v>
      </c>
      <c r="H365" s="436">
        <v>7000.0</v>
      </c>
      <c r="I365" s="129">
        <v>44760.0</v>
      </c>
      <c r="J365" s="270"/>
      <c r="K365" s="270"/>
      <c r="L365" s="270"/>
      <c r="M365" s="270"/>
      <c r="N365" s="270"/>
      <c r="O365" s="270"/>
      <c r="P365" s="270"/>
      <c r="Q365" s="270"/>
      <c r="R365" s="270"/>
      <c r="S365" s="270"/>
      <c r="T365" s="270"/>
      <c r="U365" s="270"/>
      <c r="V365" s="270"/>
      <c r="W365" s="270"/>
      <c r="X365" s="270"/>
      <c r="Y365" s="270"/>
      <c r="Z365" s="270"/>
    </row>
    <row r="366" ht="15.75" customHeight="1">
      <c r="A366" s="111" t="s">
        <v>1394</v>
      </c>
      <c r="B366" s="156" t="str">
        <f>VLOOKUP(A366,Register!B:D,3,FALSE)</f>
        <v>0,17x838x942 ALU/С</v>
      </c>
      <c r="C366" s="525" t="str">
        <f>VLOOKUP(B366,'Tech. sheet (2)'!A:G,5,FALSE)</f>
        <v>0,17x838x942 2,0/2,8 TH550</v>
      </c>
      <c r="D366" s="437" t="str">
        <f>VLOOKUP(B366,'Tech. sheet (2)'!A:G,6,FALSE)</f>
        <v>T-838-942-170TH550F2820-HBI</v>
      </c>
      <c r="E366" s="436" t="str">
        <f>VLOOKUP(B366,'Tech. sheet (2)'!A:H,8,FALSE)</f>
        <v>ПРЯМ</v>
      </c>
      <c r="F366" s="436" t="str">
        <f>VLOOKUP(B366,'Tech. sheet (2)'!A:J,9,FALSE)</f>
        <v>917х813</v>
      </c>
      <c r="G366" s="436">
        <f>VLOOKUP(B366,'Tech. sheet (2)'!A:J,10,FALSE)</f>
        <v>1500</v>
      </c>
      <c r="H366" s="436">
        <f>VLOOKUP(A366,Register!B:E,4,FALSE)</f>
        <v>20000</v>
      </c>
      <c r="I366" s="129">
        <v>44760.0</v>
      </c>
      <c r="J366" s="270"/>
      <c r="K366" s="270"/>
      <c r="L366" s="270"/>
      <c r="M366" s="270"/>
      <c r="N366" s="270"/>
      <c r="O366" s="270"/>
      <c r="P366" s="270"/>
      <c r="Q366" s="270"/>
      <c r="R366" s="270"/>
      <c r="S366" s="270"/>
      <c r="T366" s="270"/>
      <c r="U366" s="270"/>
      <c r="V366" s="270"/>
      <c r="W366" s="270"/>
      <c r="X366" s="270"/>
      <c r="Y366" s="270"/>
      <c r="Z366" s="270"/>
    </row>
    <row r="367" ht="15.75" customHeight="1">
      <c r="A367" s="111" t="s">
        <v>1395</v>
      </c>
      <c r="B367" s="156" t="str">
        <f>VLOOKUP(A367,Register!B:D,3,FALSE)</f>
        <v>0,17x860x795 BLANK</v>
      </c>
      <c r="C367" s="525" t="str">
        <f>VLOOKUP(B367,'Tech. sheet (2)'!A:G,5,FALSE)</f>
        <v>0,17x860x795 2,8/2,8 TH550</v>
      </c>
      <c r="D367" s="437" t="str">
        <f>VLOOKUP(B367,'Tech. sheet (2)'!A:G,6,FALSE)</f>
        <v>T-860-795-170TH550F2828-HBI BLANK</v>
      </c>
      <c r="E367" s="436" t="str">
        <f>VLOOKUP(B367,'Tech. sheet (2)'!A:H,8,FALSE)</f>
        <v>ПРЯМ</v>
      </c>
      <c r="F367" s="436"/>
      <c r="G367" s="436">
        <f>VLOOKUP(B367,'Tech. sheet (2)'!A:J,10,FALSE)</f>
        <v>1100</v>
      </c>
      <c r="H367" s="436">
        <f>VLOOKUP(A367,Register!B:E,4,FALSE)</f>
        <v>20000</v>
      </c>
      <c r="I367" s="129">
        <v>44760.0</v>
      </c>
      <c r="J367" s="270"/>
      <c r="K367" s="270"/>
      <c r="L367" s="270"/>
      <c r="M367" s="270"/>
      <c r="N367" s="270"/>
      <c r="O367" s="270"/>
      <c r="P367" s="270"/>
      <c r="Q367" s="270"/>
      <c r="R367" s="270"/>
      <c r="S367" s="270"/>
      <c r="T367" s="270"/>
      <c r="U367" s="270"/>
      <c r="V367" s="270"/>
      <c r="W367" s="270"/>
      <c r="X367" s="270"/>
      <c r="Y367" s="270"/>
      <c r="Z367" s="270"/>
    </row>
    <row r="368" ht="15.75" customHeight="1">
      <c r="A368" s="111" t="s">
        <v>1396</v>
      </c>
      <c r="B368" s="156" t="str">
        <f>VLOOKUP(A368,Register!B:D,3,FALSE)</f>
        <v>0,17x896x795 BLANK</v>
      </c>
      <c r="C368" s="525" t="str">
        <f>VLOOKUP(B368,'Tech. sheet (2)'!A:G,5,FALSE)</f>
        <v>0,17x896x795 2,8/2,8 TH550</v>
      </c>
      <c r="D368" s="437" t="str">
        <f>VLOOKUP(B368,'Tech. sheet (2)'!A:G,6,FALSE)</f>
        <v>T-896-795-170TH550F2828-HBI BLANK</v>
      </c>
      <c r="E368" s="436" t="str">
        <f>VLOOKUP(B368,'Tech. sheet (2)'!A:H,8,FALSE)</f>
        <v>ПРЯМ</v>
      </c>
      <c r="F368" s="436" t="str">
        <f>VLOOKUP(B368,'Tech. sheet (2)'!A:J,9,FALSE)</f>
        <v>770х869</v>
      </c>
      <c r="G368" s="436">
        <f>VLOOKUP(B368,'Tech. sheet (2)'!A:J,10,FALSE)</f>
        <v>1500</v>
      </c>
      <c r="H368" s="436">
        <f>VLOOKUP(A368,Register!B:E,4,FALSE)</f>
        <v>16000</v>
      </c>
      <c r="I368" s="129">
        <v>44760.0</v>
      </c>
      <c r="J368" s="270"/>
      <c r="K368" s="270"/>
      <c r="L368" s="270"/>
      <c r="M368" s="270"/>
      <c r="N368" s="270"/>
      <c r="O368" s="270"/>
      <c r="P368" s="270"/>
      <c r="Q368" s="270"/>
      <c r="R368" s="270"/>
      <c r="S368" s="270"/>
      <c r="T368" s="270"/>
      <c r="U368" s="270"/>
      <c r="V368" s="270"/>
      <c r="W368" s="270"/>
      <c r="X368" s="270"/>
      <c r="Y368" s="270"/>
      <c r="Z368" s="270"/>
    </row>
    <row r="369" ht="15.75" customHeight="1">
      <c r="A369" s="111" t="s">
        <v>1398</v>
      </c>
      <c r="B369" s="156" t="str">
        <f>VLOOKUP(A369,Register!B:D,3,FALSE)</f>
        <v>OT96 Alu/G Vaja (auto)</v>
      </c>
      <c r="C369" s="525" t="str">
        <f>VLOOKUP(B369,'Tech. sheet (2)'!A:G,5,FALSE)</f>
        <v>0,20x808x908 2,8/2,8 TH550</v>
      </c>
      <c r="D369" s="437" t="str">
        <f>VLOOKUP(B369,'Tech. sheet (2)'!A:G,6,FALSE)</f>
        <v>M-808-908-200TH550S2828-HBI</v>
      </c>
      <c r="E369" s="436" t="str">
        <f>VLOOKUP(B369,'Tech. sheet (2)'!A:H,8,FALSE)</f>
        <v>СКРОЛЛ</v>
      </c>
      <c r="F369" s="436" t="str">
        <f>VLOOKUP(B369,'Tech. sheet (2)'!A:J,9,FALSE)</f>
        <v>900х771</v>
      </c>
      <c r="G369" s="436">
        <f>VLOOKUP(B369,'Tech. sheet (2)'!A:J,10,FALSE)</f>
        <v>1600</v>
      </c>
      <c r="H369" s="436">
        <f>VLOOKUP(A369,Register!B:E,4,FALSE)</f>
        <v>18370</v>
      </c>
      <c r="I369" s="129">
        <v>44760.0</v>
      </c>
      <c r="J369" s="270"/>
      <c r="K369" s="270"/>
      <c r="L369" s="270"/>
      <c r="M369" s="270"/>
      <c r="N369" s="270"/>
      <c r="O369" s="270"/>
      <c r="P369" s="270"/>
      <c r="Q369" s="270"/>
      <c r="R369" s="270"/>
      <c r="S369" s="270"/>
      <c r="T369" s="270"/>
      <c r="U369" s="270"/>
      <c r="V369" s="270"/>
      <c r="W369" s="270"/>
      <c r="X369" s="270"/>
      <c r="Y369" s="270"/>
      <c r="Z369" s="270"/>
    </row>
    <row r="370" ht="15.75" customHeight="1">
      <c r="A370" s="111" t="s">
        <v>1397</v>
      </c>
      <c r="B370" s="156" t="str">
        <f>VLOOKUP(A370,Register!B:D,3,FALSE)</f>
        <v>OT070-ELQ7022A6A </v>
      </c>
      <c r="C370" s="525" t="str">
        <f>VLOOKUP(B370,'Tech. sheet (2)'!A:G,5,FALSE)</f>
        <v>0,17x922x868 2,8/2,8 TH580</v>
      </c>
      <c r="D370" s="437" t="str">
        <f>VLOOKUP(B370,'Tech. sheet (2)'!A:G,6,FALSE)</f>
        <v>M-922-868-170TH580S2828-HBI</v>
      </c>
      <c r="E370" s="436" t="str">
        <f>VLOOKUP(B370,'Tech. sheet (2)'!A:H,8,FALSE)</f>
        <v>СКРОЛЛ</v>
      </c>
      <c r="F370" s="436" t="str">
        <f>VLOOKUP(B370,'Tech. sheet (2)'!A:J,9,FALSE)</f>
        <v>884х850</v>
      </c>
      <c r="G370" s="436">
        <f>VLOOKUP(B370,'Tech. sheet (2)'!A:J,10,FALSE)</f>
        <v>1500</v>
      </c>
      <c r="H370" s="436">
        <f>VLOOKUP(A370,Register!B:E,4,FALSE)</f>
        <v>20000</v>
      </c>
      <c r="I370" s="129">
        <v>44761.0</v>
      </c>
      <c r="J370" s="270"/>
      <c r="K370" s="270"/>
      <c r="L370" s="270"/>
      <c r="M370" s="270"/>
      <c r="N370" s="270"/>
      <c r="O370" s="270"/>
      <c r="P370" s="270"/>
      <c r="Q370" s="270"/>
      <c r="R370" s="270"/>
      <c r="S370" s="270"/>
      <c r="T370" s="270"/>
      <c r="U370" s="270"/>
      <c r="V370" s="270"/>
      <c r="W370" s="270"/>
      <c r="X370" s="270"/>
      <c r="Y370" s="270"/>
      <c r="Z370" s="270"/>
    </row>
    <row r="371" ht="15.75" customHeight="1">
      <c r="A371" s="111" t="s">
        <v>1399</v>
      </c>
      <c r="B371" s="156" t="str">
        <f>VLOOKUP(A371,Register!B:D,3,FALSE)</f>
        <v>0,17x959x901 BLANK</v>
      </c>
      <c r="C371" s="525" t="str">
        <f>VLOOKUP(B371,'Tech. sheet (2)'!A:G,5,FALSE)</f>
        <v>0,17x959x901 2,8/2,8 TH550</v>
      </c>
      <c r="D371" s="437" t="str">
        <f>VLOOKUP(B371,'Tech. sheet (2)'!A:G,6,FALSE)</f>
        <v>M-959-901-170TH550F2828-HBI BLANK</v>
      </c>
      <c r="E371" s="436" t="str">
        <f>VLOOKUP(B371,'Tech. sheet (2)'!A:H,8,FALSE)</f>
        <v>СКРОЛЛ</v>
      </c>
      <c r="F371" s="436" t="str">
        <f>VLOOKUP(B371,'Tech. sheet (2)'!A:J,9,FALSE)</f>
        <v>920х935</v>
      </c>
      <c r="G371" s="436">
        <f>VLOOKUP(B371,'Tech. sheet (2)'!A:J,10,FALSE)</f>
        <v>1500</v>
      </c>
      <c r="H371" s="436">
        <f>VLOOKUP(A371,Register!B:E,4,FALSE)</f>
        <v>20000</v>
      </c>
      <c r="I371" s="129">
        <v>44761.0</v>
      </c>
      <c r="J371" s="270"/>
      <c r="K371" s="270"/>
      <c r="L371" s="270"/>
      <c r="M371" s="270"/>
      <c r="N371" s="270"/>
      <c r="O371" s="270"/>
      <c r="P371" s="270"/>
      <c r="Q371" s="270"/>
      <c r="R371" s="270"/>
      <c r="S371" s="270"/>
      <c r="T371" s="270"/>
      <c r="U371" s="270"/>
      <c r="V371" s="270"/>
      <c r="W371" s="270"/>
      <c r="X371" s="270"/>
      <c r="Y371" s="270"/>
      <c r="Z371" s="270"/>
    </row>
    <row r="372" ht="15.75" customHeight="1">
      <c r="A372" s="111" t="s">
        <v>1391</v>
      </c>
      <c r="B372" s="156" t="str">
        <f>VLOOKUP(A372,Register!B:D,3,FALSE)</f>
        <v>OT62-ELQ6216A2A  USK ver3</v>
      </c>
      <c r="C372" s="525" t="str">
        <f>VLOOKUP(B372,'Tech. sheet (2)'!A:G,5,FALSE)</f>
        <v>0,17x954x848 2,8/2,8 TH435</v>
      </c>
      <c r="D372" s="437" t="str">
        <f>VLOOKUP(B372,'Tech. sheet (2)'!A:G,6,FALSE)</f>
        <v>M-954-848-170TH435S2828-USK</v>
      </c>
      <c r="E372" s="436" t="str">
        <f>VLOOKUP(B372,'Tech. sheet (2)'!A:H,8,FALSE)</f>
        <v>СКРОЛЛ</v>
      </c>
      <c r="F372" s="436" t="str">
        <f>VLOOKUP(B372,'Tech. sheet (2)'!A:J,9,FALSE)</f>
        <v>830x917</v>
      </c>
      <c r="G372" s="436">
        <f>VLOOKUP(B372,'Tech. sheet (2)'!A:J,10,FALSE)</f>
        <v>1500</v>
      </c>
      <c r="H372" s="436">
        <f>VLOOKUP(A372,Register!B:E,4,FALSE)</f>
        <v>20000</v>
      </c>
      <c r="I372" s="129">
        <v>44761.0</v>
      </c>
      <c r="J372" s="270"/>
      <c r="K372" s="270"/>
      <c r="L372" s="270"/>
      <c r="M372" s="270"/>
      <c r="N372" s="270"/>
      <c r="O372" s="270"/>
      <c r="P372" s="270"/>
      <c r="Q372" s="270"/>
      <c r="R372" s="270"/>
      <c r="S372" s="270"/>
      <c r="T372" s="270"/>
      <c r="U372" s="270"/>
      <c r="V372" s="270"/>
      <c r="W372" s="270"/>
      <c r="X372" s="270"/>
      <c r="Y372" s="270"/>
      <c r="Z372" s="270"/>
    </row>
    <row r="373" ht="15.75" customHeight="1">
      <c r="A373" s="111" t="s">
        <v>1401</v>
      </c>
      <c r="B373" s="156" t="str">
        <f>VLOOKUP(A373,Register!B:D,3,FALSE)</f>
        <v>OT62-ELQ6216A2A  USK ver3</v>
      </c>
      <c r="C373" s="525" t="str">
        <f>VLOOKUP(B373,'Tech. sheet (2)'!A:G,5,FALSE)</f>
        <v>0,17x954x848 2,8/2,8 TH435</v>
      </c>
      <c r="D373" s="437" t="str">
        <f>VLOOKUP(B373,'Tech. sheet (2)'!A:G,6,FALSE)</f>
        <v>M-954-848-170TH435S2828-USK</v>
      </c>
      <c r="E373" s="436" t="str">
        <f>VLOOKUP(B373,'Tech. sheet (2)'!A:H,8,FALSE)</f>
        <v>СКРОЛЛ</v>
      </c>
      <c r="F373" s="436" t="str">
        <f>VLOOKUP(B373,'Tech. sheet (2)'!A:J,9,FALSE)</f>
        <v>830x917</v>
      </c>
      <c r="G373" s="436">
        <f>VLOOKUP(B373,'Tech. sheet (2)'!A:J,10,FALSE)</f>
        <v>1500</v>
      </c>
      <c r="H373" s="436">
        <f>VLOOKUP(A373,Register!B:E,4,FALSE)</f>
        <v>19000</v>
      </c>
      <c r="I373" s="129">
        <v>44761.0</v>
      </c>
      <c r="J373" s="270"/>
      <c r="K373" s="270"/>
      <c r="L373" s="270"/>
      <c r="M373" s="270"/>
      <c r="N373" s="270"/>
      <c r="O373" s="270"/>
      <c r="P373" s="270"/>
      <c r="Q373" s="270"/>
      <c r="R373" s="270"/>
      <c r="S373" s="270"/>
      <c r="T373" s="270"/>
      <c r="U373" s="270"/>
      <c r="V373" s="270"/>
      <c r="W373" s="270"/>
      <c r="X373" s="270"/>
      <c r="Y373" s="270"/>
      <c r="Z373" s="270"/>
    </row>
    <row r="374" ht="15.75" customHeight="1">
      <c r="A374" s="111" t="s">
        <v>1402</v>
      </c>
      <c r="B374" s="156" t="str">
        <f>VLOOKUP(A374,Register!B:D,3,FALSE)</f>
        <v>OT62-ELQ6216A2A ver2</v>
      </c>
      <c r="C374" s="525" t="str">
        <f>VLOOKUP(B374,'Tech. sheet (2)'!A:G,5,FALSE)</f>
        <v>0,17x954x848 2,8/2,8 TH435</v>
      </c>
      <c r="D374" s="437" t="str">
        <f>VLOOKUP(B374,'Tech. sheet (2)'!A:G,6,FALSE)</f>
        <v>M-954-848-170TH435S2828-HBI</v>
      </c>
      <c r="E374" s="436" t="str">
        <f>VLOOKUP(B374,'Tech. sheet (2)'!A:H,8,FALSE)</f>
        <v>СКРОЛЛ</v>
      </c>
      <c r="F374" s="436" t="str">
        <f>VLOOKUP(B374,'Tech. sheet (2)'!A:J,9,FALSE)</f>
        <v>830x917</v>
      </c>
      <c r="G374" s="436">
        <f>VLOOKUP(B374,'Tech. sheet (2)'!A:J,10,FALSE)</f>
        <v>1500</v>
      </c>
      <c r="H374" s="436">
        <f>VLOOKUP(A374,Register!B:E,4,FALSE)</f>
        <v>40000</v>
      </c>
      <c r="I374" s="129">
        <v>44762.0</v>
      </c>
      <c r="J374" s="270"/>
      <c r="K374" s="270"/>
      <c r="L374" s="270"/>
      <c r="M374" s="270"/>
      <c r="N374" s="270"/>
      <c r="O374" s="270"/>
      <c r="P374" s="270"/>
      <c r="Q374" s="270"/>
      <c r="R374" s="270"/>
      <c r="S374" s="270"/>
      <c r="T374" s="270"/>
      <c r="U374" s="270"/>
      <c r="V374" s="270"/>
      <c r="W374" s="270"/>
      <c r="X374" s="270"/>
      <c r="Y374" s="270"/>
      <c r="Z374" s="270"/>
    </row>
    <row r="375" ht="15.75" customHeight="1">
      <c r="A375" s="111" t="s">
        <v>1403</v>
      </c>
      <c r="B375" s="156" t="str">
        <f>VLOOKUP(A375,Register!B:D,3,FALSE)</f>
        <v>OT96 Alu/C USK auto</v>
      </c>
      <c r="C375" s="525" t="str">
        <f>VLOOKUP(B375,'Tech. sheet (2)'!A:G,5,FALSE)</f>
        <v>0,20x808x908 2,8/2,8 TH550</v>
      </c>
      <c r="D375" s="437" t="str">
        <f>VLOOKUP(B375,'Tech. sheet (2)'!A:G,6,FALSE)</f>
        <v>M-808-908-200TH550S2828-USK</v>
      </c>
      <c r="E375" s="436" t="str">
        <f>VLOOKUP(B375,'Tech. sheet (2)'!A:H,8,FALSE)</f>
        <v>СКРОЛЛ</v>
      </c>
      <c r="F375" s="436" t="str">
        <f>VLOOKUP(B375,'Tech. sheet (2)'!A:J,9,FALSE)</f>
        <v>900х771</v>
      </c>
      <c r="G375" s="436">
        <f>VLOOKUP(B375,'Tech. sheet (2)'!A:J,10,FALSE)</f>
        <v>1600</v>
      </c>
      <c r="H375" s="436">
        <f>VLOOKUP(A375,Register!B:E,4,FALSE)</f>
        <v>20000</v>
      </c>
      <c r="I375" s="129">
        <v>44762.0</v>
      </c>
      <c r="J375" s="270"/>
      <c r="K375" s="270"/>
      <c r="L375" s="270"/>
      <c r="M375" s="270"/>
      <c r="N375" s="270"/>
      <c r="O375" s="270"/>
      <c r="P375" s="270"/>
      <c r="Q375" s="270"/>
      <c r="R375" s="270"/>
      <c r="S375" s="270"/>
      <c r="T375" s="270"/>
      <c r="U375" s="270"/>
      <c r="V375" s="270"/>
      <c r="W375" s="270"/>
      <c r="X375" s="270"/>
      <c r="Y375" s="270"/>
      <c r="Z375" s="270"/>
    </row>
    <row r="376" ht="15.75" customHeight="1">
      <c r="A376" s="111" t="s">
        <v>3347</v>
      </c>
      <c r="B376" s="156" t="str">
        <f>VLOOKUP(A376,Register!B:D,3,FALSE)</f>
        <v>#N/A</v>
      </c>
      <c r="C376" s="525" t="str">
        <f>VLOOKUP(B376,'Tech. sheet (2)'!A:G,5,FALSE)</f>
        <v>#N/A</v>
      </c>
      <c r="D376" s="437" t="str">
        <f>VLOOKUP(B376,'Tech. sheet (2)'!A:G,6,FALSE)</f>
        <v>#N/A</v>
      </c>
      <c r="E376" s="436" t="str">
        <f>VLOOKUP(B376,'Tech. sheet (2)'!A:H,8,FALSE)</f>
        <v>#N/A</v>
      </c>
      <c r="F376" s="436" t="str">
        <f>VLOOKUP(B376,'Tech. sheet (2)'!A:J,9,FALSE)</f>
        <v>#N/A</v>
      </c>
      <c r="G376" s="436" t="str">
        <f>VLOOKUP(B376,'Tech. sheet (2)'!A:J,10,FALSE)</f>
        <v>#N/A</v>
      </c>
      <c r="H376" s="436" t="str">
        <f>VLOOKUP(A376,Register!B:E,4,FALSE)</f>
        <v>#N/A</v>
      </c>
      <c r="I376" s="129">
        <v>44762.0</v>
      </c>
      <c r="J376" s="270"/>
      <c r="K376" s="270"/>
      <c r="L376" s="270"/>
      <c r="M376" s="270"/>
      <c r="N376" s="270"/>
      <c r="O376" s="270"/>
      <c r="P376" s="270"/>
      <c r="Q376" s="270"/>
      <c r="R376" s="270"/>
      <c r="S376" s="270"/>
      <c r="T376" s="270"/>
      <c r="U376" s="270"/>
      <c r="V376" s="270"/>
      <c r="W376" s="270"/>
      <c r="X376" s="270"/>
      <c r="Y376" s="270"/>
      <c r="Z376" s="270"/>
    </row>
    <row r="377" ht="15.75" customHeight="1">
      <c r="A377" s="111" t="s">
        <v>1406</v>
      </c>
      <c r="B377" s="156" t="str">
        <f>VLOOKUP(A377,Register!B:D,3,FALSE)</f>
        <v>OT153-ELQ1554A0A USK</v>
      </c>
      <c r="C377" s="525" t="str">
        <f>VLOOKUP(B377,'Tech. sheet (2)'!A:G,5,FALSE)</f>
        <v>0,27x950x876 5,6/2,8 TH435 USK</v>
      </c>
      <c r="D377" s="437" t="str">
        <f>VLOOKUP(B377,'Tech. sheet (2)'!A:G,6,FALSE)</f>
        <v>M-950-876-270TH435F5628-USK</v>
      </c>
      <c r="E377" s="436" t="str">
        <f>VLOOKUP(B377,'Tech. sheet (2)'!A:H,8,FALSE)</f>
        <v>СКРОЛЛ</v>
      </c>
      <c r="F377" s="436" t="str">
        <f>VLOOKUP(B377,'Tech. sheet (2)'!A:J,9,FALSE)</f>
        <v>920х935</v>
      </c>
      <c r="G377" s="436">
        <f>VLOOKUP(B377,'Tech. sheet (2)'!A:J,10,FALSE)</f>
        <v>1100</v>
      </c>
      <c r="H377" s="436">
        <f>VLOOKUP(A377,Register!B:E,4,FALSE)</f>
        <v>13000</v>
      </c>
      <c r="I377" s="129">
        <v>44762.0</v>
      </c>
      <c r="J377" s="270"/>
      <c r="K377" s="270"/>
      <c r="L377" s="270"/>
      <c r="M377" s="270"/>
      <c r="N377" s="270"/>
      <c r="O377" s="270"/>
      <c r="P377" s="270"/>
      <c r="Q377" s="270"/>
      <c r="R377" s="270"/>
      <c r="S377" s="270"/>
      <c r="T377" s="270"/>
      <c r="U377" s="270"/>
      <c r="V377" s="270"/>
      <c r="W377" s="270"/>
      <c r="X377" s="270"/>
      <c r="Y377" s="270"/>
      <c r="Z377" s="270"/>
    </row>
    <row r="378" ht="15.75" customHeight="1">
      <c r="A378" s="111" t="s">
        <v>1407</v>
      </c>
      <c r="B378" s="156" t="str">
        <f>VLOOKUP(A378,Register!B:D,3,FALSE)</f>
        <v>OT153-ELQ1554A0A USK</v>
      </c>
      <c r="C378" s="525" t="str">
        <f>VLOOKUP(B378,'Tech. sheet (2)'!A:G,5,FALSE)</f>
        <v>0,27x950x876 5,6/2,8 TH435 USK</v>
      </c>
      <c r="D378" s="437" t="str">
        <f>VLOOKUP(B378,'Tech. sheet (2)'!A:G,6,FALSE)</f>
        <v>M-950-876-270TH435F5628-USK</v>
      </c>
      <c r="E378" s="436" t="str">
        <f>VLOOKUP(B378,'Tech. sheet (2)'!A:H,8,FALSE)</f>
        <v>СКРОЛЛ</v>
      </c>
      <c r="F378" s="436" t="str">
        <f>VLOOKUP(B378,'Tech. sheet (2)'!A:J,9,FALSE)</f>
        <v>920х935</v>
      </c>
      <c r="G378" s="436">
        <f>VLOOKUP(B378,'Tech. sheet (2)'!A:J,10,FALSE)</f>
        <v>1100</v>
      </c>
      <c r="H378" s="436">
        <f>VLOOKUP(A378,Register!B:E,4,FALSE)</f>
        <v>19000</v>
      </c>
      <c r="I378" s="129">
        <v>44763.0</v>
      </c>
      <c r="J378" s="270"/>
      <c r="K378" s="270"/>
      <c r="L378" s="270"/>
      <c r="M378" s="270"/>
      <c r="N378" s="270"/>
      <c r="O378" s="270"/>
      <c r="P378" s="270"/>
      <c r="Q378" s="270"/>
      <c r="R378" s="270"/>
      <c r="S378" s="270"/>
      <c r="T378" s="270"/>
      <c r="U378" s="270"/>
      <c r="V378" s="270"/>
      <c r="W378" s="270"/>
      <c r="X378" s="270"/>
      <c r="Y378" s="270"/>
      <c r="Z378" s="270"/>
    </row>
    <row r="379" ht="15.75" customHeight="1">
      <c r="A379" s="111" t="s">
        <v>1408</v>
      </c>
      <c r="B379" s="156" t="str">
        <f>VLOOKUP(A379,Register!B:D,3,FALSE)</f>
        <v>OT99 USK ALU/G</v>
      </c>
      <c r="C379" s="525" t="str">
        <f>VLOOKUP(B379,'Tech. sheet (2)'!A:G,5,FALSE)</f>
        <v>0,20x838x941,7 2,8/2,0 TH550</v>
      </c>
      <c r="D379" s="437" t="str">
        <f>VLOOKUP(B379,'Tech. sheet (2)'!A:G,6,FALSE)</f>
        <v>M-838-941,7-200TH550F2820-USK</v>
      </c>
      <c r="E379" s="436" t="str">
        <f>VLOOKUP(B379,'Tech. sheet (2)'!A:H,8,FALSE)</f>
        <v>СКРОЛЛ</v>
      </c>
      <c r="F379" s="436" t="str">
        <f>VLOOKUP(B379,'Tech. sheet (2)'!A:J,9,FALSE)</f>
        <v>917x813</v>
      </c>
      <c r="G379" s="436">
        <f>VLOOKUP(B379,'Tech. sheet (2)'!A:J,10,FALSE)</f>
        <v>1500</v>
      </c>
      <c r="H379" s="436">
        <f>VLOOKUP(A379,Register!B:E,4,FALSE)</f>
        <v>20000</v>
      </c>
      <c r="I379" s="129">
        <v>44763.0</v>
      </c>
      <c r="J379" s="270"/>
      <c r="K379" s="270"/>
      <c r="L379" s="270"/>
      <c r="M379" s="270"/>
      <c r="N379" s="270"/>
      <c r="O379" s="270"/>
      <c r="P379" s="270"/>
      <c r="Q379" s="270"/>
      <c r="R379" s="270"/>
      <c r="S379" s="270"/>
      <c r="T379" s="270"/>
      <c r="U379" s="270"/>
      <c r="V379" s="270"/>
      <c r="W379" s="270"/>
      <c r="X379" s="270"/>
      <c r="Y379" s="270"/>
      <c r="Z379" s="270"/>
    </row>
    <row r="380" ht="15.75" customHeight="1">
      <c r="A380" s="141" t="s">
        <v>1409</v>
      </c>
      <c r="B380" s="156" t="str">
        <f>VLOOKUP(A380,Register!B:D,3,FALSE)</f>
        <v>0,18x877x1066 W/G</v>
      </c>
      <c r="C380" s="525" t="str">
        <f>VLOOKUP(B380,'Tech. sheet (2)'!A:G,5,FALSE)</f>
        <v>0,18x877x1066 2,8/2,8 TS275</v>
      </c>
      <c r="D380" s="437" t="str">
        <f>VLOOKUP(B380,'Tech. sheet (2)'!A:G,6,FALSE)</f>
        <v>T-877-1066-180TS275S2828-USK</v>
      </c>
      <c r="E380" s="436" t="str">
        <f>VLOOKUP(B380,'Tech. sheet (2)'!A:H,8,FALSE)</f>
        <v>ПРЯМ</v>
      </c>
      <c r="F380" s="436" t="str">
        <f>VLOOKUP(B380,'Tech. sheet (2)'!A:J,9,FALSE)</f>
        <v>1041х852</v>
      </c>
      <c r="G380" s="436">
        <f>VLOOKUP(B380,'Tech. sheet (2)'!A:J,10,FALSE)</f>
        <v>1100</v>
      </c>
      <c r="H380" s="436">
        <f>VLOOKUP(A380,Register!B:E,4,FALSE)</f>
        <v>10000</v>
      </c>
      <c r="I380" s="129">
        <v>44764.0</v>
      </c>
      <c r="J380" s="270"/>
      <c r="K380" s="270"/>
      <c r="L380" s="270"/>
      <c r="M380" s="270"/>
      <c r="N380" s="270"/>
      <c r="O380" s="270"/>
      <c r="P380" s="270"/>
      <c r="Q380" s="270"/>
      <c r="R380" s="270"/>
      <c r="S380" s="270"/>
      <c r="T380" s="270"/>
      <c r="U380" s="270"/>
      <c r="V380" s="270"/>
      <c r="W380" s="270"/>
      <c r="X380" s="270"/>
      <c r="Y380" s="270"/>
      <c r="Z380" s="270"/>
    </row>
    <row r="381" ht="15.75" customHeight="1">
      <c r="A381" s="111" t="s">
        <v>1413</v>
      </c>
      <c r="B381" s="156" t="str">
        <f>VLOOKUP(A381,Register!B:D,3,FALSE)</f>
        <v>OT096-21EK05</v>
      </c>
      <c r="C381" s="525" t="str">
        <f>VLOOKUP(B381,'Tech. sheet (2)'!A:G,5,FALSE)</f>
        <v>0,20x808x908 5,0/2,8 TH550</v>
      </c>
      <c r="D381" s="437" t="str">
        <f>VLOOKUP(B381,'Tech. sheet (2)'!A:G,6,FALSE)</f>
        <v>M-808-908-200TH550S5028-HBI</v>
      </c>
      <c r="E381" s="436" t="str">
        <f>VLOOKUP(B381,'Tech. sheet (2)'!A:H,8,FALSE)</f>
        <v>СКРОЛЛ</v>
      </c>
      <c r="F381" s="436" t="str">
        <f>VLOOKUP(B381,'Tech. sheet (2)'!A:J,9,FALSE)</f>
        <v>900х771</v>
      </c>
      <c r="G381" s="436">
        <f>VLOOKUP(B381,'Tech. sheet (2)'!A:J,10,FALSE)</f>
        <v>1600</v>
      </c>
      <c r="H381" s="436">
        <f>VLOOKUP(A381,Register!B:E,4,FALSE)</f>
        <v>20000</v>
      </c>
      <c r="I381" s="129">
        <v>44767.0</v>
      </c>
      <c r="J381" s="270"/>
      <c r="K381" s="270"/>
      <c r="L381" s="270"/>
      <c r="M381" s="270"/>
      <c r="N381" s="270"/>
      <c r="O381" s="270"/>
      <c r="P381" s="270"/>
      <c r="Q381" s="270"/>
      <c r="R381" s="270"/>
      <c r="S381" s="270"/>
      <c r="T381" s="270"/>
      <c r="U381" s="270"/>
      <c r="V381" s="270"/>
      <c r="W381" s="270"/>
      <c r="X381" s="270"/>
      <c r="Y381" s="270"/>
      <c r="Z381" s="270"/>
    </row>
    <row r="382" ht="15.75" customHeight="1">
      <c r="A382" s="137" t="s">
        <v>1392</v>
      </c>
      <c r="B382" s="156" t="str">
        <f>VLOOKUP(A382,Register!B:D,3,FALSE)</f>
        <v>0,19x895x907 BLANK</v>
      </c>
      <c r="C382" s="525" t="str">
        <f>VLOOKUP(B382,'Tech. sheet (2)'!A:G,5,FALSE)</f>
        <v>0,19x895x907 2,8/2,0 TH550</v>
      </c>
      <c r="D382" s="437" t="str">
        <f>VLOOKUP(B382,'Tech. sheet (2)'!A:G,6,FALSE)</f>
        <v>M-895-907-190TH550F2820-HBI BLANK</v>
      </c>
      <c r="E382" s="436" t="str">
        <f>VLOOKUP(B382,'Tech. sheet (2)'!A:H,8,FALSE)</f>
        <v>СКРОЛЛ</v>
      </c>
      <c r="F382" s="436" t="str">
        <f>VLOOKUP(B382,'Tech. sheet (2)'!A:J,9,FALSE)</f>
        <v>932х870</v>
      </c>
      <c r="G382" s="436">
        <f>VLOOKUP(B382,'Tech. sheet (2)'!A:J,10,FALSE)</f>
        <v>1500</v>
      </c>
      <c r="H382" s="436">
        <v>15000.0</v>
      </c>
      <c r="I382" s="129">
        <v>44768.0</v>
      </c>
      <c r="J382" s="270"/>
      <c r="K382" s="270"/>
      <c r="L382" s="270"/>
      <c r="M382" s="270"/>
      <c r="N382" s="270"/>
      <c r="O382" s="270"/>
      <c r="P382" s="270"/>
      <c r="Q382" s="270"/>
      <c r="R382" s="270"/>
      <c r="S382" s="270"/>
      <c r="T382" s="270"/>
      <c r="U382" s="270"/>
      <c r="V382" s="270"/>
      <c r="W382" s="270"/>
      <c r="X382" s="270"/>
      <c r="Y382" s="270"/>
      <c r="Z382" s="270"/>
    </row>
    <row r="383" ht="15.75" customHeight="1">
      <c r="A383" s="111" t="s">
        <v>1439</v>
      </c>
      <c r="B383" s="156" t="str">
        <f>VLOOKUP(A383,Register!B:D,3,FALSE)</f>
        <v>0,18x896x907 BLANK</v>
      </c>
      <c r="C383" s="525" t="str">
        <f>VLOOKUP(B383,'Tech. sheet (2)'!A:G,5,FALSE)</f>
        <v>0,18x896x907 2,8/5,0 TH550</v>
      </c>
      <c r="D383" s="437" t="str">
        <f>VLOOKUP(B383,'Tech. sheet (2)'!A:G,6,FALSE)</f>
        <v>M-896-907-180TH550F2850-HBI BLANK</v>
      </c>
      <c r="E383" s="436" t="str">
        <f>VLOOKUP(B383,'Tech. sheet (2)'!A:H,8,FALSE)</f>
        <v>СКРОЛЛ</v>
      </c>
      <c r="F383" s="436" t="str">
        <f>VLOOKUP(B383,'Tech. sheet (2)'!A:J,9,FALSE)</f>
        <v>932х870</v>
      </c>
      <c r="G383" s="436">
        <f>VLOOKUP(B383,'Tech. sheet (2)'!A:J,10,FALSE)</f>
        <v>1500</v>
      </c>
      <c r="H383" s="436">
        <f>VLOOKUP(A383,Register!B:E,4,FALSE)</f>
        <v>30000</v>
      </c>
      <c r="I383" s="129">
        <v>44768.0</v>
      </c>
      <c r="J383" s="270"/>
      <c r="K383" s="270"/>
      <c r="L383" s="270"/>
      <c r="M383" s="270"/>
      <c r="N383" s="270"/>
      <c r="O383" s="270"/>
      <c r="P383" s="270"/>
      <c r="Q383" s="270"/>
      <c r="R383" s="270"/>
      <c r="S383" s="270"/>
      <c r="T383" s="270"/>
      <c r="U383" s="270"/>
      <c r="V383" s="270"/>
      <c r="W383" s="270"/>
      <c r="X383" s="270"/>
      <c r="Y383" s="270"/>
      <c r="Z383" s="270"/>
    </row>
    <row r="384" ht="15.75" customHeight="1">
      <c r="A384" s="157" t="s">
        <v>1446</v>
      </c>
      <c r="B384" s="156" t="str">
        <f>VLOOKUP(A384,Register!B:D,3,FALSE)</f>
        <v>0,18x860x873  BLANK</v>
      </c>
      <c r="C384" s="525" t="str">
        <f>VLOOKUP(B384,'Tech. sheet (2)'!A:G,5,FALSE)</f>
        <v>0,18x860x873 2,8/2,0 TH550 </v>
      </c>
      <c r="D384" s="437" t="str">
        <f>VLOOKUP(B384,'Tech. sheet (2)'!A:G,6,FALSE)</f>
        <v>M-860-873-180TH550F2820-HBI</v>
      </c>
      <c r="E384" s="436" t="str">
        <f>VLOOKUP(B384,'Tech. sheet (2)'!A:H,8,FALSE)</f>
        <v>СКРОЛЛ</v>
      </c>
      <c r="F384" s="436" t="str">
        <f>VLOOKUP(B384,'Tech. sheet (2)'!A:J,9,FALSE)</f>
        <v>903х844</v>
      </c>
      <c r="G384" s="436">
        <f>VLOOKUP(B384,'Tech. sheet (2)'!A:J,10,FALSE)</f>
        <v>1500</v>
      </c>
      <c r="H384" s="436">
        <f>VLOOKUP(A384,Register!B:E,4,FALSE)</f>
        <v>45000</v>
      </c>
      <c r="I384" s="129">
        <v>44768.0</v>
      </c>
      <c r="J384" s="270"/>
      <c r="K384" s="270"/>
      <c r="L384" s="270"/>
      <c r="M384" s="270"/>
      <c r="N384" s="270"/>
      <c r="O384" s="270"/>
      <c r="P384" s="270"/>
      <c r="Q384" s="270"/>
      <c r="R384" s="270"/>
      <c r="S384" s="270"/>
      <c r="T384" s="270"/>
      <c r="U384" s="270"/>
      <c r="V384" s="270"/>
      <c r="W384" s="270"/>
      <c r="X384" s="270"/>
      <c r="Y384" s="270"/>
      <c r="Z384" s="270"/>
    </row>
    <row r="385" ht="15.75" customHeight="1">
      <c r="A385" s="111" t="s">
        <v>1449</v>
      </c>
      <c r="B385" s="156" t="str">
        <f>VLOOKUP(A385,Register!B:D,3,FALSE)</f>
        <v>OT62-ELQ6216A2A  USK ver3</v>
      </c>
      <c r="C385" s="525" t="str">
        <f>VLOOKUP(B385,'Tech. sheet (2)'!A:G,5,FALSE)</f>
        <v>0,17x954x848 2,8/2,8 TH435</v>
      </c>
      <c r="D385" s="437" t="str">
        <f>VLOOKUP(B385,'Tech. sheet (2)'!A:G,6,FALSE)</f>
        <v>M-954-848-170TH435S2828-USK</v>
      </c>
      <c r="E385" s="436" t="str">
        <f>VLOOKUP(B385,'Tech. sheet (2)'!A:H,8,FALSE)</f>
        <v>СКРОЛЛ</v>
      </c>
      <c r="F385" s="436" t="str">
        <f>VLOOKUP(B385,'Tech. sheet (2)'!A:J,9,FALSE)</f>
        <v>830x917</v>
      </c>
      <c r="G385" s="436">
        <f>VLOOKUP(B385,'Tech. sheet (2)'!A:J,10,FALSE)</f>
        <v>1500</v>
      </c>
      <c r="H385" s="436">
        <f>VLOOKUP(A385,Register!B:E,4,FALSE)</f>
        <v>40000</v>
      </c>
      <c r="I385" s="129">
        <v>44769.0</v>
      </c>
      <c r="J385" s="270"/>
      <c r="K385" s="270"/>
      <c r="L385" s="270"/>
      <c r="M385" s="270"/>
      <c r="N385" s="270"/>
      <c r="O385" s="270"/>
      <c r="P385" s="270"/>
      <c r="Q385" s="270"/>
      <c r="R385" s="270"/>
      <c r="S385" s="270"/>
      <c r="T385" s="270"/>
      <c r="U385" s="270"/>
      <c r="V385" s="270"/>
      <c r="W385" s="270"/>
      <c r="X385" s="270"/>
      <c r="Y385" s="270"/>
      <c r="Z385" s="270"/>
    </row>
    <row r="386" ht="15.75" customHeight="1">
      <c r="A386" s="111" t="s">
        <v>1450</v>
      </c>
      <c r="B386" s="156" t="str">
        <f>VLOOKUP(A386,Register!B:D,3,FALSE)</f>
        <v>0,17x896x795 BLANK</v>
      </c>
      <c r="C386" s="525" t="str">
        <f>VLOOKUP(B386,'Tech. sheet (2)'!A:G,5,FALSE)</f>
        <v>0,17x896x795 2,8/2,8 TH550</v>
      </c>
      <c r="D386" s="437" t="str">
        <f>VLOOKUP(B386,'Tech. sheet (2)'!A:G,6,FALSE)</f>
        <v>T-896-795-170TH550F2828-HBI BLANK</v>
      </c>
      <c r="E386" s="436" t="str">
        <f>VLOOKUP(B386,'Tech. sheet (2)'!A:H,8,FALSE)</f>
        <v>ПРЯМ</v>
      </c>
      <c r="F386" s="436" t="str">
        <f>VLOOKUP(B386,'Tech. sheet (2)'!A:J,9,FALSE)</f>
        <v>770х869</v>
      </c>
      <c r="G386" s="436">
        <f>VLOOKUP(B386,'Tech. sheet (2)'!A:J,10,FALSE)</f>
        <v>1500</v>
      </c>
      <c r="H386" s="436">
        <f>VLOOKUP(A386,Register!B:E,4,FALSE)</f>
        <v>30000</v>
      </c>
      <c r="I386" s="129">
        <v>44769.0</v>
      </c>
      <c r="J386" s="270"/>
      <c r="K386" s="270"/>
      <c r="L386" s="270"/>
      <c r="M386" s="270"/>
      <c r="N386" s="270"/>
      <c r="O386" s="270"/>
      <c r="P386" s="270"/>
      <c r="Q386" s="270"/>
      <c r="R386" s="270"/>
      <c r="S386" s="270"/>
      <c r="T386" s="270"/>
      <c r="U386" s="270"/>
      <c r="V386" s="270"/>
      <c r="W386" s="270"/>
      <c r="X386" s="270"/>
      <c r="Y386" s="270"/>
      <c r="Z386" s="270"/>
    </row>
    <row r="387" ht="15.75" customHeight="1">
      <c r="A387" s="111" t="s">
        <v>1451</v>
      </c>
      <c r="B387" s="156" t="str">
        <f>VLOOKUP(A387,Register!B:D,3,FALSE)</f>
        <v>0,17x838x942 RAS ALU/С</v>
      </c>
      <c r="C387" s="525" t="str">
        <f>VLOOKUP(B387,'Tech. sheet (2)'!A:G,5,FALSE)</f>
        <v>0,17x838x942 2,0/2,8 TH550</v>
      </c>
      <c r="D387" s="437" t="str">
        <f>VLOOKUP(B387,'Tech. sheet (2)'!A:G,6,FALSE)</f>
        <v>T-838-942-170TH550F2820-RAS</v>
      </c>
      <c r="E387" s="436" t="str">
        <f>VLOOKUP(B387,'Tech. sheet (2)'!A:H,8,FALSE)</f>
        <v>ПРЯМ</v>
      </c>
      <c r="F387" s="436" t="str">
        <f>VLOOKUP(B387,'Tech. sheet (2)'!A:J,9,FALSE)</f>
        <v>917х813</v>
      </c>
      <c r="G387" s="436">
        <f>VLOOKUP(B387,'Tech. sheet (2)'!A:J,10,FALSE)</f>
        <v>1500</v>
      </c>
      <c r="H387" s="436">
        <f>VLOOKUP(A387,Register!B:E,4,FALSE)</f>
        <v>30000</v>
      </c>
      <c r="I387" s="129">
        <v>44770.0</v>
      </c>
      <c r="J387" s="270"/>
      <c r="K387" s="270"/>
      <c r="L387" s="270"/>
      <c r="M387" s="270"/>
      <c r="N387" s="270"/>
      <c r="O387" s="270"/>
      <c r="P387" s="270"/>
      <c r="Q387" s="270"/>
      <c r="R387" s="270"/>
      <c r="S387" s="270"/>
      <c r="T387" s="270"/>
      <c r="U387" s="270"/>
      <c r="V387" s="270"/>
      <c r="W387" s="270"/>
      <c r="X387" s="270"/>
      <c r="Y387" s="270"/>
      <c r="Z387" s="270"/>
    </row>
    <row r="388" ht="15.75" customHeight="1">
      <c r="A388" s="111" t="s">
        <v>1413</v>
      </c>
      <c r="B388" s="156" t="str">
        <f>VLOOKUP(A388,Register!B:D,3,FALSE)</f>
        <v>OT096-21EK05</v>
      </c>
      <c r="C388" s="525" t="str">
        <f>VLOOKUP(B388,'Tech. sheet (2)'!A:G,5,FALSE)</f>
        <v>0,20x808x908 5,0/2,8 TH550</v>
      </c>
      <c r="D388" s="437" t="str">
        <f>VLOOKUP(B388,'Tech. sheet (2)'!A:G,6,FALSE)</f>
        <v>M-808-908-200TH550S5028-HBI</v>
      </c>
      <c r="E388" s="436" t="str">
        <f>VLOOKUP(B388,'Tech. sheet (2)'!A:H,8,FALSE)</f>
        <v>СКРОЛЛ</v>
      </c>
      <c r="F388" s="436" t="str">
        <f>VLOOKUP(B388,'Tech. sheet (2)'!A:J,9,FALSE)</f>
        <v>900х771</v>
      </c>
      <c r="G388" s="436">
        <f>VLOOKUP(B388,'Tech. sheet (2)'!A:J,10,FALSE)</f>
        <v>1600</v>
      </c>
      <c r="H388" s="436">
        <f>VLOOKUP(A388,Register!B:E,4,FALSE)</f>
        <v>20000</v>
      </c>
      <c r="I388" s="129">
        <v>44770.0</v>
      </c>
      <c r="J388" s="270"/>
      <c r="K388" s="270"/>
      <c r="L388" s="270"/>
      <c r="M388" s="270"/>
      <c r="N388" s="270"/>
      <c r="O388" s="270"/>
      <c r="P388" s="270"/>
      <c r="Q388" s="270"/>
      <c r="R388" s="270"/>
      <c r="S388" s="270"/>
      <c r="T388" s="270"/>
      <c r="U388" s="270"/>
      <c r="V388" s="270"/>
      <c r="W388" s="270"/>
      <c r="X388" s="270"/>
      <c r="Y388" s="270"/>
      <c r="Z388" s="270"/>
    </row>
    <row r="389" ht="15.75" customHeight="1">
      <c r="A389" s="111" t="s">
        <v>1453</v>
      </c>
      <c r="B389" s="156" t="str">
        <f>VLOOKUP(A389,Register!B:D,3,FALSE)</f>
        <v>OT96 Alu/C USK auto</v>
      </c>
      <c r="C389" s="525" t="str">
        <f>VLOOKUP(B389,'Tech. sheet (2)'!A:G,5,FALSE)</f>
        <v>0,20x808x908 2,8/2,8 TH550</v>
      </c>
      <c r="D389" s="437" t="str">
        <f>VLOOKUP(B389,'Tech. sheet (2)'!A:G,6,FALSE)</f>
        <v>M-808-908-200TH550S2828-USK</v>
      </c>
      <c r="E389" s="436" t="str">
        <f>VLOOKUP(B389,'Tech. sheet (2)'!A:H,8,FALSE)</f>
        <v>СКРОЛЛ</v>
      </c>
      <c r="F389" s="436" t="str">
        <f>VLOOKUP(B389,'Tech. sheet (2)'!A:J,9,FALSE)</f>
        <v>900х771</v>
      </c>
      <c r="G389" s="436">
        <f>VLOOKUP(B389,'Tech. sheet (2)'!A:J,10,FALSE)</f>
        <v>1600</v>
      </c>
      <c r="H389" s="436">
        <f>VLOOKUP(A389,Register!B:E,4,FALSE)</f>
        <v>20000</v>
      </c>
      <c r="I389" s="129">
        <v>44770.0</v>
      </c>
      <c r="J389" s="270"/>
      <c r="K389" s="270"/>
      <c r="L389" s="270"/>
      <c r="M389" s="270"/>
      <c r="N389" s="270"/>
      <c r="O389" s="270"/>
      <c r="P389" s="270"/>
      <c r="Q389" s="270"/>
      <c r="R389" s="270"/>
      <c r="S389" s="270"/>
      <c r="T389" s="270"/>
      <c r="U389" s="270"/>
      <c r="V389" s="270"/>
      <c r="W389" s="270"/>
      <c r="X389" s="270"/>
      <c r="Y389" s="270"/>
      <c r="Z389" s="270"/>
    </row>
    <row r="390" ht="15.75" customHeight="1">
      <c r="A390" s="111" t="s">
        <v>1456</v>
      </c>
      <c r="B390" s="156" t="str">
        <f>VLOOKUP(A390,Register!B:D,3,FALSE)</f>
        <v>0,17x838x942 RAS ALU/С</v>
      </c>
      <c r="C390" s="525" t="str">
        <f>VLOOKUP(B390,'Tech. sheet (2)'!A:G,5,FALSE)</f>
        <v>0,17x838x942 2,0/2,8 TH550</v>
      </c>
      <c r="D390" s="437" t="str">
        <f>VLOOKUP(B390,'Tech. sheet (2)'!A:G,6,FALSE)</f>
        <v>T-838-942-170TH550F2820-RAS</v>
      </c>
      <c r="E390" s="436" t="str">
        <f>VLOOKUP(B390,'Tech. sheet (2)'!A:H,8,FALSE)</f>
        <v>ПРЯМ</v>
      </c>
      <c r="F390" s="436" t="str">
        <f>VLOOKUP(B390,'Tech. sheet (2)'!A:J,9,FALSE)</f>
        <v>917х813</v>
      </c>
      <c r="G390" s="436">
        <f>VLOOKUP(B390,'Tech. sheet (2)'!A:J,10,FALSE)</f>
        <v>1500</v>
      </c>
      <c r="H390" s="436">
        <f>VLOOKUP(A390,Register!B:E,4,FALSE)</f>
        <v>20000</v>
      </c>
      <c r="I390" s="129">
        <v>44774.0</v>
      </c>
      <c r="J390" s="270"/>
      <c r="K390" s="270"/>
      <c r="L390" s="270"/>
      <c r="M390" s="270"/>
      <c r="N390" s="270"/>
      <c r="O390" s="270"/>
      <c r="P390" s="270"/>
      <c r="Q390" s="270"/>
      <c r="R390" s="270"/>
      <c r="S390" s="270"/>
      <c r="T390" s="270"/>
      <c r="U390" s="270"/>
      <c r="V390" s="270"/>
      <c r="W390" s="270"/>
      <c r="X390" s="270"/>
      <c r="Y390" s="270"/>
      <c r="Z390" s="270"/>
    </row>
    <row r="391" ht="15.75" customHeight="1">
      <c r="A391" s="111" t="s">
        <v>1457</v>
      </c>
      <c r="B391" s="156" t="str">
        <f>VLOOKUP(A391,Register!B:D,3,FALSE)</f>
        <v>0,18x896x795 RAS BLANK</v>
      </c>
      <c r="C391" s="525" t="str">
        <f>VLOOKUP(B391,'Tech. sheet (2)'!A:G,5,FALSE)</f>
        <v>0,18x896x795 2,8/5,0 TH550</v>
      </c>
      <c r="D391" s="437" t="str">
        <f>VLOOKUP(B391,'Tech. sheet (2)'!A:G,6,FALSE)</f>
        <v>T-896-795-180TH550F2850-RAS BLANK</v>
      </c>
      <c r="E391" s="436" t="str">
        <f>VLOOKUP(B391,'Tech. sheet (2)'!A:H,8,FALSE)</f>
        <v>ПРЯМ</v>
      </c>
      <c r="F391" s="436" t="str">
        <f>VLOOKUP(B391,'Tech. sheet (2)'!A:J,9,FALSE)</f>
        <v>770х869</v>
      </c>
      <c r="G391" s="436">
        <f>VLOOKUP(B391,'Tech. sheet (2)'!A:J,10,FALSE)</f>
        <v>1500</v>
      </c>
      <c r="H391" s="436">
        <f>VLOOKUP(A391,Register!B:E,4,FALSE)</f>
        <v>20000</v>
      </c>
      <c r="I391" s="129">
        <v>44774.0</v>
      </c>
      <c r="J391" s="270"/>
      <c r="K391" s="270"/>
      <c r="L391" s="270"/>
      <c r="M391" s="270"/>
      <c r="N391" s="270"/>
      <c r="O391" s="270"/>
      <c r="P391" s="270"/>
      <c r="Q391" s="270"/>
      <c r="R391" s="270"/>
      <c r="S391" s="270"/>
      <c r="T391" s="270"/>
      <c r="U391" s="270"/>
      <c r="V391" s="270"/>
      <c r="W391" s="270"/>
      <c r="X391" s="270"/>
      <c r="Y391" s="270"/>
      <c r="Z391" s="270"/>
    </row>
    <row r="392" ht="15.75" customHeight="1">
      <c r="A392" s="111" t="s">
        <v>1461</v>
      </c>
      <c r="B392" s="156" t="str">
        <f>VLOOKUP(A392,Register!B:D,3,FALSE)</f>
        <v>0,18x896x795 RAS BLANK</v>
      </c>
      <c r="C392" s="525" t="str">
        <f>VLOOKUP(B392,'Tech. sheet (2)'!A:G,5,FALSE)</f>
        <v>0,18x896x795 2,8/5,0 TH550</v>
      </c>
      <c r="D392" s="437" t="str">
        <f>VLOOKUP(B392,'Tech. sheet (2)'!A:G,6,FALSE)</f>
        <v>T-896-795-180TH550F2850-RAS BLANK</v>
      </c>
      <c r="E392" s="436" t="str">
        <f>VLOOKUP(B392,'Tech. sheet (2)'!A:H,8,FALSE)</f>
        <v>ПРЯМ</v>
      </c>
      <c r="F392" s="436" t="str">
        <f>VLOOKUP(B392,'Tech. sheet (2)'!A:J,9,FALSE)</f>
        <v>770х869</v>
      </c>
      <c r="G392" s="436">
        <f>VLOOKUP(B392,'Tech. sheet (2)'!A:J,10,FALSE)</f>
        <v>1500</v>
      </c>
      <c r="H392" s="436">
        <f>VLOOKUP(A392,Register!B:E,4,FALSE)</f>
        <v>40000</v>
      </c>
      <c r="I392" s="129">
        <v>44774.0</v>
      </c>
      <c r="J392" s="270"/>
      <c r="K392" s="270"/>
      <c r="L392" s="270"/>
      <c r="M392" s="270"/>
      <c r="N392" s="270"/>
      <c r="O392" s="270"/>
      <c r="P392" s="270"/>
      <c r="Q392" s="270"/>
      <c r="R392" s="270"/>
      <c r="S392" s="270"/>
      <c r="T392" s="270"/>
      <c r="U392" s="270"/>
      <c r="V392" s="270"/>
      <c r="W392" s="270"/>
      <c r="X392" s="270"/>
      <c r="Y392" s="270"/>
      <c r="Z392" s="270"/>
    </row>
    <row r="393" ht="15.75" customHeight="1">
      <c r="A393" s="111" t="s">
        <v>1459</v>
      </c>
      <c r="B393" s="156" t="str">
        <f>VLOOKUP(A393,Register!B:D,3,FALSE)</f>
        <v>0,18x896x907 RAS BLANK</v>
      </c>
      <c r="C393" s="525" t="str">
        <f>VLOOKUP(B393,'Tech. sheet (2)'!A:G,5,FALSE)</f>
        <v>0,18x896x907 2,8/5,0 TH550</v>
      </c>
      <c r="D393" s="437" t="str">
        <f>VLOOKUP(B393,'Tech. sheet (2)'!A:G,6,FALSE)</f>
        <v>M-896-907-180TH550F2850-RAS BLANK</v>
      </c>
      <c r="E393" s="436" t="str">
        <f>VLOOKUP(B393,'Tech. sheet (2)'!A:H,8,FALSE)</f>
        <v>СКРОЛЛ</v>
      </c>
      <c r="F393" s="436" t="str">
        <f>VLOOKUP(B393,'Tech. sheet (2)'!A:J,9,FALSE)</f>
        <v>932х870</v>
      </c>
      <c r="G393" s="436">
        <f>VLOOKUP(B393,'Tech. sheet (2)'!A:J,10,FALSE)</f>
        <v>1500</v>
      </c>
      <c r="H393" s="436">
        <f>VLOOKUP(A393,Register!B:E,4,FALSE)</f>
        <v>20000</v>
      </c>
      <c r="I393" s="129">
        <v>44774.0</v>
      </c>
      <c r="J393" s="270"/>
      <c r="K393" s="270"/>
      <c r="L393" s="270"/>
      <c r="M393" s="270"/>
      <c r="N393" s="270"/>
      <c r="O393" s="270"/>
      <c r="P393" s="270"/>
      <c r="Q393" s="270"/>
      <c r="R393" s="270"/>
      <c r="S393" s="270"/>
      <c r="T393" s="270"/>
      <c r="U393" s="270"/>
      <c r="V393" s="270"/>
      <c r="W393" s="270"/>
      <c r="X393" s="270"/>
      <c r="Y393" s="270"/>
      <c r="Z393" s="270"/>
    </row>
    <row r="394" ht="15.75" customHeight="1">
      <c r="A394" s="111" t="s">
        <v>1453</v>
      </c>
      <c r="B394" s="156" t="str">
        <f>VLOOKUP(A394,Register!B:D,3,FALSE)</f>
        <v>OT96 Alu/C USK auto</v>
      </c>
      <c r="C394" s="525" t="str">
        <f>VLOOKUP(B394,'Tech. sheet (2)'!A:G,5,FALSE)</f>
        <v>0,20x808x908 2,8/2,8 TH550</v>
      </c>
      <c r="D394" s="437" t="str">
        <f>VLOOKUP(B394,'Tech. sheet (2)'!A:G,6,FALSE)</f>
        <v>M-808-908-200TH550S2828-USK</v>
      </c>
      <c r="E394" s="436" t="str">
        <f>VLOOKUP(B394,'Tech. sheet (2)'!A:H,8,FALSE)</f>
        <v>СКРОЛЛ</v>
      </c>
      <c r="F394" s="436" t="str">
        <f>VLOOKUP(B394,'Tech. sheet (2)'!A:J,9,FALSE)</f>
        <v>900х771</v>
      </c>
      <c r="G394" s="436">
        <f>VLOOKUP(B394,'Tech. sheet (2)'!A:J,10,FALSE)</f>
        <v>1600</v>
      </c>
      <c r="H394" s="436">
        <f>VLOOKUP(A394,Register!B:E,4,FALSE)</f>
        <v>20000</v>
      </c>
      <c r="I394" s="129">
        <v>44774.0</v>
      </c>
      <c r="J394" s="270"/>
      <c r="K394" s="270"/>
      <c r="L394" s="270"/>
      <c r="M394" s="270"/>
      <c r="N394" s="270"/>
      <c r="O394" s="270"/>
      <c r="P394" s="270"/>
      <c r="Q394" s="270"/>
      <c r="R394" s="270"/>
      <c r="S394" s="270"/>
      <c r="T394" s="270"/>
      <c r="U394" s="270"/>
      <c r="V394" s="270"/>
      <c r="W394" s="270"/>
      <c r="X394" s="270"/>
      <c r="Y394" s="270"/>
      <c r="Z394" s="270"/>
    </row>
    <row r="395" ht="15.75" customHeight="1">
      <c r="A395" s="111" t="s">
        <v>1462</v>
      </c>
      <c r="B395" s="156" t="str">
        <f>VLOOKUP(A395,Register!B:D,3,FALSE)</f>
        <v>OT070-ELQ7013A9A </v>
      </c>
      <c r="C395" s="525" t="str">
        <f>VLOOKUP(B395,'Tech. sheet (2)'!A:G,5,FALSE)</f>
        <v>0,17x922x868 2,8/2,8 TH580</v>
      </c>
      <c r="D395" s="437" t="str">
        <f>VLOOKUP(B395,'Tech. sheet (2)'!A:G,6,FALSE)</f>
        <v>M-922-868-170TH580S2828-HBI</v>
      </c>
      <c r="E395" s="436" t="str">
        <f>VLOOKUP(B395,'Tech. sheet (2)'!A:H,8,FALSE)</f>
        <v>СКРОЛЛ</v>
      </c>
      <c r="F395" s="436" t="str">
        <f>VLOOKUP(B395,'Tech. sheet (2)'!A:J,9,FALSE)</f>
        <v>884х850</v>
      </c>
      <c r="G395" s="436">
        <f>VLOOKUP(B395,'Tech. sheet (2)'!A:J,10,FALSE)</f>
        <v>1500</v>
      </c>
      <c r="H395" s="436">
        <f>VLOOKUP(A395,Register!B:E,4,FALSE)</f>
        <v>20000</v>
      </c>
      <c r="I395" s="129">
        <v>44775.0</v>
      </c>
      <c r="J395" s="270"/>
      <c r="K395" s="270"/>
      <c r="L395" s="270"/>
      <c r="M395" s="270"/>
      <c r="N395" s="270"/>
      <c r="O395" s="270"/>
      <c r="P395" s="270"/>
      <c r="Q395" s="270"/>
      <c r="R395" s="270"/>
      <c r="S395" s="270"/>
      <c r="T395" s="270"/>
      <c r="U395" s="270"/>
      <c r="V395" s="270"/>
      <c r="W395" s="270"/>
      <c r="X395" s="270"/>
      <c r="Y395" s="270"/>
      <c r="Z395" s="270"/>
    </row>
    <row r="396" ht="15.75" customHeight="1">
      <c r="A396" s="111" t="s">
        <v>1463</v>
      </c>
      <c r="B396" s="156" t="str">
        <f>VLOOKUP(A396,Register!B:D,3,FALSE)</f>
        <v>0,18x860x873 HBI BLANK</v>
      </c>
      <c r="C396" s="525" t="str">
        <f>VLOOKUP(B396,'Tech. sheet (2)'!A:G,5,FALSE)</f>
        <v>0,18x860x873 2,0/2,8 TH550</v>
      </c>
      <c r="D396" s="437" t="str">
        <f>VLOOKUP(B396,'Tech. sheet (2)'!A:G,6,FALSE)</f>
        <v>M-860-873-180TH550F2820-HBI BLANK</v>
      </c>
      <c r="E396" s="436" t="str">
        <f>VLOOKUP(B396,'Tech. sheet (2)'!A:H,8,FALSE)</f>
        <v>СКРОЛЛ</v>
      </c>
      <c r="F396" s="436" t="str">
        <f>VLOOKUP(B396,'Tech. sheet (2)'!A:J,9,FALSE)</f>
        <v>903х844</v>
      </c>
      <c r="G396" s="436">
        <f>VLOOKUP(B396,'Tech. sheet (2)'!A:J,10,FALSE)</f>
        <v>1500</v>
      </c>
      <c r="H396" s="436">
        <f>VLOOKUP(A396,Register!B:E,4,FALSE)</f>
        <v>30000</v>
      </c>
      <c r="I396" s="129">
        <v>44775.0</v>
      </c>
      <c r="J396" s="270"/>
      <c r="K396" s="270"/>
      <c r="L396" s="270"/>
      <c r="M396" s="270"/>
      <c r="N396" s="270"/>
      <c r="O396" s="270"/>
      <c r="P396" s="270"/>
      <c r="Q396" s="270"/>
      <c r="R396" s="270"/>
      <c r="S396" s="270"/>
      <c r="T396" s="270"/>
      <c r="U396" s="270"/>
      <c r="V396" s="270"/>
      <c r="W396" s="270"/>
      <c r="X396" s="270"/>
      <c r="Y396" s="270"/>
      <c r="Z396" s="270"/>
    </row>
    <row r="397" ht="15.75" customHeight="1">
      <c r="A397" s="111" t="s">
        <v>1465</v>
      </c>
      <c r="B397" s="156" t="str">
        <f>VLOOKUP(A397,Register!B:D,3,FALSE)</f>
        <v>0,18x860x873 HBI BLANK</v>
      </c>
      <c r="C397" s="525" t="str">
        <f>VLOOKUP(B397,'Tech. sheet (2)'!A:G,5,FALSE)</f>
        <v>0,18x860x873 2,0/2,8 TH550</v>
      </c>
      <c r="D397" s="437" t="str">
        <f>VLOOKUP(B397,'Tech. sheet (2)'!A:G,6,FALSE)</f>
        <v>M-860-873-180TH550F2820-HBI BLANK</v>
      </c>
      <c r="E397" s="436" t="str">
        <f>VLOOKUP(B397,'Tech. sheet (2)'!A:H,8,FALSE)</f>
        <v>СКРОЛЛ</v>
      </c>
      <c r="F397" s="436" t="str">
        <f>VLOOKUP(B397,'Tech. sheet (2)'!A:J,9,FALSE)</f>
        <v>903х844</v>
      </c>
      <c r="G397" s="436">
        <f>VLOOKUP(B397,'Tech. sheet (2)'!A:J,10,FALSE)</f>
        <v>1500</v>
      </c>
      <c r="H397" s="436">
        <f>VLOOKUP(A397,Register!B:E,4,FALSE)</f>
        <v>30000</v>
      </c>
      <c r="I397" s="129">
        <v>44775.0</v>
      </c>
      <c r="J397" s="270"/>
      <c r="K397" s="270"/>
      <c r="L397" s="270"/>
      <c r="M397" s="270"/>
      <c r="N397" s="270"/>
      <c r="O397" s="270"/>
      <c r="P397" s="270"/>
      <c r="Q397" s="270"/>
      <c r="R397" s="270"/>
      <c r="S397" s="270"/>
      <c r="T397" s="270"/>
      <c r="U397" s="270"/>
      <c r="V397" s="270"/>
      <c r="W397" s="270"/>
      <c r="X397" s="270"/>
      <c r="Y397" s="270"/>
      <c r="Z397" s="270"/>
    </row>
    <row r="398" ht="15.75" customHeight="1">
      <c r="A398" s="111" t="s">
        <v>1466</v>
      </c>
      <c r="B398" s="156" t="str">
        <f>VLOOKUP(A398,Register!B:D,3,FALSE)</f>
        <v>OT62-ELQ6216A2A  USK ver3</v>
      </c>
      <c r="C398" s="525" t="str">
        <f>VLOOKUP(B398,'Tech. sheet (2)'!A:G,5,FALSE)</f>
        <v>0,17x954x848 2,8/2,8 TH435</v>
      </c>
      <c r="D398" s="437" t="str">
        <f>VLOOKUP(B398,'Tech. sheet (2)'!A:G,6,FALSE)</f>
        <v>M-954-848-170TH435S2828-USK</v>
      </c>
      <c r="E398" s="436" t="str">
        <f>VLOOKUP(B398,'Tech. sheet (2)'!A:H,8,FALSE)</f>
        <v>СКРОЛЛ</v>
      </c>
      <c r="F398" s="436" t="str">
        <f>VLOOKUP(B398,'Tech. sheet (2)'!A:J,9,FALSE)</f>
        <v>830x917</v>
      </c>
      <c r="G398" s="436">
        <f>VLOOKUP(B398,'Tech. sheet (2)'!A:J,10,FALSE)</f>
        <v>1500</v>
      </c>
      <c r="H398" s="436">
        <f>VLOOKUP(A398,Register!B:E,4,FALSE)</f>
        <v>30000</v>
      </c>
      <c r="I398" s="129">
        <v>44775.0</v>
      </c>
      <c r="J398" s="270"/>
      <c r="K398" s="270"/>
      <c r="L398" s="270"/>
      <c r="M398" s="270"/>
      <c r="N398" s="270"/>
      <c r="O398" s="270"/>
      <c r="P398" s="270"/>
      <c r="Q398" s="270"/>
      <c r="R398" s="270"/>
      <c r="S398" s="270"/>
      <c r="T398" s="270"/>
      <c r="U398" s="270"/>
      <c r="V398" s="270"/>
      <c r="W398" s="270"/>
      <c r="X398" s="270"/>
      <c r="Y398" s="270"/>
      <c r="Z398" s="270"/>
    </row>
    <row r="399" ht="15.75" customHeight="1">
      <c r="A399" s="111" t="s">
        <v>1471</v>
      </c>
      <c r="B399" s="156" t="str">
        <f>VLOOKUP(A399,Register!B:D,3,FALSE)</f>
        <v>OT96 Alu/C USK auto</v>
      </c>
      <c r="C399" s="525" t="str">
        <f>VLOOKUP(B399,'Tech. sheet (2)'!A:G,5,FALSE)</f>
        <v>0,20x808x908 2,8/2,8 TH550</v>
      </c>
      <c r="D399" s="437" t="str">
        <f>VLOOKUP(B399,'Tech. sheet (2)'!A:G,6,FALSE)</f>
        <v>M-808-908-200TH550S2828-USK</v>
      </c>
      <c r="E399" s="436" t="str">
        <f>VLOOKUP(B399,'Tech. sheet (2)'!A:H,8,FALSE)</f>
        <v>СКРОЛЛ</v>
      </c>
      <c r="F399" s="436" t="str">
        <f>VLOOKUP(B399,'Tech. sheet (2)'!A:J,9,FALSE)</f>
        <v>900х771</v>
      </c>
      <c r="G399" s="436">
        <f>VLOOKUP(B399,'Tech. sheet (2)'!A:J,10,FALSE)</f>
        <v>1600</v>
      </c>
      <c r="H399" s="436">
        <f>VLOOKUP(A399,Register!B:E,4,FALSE)</f>
        <v>30000</v>
      </c>
      <c r="I399" s="129">
        <v>44776.0</v>
      </c>
      <c r="J399" s="270"/>
      <c r="K399" s="270"/>
      <c r="L399" s="270"/>
      <c r="M399" s="270"/>
      <c r="N399" s="270"/>
      <c r="O399" s="270"/>
      <c r="P399" s="270"/>
      <c r="Q399" s="270"/>
      <c r="R399" s="270"/>
      <c r="S399" s="270"/>
      <c r="T399" s="270"/>
      <c r="U399" s="270"/>
      <c r="V399" s="270"/>
      <c r="W399" s="270"/>
      <c r="X399" s="270"/>
      <c r="Y399" s="270"/>
      <c r="Z399" s="270"/>
    </row>
    <row r="400" ht="15.75" customHeight="1">
      <c r="A400" s="111" t="s">
        <v>1470</v>
      </c>
      <c r="B400" s="156" t="str">
        <f>VLOOKUP(A400,Register!B:D,3,FALSE)</f>
        <v>0,20x808x908 HBI BLANK</v>
      </c>
      <c r="C400" s="525" t="str">
        <f>VLOOKUP(B400,'Tech. sheet (2)'!A:G,5,FALSE)</f>
        <v>0,20x808x908 2,8/2,8 TH550</v>
      </c>
      <c r="D400" s="437" t="str">
        <f>VLOOKUP(B400,'Tech. sheet (2)'!A:G,6,FALSE)</f>
        <v>M-808-908-200TH550S2828-HBI BLANK</v>
      </c>
      <c r="E400" s="436" t="str">
        <f>VLOOKUP(B400,'Tech. sheet (2)'!A:H,8,FALSE)</f>
        <v>СКРОЛЛ</v>
      </c>
      <c r="F400" s="436" t="str">
        <f>VLOOKUP(B400,'Tech. sheet (2)'!A:J,9,FALSE)</f>
        <v>900х771</v>
      </c>
      <c r="G400" s="436">
        <f>VLOOKUP(B400,'Tech. sheet (2)'!A:J,10,FALSE)</f>
        <v>1600</v>
      </c>
      <c r="H400" s="436">
        <f>VLOOKUP(A400,Register!B:E,4,FALSE)</f>
        <v>20000</v>
      </c>
      <c r="I400" s="129">
        <v>44776.0</v>
      </c>
      <c r="J400" s="270"/>
      <c r="K400" s="270"/>
      <c r="L400" s="270"/>
      <c r="M400" s="270"/>
      <c r="N400" s="270"/>
      <c r="O400" s="270"/>
      <c r="P400" s="270"/>
      <c r="Q400" s="270"/>
      <c r="R400" s="270"/>
      <c r="S400" s="270"/>
      <c r="T400" s="270"/>
      <c r="U400" s="270"/>
      <c r="V400" s="270"/>
      <c r="W400" s="270"/>
      <c r="X400" s="270"/>
      <c r="Y400" s="270"/>
      <c r="Z400" s="270"/>
    </row>
    <row r="401" ht="15.75" customHeight="1">
      <c r="A401" s="111" t="s">
        <v>1467</v>
      </c>
      <c r="B401" s="156" t="str">
        <f>VLOOKUP(A401,Register!B:D,3,FALSE)</f>
        <v>0,18x896x795 RAS BLANK</v>
      </c>
      <c r="C401" s="525" t="str">
        <f>VLOOKUP(B401,'Tech. sheet (2)'!A:G,5,FALSE)</f>
        <v>0,18x896x795 2,8/5,0 TH550</v>
      </c>
      <c r="D401" s="437" t="str">
        <f>VLOOKUP(B401,'Tech. sheet (2)'!A:G,6,FALSE)</f>
        <v>T-896-795-180TH550F2850-RAS BLANK</v>
      </c>
      <c r="E401" s="436" t="str">
        <f>VLOOKUP(B401,'Tech. sheet (2)'!A:H,8,FALSE)</f>
        <v>ПРЯМ</v>
      </c>
      <c r="F401" s="436" t="str">
        <f>VLOOKUP(B401,'Tech. sheet (2)'!A:J,9,FALSE)</f>
        <v>770х869</v>
      </c>
      <c r="G401" s="436">
        <f>VLOOKUP(B401,'Tech. sheet (2)'!A:J,10,FALSE)</f>
        <v>1500</v>
      </c>
      <c r="H401" s="436">
        <f>VLOOKUP(A401,Register!B:E,4,FALSE)</f>
        <v>30000</v>
      </c>
      <c r="I401" s="129">
        <v>44776.0</v>
      </c>
      <c r="J401" s="270"/>
      <c r="K401" s="270"/>
      <c r="L401" s="270"/>
      <c r="M401" s="270"/>
      <c r="N401" s="270"/>
      <c r="O401" s="270"/>
      <c r="P401" s="270"/>
      <c r="Q401" s="270"/>
      <c r="R401" s="270"/>
      <c r="S401" s="270"/>
      <c r="T401" s="270"/>
      <c r="U401" s="270"/>
      <c r="V401" s="270"/>
      <c r="W401" s="270"/>
      <c r="X401" s="270"/>
      <c r="Y401" s="270"/>
      <c r="Z401" s="270"/>
    </row>
    <row r="402" ht="15.75" customHeight="1">
      <c r="A402" s="111" t="s">
        <v>1468</v>
      </c>
      <c r="B402" s="156" t="str">
        <f>VLOOKUP(A402,Register!B:D,3,FALSE)</f>
        <v>0,18x896x795 RAS BLANK</v>
      </c>
      <c r="C402" s="525" t="str">
        <f>VLOOKUP(B402,'Tech. sheet (2)'!A:G,5,FALSE)</f>
        <v>0,18x896x795 2,8/5,0 TH550</v>
      </c>
      <c r="D402" s="437" t="str">
        <f>VLOOKUP(B402,'Tech. sheet (2)'!A:G,6,FALSE)</f>
        <v>T-896-795-180TH550F2850-RAS BLANK</v>
      </c>
      <c r="E402" s="436" t="str">
        <f>VLOOKUP(B402,'Tech. sheet (2)'!A:H,8,FALSE)</f>
        <v>ПРЯМ</v>
      </c>
      <c r="F402" s="436" t="str">
        <f>VLOOKUP(B402,'Tech. sheet (2)'!A:J,9,FALSE)</f>
        <v>770х869</v>
      </c>
      <c r="G402" s="436">
        <f>VLOOKUP(B402,'Tech. sheet (2)'!A:J,10,FALSE)</f>
        <v>1500</v>
      </c>
      <c r="H402" s="436">
        <f>VLOOKUP(A402,Register!B:E,4,FALSE)</f>
        <v>30000</v>
      </c>
      <c r="I402" s="129">
        <v>44776.0</v>
      </c>
      <c r="J402" s="270"/>
      <c r="K402" s="270"/>
      <c r="L402" s="270"/>
      <c r="M402" s="270"/>
      <c r="N402" s="270"/>
      <c r="O402" s="270"/>
      <c r="P402" s="270"/>
      <c r="Q402" s="270"/>
      <c r="R402" s="270"/>
      <c r="S402" s="270"/>
      <c r="T402" s="270"/>
      <c r="U402" s="270"/>
      <c r="V402" s="270"/>
      <c r="W402" s="270"/>
      <c r="X402" s="270"/>
      <c r="Y402" s="270"/>
      <c r="Z402" s="270"/>
    </row>
    <row r="403" ht="15.75" customHeight="1">
      <c r="A403" s="111" t="s">
        <v>1469</v>
      </c>
      <c r="B403" s="156" t="str">
        <f>VLOOKUP(A403,Register!B:D,3,FALSE)</f>
        <v>0,18x896x795 RAS BLANK</v>
      </c>
      <c r="C403" s="525" t="str">
        <f>VLOOKUP(B403,'Tech. sheet (2)'!A:G,5,FALSE)</f>
        <v>0,18x896x795 2,8/5,0 TH550</v>
      </c>
      <c r="D403" s="437" t="str">
        <f>VLOOKUP(B403,'Tech. sheet (2)'!A:G,6,FALSE)</f>
        <v>T-896-795-180TH550F2850-RAS BLANK</v>
      </c>
      <c r="E403" s="436" t="str">
        <f>VLOOKUP(B403,'Tech. sheet (2)'!A:H,8,FALSE)</f>
        <v>ПРЯМ</v>
      </c>
      <c r="F403" s="436" t="str">
        <f>VLOOKUP(B403,'Tech. sheet (2)'!A:J,9,FALSE)</f>
        <v>770х869</v>
      </c>
      <c r="G403" s="436">
        <f>VLOOKUP(B403,'Tech. sheet (2)'!A:J,10,FALSE)</f>
        <v>1500</v>
      </c>
      <c r="H403" s="436">
        <f>VLOOKUP(A403,Register!B:E,4,FALSE)</f>
        <v>30000</v>
      </c>
      <c r="I403" s="129">
        <v>44777.0</v>
      </c>
      <c r="J403" s="270"/>
      <c r="K403" s="270"/>
      <c r="L403" s="270"/>
      <c r="M403" s="270"/>
      <c r="N403" s="270"/>
      <c r="O403" s="270"/>
      <c r="P403" s="270"/>
      <c r="Q403" s="270"/>
      <c r="R403" s="270"/>
      <c r="S403" s="270"/>
      <c r="T403" s="270"/>
      <c r="U403" s="270"/>
      <c r="V403" s="270"/>
      <c r="W403" s="270"/>
      <c r="X403" s="270"/>
      <c r="Y403" s="270"/>
      <c r="Z403" s="270"/>
    </row>
    <row r="404" ht="15.75" customHeight="1">
      <c r="A404" s="111" t="s">
        <v>1475</v>
      </c>
      <c r="B404" s="156" t="str">
        <f>VLOOKUP(A404,Register!B:D,3,FALSE)</f>
        <v>OT153-ELQ1554A0A USK</v>
      </c>
      <c r="C404" s="525" t="str">
        <f>VLOOKUP(B404,'Tech. sheet (2)'!A:G,5,FALSE)</f>
        <v>0,27x950x876 5,6/2,8 TH435 USK</v>
      </c>
      <c r="D404" s="437" t="str">
        <f>VLOOKUP(B404,'Tech. sheet (2)'!A:G,6,FALSE)</f>
        <v>M-950-876-270TH435F5628-USK</v>
      </c>
      <c r="E404" s="436" t="str">
        <f>VLOOKUP(B404,'Tech. sheet (2)'!A:H,8,FALSE)</f>
        <v>СКРОЛЛ</v>
      </c>
      <c r="F404" s="436" t="str">
        <f>VLOOKUP(B404,'Tech. sheet (2)'!A:J,9,FALSE)</f>
        <v>920х935</v>
      </c>
      <c r="G404" s="436">
        <f>VLOOKUP(B404,'Tech. sheet (2)'!A:J,10,FALSE)</f>
        <v>1100</v>
      </c>
      <c r="H404" s="436">
        <f>VLOOKUP(A404,Register!B:E,4,FALSE)</f>
        <v>17000</v>
      </c>
      <c r="I404" s="129">
        <v>44777.0</v>
      </c>
      <c r="J404" s="270"/>
      <c r="K404" s="270"/>
      <c r="L404" s="270"/>
      <c r="M404" s="270"/>
      <c r="N404" s="270"/>
      <c r="O404" s="270"/>
      <c r="P404" s="270"/>
      <c r="Q404" s="270"/>
      <c r="R404" s="270"/>
      <c r="S404" s="270"/>
      <c r="T404" s="270"/>
      <c r="U404" s="270"/>
      <c r="V404" s="270"/>
      <c r="W404" s="270"/>
      <c r="X404" s="270"/>
      <c r="Y404" s="270"/>
      <c r="Z404" s="270"/>
    </row>
    <row r="405" ht="15.75" customHeight="1">
      <c r="A405" s="111" t="s">
        <v>1476</v>
      </c>
      <c r="B405" s="156" t="str">
        <f>VLOOKUP(A405,Register!B:D,3,FALSE)</f>
        <v>OT153-ELQ1554A0A</v>
      </c>
      <c r="C405" s="525" t="str">
        <f>VLOOKUP(B405,'Tech. sheet (2)'!A:G,5,FALSE)</f>
        <v>0,27x950x876 5,6/2,8 TH435 HBI</v>
      </c>
      <c r="D405" s="437" t="str">
        <f>VLOOKUP(B405,'Tech. sheet (2)'!A:G,6,FALSE)</f>
        <v>M-950-876-270TH435F5628-HBI</v>
      </c>
      <c r="E405" s="436" t="str">
        <f>VLOOKUP(B405,'Tech. sheet (2)'!A:H,8,FALSE)</f>
        <v>СКРОЛЛ</v>
      </c>
      <c r="F405" s="436" t="str">
        <f>VLOOKUP(B405,'Tech. sheet (2)'!A:J,9,FALSE)</f>
        <v>920х935</v>
      </c>
      <c r="G405" s="436">
        <f>VLOOKUP(B405,'Tech. sheet (2)'!A:J,10,FALSE)</f>
        <v>1100</v>
      </c>
      <c r="H405" s="436">
        <f>VLOOKUP(A405,Register!B:E,4,FALSE)</f>
        <v>11000</v>
      </c>
      <c r="I405" s="129">
        <v>44777.0</v>
      </c>
      <c r="J405" s="270"/>
      <c r="K405" s="270"/>
      <c r="L405" s="270"/>
      <c r="M405" s="270"/>
      <c r="N405" s="270"/>
      <c r="O405" s="270"/>
      <c r="P405" s="270"/>
      <c r="Q405" s="270"/>
      <c r="R405" s="270"/>
      <c r="S405" s="270"/>
      <c r="T405" s="270"/>
      <c r="U405" s="270"/>
      <c r="V405" s="270"/>
      <c r="W405" s="270"/>
      <c r="X405" s="270"/>
      <c r="Y405" s="270"/>
      <c r="Z405" s="270"/>
    </row>
    <row r="406" ht="15.75" customHeight="1">
      <c r="A406" s="111" t="s">
        <v>1478</v>
      </c>
      <c r="B406" s="156" t="str">
        <f>VLOOKUP(A406,Register!B:D,3,FALSE)</f>
        <v>OT070-ELQ7013A9A </v>
      </c>
      <c r="C406" s="525" t="str">
        <f>VLOOKUP(B406,'Tech. sheet (2)'!A:G,5,FALSE)</f>
        <v>0,17x922x868 2,8/2,8 TH580</v>
      </c>
      <c r="D406" s="437" t="str">
        <f>VLOOKUP(B406,'Tech. sheet (2)'!A:G,6,FALSE)</f>
        <v>M-922-868-170TH580S2828-HBI</v>
      </c>
      <c r="E406" s="436" t="str">
        <f>VLOOKUP(B406,'Tech. sheet (2)'!A:H,8,FALSE)</f>
        <v>СКРОЛЛ</v>
      </c>
      <c r="F406" s="436" t="str">
        <f>VLOOKUP(B406,'Tech. sheet (2)'!A:J,9,FALSE)</f>
        <v>884х850</v>
      </c>
      <c r="G406" s="436">
        <f>VLOOKUP(B406,'Tech. sheet (2)'!A:J,10,FALSE)</f>
        <v>1500</v>
      </c>
      <c r="H406" s="436">
        <f>VLOOKUP(A406,Register!B:E,4,FALSE)</f>
        <v>40000</v>
      </c>
      <c r="I406" s="129">
        <v>44777.0</v>
      </c>
      <c r="J406" s="270"/>
      <c r="K406" s="270"/>
      <c r="L406" s="270"/>
      <c r="M406" s="270"/>
      <c r="N406" s="270"/>
      <c r="O406" s="270"/>
      <c r="P406" s="270"/>
      <c r="Q406" s="270"/>
      <c r="R406" s="270"/>
      <c r="S406" s="270"/>
      <c r="T406" s="270"/>
      <c r="U406" s="270"/>
      <c r="V406" s="270"/>
      <c r="W406" s="270"/>
      <c r="X406" s="270"/>
      <c r="Y406" s="270"/>
      <c r="Z406" s="270"/>
    </row>
    <row r="407" ht="15.75" customHeight="1">
      <c r="A407" s="111" t="s">
        <v>1473</v>
      </c>
      <c r="B407" s="156" t="str">
        <f>VLOOKUP(A407,Register!B:D,3,FALSE)</f>
        <v>0,17x896x795 BLANK</v>
      </c>
      <c r="C407" s="525" t="str">
        <f>VLOOKUP(B407,'Tech. sheet (2)'!A:G,5,FALSE)</f>
        <v>0,17x896x795 2,8/2,8 TH550</v>
      </c>
      <c r="D407" s="437" t="str">
        <f>VLOOKUP(B407,'Tech. sheet (2)'!A:G,6,FALSE)</f>
        <v>T-896-795-170TH550F2828-HBI BLANK</v>
      </c>
      <c r="E407" s="436" t="str">
        <f>VLOOKUP(B407,'Tech. sheet (2)'!A:H,8,FALSE)</f>
        <v>ПРЯМ</v>
      </c>
      <c r="F407" s="436" t="str">
        <f>VLOOKUP(B407,'Tech. sheet (2)'!A:J,9,FALSE)</f>
        <v>770х869</v>
      </c>
      <c r="G407" s="436">
        <f>VLOOKUP(B407,'Tech. sheet (2)'!A:J,10,FALSE)</f>
        <v>1500</v>
      </c>
      <c r="H407" s="436">
        <f>VLOOKUP(A407,Register!B:E,4,FALSE)</f>
        <v>50000</v>
      </c>
      <c r="I407" s="129">
        <v>44778.0</v>
      </c>
      <c r="J407" s="270"/>
      <c r="K407" s="270"/>
      <c r="L407" s="270"/>
      <c r="M407" s="270"/>
      <c r="N407" s="270"/>
      <c r="O407" s="270"/>
      <c r="P407" s="270"/>
      <c r="Q407" s="270"/>
      <c r="R407" s="270"/>
      <c r="S407" s="270"/>
      <c r="T407" s="270"/>
      <c r="U407" s="270"/>
      <c r="V407" s="270"/>
      <c r="W407" s="270"/>
      <c r="X407" s="270"/>
      <c r="Y407" s="270"/>
      <c r="Z407" s="270"/>
    </row>
    <row r="408" ht="15.75" customHeight="1">
      <c r="A408" s="111" t="s">
        <v>1480</v>
      </c>
      <c r="B408" s="156" t="str">
        <f>VLOOKUP(A408,Register!B:D,3,FALSE)</f>
        <v>0,18x896x795 RAS BLANK</v>
      </c>
      <c r="C408" s="525" t="str">
        <f>VLOOKUP(B408,'Tech. sheet (2)'!A:G,5,FALSE)</f>
        <v>0,18x896x795 2,8/5,0 TH550</v>
      </c>
      <c r="D408" s="437" t="str">
        <f>VLOOKUP(B408,'Tech. sheet (2)'!A:G,6,FALSE)</f>
        <v>T-896-795-180TH550F2850-RAS BLANK</v>
      </c>
      <c r="E408" s="436" t="str">
        <f>VLOOKUP(B408,'Tech. sheet (2)'!A:H,8,FALSE)</f>
        <v>ПРЯМ</v>
      </c>
      <c r="F408" s="436" t="str">
        <f>VLOOKUP(B408,'Tech. sheet (2)'!A:J,9,FALSE)</f>
        <v>770х869</v>
      </c>
      <c r="G408" s="436">
        <f>VLOOKUP(B408,'Tech. sheet (2)'!A:J,10,FALSE)</f>
        <v>1500</v>
      </c>
      <c r="H408" s="436">
        <f>VLOOKUP(A408,Register!B:E,4,FALSE)</f>
        <v>50000</v>
      </c>
      <c r="I408" s="129">
        <v>44781.0</v>
      </c>
      <c r="J408" s="270"/>
      <c r="K408" s="270"/>
      <c r="L408" s="270"/>
      <c r="M408" s="270"/>
      <c r="N408" s="270"/>
      <c r="O408" s="270"/>
      <c r="P408" s="270"/>
      <c r="Q408" s="270"/>
      <c r="R408" s="270"/>
      <c r="S408" s="270"/>
      <c r="T408" s="270"/>
      <c r="U408" s="270"/>
      <c r="V408" s="270"/>
      <c r="W408" s="270"/>
      <c r="X408" s="270"/>
      <c r="Y408" s="270"/>
      <c r="Z408" s="270"/>
    </row>
    <row r="409" ht="15.75" customHeight="1">
      <c r="A409" s="111" t="s">
        <v>1481</v>
      </c>
      <c r="B409" s="156" t="str">
        <f>VLOOKUP(A409,Register!B:D,3,FALSE)</f>
        <v>OT153-ELQ1554A0A</v>
      </c>
      <c r="C409" s="525" t="str">
        <f>VLOOKUP(B409,'Tech. sheet (2)'!A:G,5,FALSE)</f>
        <v>0,27x950x876 5,6/2,8 TH435 HBI</v>
      </c>
      <c r="D409" s="437" t="str">
        <f>VLOOKUP(B409,'Tech. sheet (2)'!A:G,6,FALSE)</f>
        <v>M-950-876-270TH435F5628-HBI</v>
      </c>
      <c r="E409" s="436" t="str">
        <f>VLOOKUP(B409,'Tech. sheet (2)'!A:H,8,FALSE)</f>
        <v>СКРОЛЛ</v>
      </c>
      <c r="F409" s="436" t="str">
        <f>VLOOKUP(B409,'Tech. sheet (2)'!A:J,9,FALSE)</f>
        <v>920х935</v>
      </c>
      <c r="G409" s="436">
        <f>VLOOKUP(B409,'Tech. sheet (2)'!A:J,10,FALSE)</f>
        <v>1100</v>
      </c>
      <c r="H409" s="436">
        <f>VLOOKUP(A409,Register!B:E,4,FALSE)</f>
        <v>13000</v>
      </c>
      <c r="I409" s="129">
        <v>44781.0</v>
      </c>
      <c r="J409" s="270"/>
      <c r="K409" s="270"/>
      <c r="L409" s="270"/>
      <c r="M409" s="270"/>
      <c r="N409" s="270"/>
      <c r="O409" s="270"/>
      <c r="P409" s="270"/>
      <c r="Q409" s="270"/>
      <c r="R409" s="270"/>
      <c r="S409" s="270"/>
      <c r="T409" s="270"/>
      <c r="U409" s="270"/>
      <c r="V409" s="270"/>
      <c r="W409" s="270"/>
      <c r="X409" s="270"/>
      <c r="Y409" s="270"/>
      <c r="Z409" s="270"/>
    </row>
    <row r="410" ht="15.75" customHeight="1">
      <c r="A410" s="111" t="s">
        <v>1482</v>
      </c>
      <c r="B410" s="156" t="str">
        <f>VLOOKUP(A410,Register!B:D,3,FALSE)</f>
        <v>OT153-ELQ1554A0A</v>
      </c>
      <c r="C410" s="525" t="str">
        <f>VLOOKUP(B410,'Tech. sheet (2)'!A:G,5,FALSE)</f>
        <v>0,27x950x876 5,6/2,8 TH435 HBI</v>
      </c>
      <c r="D410" s="437" t="str">
        <f>VLOOKUP(B410,'Tech. sheet (2)'!A:G,6,FALSE)</f>
        <v>M-950-876-270TH435F5628-HBI</v>
      </c>
      <c r="E410" s="436" t="str">
        <f>VLOOKUP(B410,'Tech. sheet (2)'!A:H,8,FALSE)</f>
        <v>СКРОЛЛ</v>
      </c>
      <c r="F410" s="436" t="str">
        <f>VLOOKUP(B410,'Tech. sheet (2)'!A:J,9,FALSE)</f>
        <v>920х935</v>
      </c>
      <c r="G410" s="436">
        <f>VLOOKUP(B410,'Tech. sheet (2)'!A:J,10,FALSE)</f>
        <v>1100</v>
      </c>
      <c r="H410" s="436">
        <f>VLOOKUP(A410,Register!B:E,4,FALSE)</f>
        <v>13000</v>
      </c>
      <c r="I410" s="129">
        <v>44781.0</v>
      </c>
      <c r="J410" s="270"/>
      <c r="K410" s="270"/>
      <c r="L410" s="270"/>
      <c r="M410" s="270"/>
      <c r="N410" s="270"/>
      <c r="O410" s="270"/>
      <c r="P410" s="270"/>
      <c r="Q410" s="270"/>
      <c r="R410" s="270"/>
      <c r="S410" s="270"/>
      <c r="T410" s="270"/>
      <c r="U410" s="270"/>
      <c r="V410" s="270"/>
      <c r="W410" s="270"/>
      <c r="X410" s="270"/>
      <c r="Y410" s="270"/>
      <c r="Z410" s="270"/>
    </row>
    <row r="411" ht="15.75" customHeight="1">
      <c r="A411" s="111" t="s">
        <v>1479</v>
      </c>
      <c r="B411" s="156" t="str">
        <f>VLOOKUP(A411,Register!B:D,3,FALSE)</f>
        <v>0,19x895x907 BLANK</v>
      </c>
      <c r="C411" s="525" t="str">
        <f>VLOOKUP(B411,'Tech. sheet (2)'!A:G,5,FALSE)</f>
        <v>0,19x895x907 2,8/2,0 TH550</v>
      </c>
      <c r="D411" s="437" t="str">
        <f>VLOOKUP(B411,'Tech. sheet (2)'!A:G,6,FALSE)</f>
        <v>M-895-907-190TH550F2820-HBI BLANK</v>
      </c>
      <c r="E411" s="436" t="str">
        <f>VLOOKUP(B411,'Tech. sheet (2)'!A:H,8,FALSE)</f>
        <v>СКРОЛЛ</v>
      </c>
      <c r="F411" s="436" t="str">
        <f>VLOOKUP(B411,'Tech. sheet (2)'!A:J,9,FALSE)</f>
        <v>932х870</v>
      </c>
      <c r="G411" s="436">
        <f>VLOOKUP(B411,'Tech. sheet (2)'!A:J,10,FALSE)</f>
        <v>1500</v>
      </c>
      <c r="H411" s="436">
        <f>VLOOKUP(A411,Register!B:E,4,FALSE)</f>
        <v>40000</v>
      </c>
      <c r="I411" s="129">
        <v>44781.0</v>
      </c>
      <c r="J411" s="270"/>
      <c r="K411" s="270"/>
      <c r="L411" s="270"/>
      <c r="M411" s="270"/>
      <c r="N411" s="270"/>
      <c r="O411" s="270"/>
      <c r="P411" s="270"/>
      <c r="Q411" s="270"/>
      <c r="R411" s="270"/>
      <c r="S411" s="270"/>
      <c r="T411" s="270"/>
      <c r="U411" s="270"/>
      <c r="V411" s="270"/>
      <c r="W411" s="270"/>
      <c r="X411" s="270"/>
      <c r="Y411" s="270"/>
      <c r="Z411" s="270"/>
    </row>
    <row r="412" ht="15.75" customHeight="1">
      <c r="A412" s="111" t="s">
        <v>1484</v>
      </c>
      <c r="B412" s="156" t="str">
        <f>VLOOKUP(A412,Register!B:D,3,FALSE)</f>
        <v>0,17x838x942 RAS ALU/С</v>
      </c>
      <c r="C412" s="525" t="str">
        <f>VLOOKUP(B412,'Tech. sheet (2)'!A:G,5,FALSE)</f>
        <v>0,17x838x942 2,0/2,8 TH550</v>
      </c>
      <c r="D412" s="437" t="str">
        <f>VLOOKUP(B412,'Tech. sheet (2)'!A:G,6,FALSE)</f>
        <v>T-838-942-170TH550F2820-RAS</v>
      </c>
      <c r="E412" s="436" t="str">
        <f>VLOOKUP(B412,'Tech. sheet (2)'!A:H,8,FALSE)</f>
        <v>ПРЯМ</v>
      </c>
      <c r="F412" s="436" t="str">
        <f>VLOOKUP(B412,'Tech. sheet (2)'!A:J,9,FALSE)</f>
        <v>917х813</v>
      </c>
      <c r="G412" s="436">
        <f>VLOOKUP(B412,'Tech. sheet (2)'!A:J,10,FALSE)</f>
        <v>1500</v>
      </c>
      <c r="H412" s="436">
        <f>VLOOKUP(A412,Register!B:E,4,FALSE)</f>
        <v>40000</v>
      </c>
      <c r="I412" s="129">
        <v>44782.0</v>
      </c>
      <c r="J412" s="270"/>
      <c r="K412" s="270"/>
      <c r="L412" s="270"/>
      <c r="M412" s="270"/>
      <c r="N412" s="270"/>
      <c r="O412" s="270"/>
      <c r="P412" s="270"/>
      <c r="Q412" s="270"/>
      <c r="R412" s="270"/>
      <c r="S412" s="270"/>
      <c r="T412" s="270"/>
      <c r="U412" s="270"/>
      <c r="V412" s="270"/>
      <c r="W412" s="270"/>
      <c r="X412" s="270"/>
      <c r="Y412" s="270"/>
      <c r="Z412" s="270"/>
    </row>
    <row r="413" ht="15.75" customHeight="1">
      <c r="A413" s="111" t="s">
        <v>1474</v>
      </c>
      <c r="B413" s="156" t="str">
        <f>VLOOKUP(A413,Register!B:D,3,FALSE)</f>
        <v>0,14x975x925 G/C USK</v>
      </c>
      <c r="C413" s="525" t="str">
        <f>VLOOKUP(B413,'Tech. sheet (2)'!A:G,5,FALSE)</f>
        <v>0,14x975x925 2,8/2,8 TS550</v>
      </c>
      <c r="D413" s="437" t="str">
        <f>VLOOKUP(B413,'Tech. sheet (2)'!A:G,6,FALSE)</f>
        <v>T-975-925-140TS550S2828-USK</v>
      </c>
      <c r="E413" s="436" t="str">
        <f>VLOOKUP(B413,'Tech. sheet (2)'!A:H,8,FALSE)</f>
        <v>ПРЯМ</v>
      </c>
      <c r="F413" s="436" t="str">
        <f>VLOOKUP(B413,'Tech. sheet (2)'!A:J,9,FALSE)</f>
        <v>900 х 950</v>
      </c>
      <c r="G413" s="436">
        <f>VLOOKUP(B413,'Tech. sheet (2)'!A:J,10,FALSE)</f>
        <v>1500</v>
      </c>
      <c r="H413" s="436">
        <f>VLOOKUP(A413,Register!B:E,4,FALSE)</f>
        <v>30000</v>
      </c>
      <c r="I413" s="129">
        <v>44782.0</v>
      </c>
      <c r="J413" s="270"/>
      <c r="K413" s="270"/>
      <c r="L413" s="270"/>
      <c r="M413" s="270"/>
      <c r="N413" s="270"/>
      <c r="O413" s="270"/>
      <c r="P413" s="270"/>
      <c r="Q413" s="270"/>
      <c r="R413" s="270"/>
      <c r="S413" s="270"/>
      <c r="T413" s="270"/>
      <c r="U413" s="270"/>
      <c r="V413" s="270"/>
      <c r="W413" s="270"/>
      <c r="X413" s="270"/>
      <c r="Y413" s="270"/>
      <c r="Z413" s="270"/>
    </row>
    <row r="414" ht="15.75" customHeight="1">
      <c r="A414" s="111" t="s">
        <v>1485</v>
      </c>
      <c r="B414" s="156" t="str">
        <f>VLOOKUP(A414,Register!B:D,3,FALSE)</f>
        <v>OT62-ELQ6216A2A  USK ver3</v>
      </c>
      <c r="C414" s="525" t="str">
        <f>VLOOKUP(B414,'Tech. sheet (2)'!A:G,5,FALSE)</f>
        <v>0,17x954x848 2,8/2,8 TH435</v>
      </c>
      <c r="D414" s="437" t="str">
        <f>VLOOKUP(B414,'Tech. sheet (2)'!A:G,6,FALSE)</f>
        <v>M-954-848-170TH435S2828-USK</v>
      </c>
      <c r="E414" s="436" t="str">
        <f>VLOOKUP(B414,'Tech. sheet (2)'!A:H,8,FALSE)</f>
        <v>СКРОЛЛ</v>
      </c>
      <c r="F414" s="436" t="str">
        <f>VLOOKUP(B414,'Tech. sheet (2)'!A:J,9,FALSE)</f>
        <v>830x917</v>
      </c>
      <c r="G414" s="436">
        <f>VLOOKUP(B414,'Tech. sheet (2)'!A:J,10,FALSE)</f>
        <v>1500</v>
      </c>
      <c r="H414" s="436">
        <f>VLOOKUP(A414,Register!B:E,4,FALSE)</f>
        <v>30000</v>
      </c>
      <c r="I414" s="129">
        <v>44782.0</v>
      </c>
      <c r="J414" s="270"/>
      <c r="K414" s="270"/>
      <c r="L414" s="270"/>
      <c r="M414" s="270"/>
      <c r="N414" s="270"/>
      <c r="O414" s="270"/>
      <c r="P414" s="270"/>
      <c r="Q414" s="270"/>
      <c r="R414" s="270"/>
      <c r="S414" s="270"/>
      <c r="T414" s="270"/>
      <c r="U414" s="270"/>
      <c r="V414" s="270"/>
      <c r="W414" s="270"/>
      <c r="X414" s="270"/>
      <c r="Y414" s="270"/>
      <c r="Z414" s="270"/>
    </row>
    <row r="415" ht="15.75" customHeight="1">
      <c r="A415" s="111" t="s">
        <v>1486</v>
      </c>
      <c r="B415" s="156" t="str">
        <f>VLOOKUP(A415,Register!B:D,3,FALSE)</f>
        <v>OT62-ELQ6216A2A ver2</v>
      </c>
      <c r="C415" s="525" t="str">
        <f>VLOOKUP(B415,'Tech. sheet (2)'!A:G,5,FALSE)</f>
        <v>0,17x954x848 2,8/2,8 TH435</v>
      </c>
      <c r="D415" s="437" t="str">
        <f>VLOOKUP(B415,'Tech. sheet (2)'!A:G,6,FALSE)</f>
        <v>M-954-848-170TH435S2828-HBI</v>
      </c>
      <c r="E415" s="436" t="str">
        <f>VLOOKUP(B415,'Tech. sheet (2)'!A:H,8,FALSE)</f>
        <v>СКРОЛЛ</v>
      </c>
      <c r="F415" s="436" t="str">
        <f>VLOOKUP(B415,'Tech. sheet (2)'!A:J,9,FALSE)</f>
        <v>830x917</v>
      </c>
      <c r="G415" s="436">
        <f>VLOOKUP(B415,'Tech. sheet (2)'!A:J,10,FALSE)</f>
        <v>1500</v>
      </c>
      <c r="H415" s="436">
        <f>VLOOKUP(A415,Register!B:E,4,FALSE)</f>
        <v>30000</v>
      </c>
      <c r="I415" s="129">
        <v>44783.0</v>
      </c>
      <c r="J415" s="270"/>
      <c r="K415" s="270"/>
      <c r="L415" s="270"/>
      <c r="M415" s="270"/>
      <c r="N415" s="270"/>
      <c r="O415" s="270"/>
      <c r="P415" s="270"/>
      <c r="Q415" s="270"/>
      <c r="R415" s="270"/>
      <c r="S415" s="270"/>
      <c r="T415" s="270"/>
      <c r="U415" s="270"/>
      <c r="V415" s="270"/>
      <c r="W415" s="270"/>
      <c r="X415" s="270"/>
      <c r="Y415" s="270"/>
      <c r="Z415" s="270"/>
    </row>
    <row r="416" ht="15.75" customHeight="1">
      <c r="A416" s="111" t="s">
        <v>1487</v>
      </c>
      <c r="B416" s="156" t="str">
        <f>VLOOKUP(A416,Register!B:D,3,FALSE)</f>
        <v>0,18x860x873 HBI BLANK</v>
      </c>
      <c r="C416" s="525" t="str">
        <f>VLOOKUP(B416,'Tech. sheet (2)'!A:G,5,FALSE)</f>
        <v>0,18x860x873 2,0/2,8 TH550</v>
      </c>
      <c r="D416" s="437" t="str">
        <f>VLOOKUP(B416,'Tech. sheet (2)'!A:G,6,FALSE)</f>
        <v>M-860-873-180TH550F2820-HBI BLANK</v>
      </c>
      <c r="E416" s="436" t="str">
        <f>VLOOKUP(B416,'Tech. sheet (2)'!A:H,8,FALSE)</f>
        <v>СКРОЛЛ</v>
      </c>
      <c r="F416" s="436" t="str">
        <f>VLOOKUP(B416,'Tech. sheet (2)'!A:J,9,FALSE)</f>
        <v>903х844</v>
      </c>
      <c r="G416" s="436">
        <f>VLOOKUP(B416,'Tech. sheet (2)'!A:J,10,FALSE)</f>
        <v>1500</v>
      </c>
      <c r="H416" s="436">
        <f>VLOOKUP(A416,Register!B:E,4,FALSE)</f>
        <v>40000</v>
      </c>
      <c r="I416" s="129">
        <v>44783.0</v>
      </c>
      <c r="J416" s="270"/>
      <c r="K416" s="270"/>
      <c r="L416" s="270"/>
      <c r="M416" s="270"/>
      <c r="N416" s="270"/>
      <c r="O416" s="270"/>
      <c r="P416" s="270"/>
      <c r="Q416" s="270"/>
      <c r="R416" s="270"/>
      <c r="S416" s="270"/>
      <c r="T416" s="270"/>
      <c r="U416" s="270"/>
      <c r="V416" s="270"/>
      <c r="W416" s="270"/>
      <c r="X416" s="270"/>
      <c r="Y416" s="270"/>
      <c r="Z416" s="270"/>
    </row>
    <row r="417" ht="15.75" customHeight="1">
      <c r="A417" s="111" t="s">
        <v>1488</v>
      </c>
      <c r="B417" s="156" t="str">
        <f>VLOOKUP(A417,Register!B:D,3,FALSE)</f>
        <v>0,19x895x907 BLANK</v>
      </c>
      <c r="C417" s="525" t="str">
        <f>VLOOKUP(B417,'Tech. sheet (2)'!A:G,5,FALSE)</f>
        <v>0,19x895x907 2,8/2,0 TH550</v>
      </c>
      <c r="D417" s="437" t="str">
        <f>VLOOKUP(B417,'Tech. sheet (2)'!A:G,6,FALSE)</f>
        <v>M-895-907-190TH550F2820-HBI BLANK</v>
      </c>
      <c r="E417" s="436" t="str">
        <f>VLOOKUP(B417,'Tech. sheet (2)'!A:H,8,FALSE)</f>
        <v>СКРОЛЛ</v>
      </c>
      <c r="F417" s="436" t="str">
        <f>VLOOKUP(B417,'Tech. sheet (2)'!A:J,9,FALSE)</f>
        <v>932х870</v>
      </c>
      <c r="G417" s="436">
        <f>VLOOKUP(B417,'Tech. sheet (2)'!A:J,10,FALSE)</f>
        <v>1500</v>
      </c>
      <c r="H417" s="436">
        <f>VLOOKUP(A417,Register!B:E,4,FALSE)</f>
        <v>40000</v>
      </c>
      <c r="I417" s="129">
        <v>44783.0</v>
      </c>
      <c r="J417" s="270"/>
      <c r="K417" s="270"/>
      <c r="L417" s="270"/>
      <c r="M417" s="270"/>
      <c r="N417" s="270"/>
      <c r="O417" s="270"/>
      <c r="P417" s="270"/>
      <c r="Q417" s="270"/>
      <c r="R417" s="270"/>
      <c r="S417" s="270"/>
      <c r="T417" s="270"/>
      <c r="U417" s="270"/>
      <c r="V417" s="270"/>
      <c r="W417" s="270"/>
      <c r="X417" s="270"/>
      <c r="Y417" s="270"/>
      <c r="Z417" s="270"/>
    </row>
    <row r="418" ht="15.75" customHeight="1">
      <c r="A418" s="111" t="s">
        <v>1489</v>
      </c>
      <c r="B418" s="156" t="str">
        <f>VLOOKUP(A418,Register!B:D,3,FALSE)</f>
        <v>OT96 Alu/C USK auto</v>
      </c>
      <c r="C418" s="525" t="str">
        <f>VLOOKUP(B418,'Tech. sheet (2)'!A:G,5,FALSE)</f>
        <v>0,20x808x908 2,8/2,8 TH550</v>
      </c>
      <c r="D418" s="437" t="str">
        <f>VLOOKUP(B418,'Tech. sheet (2)'!A:G,6,FALSE)</f>
        <v>M-808-908-200TH550S2828-USK</v>
      </c>
      <c r="E418" s="436" t="str">
        <f>VLOOKUP(B418,'Tech. sheet (2)'!A:H,8,FALSE)</f>
        <v>СКРОЛЛ</v>
      </c>
      <c r="F418" s="436" t="str">
        <f>VLOOKUP(B418,'Tech. sheet (2)'!A:J,9,FALSE)</f>
        <v>900х771</v>
      </c>
      <c r="G418" s="436">
        <f>VLOOKUP(B418,'Tech. sheet (2)'!A:J,10,FALSE)</f>
        <v>1600</v>
      </c>
      <c r="H418" s="436">
        <f>VLOOKUP(A418,Register!B:E,4,FALSE)</f>
        <v>40000</v>
      </c>
      <c r="I418" s="129">
        <v>44784.0</v>
      </c>
      <c r="J418" s="270"/>
      <c r="K418" s="270"/>
      <c r="L418" s="270"/>
      <c r="M418" s="270"/>
      <c r="N418" s="270"/>
      <c r="O418" s="270"/>
      <c r="P418" s="270"/>
      <c r="Q418" s="270"/>
      <c r="R418" s="270"/>
      <c r="S418" s="270"/>
      <c r="T418" s="270"/>
      <c r="U418" s="270"/>
      <c r="V418" s="270"/>
      <c r="W418" s="270"/>
      <c r="X418" s="270"/>
      <c r="Y418" s="270"/>
      <c r="Z418" s="270"/>
    </row>
    <row r="419" ht="15.75" customHeight="1">
      <c r="A419" s="111" t="s">
        <v>1492</v>
      </c>
      <c r="B419" s="156" t="str">
        <f>VLOOKUP(A419,Register!B:D,3,FALSE)</f>
        <v>OT153-ELQ1554A0A USK</v>
      </c>
      <c r="C419" s="525" t="str">
        <f>VLOOKUP(B419,'Tech. sheet (2)'!A:G,5,FALSE)</f>
        <v>0,27x950x876 5,6/2,8 TH435 USK</v>
      </c>
      <c r="D419" s="437" t="str">
        <f>VLOOKUP(B419,'Tech. sheet (2)'!A:G,6,FALSE)</f>
        <v>M-950-876-270TH435F5628-USK</v>
      </c>
      <c r="E419" s="436" t="str">
        <f>VLOOKUP(B419,'Tech. sheet (2)'!A:H,8,FALSE)</f>
        <v>СКРОЛЛ</v>
      </c>
      <c r="F419" s="436" t="str">
        <f>VLOOKUP(B419,'Tech. sheet (2)'!A:J,9,FALSE)</f>
        <v>920х935</v>
      </c>
      <c r="G419" s="436">
        <f>VLOOKUP(B419,'Tech. sheet (2)'!A:J,10,FALSE)</f>
        <v>1100</v>
      </c>
      <c r="H419" s="436">
        <f>VLOOKUP(A419,Register!B:E,4,FALSE)</f>
        <v>15000</v>
      </c>
      <c r="I419" s="129">
        <v>44784.0</v>
      </c>
      <c r="J419" s="270"/>
      <c r="K419" s="270"/>
      <c r="L419" s="270"/>
      <c r="M419" s="270"/>
      <c r="N419" s="270"/>
      <c r="O419" s="270"/>
      <c r="P419" s="270"/>
      <c r="Q419" s="270"/>
      <c r="R419" s="270"/>
      <c r="S419" s="270"/>
      <c r="T419" s="270"/>
      <c r="U419" s="270"/>
      <c r="V419" s="270"/>
      <c r="W419" s="270"/>
      <c r="X419" s="270"/>
      <c r="Y419" s="270"/>
      <c r="Z419" s="270"/>
    </row>
    <row r="420" ht="15.75" customHeight="1">
      <c r="A420" s="111" t="s">
        <v>1493</v>
      </c>
      <c r="B420" s="156" t="str">
        <f>VLOOKUP(A420,Register!B:D,3,FALSE)</f>
        <v>OT153-ELQ1554A0A</v>
      </c>
      <c r="C420" s="525" t="str">
        <f>VLOOKUP(B420,'Tech. sheet (2)'!A:G,5,FALSE)</f>
        <v>0,27x950x876 5,6/2,8 TH435 HBI</v>
      </c>
      <c r="D420" s="437" t="str">
        <f>VLOOKUP(B420,'Tech. sheet (2)'!A:G,6,FALSE)</f>
        <v>M-950-876-270TH435F5628-HBI</v>
      </c>
      <c r="E420" s="436" t="str">
        <f>VLOOKUP(B420,'Tech. sheet (2)'!A:H,8,FALSE)</f>
        <v>СКРОЛЛ</v>
      </c>
      <c r="F420" s="436" t="str">
        <f>VLOOKUP(B420,'Tech. sheet (2)'!A:J,9,FALSE)</f>
        <v>920х935</v>
      </c>
      <c r="G420" s="436">
        <f>VLOOKUP(B420,'Tech. sheet (2)'!A:J,10,FALSE)</f>
        <v>1100</v>
      </c>
      <c r="H420" s="436">
        <f>VLOOKUP(A420,Register!B:E,4,FALSE)</f>
        <v>11000</v>
      </c>
      <c r="I420" s="129">
        <v>44784.0</v>
      </c>
      <c r="J420" s="270"/>
      <c r="K420" s="270"/>
      <c r="L420" s="270"/>
      <c r="M420" s="270"/>
      <c r="N420" s="270"/>
      <c r="O420" s="270"/>
      <c r="P420" s="270"/>
      <c r="Q420" s="270"/>
      <c r="R420" s="270"/>
      <c r="S420" s="270"/>
      <c r="T420" s="270"/>
      <c r="U420" s="270"/>
      <c r="V420" s="270"/>
      <c r="W420" s="270"/>
      <c r="X420" s="270"/>
      <c r="Y420" s="270"/>
      <c r="Z420" s="270"/>
    </row>
    <row r="421" ht="15.75" customHeight="1">
      <c r="A421" s="111" t="s">
        <v>1494</v>
      </c>
      <c r="B421" s="156" t="str">
        <f>VLOOKUP(A421,Register!B:D,3,FALSE)</f>
        <v>0,17x896x795 BLANK</v>
      </c>
      <c r="C421" s="525" t="str">
        <f>VLOOKUP(B421,'Tech. sheet (2)'!A:G,5,FALSE)</f>
        <v>0,17x896x795 2,8/2,8 TH550</v>
      </c>
      <c r="D421" s="437" t="str">
        <f>VLOOKUP(B421,'Tech. sheet (2)'!A:G,6,FALSE)</f>
        <v>T-896-795-170TH550F2828-HBI BLANK</v>
      </c>
      <c r="E421" s="436" t="str">
        <f>VLOOKUP(B421,'Tech. sheet (2)'!A:H,8,FALSE)</f>
        <v>ПРЯМ</v>
      </c>
      <c r="F421" s="436" t="str">
        <f>VLOOKUP(B421,'Tech. sheet (2)'!A:J,9,FALSE)</f>
        <v>770х869</v>
      </c>
      <c r="G421" s="436">
        <f>VLOOKUP(B421,'Tech. sheet (2)'!A:J,10,FALSE)</f>
        <v>1500</v>
      </c>
      <c r="H421" s="436">
        <f>VLOOKUP(A421,Register!B:E,4,FALSE)</f>
        <v>30000</v>
      </c>
      <c r="I421" s="129">
        <v>44784.0</v>
      </c>
      <c r="J421" s="270"/>
      <c r="K421" s="270"/>
      <c r="L421" s="270"/>
      <c r="M421" s="270"/>
      <c r="N421" s="270"/>
      <c r="O421" s="270"/>
      <c r="P421" s="270"/>
      <c r="Q421" s="270"/>
      <c r="R421" s="270"/>
      <c r="S421" s="270"/>
      <c r="T421" s="270"/>
      <c r="U421" s="270"/>
      <c r="V421" s="270"/>
      <c r="W421" s="270"/>
      <c r="X421" s="270"/>
      <c r="Y421" s="270"/>
      <c r="Z421" s="270"/>
    </row>
    <row r="422" ht="15.75" customHeight="1">
      <c r="A422" s="111" t="s">
        <v>1496</v>
      </c>
      <c r="B422" s="156" t="str">
        <f>VLOOKUP(A422,Register!B:D,3,FALSE)</f>
        <v>0,17x896x795 BLANK</v>
      </c>
      <c r="C422" s="525" t="str">
        <f>VLOOKUP(B422,'Tech. sheet (2)'!A:G,5,FALSE)</f>
        <v>0,17x896x795 2,8/2,8 TH550</v>
      </c>
      <c r="D422" s="437" t="str">
        <f>VLOOKUP(B422,'Tech. sheet (2)'!A:G,6,FALSE)</f>
        <v>T-896-795-170TH550F2828-HBI BLANK</v>
      </c>
      <c r="E422" s="436" t="str">
        <f>VLOOKUP(B422,'Tech. sheet (2)'!A:H,8,FALSE)</f>
        <v>ПРЯМ</v>
      </c>
      <c r="F422" s="436" t="str">
        <f>VLOOKUP(B422,'Tech. sheet (2)'!A:J,9,FALSE)</f>
        <v>770х869</v>
      </c>
      <c r="G422" s="436">
        <f>VLOOKUP(B422,'Tech. sheet (2)'!A:J,10,FALSE)</f>
        <v>1500</v>
      </c>
      <c r="H422" s="436">
        <f>VLOOKUP(A422,Register!B:E,4,FALSE)</f>
        <v>30000</v>
      </c>
      <c r="I422" s="129">
        <v>44785.0</v>
      </c>
      <c r="J422" s="270"/>
      <c r="K422" s="270"/>
      <c r="L422" s="270"/>
      <c r="M422" s="270"/>
      <c r="N422" s="270"/>
      <c r="O422" s="270"/>
      <c r="P422" s="270"/>
      <c r="Q422" s="270"/>
      <c r="R422" s="270"/>
      <c r="S422" s="270"/>
      <c r="T422" s="270"/>
      <c r="U422" s="270"/>
      <c r="V422" s="270"/>
      <c r="W422" s="270"/>
      <c r="X422" s="270"/>
      <c r="Y422" s="270"/>
      <c r="Z422" s="270"/>
    </row>
    <row r="423" ht="15.75" customHeight="1">
      <c r="A423" s="111" t="s">
        <v>1497</v>
      </c>
      <c r="B423" s="156" t="str">
        <f>VLOOKUP(A423,Register!B:D,3,FALSE)</f>
        <v>0,18x896x795 RAS BLANK</v>
      </c>
      <c r="C423" s="525" t="str">
        <f>VLOOKUP(B423,'Tech. sheet (2)'!A:G,5,FALSE)</f>
        <v>0,18x896x795 2,8/5,0 TH550</v>
      </c>
      <c r="D423" s="437" t="str">
        <f>VLOOKUP(B423,'Tech. sheet (2)'!A:G,6,FALSE)</f>
        <v>T-896-795-180TH550F2850-RAS BLANK</v>
      </c>
      <c r="E423" s="436" t="str">
        <f>VLOOKUP(B423,'Tech. sheet (2)'!A:H,8,FALSE)</f>
        <v>ПРЯМ</v>
      </c>
      <c r="F423" s="436" t="str">
        <f>VLOOKUP(B423,'Tech. sheet (2)'!A:J,9,FALSE)</f>
        <v>770х869</v>
      </c>
      <c r="G423" s="436">
        <f>VLOOKUP(B423,'Tech. sheet (2)'!A:J,10,FALSE)</f>
        <v>1500</v>
      </c>
      <c r="H423" s="436">
        <f>VLOOKUP(A423,Register!B:E,4,FALSE)</f>
        <v>35000</v>
      </c>
      <c r="I423" s="129">
        <v>44785.0</v>
      </c>
      <c r="J423" s="270"/>
      <c r="K423" s="270"/>
      <c r="L423" s="270"/>
      <c r="M423" s="270"/>
      <c r="N423" s="270"/>
      <c r="O423" s="270"/>
      <c r="P423" s="270"/>
      <c r="Q423" s="270"/>
      <c r="R423" s="270"/>
      <c r="S423" s="270"/>
      <c r="T423" s="270"/>
      <c r="U423" s="270"/>
      <c r="V423" s="270"/>
      <c r="W423" s="270"/>
      <c r="X423" s="270"/>
      <c r="Y423" s="270"/>
      <c r="Z423" s="270"/>
    </row>
    <row r="424" ht="15.75" customHeight="1">
      <c r="A424" s="111" t="s">
        <v>1498</v>
      </c>
      <c r="B424" s="156" t="str">
        <f>VLOOKUP(A424,Register!B:D,3,FALSE)</f>
        <v>0,18x896x795 RAS BLANK</v>
      </c>
      <c r="C424" s="525" t="str">
        <f>VLOOKUP(B424,'Tech. sheet (2)'!A:G,5,FALSE)</f>
        <v>0,18x896x795 2,8/5,0 TH550</v>
      </c>
      <c r="D424" s="437" t="str">
        <f>VLOOKUP(B424,'Tech. sheet (2)'!A:G,6,FALSE)</f>
        <v>T-896-795-180TH550F2850-RAS BLANK</v>
      </c>
      <c r="E424" s="436" t="str">
        <f>VLOOKUP(B424,'Tech. sheet (2)'!A:H,8,FALSE)</f>
        <v>ПРЯМ</v>
      </c>
      <c r="F424" s="436" t="str">
        <f>VLOOKUP(B424,'Tech. sheet (2)'!A:J,9,FALSE)</f>
        <v>770х869</v>
      </c>
      <c r="G424" s="436">
        <f>VLOOKUP(B424,'Tech. sheet (2)'!A:J,10,FALSE)</f>
        <v>1500</v>
      </c>
      <c r="H424" s="436">
        <f>VLOOKUP(A424,Register!B:E,4,FALSE)</f>
        <v>35000</v>
      </c>
      <c r="I424" s="129">
        <v>44786.0</v>
      </c>
      <c r="J424" s="270"/>
      <c r="K424" s="270"/>
      <c r="L424" s="270"/>
      <c r="M424" s="270"/>
      <c r="N424" s="270"/>
      <c r="O424" s="270"/>
      <c r="P424" s="270"/>
      <c r="Q424" s="270"/>
      <c r="R424" s="270"/>
      <c r="S424" s="270"/>
      <c r="T424" s="270"/>
      <c r="U424" s="270"/>
      <c r="V424" s="270"/>
      <c r="W424" s="270"/>
      <c r="X424" s="270"/>
      <c r="Y424" s="270"/>
      <c r="Z424" s="270"/>
    </row>
    <row r="425" ht="15.75" customHeight="1">
      <c r="A425" s="111" t="s">
        <v>1501</v>
      </c>
      <c r="B425" s="156" t="str">
        <f>VLOOKUP(A425,Register!B:D,3,FALSE)</f>
        <v>0,17x840x942 BLANK</v>
      </c>
      <c r="C425" s="525" t="str">
        <f>VLOOKUP(B425,'Tech. sheet (2)'!A:G,5,FALSE)</f>
        <v>0,17x840x942 2,8/2,8 TS550</v>
      </c>
      <c r="D425" s="437" t="str">
        <f>VLOOKUP(B425,'Tech. sheet (2)'!A:G,6,FALSE)</f>
        <v>T-840-942-170TS550F2828-HBI</v>
      </c>
      <c r="E425" s="436" t="str">
        <f>VLOOKUP(B425,'Tech. sheet (2)'!A:H,8,FALSE)</f>
        <v>ПРЯМ</v>
      </c>
      <c r="F425" s="436" t="str">
        <f>VLOOKUP(B425,'Tech. sheet (2)'!A:J,9,FALSE)</f>
        <v>917х813</v>
      </c>
      <c r="G425" s="436">
        <f>VLOOKUP(B425,'Tech. sheet (2)'!A:J,10,FALSE)</f>
        <v>1700</v>
      </c>
      <c r="H425" s="436">
        <f>VLOOKUP(A425,Register!B:E,4,FALSE)</f>
        <v>20000</v>
      </c>
      <c r="I425" s="129">
        <v>44786.0</v>
      </c>
      <c r="J425" s="270"/>
      <c r="K425" s="270"/>
      <c r="L425" s="270"/>
      <c r="M425" s="270"/>
      <c r="N425" s="270"/>
      <c r="O425" s="270"/>
      <c r="P425" s="270"/>
      <c r="Q425" s="270"/>
      <c r="R425" s="270"/>
      <c r="S425" s="270"/>
      <c r="T425" s="270"/>
      <c r="U425" s="270"/>
      <c r="V425" s="270"/>
      <c r="W425" s="270"/>
      <c r="X425" s="270"/>
      <c r="Y425" s="270"/>
      <c r="Z425" s="270"/>
    </row>
    <row r="426" ht="15.75" customHeight="1">
      <c r="A426" s="111" t="s">
        <v>1490</v>
      </c>
      <c r="B426" s="156" t="str">
        <f>VLOOKUP(A426,Register!B:D,3,FALSE)</f>
        <v>OT96 Alu/C HBI auto</v>
      </c>
      <c r="C426" s="525" t="str">
        <f>VLOOKUP(B426,'Tech. sheet (2)'!A:G,5,FALSE)</f>
        <v>0,20x808x908 2,8/2,8 TH550</v>
      </c>
      <c r="D426" s="437" t="str">
        <f>VLOOKUP(B426,'Tech. sheet (2)'!A:G,6,FALSE)</f>
        <v>M-808-908-200TH550S2828-HBI</v>
      </c>
      <c r="E426" s="436" t="str">
        <f>VLOOKUP(B426,'Tech. sheet (2)'!A:H,8,FALSE)</f>
        <v>СКРОЛЛ</v>
      </c>
      <c r="F426" s="436" t="str">
        <f>VLOOKUP(B426,'Tech. sheet (2)'!A:J,9,FALSE)</f>
        <v>900х771</v>
      </c>
      <c r="G426" s="436">
        <f>VLOOKUP(B426,'Tech. sheet (2)'!A:J,10,FALSE)</f>
        <v>1600</v>
      </c>
      <c r="H426" s="436">
        <f>VLOOKUP(A426,Register!B:E,4,FALSE)</f>
        <v>30000</v>
      </c>
      <c r="I426" s="129">
        <v>44786.0</v>
      </c>
      <c r="J426" s="270"/>
      <c r="K426" s="270"/>
      <c r="L426" s="270"/>
      <c r="M426" s="270"/>
      <c r="N426" s="270"/>
      <c r="O426" s="270"/>
      <c r="P426" s="270"/>
      <c r="Q426" s="270"/>
      <c r="R426" s="270"/>
      <c r="S426" s="270"/>
      <c r="T426" s="270"/>
      <c r="U426" s="270"/>
      <c r="V426" s="270"/>
      <c r="W426" s="270"/>
      <c r="X426" s="270"/>
      <c r="Y426" s="270"/>
      <c r="Z426" s="270"/>
    </row>
    <row r="427" ht="15.75" customHeight="1">
      <c r="A427" s="111" t="s">
        <v>1491</v>
      </c>
      <c r="B427" s="156" t="str">
        <f>VLOOKUP(A427,Register!B:D,3,FALSE)</f>
        <v>0,20x808x908 HBI BLANK</v>
      </c>
      <c r="C427" s="525" t="str">
        <f>VLOOKUP(B427,'Tech. sheet (2)'!A:G,5,FALSE)</f>
        <v>0,20x808x908 2,8/2,8 TH550</v>
      </c>
      <c r="D427" s="437" t="str">
        <f>VLOOKUP(B427,'Tech. sheet (2)'!A:G,6,FALSE)</f>
        <v>M-808-908-200TH550S2828-HBI BLANK</v>
      </c>
      <c r="E427" s="436" t="str">
        <f>VLOOKUP(B427,'Tech. sheet (2)'!A:H,8,FALSE)</f>
        <v>СКРОЛЛ</v>
      </c>
      <c r="F427" s="436" t="str">
        <f>VLOOKUP(B427,'Tech. sheet (2)'!A:J,9,FALSE)</f>
        <v>900х771</v>
      </c>
      <c r="G427" s="436">
        <f>VLOOKUP(B427,'Tech. sheet (2)'!A:J,10,FALSE)</f>
        <v>1600</v>
      </c>
      <c r="H427" s="436">
        <f>VLOOKUP(A427,Register!B:E,4,FALSE)</f>
        <v>38000</v>
      </c>
      <c r="I427" s="129">
        <v>44787.0</v>
      </c>
      <c r="J427" s="270"/>
      <c r="K427" s="270"/>
      <c r="L427" s="270"/>
      <c r="M427" s="270"/>
      <c r="N427" s="270"/>
      <c r="O427" s="270"/>
      <c r="P427" s="270"/>
      <c r="Q427" s="270"/>
      <c r="R427" s="270"/>
      <c r="S427" s="270"/>
      <c r="T427" s="270"/>
      <c r="U427" s="270"/>
      <c r="V427" s="270"/>
      <c r="W427" s="270"/>
      <c r="X427" s="270"/>
      <c r="Y427" s="270"/>
      <c r="Z427" s="270"/>
    </row>
    <row r="428" ht="15.75" customHeight="1">
      <c r="A428" s="111" t="s">
        <v>1499</v>
      </c>
      <c r="B428" s="156" t="str">
        <f>VLOOKUP(A428,Register!B:D,3,FALSE)</f>
        <v>0,18x808x908 HBI BLANK</v>
      </c>
      <c r="C428" s="525" t="str">
        <f>VLOOKUP(B428,'Tech. sheet (2)'!A:G,5,FALSE)</f>
        <v>0,18x808x908 2,8/2,8 TH550</v>
      </c>
      <c r="D428" s="437" t="str">
        <f>VLOOKUP(B428,'Tech. sheet (2)'!A:G,6,FALSE)</f>
        <v>M-808-908-180TH550S2828-HBI BLANK</v>
      </c>
      <c r="E428" s="436" t="str">
        <f>VLOOKUP(B428,'Tech. sheet (2)'!A:H,8,FALSE)</f>
        <v>СКРОЛЛ</v>
      </c>
      <c r="F428" s="436" t="str">
        <f>VLOOKUP(B428,'Tech. sheet (2)'!A:J,9,FALSE)</f>
        <v>900х771</v>
      </c>
      <c r="G428" s="436">
        <f>VLOOKUP(B428,'Tech. sheet (2)'!A:J,10,FALSE)</f>
        <v>1600</v>
      </c>
      <c r="H428" s="436">
        <f>VLOOKUP(A428,Register!B:E,4,FALSE)</f>
        <v>10000</v>
      </c>
      <c r="I428" s="129">
        <v>44787.0</v>
      </c>
      <c r="J428" s="270"/>
      <c r="K428" s="270"/>
      <c r="L428" s="270"/>
      <c r="M428" s="270"/>
      <c r="N428" s="270"/>
      <c r="O428" s="270"/>
      <c r="P428" s="270"/>
      <c r="Q428" s="270"/>
      <c r="R428" s="270"/>
      <c r="S428" s="270"/>
      <c r="T428" s="270"/>
      <c r="U428" s="270"/>
      <c r="V428" s="270"/>
      <c r="W428" s="270"/>
      <c r="X428" s="270"/>
      <c r="Y428" s="270"/>
      <c r="Z428" s="270"/>
    </row>
    <row r="429" ht="15.75" customHeight="1">
      <c r="A429" s="111" t="s">
        <v>1500</v>
      </c>
      <c r="B429" s="156" t="str">
        <f>VLOOKUP(A429,Register!B:D,3,FALSE)</f>
        <v>OT070-ELQ7013A9A </v>
      </c>
      <c r="C429" s="525" t="str">
        <f>VLOOKUP(B429,'Tech. sheet (2)'!A:G,5,FALSE)</f>
        <v>0,17x922x868 2,8/2,8 TH580</v>
      </c>
      <c r="D429" s="437" t="str">
        <f>VLOOKUP(B429,'Tech. sheet (2)'!A:G,6,FALSE)</f>
        <v>M-922-868-170TH580S2828-HBI</v>
      </c>
      <c r="E429" s="436" t="str">
        <f>VLOOKUP(B429,'Tech. sheet (2)'!A:H,8,FALSE)</f>
        <v>СКРОЛЛ</v>
      </c>
      <c r="F429" s="436" t="str">
        <f>VLOOKUP(B429,'Tech. sheet (2)'!A:J,9,FALSE)</f>
        <v>884х850</v>
      </c>
      <c r="G429" s="436">
        <f>VLOOKUP(B429,'Tech. sheet (2)'!A:J,10,FALSE)</f>
        <v>1500</v>
      </c>
      <c r="H429" s="436">
        <f>VLOOKUP(A429,Register!B:E,4,FALSE)</f>
        <v>25000</v>
      </c>
      <c r="I429" s="129">
        <v>44787.0</v>
      </c>
      <c r="J429" s="270"/>
      <c r="K429" s="270"/>
      <c r="L429" s="270"/>
      <c r="M429" s="270"/>
      <c r="N429" s="270"/>
      <c r="O429" s="270"/>
      <c r="P429" s="270"/>
      <c r="Q429" s="270"/>
      <c r="R429" s="270"/>
      <c r="S429" s="270"/>
      <c r="T429" s="270"/>
      <c r="U429" s="270"/>
      <c r="V429" s="270"/>
      <c r="W429" s="270"/>
      <c r="X429" s="270"/>
      <c r="Y429" s="270"/>
      <c r="Z429" s="270"/>
    </row>
    <row r="430" ht="15.75" customHeight="1">
      <c r="A430" s="111" t="s">
        <v>1502</v>
      </c>
      <c r="B430" s="156" t="str">
        <f>VLOOKUP(A430,Register!B:D,3,FALSE)</f>
        <v>OT99 USK ALU/G</v>
      </c>
      <c r="C430" s="525" t="str">
        <f>VLOOKUP(B430,'Tech. sheet (2)'!A:G,5,FALSE)</f>
        <v>0,20x838x941,7 2,8/2,0 TH550</v>
      </c>
      <c r="D430" s="437" t="str">
        <f>VLOOKUP(B430,'Tech. sheet (2)'!A:G,6,FALSE)</f>
        <v>M-838-941,7-200TH550F2820-USK</v>
      </c>
      <c r="E430" s="436" t="str">
        <f>VLOOKUP(B430,'Tech. sheet (2)'!A:H,8,FALSE)</f>
        <v>СКРОЛЛ</v>
      </c>
      <c r="F430" s="436" t="str">
        <f>VLOOKUP(B430,'Tech. sheet (2)'!A:J,9,FALSE)</f>
        <v>917x813</v>
      </c>
      <c r="G430" s="436">
        <f>VLOOKUP(B430,'Tech. sheet (2)'!A:J,10,FALSE)</f>
        <v>1500</v>
      </c>
      <c r="H430" s="436">
        <f>VLOOKUP(A430,Register!B:E,4,FALSE)</f>
        <v>22000</v>
      </c>
      <c r="I430" s="129">
        <v>44787.0</v>
      </c>
      <c r="J430" s="270"/>
      <c r="K430" s="270"/>
      <c r="L430" s="270"/>
      <c r="M430" s="270"/>
      <c r="N430" s="270"/>
      <c r="O430" s="270"/>
      <c r="P430" s="270"/>
      <c r="Q430" s="270"/>
      <c r="R430" s="270"/>
      <c r="S430" s="270"/>
      <c r="T430" s="270"/>
      <c r="U430" s="270"/>
      <c r="V430" s="270"/>
      <c r="W430" s="270"/>
      <c r="X430" s="270"/>
      <c r="Y430" s="270"/>
      <c r="Z430" s="270"/>
    </row>
    <row r="431" ht="15.75" customHeight="1">
      <c r="A431" s="111" t="s">
        <v>1504</v>
      </c>
      <c r="B431" s="156" t="str">
        <f>VLOOKUP(A431,Register!B:D,3,FALSE)</f>
        <v>0,17x896x795 BLANK</v>
      </c>
      <c r="C431" s="525" t="str">
        <f>VLOOKUP(B431,'Tech. sheet (2)'!A:G,5,FALSE)</f>
        <v>0,17x896x795 2,8/2,8 TH550</v>
      </c>
      <c r="D431" s="437" t="str">
        <f>VLOOKUP(B431,'Tech. sheet (2)'!A:G,6,FALSE)</f>
        <v>T-896-795-170TH550F2828-HBI BLANK</v>
      </c>
      <c r="E431" s="436" t="str">
        <f>VLOOKUP(B431,'Tech. sheet (2)'!A:H,8,FALSE)</f>
        <v>ПРЯМ</v>
      </c>
      <c r="F431" s="436" t="str">
        <f>VLOOKUP(B431,'Tech. sheet (2)'!A:J,9,FALSE)</f>
        <v>770х869</v>
      </c>
      <c r="G431" s="436">
        <f>VLOOKUP(B431,'Tech. sheet (2)'!A:J,10,FALSE)</f>
        <v>1500</v>
      </c>
      <c r="H431" s="436">
        <f>VLOOKUP(A431,Register!B:E,4,FALSE)</f>
        <v>32000</v>
      </c>
      <c r="I431" s="129">
        <v>44787.0</v>
      </c>
      <c r="J431" s="270"/>
      <c r="K431" s="270"/>
      <c r="L431" s="270"/>
      <c r="M431" s="270"/>
      <c r="N431" s="270"/>
      <c r="O431" s="270"/>
      <c r="P431" s="270"/>
      <c r="Q431" s="270"/>
      <c r="R431" s="270"/>
      <c r="S431" s="270"/>
      <c r="T431" s="270"/>
      <c r="U431" s="270"/>
      <c r="V431" s="270"/>
      <c r="W431" s="270"/>
      <c r="X431" s="270"/>
      <c r="Y431" s="270"/>
      <c r="Z431" s="270"/>
    </row>
    <row r="432" ht="15.75" customHeight="1">
      <c r="A432" s="111" t="s">
        <v>1505</v>
      </c>
      <c r="B432" s="156" t="str">
        <f>VLOOKUP(A432,Register!B:D,3,FALSE)</f>
        <v>0,19x895x907 BLANK</v>
      </c>
      <c r="C432" s="525" t="str">
        <f>VLOOKUP(B432,'Tech. sheet (2)'!A:G,5,FALSE)</f>
        <v>0,19x895x907 2,8/2,0 TH550</v>
      </c>
      <c r="D432" s="437" t="str">
        <f>VLOOKUP(B432,'Tech. sheet (2)'!A:G,6,FALSE)</f>
        <v>M-895-907-190TH550F2820-HBI BLANK</v>
      </c>
      <c r="E432" s="436" t="str">
        <f>VLOOKUP(B432,'Tech. sheet (2)'!A:H,8,FALSE)</f>
        <v>СКРОЛЛ</v>
      </c>
      <c r="F432" s="436" t="str">
        <f>VLOOKUP(B432,'Tech. sheet (2)'!A:J,9,FALSE)</f>
        <v>932х870</v>
      </c>
      <c r="G432" s="436">
        <f>VLOOKUP(B432,'Tech. sheet (2)'!A:J,10,FALSE)</f>
        <v>1500</v>
      </c>
      <c r="H432" s="436">
        <f>VLOOKUP(A432,Register!B:E,4,FALSE)</f>
        <v>40000</v>
      </c>
      <c r="I432" s="129">
        <v>44788.0</v>
      </c>
      <c r="J432" s="270"/>
      <c r="K432" s="270"/>
      <c r="L432" s="270"/>
      <c r="M432" s="270"/>
      <c r="N432" s="270"/>
      <c r="O432" s="270"/>
      <c r="P432" s="270"/>
      <c r="Q432" s="270"/>
      <c r="R432" s="270"/>
      <c r="S432" s="270"/>
      <c r="T432" s="270"/>
      <c r="U432" s="270"/>
      <c r="V432" s="270"/>
      <c r="W432" s="270"/>
      <c r="X432" s="270"/>
      <c r="Y432" s="270"/>
      <c r="Z432" s="270"/>
    </row>
    <row r="433" ht="15.75" customHeight="1">
      <c r="A433" s="111" t="s">
        <v>1506</v>
      </c>
      <c r="B433" s="156" t="str">
        <f>VLOOKUP(A433,Register!B:D,3,FALSE)</f>
        <v>0,19x895x907 BLANK</v>
      </c>
      <c r="C433" s="525" t="str">
        <f>VLOOKUP(B433,'Tech. sheet (2)'!A:G,5,FALSE)</f>
        <v>0,19x895x907 2,8/2,0 TH550</v>
      </c>
      <c r="D433" s="437" t="str">
        <f>VLOOKUP(B433,'Tech. sheet (2)'!A:G,6,FALSE)</f>
        <v>M-895-907-190TH550F2820-HBI BLANK</v>
      </c>
      <c r="E433" s="436" t="str">
        <f>VLOOKUP(B433,'Tech. sheet (2)'!A:H,8,FALSE)</f>
        <v>СКРОЛЛ</v>
      </c>
      <c r="F433" s="436" t="str">
        <f>VLOOKUP(B433,'Tech. sheet (2)'!A:J,9,FALSE)</f>
        <v>932х870</v>
      </c>
      <c r="G433" s="436">
        <f>VLOOKUP(B433,'Tech. sheet (2)'!A:J,10,FALSE)</f>
        <v>1500</v>
      </c>
      <c r="H433" s="436">
        <f>VLOOKUP(A433,Register!B:E,4,FALSE)</f>
        <v>40000</v>
      </c>
      <c r="I433" s="129">
        <v>44788.0</v>
      </c>
      <c r="J433" s="270"/>
      <c r="K433" s="270"/>
      <c r="L433" s="270"/>
      <c r="M433" s="270"/>
      <c r="N433" s="270"/>
      <c r="O433" s="270"/>
      <c r="P433" s="270"/>
      <c r="Q433" s="270"/>
      <c r="R433" s="270"/>
      <c r="S433" s="270"/>
      <c r="T433" s="270"/>
      <c r="U433" s="270"/>
      <c r="V433" s="270"/>
      <c r="W433" s="270"/>
      <c r="X433" s="270"/>
      <c r="Y433" s="270"/>
      <c r="Z433" s="270"/>
    </row>
    <row r="434" ht="15.75" customHeight="1">
      <c r="A434" s="111" t="s">
        <v>1507</v>
      </c>
      <c r="B434" s="156" t="str">
        <f>VLOOKUP(A434,Register!B:D,3,FALSE)</f>
        <v>OT62-ELQ6216A2A  USK ver3</v>
      </c>
      <c r="C434" s="525" t="str">
        <f>VLOOKUP(B434,'Tech. sheet (2)'!A:G,5,FALSE)</f>
        <v>0,17x954x848 2,8/2,8 TH435</v>
      </c>
      <c r="D434" s="437" t="str">
        <f>VLOOKUP(B434,'Tech. sheet (2)'!A:G,6,FALSE)</f>
        <v>M-954-848-170TH435S2828-USK</v>
      </c>
      <c r="E434" s="436" t="str">
        <f>VLOOKUP(B434,'Tech. sheet (2)'!A:H,8,FALSE)</f>
        <v>СКРОЛЛ</v>
      </c>
      <c r="F434" s="436" t="str">
        <f>VLOOKUP(B434,'Tech. sheet (2)'!A:J,9,FALSE)</f>
        <v>830x917</v>
      </c>
      <c r="G434" s="436">
        <f>VLOOKUP(B434,'Tech. sheet (2)'!A:J,10,FALSE)</f>
        <v>1500</v>
      </c>
      <c r="H434" s="436">
        <f>VLOOKUP(A434,Register!B:E,4,FALSE)</f>
        <v>30000</v>
      </c>
      <c r="I434" s="129">
        <v>44788.0</v>
      </c>
      <c r="J434" s="270"/>
      <c r="K434" s="270"/>
      <c r="L434" s="270"/>
      <c r="M434" s="270"/>
      <c r="N434" s="270"/>
      <c r="O434" s="270"/>
      <c r="P434" s="270"/>
      <c r="Q434" s="270"/>
      <c r="R434" s="270"/>
      <c r="S434" s="270"/>
      <c r="T434" s="270"/>
      <c r="U434" s="270"/>
      <c r="V434" s="270"/>
      <c r="W434" s="270"/>
      <c r="X434" s="270"/>
      <c r="Y434" s="270"/>
      <c r="Z434" s="270"/>
    </row>
    <row r="435" ht="15.75" customHeight="1">
      <c r="A435" s="111" t="s">
        <v>1508</v>
      </c>
      <c r="B435" s="156" t="str">
        <f>VLOOKUP(A435,Register!B:D,3,FALSE)</f>
        <v>OT62-ELQ6216A2A ver2</v>
      </c>
      <c r="C435" s="525" t="str">
        <f>VLOOKUP(B435,'Tech. sheet (2)'!A:G,5,FALSE)</f>
        <v>0,17x954x848 2,8/2,8 TH435</v>
      </c>
      <c r="D435" s="437" t="str">
        <f>VLOOKUP(B435,'Tech. sheet (2)'!A:G,6,FALSE)</f>
        <v>M-954-848-170TH435S2828-HBI</v>
      </c>
      <c r="E435" s="436" t="str">
        <f>VLOOKUP(B435,'Tech. sheet (2)'!A:H,8,FALSE)</f>
        <v>СКРОЛЛ</v>
      </c>
      <c r="F435" s="436" t="str">
        <f>VLOOKUP(B435,'Tech. sheet (2)'!A:J,9,FALSE)</f>
        <v>830x917</v>
      </c>
      <c r="G435" s="436">
        <f>VLOOKUP(B435,'Tech. sheet (2)'!A:J,10,FALSE)</f>
        <v>1500</v>
      </c>
      <c r="H435" s="436">
        <f>VLOOKUP(A435,Register!B:E,4,FALSE)</f>
        <v>20000</v>
      </c>
      <c r="I435" s="129">
        <v>44788.0</v>
      </c>
      <c r="J435" s="270"/>
      <c r="K435" s="270"/>
      <c r="L435" s="270"/>
      <c r="M435" s="270"/>
      <c r="N435" s="270"/>
      <c r="O435" s="270"/>
      <c r="P435" s="270"/>
      <c r="Q435" s="270"/>
      <c r="R435" s="270"/>
      <c r="S435" s="270"/>
      <c r="T435" s="270"/>
      <c r="U435" s="270"/>
      <c r="V435" s="270"/>
      <c r="W435" s="270"/>
      <c r="X435" s="270"/>
      <c r="Y435" s="270"/>
      <c r="Z435" s="270"/>
    </row>
    <row r="436" ht="15.75" customHeight="1">
      <c r="A436" s="111" t="s">
        <v>1509</v>
      </c>
      <c r="B436" s="156" t="str">
        <f>VLOOKUP(A436,Register!B:D,3,FALSE)</f>
        <v>OT153-ELQ1542A3A USK</v>
      </c>
      <c r="C436" s="525" t="str">
        <f>VLOOKUP(B436,'Tech. sheet (2)'!A:G,5,FALSE)</f>
        <v>0,27x950x876 5,6/2,8 TH435 USK</v>
      </c>
      <c r="D436" s="437" t="str">
        <f>VLOOKUP(B436,'Tech. sheet (2)'!A:G,6,FALSE)</f>
        <v>M-950-876-270TH435F5628-USK</v>
      </c>
      <c r="E436" s="436" t="str">
        <f>VLOOKUP(B436,'Tech. sheet (2)'!A:H,8,FALSE)</f>
        <v>СКРОЛЛ</v>
      </c>
      <c r="F436" s="436" t="str">
        <f>VLOOKUP(B436,'Tech. sheet (2)'!A:J,9,FALSE)</f>
        <v>920х935</v>
      </c>
      <c r="G436" s="436">
        <f>VLOOKUP(B436,'Tech. sheet (2)'!A:J,10,FALSE)</f>
        <v>1100</v>
      </c>
      <c r="H436" s="436">
        <f>VLOOKUP(A436,Register!B:E,4,FALSE)</f>
        <v>15000</v>
      </c>
      <c r="I436" s="129">
        <v>44789.0</v>
      </c>
      <c r="J436" s="270"/>
      <c r="K436" s="270"/>
      <c r="L436" s="270"/>
      <c r="M436" s="270"/>
      <c r="N436" s="270"/>
      <c r="O436" s="270"/>
      <c r="P436" s="270"/>
      <c r="Q436" s="270"/>
      <c r="R436" s="270"/>
      <c r="S436" s="270"/>
      <c r="T436" s="270"/>
      <c r="U436" s="270"/>
      <c r="V436" s="270"/>
      <c r="W436" s="270"/>
      <c r="X436" s="270"/>
      <c r="Y436" s="270"/>
      <c r="Z436" s="270"/>
    </row>
    <row r="437" ht="15.75" customHeight="1">
      <c r="A437" s="111" t="s">
        <v>1510</v>
      </c>
      <c r="B437" s="156" t="str">
        <f>VLOOKUP(A437,Register!B:D,3,FALSE)</f>
        <v>0,18x860x873 HBI BLANK</v>
      </c>
      <c r="C437" s="525" t="str">
        <f>VLOOKUP(B437,'Tech. sheet (2)'!A:G,5,FALSE)</f>
        <v>0,18x860x873 2,0/2,8 TH550</v>
      </c>
      <c r="D437" s="437" t="str">
        <f>VLOOKUP(B437,'Tech. sheet (2)'!A:G,6,FALSE)</f>
        <v>M-860-873-180TH550F2820-HBI BLANK</v>
      </c>
      <c r="E437" s="436" t="str">
        <f>VLOOKUP(B437,'Tech. sheet (2)'!A:H,8,FALSE)</f>
        <v>СКРОЛЛ</v>
      </c>
      <c r="F437" s="436" t="str">
        <f>VLOOKUP(B437,'Tech. sheet (2)'!A:J,9,FALSE)</f>
        <v>903х844</v>
      </c>
      <c r="G437" s="436">
        <f>VLOOKUP(B437,'Tech. sheet (2)'!A:J,10,FALSE)</f>
        <v>1500</v>
      </c>
      <c r="H437" s="436">
        <f>VLOOKUP(A437,Register!B:E,4,FALSE)</f>
        <v>40000</v>
      </c>
      <c r="I437" s="129">
        <v>44789.0</v>
      </c>
      <c r="J437" s="270"/>
      <c r="K437" s="270"/>
      <c r="L437" s="270"/>
      <c r="M437" s="270"/>
      <c r="N437" s="270"/>
      <c r="O437" s="270"/>
      <c r="P437" s="270"/>
      <c r="Q437" s="270"/>
      <c r="R437" s="270"/>
      <c r="S437" s="270"/>
      <c r="T437" s="270"/>
      <c r="U437" s="270"/>
      <c r="V437" s="270"/>
      <c r="W437" s="270"/>
      <c r="X437" s="270"/>
      <c r="Y437" s="270"/>
      <c r="Z437" s="270"/>
    </row>
    <row r="438" ht="15.75" customHeight="1">
      <c r="A438" s="111" t="s">
        <v>1511</v>
      </c>
      <c r="B438" s="156" t="str">
        <f>VLOOKUP(A438,Register!B:D,3,FALSE)</f>
        <v>0,18x860x873 HBI BLANK</v>
      </c>
      <c r="C438" s="525" t="str">
        <f>VLOOKUP(B438,'Tech. sheet (2)'!A:G,5,FALSE)</f>
        <v>0,18x860x873 2,0/2,8 TH550</v>
      </c>
      <c r="D438" s="437" t="str">
        <f>VLOOKUP(B438,'Tech. sheet (2)'!A:G,6,FALSE)</f>
        <v>M-860-873-180TH550F2820-HBI BLANK</v>
      </c>
      <c r="E438" s="436" t="str">
        <f>VLOOKUP(B438,'Tech. sheet (2)'!A:H,8,FALSE)</f>
        <v>СКРОЛЛ</v>
      </c>
      <c r="F438" s="436" t="str">
        <f>VLOOKUP(B438,'Tech. sheet (2)'!A:J,9,FALSE)</f>
        <v>903х844</v>
      </c>
      <c r="G438" s="436">
        <f>VLOOKUP(B438,'Tech. sheet (2)'!A:J,10,FALSE)</f>
        <v>1500</v>
      </c>
      <c r="H438" s="436">
        <f>VLOOKUP(A438,Register!B:E,4,FALSE)</f>
        <v>35000</v>
      </c>
      <c r="I438" s="129">
        <v>44789.0</v>
      </c>
      <c r="J438" s="270"/>
      <c r="K438" s="270"/>
      <c r="L438" s="270"/>
      <c r="M438" s="270"/>
      <c r="N438" s="270"/>
      <c r="O438" s="270"/>
      <c r="P438" s="270"/>
      <c r="Q438" s="270"/>
      <c r="R438" s="270"/>
      <c r="S438" s="270"/>
      <c r="T438" s="270"/>
      <c r="U438" s="270"/>
      <c r="V438" s="270"/>
      <c r="W438" s="270"/>
      <c r="X438" s="270"/>
      <c r="Y438" s="270"/>
      <c r="Z438" s="270"/>
    </row>
    <row r="439" ht="15.75" customHeight="1">
      <c r="A439" s="111" t="s">
        <v>1512</v>
      </c>
      <c r="B439" s="156" t="str">
        <f>VLOOKUP(A439,Register!B:D,3,FALSE)</f>
        <v>0,17x838x942 RAS ALU/С</v>
      </c>
      <c r="C439" s="525" t="str">
        <f>VLOOKUP(B439,'Tech. sheet (2)'!A:G,5,FALSE)</f>
        <v>0,17x838x942 2,0/2,8 TH550</v>
      </c>
      <c r="D439" s="437" t="str">
        <f>VLOOKUP(B439,'Tech. sheet (2)'!A:G,6,FALSE)</f>
        <v>T-838-942-170TH550F2820-RAS</v>
      </c>
      <c r="E439" s="436" t="str">
        <f>VLOOKUP(B439,'Tech. sheet (2)'!A:H,8,FALSE)</f>
        <v>ПРЯМ</v>
      </c>
      <c r="F439" s="436" t="str">
        <f>VLOOKUP(B439,'Tech. sheet (2)'!A:J,9,FALSE)</f>
        <v>917х813</v>
      </c>
      <c r="G439" s="436">
        <f>VLOOKUP(B439,'Tech. sheet (2)'!A:J,10,FALSE)</f>
        <v>1500</v>
      </c>
      <c r="H439" s="436">
        <f>VLOOKUP(A439,Register!B:E,4,FALSE)</f>
        <v>30000</v>
      </c>
      <c r="I439" s="129">
        <v>44790.0</v>
      </c>
      <c r="J439" s="270"/>
      <c r="K439" s="270"/>
      <c r="L439" s="270"/>
      <c r="M439" s="270"/>
      <c r="N439" s="270"/>
      <c r="O439" s="270"/>
      <c r="P439" s="270"/>
      <c r="Q439" s="270"/>
      <c r="R439" s="270"/>
      <c r="S439" s="270"/>
      <c r="T439" s="270"/>
      <c r="U439" s="270"/>
      <c r="V439" s="270"/>
      <c r="W439" s="270"/>
      <c r="X439" s="270"/>
      <c r="Y439" s="270"/>
      <c r="Z439" s="270"/>
    </row>
    <row r="440" ht="15.75" customHeight="1">
      <c r="A440" s="111" t="s">
        <v>1513</v>
      </c>
      <c r="B440" s="156" t="str">
        <f>VLOOKUP(A440,Register!B:D,3,FALSE)</f>
        <v>0,17x838x942 ALU/С</v>
      </c>
      <c r="C440" s="525" t="str">
        <f>VLOOKUP(B440,'Tech. sheet (2)'!A:G,5,FALSE)</f>
        <v>0,17x838x942 2,0/2,8 TH550</v>
      </c>
      <c r="D440" s="437" t="str">
        <f>VLOOKUP(B440,'Tech. sheet (2)'!A:G,6,FALSE)</f>
        <v>T-838-942-170TH550F2820-HBI</v>
      </c>
      <c r="E440" s="436" t="str">
        <f>VLOOKUP(B440,'Tech. sheet (2)'!A:H,8,FALSE)</f>
        <v>ПРЯМ</v>
      </c>
      <c r="F440" s="436" t="str">
        <f>VLOOKUP(B440,'Tech. sheet (2)'!A:J,9,FALSE)</f>
        <v>917х813</v>
      </c>
      <c r="G440" s="436">
        <f>VLOOKUP(B440,'Tech. sheet (2)'!A:J,10,FALSE)</f>
        <v>1500</v>
      </c>
      <c r="H440" s="436">
        <f>VLOOKUP(A440,Register!B:E,4,FALSE)</f>
        <v>50000</v>
      </c>
      <c r="I440" s="129">
        <v>44790.0</v>
      </c>
      <c r="J440" s="270"/>
      <c r="K440" s="270"/>
      <c r="L440" s="270"/>
      <c r="M440" s="270"/>
      <c r="N440" s="270"/>
      <c r="O440" s="270"/>
      <c r="P440" s="270"/>
      <c r="Q440" s="270"/>
      <c r="R440" s="270"/>
      <c r="S440" s="270"/>
      <c r="T440" s="270"/>
      <c r="U440" s="270"/>
      <c r="V440" s="270"/>
      <c r="W440" s="270"/>
      <c r="X440" s="270"/>
      <c r="Y440" s="270"/>
      <c r="Z440" s="270"/>
    </row>
    <row r="441" ht="15.75" customHeight="1">
      <c r="A441" s="111" t="s">
        <v>1519</v>
      </c>
      <c r="B441" s="156" t="str">
        <f>VLOOKUP(A441,Register!B:D,3,FALSE)</f>
        <v>OT96 Alu/C HBI auto</v>
      </c>
      <c r="C441" s="525" t="str">
        <f>VLOOKUP(B441,'Tech. sheet (2)'!A:G,5,FALSE)</f>
        <v>0,20x808x908 2,8/2,8 TH550</v>
      </c>
      <c r="D441" s="437" t="str">
        <f>VLOOKUP(B441,'Tech. sheet (2)'!A:G,6,FALSE)</f>
        <v>M-808-908-200TH550S2828-HBI</v>
      </c>
      <c r="E441" s="436" t="str">
        <f>VLOOKUP(B441,'Tech. sheet (2)'!A:H,8,FALSE)</f>
        <v>СКРОЛЛ</v>
      </c>
      <c r="F441" s="436" t="str">
        <f>VLOOKUP(B441,'Tech. sheet (2)'!A:J,9,FALSE)</f>
        <v>900х771</v>
      </c>
      <c r="G441" s="436">
        <f>VLOOKUP(B441,'Tech. sheet (2)'!A:J,10,FALSE)</f>
        <v>1600</v>
      </c>
      <c r="H441" s="436">
        <f>VLOOKUP(A441,Register!B:E,4,FALSE)</f>
        <v>20000</v>
      </c>
      <c r="I441" s="129">
        <v>44790.0</v>
      </c>
      <c r="J441" s="270"/>
      <c r="K441" s="270"/>
      <c r="L441" s="270"/>
      <c r="M441" s="270"/>
      <c r="N441" s="270"/>
      <c r="O441" s="270"/>
      <c r="P441" s="270"/>
      <c r="Q441" s="270"/>
      <c r="R441" s="270"/>
      <c r="S441" s="270"/>
      <c r="T441" s="270"/>
      <c r="U441" s="270"/>
      <c r="V441" s="270"/>
      <c r="W441" s="270"/>
      <c r="X441" s="270"/>
      <c r="Y441" s="270"/>
      <c r="Z441" s="270"/>
    </row>
    <row r="442" ht="15.75" customHeight="1">
      <c r="A442" s="111" t="s">
        <v>1520</v>
      </c>
      <c r="B442" s="156" t="str">
        <f>VLOOKUP(A442,Register!B:D,3,FALSE)</f>
        <v>OT96 Alu/G Vaja (auto)</v>
      </c>
      <c r="C442" s="525" t="str">
        <f>VLOOKUP(B442,'Tech. sheet (2)'!A:G,5,FALSE)</f>
        <v>0,20x808x908 2,8/2,8 TH550</v>
      </c>
      <c r="D442" s="437" t="str">
        <f>VLOOKUP(B442,'Tech. sheet (2)'!A:G,6,FALSE)</f>
        <v>M-808-908-200TH550S2828-HBI</v>
      </c>
      <c r="E442" s="436" t="str">
        <f>VLOOKUP(B442,'Tech. sheet (2)'!A:H,8,FALSE)</f>
        <v>СКРОЛЛ</v>
      </c>
      <c r="F442" s="436" t="str">
        <f>VLOOKUP(B442,'Tech. sheet (2)'!A:J,9,FALSE)</f>
        <v>900х771</v>
      </c>
      <c r="G442" s="436">
        <f>VLOOKUP(B442,'Tech. sheet (2)'!A:J,10,FALSE)</f>
        <v>1600</v>
      </c>
      <c r="H442" s="436">
        <f>VLOOKUP(A442,Register!B:E,4,FALSE)</f>
        <v>15000</v>
      </c>
      <c r="I442" s="129">
        <v>44790.0</v>
      </c>
      <c r="J442" s="270"/>
      <c r="K442" s="270"/>
      <c r="L442" s="270"/>
      <c r="M442" s="270"/>
      <c r="N442" s="270"/>
      <c r="O442" s="270"/>
      <c r="P442" s="270"/>
      <c r="Q442" s="270"/>
      <c r="R442" s="270"/>
      <c r="S442" s="270"/>
      <c r="T442" s="270"/>
      <c r="U442" s="270"/>
      <c r="V442" s="270"/>
      <c r="W442" s="270"/>
      <c r="X442" s="270"/>
      <c r="Y442" s="270"/>
      <c r="Z442" s="270"/>
    </row>
    <row r="443" ht="15.75" customHeight="1">
      <c r="A443" s="111" t="s">
        <v>1521</v>
      </c>
      <c r="B443" s="156" t="str">
        <f>VLOOKUP(A443,Register!B:D,3,FALSE)</f>
        <v>OT96 Alu/C HBI auto</v>
      </c>
      <c r="C443" s="525" t="str">
        <f>VLOOKUP(B443,'Tech. sheet (2)'!A:G,5,FALSE)</f>
        <v>0,20x808x908 2,8/2,8 TH550</v>
      </c>
      <c r="D443" s="437" t="str">
        <f>VLOOKUP(B443,'Tech. sheet (2)'!A:G,6,FALSE)</f>
        <v>M-808-908-200TH550S2828-HBI</v>
      </c>
      <c r="E443" s="436" t="str">
        <f>VLOOKUP(B443,'Tech. sheet (2)'!A:H,8,FALSE)</f>
        <v>СКРОЛЛ</v>
      </c>
      <c r="F443" s="436" t="str">
        <f>VLOOKUP(B443,'Tech. sheet (2)'!A:J,9,FALSE)</f>
        <v>900х771</v>
      </c>
      <c r="G443" s="436">
        <f>VLOOKUP(B443,'Tech. sheet (2)'!A:J,10,FALSE)</f>
        <v>1600</v>
      </c>
      <c r="H443" s="436">
        <f>VLOOKUP(A443,Register!B:E,4,FALSE)</f>
        <v>20000</v>
      </c>
      <c r="I443" s="129">
        <v>44790.0</v>
      </c>
      <c r="J443" s="270"/>
      <c r="K443" s="270"/>
      <c r="L443" s="270"/>
      <c r="M443" s="270"/>
      <c r="N443" s="270"/>
      <c r="O443" s="270"/>
      <c r="P443" s="270"/>
      <c r="Q443" s="270"/>
      <c r="R443" s="270"/>
      <c r="S443" s="270"/>
      <c r="T443" s="270"/>
      <c r="U443" s="270"/>
      <c r="V443" s="270"/>
      <c r="W443" s="270"/>
      <c r="X443" s="270"/>
      <c r="Y443" s="270"/>
      <c r="Z443" s="270"/>
    </row>
    <row r="444" ht="15.75" customHeight="1">
      <c r="A444" s="111" t="s">
        <v>1523</v>
      </c>
      <c r="B444" s="156" t="str">
        <f>VLOOKUP(A444,Register!B:D,3,FALSE)</f>
        <v>0,20x808x908 HBI BLANK</v>
      </c>
      <c r="C444" s="525" t="str">
        <f>VLOOKUP(B444,'Tech. sheet (2)'!A:G,5,FALSE)</f>
        <v>0,20x808x908 2,8/2,8 TH550</v>
      </c>
      <c r="D444" s="437" t="str">
        <f>VLOOKUP(B444,'Tech. sheet (2)'!A:G,6,FALSE)</f>
        <v>M-808-908-200TH550S2828-HBI BLANK</v>
      </c>
      <c r="E444" s="436" t="str">
        <f>VLOOKUP(B444,'Tech. sheet (2)'!A:H,8,FALSE)</f>
        <v>СКРОЛЛ</v>
      </c>
      <c r="F444" s="436" t="str">
        <f>VLOOKUP(B444,'Tech. sheet (2)'!A:J,9,FALSE)</f>
        <v>900х771</v>
      </c>
      <c r="G444" s="436">
        <f>VLOOKUP(B444,'Tech. sheet (2)'!A:J,10,FALSE)</f>
        <v>1600</v>
      </c>
      <c r="H444" s="436">
        <f>VLOOKUP(A444,Register!B:E,4,FALSE)</f>
        <v>50000</v>
      </c>
      <c r="I444" s="129">
        <v>44790.0</v>
      </c>
      <c r="J444" s="270"/>
      <c r="K444" s="270"/>
      <c r="L444" s="270"/>
      <c r="M444" s="270"/>
      <c r="N444" s="270"/>
      <c r="O444" s="270"/>
      <c r="P444" s="270"/>
      <c r="Q444" s="270"/>
      <c r="R444" s="270"/>
      <c r="S444" s="270"/>
      <c r="T444" s="270"/>
      <c r="U444" s="270"/>
      <c r="V444" s="270"/>
      <c r="W444" s="270"/>
      <c r="X444" s="270"/>
      <c r="Y444" s="270"/>
      <c r="Z444" s="270"/>
    </row>
    <row r="445" ht="15.75" customHeight="1">
      <c r="A445" s="111" t="s">
        <v>1524</v>
      </c>
      <c r="B445" s="156" t="str">
        <f>VLOOKUP(A445,Register!B:D,3,FALSE)</f>
        <v>0,17x896x795 BLANK</v>
      </c>
      <c r="C445" s="525" t="str">
        <f>VLOOKUP(B445,'Tech. sheet (2)'!A:G,5,FALSE)</f>
        <v>0,17x896x795 2,8/2,8 TH550</v>
      </c>
      <c r="D445" s="437" t="str">
        <f>VLOOKUP(B445,'Tech. sheet (2)'!A:G,6,FALSE)</f>
        <v>T-896-795-170TH550F2828-HBI BLANK</v>
      </c>
      <c r="E445" s="436" t="str">
        <f>VLOOKUP(B445,'Tech. sheet (2)'!A:H,8,FALSE)</f>
        <v>ПРЯМ</v>
      </c>
      <c r="F445" s="436" t="str">
        <f>VLOOKUP(B445,'Tech. sheet (2)'!A:J,9,FALSE)</f>
        <v>770х869</v>
      </c>
      <c r="G445" s="436">
        <f>VLOOKUP(B445,'Tech. sheet (2)'!A:J,10,FALSE)</f>
        <v>1500</v>
      </c>
      <c r="H445" s="436">
        <f>VLOOKUP(A445,Register!B:E,4,FALSE)</f>
        <v>40000</v>
      </c>
      <c r="I445" s="129">
        <v>44790.0</v>
      </c>
      <c r="J445" s="270"/>
      <c r="K445" s="270"/>
      <c r="L445" s="270"/>
      <c r="M445" s="270"/>
      <c r="N445" s="270"/>
      <c r="O445" s="270"/>
      <c r="P445" s="270"/>
      <c r="Q445" s="270"/>
      <c r="R445" s="270"/>
      <c r="S445" s="270"/>
      <c r="T445" s="270"/>
      <c r="U445" s="270"/>
      <c r="V445" s="270"/>
      <c r="W445" s="270"/>
      <c r="X445" s="270"/>
      <c r="Y445" s="270"/>
      <c r="Z445" s="270"/>
    </row>
    <row r="446" ht="15.75" customHeight="1">
      <c r="A446" s="111" t="s">
        <v>1525</v>
      </c>
      <c r="B446" s="156" t="str">
        <f>VLOOKUP(A446,Register!B:D,3,FALSE)</f>
        <v>0,18x896x795 RAS BLANK</v>
      </c>
      <c r="C446" s="525" t="str">
        <f>VLOOKUP(B446,'Tech. sheet (2)'!A:G,5,FALSE)</f>
        <v>0,18x896x795 2,8/5,0 TH550</v>
      </c>
      <c r="D446" s="437" t="str">
        <f>VLOOKUP(B446,'Tech. sheet (2)'!A:G,6,FALSE)</f>
        <v>T-896-795-180TH550F2850-RAS BLANK</v>
      </c>
      <c r="E446" s="436" t="str">
        <f>VLOOKUP(B446,'Tech. sheet (2)'!A:H,8,FALSE)</f>
        <v>ПРЯМ</v>
      </c>
      <c r="F446" s="436" t="str">
        <f>VLOOKUP(B446,'Tech. sheet (2)'!A:J,9,FALSE)</f>
        <v>770х869</v>
      </c>
      <c r="G446" s="436">
        <f>VLOOKUP(B446,'Tech. sheet (2)'!A:J,10,FALSE)</f>
        <v>1500</v>
      </c>
      <c r="H446" s="436">
        <f>VLOOKUP(A446,Register!B:E,4,FALSE)</f>
        <v>20000</v>
      </c>
      <c r="I446" s="129">
        <v>44792.0</v>
      </c>
      <c r="J446" s="270"/>
      <c r="K446" s="270"/>
      <c r="L446" s="270"/>
      <c r="M446" s="270"/>
      <c r="N446" s="270"/>
      <c r="O446" s="270"/>
      <c r="P446" s="270"/>
      <c r="Q446" s="270"/>
      <c r="R446" s="270"/>
      <c r="S446" s="270"/>
      <c r="T446" s="270"/>
      <c r="U446" s="270"/>
      <c r="V446" s="270"/>
      <c r="W446" s="270"/>
      <c r="X446" s="270"/>
      <c r="Y446" s="270"/>
      <c r="Z446" s="270"/>
    </row>
    <row r="447" ht="15.75" customHeight="1">
      <c r="A447" s="111" t="s">
        <v>1526</v>
      </c>
      <c r="B447" s="156" t="str">
        <f>VLOOKUP(A447,Register!B:D,3,FALSE)</f>
        <v>0,18x896x795 USK BLANK</v>
      </c>
      <c r="C447" s="525" t="str">
        <f>VLOOKUP(B447,'Tech. sheet (2)'!A:G,5,FALSE)</f>
        <v>0,18x896x795 2,8/5,0 TH550</v>
      </c>
      <c r="D447" s="437" t="str">
        <f>VLOOKUP(B447,'Tech. sheet (2)'!A:G,6,FALSE)</f>
        <v>T-896-795-180TH550F2850-USK BLANK </v>
      </c>
      <c r="E447" s="436" t="str">
        <f>VLOOKUP(B447,'Tech. sheet (2)'!A:H,8,FALSE)</f>
        <v>ПРЯМ</v>
      </c>
      <c r="F447" s="436" t="str">
        <f>VLOOKUP(B447,'Tech. sheet (2)'!A:J,9,FALSE)</f>
        <v>770х869</v>
      </c>
      <c r="G447" s="436">
        <f>VLOOKUP(B447,'Tech. sheet (2)'!A:J,10,FALSE)</f>
        <v>1500</v>
      </c>
      <c r="H447" s="436">
        <f>VLOOKUP(A447,Register!B:E,4,FALSE)</f>
        <v>40000</v>
      </c>
      <c r="I447" s="129">
        <v>44792.0</v>
      </c>
      <c r="J447" s="270"/>
      <c r="K447" s="270"/>
      <c r="L447" s="270"/>
      <c r="M447" s="270"/>
      <c r="N447" s="270"/>
      <c r="O447" s="270"/>
      <c r="P447" s="270"/>
      <c r="Q447" s="270"/>
      <c r="R447" s="270"/>
      <c r="S447" s="270"/>
      <c r="T447" s="270"/>
      <c r="U447" s="270"/>
      <c r="V447" s="270"/>
      <c r="W447" s="270"/>
      <c r="X447" s="270"/>
      <c r="Y447" s="270"/>
      <c r="Z447" s="270"/>
    </row>
    <row r="448" ht="15.75" customHeight="1">
      <c r="A448" s="111" t="s">
        <v>1533</v>
      </c>
      <c r="B448" s="156" t="str">
        <f>VLOOKUP(A448,Register!B:D,3,FALSE)</f>
        <v>0,18x896x795 USK BLANK</v>
      </c>
      <c r="C448" s="525" t="str">
        <f>VLOOKUP(B448,'Tech. sheet (2)'!A:G,5,FALSE)</f>
        <v>0,18x896x795 2,8/5,0 TH550</v>
      </c>
      <c r="D448" s="437" t="str">
        <f>VLOOKUP(B448,'Tech. sheet (2)'!A:G,6,FALSE)</f>
        <v>T-896-795-180TH550F2850-USK BLANK </v>
      </c>
      <c r="E448" s="436" t="str">
        <f>VLOOKUP(B448,'Tech. sheet (2)'!A:H,8,FALSE)</f>
        <v>ПРЯМ</v>
      </c>
      <c r="F448" s="436" t="str">
        <f>VLOOKUP(B448,'Tech. sheet (2)'!A:J,9,FALSE)</f>
        <v>770х869</v>
      </c>
      <c r="G448" s="436">
        <f>VLOOKUP(B448,'Tech. sheet (2)'!A:J,10,FALSE)</f>
        <v>1500</v>
      </c>
      <c r="H448" s="436">
        <f>VLOOKUP(A448,Register!B:E,4,FALSE)</f>
        <v>60000</v>
      </c>
      <c r="I448" s="129">
        <v>44792.0</v>
      </c>
      <c r="J448" s="270"/>
      <c r="K448" s="270"/>
      <c r="L448" s="270"/>
      <c r="M448" s="270"/>
      <c r="N448" s="270"/>
      <c r="O448" s="270"/>
      <c r="P448" s="270"/>
      <c r="Q448" s="270"/>
      <c r="R448" s="270"/>
      <c r="S448" s="270"/>
      <c r="T448" s="270"/>
      <c r="U448" s="270"/>
      <c r="V448" s="270"/>
      <c r="W448" s="270"/>
      <c r="X448" s="270"/>
      <c r="Y448" s="270"/>
      <c r="Z448" s="270"/>
    </row>
    <row r="449" ht="15.75" customHeight="1">
      <c r="A449" s="111" t="s">
        <v>1530</v>
      </c>
      <c r="B449" s="156" t="str">
        <f>VLOOKUP(A449,Register!B:D,3,FALSE)</f>
        <v>0,14x975x925 G/C USK</v>
      </c>
      <c r="C449" s="525" t="str">
        <f>VLOOKUP(B449,'Tech. sheet (2)'!A:G,5,FALSE)</f>
        <v>0,14x975x925 2,8/2,8 TS550</v>
      </c>
      <c r="D449" s="437" t="str">
        <f>VLOOKUP(B449,'Tech. sheet (2)'!A:G,6,FALSE)</f>
        <v>T-975-925-140TS550S2828-USK</v>
      </c>
      <c r="E449" s="436" t="str">
        <f>VLOOKUP(B449,'Tech. sheet (2)'!A:H,8,FALSE)</f>
        <v>ПРЯМ</v>
      </c>
      <c r="F449" s="436" t="str">
        <f>VLOOKUP(B449,'Tech. sheet (2)'!A:J,9,FALSE)</f>
        <v>900 х 950</v>
      </c>
      <c r="G449" s="436">
        <f>VLOOKUP(B449,'Tech. sheet (2)'!A:J,10,FALSE)</f>
        <v>1500</v>
      </c>
      <c r="H449" s="436">
        <f>VLOOKUP(A449,Register!B:E,4,FALSE)</f>
        <v>56000</v>
      </c>
      <c r="I449" s="129">
        <v>44793.0</v>
      </c>
      <c r="J449" s="270"/>
      <c r="K449" s="270"/>
      <c r="L449" s="270"/>
      <c r="M449" s="270"/>
      <c r="N449" s="270"/>
      <c r="O449" s="270"/>
      <c r="P449" s="270"/>
      <c r="Q449" s="270"/>
      <c r="R449" s="270"/>
      <c r="S449" s="270"/>
      <c r="T449" s="270"/>
      <c r="U449" s="270"/>
      <c r="V449" s="270"/>
      <c r="W449" s="270"/>
      <c r="X449" s="270"/>
      <c r="Y449" s="270"/>
      <c r="Z449" s="270"/>
    </row>
    <row r="450" ht="15.75" customHeight="1">
      <c r="A450" s="111" t="s">
        <v>1531</v>
      </c>
      <c r="B450" s="156" t="str">
        <f>VLOOKUP(A450,Register!B:D,3,FALSE)</f>
        <v>0,17x840x942 BLANK</v>
      </c>
      <c r="C450" s="525" t="str">
        <f>VLOOKUP(B450,'Tech. sheet (2)'!A:G,5,FALSE)</f>
        <v>0,17x840x942 2,8/2,8 TS550</v>
      </c>
      <c r="D450" s="437" t="str">
        <f>VLOOKUP(B450,'Tech. sheet (2)'!A:G,6,FALSE)</f>
        <v>T-840-942-170TS550F2828-HBI</v>
      </c>
      <c r="E450" s="436" t="str">
        <f>VLOOKUP(B450,'Tech. sheet (2)'!A:H,8,FALSE)</f>
        <v>ПРЯМ</v>
      </c>
      <c r="F450" s="436" t="str">
        <f>VLOOKUP(B450,'Tech. sheet (2)'!A:J,9,FALSE)</f>
        <v>917х813</v>
      </c>
      <c r="G450" s="436">
        <f>VLOOKUP(B450,'Tech. sheet (2)'!A:J,10,FALSE)</f>
        <v>1700</v>
      </c>
      <c r="H450" s="436">
        <f>VLOOKUP(A450,Register!B:E,4,FALSE)</f>
        <v>18000</v>
      </c>
      <c r="I450" s="129">
        <v>44793.0</v>
      </c>
      <c r="J450" s="270"/>
      <c r="K450" s="270"/>
      <c r="L450" s="270"/>
      <c r="M450" s="270"/>
      <c r="N450" s="270"/>
      <c r="O450" s="270"/>
      <c r="P450" s="270"/>
      <c r="Q450" s="270"/>
      <c r="R450" s="270"/>
      <c r="S450" s="270"/>
      <c r="T450" s="270"/>
      <c r="U450" s="270"/>
      <c r="V450" s="270"/>
      <c r="W450" s="270"/>
      <c r="X450" s="270"/>
      <c r="Y450" s="270"/>
      <c r="Z450" s="270"/>
    </row>
    <row r="451" ht="15.75" customHeight="1">
      <c r="A451" s="111" t="s">
        <v>1532</v>
      </c>
      <c r="B451" s="156" t="str">
        <f>VLOOKUP(A451,Register!B:D,3,FALSE)</f>
        <v>0,17x838x942 ALU/С</v>
      </c>
      <c r="C451" s="525" t="str">
        <f>VLOOKUP(B451,'Tech. sheet (2)'!A:G,5,FALSE)</f>
        <v>0,17x838x942 2,0/2,8 TH550</v>
      </c>
      <c r="D451" s="437" t="str">
        <f>VLOOKUP(B451,'Tech. sheet (2)'!A:G,6,FALSE)</f>
        <v>T-838-942-170TH550F2820-HBI</v>
      </c>
      <c r="E451" s="436" t="str">
        <f>VLOOKUP(B451,'Tech. sheet (2)'!A:H,8,FALSE)</f>
        <v>ПРЯМ</v>
      </c>
      <c r="F451" s="436" t="str">
        <f>VLOOKUP(B451,'Tech. sheet (2)'!A:J,9,FALSE)</f>
        <v>917х813</v>
      </c>
      <c r="G451" s="436">
        <f>VLOOKUP(B451,'Tech. sheet (2)'!A:J,10,FALSE)</f>
        <v>1500</v>
      </c>
      <c r="H451" s="436">
        <f>VLOOKUP(A451,Register!B:E,4,FALSE)</f>
        <v>54000</v>
      </c>
      <c r="I451" s="129">
        <v>44793.0</v>
      </c>
      <c r="J451" s="270"/>
      <c r="K451" s="270"/>
      <c r="L451" s="270"/>
      <c r="M451" s="270"/>
      <c r="N451" s="270"/>
      <c r="O451" s="270"/>
      <c r="P451" s="270"/>
      <c r="Q451" s="270"/>
      <c r="R451" s="270"/>
      <c r="S451" s="270"/>
      <c r="T451" s="270"/>
      <c r="U451" s="270"/>
      <c r="V451" s="270"/>
      <c r="W451" s="270"/>
      <c r="X451" s="270"/>
      <c r="Y451" s="270"/>
      <c r="Z451" s="270"/>
    </row>
    <row r="452" ht="15.75" customHeight="1">
      <c r="A452" s="111" t="s">
        <v>1534</v>
      </c>
      <c r="B452" s="156" t="str">
        <f>VLOOKUP(A452,Register!B:D,3,FALSE)</f>
        <v>0,14x913x766 ALU/C</v>
      </c>
      <c r="C452" s="525" t="str">
        <f>VLOOKUP(B452,'Tech. sheet (2)'!A:G,5,FALSE)</f>
        <v>0,14x913x766 2,0/2,0 TS480</v>
      </c>
      <c r="D452" s="437" t="str">
        <f>VLOOKUP(B452,'Tech. sheet (2)'!A:G,6,FALSE)</f>
        <v>M-913-766-140TS480S2020-RAS</v>
      </c>
      <c r="E452" s="436" t="str">
        <f>VLOOKUP(B452,'Tech. sheet (2)'!A:H,8,FALSE)</f>
        <v>СКРОЛЛ</v>
      </c>
      <c r="F452" s="436" t="str">
        <f>VLOOKUP(B452,'Tech. sheet (2)'!A:J,9,FALSE)</f>
        <v>770х869</v>
      </c>
      <c r="G452" s="436">
        <f>VLOOKUP(B452,'Tech. sheet (2)'!A:J,10,FALSE)</f>
        <v>1500</v>
      </c>
      <c r="H452" s="436">
        <f>VLOOKUP(A452,Register!B:E,4,FALSE)</f>
        <v>25000</v>
      </c>
      <c r="I452" s="129">
        <v>44794.0</v>
      </c>
      <c r="J452" s="270"/>
      <c r="K452" s="270"/>
      <c r="L452" s="270"/>
      <c r="M452" s="270"/>
      <c r="N452" s="270"/>
      <c r="O452" s="270"/>
      <c r="P452" s="270"/>
      <c r="Q452" s="270"/>
      <c r="R452" s="270"/>
      <c r="S452" s="270"/>
      <c r="T452" s="270"/>
      <c r="U452" s="270"/>
      <c r="V452" s="270"/>
      <c r="W452" s="270"/>
      <c r="X452" s="270"/>
      <c r="Y452" s="270"/>
      <c r="Z452" s="270"/>
    </row>
    <row r="453" ht="15.75" customHeight="1">
      <c r="A453" s="111" t="s">
        <v>1535</v>
      </c>
      <c r="B453" s="156" t="str">
        <f>VLOOKUP(A453,Register!B:D,3,FALSE)</f>
        <v>0,14x913x766 USK A08</v>
      </c>
      <c r="C453" s="525" t="str">
        <f>VLOOKUP(B453,'Tech. sheet (2)'!A:G,5,FALSE)</f>
        <v>0,14x913x766 2,0/2,0 TS480</v>
      </c>
      <c r="D453" s="437" t="str">
        <f>VLOOKUP(B453,'Tech. sheet (2)'!A:G,6,FALSE)</f>
        <v>M-913-766-140TS480S2020-USK</v>
      </c>
      <c r="E453" s="436" t="str">
        <f>VLOOKUP(B453,'Tech. sheet (2)'!A:H,8,FALSE)</f>
        <v>СКРОЛЛ</v>
      </c>
      <c r="F453" s="436" t="str">
        <f>VLOOKUP(B453,'Tech. sheet (2)'!A:J,9,FALSE)</f>
        <v>770х869</v>
      </c>
      <c r="G453" s="436">
        <f>VLOOKUP(B453,'Tech. sheet (2)'!A:J,10,FALSE)</f>
        <v>1500</v>
      </c>
      <c r="H453" s="436">
        <f>VLOOKUP(A453,Register!B:E,4,FALSE)</f>
        <v>25000</v>
      </c>
      <c r="I453" s="129">
        <v>44794.0</v>
      </c>
      <c r="J453" s="270"/>
      <c r="K453" s="270"/>
      <c r="L453" s="270"/>
      <c r="M453" s="270"/>
      <c r="N453" s="270"/>
      <c r="O453" s="270"/>
      <c r="P453" s="270"/>
      <c r="Q453" s="270"/>
      <c r="R453" s="270"/>
      <c r="S453" s="270"/>
      <c r="T453" s="270"/>
      <c r="U453" s="270"/>
      <c r="V453" s="270"/>
      <c r="W453" s="270"/>
      <c r="X453" s="270"/>
      <c r="Y453" s="270"/>
      <c r="Z453" s="270"/>
    </row>
    <row r="454" ht="15.75" customHeight="1">
      <c r="A454" s="111" t="s">
        <v>1536</v>
      </c>
      <c r="B454" s="156" t="str">
        <f>VLOOKUP(A454,Register!B:D,3,FALSE)</f>
        <v>OT070-ELQ7013A9A TH550</v>
      </c>
      <c r="C454" s="525" t="str">
        <f>VLOOKUP(B454,'Tech. sheet (2)'!A:G,5,FALSE)</f>
        <v>0,17x922x868 2,8/2,8 TH550</v>
      </c>
      <c r="D454" s="437" t="str">
        <f>VLOOKUP(B454,'Tech. sheet (2)'!A:G,6,FALSE)</f>
        <v>M-922-868-170TH550F2828-HBI</v>
      </c>
      <c r="E454" s="436" t="str">
        <f>VLOOKUP(B454,'Tech. sheet (2)'!A:H,8,FALSE)</f>
        <v>СКРОЛЛ</v>
      </c>
      <c r="F454" s="436" t="str">
        <f>VLOOKUP(B454,'Tech. sheet (2)'!A:J,9,FALSE)</f>
        <v>884х850</v>
      </c>
      <c r="G454" s="436">
        <f>VLOOKUP(B454,'Tech. sheet (2)'!A:J,10,FALSE)</f>
        <v>1500</v>
      </c>
      <c r="H454" s="436">
        <f>VLOOKUP(A454,Register!B:E,4,FALSE)</f>
        <v>39000</v>
      </c>
      <c r="I454" s="129">
        <v>44794.0</v>
      </c>
      <c r="J454" s="270"/>
      <c r="K454" s="270"/>
      <c r="L454" s="270"/>
      <c r="M454" s="270"/>
      <c r="N454" s="270"/>
      <c r="O454" s="270"/>
      <c r="P454" s="270"/>
      <c r="Q454" s="270"/>
      <c r="R454" s="270"/>
      <c r="S454" s="270"/>
      <c r="T454" s="270"/>
      <c r="U454" s="270"/>
      <c r="V454" s="270"/>
      <c r="W454" s="270"/>
      <c r="X454" s="270"/>
      <c r="Y454" s="270"/>
      <c r="Z454" s="270"/>
    </row>
    <row r="455" ht="15.75" customHeight="1">
      <c r="A455" s="111" t="s">
        <v>1538</v>
      </c>
      <c r="B455" s="156" t="str">
        <f>VLOOKUP(A455,Register!B:D,3,FALSE)</f>
        <v>0,18x860x873 HBI BLANK</v>
      </c>
      <c r="C455" s="525" t="str">
        <f>VLOOKUP(B455,'Tech. sheet (2)'!A:G,5,FALSE)</f>
        <v>0,18x860x873 2,0/2,8 TH550</v>
      </c>
      <c r="D455" s="437" t="str">
        <f>VLOOKUP(B455,'Tech. sheet (2)'!A:G,6,FALSE)</f>
        <v>M-860-873-180TH550F2820-HBI BLANK</v>
      </c>
      <c r="E455" s="436" t="str">
        <f>VLOOKUP(B455,'Tech. sheet (2)'!A:H,8,FALSE)</f>
        <v>СКРОЛЛ</v>
      </c>
      <c r="F455" s="436" t="str">
        <f>VLOOKUP(B455,'Tech. sheet (2)'!A:J,9,FALSE)</f>
        <v>903х844</v>
      </c>
      <c r="G455" s="436">
        <f>VLOOKUP(B455,'Tech. sheet (2)'!A:J,10,FALSE)</f>
        <v>1500</v>
      </c>
      <c r="H455" s="436">
        <f>VLOOKUP(A455,Register!B:E,4,FALSE)</f>
        <v>50000</v>
      </c>
      <c r="I455" s="129">
        <v>44794.0</v>
      </c>
      <c r="J455" s="270"/>
      <c r="K455" s="270"/>
      <c r="L455" s="270"/>
      <c r="M455" s="270"/>
      <c r="N455" s="270"/>
      <c r="O455" s="270"/>
      <c r="P455" s="270"/>
      <c r="Q455" s="270"/>
      <c r="R455" s="270"/>
      <c r="S455" s="270"/>
      <c r="T455" s="270"/>
      <c r="U455" s="270"/>
      <c r="V455" s="270"/>
      <c r="W455" s="270"/>
      <c r="X455" s="270"/>
      <c r="Y455" s="270"/>
      <c r="Z455" s="270"/>
    </row>
    <row r="456" ht="15.75" customHeight="1">
      <c r="A456" s="111" t="s">
        <v>1539</v>
      </c>
      <c r="B456" s="156" t="str">
        <f>VLOOKUP(A456,Register!B:D,3,FALSE)</f>
        <v>0,18x860x873 USK BLANK</v>
      </c>
      <c r="C456" s="525" t="str">
        <f>VLOOKUP(B456,'Tech. sheet (2)'!A:G,5,FALSE)</f>
        <v>0,18x860x873 2,0/2,8 TH550</v>
      </c>
      <c r="D456" s="437" t="str">
        <f>VLOOKUP(B456,'Tech. sheet (2)'!A:G,6,FALSE)</f>
        <v>M-860-873-180TH550F2028-USK BLANK</v>
      </c>
      <c r="E456" s="436" t="str">
        <f>VLOOKUP(B456,'Tech. sheet (2)'!A:H,8,FALSE)</f>
        <v>СКРОЛЛ</v>
      </c>
      <c r="F456" s="436" t="str">
        <f>VLOOKUP(B456,'Tech. sheet (2)'!A:J,9,FALSE)</f>
        <v>903х844</v>
      </c>
      <c r="G456" s="436">
        <f>VLOOKUP(B456,'Tech. sheet (2)'!A:J,10,FALSE)</f>
        <v>1500</v>
      </c>
      <c r="H456" s="436">
        <f>VLOOKUP(A456,Register!B:E,4,FALSE)</f>
        <v>20000</v>
      </c>
      <c r="I456" s="129">
        <v>44795.0</v>
      </c>
      <c r="J456" s="270"/>
      <c r="K456" s="270"/>
      <c r="L456" s="270"/>
      <c r="M456" s="270"/>
      <c r="N456" s="270"/>
      <c r="O456" s="270"/>
      <c r="P456" s="270"/>
      <c r="Q456" s="270"/>
      <c r="R456" s="270"/>
      <c r="S456" s="270"/>
      <c r="T456" s="270"/>
      <c r="U456" s="270"/>
      <c r="V456" s="270"/>
      <c r="W456" s="270"/>
      <c r="X456" s="270"/>
      <c r="Y456" s="270"/>
      <c r="Z456" s="270"/>
    </row>
    <row r="457" ht="15.75" customHeight="1">
      <c r="A457" s="111" t="s">
        <v>1540</v>
      </c>
      <c r="B457" s="156" t="str">
        <f>VLOOKUP(A457,Register!B:D,3,FALSE)</f>
        <v>0,18x877x1066 BLANK</v>
      </c>
      <c r="C457" s="525" t="str">
        <f>VLOOKUP(B457,'Tech. sheet (2)'!A:G,5,FALSE)</f>
        <v>0,18x877x1066 2,8/2,8 TS275</v>
      </c>
      <c r="D457" s="437" t="str">
        <f>VLOOKUP(B457,'Tech. sheet (2)'!A:G,6,FALSE)</f>
        <v>T-877-1066-180TS275S2828-USK BLANK</v>
      </c>
      <c r="E457" s="436" t="str">
        <f>VLOOKUP(B457,'Tech. sheet (2)'!A:H,8,FALSE)</f>
        <v>ПРЯМ</v>
      </c>
      <c r="F457" s="436" t="str">
        <f>VLOOKUP(B457,'Tech. sheet (2)'!A:J,9,FALSE)</f>
        <v>1041х852</v>
      </c>
      <c r="G457" s="436">
        <f>VLOOKUP(B457,'Tech. sheet (2)'!A:J,10,FALSE)</f>
        <v>1100</v>
      </c>
      <c r="H457" s="436">
        <f>VLOOKUP(A457,Register!B:E,4,FALSE)</f>
        <v>10000</v>
      </c>
      <c r="I457" s="129">
        <v>44795.0</v>
      </c>
      <c r="J457" s="270"/>
      <c r="K457" s="270"/>
      <c r="L457" s="270"/>
      <c r="M457" s="270"/>
      <c r="N457" s="270"/>
      <c r="O457" s="270"/>
      <c r="P457" s="270"/>
      <c r="Q457" s="270"/>
      <c r="R457" s="270"/>
      <c r="S457" s="270"/>
      <c r="T457" s="270"/>
      <c r="U457" s="270"/>
      <c r="V457" s="270"/>
      <c r="W457" s="270"/>
      <c r="X457" s="270"/>
      <c r="Y457" s="270"/>
      <c r="Z457" s="270"/>
    </row>
    <row r="458" ht="15.75" customHeight="1">
      <c r="A458" s="111" t="s">
        <v>1542</v>
      </c>
      <c r="B458" s="156" t="str">
        <f>VLOOKUP(A458,Register!B:D,3,FALSE)</f>
        <v>0,17x896x795 BLANK</v>
      </c>
      <c r="C458" s="525" t="str">
        <f>VLOOKUP(B458,'Tech. sheet (2)'!A:G,5,FALSE)</f>
        <v>0,17x896x795 2,8/2,8 TH550</v>
      </c>
      <c r="D458" s="437" t="str">
        <f>VLOOKUP(B458,'Tech. sheet (2)'!A:G,6,FALSE)</f>
        <v>T-896-795-170TH550F2828-HBI BLANK</v>
      </c>
      <c r="E458" s="436" t="str">
        <f>VLOOKUP(B458,'Tech. sheet (2)'!A:H,8,FALSE)</f>
        <v>ПРЯМ</v>
      </c>
      <c r="F458" s="436" t="str">
        <f>VLOOKUP(B458,'Tech. sheet (2)'!A:J,9,FALSE)</f>
        <v>770х869</v>
      </c>
      <c r="G458" s="436">
        <f>VLOOKUP(B458,'Tech. sheet (2)'!A:J,10,FALSE)</f>
        <v>1500</v>
      </c>
      <c r="H458" s="436">
        <f>VLOOKUP(A458,Register!B:E,4,FALSE)</f>
        <v>50000</v>
      </c>
      <c r="I458" s="129">
        <v>44796.0</v>
      </c>
      <c r="J458" s="270"/>
      <c r="K458" s="270"/>
      <c r="L458" s="270"/>
      <c r="M458" s="270"/>
      <c r="N458" s="270"/>
      <c r="O458" s="270"/>
      <c r="P458" s="270"/>
      <c r="Q458" s="270"/>
      <c r="R458" s="270"/>
      <c r="S458" s="270"/>
      <c r="T458" s="270"/>
      <c r="U458" s="270"/>
      <c r="V458" s="270"/>
      <c r="W458" s="270"/>
      <c r="X458" s="270"/>
      <c r="Y458" s="270"/>
      <c r="Z458" s="270"/>
    </row>
    <row r="459" ht="15.75" customHeight="1">
      <c r="A459" s="111" t="s">
        <v>1543</v>
      </c>
      <c r="B459" s="156" t="str">
        <f>VLOOKUP(A459,Register!B:D,3,FALSE)</f>
        <v>OT070-ELQ7013A9A </v>
      </c>
      <c r="C459" s="525" t="str">
        <f>VLOOKUP(B459,'Tech. sheet (2)'!A:G,5,FALSE)</f>
        <v>0,17x922x868 2,8/2,8 TH580</v>
      </c>
      <c r="D459" s="437" t="str">
        <f>VLOOKUP(B459,'Tech. sheet (2)'!A:G,6,FALSE)</f>
        <v>M-922-868-170TH580S2828-HBI</v>
      </c>
      <c r="E459" s="436" t="str">
        <f>VLOOKUP(B459,'Tech. sheet (2)'!A:H,8,FALSE)</f>
        <v>СКРОЛЛ</v>
      </c>
      <c r="F459" s="436" t="str">
        <f>VLOOKUP(B459,'Tech. sheet (2)'!A:J,9,FALSE)</f>
        <v>884х850</v>
      </c>
      <c r="G459" s="436">
        <f>VLOOKUP(B459,'Tech. sheet (2)'!A:J,10,FALSE)</f>
        <v>1500</v>
      </c>
      <c r="H459" s="436">
        <f>VLOOKUP(A459,Register!B:E,4,FALSE)</f>
        <v>20000</v>
      </c>
      <c r="I459" s="129">
        <v>44796.0</v>
      </c>
      <c r="J459" s="270"/>
      <c r="K459" s="270"/>
      <c r="L459" s="270"/>
      <c r="M459" s="270"/>
      <c r="N459" s="270"/>
      <c r="O459" s="270"/>
      <c r="P459" s="270"/>
      <c r="Q459" s="270"/>
      <c r="R459" s="270"/>
      <c r="S459" s="270"/>
      <c r="T459" s="270"/>
      <c r="U459" s="270"/>
      <c r="V459" s="270"/>
      <c r="W459" s="270"/>
      <c r="X459" s="270"/>
      <c r="Y459" s="270"/>
      <c r="Z459" s="270"/>
    </row>
    <row r="460" ht="15.75" customHeight="1">
      <c r="A460" s="111" t="s">
        <v>1544</v>
      </c>
      <c r="B460" s="156" t="str">
        <f>VLOOKUP(A460,Register!B:D,3,FALSE)</f>
        <v>OT070-ELQ7013A9A TH550</v>
      </c>
      <c r="C460" s="525" t="str">
        <f>VLOOKUP(B460,'Tech. sheet (2)'!A:G,5,FALSE)</f>
        <v>0,17x922x868 2,8/2,8 TH550</v>
      </c>
      <c r="D460" s="437" t="str">
        <f>VLOOKUP(B460,'Tech. sheet (2)'!A:G,6,FALSE)</f>
        <v>M-922-868-170TH550F2828-HBI</v>
      </c>
      <c r="E460" s="436" t="str">
        <f>VLOOKUP(B460,'Tech. sheet (2)'!A:H,8,FALSE)</f>
        <v>СКРОЛЛ</v>
      </c>
      <c r="F460" s="436" t="str">
        <f>VLOOKUP(B460,'Tech. sheet (2)'!A:J,9,FALSE)</f>
        <v>884х850</v>
      </c>
      <c r="G460" s="436">
        <f>VLOOKUP(B460,'Tech. sheet (2)'!A:J,10,FALSE)</f>
        <v>1500</v>
      </c>
      <c r="H460" s="436">
        <f>VLOOKUP(A460,Register!B:E,4,FALSE)</f>
        <v>50000</v>
      </c>
      <c r="I460" s="129">
        <v>44796.0</v>
      </c>
      <c r="J460" s="270"/>
      <c r="K460" s="270"/>
      <c r="L460" s="270"/>
      <c r="M460" s="270"/>
      <c r="N460" s="270"/>
      <c r="O460" s="270"/>
      <c r="P460" s="270"/>
      <c r="Q460" s="270"/>
      <c r="R460" s="270"/>
      <c r="S460" s="270"/>
      <c r="T460" s="270"/>
      <c r="U460" s="270"/>
      <c r="V460" s="270"/>
      <c r="W460" s="270"/>
      <c r="X460" s="270"/>
      <c r="Y460" s="270"/>
      <c r="Z460" s="270"/>
    </row>
    <row r="461" ht="15.75" customHeight="1">
      <c r="A461" s="111" t="s">
        <v>1545</v>
      </c>
      <c r="B461" s="156" t="str">
        <f>VLOOKUP(A461,Register!B:D,3,FALSE)</f>
        <v>0,18x860x873 USK BLANK</v>
      </c>
      <c r="C461" s="525" t="str">
        <f>VLOOKUP(B461,'Tech. sheet (2)'!A:G,5,FALSE)</f>
        <v>0,18x860x873 2,0/2,8 TH550</v>
      </c>
      <c r="D461" s="437" t="str">
        <f>VLOOKUP(B461,'Tech. sheet (2)'!A:G,6,FALSE)</f>
        <v>M-860-873-180TH550F2028-USK BLANK</v>
      </c>
      <c r="E461" s="436" t="str">
        <f>VLOOKUP(B461,'Tech. sheet (2)'!A:H,8,FALSE)</f>
        <v>СКРОЛЛ</v>
      </c>
      <c r="F461" s="436" t="str">
        <f>VLOOKUP(B461,'Tech. sheet (2)'!A:J,9,FALSE)</f>
        <v>903х844</v>
      </c>
      <c r="G461" s="436">
        <f>VLOOKUP(B461,'Tech. sheet (2)'!A:J,10,FALSE)</f>
        <v>1500</v>
      </c>
      <c r="H461" s="436">
        <f>VLOOKUP(A461,Register!B:E,4,FALSE)</f>
        <v>50000</v>
      </c>
      <c r="I461" s="129">
        <v>44797.0</v>
      </c>
      <c r="J461" s="270"/>
      <c r="K461" s="270"/>
      <c r="L461" s="270"/>
      <c r="M461" s="270"/>
      <c r="N461" s="270"/>
      <c r="O461" s="270"/>
      <c r="P461" s="270"/>
      <c r="Q461" s="270"/>
      <c r="R461" s="270"/>
      <c r="S461" s="270"/>
      <c r="T461" s="270"/>
      <c r="U461" s="270"/>
      <c r="V461" s="270"/>
      <c r="W461" s="270"/>
      <c r="X461" s="270"/>
      <c r="Y461" s="270"/>
      <c r="Z461" s="270"/>
    </row>
    <row r="462" ht="15.75" customHeight="1">
      <c r="A462" s="111" t="s">
        <v>1546</v>
      </c>
      <c r="B462" s="156" t="str">
        <f>VLOOKUP(A462,Register!B:D,3,FALSE)</f>
        <v>0,18x860x873 USK BLANK</v>
      </c>
      <c r="C462" s="525" t="str">
        <f>VLOOKUP(B462,'Tech. sheet (2)'!A:G,5,FALSE)</f>
        <v>0,18x860x873 2,0/2,8 TH550</v>
      </c>
      <c r="D462" s="437" t="str">
        <f>VLOOKUP(B462,'Tech. sheet (2)'!A:G,6,FALSE)</f>
        <v>M-860-873-180TH550F2028-USK BLANK</v>
      </c>
      <c r="E462" s="436" t="str">
        <f>VLOOKUP(B462,'Tech. sheet (2)'!A:H,8,FALSE)</f>
        <v>СКРОЛЛ</v>
      </c>
      <c r="F462" s="436" t="str">
        <f>VLOOKUP(B462,'Tech. sheet (2)'!A:J,9,FALSE)</f>
        <v>903х844</v>
      </c>
      <c r="G462" s="436">
        <f>VLOOKUP(B462,'Tech. sheet (2)'!A:J,10,FALSE)</f>
        <v>1500</v>
      </c>
      <c r="H462" s="436">
        <f>VLOOKUP(A462,Register!B:E,4,FALSE)</f>
        <v>20000</v>
      </c>
      <c r="I462" s="129">
        <v>44797.0</v>
      </c>
      <c r="J462" s="270"/>
      <c r="K462" s="270"/>
      <c r="L462" s="270"/>
      <c r="M462" s="270"/>
      <c r="N462" s="270"/>
      <c r="O462" s="270"/>
      <c r="P462" s="270"/>
      <c r="Q462" s="270"/>
      <c r="R462" s="270"/>
      <c r="S462" s="270"/>
      <c r="T462" s="270"/>
      <c r="U462" s="270"/>
      <c r="V462" s="270"/>
      <c r="W462" s="270"/>
      <c r="X462" s="270"/>
      <c r="Y462" s="270"/>
      <c r="Z462" s="270"/>
    </row>
    <row r="463" ht="15.75" customHeight="1">
      <c r="A463" s="111" t="s">
        <v>1547</v>
      </c>
      <c r="B463" s="156" t="str">
        <f>VLOOKUP(A463,Register!B:D,3,FALSE)</f>
        <v>0,19x895x907 BLANK</v>
      </c>
      <c r="C463" s="525" t="str">
        <f>VLOOKUP(B463,'Tech. sheet (2)'!A:G,5,FALSE)</f>
        <v>0,19x895x907 2,8/2,0 TH550</v>
      </c>
      <c r="D463" s="437" t="str">
        <f>VLOOKUP(B463,'Tech. sheet (2)'!A:G,6,FALSE)</f>
        <v>M-895-907-190TH550F2820-HBI BLANK</v>
      </c>
      <c r="E463" s="436" t="str">
        <f>VLOOKUP(B463,'Tech. sheet (2)'!A:H,8,FALSE)</f>
        <v>СКРОЛЛ</v>
      </c>
      <c r="F463" s="436" t="str">
        <f>VLOOKUP(B463,'Tech. sheet (2)'!A:J,9,FALSE)</f>
        <v>932х870</v>
      </c>
      <c r="G463" s="436">
        <f>VLOOKUP(B463,'Tech. sheet (2)'!A:J,10,FALSE)</f>
        <v>1500</v>
      </c>
      <c r="H463" s="436">
        <f>VLOOKUP(A463,Register!B:E,4,FALSE)</f>
        <v>40000</v>
      </c>
      <c r="I463" s="129">
        <v>44797.0</v>
      </c>
      <c r="J463" s="270"/>
      <c r="K463" s="270"/>
      <c r="L463" s="270"/>
      <c r="M463" s="270"/>
      <c r="N463" s="270"/>
      <c r="O463" s="270"/>
      <c r="P463" s="270"/>
      <c r="Q463" s="270"/>
      <c r="R463" s="270"/>
      <c r="S463" s="270"/>
      <c r="T463" s="270"/>
      <c r="U463" s="270"/>
      <c r="V463" s="270"/>
      <c r="W463" s="270"/>
      <c r="X463" s="270"/>
      <c r="Y463" s="270"/>
      <c r="Z463" s="270"/>
    </row>
    <row r="464" ht="15.75" customHeight="1">
      <c r="A464" s="111" t="s">
        <v>1552</v>
      </c>
      <c r="B464" s="156" t="str">
        <f>VLOOKUP(A464,Register!B:D,3,FALSE)</f>
        <v>0,20x908x1112 RAS BLANK</v>
      </c>
      <c r="C464" s="525" t="str">
        <f>VLOOKUP(B464,'Tech. sheet (2)'!A:G,5,FALSE)</f>
        <v>0,20x908x1112 2,8/2,8 TS260</v>
      </c>
      <c r="D464" s="437" t="str">
        <f>VLOOKUP(B464,'Tech. sheet (2)'!A:G,6,FALSE)</f>
        <v>T-908-1112-200TS260S2828-RAS BLANK</v>
      </c>
      <c r="E464" s="436" t="str">
        <f>VLOOKUP(B464,'Tech. sheet (2)'!A:H,8,FALSE)</f>
        <v>ПРЯМ</v>
      </c>
      <c r="F464" s="436" t="str">
        <f>VLOOKUP(B464,'Tech. sheet (2)'!A:J,9,FALSE)</f>
        <v>1088х883</v>
      </c>
      <c r="G464" s="436">
        <f>VLOOKUP(B464,'Tech. sheet (2)'!A:J,10,FALSE)</f>
        <v>1100</v>
      </c>
      <c r="H464" s="436">
        <f>VLOOKUP(A464,Register!B:E,4,FALSE)</f>
        <v>10000</v>
      </c>
      <c r="I464" s="129">
        <v>44802.0</v>
      </c>
      <c r="J464" s="270"/>
      <c r="K464" s="270"/>
      <c r="L464" s="270"/>
      <c r="M464" s="270"/>
      <c r="N464" s="270"/>
      <c r="O464" s="270"/>
      <c r="P464" s="270"/>
      <c r="Q464" s="270"/>
      <c r="R464" s="270"/>
      <c r="S464" s="270"/>
      <c r="T464" s="270"/>
      <c r="U464" s="270"/>
      <c r="V464" s="270"/>
      <c r="W464" s="270"/>
      <c r="X464" s="270"/>
      <c r="Y464" s="270"/>
      <c r="Z464" s="270"/>
    </row>
    <row r="465" ht="15.75" customHeight="1">
      <c r="A465" s="111" t="s">
        <v>1553</v>
      </c>
      <c r="B465" s="156" t="str">
        <f>VLOOKUP(A465,Register!B:D,3,FALSE)</f>
        <v>0,17x840x942 BLANK</v>
      </c>
      <c r="C465" s="525" t="str">
        <f>VLOOKUP(B465,'Tech. sheet (2)'!A:G,5,FALSE)</f>
        <v>0,17x840x942 2,8/2,8 TS550</v>
      </c>
      <c r="D465" s="437" t="str">
        <f>VLOOKUP(B465,'Tech. sheet (2)'!A:G,6,FALSE)</f>
        <v>T-840-942-170TS550F2828-HBI</v>
      </c>
      <c r="E465" s="436" t="str">
        <f>VLOOKUP(B465,'Tech. sheet (2)'!A:H,8,FALSE)</f>
        <v>ПРЯМ</v>
      </c>
      <c r="F465" s="436" t="str">
        <f>VLOOKUP(B465,'Tech. sheet (2)'!A:J,9,FALSE)</f>
        <v>917х813</v>
      </c>
      <c r="G465" s="436">
        <f>VLOOKUP(B465,'Tech. sheet (2)'!A:J,10,FALSE)</f>
        <v>1700</v>
      </c>
      <c r="H465" s="436">
        <f>VLOOKUP(A465,Register!B:E,4,FALSE)</f>
        <v>10000</v>
      </c>
      <c r="I465" s="129">
        <v>44802.0</v>
      </c>
      <c r="J465" s="270"/>
      <c r="K465" s="270"/>
      <c r="L465" s="270"/>
      <c r="M465" s="270"/>
      <c r="N465" s="270"/>
      <c r="O465" s="270"/>
      <c r="P465" s="270"/>
      <c r="Q465" s="270"/>
      <c r="R465" s="270"/>
      <c r="S465" s="270"/>
      <c r="T465" s="270"/>
      <c r="U465" s="270"/>
      <c r="V465" s="270"/>
      <c r="W465" s="270"/>
      <c r="X465" s="270"/>
      <c r="Y465" s="270"/>
      <c r="Z465" s="270"/>
    </row>
    <row r="466" ht="15.75" customHeight="1">
      <c r="A466" s="111" t="s">
        <v>3348</v>
      </c>
      <c r="B466" s="156" t="str">
        <f>VLOOKUP(A466,Register!B:D,3,FALSE)</f>
        <v>#N/A</v>
      </c>
      <c r="C466" s="525" t="str">
        <f>VLOOKUP(B466,'Tech. sheet (2)'!A:G,5,FALSE)</f>
        <v>#N/A</v>
      </c>
      <c r="D466" s="437" t="str">
        <f>VLOOKUP(B466,'Tech. sheet (2)'!A:G,6,FALSE)</f>
        <v>#N/A</v>
      </c>
      <c r="E466" s="436" t="str">
        <f>VLOOKUP(B466,'Tech. sheet (2)'!A:H,8,FALSE)</f>
        <v>#N/A</v>
      </c>
      <c r="F466" s="436" t="str">
        <f>VLOOKUP(B466,'Tech. sheet (2)'!A:J,9,FALSE)</f>
        <v>#N/A</v>
      </c>
      <c r="G466" s="436" t="str">
        <f>VLOOKUP(B466,'Tech. sheet (2)'!A:J,10,FALSE)</f>
        <v>#N/A</v>
      </c>
      <c r="H466" s="436" t="str">
        <f>VLOOKUP(A466,Register!B:E,4,FALSE)</f>
        <v>#N/A</v>
      </c>
      <c r="I466" s="129">
        <v>44802.0</v>
      </c>
      <c r="J466" s="270"/>
      <c r="K466" s="270"/>
      <c r="L466" s="270"/>
      <c r="M466" s="270"/>
      <c r="N466" s="270"/>
      <c r="O466" s="270"/>
      <c r="P466" s="270"/>
      <c r="Q466" s="270"/>
      <c r="R466" s="270"/>
      <c r="S466" s="270"/>
      <c r="T466" s="270"/>
      <c r="U466" s="270"/>
      <c r="V466" s="270"/>
      <c r="W466" s="270"/>
      <c r="X466" s="270"/>
      <c r="Y466" s="270"/>
      <c r="Z466" s="270"/>
    </row>
    <row r="467" ht="15.75" customHeight="1">
      <c r="A467" s="111" t="s">
        <v>1550</v>
      </c>
      <c r="B467" s="156" t="str">
        <f>VLOOKUP(A467,Register!B:D,3,FALSE)</f>
        <v>0,16x942x790 ALU/С</v>
      </c>
      <c r="C467" s="525" t="str">
        <f>VLOOKUP(B467,'Tech. sheet (2)'!A:G,5,FALSE)</f>
        <v>0,16x942x790 2,0/2,0 TS340</v>
      </c>
      <c r="D467" s="437" t="str">
        <f>VLOOKUP(B467,'Tech. sheet (2)'!A:G,6,FALSE)</f>
        <v>M-942-790-160TS340S2020-RAS</v>
      </c>
      <c r="E467" s="436" t="str">
        <f>VLOOKUP(B467,'Tech. sheet (2)'!A:H,8,FALSE)</f>
        <v>СКРОЛЛ</v>
      </c>
      <c r="F467" s="436" t="str">
        <f>VLOOKUP(B467,'Tech. sheet (2)'!A:J,9,FALSE)</f>
        <v>830х917</v>
      </c>
      <c r="G467" s="436">
        <f>VLOOKUP(B467,'Tech. sheet (2)'!A:J,10,FALSE)</f>
        <v>1700</v>
      </c>
      <c r="H467" s="436">
        <f>VLOOKUP(A467,Register!B:E,4,FALSE)</f>
        <v>50000</v>
      </c>
      <c r="I467" s="129">
        <v>44803.0</v>
      </c>
      <c r="J467" s="270"/>
      <c r="K467" s="270"/>
      <c r="L467" s="270"/>
      <c r="M467" s="270"/>
      <c r="N467" s="270"/>
      <c r="O467" s="270"/>
      <c r="P467" s="270"/>
      <c r="Q467" s="270"/>
      <c r="R467" s="270"/>
      <c r="S467" s="270"/>
      <c r="T467" s="270"/>
      <c r="U467" s="270"/>
      <c r="V467" s="270"/>
      <c r="W467" s="270"/>
      <c r="X467" s="270"/>
      <c r="Y467" s="270"/>
      <c r="Z467" s="270"/>
    </row>
    <row r="468" ht="15.75" customHeight="1">
      <c r="A468" s="111" t="s">
        <v>1557</v>
      </c>
      <c r="B468" s="156" t="str">
        <f>VLOOKUP(A468,Register!B:D,3,FALSE)</f>
        <v>OT99-ELQ9999A0A ARP</v>
      </c>
      <c r="C468" s="525" t="str">
        <f>VLOOKUP(B468,'Tech. sheet (2)'!A:G,5,FALSE)</f>
        <v>0,25x838x826 7,5/7,5 TH415</v>
      </c>
      <c r="D468" s="437" t="str">
        <f>VLOOKUP(B468,'Tech. sheet (2)'!A:G,6,FALSE)</f>
        <v>M-838-826-250TH415F7575-USK</v>
      </c>
      <c r="E468" s="436" t="str">
        <f>VLOOKUP(B468,'Tech. sheet (2)'!A:H,8,FALSE)</f>
        <v>СКРОЛЛ</v>
      </c>
      <c r="F468" s="436" t="str">
        <f>VLOOKUP(B468,'Tech. sheet (2)'!A:J,9,FALSE)</f>
        <v>870х820</v>
      </c>
      <c r="G468" s="436">
        <f>VLOOKUP(B468,'Tech. sheet (2)'!A:J,10,FALSE)</f>
        <v>1500</v>
      </c>
      <c r="H468" s="436">
        <f>VLOOKUP(A468,Register!B:E,4,FALSE)</f>
        <v>15000</v>
      </c>
      <c r="I468" s="129">
        <v>44803.0</v>
      </c>
      <c r="J468" s="270"/>
      <c r="K468" s="270"/>
      <c r="L468" s="270"/>
      <c r="M468" s="270"/>
      <c r="N468" s="270"/>
      <c r="O468" s="270"/>
      <c r="P468" s="270"/>
      <c r="Q468" s="270"/>
      <c r="R468" s="270"/>
      <c r="S468" s="270"/>
      <c r="T468" s="270"/>
      <c r="U468" s="270"/>
      <c r="V468" s="270"/>
      <c r="W468" s="270"/>
      <c r="X468" s="270"/>
      <c r="Y468" s="270"/>
      <c r="Z468" s="270"/>
    </row>
    <row r="469" ht="15.75" customHeight="1">
      <c r="A469" s="111" t="s">
        <v>1555</v>
      </c>
      <c r="B469" s="156" t="str">
        <f>VLOOKUP(A469,Register!B:D,3,FALSE)</f>
        <v>0,18x860x873 USK BLANK</v>
      </c>
      <c r="C469" s="525" t="str">
        <f>VLOOKUP(B469,'Tech. sheet (2)'!A:G,5,FALSE)</f>
        <v>0,18x860x873 2,0/2,8 TH550</v>
      </c>
      <c r="D469" s="437" t="str">
        <f>VLOOKUP(B469,'Tech. sheet (2)'!A:G,6,FALSE)</f>
        <v>M-860-873-180TH550F2028-USK BLANK</v>
      </c>
      <c r="E469" s="436" t="str">
        <f>VLOOKUP(B469,'Tech. sheet (2)'!A:H,8,FALSE)</f>
        <v>СКРОЛЛ</v>
      </c>
      <c r="F469" s="436" t="str">
        <f>VLOOKUP(B469,'Tech. sheet (2)'!A:J,9,FALSE)</f>
        <v>903х844</v>
      </c>
      <c r="G469" s="436">
        <f>VLOOKUP(B469,'Tech. sheet (2)'!A:J,10,FALSE)</f>
        <v>1500</v>
      </c>
      <c r="H469" s="436">
        <f>VLOOKUP(A469,Register!B:E,4,FALSE)</f>
        <v>50000</v>
      </c>
      <c r="I469" s="129">
        <v>44803.0</v>
      </c>
      <c r="J469" s="270"/>
      <c r="K469" s="270"/>
      <c r="L469" s="270"/>
      <c r="M469" s="270"/>
      <c r="N469" s="270"/>
      <c r="O469" s="270"/>
      <c r="P469" s="270"/>
      <c r="Q469" s="270"/>
      <c r="R469" s="270"/>
      <c r="S469" s="270"/>
      <c r="T469" s="270"/>
      <c r="U469" s="270"/>
      <c r="V469" s="270"/>
      <c r="W469" s="270"/>
      <c r="X469" s="270"/>
      <c r="Y469" s="270"/>
      <c r="Z469" s="270"/>
    </row>
    <row r="470" ht="15.75" customHeight="1">
      <c r="A470" s="111" t="s">
        <v>1556</v>
      </c>
      <c r="B470" s="156" t="str">
        <f>VLOOKUP(A470,Register!B:D,3,FALSE)</f>
        <v>0,18x896x795 USK BLANK</v>
      </c>
      <c r="C470" s="525" t="str">
        <f>VLOOKUP(B470,'Tech. sheet (2)'!A:G,5,FALSE)</f>
        <v>0,18x896x795 2,8/5,0 TH550</v>
      </c>
      <c r="D470" s="437" t="str">
        <f>VLOOKUP(B470,'Tech. sheet (2)'!A:G,6,FALSE)</f>
        <v>T-896-795-180TH550F2850-USK BLANK </v>
      </c>
      <c r="E470" s="436" t="str">
        <f>VLOOKUP(B470,'Tech. sheet (2)'!A:H,8,FALSE)</f>
        <v>ПРЯМ</v>
      </c>
      <c r="F470" s="436" t="str">
        <f>VLOOKUP(B470,'Tech. sheet (2)'!A:J,9,FALSE)</f>
        <v>770х869</v>
      </c>
      <c r="G470" s="436">
        <f>VLOOKUP(B470,'Tech. sheet (2)'!A:J,10,FALSE)</f>
        <v>1500</v>
      </c>
      <c r="H470" s="436">
        <f>VLOOKUP(A470,Register!B:E,4,FALSE)</f>
        <v>50000</v>
      </c>
      <c r="I470" s="129">
        <v>44804.0</v>
      </c>
      <c r="J470" s="270"/>
      <c r="K470" s="270"/>
      <c r="L470" s="270"/>
      <c r="M470" s="270"/>
      <c r="N470" s="270"/>
      <c r="O470" s="270"/>
      <c r="P470" s="270"/>
      <c r="Q470" s="270"/>
      <c r="R470" s="270"/>
      <c r="S470" s="270"/>
      <c r="T470" s="270"/>
      <c r="U470" s="270"/>
      <c r="V470" s="270"/>
      <c r="W470" s="270"/>
      <c r="X470" s="270"/>
      <c r="Y470" s="270"/>
      <c r="Z470" s="270"/>
    </row>
    <row r="471" ht="15.75" customHeight="1">
      <c r="A471" s="111" t="s">
        <v>1558</v>
      </c>
      <c r="B471" s="156" t="str">
        <f>VLOOKUP(A471,Register!B:D,3,FALSE)</f>
        <v>0,18x896x795 USK BLANK</v>
      </c>
      <c r="C471" s="525" t="str">
        <f>VLOOKUP(B471,'Tech. sheet (2)'!A:G,5,FALSE)</f>
        <v>0,18x896x795 2,8/5,0 TH550</v>
      </c>
      <c r="D471" s="437" t="str">
        <f>VLOOKUP(B471,'Tech. sheet (2)'!A:G,6,FALSE)</f>
        <v>T-896-795-180TH550F2850-USK BLANK </v>
      </c>
      <c r="E471" s="436" t="str">
        <f>VLOOKUP(B471,'Tech. sheet (2)'!A:H,8,FALSE)</f>
        <v>ПРЯМ</v>
      </c>
      <c r="F471" s="436" t="str">
        <f>VLOOKUP(B471,'Tech. sheet (2)'!A:J,9,FALSE)</f>
        <v>770х869</v>
      </c>
      <c r="G471" s="436">
        <f>VLOOKUP(B471,'Tech. sheet (2)'!A:J,10,FALSE)</f>
        <v>1500</v>
      </c>
      <c r="H471" s="436">
        <f>VLOOKUP(A471,Register!B:E,4,FALSE)</f>
        <v>50000</v>
      </c>
      <c r="I471" s="129">
        <v>44804.0</v>
      </c>
      <c r="J471" s="270"/>
      <c r="K471" s="270"/>
      <c r="L471" s="270"/>
      <c r="M471" s="270"/>
      <c r="N471" s="270"/>
      <c r="O471" s="270"/>
      <c r="P471" s="270"/>
      <c r="Q471" s="270"/>
      <c r="R471" s="270"/>
      <c r="S471" s="270"/>
      <c r="T471" s="270"/>
      <c r="U471" s="270"/>
      <c r="V471" s="270"/>
      <c r="W471" s="270"/>
      <c r="X471" s="270"/>
      <c r="Y471" s="270"/>
      <c r="Z471" s="270"/>
    </row>
    <row r="472" ht="15.75" customHeight="1">
      <c r="A472" s="111" t="s">
        <v>1559</v>
      </c>
      <c r="B472" s="156" t="str">
        <f>VLOOKUP(A472,Register!B:D,3,FALSE)</f>
        <v>0,18x877x1066 W/G</v>
      </c>
      <c r="C472" s="525" t="str">
        <f>VLOOKUP(B472,'Tech. sheet (2)'!A:G,5,FALSE)</f>
        <v>0,18x877x1066 2,8/2,8 TS275</v>
      </c>
      <c r="D472" s="437" t="str">
        <f>VLOOKUP(B472,'Tech. sheet (2)'!A:G,6,FALSE)</f>
        <v>T-877-1066-180TS275S2828-USK</v>
      </c>
      <c r="E472" s="436" t="str">
        <f>VLOOKUP(B472,'Tech. sheet (2)'!A:H,8,FALSE)</f>
        <v>ПРЯМ</v>
      </c>
      <c r="F472" s="436" t="str">
        <f>VLOOKUP(B472,'Tech. sheet (2)'!A:J,9,FALSE)</f>
        <v>1041х852</v>
      </c>
      <c r="G472" s="436">
        <f>VLOOKUP(B472,'Tech. sheet (2)'!A:J,10,FALSE)</f>
        <v>1100</v>
      </c>
      <c r="H472" s="436">
        <f>VLOOKUP(A472,Register!B:E,4,FALSE)</f>
        <v>10000</v>
      </c>
      <c r="I472" s="129">
        <v>44805.0</v>
      </c>
      <c r="J472" s="270"/>
      <c r="K472" s="270"/>
      <c r="L472" s="270"/>
      <c r="M472" s="270"/>
      <c r="N472" s="270"/>
      <c r="O472" s="270"/>
      <c r="P472" s="270"/>
      <c r="Q472" s="270"/>
      <c r="R472" s="270"/>
      <c r="S472" s="270"/>
      <c r="T472" s="270"/>
      <c r="U472" s="270"/>
      <c r="V472" s="270"/>
      <c r="W472" s="270"/>
      <c r="X472" s="270"/>
      <c r="Y472" s="270"/>
      <c r="Z472" s="270"/>
    </row>
    <row r="473" ht="15.75" customHeight="1">
      <c r="A473" s="111" t="s">
        <v>1560</v>
      </c>
      <c r="B473" s="156" t="str">
        <f>VLOOKUP(A473,Register!B:D,3,FALSE)</f>
        <v>0,14x913x766 USK BLANK</v>
      </c>
      <c r="C473" s="525" t="str">
        <f>VLOOKUP(B473,'Tech. sheet (2)'!A:G,5,FALSE)</f>
        <v>0,14x913x766 2,0/2,0 TS480</v>
      </c>
      <c r="D473" s="437" t="str">
        <f>VLOOKUP(B473,'Tech. sheet (2)'!A:G,6,FALSE)</f>
        <v>M-913-766-140TS480S2020-USK BLANK</v>
      </c>
      <c r="E473" s="436" t="str">
        <f>VLOOKUP(B473,'Tech. sheet (2)'!A:H,8,FALSE)</f>
        <v>СКРОЛЛ</v>
      </c>
      <c r="F473" s="436" t="str">
        <f>VLOOKUP(B473,'Tech. sheet (2)'!A:J,9,FALSE)</f>
        <v>770х869</v>
      </c>
      <c r="G473" s="436">
        <f>VLOOKUP(B473,'Tech. sheet (2)'!A:J,10,FALSE)</f>
        <v>1500</v>
      </c>
      <c r="H473" s="436">
        <f>VLOOKUP(A473,Register!B:E,4,FALSE)</f>
        <v>10000</v>
      </c>
      <c r="I473" s="129">
        <v>44805.0</v>
      </c>
      <c r="J473" s="270"/>
      <c r="K473" s="270"/>
      <c r="L473" s="270"/>
      <c r="M473" s="270"/>
      <c r="N473" s="270"/>
      <c r="O473" s="270"/>
      <c r="P473" s="270"/>
      <c r="Q473" s="270"/>
      <c r="R473" s="270"/>
      <c r="S473" s="270"/>
      <c r="T473" s="270"/>
      <c r="U473" s="270"/>
      <c r="V473" s="270"/>
      <c r="W473" s="270"/>
      <c r="X473" s="270"/>
      <c r="Y473" s="270"/>
      <c r="Z473" s="270"/>
    </row>
    <row r="474" ht="15.75" customHeight="1">
      <c r="A474" s="111" t="s">
        <v>1563</v>
      </c>
      <c r="B474" s="156" t="str">
        <f>VLOOKUP(A474,Register!B:D,3,FALSE)</f>
        <v>0,14x913x766 USK A08</v>
      </c>
      <c r="C474" s="525" t="str">
        <f>VLOOKUP(B474,'Tech. sheet (2)'!A:G,5,FALSE)</f>
        <v>0,14x913x766 2,0/2,0 TS480</v>
      </c>
      <c r="D474" s="437" t="str">
        <f>VLOOKUP(B474,'Tech. sheet (2)'!A:G,6,FALSE)</f>
        <v>M-913-766-140TS480S2020-USK</v>
      </c>
      <c r="E474" s="436" t="str">
        <f>VLOOKUP(B474,'Tech. sheet (2)'!A:H,8,FALSE)</f>
        <v>СКРОЛЛ</v>
      </c>
      <c r="F474" s="436" t="str">
        <f>VLOOKUP(B474,'Tech. sheet (2)'!A:J,9,FALSE)</f>
        <v>770х869</v>
      </c>
      <c r="G474" s="436">
        <f>VLOOKUP(B474,'Tech. sheet (2)'!A:J,10,FALSE)</f>
        <v>1500</v>
      </c>
      <c r="H474" s="436">
        <f>VLOOKUP(A474,Register!B:E,4,FALSE)</f>
        <v>40000</v>
      </c>
      <c r="I474" s="129">
        <v>44805.0</v>
      </c>
      <c r="J474" s="270"/>
      <c r="K474" s="270"/>
      <c r="L474" s="270"/>
      <c r="M474" s="270"/>
      <c r="N474" s="270"/>
      <c r="O474" s="270"/>
      <c r="P474" s="270"/>
      <c r="Q474" s="270"/>
      <c r="R474" s="270"/>
      <c r="S474" s="270"/>
      <c r="T474" s="270"/>
      <c r="U474" s="270"/>
      <c r="V474" s="270"/>
      <c r="W474" s="270"/>
      <c r="X474" s="270"/>
      <c r="Y474" s="270"/>
      <c r="Z474" s="270"/>
    </row>
    <row r="475" ht="15.75" customHeight="1">
      <c r="A475" s="111" t="s">
        <v>1566</v>
      </c>
      <c r="B475" s="156" t="str">
        <f>VLOOKUP(A475,Register!B:D,3,FALSE)</f>
        <v>0,14x913x766 USK A08</v>
      </c>
      <c r="C475" s="525" t="str">
        <f>VLOOKUP(B475,'Tech. sheet (2)'!A:G,5,FALSE)</f>
        <v>0,14x913x766 2,0/2,0 TS480</v>
      </c>
      <c r="D475" s="437" t="str">
        <f>VLOOKUP(B475,'Tech. sheet (2)'!A:G,6,FALSE)</f>
        <v>M-913-766-140TS480S2020-USK</v>
      </c>
      <c r="E475" s="436" t="str">
        <f>VLOOKUP(B475,'Tech. sheet (2)'!A:H,8,FALSE)</f>
        <v>СКРОЛЛ</v>
      </c>
      <c r="F475" s="436" t="str">
        <f>VLOOKUP(B475,'Tech. sheet (2)'!A:J,9,FALSE)</f>
        <v>770х869</v>
      </c>
      <c r="G475" s="436">
        <f>VLOOKUP(B475,'Tech. sheet (2)'!A:J,10,FALSE)</f>
        <v>1500</v>
      </c>
      <c r="H475" s="436">
        <f>VLOOKUP(A475,Register!B:E,4,FALSE)</f>
        <v>48000</v>
      </c>
      <c r="I475" s="129">
        <v>44805.0</v>
      </c>
      <c r="J475" s="270"/>
      <c r="K475" s="270"/>
      <c r="L475" s="270"/>
      <c r="M475" s="270"/>
      <c r="N475" s="270"/>
      <c r="O475" s="270"/>
      <c r="P475" s="270"/>
      <c r="Q475" s="270"/>
      <c r="R475" s="270"/>
      <c r="S475" s="270"/>
      <c r="T475" s="270"/>
      <c r="U475" s="270"/>
      <c r="V475" s="270"/>
      <c r="W475" s="270"/>
      <c r="X475" s="270"/>
      <c r="Y475" s="270"/>
      <c r="Z475" s="270"/>
    </row>
    <row r="476" ht="15.75" customHeight="1">
      <c r="A476" s="111" t="s">
        <v>1565</v>
      </c>
      <c r="B476" s="156" t="str">
        <f>VLOOKUP(A476,Register!B:D,3,FALSE)</f>
        <v>0,14x913x766 21E</v>
      </c>
      <c r="C476" s="525" t="str">
        <f>VLOOKUP(B476,'Tech. sheet (2)'!A:G,5,FALSE)</f>
        <v>0,14x913x766 2,0/2,0 TS480</v>
      </c>
      <c r="D476" s="437" t="str">
        <f>VLOOKUP(B476,'Tech. sheet (2)'!A:G,6,FALSE)</f>
        <v>M-913-766-140TS480S2020-RAS</v>
      </c>
      <c r="E476" s="436" t="str">
        <f>VLOOKUP(B476,'Tech. sheet (2)'!A:H,8,FALSE)</f>
        <v>СКРОЛЛ</v>
      </c>
      <c r="F476" s="436" t="str">
        <f>VLOOKUP(B476,'Tech. sheet (2)'!A:J,9,FALSE)</f>
        <v>770х869</v>
      </c>
      <c r="G476" s="436">
        <f>VLOOKUP(B476,'Tech. sheet (2)'!A:J,10,FALSE)</f>
        <v>1500</v>
      </c>
      <c r="H476" s="436">
        <f>VLOOKUP(A476,Register!B:E,4,FALSE)</f>
        <v>15000</v>
      </c>
      <c r="I476" s="129">
        <v>44806.0</v>
      </c>
      <c r="J476" s="270"/>
      <c r="K476" s="270"/>
      <c r="L476" s="270"/>
      <c r="M476" s="270"/>
      <c r="N476" s="270"/>
      <c r="O476" s="270"/>
      <c r="P476" s="270"/>
      <c r="Q476" s="270"/>
      <c r="R476" s="270"/>
      <c r="S476" s="270"/>
      <c r="T476" s="270"/>
      <c r="U476" s="270"/>
      <c r="V476" s="270"/>
      <c r="W476" s="270"/>
      <c r="X476" s="270"/>
      <c r="Y476" s="270"/>
      <c r="Z476" s="270"/>
    </row>
    <row r="477" ht="15.75" customHeight="1">
      <c r="A477" s="111" t="s">
        <v>1568</v>
      </c>
      <c r="B477" s="156" t="str">
        <f>VLOOKUP(A477,Register!B:D,3,FALSE)</f>
        <v>OT99-921XQ 0,20 ALU/G</v>
      </c>
      <c r="C477" s="525" t="str">
        <f>VLOOKUP(B477,'Tech. sheet (2)'!A:G,5,FALSE)</f>
        <v>0,20x838x941, 2,8/2,8 TH550</v>
      </c>
      <c r="D477" s="437" t="str">
        <f>VLOOKUP(B477,'Tech. sheet (2)'!A:G,6,FALSE)</f>
        <v>M-838-941,7-200TH550S2828-HBI</v>
      </c>
      <c r="E477" s="436" t="str">
        <f>VLOOKUP(B477,'Tech. sheet (2)'!A:H,8,FALSE)</f>
        <v>СКРОЛЛ</v>
      </c>
      <c r="F477" s="436" t="str">
        <f>VLOOKUP(B477,'Tech. sheet (2)'!A:J,9,FALSE)</f>
        <v>917x813</v>
      </c>
      <c r="G477" s="436">
        <f>VLOOKUP(B477,'Tech. sheet (2)'!A:J,10,FALSE)</f>
        <v>1500</v>
      </c>
      <c r="H477" s="436">
        <f>VLOOKUP(A477,Register!B:E,4,FALSE)</f>
        <v>30000</v>
      </c>
      <c r="I477" s="129">
        <v>44809.0</v>
      </c>
      <c r="J477" s="270"/>
      <c r="K477" s="270"/>
      <c r="L477" s="270"/>
      <c r="M477" s="270"/>
      <c r="N477" s="270"/>
      <c r="O477" s="270"/>
      <c r="P477" s="270"/>
      <c r="Q477" s="270"/>
      <c r="R477" s="270"/>
      <c r="S477" s="270"/>
      <c r="T477" s="270"/>
      <c r="U477" s="270"/>
      <c r="V477" s="270"/>
      <c r="W477" s="270"/>
      <c r="X477" s="270"/>
      <c r="Y477" s="270"/>
      <c r="Z477" s="270"/>
    </row>
    <row r="478" ht="15.75" customHeight="1">
      <c r="A478" s="111" t="s">
        <v>1569</v>
      </c>
      <c r="B478" s="156" t="str">
        <f>VLOOKUP(A478,Register!B:D,3,FALSE)</f>
        <v>OT99-921XQ 0,20 ALU/G</v>
      </c>
      <c r="C478" s="525" t="str">
        <f>VLOOKUP(B478,'Tech. sheet (2)'!A:G,5,FALSE)</f>
        <v>0,20x838x941, 2,8/2,8 TH550</v>
      </c>
      <c r="D478" s="437" t="str">
        <f>VLOOKUP(B478,'Tech. sheet (2)'!A:G,6,FALSE)</f>
        <v>M-838-941,7-200TH550S2828-HBI</v>
      </c>
      <c r="E478" s="436" t="str">
        <f>VLOOKUP(B478,'Tech. sheet (2)'!A:H,8,FALSE)</f>
        <v>СКРОЛЛ</v>
      </c>
      <c r="F478" s="436" t="str">
        <f>VLOOKUP(B478,'Tech. sheet (2)'!A:J,9,FALSE)</f>
        <v>917x813</v>
      </c>
      <c r="G478" s="436">
        <f>VLOOKUP(B478,'Tech. sheet (2)'!A:J,10,FALSE)</f>
        <v>1500</v>
      </c>
      <c r="H478" s="436">
        <f>VLOOKUP(A478,Register!B:E,4,FALSE)</f>
        <v>20000</v>
      </c>
      <c r="I478" s="129">
        <v>44809.0</v>
      </c>
      <c r="J478" s="270"/>
      <c r="K478" s="270"/>
      <c r="L478" s="270"/>
      <c r="M478" s="270"/>
      <c r="N478" s="270"/>
      <c r="O478" s="270"/>
      <c r="P478" s="270"/>
      <c r="Q478" s="270"/>
      <c r="R478" s="270"/>
      <c r="S478" s="270"/>
      <c r="T478" s="270"/>
      <c r="U478" s="270"/>
      <c r="V478" s="270"/>
      <c r="W478" s="270"/>
      <c r="X478" s="270"/>
      <c r="Y478" s="270"/>
      <c r="Z478" s="270"/>
    </row>
    <row r="479" ht="15.75" customHeight="1">
      <c r="A479" s="111" t="s">
        <v>1575</v>
      </c>
      <c r="B479" s="156" t="str">
        <f>VLOOKUP(A479,Register!B:D,3,FALSE)</f>
        <v>OT99-921XQ 0,20 A55B05 </v>
      </c>
      <c r="C479" s="525" t="str">
        <f>VLOOKUP(B479,'Tech. sheet (2)'!A:G,5,FALSE)</f>
        <v>0,20x838x941, 2,8/2,8 TH550</v>
      </c>
      <c r="D479" s="437" t="str">
        <f>VLOOKUP(B479,'Tech. sheet (2)'!A:G,6,FALSE)</f>
        <v>M-838-941,7-200TH550S2828-HBI</v>
      </c>
      <c r="E479" s="436" t="str">
        <f>VLOOKUP(B479,'Tech. sheet (2)'!A:H,8,FALSE)</f>
        <v>СКРОЛЛ</v>
      </c>
      <c r="F479" s="436" t="str">
        <f>VLOOKUP(B479,'Tech. sheet (2)'!A:J,9,FALSE)</f>
        <v>917x813</v>
      </c>
      <c r="G479" s="436">
        <f>VLOOKUP(B479,'Tech. sheet (2)'!A:J,10,FALSE)</f>
        <v>1500</v>
      </c>
      <c r="H479" s="436">
        <f>VLOOKUP(A479,Register!B:E,4,FALSE)</f>
        <v>9000</v>
      </c>
      <c r="I479" s="129">
        <v>44809.0</v>
      </c>
      <c r="J479" s="270"/>
      <c r="K479" s="270"/>
      <c r="L479" s="270"/>
      <c r="M479" s="270"/>
      <c r="N479" s="270"/>
      <c r="O479" s="270"/>
      <c r="P479" s="270"/>
      <c r="Q479" s="270"/>
      <c r="R479" s="270"/>
      <c r="S479" s="270"/>
      <c r="T479" s="270"/>
      <c r="U479" s="270"/>
      <c r="V479" s="270"/>
      <c r="W479" s="270"/>
      <c r="X479" s="270"/>
      <c r="Y479" s="270"/>
      <c r="Z479" s="270"/>
    </row>
    <row r="480" ht="15.75" customHeight="1">
      <c r="A480" s="111" t="s">
        <v>1573</v>
      </c>
      <c r="B480" s="156" t="str">
        <f>VLOOKUP(A480,Register!B:D,3,FALSE)</f>
        <v>OT99-ELQ9999A0A ARP</v>
      </c>
      <c r="C480" s="525" t="str">
        <f>VLOOKUP(B480,'Tech. sheet (2)'!A:G,5,FALSE)</f>
        <v>0,25x838x826 7,5/7,5 TH415</v>
      </c>
      <c r="D480" s="437" t="str">
        <f>VLOOKUP(B480,'Tech. sheet (2)'!A:G,6,FALSE)</f>
        <v>M-838-826-250TH415F7575-USK</v>
      </c>
      <c r="E480" s="436" t="str">
        <f>VLOOKUP(B480,'Tech. sheet (2)'!A:H,8,FALSE)</f>
        <v>СКРОЛЛ</v>
      </c>
      <c r="F480" s="436" t="str">
        <f>VLOOKUP(B480,'Tech. sheet (2)'!A:J,9,FALSE)</f>
        <v>870х820</v>
      </c>
      <c r="G480" s="436">
        <f>VLOOKUP(B480,'Tech. sheet (2)'!A:J,10,FALSE)</f>
        <v>1500</v>
      </c>
      <c r="H480" s="436">
        <f>VLOOKUP(A480,Register!B:E,4,FALSE)</f>
        <v>10000</v>
      </c>
      <c r="I480" s="129">
        <v>44809.0</v>
      </c>
      <c r="J480" s="270"/>
      <c r="K480" s="270"/>
      <c r="L480" s="270"/>
      <c r="M480" s="270"/>
      <c r="N480" s="270"/>
      <c r="O480" s="270"/>
      <c r="P480" s="270"/>
      <c r="Q480" s="270"/>
      <c r="R480" s="270"/>
      <c r="S480" s="270"/>
      <c r="T480" s="270"/>
      <c r="U480" s="270"/>
      <c r="V480" s="270"/>
      <c r="W480" s="270"/>
      <c r="X480" s="270"/>
      <c r="Y480" s="270"/>
      <c r="Z480" s="270"/>
    </row>
    <row r="481" ht="15.75" customHeight="1">
      <c r="A481" s="111" t="s">
        <v>1570</v>
      </c>
      <c r="B481" s="156" t="str">
        <f>VLOOKUP(A481,Register!B:D,3,FALSE)</f>
        <v>OT096-A07B05 USK Vaja auto</v>
      </c>
      <c r="C481" s="525" t="str">
        <f>VLOOKUP(B481,'Tech. sheet (2)'!A:G,5,FALSE)</f>
        <v>0,20x808x908 2,8/2,8 TH550</v>
      </c>
      <c r="D481" s="437" t="str">
        <f>VLOOKUP(B481,'Tech. sheet (2)'!A:G,6,FALSE)</f>
        <v>M-808-908-200TH550S2828-USK</v>
      </c>
      <c r="E481" s="436" t="str">
        <f>VLOOKUP(B481,'Tech. sheet (2)'!A:H,8,FALSE)</f>
        <v>СКРОЛЛ</v>
      </c>
      <c r="F481" s="436" t="str">
        <f>VLOOKUP(B481,'Tech. sheet (2)'!A:J,9,FALSE)</f>
        <v>900х771</v>
      </c>
      <c r="G481" s="436">
        <f>VLOOKUP(B481,'Tech. sheet (2)'!A:J,10,FALSE)</f>
        <v>1600</v>
      </c>
      <c r="H481" s="436">
        <f>VLOOKUP(A481,Register!B:E,4,FALSE)</f>
        <v>16000</v>
      </c>
      <c r="I481" s="129">
        <v>44809.0</v>
      </c>
      <c r="J481" s="270"/>
      <c r="K481" s="270"/>
      <c r="L481" s="270"/>
      <c r="M481" s="270"/>
      <c r="N481" s="270"/>
      <c r="O481" s="270"/>
      <c r="P481" s="270"/>
      <c r="Q481" s="270"/>
      <c r="R481" s="270"/>
      <c r="S481" s="270"/>
      <c r="T481" s="270"/>
      <c r="U481" s="270"/>
      <c r="V481" s="270"/>
      <c r="W481" s="270"/>
      <c r="X481" s="270"/>
      <c r="Y481" s="270"/>
      <c r="Z481" s="270"/>
    </row>
    <row r="482" ht="15.75" customHeight="1">
      <c r="A482" s="141" t="s">
        <v>1572</v>
      </c>
      <c r="B482" s="156" t="str">
        <f>VLOOKUP(A482,Register!B:D,3,FALSE)</f>
        <v>OT96 Alu/C USK auto</v>
      </c>
      <c r="C482" s="525" t="str">
        <f>VLOOKUP(B482,'Tech. sheet (2)'!A:G,5,FALSE)</f>
        <v>0,20x808x908 2,8/2,8 TH550</v>
      </c>
      <c r="D482" s="437" t="str">
        <f>VLOOKUP(B482,'Tech. sheet (2)'!A:G,6,FALSE)</f>
        <v>M-808-908-200TH550S2828-USK</v>
      </c>
      <c r="E482" s="436" t="str">
        <f>VLOOKUP(B482,'Tech. sheet (2)'!A:H,8,FALSE)</f>
        <v>СКРОЛЛ</v>
      </c>
      <c r="F482" s="436" t="str">
        <f>VLOOKUP(B482,'Tech. sheet (2)'!A:J,9,FALSE)</f>
        <v>900х771</v>
      </c>
      <c r="G482" s="436">
        <f>VLOOKUP(B482,'Tech. sheet (2)'!A:J,10,FALSE)</f>
        <v>1600</v>
      </c>
      <c r="H482" s="436">
        <f>VLOOKUP(A482,Register!B:E,4,FALSE)</f>
        <v>20000</v>
      </c>
      <c r="I482" s="129">
        <v>44809.0</v>
      </c>
      <c r="J482" s="270"/>
      <c r="K482" s="270"/>
      <c r="L482" s="270"/>
      <c r="M482" s="270"/>
      <c r="N482" s="270"/>
      <c r="O482" s="270"/>
      <c r="P482" s="270"/>
      <c r="Q482" s="270"/>
      <c r="R482" s="270"/>
      <c r="S482" s="270"/>
      <c r="T482" s="270"/>
      <c r="U482" s="270"/>
      <c r="V482" s="270"/>
      <c r="W482" s="270"/>
      <c r="X482" s="270"/>
      <c r="Y482" s="270"/>
      <c r="Z482" s="270"/>
    </row>
    <row r="483" ht="15.75" customHeight="1">
      <c r="A483" s="111" t="s">
        <v>1574</v>
      </c>
      <c r="B483" s="156" t="str">
        <f>VLOOKUP(A483,Register!B:D,3,FALSE)</f>
        <v>OT070-ELQ7033A2A  TH580</v>
      </c>
      <c r="C483" s="525" t="str">
        <f>VLOOKUP(B483,'Tech. sheet (2)'!A:G,5,FALSE)</f>
        <v>0,17x922x868 2,8/2,8 TH580</v>
      </c>
      <c r="D483" s="437" t="str">
        <f>VLOOKUP(B483,'Tech. sheet (2)'!A:G,6,FALSE)</f>
        <v>M-922-868-170TH580S2828-HBI</v>
      </c>
      <c r="E483" s="436" t="str">
        <f>VLOOKUP(B483,'Tech. sheet (2)'!A:H,8,FALSE)</f>
        <v>СКРОЛЛ</v>
      </c>
      <c r="F483" s="436" t="str">
        <f>VLOOKUP(B483,'Tech. sheet (2)'!A:J,9,FALSE)</f>
        <v>884х850</v>
      </c>
      <c r="G483" s="436">
        <f>VLOOKUP(B483,'Tech. sheet (2)'!A:J,10,FALSE)</f>
        <v>1500</v>
      </c>
      <c r="H483" s="436">
        <f>VLOOKUP(A483,Register!B:E,4,FALSE)</f>
        <v>25000</v>
      </c>
      <c r="I483" s="129">
        <v>44809.0</v>
      </c>
      <c r="J483" s="270"/>
      <c r="K483" s="270"/>
      <c r="L483" s="270"/>
      <c r="M483" s="270"/>
      <c r="N483" s="270"/>
      <c r="O483" s="270"/>
      <c r="P483" s="270"/>
      <c r="Q483" s="270"/>
      <c r="R483" s="270"/>
      <c r="S483" s="270"/>
      <c r="T483" s="270"/>
      <c r="U483" s="270"/>
      <c r="V483" s="270"/>
      <c r="W483" s="270"/>
      <c r="X483" s="270"/>
      <c r="Y483" s="270"/>
      <c r="Z483" s="270"/>
    </row>
    <row r="484" ht="15.75" customHeight="1">
      <c r="A484" s="111" t="s">
        <v>1576</v>
      </c>
      <c r="B484" s="156" t="str">
        <f>VLOOKUP(A484,Register!B:D,3,FALSE)</f>
        <v>OT070-ELQ7013A9A TH550</v>
      </c>
      <c r="C484" s="525" t="str">
        <f>VLOOKUP(B484,'Tech. sheet (2)'!A:G,5,FALSE)</f>
        <v>0,17x922x868 2,8/2,8 TH550</v>
      </c>
      <c r="D484" s="437" t="str">
        <f>VLOOKUP(B484,'Tech. sheet (2)'!A:G,6,FALSE)</f>
        <v>M-922-868-170TH550F2828-HBI</v>
      </c>
      <c r="E484" s="436" t="str">
        <f>VLOOKUP(B484,'Tech. sheet (2)'!A:H,8,FALSE)</f>
        <v>СКРОЛЛ</v>
      </c>
      <c r="F484" s="436" t="str">
        <f>VLOOKUP(B484,'Tech. sheet (2)'!A:J,9,FALSE)</f>
        <v>884х850</v>
      </c>
      <c r="G484" s="436">
        <f>VLOOKUP(B484,'Tech. sheet (2)'!A:J,10,FALSE)</f>
        <v>1500</v>
      </c>
      <c r="H484" s="436">
        <f>VLOOKUP(A484,Register!B:E,4,FALSE)</f>
        <v>30000</v>
      </c>
      <c r="I484" s="129">
        <v>44810.0</v>
      </c>
      <c r="J484" s="270"/>
      <c r="K484" s="270"/>
      <c r="L484" s="270"/>
      <c r="M484" s="270"/>
      <c r="N484" s="270"/>
      <c r="O484" s="270"/>
      <c r="P484" s="270"/>
      <c r="Q484" s="270"/>
      <c r="R484" s="270"/>
      <c r="S484" s="270"/>
      <c r="T484" s="270"/>
      <c r="U484" s="270"/>
      <c r="V484" s="270"/>
      <c r="W484" s="270"/>
      <c r="X484" s="270"/>
      <c r="Y484" s="270"/>
      <c r="Z484" s="270"/>
    </row>
    <row r="485" ht="15.75" customHeight="1">
      <c r="A485" s="141" t="s">
        <v>1579</v>
      </c>
      <c r="B485" s="156" t="str">
        <f>VLOOKUP(A485,Register!B:D,3,FALSE)</f>
        <v>OT070-ELQ7022A6A USK</v>
      </c>
      <c r="C485" s="525" t="str">
        <f>VLOOKUP(B485,'Tech. sheet (2)'!A:G,5,FALSE)</f>
        <v>0,17x922x868 5,6/2,8 TH580</v>
      </c>
      <c r="D485" s="437" t="str">
        <f>VLOOKUP(B485,'Tech. sheet (2)'!A:G,6,FALSE)</f>
        <v>M-922-868-170TH580S5628-USK</v>
      </c>
      <c r="E485" s="436" t="str">
        <f>VLOOKUP(B485,'Tech. sheet (2)'!A:H,8,FALSE)</f>
        <v>СКРОЛЛ</v>
      </c>
      <c r="F485" s="436" t="str">
        <f>VLOOKUP(B485,'Tech. sheet (2)'!A:J,9,FALSE)</f>
        <v>884х850</v>
      </c>
      <c r="G485" s="436">
        <f>VLOOKUP(B485,'Tech. sheet (2)'!A:J,10,FALSE)</f>
        <v>1500</v>
      </c>
      <c r="H485" s="436">
        <f>VLOOKUP(A485,Register!B:E,4,FALSE)</f>
        <v>15000</v>
      </c>
      <c r="I485" s="129">
        <v>44810.0</v>
      </c>
      <c r="J485" s="270"/>
      <c r="K485" s="270"/>
      <c r="L485" s="270"/>
      <c r="M485" s="270"/>
      <c r="N485" s="270"/>
      <c r="O485" s="270"/>
      <c r="P485" s="270"/>
      <c r="Q485" s="270"/>
      <c r="R485" s="270"/>
      <c r="S485" s="270"/>
      <c r="T485" s="270"/>
      <c r="U485" s="270"/>
      <c r="V485" s="270"/>
      <c r="W485" s="270"/>
      <c r="X485" s="270"/>
      <c r="Y485" s="270"/>
      <c r="Z485" s="270"/>
    </row>
    <row r="486" ht="15.75" customHeight="1">
      <c r="A486" s="111" t="s">
        <v>1577</v>
      </c>
      <c r="B486" s="156" t="str">
        <f>VLOOKUP(A486,Register!B:D,3,FALSE)</f>
        <v>0,16x942x790 ALU/С</v>
      </c>
      <c r="C486" s="525" t="str">
        <f>VLOOKUP(B486,'Tech. sheet (2)'!A:G,5,FALSE)</f>
        <v>0,16x942x790 2,0/2,0 TS340</v>
      </c>
      <c r="D486" s="437" t="str">
        <f>VLOOKUP(B486,'Tech. sheet (2)'!A:G,6,FALSE)</f>
        <v>M-942-790-160TS340S2020-RAS</v>
      </c>
      <c r="E486" s="436" t="str">
        <f>VLOOKUP(B486,'Tech. sheet (2)'!A:H,8,FALSE)</f>
        <v>СКРОЛЛ</v>
      </c>
      <c r="F486" s="436" t="str">
        <f>VLOOKUP(B486,'Tech. sheet (2)'!A:J,9,FALSE)</f>
        <v>830х917</v>
      </c>
      <c r="G486" s="436">
        <f>VLOOKUP(B486,'Tech. sheet (2)'!A:J,10,FALSE)</f>
        <v>1700</v>
      </c>
      <c r="H486" s="436">
        <f>VLOOKUP(A486,Register!B:E,4,FALSE)</f>
        <v>40000</v>
      </c>
      <c r="I486" s="129">
        <v>44810.0</v>
      </c>
      <c r="J486" s="270"/>
      <c r="K486" s="270"/>
      <c r="L486" s="270"/>
      <c r="M486" s="270"/>
      <c r="N486" s="270"/>
      <c r="O486" s="270"/>
      <c r="P486" s="270"/>
      <c r="Q486" s="270"/>
      <c r="R486" s="270"/>
      <c r="S486" s="270"/>
      <c r="T486" s="270"/>
      <c r="U486" s="270"/>
      <c r="V486" s="270"/>
      <c r="W486" s="270"/>
      <c r="X486" s="270"/>
      <c r="Y486" s="270"/>
      <c r="Z486" s="270"/>
    </row>
    <row r="487" ht="15.75" customHeight="1">
      <c r="A487" s="111" t="s">
        <v>1581</v>
      </c>
      <c r="B487" s="156" t="str">
        <f>VLOOKUP(A487,Register!B:D,3,FALSE)</f>
        <v>0,16x942x790 ALU/С</v>
      </c>
      <c r="C487" s="525" t="str">
        <f>VLOOKUP(B487,'Tech. sheet (2)'!A:G,5,FALSE)</f>
        <v>0,16x942x790 2,0/2,0 TS340</v>
      </c>
      <c r="D487" s="437" t="str">
        <f>VLOOKUP(B487,'Tech. sheet (2)'!A:G,6,FALSE)</f>
        <v>M-942-790-160TS340S2020-RAS</v>
      </c>
      <c r="E487" s="436" t="str">
        <f>VLOOKUP(B487,'Tech. sheet (2)'!A:H,8,FALSE)</f>
        <v>СКРОЛЛ</v>
      </c>
      <c r="F487" s="436" t="str">
        <f>VLOOKUP(B487,'Tech. sheet (2)'!A:J,9,FALSE)</f>
        <v>830х917</v>
      </c>
      <c r="G487" s="436">
        <f>VLOOKUP(B487,'Tech. sheet (2)'!A:J,10,FALSE)</f>
        <v>1700</v>
      </c>
      <c r="H487" s="436">
        <f>VLOOKUP(A487,Register!B:E,4,FALSE)</f>
        <v>30000</v>
      </c>
      <c r="I487" s="129">
        <v>44810.0</v>
      </c>
      <c r="J487" s="270"/>
      <c r="K487" s="270"/>
      <c r="L487" s="270"/>
      <c r="M487" s="270"/>
      <c r="N487" s="270"/>
      <c r="O487" s="270"/>
      <c r="P487" s="270"/>
      <c r="Q487" s="270"/>
      <c r="R487" s="270"/>
      <c r="S487" s="270"/>
      <c r="T487" s="270"/>
      <c r="U487" s="270"/>
      <c r="V487" s="270"/>
      <c r="W487" s="270"/>
      <c r="X487" s="270"/>
      <c r="Y487" s="270"/>
      <c r="Z487" s="270"/>
    </row>
    <row r="488" ht="15.75" customHeight="1">
      <c r="A488" s="157" t="s">
        <v>1582</v>
      </c>
      <c r="B488" s="156" t="str">
        <f>VLOOKUP(A488,Register!B:D,3,FALSE)</f>
        <v>0,17x896x795 BLANK</v>
      </c>
      <c r="C488" s="525" t="str">
        <f>VLOOKUP(B488,'Tech. sheet (2)'!A:G,5,FALSE)</f>
        <v>0,17x896x795 2,8/2,8 TH550</v>
      </c>
      <c r="D488" s="437" t="str">
        <f>VLOOKUP(B488,'Tech. sheet (2)'!A:G,6,FALSE)</f>
        <v>T-896-795-170TH550F2828-HBI BLANK</v>
      </c>
      <c r="E488" s="436" t="str">
        <f>VLOOKUP(B488,'Tech. sheet (2)'!A:H,8,FALSE)</f>
        <v>ПРЯМ</v>
      </c>
      <c r="F488" s="436" t="str">
        <f>VLOOKUP(B488,'Tech. sheet (2)'!A:J,9,FALSE)</f>
        <v>770х869</v>
      </c>
      <c r="G488" s="436">
        <f>VLOOKUP(B488,'Tech. sheet (2)'!A:J,10,FALSE)</f>
        <v>1500</v>
      </c>
      <c r="H488" s="436">
        <f>VLOOKUP(A488,Register!B:E,4,FALSE)</f>
        <v>40000</v>
      </c>
      <c r="I488" s="129">
        <v>44811.0</v>
      </c>
      <c r="J488" s="270"/>
      <c r="K488" s="270"/>
      <c r="L488" s="270"/>
      <c r="M488" s="270"/>
      <c r="N488" s="270"/>
      <c r="O488" s="270"/>
      <c r="P488" s="270"/>
      <c r="Q488" s="270"/>
      <c r="R488" s="270"/>
      <c r="S488" s="270"/>
      <c r="T488" s="270"/>
      <c r="U488" s="270"/>
      <c r="V488" s="270"/>
      <c r="W488" s="270"/>
      <c r="X488" s="270"/>
      <c r="Y488" s="270"/>
      <c r="Z488" s="270"/>
    </row>
    <row r="489" ht="15.75" customHeight="1">
      <c r="A489" s="111" t="s">
        <v>1583</v>
      </c>
      <c r="B489" s="156" t="str">
        <f>VLOOKUP(A489,Register!B:D,3,FALSE)</f>
        <v>0,17x896x795 BLANK</v>
      </c>
      <c r="C489" s="525" t="str">
        <f>VLOOKUP(B489,'Tech. sheet (2)'!A:G,5,FALSE)</f>
        <v>0,17x896x795 2,8/2,8 TH550</v>
      </c>
      <c r="D489" s="437" t="str">
        <f>VLOOKUP(B489,'Tech. sheet (2)'!A:G,6,FALSE)</f>
        <v>T-896-795-170TH550F2828-HBI BLANK</v>
      </c>
      <c r="E489" s="436" t="str">
        <f>VLOOKUP(B489,'Tech. sheet (2)'!A:H,8,FALSE)</f>
        <v>ПРЯМ</v>
      </c>
      <c r="F489" s="436" t="str">
        <f>VLOOKUP(B489,'Tech. sheet (2)'!A:J,9,FALSE)</f>
        <v>770х869</v>
      </c>
      <c r="G489" s="436">
        <f>VLOOKUP(B489,'Tech. sheet (2)'!A:J,10,FALSE)</f>
        <v>1500</v>
      </c>
      <c r="H489" s="436">
        <f>VLOOKUP(A489,Register!B:E,4,FALSE)</f>
        <v>40000</v>
      </c>
      <c r="I489" s="129">
        <v>44811.0</v>
      </c>
      <c r="J489" s="270"/>
      <c r="K489" s="270"/>
      <c r="L489" s="270"/>
      <c r="M489" s="270"/>
      <c r="N489" s="270"/>
      <c r="O489" s="270"/>
      <c r="P489" s="270"/>
      <c r="Q489" s="270"/>
      <c r="R489" s="270"/>
      <c r="S489" s="270"/>
      <c r="T489" s="270"/>
      <c r="U489" s="270"/>
      <c r="V489" s="270"/>
      <c r="W489" s="270"/>
      <c r="X489" s="270"/>
      <c r="Y489" s="270"/>
      <c r="Z489" s="270"/>
    </row>
    <row r="490" ht="15.75" customHeight="1">
      <c r="A490" s="111" t="s">
        <v>1584</v>
      </c>
      <c r="B490" s="156" t="str">
        <f>VLOOKUP(A490,Register!B:D,3,FALSE)</f>
        <v>0,17x860x795 BLANK</v>
      </c>
      <c r="C490" s="525" t="str">
        <f>VLOOKUP(B490,'Tech. sheet (2)'!A:G,5,FALSE)</f>
        <v>0,17x860x795 2,8/2,8 TH550</v>
      </c>
      <c r="D490" s="437" t="str">
        <f>VLOOKUP(B490,'Tech. sheet (2)'!A:G,6,FALSE)</f>
        <v>T-860-795-170TH550F2828-HBI BLANK</v>
      </c>
      <c r="E490" s="436" t="str">
        <f>VLOOKUP(B490,'Tech. sheet (2)'!A:H,8,FALSE)</f>
        <v>ПРЯМ</v>
      </c>
      <c r="F490" s="436"/>
      <c r="G490" s="436">
        <f>VLOOKUP(B490,'Tech. sheet (2)'!A:J,10,FALSE)</f>
        <v>1100</v>
      </c>
      <c r="H490" s="436">
        <f>VLOOKUP(A490,Register!B:E,4,FALSE)</f>
        <v>25000</v>
      </c>
      <c r="I490" s="129">
        <v>44812.0</v>
      </c>
      <c r="J490" s="270"/>
      <c r="K490" s="270"/>
      <c r="L490" s="270"/>
      <c r="M490" s="270"/>
      <c r="N490" s="270"/>
      <c r="O490" s="270"/>
      <c r="P490" s="270"/>
      <c r="Q490" s="270"/>
      <c r="R490" s="270"/>
      <c r="S490" s="270"/>
      <c r="T490" s="270"/>
      <c r="U490" s="270"/>
      <c r="V490" s="270"/>
      <c r="W490" s="270"/>
      <c r="X490" s="270"/>
      <c r="Y490" s="270"/>
      <c r="Z490" s="270"/>
    </row>
    <row r="491" ht="15.75" customHeight="1">
      <c r="A491" s="157" t="s">
        <v>1585</v>
      </c>
      <c r="B491" s="156" t="str">
        <f>VLOOKUP(A491,Register!B:D,3,FALSE)</f>
        <v>0,17x860x795 BLANK</v>
      </c>
      <c r="C491" s="525" t="str">
        <f>VLOOKUP(B491,'Tech. sheet (2)'!A:G,5,FALSE)</f>
        <v>0,17x860x795 2,8/2,8 TH550</v>
      </c>
      <c r="D491" s="437" t="str">
        <f>VLOOKUP(B491,'Tech. sheet (2)'!A:G,6,FALSE)</f>
        <v>T-860-795-170TH550F2828-HBI BLANK</v>
      </c>
      <c r="E491" s="436" t="str">
        <f>VLOOKUP(B491,'Tech. sheet (2)'!A:H,8,FALSE)</f>
        <v>ПРЯМ</v>
      </c>
      <c r="F491" s="436"/>
      <c r="G491" s="436">
        <f>VLOOKUP(B491,'Tech. sheet (2)'!A:J,10,FALSE)</f>
        <v>1100</v>
      </c>
      <c r="H491" s="436">
        <f>VLOOKUP(A491,Register!B:E,4,FALSE)</f>
        <v>25000</v>
      </c>
      <c r="I491" s="129">
        <v>44812.0</v>
      </c>
      <c r="J491" s="270"/>
      <c r="K491" s="270"/>
      <c r="L491" s="270"/>
      <c r="M491" s="270"/>
      <c r="N491" s="270"/>
      <c r="O491" s="270"/>
      <c r="P491" s="270"/>
      <c r="Q491" s="270"/>
      <c r="R491" s="270"/>
      <c r="S491" s="270"/>
      <c r="T491" s="270"/>
      <c r="U491" s="270"/>
      <c r="V491" s="270"/>
      <c r="W491" s="270"/>
      <c r="X491" s="270"/>
      <c r="Y491" s="270"/>
      <c r="Z491" s="270"/>
    </row>
    <row r="492" ht="15.75" customHeight="1">
      <c r="A492" s="111" t="s">
        <v>1589</v>
      </c>
      <c r="B492" s="156" t="str">
        <f>VLOOKUP(A492,Register!B:D,3,FALSE)</f>
        <v>0,17x838x942 ALU/С</v>
      </c>
      <c r="C492" s="525" t="str">
        <f>VLOOKUP(B492,'Tech. sheet (2)'!A:G,5,FALSE)</f>
        <v>0,17x838x942 2,0/2,8 TH550</v>
      </c>
      <c r="D492" s="437" t="str">
        <f>VLOOKUP(B492,'Tech. sheet (2)'!A:G,6,FALSE)</f>
        <v>T-838-942-170TH550F2820-HBI</v>
      </c>
      <c r="E492" s="436" t="str">
        <f>VLOOKUP(B492,'Tech. sheet (2)'!A:H,8,FALSE)</f>
        <v>ПРЯМ</v>
      </c>
      <c r="F492" s="436" t="str">
        <f>VLOOKUP(B492,'Tech. sheet (2)'!A:J,9,FALSE)</f>
        <v>917х813</v>
      </c>
      <c r="G492" s="436">
        <f>VLOOKUP(B492,'Tech. sheet (2)'!A:J,10,FALSE)</f>
        <v>1500</v>
      </c>
      <c r="H492" s="436">
        <f>VLOOKUP(A492,Register!B:E,4,FALSE)</f>
        <v>30000</v>
      </c>
      <c r="I492" s="129">
        <v>44812.0</v>
      </c>
      <c r="J492" s="270"/>
      <c r="K492" s="270"/>
      <c r="L492" s="270"/>
      <c r="M492" s="270"/>
      <c r="N492" s="270"/>
      <c r="O492" s="270"/>
      <c r="P492" s="270"/>
      <c r="Q492" s="270"/>
      <c r="R492" s="270"/>
      <c r="S492" s="270"/>
      <c r="T492" s="270"/>
      <c r="U492" s="270"/>
      <c r="V492" s="270"/>
      <c r="W492" s="270"/>
      <c r="X492" s="270"/>
      <c r="Y492" s="270"/>
      <c r="Z492" s="270"/>
    </row>
    <row r="493" ht="15.75" customHeight="1">
      <c r="A493" s="111" t="s">
        <v>1590</v>
      </c>
      <c r="B493" s="156" t="str">
        <f>VLOOKUP(A493,Register!B:D,3,FALSE)</f>
        <v>0,17x838x942 ALU/С</v>
      </c>
      <c r="C493" s="525" t="str">
        <f>VLOOKUP(B493,'Tech. sheet (2)'!A:G,5,FALSE)</f>
        <v>0,17x838x942 2,0/2,8 TH550</v>
      </c>
      <c r="D493" s="437" t="str">
        <f>VLOOKUP(B493,'Tech. sheet (2)'!A:G,6,FALSE)</f>
        <v>T-838-942-170TH550F2820-HBI</v>
      </c>
      <c r="E493" s="436" t="str">
        <f>VLOOKUP(B493,'Tech. sheet (2)'!A:H,8,FALSE)</f>
        <v>ПРЯМ</v>
      </c>
      <c r="F493" s="436" t="str">
        <f>VLOOKUP(B493,'Tech. sheet (2)'!A:J,9,FALSE)</f>
        <v>917х813</v>
      </c>
      <c r="G493" s="436">
        <f>VLOOKUP(B493,'Tech. sheet (2)'!A:J,10,FALSE)</f>
        <v>1500</v>
      </c>
      <c r="H493" s="436">
        <f>VLOOKUP(A493,Register!B:E,4,FALSE)</f>
        <v>30000</v>
      </c>
      <c r="I493" s="129">
        <v>44813.0</v>
      </c>
      <c r="J493" s="270"/>
      <c r="K493" s="270"/>
      <c r="L493" s="270"/>
      <c r="M493" s="270"/>
      <c r="N493" s="270"/>
      <c r="O493" s="270"/>
      <c r="P493" s="270"/>
      <c r="Q493" s="270"/>
      <c r="R493" s="270"/>
      <c r="S493" s="270"/>
      <c r="T493" s="270"/>
      <c r="U493" s="270"/>
      <c r="V493" s="270"/>
      <c r="W493" s="270"/>
      <c r="X493" s="270"/>
      <c r="Y493" s="270"/>
      <c r="Z493" s="270"/>
    </row>
    <row r="494" ht="15.75" customHeight="1">
      <c r="A494" s="157" t="s">
        <v>1591</v>
      </c>
      <c r="B494" s="156" t="str">
        <f>VLOOKUP(A494,Register!B:D,3,FALSE)</f>
        <v>0,14x975x925 G/C USK</v>
      </c>
      <c r="C494" s="525" t="str">
        <f>VLOOKUP(B494,'Tech. sheet (2)'!A:G,5,FALSE)</f>
        <v>0,14x975x925 2,8/2,8 TS550</v>
      </c>
      <c r="D494" s="437" t="str">
        <f>VLOOKUP(B494,'Tech. sheet (2)'!A:G,6,FALSE)</f>
        <v>T-975-925-140TS550S2828-USK</v>
      </c>
      <c r="E494" s="436" t="str">
        <f>VLOOKUP(B494,'Tech. sheet (2)'!A:H,8,FALSE)</f>
        <v>ПРЯМ</v>
      </c>
      <c r="F494" s="436" t="str">
        <f>VLOOKUP(B494,'Tech. sheet (2)'!A:J,9,FALSE)</f>
        <v>900 х 950</v>
      </c>
      <c r="G494" s="436">
        <f>VLOOKUP(B494,'Tech. sheet (2)'!A:J,10,FALSE)</f>
        <v>1500</v>
      </c>
      <c r="H494" s="436">
        <f>VLOOKUP(A494,Register!B:E,4,FALSE)</f>
        <v>25000</v>
      </c>
      <c r="I494" s="129">
        <v>44813.0</v>
      </c>
      <c r="J494" s="270"/>
      <c r="K494" s="270"/>
      <c r="L494" s="270"/>
      <c r="M494" s="270"/>
      <c r="N494" s="270"/>
      <c r="O494" s="270"/>
      <c r="P494" s="270"/>
      <c r="Q494" s="270"/>
      <c r="R494" s="270"/>
      <c r="S494" s="270"/>
      <c r="T494" s="270"/>
      <c r="U494" s="270"/>
      <c r="V494" s="270"/>
      <c r="W494" s="270"/>
      <c r="X494" s="270"/>
      <c r="Y494" s="270"/>
      <c r="Z494" s="270"/>
    </row>
    <row r="495" ht="15.75" customHeight="1">
      <c r="A495" s="111" t="s">
        <v>1592</v>
      </c>
      <c r="B495" s="156" t="str">
        <f>VLOOKUP(A495,Register!B:D,3,FALSE)</f>
        <v>0,14x975x925 G/C USK</v>
      </c>
      <c r="C495" s="525" t="str">
        <f>VLOOKUP(B495,'Tech. sheet (2)'!A:G,5,FALSE)</f>
        <v>0,14x975x925 2,8/2,8 TS550</v>
      </c>
      <c r="D495" s="437" t="str">
        <f>VLOOKUP(B495,'Tech. sheet (2)'!A:G,6,FALSE)</f>
        <v>T-975-925-140TS550S2828-USK</v>
      </c>
      <c r="E495" s="436" t="str">
        <f>VLOOKUP(B495,'Tech. sheet (2)'!A:H,8,FALSE)</f>
        <v>ПРЯМ</v>
      </c>
      <c r="F495" s="436" t="str">
        <f>VLOOKUP(B495,'Tech. sheet (2)'!A:J,9,FALSE)</f>
        <v>900 х 950</v>
      </c>
      <c r="G495" s="436">
        <f>VLOOKUP(B495,'Tech. sheet (2)'!A:J,10,FALSE)</f>
        <v>1500</v>
      </c>
      <c r="H495" s="436">
        <f>VLOOKUP(A495,Register!B:E,4,FALSE)</f>
        <v>25000</v>
      </c>
      <c r="I495" s="129">
        <v>44816.0</v>
      </c>
      <c r="J495" s="270"/>
      <c r="K495" s="270"/>
      <c r="L495" s="270"/>
      <c r="M495" s="270"/>
      <c r="N495" s="270"/>
      <c r="O495" s="270"/>
      <c r="P495" s="270"/>
      <c r="Q495" s="270"/>
      <c r="R495" s="270"/>
      <c r="S495" s="270"/>
      <c r="T495" s="270"/>
      <c r="U495" s="270"/>
      <c r="V495" s="270"/>
      <c r="W495" s="270"/>
      <c r="X495" s="270"/>
      <c r="Y495" s="270"/>
      <c r="Z495" s="270"/>
    </row>
    <row r="496" ht="15.75" customHeight="1">
      <c r="A496" s="111" t="s">
        <v>1593</v>
      </c>
      <c r="B496" s="156" t="str">
        <f>VLOOKUP(A496,Register!B:D,3,FALSE)</f>
        <v>0,16x920x778 USK Alu/C</v>
      </c>
      <c r="C496" s="525" t="str">
        <f>VLOOKUP(B496,'Tech. sheet (2)'!A:G,5,FALSE)</f>
        <v>0,16x920x778 2,8/2,8 TS480</v>
      </c>
      <c r="D496" s="437" t="str">
        <f>VLOOKUP(B496,'Tech. sheet (2)'!A:G,6,FALSE)</f>
        <v>M-920-778-160TS480S2828-USK</v>
      </c>
      <c r="E496" s="436" t="str">
        <f>VLOOKUP(B496,'Tech. sheet (2)'!A:H,8,FALSE)</f>
        <v>СКРОЛЛ</v>
      </c>
      <c r="F496" s="436" t="str">
        <f>VLOOKUP(B496,'Tech. sheet (2)'!A:J,9,FALSE)</f>
        <v>818х895</v>
      </c>
      <c r="G496" s="436">
        <f>VLOOKUP(B496,'Tech. sheet (2)'!A:J,10,FALSE)</f>
        <v>1600</v>
      </c>
      <c r="H496" s="436">
        <f>VLOOKUP(A496,Register!B:E,4,FALSE)</f>
        <v>33000</v>
      </c>
      <c r="I496" s="129">
        <v>44816.0</v>
      </c>
      <c r="J496" s="270"/>
      <c r="K496" s="270"/>
      <c r="L496" s="270"/>
      <c r="M496" s="270"/>
      <c r="N496" s="270"/>
      <c r="O496" s="270"/>
      <c r="P496" s="270"/>
      <c r="Q496" s="270"/>
      <c r="R496" s="270"/>
      <c r="S496" s="270"/>
      <c r="T496" s="270"/>
      <c r="U496" s="270"/>
      <c r="V496" s="270"/>
      <c r="W496" s="270"/>
      <c r="X496" s="270"/>
      <c r="Y496" s="270"/>
      <c r="Z496" s="270"/>
    </row>
    <row r="497" ht="15.75" customHeight="1">
      <c r="A497" s="111" t="s">
        <v>1595</v>
      </c>
      <c r="B497" s="156" t="str">
        <f>VLOOKUP(A497,Register!B:D,3,FALSE)</f>
        <v>0,18x808x908 HBI BLANK</v>
      </c>
      <c r="C497" s="525" t="str">
        <f>VLOOKUP(B497,'Tech. sheet (2)'!A:G,5,FALSE)</f>
        <v>0,18x808x908 2,8/2,8 TH550</v>
      </c>
      <c r="D497" s="437" t="str">
        <f>VLOOKUP(B497,'Tech. sheet (2)'!A:G,6,FALSE)</f>
        <v>M-808-908-180TH550S2828-HBI BLANK</v>
      </c>
      <c r="E497" s="436" t="str">
        <f>VLOOKUP(B497,'Tech. sheet (2)'!A:H,8,FALSE)</f>
        <v>СКРОЛЛ</v>
      </c>
      <c r="F497" s="436" t="str">
        <f>VLOOKUP(B497,'Tech. sheet (2)'!A:J,9,FALSE)</f>
        <v>900х771</v>
      </c>
      <c r="G497" s="436">
        <f>VLOOKUP(B497,'Tech. sheet (2)'!A:J,10,FALSE)</f>
        <v>1600</v>
      </c>
      <c r="H497" s="436">
        <f>VLOOKUP(A497,Register!B:E,4,FALSE)</f>
        <v>18000</v>
      </c>
      <c r="I497" s="129">
        <v>44816.0</v>
      </c>
      <c r="J497" s="270"/>
      <c r="K497" s="270"/>
      <c r="L497" s="270"/>
      <c r="M497" s="270"/>
      <c r="N497" s="270"/>
      <c r="O497" s="270"/>
      <c r="P497" s="270"/>
      <c r="Q497" s="270"/>
      <c r="R497" s="270"/>
      <c r="S497" s="270"/>
      <c r="T497" s="270"/>
      <c r="U497" s="270"/>
      <c r="V497" s="270"/>
      <c r="W497" s="270"/>
      <c r="X497" s="270"/>
      <c r="Y497" s="270"/>
      <c r="Z497" s="270"/>
    </row>
    <row r="498" ht="15.75" customHeight="1">
      <c r="A498" s="111" t="s">
        <v>1596</v>
      </c>
      <c r="B498" s="156" t="str">
        <f>VLOOKUP(A498,Register!B:D,3,FALSE)</f>
        <v>0,19x895x907 BLANK</v>
      </c>
      <c r="C498" s="525" t="str">
        <f>VLOOKUP(B498,'Tech. sheet (2)'!A:G,5,FALSE)</f>
        <v>0,19x895x907 2,8/2,0 TH550</v>
      </c>
      <c r="D498" s="437" t="str">
        <f>VLOOKUP(B498,'Tech. sheet (2)'!A:G,6,FALSE)</f>
        <v>M-895-907-190TH550F2820-HBI BLANK</v>
      </c>
      <c r="E498" s="436" t="str">
        <f>VLOOKUP(B498,'Tech. sheet (2)'!A:H,8,FALSE)</f>
        <v>СКРОЛЛ</v>
      </c>
      <c r="F498" s="436" t="str">
        <f>VLOOKUP(B498,'Tech. sheet (2)'!A:J,9,FALSE)</f>
        <v>932х870</v>
      </c>
      <c r="G498" s="436">
        <f>VLOOKUP(B498,'Tech. sheet (2)'!A:J,10,FALSE)</f>
        <v>1500</v>
      </c>
      <c r="H498" s="436">
        <f>VLOOKUP(A498,Register!B:E,4,FALSE)</f>
        <v>30000</v>
      </c>
      <c r="I498" s="129">
        <v>44816.0</v>
      </c>
      <c r="J498" s="270"/>
      <c r="K498" s="270"/>
      <c r="L498" s="270"/>
      <c r="M498" s="270"/>
      <c r="N498" s="270"/>
      <c r="O498" s="270"/>
      <c r="P498" s="270"/>
      <c r="Q498" s="270"/>
      <c r="R498" s="270"/>
      <c r="S498" s="270"/>
      <c r="T498" s="270"/>
      <c r="U498" s="270"/>
      <c r="V498" s="270"/>
      <c r="W498" s="270"/>
      <c r="X498" s="270"/>
      <c r="Y498" s="270"/>
      <c r="Z498" s="270"/>
    </row>
    <row r="499" ht="15.75" customHeight="1">
      <c r="A499" s="111" t="s">
        <v>1597</v>
      </c>
      <c r="B499" s="156" t="str">
        <f>VLOOKUP(A499,Register!B:D,3,FALSE)</f>
        <v>0,19x895x907 USK BLANK</v>
      </c>
      <c r="C499" s="525" t="str">
        <f>VLOOKUP(B499,'Tech. sheet (2)'!A:G,5,FALSE)</f>
        <v>0,19x895x907 2,8/2,0 TH550</v>
      </c>
      <c r="D499" s="437" t="str">
        <f>VLOOKUP(B499,'Tech. sheet (2)'!A:G,6,FALSE)</f>
        <v>M-895-907-190TH550F2820-USK BLANK</v>
      </c>
      <c r="E499" s="436" t="str">
        <f>VLOOKUP(B499,'Tech. sheet (2)'!A:H,8,FALSE)</f>
        <v>СКРОЛЛ</v>
      </c>
      <c r="F499" s="436" t="str">
        <f>VLOOKUP(B499,'Tech. sheet (2)'!A:J,9,FALSE)</f>
        <v>932х870</v>
      </c>
      <c r="G499" s="436">
        <f>VLOOKUP(B499,'Tech. sheet (2)'!A:J,10,FALSE)</f>
        <v>1500</v>
      </c>
      <c r="H499" s="436">
        <f>VLOOKUP(A499,Register!B:E,4,FALSE)</f>
        <v>30000</v>
      </c>
      <c r="I499" s="129">
        <v>44816.0</v>
      </c>
      <c r="J499" s="270"/>
      <c r="K499" s="270"/>
      <c r="L499" s="270"/>
      <c r="M499" s="270"/>
      <c r="N499" s="270"/>
      <c r="O499" s="270"/>
      <c r="P499" s="270"/>
      <c r="Q499" s="270"/>
      <c r="R499" s="270"/>
      <c r="S499" s="270"/>
      <c r="T499" s="270"/>
      <c r="U499" s="270"/>
      <c r="V499" s="270"/>
      <c r="W499" s="270"/>
      <c r="X499" s="270"/>
      <c r="Y499" s="270"/>
      <c r="Z499" s="270"/>
    </row>
    <row r="500" ht="15.75" customHeight="1">
      <c r="A500" s="111" t="s">
        <v>1602</v>
      </c>
      <c r="B500" s="156" t="str">
        <f>VLOOKUP(A500,Register!B:D,3,FALSE)</f>
        <v>0,18x860x873 USK BLANK</v>
      </c>
      <c r="C500" s="525" t="str">
        <f>VLOOKUP(B500,'Tech. sheet (2)'!A:G,5,FALSE)</f>
        <v>0,18x860x873 2,0/2,8 TH550</v>
      </c>
      <c r="D500" s="437" t="str">
        <f>VLOOKUP(B500,'Tech. sheet (2)'!A:G,6,FALSE)</f>
        <v>M-860-873-180TH550F2028-USK BLANK</v>
      </c>
      <c r="E500" s="436" t="str">
        <f>VLOOKUP(B500,'Tech. sheet (2)'!A:H,8,FALSE)</f>
        <v>СКРОЛЛ</v>
      </c>
      <c r="F500" s="436" t="str">
        <f>VLOOKUP(B500,'Tech. sheet (2)'!A:J,9,FALSE)</f>
        <v>903х844</v>
      </c>
      <c r="G500" s="436">
        <f>VLOOKUP(B500,'Tech. sheet (2)'!A:J,10,FALSE)</f>
        <v>1500</v>
      </c>
      <c r="H500" s="436">
        <f>VLOOKUP(A500,Register!B:E,4,FALSE)</f>
        <v>60000</v>
      </c>
      <c r="I500" s="129">
        <v>44817.0</v>
      </c>
      <c r="J500" s="270"/>
      <c r="K500" s="270"/>
      <c r="L500" s="270"/>
      <c r="M500" s="270"/>
      <c r="N500" s="270"/>
      <c r="O500" s="270"/>
      <c r="P500" s="270"/>
      <c r="Q500" s="270"/>
      <c r="R500" s="270"/>
      <c r="S500" s="270"/>
      <c r="T500" s="270"/>
      <c r="U500" s="270"/>
      <c r="V500" s="270"/>
      <c r="W500" s="270"/>
      <c r="X500" s="270"/>
      <c r="Y500" s="270"/>
      <c r="Z500" s="270"/>
    </row>
    <row r="501" ht="15.75" customHeight="1">
      <c r="A501" s="111" t="s">
        <v>1603</v>
      </c>
      <c r="B501" s="156" t="str">
        <f>VLOOKUP(A501,Register!B:D,3,FALSE)</f>
        <v>OT99-ELQ9999A0A ARP</v>
      </c>
      <c r="C501" s="525" t="str">
        <f>VLOOKUP(B501,'Tech. sheet (2)'!A:G,5,FALSE)</f>
        <v>0,25x838x826 7,5/7,5 TH415</v>
      </c>
      <c r="D501" s="437" t="str">
        <f>VLOOKUP(B501,'Tech. sheet (2)'!A:G,6,FALSE)</f>
        <v>M-838-826-250TH415F7575-USK</v>
      </c>
      <c r="E501" s="436" t="str">
        <f>VLOOKUP(B501,'Tech. sheet (2)'!A:H,8,FALSE)</f>
        <v>СКРОЛЛ</v>
      </c>
      <c r="F501" s="436" t="str">
        <f>VLOOKUP(B501,'Tech. sheet (2)'!A:J,9,FALSE)</f>
        <v>870х820</v>
      </c>
      <c r="G501" s="436">
        <f>VLOOKUP(B501,'Tech. sheet (2)'!A:J,10,FALSE)</f>
        <v>1500</v>
      </c>
      <c r="H501" s="436">
        <f>VLOOKUP(A501,Register!B:E,4,FALSE)</f>
        <v>14000</v>
      </c>
      <c r="I501" s="129">
        <v>44817.0</v>
      </c>
      <c r="J501" s="270"/>
      <c r="K501" s="270"/>
      <c r="L501" s="270"/>
      <c r="M501" s="270"/>
      <c r="N501" s="270"/>
      <c r="O501" s="270"/>
      <c r="P501" s="270"/>
      <c r="Q501" s="270"/>
      <c r="R501" s="270"/>
      <c r="S501" s="270"/>
      <c r="T501" s="270"/>
      <c r="U501" s="270"/>
      <c r="V501" s="270"/>
      <c r="W501" s="270"/>
      <c r="X501" s="270"/>
      <c r="Y501" s="270"/>
      <c r="Z501" s="270"/>
    </row>
    <row r="502" ht="15.75" customHeight="1">
      <c r="A502" s="111" t="s">
        <v>1605</v>
      </c>
      <c r="B502" s="156" t="str">
        <f>VLOOKUP(A502,Register!B:D,3,FALSE)</f>
        <v>OT96 Alu/C USK auto</v>
      </c>
      <c r="C502" s="525" t="str">
        <f>VLOOKUP(B502,'Tech. sheet (2)'!A:G,5,FALSE)</f>
        <v>0,20x808x908 2,8/2,8 TH550</v>
      </c>
      <c r="D502" s="437" t="str">
        <f>VLOOKUP(B502,'Tech. sheet (2)'!A:G,6,FALSE)</f>
        <v>M-808-908-200TH550S2828-USK</v>
      </c>
      <c r="E502" s="436" t="str">
        <f>VLOOKUP(B502,'Tech. sheet (2)'!A:H,8,FALSE)</f>
        <v>СКРОЛЛ</v>
      </c>
      <c r="F502" s="436" t="str">
        <f>VLOOKUP(B502,'Tech. sheet (2)'!A:J,9,FALSE)</f>
        <v>900х771</v>
      </c>
      <c r="G502" s="436">
        <f>VLOOKUP(B502,'Tech. sheet (2)'!A:J,10,FALSE)</f>
        <v>1600</v>
      </c>
      <c r="H502" s="436">
        <f>VLOOKUP(A502,Register!B:E,4,FALSE)</f>
        <v>30000</v>
      </c>
      <c r="I502" s="129">
        <v>44817.0</v>
      </c>
      <c r="J502" s="270"/>
      <c r="K502" s="270"/>
      <c r="L502" s="270"/>
      <c r="M502" s="270"/>
      <c r="N502" s="270"/>
      <c r="O502" s="270"/>
      <c r="P502" s="270"/>
      <c r="Q502" s="270"/>
      <c r="R502" s="270"/>
      <c r="S502" s="270"/>
      <c r="T502" s="270"/>
      <c r="U502" s="270"/>
      <c r="V502" s="270"/>
      <c r="W502" s="270"/>
      <c r="X502" s="270"/>
      <c r="Y502" s="270"/>
      <c r="Z502" s="270"/>
    </row>
    <row r="503" ht="15.75" customHeight="1">
      <c r="A503" s="111" t="s">
        <v>1606</v>
      </c>
      <c r="B503" s="156" t="str">
        <f>VLOOKUP(A503,Register!B:D,3,FALSE)</f>
        <v>OT96 Alu/C USK auto</v>
      </c>
      <c r="C503" s="525" t="str">
        <f>VLOOKUP(B503,'Tech. sheet (2)'!A:G,5,FALSE)</f>
        <v>0,20x808x908 2,8/2,8 TH550</v>
      </c>
      <c r="D503" s="437" t="str">
        <f>VLOOKUP(B503,'Tech. sheet (2)'!A:G,6,FALSE)</f>
        <v>M-808-908-200TH550S2828-USK</v>
      </c>
      <c r="E503" s="436" t="str">
        <f>VLOOKUP(B503,'Tech. sheet (2)'!A:H,8,FALSE)</f>
        <v>СКРОЛЛ</v>
      </c>
      <c r="F503" s="436" t="str">
        <f>VLOOKUP(B503,'Tech. sheet (2)'!A:J,9,FALSE)</f>
        <v>900х771</v>
      </c>
      <c r="G503" s="436">
        <f>VLOOKUP(B503,'Tech. sheet (2)'!A:J,10,FALSE)</f>
        <v>1600</v>
      </c>
      <c r="H503" s="436">
        <f>VLOOKUP(A503,Register!B:E,4,FALSE)</f>
        <v>30000</v>
      </c>
      <c r="I503" s="129">
        <v>44818.0</v>
      </c>
      <c r="J503" s="270"/>
      <c r="K503" s="270"/>
      <c r="L503" s="270"/>
      <c r="M503" s="270"/>
      <c r="N503" s="270"/>
      <c r="O503" s="270"/>
      <c r="P503" s="270"/>
      <c r="Q503" s="270"/>
      <c r="R503" s="270"/>
      <c r="S503" s="270"/>
      <c r="T503" s="270"/>
      <c r="U503" s="270"/>
      <c r="V503" s="270"/>
      <c r="W503" s="270"/>
      <c r="X503" s="270"/>
      <c r="Y503" s="270"/>
      <c r="Z503" s="270"/>
    </row>
    <row r="504" ht="15.75" customHeight="1">
      <c r="A504" s="111" t="s">
        <v>1607</v>
      </c>
      <c r="B504" s="156" t="str">
        <f>VLOOKUP(A504,Register!B:D,3,FALSE)</f>
        <v>OT070-ELQ7013A9A TH550</v>
      </c>
      <c r="C504" s="525" t="str">
        <f>VLOOKUP(B504,'Tech. sheet (2)'!A:G,5,FALSE)</f>
        <v>0,17x922x868 2,8/2,8 TH550</v>
      </c>
      <c r="D504" s="437" t="str">
        <f>VLOOKUP(B504,'Tech. sheet (2)'!A:G,6,FALSE)</f>
        <v>M-922-868-170TH550F2828-HBI</v>
      </c>
      <c r="E504" s="436" t="str">
        <f>VLOOKUP(B504,'Tech. sheet (2)'!A:H,8,FALSE)</f>
        <v>СКРОЛЛ</v>
      </c>
      <c r="F504" s="436" t="str">
        <f>VLOOKUP(B504,'Tech. sheet (2)'!A:J,9,FALSE)</f>
        <v>884х850</v>
      </c>
      <c r="G504" s="436">
        <f>VLOOKUP(B504,'Tech. sheet (2)'!A:J,10,FALSE)</f>
        <v>1500</v>
      </c>
      <c r="H504" s="436">
        <f>VLOOKUP(A504,Register!B:E,4,FALSE)</f>
        <v>25000</v>
      </c>
      <c r="I504" s="129">
        <v>44818.0</v>
      </c>
      <c r="J504" s="270"/>
      <c r="K504" s="270"/>
      <c r="L504" s="270"/>
      <c r="M504" s="270"/>
      <c r="N504" s="270"/>
      <c r="O504" s="270"/>
      <c r="P504" s="270"/>
      <c r="Q504" s="270"/>
      <c r="R504" s="270"/>
      <c r="S504" s="270"/>
      <c r="T504" s="270"/>
      <c r="U504" s="270"/>
      <c r="V504" s="270"/>
      <c r="W504" s="270"/>
      <c r="X504" s="270"/>
      <c r="Y504" s="270"/>
      <c r="Z504" s="270"/>
    </row>
    <row r="505" ht="15.75" customHeight="1">
      <c r="A505" s="111" t="s">
        <v>1608</v>
      </c>
      <c r="B505" s="156" t="str">
        <f>VLOOKUP(A505,Register!B:D,3,FALSE)</f>
        <v>OT070-ELQ7013A9A TH550</v>
      </c>
      <c r="C505" s="525" t="str">
        <f>VLOOKUP(B505,'Tech. sheet (2)'!A:G,5,FALSE)</f>
        <v>0,17x922x868 2,8/2,8 TH550</v>
      </c>
      <c r="D505" s="437" t="str">
        <f>VLOOKUP(B505,'Tech. sheet (2)'!A:G,6,FALSE)</f>
        <v>M-922-868-170TH550F2828-HBI</v>
      </c>
      <c r="E505" s="436" t="str">
        <f>VLOOKUP(B505,'Tech. sheet (2)'!A:H,8,FALSE)</f>
        <v>СКРОЛЛ</v>
      </c>
      <c r="F505" s="436" t="str">
        <f>VLOOKUP(B505,'Tech. sheet (2)'!A:J,9,FALSE)</f>
        <v>884х850</v>
      </c>
      <c r="G505" s="436">
        <f>VLOOKUP(B505,'Tech. sheet (2)'!A:J,10,FALSE)</f>
        <v>1500</v>
      </c>
      <c r="H505" s="436">
        <f>VLOOKUP(A505,Register!B:E,4,FALSE)</f>
        <v>25000</v>
      </c>
      <c r="I505" s="129">
        <v>44818.0</v>
      </c>
      <c r="J505" s="270"/>
      <c r="K505" s="270"/>
      <c r="L505" s="270"/>
      <c r="M505" s="270"/>
      <c r="N505" s="270"/>
      <c r="O505" s="270"/>
      <c r="P505" s="270"/>
      <c r="Q505" s="270"/>
      <c r="R505" s="270"/>
      <c r="S505" s="270"/>
      <c r="T505" s="270"/>
      <c r="U505" s="270"/>
      <c r="V505" s="270"/>
      <c r="W505" s="270"/>
      <c r="X505" s="270"/>
      <c r="Y505" s="270"/>
      <c r="Z505" s="270"/>
    </row>
    <row r="506" ht="15.75" customHeight="1">
      <c r="A506" s="111" t="s">
        <v>1609</v>
      </c>
      <c r="B506" s="156" t="str">
        <f>VLOOKUP(A506,Register!B:D,3,FALSE)</f>
        <v>0,14x918x925 G/C</v>
      </c>
      <c r="C506" s="525" t="str">
        <f>VLOOKUP(B506,'Tech. sheet (2)'!A:G,5,FALSE)</f>
        <v>0,14x918x925 2,8/2,8 TS550</v>
      </c>
      <c r="D506" s="437" t="str">
        <f>VLOOKUP(B506,'Tech. sheet (2)'!A:G,6,FALSE)</f>
        <v>T-918-925-140TS550S2828-RAS</v>
      </c>
      <c r="E506" s="436" t="str">
        <f>VLOOKUP(B506,'Tech. sheet (2)'!A:H,8,FALSE)</f>
        <v>ПРЯМ</v>
      </c>
      <c r="F506" s="436" t="str">
        <f>VLOOKUP(B506,'Tech. sheet (2)'!A:J,9,FALSE)</f>
        <v>900x893</v>
      </c>
      <c r="G506" s="436">
        <f>VLOOKUP(B506,'Tech. sheet (2)'!A:J,10,FALSE)</f>
        <v>1500</v>
      </c>
      <c r="H506" s="436">
        <f>VLOOKUP(A506,Register!B:E,4,FALSE)</f>
        <v>15000</v>
      </c>
      <c r="I506" s="129">
        <v>44818.0</v>
      </c>
      <c r="J506" s="270"/>
      <c r="K506" s="270"/>
      <c r="L506" s="270"/>
      <c r="M506" s="270"/>
      <c r="N506" s="270"/>
      <c r="O506" s="270"/>
      <c r="P506" s="270"/>
      <c r="Q506" s="270"/>
      <c r="R506" s="270"/>
      <c r="S506" s="270"/>
      <c r="T506" s="270"/>
      <c r="U506" s="270"/>
      <c r="V506" s="270"/>
      <c r="W506" s="270"/>
      <c r="X506" s="270"/>
      <c r="Y506" s="270"/>
      <c r="Z506" s="270"/>
    </row>
    <row r="507" ht="15.75" customHeight="1">
      <c r="A507" s="111" t="s">
        <v>1610</v>
      </c>
      <c r="B507" s="156" t="str">
        <f>VLOOKUP(A507,Register!B:D,3,FALSE)</f>
        <v>0,14x918x925 W/C</v>
      </c>
      <c r="C507" s="525" t="str">
        <f>VLOOKUP(B507,'Tech. sheet (2)'!A:G,5,FALSE)</f>
        <v>0,14x918x925 2,8/2,8 TS550</v>
      </c>
      <c r="D507" s="437" t="str">
        <f>VLOOKUP(B507,'Tech. sheet (2)'!A:G,6,FALSE)</f>
        <v>T-918-925-140TS550S2828-RAS</v>
      </c>
      <c r="E507" s="436" t="str">
        <f>VLOOKUP(B507,'Tech. sheet (2)'!A:H,8,FALSE)</f>
        <v>ПРЯМ</v>
      </c>
      <c r="F507" s="436" t="str">
        <f>VLOOKUP(B507,'Tech. sheet (2)'!A:J,9,FALSE)</f>
        <v>900x893</v>
      </c>
      <c r="G507" s="436">
        <f>VLOOKUP(B507,'Tech. sheet (2)'!A:J,10,FALSE)</f>
        <v>1500</v>
      </c>
      <c r="H507" s="436">
        <f>VLOOKUP(A507,Register!B:E,4,FALSE)</f>
        <v>8000</v>
      </c>
      <c r="I507" s="129">
        <v>44818.0</v>
      </c>
      <c r="J507" s="270"/>
      <c r="K507" s="270"/>
      <c r="L507" s="270"/>
      <c r="M507" s="270"/>
      <c r="N507" s="270"/>
      <c r="O507" s="270"/>
      <c r="P507" s="270"/>
      <c r="Q507" s="270"/>
      <c r="R507" s="270"/>
      <c r="S507" s="270"/>
      <c r="T507" s="270"/>
      <c r="U507" s="270"/>
      <c r="V507" s="270"/>
      <c r="W507" s="270"/>
      <c r="X507" s="270"/>
      <c r="Y507" s="270"/>
      <c r="Z507" s="270"/>
    </row>
    <row r="508" ht="15.75" customHeight="1">
      <c r="A508" s="111" t="s">
        <v>1611</v>
      </c>
      <c r="B508" s="156" t="str">
        <f>VLOOKUP(A508,Register!B:D,3,FALSE)</f>
        <v>0,14x918x925 USK G/C</v>
      </c>
      <c r="C508" s="525" t="str">
        <f>VLOOKUP(B508,'Tech. sheet (2)'!A:G,5,FALSE)</f>
        <v>0,14x918x925 2,8/2,8 TS550</v>
      </c>
      <c r="D508" s="437" t="str">
        <f>VLOOKUP(B508,'Tech. sheet (2)'!A:G,6,FALSE)</f>
        <v>T-918-925-140TS550S2828-USK  </v>
      </c>
      <c r="E508" s="436" t="str">
        <f>VLOOKUP(B508,'Tech. sheet (2)'!A:H,8,FALSE)</f>
        <v>ПРЯМ</v>
      </c>
      <c r="F508" s="436" t="str">
        <f>VLOOKUP(B508,'Tech. sheet (2)'!A:J,9,FALSE)</f>
        <v>900x893</v>
      </c>
      <c r="G508" s="436">
        <f>VLOOKUP(B508,'Tech. sheet (2)'!A:J,10,FALSE)</f>
        <v>1500</v>
      </c>
      <c r="H508" s="436">
        <f>VLOOKUP(A508,Register!B:E,4,FALSE)</f>
        <v>25000</v>
      </c>
      <c r="I508" s="129">
        <v>44818.0</v>
      </c>
      <c r="J508" s="270"/>
      <c r="K508" s="270"/>
      <c r="L508" s="270"/>
      <c r="M508" s="270"/>
      <c r="N508" s="270"/>
      <c r="O508" s="270"/>
      <c r="P508" s="270"/>
      <c r="Q508" s="270"/>
      <c r="R508" s="270"/>
      <c r="S508" s="270"/>
      <c r="T508" s="270"/>
      <c r="U508" s="270"/>
      <c r="V508" s="270"/>
      <c r="W508" s="270"/>
      <c r="X508" s="270"/>
      <c r="Y508" s="270"/>
      <c r="Z508" s="270"/>
    </row>
    <row r="509" ht="15.75" customHeight="1">
      <c r="A509" s="111" t="s">
        <v>1613</v>
      </c>
      <c r="B509" s="156" t="str">
        <f>VLOOKUP(A509,Register!B:D,3,FALSE)</f>
        <v>0,17x860x795 BLANK</v>
      </c>
      <c r="C509" s="525" t="str">
        <f>VLOOKUP(B509,'Tech. sheet (2)'!A:G,5,FALSE)</f>
        <v>0,17x860x795 2,8/2,8 TH550</v>
      </c>
      <c r="D509" s="437" t="str">
        <f>VLOOKUP(B509,'Tech. sheet (2)'!A:G,6,FALSE)</f>
        <v>T-860-795-170TH550F2828-HBI BLANK</v>
      </c>
      <c r="E509" s="436" t="str">
        <f>VLOOKUP(B509,'Tech. sheet (2)'!A:H,8,FALSE)</f>
        <v>ПРЯМ</v>
      </c>
      <c r="F509" s="436" t="s">
        <v>3349</v>
      </c>
      <c r="G509" s="436">
        <f>VLOOKUP(B509,'Tech. sheet (2)'!A:J,10,FALSE)</f>
        <v>1100</v>
      </c>
      <c r="H509" s="436">
        <f>VLOOKUP(A509,Register!B:E,4,FALSE)</f>
        <v>30000</v>
      </c>
      <c r="I509" s="129">
        <v>44819.0</v>
      </c>
      <c r="J509" s="270"/>
      <c r="K509" s="270"/>
      <c r="L509" s="270"/>
      <c r="M509" s="270"/>
      <c r="N509" s="270"/>
      <c r="O509" s="270"/>
      <c r="P509" s="270"/>
      <c r="Q509" s="270"/>
      <c r="R509" s="270"/>
      <c r="S509" s="270"/>
      <c r="T509" s="270"/>
      <c r="U509" s="270"/>
      <c r="V509" s="270"/>
      <c r="W509" s="270"/>
      <c r="X509" s="270"/>
      <c r="Y509" s="270"/>
      <c r="Z509" s="270"/>
    </row>
    <row r="510" ht="15.75" customHeight="1">
      <c r="A510" s="111" t="s">
        <v>1614</v>
      </c>
      <c r="B510" s="156" t="str">
        <f>VLOOKUP(A510,Register!B:D,3,FALSE)</f>
        <v>0,17x860x795 BLANK</v>
      </c>
      <c r="C510" s="525" t="str">
        <f>VLOOKUP(B510,'Tech. sheet (2)'!A:G,5,FALSE)</f>
        <v>0,17x860x795 2,8/2,8 TH550</v>
      </c>
      <c r="D510" s="437" t="str">
        <f>VLOOKUP(B510,'Tech. sheet (2)'!A:G,6,FALSE)</f>
        <v>T-860-795-170TH550F2828-HBI BLANK</v>
      </c>
      <c r="E510" s="436" t="str">
        <f>VLOOKUP(B510,'Tech. sheet (2)'!A:H,8,FALSE)</f>
        <v>ПРЯМ</v>
      </c>
      <c r="F510" s="436" t="s">
        <v>3349</v>
      </c>
      <c r="G510" s="436">
        <f>VLOOKUP(B510,'Tech. sheet (2)'!A:J,10,FALSE)</f>
        <v>1100</v>
      </c>
      <c r="H510" s="436">
        <f>VLOOKUP(A510,Register!B:E,4,FALSE)</f>
        <v>20000</v>
      </c>
      <c r="I510" s="129">
        <v>44819.0</v>
      </c>
      <c r="J510" s="270"/>
      <c r="K510" s="270"/>
      <c r="L510" s="270"/>
      <c r="M510" s="270"/>
      <c r="N510" s="270"/>
      <c r="O510" s="270"/>
      <c r="P510" s="270"/>
      <c r="Q510" s="270"/>
      <c r="R510" s="270"/>
      <c r="S510" s="270"/>
      <c r="T510" s="270"/>
      <c r="U510" s="270"/>
      <c r="V510" s="270"/>
      <c r="W510" s="270"/>
      <c r="X510" s="270"/>
      <c r="Y510" s="270"/>
      <c r="Z510" s="270"/>
    </row>
    <row r="511" ht="15.75" customHeight="1">
      <c r="A511" s="111" t="s">
        <v>1616</v>
      </c>
      <c r="B511" s="156" t="str">
        <f>VLOOKUP(A511,Register!B:D,3,FALSE)</f>
        <v>0,18x896x795 USK BLANK</v>
      </c>
      <c r="C511" s="525" t="str">
        <f>VLOOKUP(B511,'Tech. sheet (2)'!A:G,5,FALSE)</f>
        <v>0,18x896x795 2,8/5,0 TH550</v>
      </c>
      <c r="D511" s="437" t="str">
        <f>VLOOKUP(B511,'Tech. sheet (2)'!A:G,6,FALSE)</f>
        <v>T-896-795-180TH550F2850-USK BLANK </v>
      </c>
      <c r="E511" s="436" t="str">
        <f>VLOOKUP(B511,'Tech. sheet (2)'!A:H,8,FALSE)</f>
        <v>ПРЯМ</v>
      </c>
      <c r="F511" s="436" t="str">
        <f>VLOOKUP(B511,'Tech. sheet (2)'!A:J,9,FALSE)</f>
        <v>770х869</v>
      </c>
      <c r="G511" s="436">
        <f>VLOOKUP(B511,'Tech. sheet (2)'!A:J,10,FALSE)</f>
        <v>1500</v>
      </c>
      <c r="H511" s="436">
        <f>VLOOKUP(A511,Register!B:E,4,FALSE)</f>
        <v>40000</v>
      </c>
      <c r="I511" s="129">
        <v>44819.0</v>
      </c>
      <c r="J511" s="270"/>
      <c r="K511" s="270"/>
      <c r="L511" s="270"/>
      <c r="M511" s="270"/>
      <c r="N511" s="270"/>
      <c r="O511" s="270"/>
      <c r="P511" s="270"/>
      <c r="Q511" s="270"/>
      <c r="R511" s="270"/>
      <c r="S511" s="270"/>
      <c r="T511" s="270"/>
      <c r="U511" s="270"/>
      <c r="V511" s="270"/>
      <c r="W511" s="270"/>
      <c r="X511" s="270"/>
      <c r="Y511" s="270"/>
      <c r="Z511" s="270"/>
    </row>
    <row r="512" ht="15.75" customHeight="1">
      <c r="A512" s="111" t="s">
        <v>1617</v>
      </c>
      <c r="B512" s="156" t="str">
        <f>VLOOKUP(A512,Register!B:D,3,FALSE)</f>
        <v>0,17x896x795 BLANK</v>
      </c>
      <c r="C512" s="525" t="str">
        <f>VLOOKUP(B512,'Tech. sheet (2)'!A:G,5,FALSE)</f>
        <v>0,17x896x795 2,8/2,8 TH550</v>
      </c>
      <c r="D512" s="437" t="str">
        <f>VLOOKUP(B512,'Tech. sheet (2)'!A:G,6,FALSE)</f>
        <v>T-896-795-170TH550F2828-HBI BLANK</v>
      </c>
      <c r="E512" s="436" t="str">
        <f>VLOOKUP(B512,'Tech. sheet (2)'!A:H,8,FALSE)</f>
        <v>ПРЯМ</v>
      </c>
      <c r="F512" s="436" t="str">
        <f>VLOOKUP(B512,'Tech. sheet (2)'!A:J,9,FALSE)</f>
        <v>770х869</v>
      </c>
      <c r="G512" s="436">
        <f>VLOOKUP(B512,'Tech. sheet (2)'!A:J,10,FALSE)</f>
        <v>1500</v>
      </c>
      <c r="H512" s="436">
        <f>VLOOKUP(A512,Register!B:E,4,FALSE)</f>
        <v>40000</v>
      </c>
      <c r="I512" s="129">
        <v>44819.0</v>
      </c>
      <c r="J512" s="270"/>
      <c r="K512" s="270"/>
      <c r="L512" s="270"/>
      <c r="M512" s="270"/>
      <c r="N512" s="270"/>
      <c r="O512" s="270"/>
      <c r="P512" s="270"/>
      <c r="Q512" s="270"/>
      <c r="R512" s="270"/>
      <c r="S512" s="270"/>
      <c r="T512" s="270"/>
      <c r="U512" s="270"/>
      <c r="V512" s="270"/>
      <c r="W512" s="270"/>
      <c r="X512" s="270"/>
      <c r="Y512" s="270"/>
      <c r="Z512" s="270"/>
    </row>
    <row r="513" ht="15.75" customHeight="1">
      <c r="A513" s="111" t="s">
        <v>1619</v>
      </c>
      <c r="B513" s="156" t="str">
        <f>VLOOKUP(A513,Register!B:D,3,FALSE)</f>
        <v>0,17x838x942 ALU/С</v>
      </c>
      <c r="C513" s="525" t="str">
        <f>VLOOKUP(B513,'Tech. sheet (2)'!A:G,5,FALSE)</f>
        <v>0,17x838x942 2,0/2,8 TH550</v>
      </c>
      <c r="D513" s="437" t="str">
        <f>VLOOKUP(B513,'Tech. sheet (2)'!A:G,6,FALSE)</f>
        <v>T-838-942-170TH550F2820-HBI</v>
      </c>
      <c r="E513" s="436" t="str">
        <f>VLOOKUP(B513,'Tech. sheet (2)'!A:H,8,FALSE)</f>
        <v>ПРЯМ</v>
      </c>
      <c r="F513" s="436" t="str">
        <f>VLOOKUP(B513,'Tech. sheet (2)'!A:J,9,FALSE)</f>
        <v>917х813</v>
      </c>
      <c r="G513" s="436">
        <f>VLOOKUP(B513,'Tech. sheet (2)'!A:J,10,FALSE)</f>
        <v>1500</v>
      </c>
      <c r="H513" s="436">
        <f>VLOOKUP(A513,Register!B:E,4,FALSE)</f>
        <v>30000</v>
      </c>
      <c r="I513" s="129">
        <v>44823.0</v>
      </c>
      <c r="J513" s="270"/>
      <c r="K513" s="270"/>
      <c r="L513" s="270"/>
      <c r="M513" s="270"/>
      <c r="N513" s="270"/>
      <c r="O513" s="270"/>
      <c r="P513" s="270"/>
      <c r="Q513" s="270"/>
      <c r="R513" s="270"/>
      <c r="S513" s="270"/>
      <c r="T513" s="270"/>
      <c r="U513" s="270"/>
      <c r="V513" s="270"/>
      <c r="W513" s="270"/>
      <c r="X513" s="270"/>
      <c r="Y513" s="270"/>
      <c r="Z513" s="270"/>
    </row>
    <row r="514" ht="15.75" customHeight="1">
      <c r="A514" s="111" t="s">
        <v>1620</v>
      </c>
      <c r="B514" s="156" t="str">
        <f>VLOOKUP(A514,Register!B:D,3,FALSE)</f>
        <v>0,17x838x942 ALU/С</v>
      </c>
      <c r="C514" s="525" t="str">
        <f>VLOOKUP(B514,'Tech. sheet (2)'!A:G,5,FALSE)</f>
        <v>0,17x838x942 2,0/2,8 TH550</v>
      </c>
      <c r="D514" s="437" t="str">
        <f>VLOOKUP(B514,'Tech. sheet (2)'!A:G,6,FALSE)</f>
        <v>T-838-942-170TH550F2820-HBI</v>
      </c>
      <c r="E514" s="436" t="str">
        <f>VLOOKUP(B514,'Tech. sheet (2)'!A:H,8,FALSE)</f>
        <v>ПРЯМ</v>
      </c>
      <c r="F514" s="436" t="str">
        <f>VLOOKUP(B514,'Tech. sheet (2)'!A:J,9,FALSE)</f>
        <v>917х813</v>
      </c>
      <c r="G514" s="436">
        <f>VLOOKUP(B514,'Tech. sheet (2)'!A:J,10,FALSE)</f>
        <v>1500</v>
      </c>
      <c r="H514" s="436">
        <f>VLOOKUP(A514,Register!B:E,4,FALSE)</f>
        <v>25000</v>
      </c>
      <c r="I514" s="129">
        <v>44823.0</v>
      </c>
      <c r="J514" s="270"/>
      <c r="K514" s="270"/>
      <c r="L514" s="270"/>
      <c r="M514" s="270"/>
      <c r="N514" s="270"/>
      <c r="O514" s="270"/>
      <c r="P514" s="270"/>
      <c r="Q514" s="270"/>
      <c r="R514" s="270"/>
      <c r="S514" s="270"/>
      <c r="T514" s="270"/>
      <c r="U514" s="270"/>
      <c r="V514" s="270"/>
      <c r="W514" s="270"/>
      <c r="X514" s="270"/>
      <c r="Y514" s="270"/>
      <c r="Z514" s="270"/>
    </row>
    <row r="515" ht="15.75" customHeight="1">
      <c r="A515" s="141" t="s">
        <v>1621</v>
      </c>
      <c r="B515" s="156" t="str">
        <f>VLOOKUP(A515,Register!B:D,3,FALSE)</f>
        <v>0,14x913x766 USK A08</v>
      </c>
      <c r="C515" s="525" t="str">
        <f>VLOOKUP(B515,'Tech. sheet (2)'!A:G,5,FALSE)</f>
        <v>0,14x913x766 2,0/2,0 TS480</v>
      </c>
      <c r="D515" s="437" t="str">
        <f>VLOOKUP(B515,'Tech. sheet (2)'!A:G,6,FALSE)</f>
        <v>M-913-766-140TS480S2020-USK</v>
      </c>
      <c r="E515" s="436" t="str">
        <f>VLOOKUP(B515,'Tech. sheet (2)'!A:H,8,FALSE)</f>
        <v>СКРОЛЛ</v>
      </c>
      <c r="F515" s="436" t="str">
        <f>VLOOKUP(B515,'Tech. sheet (2)'!A:J,9,FALSE)</f>
        <v>770х869</v>
      </c>
      <c r="G515" s="436">
        <f>VLOOKUP(B515,'Tech. sheet (2)'!A:J,10,FALSE)</f>
        <v>1500</v>
      </c>
      <c r="H515" s="436">
        <f>VLOOKUP(A515,Register!B:E,4,FALSE)</f>
        <v>25000</v>
      </c>
      <c r="I515" s="129">
        <v>44823.0</v>
      </c>
      <c r="J515" s="270"/>
      <c r="K515" s="270"/>
      <c r="L515" s="270"/>
      <c r="M515" s="270"/>
      <c r="N515" s="270"/>
      <c r="O515" s="270"/>
      <c r="P515" s="270"/>
      <c r="Q515" s="270"/>
      <c r="R515" s="270"/>
      <c r="S515" s="270"/>
      <c r="T515" s="270"/>
      <c r="U515" s="270"/>
      <c r="V515" s="270"/>
      <c r="W515" s="270"/>
      <c r="X515" s="270"/>
      <c r="Y515" s="270"/>
      <c r="Z515" s="270"/>
    </row>
    <row r="516" ht="15.75" customHeight="1">
      <c r="A516" s="111" t="s">
        <v>1622</v>
      </c>
      <c r="B516" s="156" t="str">
        <f>VLOOKUP(A516,Register!B:D,3,FALSE)</f>
        <v>0,14x913x766 USK 21E</v>
      </c>
      <c r="C516" s="525" t="str">
        <f>VLOOKUP(B516,'Tech. sheet (2)'!A:G,5,FALSE)</f>
        <v>0,14x913x766 2,0/2,0 TS480</v>
      </c>
      <c r="D516" s="437" t="str">
        <f>VLOOKUP(B516,'Tech. sheet (2)'!A:G,6,FALSE)</f>
        <v>M-913-766-140TS480S2020-USK</v>
      </c>
      <c r="E516" s="436" t="str">
        <f>VLOOKUP(B516,'Tech. sheet (2)'!A:H,8,FALSE)</f>
        <v>СКРОЛЛ</v>
      </c>
      <c r="F516" s="436" t="str">
        <f>VLOOKUP(B516,'Tech. sheet (2)'!A:J,9,FALSE)</f>
        <v>770х869</v>
      </c>
      <c r="G516" s="436">
        <f>VLOOKUP(B516,'Tech. sheet (2)'!A:J,10,FALSE)</f>
        <v>1500</v>
      </c>
      <c r="H516" s="436">
        <f>VLOOKUP(A516,Register!B:E,4,FALSE)</f>
        <v>23000</v>
      </c>
      <c r="I516" s="129">
        <v>44823.0</v>
      </c>
      <c r="J516" s="270"/>
      <c r="K516" s="270"/>
      <c r="L516" s="270"/>
      <c r="M516" s="270"/>
      <c r="N516" s="270"/>
      <c r="O516" s="270"/>
      <c r="P516" s="270"/>
      <c r="Q516" s="270"/>
      <c r="R516" s="270"/>
      <c r="S516" s="270"/>
      <c r="T516" s="270"/>
      <c r="U516" s="270"/>
      <c r="V516" s="270"/>
      <c r="W516" s="270"/>
      <c r="X516" s="270"/>
      <c r="Y516" s="270"/>
      <c r="Z516" s="270"/>
    </row>
    <row r="517" ht="15.75" customHeight="1">
      <c r="A517" s="111" t="s">
        <v>1623</v>
      </c>
      <c r="B517" s="156" t="str">
        <f>VLOOKUP(A517,Register!B:D,3,FALSE)</f>
        <v>0,14x913x766 USK BLANK</v>
      </c>
      <c r="C517" s="525" t="str">
        <f>VLOOKUP(B517,'Tech. sheet (2)'!A:G,5,FALSE)</f>
        <v>0,14x913x766 2,0/2,0 TS480</v>
      </c>
      <c r="D517" s="437" t="str">
        <f>VLOOKUP(B517,'Tech. sheet (2)'!A:G,6,FALSE)</f>
        <v>M-913-766-140TS480S2020-USK BLANK</v>
      </c>
      <c r="E517" s="436" t="str">
        <f>VLOOKUP(B517,'Tech. sheet (2)'!A:H,8,FALSE)</f>
        <v>СКРОЛЛ</v>
      </c>
      <c r="F517" s="436" t="str">
        <f>VLOOKUP(B517,'Tech. sheet (2)'!A:J,9,FALSE)</f>
        <v>770х869</v>
      </c>
      <c r="G517" s="436">
        <f>VLOOKUP(B517,'Tech. sheet (2)'!A:J,10,FALSE)</f>
        <v>1500</v>
      </c>
      <c r="H517" s="436">
        <f>VLOOKUP(A517,Register!B:E,4,FALSE)</f>
        <v>20000</v>
      </c>
      <c r="I517" s="129">
        <v>44823.0</v>
      </c>
      <c r="J517" s="270"/>
      <c r="K517" s="270"/>
      <c r="L517" s="270"/>
      <c r="M517" s="270"/>
      <c r="N517" s="270"/>
      <c r="O517" s="270"/>
      <c r="P517" s="270"/>
      <c r="Q517" s="270"/>
      <c r="R517" s="270"/>
      <c r="S517" s="270"/>
      <c r="T517" s="270"/>
      <c r="U517" s="270"/>
      <c r="V517" s="270"/>
      <c r="W517" s="270"/>
      <c r="X517" s="270"/>
      <c r="Y517" s="270"/>
      <c r="Z517" s="270"/>
    </row>
    <row r="518" ht="15.75" customHeight="1">
      <c r="A518" s="111" t="s">
        <v>1624</v>
      </c>
      <c r="B518" s="156" t="str">
        <f>VLOOKUP(A518,Register!B:D,3,FALSE)</f>
        <v>0,16x942x790 ALU/С</v>
      </c>
      <c r="C518" s="525" t="str">
        <f>VLOOKUP(B518,'Tech. sheet (2)'!A:G,5,FALSE)</f>
        <v>0,16x942x790 2,0/2,0 TS340</v>
      </c>
      <c r="D518" s="437" t="str">
        <f>VLOOKUP(B518,'Tech. sheet (2)'!A:G,6,FALSE)</f>
        <v>M-942-790-160TS340S2020-RAS</v>
      </c>
      <c r="E518" s="436" t="str">
        <f>VLOOKUP(B518,'Tech. sheet (2)'!A:H,8,FALSE)</f>
        <v>СКРОЛЛ</v>
      </c>
      <c r="F518" s="436" t="str">
        <f>VLOOKUP(B518,'Tech. sheet (2)'!A:J,9,FALSE)</f>
        <v>830х917</v>
      </c>
      <c r="G518" s="436">
        <f>VLOOKUP(B518,'Tech. sheet (2)'!A:J,10,FALSE)</f>
        <v>1700</v>
      </c>
      <c r="H518" s="436">
        <f>VLOOKUP(A518,Register!B:E,4,FALSE)</f>
        <v>26000</v>
      </c>
      <c r="I518" s="129">
        <v>44824.0</v>
      </c>
      <c r="J518" s="270"/>
      <c r="K518" s="270"/>
      <c r="L518" s="270"/>
      <c r="M518" s="270"/>
      <c r="N518" s="270"/>
      <c r="O518" s="270"/>
      <c r="P518" s="270"/>
      <c r="Q518" s="270"/>
      <c r="R518" s="270"/>
      <c r="S518" s="270"/>
      <c r="T518" s="270"/>
      <c r="U518" s="270"/>
      <c r="V518" s="270"/>
      <c r="W518" s="270"/>
      <c r="X518" s="270"/>
      <c r="Y518" s="270"/>
      <c r="Z518" s="270"/>
    </row>
    <row r="519" ht="15.75" customHeight="1">
      <c r="A519" s="111" t="s">
        <v>1625</v>
      </c>
      <c r="B519" s="156" t="str">
        <f>VLOOKUP(A519,Register!B:D,3,FALSE)</f>
        <v>0,16x942x790 ALU/С</v>
      </c>
      <c r="C519" s="525" t="str">
        <f>VLOOKUP(B519,'Tech. sheet (2)'!A:G,5,FALSE)</f>
        <v>0,16x942x790 2,0/2,0 TS340</v>
      </c>
      <c r="D519" s="437" t="str">
        <f>VLOOKUP(B519,'Tech. sheet (2)'!A:G,6,FALSE)</f>
        <v>M-942-790-160TS340S2020-RAS</v>
      </c>
      <c r="E519" s="436" t="str">
        <f>VLOOKUP(B519,'Tech. sheet (2)'!A:H,8,FALSE)</f>
        <v>СКРОЛЛ</v>
      </c>
      <c r="F519" s="436" t="str">
        <f>VLOOKUP(B519,'Tech. sheet (2)'!A:J,9,FALSE)</f>
        <v>830х917</v>
      </c>
      <c r="G519" s="436">
        <f>VLOOKUP(B519,'Tech. sheet (2)'!A:J,10,FALSE)</f>
        <v>1700</v>
      </c>
      <c r="H519" s="436">
        <f>VLOOKUP(A519,Register!B:E,4,FALSE)</f>
        <v>30000</v>
      </c>
      <c r="I519" s="129">
        <v>44824.0</v>
      </c>
      <c r="J519" s="270"/>
      <c r="K519" s="270"/>
      <c r="L519" s="270"/>
      <c r="M519" s="270"/>
      <c r="N519" s="270"/>
      <c r="O519" s="270"/>
      <c r="P519" s="270"/>
      <c r="Q519" s="270"/>
      <c r="R519" s="270"/>
      <c r="S519" s="270"/>
      <c r="T519" s="270"/>
      <c r="U519" s="270"/>
      <c r="V519" s="270"/>
      <c r="W519" s="270"/>
      <c r="X519" s="270"/>
      <c r="Y519" s="270"/>
      <c r="Z519" s="270"/>
    </row>
    <row r="520" ht="15.75" customHeight="1">
      <c r="A520" s="111" t="s">
        <v>1626</v>
      </c>
      <c r="B520" s="156" t="str">
        <f>VLOOKUP(A520,Register!B:D,3,FALSE)</f>
        <v>OT96 Alu/C HBI auto</v>
      </c>
      <c r="C520" s="525" t="str">
        <f>VLOOKUP(B520,'Tech. sheet (2)'!A:G,5,FALSE)</f>
        <v>0,20x808x908 2,8/2,8 TH550</v>
      </c>
      <c r="D520" s="437" t="str">
        <f>VLOOKUP(B520,'Tech. sheet (2)'!A:G,6,FALSE)</f>
        <v>M-808-908-200TH550S2828-HBI</v>
      </c>
      <c r="E520" s="436" t="str">
        <f>VLOOKUP(B520,'Tech. sheet (2)'!A:H,8,FALSE)</f>
        <v>СКРОЛЛ</v>
      </c>
      <c r="F520" s="436" t="str">
        <f>VLOOKUP(B520,'Tech. sheet (2)'!A:J,9,FALSE)</f>
        <v>900х771</v>
      </c>
      <c r="G520" s="436">
        <f>VLOOKUP(B520,'Tech. sheet (2)'!A:J,10,FALSE)</f>
        <v>1600</v>
      </c>
      <c r="H520" s="436">
        <f>VLOOKUP(A520,Register!B:E,4,FALSE)</f>
        <v>25000</v>
      </c>
      <c r="I520" s="129">
        <v>44824.0</v>
      </c>
      <c r="J520" s="270"/>
      <c r="K520" s="270"/>
      <c r="L520" s="270"/>
      <c r="M520" s="270"/>
      <c r="N520" s="270"/>
      <c r="O520" s="270"/>
      <c r="P520" s="270"/>
      <c r="Q520" s="270"/>
      <c r="R520" s="270"/>
      <c r="S520" s="270"/>
      <c r="T520" s="270"/>
      <c r="U520" s="270"/>
      <c r="V520" s="270"/>
      <c r="W520" s="270"/>
      <c r="X520" s="270"/>
      <c r="Y520" s="270"/>
      <c r="Z520" s="270"/>
    </row>
    <row r="521" ht="15.75" customHeight="1">
      <c r="A521" s="111" t="s">
        <v>1627</v>
      </c>
      <c r="B521" s="156" t="str">
        <f>VLOOKUP(A521,Register!B:D,3,FALSE)</f>
        <v>OT96 Alu/C HBI auto</v>
      </c>
      <c r="C521" s="525" t="str">
        <f>VLOOKUP(B521,'Tech. sheet (2)'!A:G,5,FALSE)</f>
        <v>0,20x808x908 2,8/2,8 TH550</v>
      </c>
      <c r="D521" s="437" t="str">
        <f>VLOOKUP(B521,'Tech. sheet (2)'!A:G,6,FALSE)</f>
        <v>M-808-908-200TH550S2828-HBI</v>
      </c>
      <c r="E521" s="436" t="str">
        <f>VLOOKUP(B521,'Tech. sheet (2)'!A:H,8,FALSE)</f>
        <v>СКРОЛЛ</v>
      </c>
      <c r="F521" s="436" t="str">
        <f>VLOOKUP(B521,'Tech. sheet (2)'!A:J,9,FALSE)</f>
        <v>900х771</v>
      </c>
      <c r="G521" s="436">
        <f>VLOOKUP(B521,'Tech. sheet (2)'!A:J,10,FALSE)</f>
        <v>1600</v>
      </c>
      <c r="H521" s="436">
        <f>VLOOKUP(A521,Register!B:E,4,FALSE)</f>
        <v>22000</v>
      </c>
      <c r="I521" s="129">
        <v>44825.0</v>
      </c>
      <c r="J521" s="270"/>
      <c r="K521" s="270"/>
      <c r="L521" s="270"/>
      <c r="M521" s="270"/>
      <c r="N521" s="270"/>
      <c r="O521" s="270"/>
      <c r="P521" s="270"/>
      <c r="Q521" s="270"/>
      <c r="R521" s="270"/>
      <c r="S521" s="270"/>
      <c r="T521" s="270"/>
      <c r="U521" s="270"/>
      <c r="V521" s="270"/>
      <c r="W521" s="270"/>
      <c r="X521" s="270"/>
      <c r="Y521" s="270"/>
      <c r="Z521" s="270"/>
    </row>
    <row r="522" ht="15.75" customHeight="1">
      <c r="A522" s="111" t="s">
        <v>1628</v>
      </c>
      <c r="B522" s="156" t="str">
        <f>VLOOKUP(A522,Register!B:D,3,FALSE)</f>
        <v>OT99-ELQ9991A0A ARP</v>
      </c>
      <c r="C522" s="525" t="str">
        <f>VLOOKUP(B522,'Tech. sheet (2)'!A:G,5,FALSE)</f>
        <v>0,20x838x826 2,8/2,8 TH415</v>
      </c>
      <c r="D522" s="437" t="str">
        <f>VLOOKUP(B522,'Tech. sheet (2)'!A:G,6,FALSE)</f>
        <v>M-838-826-200TH415F2828-USK</v>
      </c>
      <c r="E522" s="436" t="str">
        <f>VLOOKUP(B522,'Tech. sheet (2)'!A:H,8,FALSE)</f>
        <v>СКРОЛЛ</v>
      </c>
      <c r="F522" s="436" t="str">
        <f>VLOOKUP(B522,'Tech. sheet (2)'!A:J,9,FALSE)</f>
        <v>870х820</v>
      </c>
      <c r="G522" s="436">
        <f>VLOOKUP(B522,'Tech. sheet (2)'!A:J,10,FALSE)</f>
        <v>1500</v>
      </c>
      <c r="H522" s="436">
        <f>VLOOKUP(A522,Register!B:E,4,FALSE)</f>
        <v>20000</v>
      </c>
      <c r="I522" s="129">
        <v>44825.0</v>
      </c>
      <c r="J522" s="270"/>
      <c r="K522" s="270"/>
      <c r="L522" s="270"/>
      <c r="M522" s="270"/>
      <c r="N522" s="270"/>
      <c r="O522" s="270"/>
      <c r="P522" s="270"/>
      <c r="Q522" s="270"/>
      <c r="R522" s="270"/>
      <c r="S522" s="270"/>
      <c r="T522" s="270"/>
      <c r="U522" s="270"/>
      <c r="V522" s="270"/>
      <c r="W522" s="270"/>
      <c r="X522" s="270"/>
      <c r="Y522" s="270"/>
      <c r="Z522" s="270"/>
    </row>
    <row r="523" ht="15.75" customHeight="1">
      <c r="A523" s="111" t="s">
        <v>1630</v>
      </c>
      <c r="B523" s="156" t="str">
        <f>VLOOKUP(A523,Register!B:D,3,FALSE)</f>
        <v>OT153-ELQ1542A3A USK</v>
      </c>
      <c r="C523" s="525" t="str">
        <f>VLOOKUP(B523,'Tech. sheet (2)'!A:G,5,FALSE)</f>
        <v>0,27x950x876 5,6/2,8 TH435 USK</v>
      </c>
      <c r="D523" s="437" t="str">
        <f>VLOOKUP(B523,'Tech. sheet (2)'!A:G,6,FALSE)</f>
        <v>M-950-876-270TH435F5628-USK</v>
      </c>
      <c r="E523" s="436" t="str">
        <f>VLOOKUP(B523,'Tech. sheet (2)'!A:H,8,FALSE)</f>
        <v>СКРОЛЛ</v>
      </c>
      <c r="F523" s="436" t="str">
        <f>VLOOKUP(B523,'Tech. sheet (2)'!A:J,9,FALSE)</f>
        <v>920х935</v>
      </c>
      <c r="G523" s="436">
        <f>VLOOKUP(B523,'Tech. sheet (2)'!A:J,10,FALSE)</f>
        <v>1100</v>
      </c>
      <c r="H523" s="436">
        <f>VLOOKUP(A523,Register!B:E,4,FALSE)</f>
        <v>20000</v>
      </c>
      <c r="I523" s="129">
        <v>44825.0</v>
      </c>
      <c r="J523" s="270"/>
      <c r="K523" s="270"/>
      <c r="L523" s="270"/>
      <c r="M523" s="270"/>
      <c r="N523" s="270"/>
      <c r="O523" s="270"/>
      <c r="P523" s="270"/>
      <c r="Q523" s="270"/>
      <c r="R523" s="270"/>
      <c r="S523" s="270"/>
      <c r="T523" s="270"/>
      <c r="U523" s="270"/>
      <c r="V523" s="270"/>
      <c r="W523" s="270"/>
      <c r="X523" s="270"/>
      <c r="Y523" s="270"/>
      <c r="Z523" s="270"/>
    </row>
    <row r="524" ht="15.75" customHeight="1">
      <c r="A524" s="111" t="s">
        <v>1632</v>
      </c>
      <c r="B524" s="156" t="str">
        <f>VLOOKUP(A524,Register!B:D,3,FALSE)</f>
        <v>OT153-ELQ1542A3A USK</v>
      </c>
      <c r="C524" s="525" t="str">
        <f>VLOOKUP(B524,'Tech. sheet (2)'!A:G,5,FALSE)</f>
        <v>0,27x950x876 5,6/2,8 TH435 USK</v>
      </c>
      <c r="D524" s="437" t="str">
        <f>VLOOKUP(B524,'Tech. sheet (2)'!A:G,6,FALSE)</f>
        <v>M-950-876-270TH435F5628-USK</v>
      </c>
      <c r="E524" s="436" t="str">
        <f>VLOOKUP(B524,'Tech. sheet (2)'!A:H,8,FALSE)</f>
        <v>СКРОЛЛ</v>
      </c>
      <c r="F524" s="436" t="str">
        <f>VLOOKUP(B524,'Tech. sheet (2)'!A:J,9,FALSE)</f>
        <v>920х935</v>
      </c>
      <c r="G524" s="436">
        <f>VLOOKUP(B524,'Tech. sheet (2)'!A:J,10,FALSE)</f>
        <v>1100</v>
      </c>
      <c r="H524" s="436">
        <f>VLOOKUP(A524,Register!B:E,4,FALSE)</f>
        <v>20000</v>
      </c>
      <c r="I524" s="129">
        <v>44825.0</v>
      </c>
      <c r="J524" s="270"/>
      <c r="K524" s="270"/>
      <c r="L524" s="270"/>
      <c r="M524" s="270"/>
      <c r="N524" s="270"/>
      <c r="O524" s="270"/>
      <c r="P524" s="270"/>
      <c r="Q524" s="270"/>
      <c r="R524" s="270"/>
      <c r="S524" s="270"/>
      <c r="T524" s="270"/>
      <c r="U524" s="270"/>
      <c r="V524" s="270"/>
      <c r="W524" s="270"/>
      <c r="X524" s="270"/>
      <c r="Y524" s="270"/>
      <c r="Z524" s="270"/>
    </row>
    <row r="525" ht="15.75" customHeight="1">
      <c r="A525" s="111" t="s">
        <v>1633</v>
      </c>
      <c r="B525" s="156" t="str">
        <f>VLOOKUP(A525,Register!B:D,3,FALSE)</f>
        <v>OT153-ELQ1542A3A HBI</v>
      </c>
      <c r="C525" s="525" t="str">
        <f>VLOOKUP(B525,'Tech. sheet (2)'!A:G,5,FALSE)</f>
        <v>0,27x950x876 5,6/2,8 TH435 HBI</v>
      </c>
      <c r="D525" s="437" t="str">
        <f>VLOOKUP(B525,'Tech. sheet (2)'!A:G,6,FALSE)</f>
        <v>M-950-876-270TH435F5628-HBI</v>
      </c>
      <c r="E525" s="436" t="str">
        <f>VLOOKUP(B525,'Tech. sheet (2)'!A:H,8,FALSE)</f>
        <v>СКРОЛЛ</v>
      </c>
      <c r="F525" s="436" t="str">
        <f>VLOOKUP(B525,'Tech. sheet (2)'!A:J,9,FALSE)</f>
        <v>920х935</v>
      </c>
      <c r="G525" s="436">
        <f>VLOOKUP(B525,'Tech. sheet (2)'!A:J,10,FALSE)</f>
        <v>1100</v>
      </c>
      <c r="H525" s="436">
        <f>VLOOKUP(A525,Register!B:E,4,FALSE)</f>
        <v>10000</v>
      </c>
      <c r="I525" s="129">
        <v>44825.0</v>
      </c>
      <c r="J525" s="270"/>
      <c r="K525" s="270"/>
      <c r="L525" s="270"/>
      <c r="M525" s="270"/>
      <c r="N525" s="270"/>
      <c r="O525" s="270"/>
      <c r="P525" s="270"/>
      <c r="Q525" s="270"/>
      <c r="R525" s="270"/>
      <c r="S525" s="270"/>
      <c r="T525" s="270"/>
      <c r="U525" s="270"/>
      <c r="V525" s="270"/>
      <c r="W525" s="270"/>
      <c r="X525" s="270"/>
      <c r="Y525" s="270"/>
      <c r="Z525" s="270"/>
    </row>
    <row r="526" ht="15.75" customHeight="1">
      <c r="A526" s="111" t="s">
        <v>1634</v>
      </c>
      <c r="B526" s="156" t="str">
        <f>VLOOKUP(A526,Register!B:D,3,FALSE)</f>
        <v>OT070-ELQ7013A9A TH550</v>
      </c>
      <c r="C526" s="525" t="str">
        <f>VLOOKUP(B526,'Tech. sheet (2)'!A:G,5,FALSE)</f>
        <v>0,17x922x868 2,8/2,8 TH550</v>
      </c>
      <c r="D526" s="437" t="str">
        <f>VLOOKUP(B526,'Tech. sheet (2)'!A:G,6,FALSE)</f>
        <v>M-922-868-170TH550F2828-HBI</v>
      </c>
      <c r="E526" s="436" t="str">
        <f>VLOOKUP(B526,'Tech. sheet (2)'!A:H,8,FALSE)</f>
        <v>СКРОЛЛ</v>
      </c>
      <c r="F526" s="436" t="str">
        <f>VLOOKUP(B526,'Tech. sheet (2)'!A:J,9,FALSE)</f>
        <v>884х850</v>
      </c>
      <c r="G526" s="436">
        <f>VLOOKUP(B526,'Tech. sheet (2)'!A:J,10,FALSE)</f>
        <v>1500</v>
      </c>
      <c r="H526" s="436">
        <f>VLOOKUP(A526,Register!B:E,4,FALSE)</f>
        <v>20000</v>
      </c>
      <c r="I526" s="129">
        <v>44826.0</v>
      </c>
      <c r="J526" s="270"/>
      <c r="K526" s="270"/>
      <c r="L526" s="270"/>
      <c r="M526" s="270"/>
      <c r="N526" s="270"/>
      <c r="O526" s="270"/>
      <c r="P526" s="270"/>
      <c r="Q526" s="270"/>
      <c r="R526" s="270"/>
      <c r="S526" s="270"/>
      <c r="T526" s="270"/>
      <c r="U526" s="270"/>
      <c r="V526" s="270"/>
      <c r="W526" s="270"/>
      <c r="X526" s="270"/>
      <c r="Y526" s="270"/>
      <c r="Z526" s="270"/>
    </row>
    <row r="527" ht="15.75" customHeight="1">
      <c r="A527" s="111" t="s">
        <v>1635</v>
      </c>
      <c r="B527" s="156" t="str">
        <f>VLOOKUP(A527,Register!B:D,3,FALSE)</f>
        <v>OT070-ELQ7013A9A TH550</v>
      </c>
      <c r="C527" s="525" t="str">
        <f>VLOOKUP(B527,'Tech. sheet (2)'!A:G,5,FALSE)</f>
        <v>0,17x922x868 2,8/2,8 TH550</v>
      </c>
      <c r="D527" s="437" t="str">
        <f>VLOOKUP(B527,'Tech. sheet (2)'!A:G,6,FALSE)</f>
        <v>M-922-868-170TH550F2828-HBI</v>
      </c>
      <c r="E527" s="436" t="str">
        <f>VLOOKUP(B527,'Tech. sheet (2)'!A:H,8,FALSE)</f>
        <v>СКРОЛЛ</v>
      </c>
      <c r="F527" s="436" t="str">
        <f>VLOOKUP(B527,'Tech. sheet (2)'!A:J,9,FALSE)</f>
        <v>884х850</v>
      </c>
      <c r="G527" s="436">
        <f>VLOOKUP(B527,'Tech. sheet (2)'!A:J,10,FALSE)</f>
        <v>1500</v>
      </c>
      <c r="H527" s="436">
        <f>VLOOKUP(A527,Register!B:E,4,FALSE)</f>
        <v>20000</v>
      </c>
      <c r="I527" s="129">
        <v>44826.0</v>
      </c>
      <c r="J527" s="270"/>
      <c r="K527" s="270"/>
      <c r="L527" s="270"/>
      <c r="M527" s="270"/>
      <c r="N527" s="270"/>
      <c r="O527" s="270"/>
      <c r="P527" s="270"/>
      <c r="Q527" s="270"/>
      <c r="R527" s="270"/>
      <c r="S527" s="270"/>
      <c r="T527" s="270"/>
      <c r="U527" s="270"/>
      <c r="V527" s="270"/>
      <c r="W527" s="270"/>
      <c r="X527" s="270"/>
      <c r="Y527" s="270"/>
      <c r="Z527" s="270"/>
    </row>
    <row r="528" ht="15.75" customHeight="1">
      <c r="A528" s="111" t="s">
        <v>1636</v>
      </c>
      <c r="B528" s="156" t="str">
        <f>VLOOKUP(A528,Register!B:D,3,FALSE)</f>
        <v>0,18x896x795 USK BLANK</v>
      </c>
      <c r="C528" s="525" t="str">
        <f>VLOOKUP(B528,'Tech. sheet (2)'!A:G,5,FALSE)</f>
        <v>0,18x896x795 2,8/5,0 TH550</v>
      </c>
      <c r="D528" s="437" t="str">
        <f>VLOOKUP(B528,'Tech. sheet (2)'!A:G,6,FALSE)</f>
        <v>T-896-795-180TH550F2850-USK BLANK </v>
      </c>
      <c r="E528" s="436" t="str">
        <f>VLOOKUP(B528,'Tech. sheet (2)'!A:H,8,FALSE)</f>
        <v>ПРЯМ</v>
      </c>
      <c r="F528" s="436" t="str">
        <f>VLOOKUP(B528,'Tech. sheet (2)'!A:J,9,FALSE)</f>
        <v>770х869</v>
      </c>
      <c r="G528" s="436">
        <f>VLOOKUP(B528,'Tech. sheet (2)'!A:J,10,FALSE)</f>
        <v>1500</v>
      </c>
      <c r="H528" s="436">
        <f>VLOOKUP(A528,Register!B:E,4,FALSE)</f>
        <v>35000</v>
      </c>
      <c r="I528" s="129">
        <v>44826.0</v>
      </c>
      <c r="J528" s="270"/>
      <c r="K528" s="270"/>
      <c r="L528" s="270"/>
      <c r="M528" s="270"/>
      <c r="N528" s="270"/>
      <c r="O528" s="270"/>
      <c r="P528" s="270"/>
      <c r="Q528" s="270"/>
      <c r="R528" s="270"/>
      <c r="S528" s="270"/>
      <c r="T528" s="270"/>
      <c r="U528" s="270"/>
      <c r="V528" s="270"/>
      <c r="W528" s="270"/>
      <c r="X528" s="270"/>
      <c r="Y528" s="270"/>
      <c r="Z528" s="270"/>
    </row>
    <row r="529" ht="15.75" customHeight="1">
      <c r="A529" s="111" t="s">
        <v>1637</v>
      </c>
      <c r="B529" s="156" t="str">
        <f>VLOOKUP(A529,Register!B:D,3,FALSE)</f>
        <v>0,18x896x795 USK BLANK</v>
      </c>
      <c r="C529" s="525" t="str">
        <f>VLOOKUP(B529,'Tech. sheet (2)'!A:G,5,FALSE)</f>
        <v>0,18x896x795 2,8/5,0 TH550</v>
      </c>
      <c r="D529" s="437" t="str">
        <f>VLOOKUP(B529,'Tech. sheet (2)'!A:G,6,FALSE)</f>
        <v>T-896-795-180TH550F2850-USK BLANK </v>
      </c>
      <c r="E529" s="436" t="str">
        <f>VLOOKUP(B529,'Tech. sheet (2)'!A:H,8,FALSE)</f>
        <v>ПРЯМ</v>
      </c>
      <c r="F529" s="436" t="str">
        <f>VLOOKUP(B529,'Tech. sheet (2)'!A:J,9,FALSE)</f>
        <v>770х869</v>
      </c>
      <c r="G529" s="436">
        <f>VLOOKUP(B529,'Tech. sheet (2)'!A:J,10,FALSE)</f>
        <v>1500</v>
      </c>
      <c r="H529" s="436">
        <f>VLOOKUP(A529,Register!B:E,4,FALSE)</f>
        <v>35000</v>
      </c>
      <c r="I529" s="129">
        <v>44826.0</v>
      </c>
      <c r="J529" s="270"/>
      <c r="K529" s="270"/>
      <c r="L529" s="270"/>
      <c r="M529" s="270"/>
      <c r="N529" s="270"/>
      <c r="O529" s="270"/>
      <c r="P529" s="270"/>
      <c r="Q529" s="270"/>
      <c r="R529" s="270"/>
      <c r="S529" s="270"/>
      <c r="T529" s="270"/>
      <c r="U529" s="270"/>
      <c r="V529" s="270"/>
      <c r="W529" s="270"/>
      <c r="X529" s="270"/>
      <c r="Y529" s="270"/>
      <c r="Z529" s="270"/>
    </row>
    <row r="530" ht="15.75" customHeight="1">
      <c r="A530" s="111" t="s">
        <v>1638</v>
      </c>
      <c r="B530" s="156" t="str">
        <f>VLOOKUP(A530,Register!B:D,3,FALSE)</f>
        <v>OT99 USK ALU/G</v>
      </c>
      <c r="C530" s="525" t="str">
        <f>VLOOKUP(B530,'Tech. sheet (2)'!A:G,5,FALSE)</f>
        <v>0,20x838x941,7 2,8/2,0 TH550</v>
      </c>
      <c r="D530" s="437" t="str">
        <f>VLOOKUP(B530,'Tech. sheet (2)'!A:G,6,FALSE)</f>
        <v>M-838-941,7-200TH550F2820-USK</v>
      </c>
      <c r="E530" s="436" t="str">
        <f>VLOOKUP(B530,'Tech. sheet (2)'!A:H,8,FALSE)</f>
        <v>СКРОЛЛ</v>
      </c>
      <c r="F530" s="436" t="str">
        <f>VLOOKUP(B530,'Tech. sheet (2)'!A:J,9,FALSE)</f>
        <v>917x813</v>
      </c>
      <c r="G530" s="436">
        <f>VLOOKUP(B530,'Tech. sheet (2)'!A:J,10,FALSE)</f>
        <v>1500</v>
      </c>
      <c r="H530" s="436">
        <f>VLOOKUP(A530,Register!B:E,4,FALSE)</f>
        <v>25000</v>
      </c>
      <c r="I530" s="129">
        <v>44827.0</v>
      </c>
      <c r="J530" s="270"/>
      <c r="K530" s="270"/>
      <c r="L530" s="270"/>
      <c r="M530" s="270"/>
      <c r="N530" s="270"/>
      <c r="O530" s="270"/>
      <c r="P530" s="270"/>
      <c r="Q530" s="270"/>
      <c r="R530" s="270"/>
      <c r="S530" s="270"/>
      <c r="T530" s="270"/>
      <c r="U530" s="270"/>
      <c r="V530" s="270"/>
      <c r="W530" s="270"/>
      <c r="X530" s="270"/>
      <c r="Y530" s="270"/>
      <c r="Z530" s="270"/>
    </row>
    <row r="531" ht="15.75" customHeight="1">
      <c r="A531" s="111" t="s">
        <v>1639</v>
      </c>
      <c r="B531" s="156" t="str">
        <f>VLOOKUP(A531,Register!B:D,3,FALSE)</f>
        <v>OT99 USK ALU/G</v>
      </c>
      <c r="C531" s="525" t="str">
        <f>VLOOKUP(B531,'Tech. sheet (2)'!A:G,5,FALSE)</f>
        <v>0,20x838x941,7 2,8/2,0 TH550</v>
      </c>
      <c r="D531" s="437" t="str">
        <f>VLOOKUP(B531,'Tech. sheet (2)'!A:G,6,FALSE)</f>
        <v>M-838-941,7-200TH550F2820-USK</v>
      </c>
      <c r="E531" s="436" t="str">
        <f>VLOOKUP(B531,'Tech. sheet (2)'!A:H,8,FALSE)</f>
        <v>СКРОЛЛ</v>
      </c>
      <c r="F531" s="436" t="str">
        <f>VLOOKUP(B531,'Tech. sheet (2)'!A:J,9,FALSE)</f>
        <v>917x813</v>
      </c>
      <c r="G531" s="436">
        <f>VLOOKUP(B531,'Tech. sheet (2)'!A:J,10,FALSE)</f>
        <v>1500</v>
      </c>
      <c r="H531" s="436">
        <f>VLOOKUP(A531,Register!B:E,4,FALSE)</f>
        <v>30000</v>
      </c>
      <c r="I531" s="129">
        <v>44827.0</v>
      </c>
      <c r="J531" s="270"/>
      <c r="K531" s="270"/>
      <c r="L531" s="270"/>
      <c r="M531" s="270"/>
      <c r="N531" s="270"/>
      <c r="O531" s="270"/>
      <c r="P531" s="270"/>
      <c r="Q531" s="270"/>
      <c r="R531" s="270"/>
      <c r="S531" s="270"/>
      <c r="T531" s="270"/>
      <c r="U531" s="270"/>
      <c r="V531" s="270"/>
      <c r="W531" s="270"/>
      <c r="X531" s="270"/>
      <c r="Y531" s="270"/>
      <c r="Z531" s="270"/>
    </row>
    <row r="532" ht="15.75" customHeight="1">
      <c r="A532" s="111" t="s">
        <v>1640</v>
      </c>
      <c r="B532" s="156" t="str">
        <f>VLOOKUP(A532,Register!B:D,3,FALSE)</f>
        <v>0,17x896x795 BLANK</v>
      </c>
      <c r="C532" s="525" t="str">
        <f>VLOOKUP(B532,'Tech. sheet (2)'!A:G,5,FALSE)</f>
        <v>0,17x896x795 2,8/2,8 TH550</v>
      </c>
      <c r="D532" s="437" t="str">
        <f>VLOOKUP(B532,'Tech. sheet (2)'!A:G,6,FALSE)</f>
        <v>T-896-795-170TH550F2828-HBI BLANK</v>
      </c>
      <c r="E532" s="436" t="str">
        <f>VLOOKUP(B532,'Tech. sheet (2)'!A:H,8,FALSE)</f>
        <v>ПРЯМ</v>
      </c>
      <c r="F532" s="436" t="str">
        <f>VLOOKUP(B532,'Tech. sheet (2)'!A:J,9,FALSE)</f>
        <v>770х869</v>
      </c>
      <c r="G532" s="436">
        <f>VLOOKUP(B532,'Tech. sheet (2)'!A:J,10,FALSE)</f>
        <v>1500</v>
      </c>
      <c r="H532" s="436">
        <f>VLOOKUP(A532,Register!B:E,4,FALSE)</f>
        <v>40000</v>
      </c>
      <c r="I532" s="129">
        <v>44830.0</v>
      </c>
      <c r="J532" s="270"/>
      <c r="K532" s="270"/>
      <c r="L532" s="270"/>
      <c r="M532" s="270"/>
      <c r="N532" s="270"/>
      <c r="O532" s="270"/>
      <c r="P532" s="270"/>
      <c r="Q532" s="270"/>
      <c r="R532" s="270"/>
      <c r="S532" s="270"/>
      <c r="T532" s="270"/>
      <c r="U532" s="270"/>
      <c r="V532" s="270"/>
      <c r="W532" s="270"/>
      <c r="X532" s="270"/>
      <c r="Y532" s="270"/>
      <c r="Z532" s="270"/>
    </row>
    <row r="533" ht="15.75" customHeight="1">
      <c r="A533" s="111" t="s">
        <v>1641</v>
      </c>
      <c r="B533" s="156" t="str">
        <f>VLOOKUP(A533,Register!B:D,3,FALSE)</f>
        <v>0,17x896x795 BLANK</v>
      </c>
      <c r="C533" s="525" t="str">
        <f>VLOOKUP(B533,'Tech. sheet (2)'!A:G,5,FALSE)</f>
        <v>0,17x896x795 2,8/2,8 TH550</v>
      </c>
      <c r="D533" s="437" t="str">
        <f>VLOOKUP(B533,'Tech. sheet (2)'!A:G,6,FALSE)</f>
        <v>T-896-795-170TH550F2828-HBI BLANK</v>
      </c>
      <c r="E533" s="436" t="str">
        <f>VLOOKUP(B533,'Tech. sheet (2)'!A:H,8,FALSE)</f>
        <v>ПРЯМ</v>
      </c>
      <c r="F533" s="436" t="str">
        <f>VLOOKUP(B533,'Tech. sheet (2)'!A:J,9,FALSE)</f>
        <v>770х869</v>
      </c>
      <c r="G533" s="436">
        <f>VLOOKUP(B533,'Tech. sheet (2)'!A:J,10,FALSE)</f>
        <v>1500</v>
      </c>
      <c r="H533" s="436">
        <f>VLOOKUP(A533,Register!B:E,4,FALSE)</f>
        <v>40000</v>
      </c>
      <c r="I533" s="129">
        <v>44830.0</v>
      </c>
      <c r="J533" s="270"/>
      <c r="K533" s="270"/>
      <c r="L533" s="270"/>
      <c r="M533" s="270"/>
      <c r="N533" s="270"/>
      <c r="O533" s="270"/>
      <c r="P533" s="270"/>
      <c r="Q533" s="270"/>
      <c r="R533" s="270"/>
      <c r="S533" s="270"/>
      <c r="T533" s="270"/>
      <c r="U533" s="270"/>
      <c r="V533" s="270"/>
      <c r="W533" s="270"/>
      <c r="X533" s="270"/>
      <c r="Y533" s="270"/>
      <c r="Z533" s="270"/>
    </row>
    <row r="534" ht="15.75" customHeight="1">
      <c r="A534" s="111" t="s">
        <v>1642</v>
      </c>
      <c r="B534" s="156" t="str">
        <f>VLOOKUP(A534,Register!B:D,3,FALSE)</f>
        <v>0,17x896x795 BLANK</v>
      </c>
      <c r="C534" s="525" t="str">
        <f>VLOOKUP(B534,'Tech. sheet (2)'!A:G,5,FALSE)</f>
        <v>0,17x896x795 2,8/2,8 TH550</v>
      </c>
      <c r="D534" s="437" t="str">
        <f>VLOOKUP(B534,'Tech. sheet (2)'!A:G,6,FALSE)</f>
        <v>T-896-795-170TH550F2828-HBI BLANK</v>
      </c>
      <c r="E534" s="436" t="str">
        <f>VLOOKUP(B534,'Tech. sheet (2)'!A:H,8,FALSE)</f>
        <v>ПРЯМ</v>
      </c>
      <c r="F534" s="436" t="str">
        <f>VLOOKUP(B534,'Tech. sheet (2)'!A:J,9,FALSE)</f>
        <v>770х869</v>
      </c>
      <c r="G534" s="436">
        <f>VLOOKUP(B534,'Tech. sheet (2)'!A:J,10,FALSE)</f>
        <v>1500</v>
      </c>
      <c r="H534" s="436">
        <f>VLOOKUP(A534,Register!B:E,4,FALSE)</f>
        <v>40000</v>
      </c>
      <c r="I534" s="129">
        <v>44830.0</v>
      </c>
      <c r="J534" s="270"/>
      <c r="K534" s="270"/>
      <c r="L534" s="270"/>
      <c r="M534" s="270"/>
      <c r="N534" s="270"/>
      <c r="O534" s="270"/>
      <c r="P534" s="270"/>
      <c r="Q534" s="270"/>
      <c r="R534" s="270"/>
      <c r="S534" s="270"/>
      <c r="T534" s="270"/>
      <c r="U534" s="270"/>
      <c r="V534" s="270"/>
      <c r="W534" s="270"/>
      <c r="X534" s="270"/>
      <c r="Y534" s="270"/>
      <c r="Z534" s="270"/>
    </row>
    <row r="535" ht="15.75" customHeight="1">
      <c r="A535" s="111" t="s">
        <v>1643</v>
      </c>
      <c r="B535" s="156" t="str">
        <f>VLOOKUP(A535,Register!B:D,3,FALSE)</f>
        <v>OT153-ELQ0561A4A-14400 HBI</v>
      </c>
      <c r="C535" s="525" t="str">
        <f>VLOOKUP(B535,'Tech. sheet (2)'!A:G,5,FALSE)</f>
        <v>0,27x950x876 2,8/2,8 TH435</v>
      </c>
      <c r="D535" s="437" t="str">
        <f>VLOOKUP(B535,'Tech. sheet (2)'!A:G,6,FALSE)</f>
        <v>M-950-876-270TH435S2828-HBI</v>
      </c>
      <c r="E535" s="436" t="str">
        <f>VLOOKUP(B535,'Tech. sheet (2)'!A:H,8,FALSE)</f>
        <v>СКРОЛЛ</v>
      </c>
      <c r="F535" s="436" t="str">
        <f>VLOOKUP(B535,'Tech. sheet (2)'!A:J,9,FALSE)</f>
        <v>920х935</v>
      </c>
      <c r="G535" s="436">
        <f>VLOOKUP(B535,'Tech. sheet (2)'!A:J,10,FALSE)</f>
        <v>1100</v>
      </c>
      <c r="H535" s="436">
        <f>VLOOKUP(A535,Register!B:E,4,FALSE)</f>
        <v>10000</v>
      </c>
      <c r="I535" s="129">
        <v>44831.0</v>
      </c>
      <c r="J535" s="270"/>
      <c r="K535" s="270"/>
      <c r="L535" s="270"/>
      <c r="M535" s="270"/>
      <c r="N535" s="270"/>
      <c r="O535" s="270"/>
      <c r="P535" s="270"/>
      <c r="Q535" s="270"/>
      <c r="R535" s="270"/>
      <c r="S535" s="270"/>
      <c r="T535" s="270"/>
      <c r="U535" s="270"/>
      <c r="V535" s="270"/>
      <c r="W535" s="270"/>
      <c r="X535" s="270"/>
      <c r="Y535" s="270"/>
      <c r="Z535" s="270"/>
    </row>
    <row r="536" ht="15.75" customHeight="1">
      <c r="A536" s="111" t="s">
        <v>1644</v>
      </c>
      <c r="B536" s="156" t="str">
        <f>VLOOKUP(A536,Register!B:D,3,FALSE)</f>
        <v>OT153-ELQ0561A2A USK</v>
      </c>
      <c r="C536" s="525" t="str">
        <f>VLOOKUP(B536,'Tech. sheet (2)'!A:G,5,FALSE)</f>
        <v>0,27x950x876 2,8/2,8 TH435</v>
      </c>
      <c r="D536" s="437" t="str">
        <f>VLOOKUP(B536,'Tech. sheet (2)'!A:G,6,FALSE)</f>
        <v>M-950-876-270TH435S2828-USK</v>
      </c>
      <c r="E536" s="436" t="str">
        <f>VLOOKUP(B536,'Tech. sheet (2)'!A:H,8,FALSE)</f>
        <v>СКРОЛЛ</v>
      </c>
      <c r="F536" s="436" t="str">
        <f>VLOOKUP(B536,'Tech. sheet (2)'!A:J,9,FALSE)</f>
        <v>940х925</v>
      </c>
      <c r="G536" s="436">
        <f>VLOOKUP(B536,'Tech. sheet (2)'!A:J,10,FALSE)</f>
        <v>1100</v>
      </c>
      <c r="H536" s="436">
        <f>VLOOKUP(A536,Register!B:E,4,FALSE)</f>
        <v>20000</v>
      </c>
      <c r="I536" s="129">
        <v>44831.0</v>
      </c>
      <c r="J536" s="270"/>
      <c r="K536" s="270"/>
      <c r="L536" s="270"/>
      <c r="M536" s="270"/>
      <c r="N536" s="270"/>
      <c r="O536" s="270"/>
      <c r="P536" s="270"/>
      <c r="Q536" s="270"/>
      <c r="R536" s="270"/>
      <c r="S536" s="270"/>
      <c r="T536" s="270"/>
      <c r="U536" s="270"/>
      <c r="V536" s="270"/>
      <c r="W536" s="270"/>
      <c r="X536" s="270"/>
      <c r="Y536" s="270"/>
      <c r="Z536" s="270"/>
    </row>
    <row r="537" ht="15.75" customHeight="1">
      <c r="A537" s="111" t="s">
        <v>1645</v>
      </c>
      <c r="B537" s="156" t="str">
        <f>VLOOKUP(A537,Register!B:D,3,FALSE)</f>
        <v>OT96 Alu/G Vaja (auto)</v>
      </c>
      <c r="C537" s="525" t="str">
        <f>VLOOKUP(B537,'Tech. sheet (2)'!A:G,5,FALSE)</f>
        <v>0,20x808x908 2,8/2,8 TH550</v>
      </c>
      <c r="D537" s="437" t="str">
        <f>VLOOKUP(B537,'Tech. sheet (2)'!A:G,6,FALSE)</f>
        <v>M-808-908-200TH550S2828-HBI</v>
      </c>
      <c r="E537" s="436" t="str">
        <f>VLOOKUP(B537,'Tech. sheet (2)'!A:H,8,FALSE)</f>
        <v>СКРОЛЛ</v>
      </c>
      <c r="F537" s="436" t="str">
        <f>VLOOKUP(B537,'Tech. sheet (2)'!A:J,9,FALSE)</f>
        <v>900х771</v>
      </c>
      <c r="G537" s="436">
        <f>VLOOKUP(B537,'Tech. sheet (2)'!A:J,10,FALSE)</f>
        <v>1600</v>
      </c>
      <c r="H537" s="436">
        <f>VLOOKUP(A537,Register!B:E,4,FALSE)</f>
        <v>17000</v>
      </c>
      <c r="I537" s="129">
        <v>44831.0</v>
      </c>
      <c r="J537" s="270"/>
      <c r="K537" s="270"/>
      <c r="L537" s="270"/>
      <c r="M537" s="270"/>
      <c r="N537" s="270"/>
      <c r="O537" s="270"/>
      <c r="P537" s="270"/>
      <c r="Q537" s="270"/>
      <c r="R537" s="270"/>
      <c r="S537" s="270"/>
      <c r="T537" s="270"/>
      <c r="U537" s="270"/>
      <c r="V537" s="270"/>
      <c r="W537" s="270"/>
      <c r="X537" s="270"/>
      <c r="Y537" s="270"/>
      <c r="Z537" s="270"/>
    </row>
    <row r="538" ht="15.75" customHeight="1">
      <c r="A538" s="141" t="s">
        <v>1646</v>
      </c>
      <c r="B538" s="175" t="str">
        <f>VLOOKUP(A538,Register!B:D,3,FALSE)</f>
        <v>0,18x896x795 BLANK</v>
      </c>
      <c r="C538" s="531" t="str">
        <f>VLOOKUP(B538,'Tech. sheet (2)'!A:G,5,FALSE)</f>
        <v>0,18x896x795 2,8/5,0 TH550</v>
      </c>
      <c r="D538" s="515" t="str">
        <f>VLOOKUP(B538,'Tech. sheet (2)'!A:G,6,FALSE)</f>
        <v>T-896-795-180TH550F2850-HBI BLANK</v>
      </c>
      <c r="E538" s="532" t="str">
        <f>VLOOKUP(B538,'Tech. sheet (2)'!A:H,8,FALSE)</f>
        <v>ПРЯМ</v>
      </c>
      <c r="F538" s="532" t="str">
        <f>VLOOKUP(B538,'Tech. sheet (2)'!A:J,9,FALSE)</f>
        <v>770х869</v>
      </c>
      <c r="G538" s="532">
        <f>VLOOKUP(B538,'Tech. sheet (2)'!A:J,10,FALSE)</f>
        <v>1500</v>
      </c>
      <c r="H538" s="532">
        <f>VLOOKUP(A538,Register!B:E,4,FALSE)</f>
        <v>40000</v>
      </c>
      <c r="I538" s="140"/>
      <c r="J538" s="270"/>
      <c r="K538" s="270"/>
      <c r="L538" s="270"/>
      <c r="M538" s="270"/>
      <c r="N538" s="270"/>
      <c r="O538" s="270"/>
      <c r="P538" s="270"/>
      <c r="Q538" s="270"/>
      <c r="R538" s="270"/>
      <c r="S538" s="270"/>
      <c r="T538" s="270"/>
      <c r="U538" s="270"/>
      <c r="V538" s="270"/>
      <c r="W538" s="270"/>
      <c r="X538" s="270"/>
      <c r="Y538" s="270"/>
      <c r="Z538" s="270"/>
    </row>
    <row r="539" ht="15.75" customHeight="1">
      <c r="A539" s="111" t="s">
        <v>1668</v>
      </c>
      <c r="B539" s="156" t="str">
        <f>VLOOKUP(A539,Register!B:D,3,FALSE)</f>
        <v>0,17x840x942 BLANK</v>
      </c>
      <c r="C539" s="525" t="str">
        <f>VLOOKUP(B539,'Tech. sheet (2)'!A:G,5,FALSE)</f>
        <v>0,17x840x942 2,8/2,8 TS550</v>
      </c>
      <c r="D539" s="437" t="str">
        <f>VLOOKUP(B539,'Tech. sheet (2)'!A:G,6,FALSE)</f>
        <v>T-840-942-170TS550F2828-HBI</v>
      </c>
      <c r="E539" s="436" t="str">
        <f>VLOOKUP(B539,'Tech. sheet (2)'!A:H,8,FALSE)</f>
        <v>ПРЯМ</v>
      </c>
      <c r="F539" s="436" t="str">
        <f>VLOOKUP(B539,'Tech. sheet (2)'!A:J,9,FALSE)</f>
        <v>917х813</v>
      </c>
      <c r="G539" s="436">
        <f>VLOOKUP(B539,'Tech. sheet (2)'!A:J,10,FALSE)</f>
        <v>1700</v>
      </c>
      <c r="H539" s="436">
        <f>VLOOKUP(A539,Register!B:E,4,FALSE)</f>
        <v>32000</v>
      </c>
      <c r="I539" s="129">
        <v>44865.0</v>
      </c>
      <c r="J539" s="270"/>
      <c r="K539" s="270"/>
      <c r="L539" s="270"/>
      <c r="M539" s="270"/>
      <c r="N539" s="270"/>
      <c r="O539" s="270"/>
      <c r="P539" s="270"/>
      <c r="Q539" s="270"/>
      <c r="R539" s="270"/>
      <c r="S539" s="270"/>
      <c r="T539" s="270"/>
      <c r="U539" s="270"/>
      <c r="V539" s="270"/>
      <c r="W539" s="270"/>
      <c r="X539" s="270"/>
      <c r="Y539" s="270"/>
      <c r="Z539" s="270"/>
    </row>
    <row r="540" ht="15.75" customHeight="1">
      <c r="A540" s="141" t="s">
        <v>1673</v>
      </c>
      <c r="B540" s="175" t="str">
        <f>VLOOKUP(A540,Register!B:D,3,FALSE)</f>
        <v>0,17x838x942 ALU/С</v>
      </c>
      <c r="C540" s="531" t="str">
        <f>VLOOKUP(B540,'Tech. sheet (2)'!A:G,5,FALSE)</f>
        <v>0,17x838x942 2,0/2,8 TH550</v>
      </c>
      <c r="D540" s="515" t="str">
        <f>VLOOKUP(B540,'Tech. sheet (2)'!A:G,6,FALSE)</f>
        <v>T-838-942-170TH550F2820-HBI</v>
      </c>
      <c r="E540" s="532" t="str">
        <f>VLOOKUP(B540,'Tech. sheet (2)'!A:H,8,FALSE)</f>
        <v>ПРЯМ</v>
      </c>
      <c r="F540" s="532" t="str">
        <f>VLOOKUP(B540,'Tech. sheet (2)'!A:J,9,FALSE)</f>
        <v>917х813</v>
      </c>
      <c r="G540" s="532">
        <f>VLOOKUP(B540,'Tech. sheet (2)'!A:J,10,FALSE)</f>
        <v>1500</v>
      </c>
      <c r="H540" s="532">
        <f>VLOOKUP(A540,Register!B:E,4,FALSE)</f>
        <v>20000</v>
      </c>
      <c r="I540" s="140">
        <v>44865.0</v>
      </c>
      <c r="J540" s="270"/>
      <c r="K540" s="270"/>
      <c r="L540" s="270"/>
      <c r="M540" s="270"/>
      <c r="N540" s="270"/>
      <c r="O540" s="270"/>
      <c r="P540" s="270"/>
      <c r="Q540" s="270"/>
      <c r="R540" s="270"/>
      <c r="S540" s="270"/>
      <c r="T540" s="270"/>
      <c r="U540" s="270"/>
      <c r="V540" s="270"/>
      <c r="W540" s="270"/>
      <c r="X540" s="270"/>
      <c r="Y540" s="270"/>
      <c r="Z540" s="270"/>
    </row>
    <row r="541" ht="15.75" customHeight="1">
      <c r="A541" s="111" t="s">
        <v>1674</v>
      </c>
      <c r="B541" s="156" t="str">
        <f>VLOOKUP(A541,Register!B:D,3,FALSE)</f>
        <v>0,17x838x942 USK ALU/С</v>
      </c>
      <c r="C541" s="525" t="str">
        <f>VLOOKUP(B541,'Tech. sheet (2)'!A:G,5,FALSE)</f>
        <v>0,17x838x942 2,0/2,8 TH550</v>
      </c>
      <c r="D541" s="437" t="str">
        <f>VLOOKUP(B541,'Tech. sheet (2)'!A:G,6,FALSE)</f>
        <v>T-838-942-170TH550F2820-USK</v>
      </c>
      <c r="E541" s="436" t="str">
        <f>VLOOKUP(B541,'Tech. sheet (2)'!A:H,8,FALSE)</f>
        <v>ПРЯМ</v>
      </c>
      <c r="F541" s="436" t="str">
        <f>VLOOKUP(B541,'Tech. sheet (2)'!A:J,9,FALSE)</f>
        <v>917х813</v>
      </c>
      <c r="G541" s="436">
        <f>VLOOKUP(B541,'Tech. sheet (2)'!A:J,10,FALSE)</f>
        <v>1500</v>
      </c>
      <c r="H541" s="436">
        <f>VLOOKUP(A541,Register!B:E,4,FALSE)</f>
        <v>11000</v>
      </c>
      <c r="I541" s="129">
        <v>44865.0</v>
      </c>
      <c r="J541" s="270"/>
      <c r="K541" s="270"/>
      <c r="L541" s="270"/>
      <c r="M541" s="270"/>
      <c r="N541" s="270"/>
      <c r="O541" s="270"/>
      <c r="P541" s="270"/>
      <c r="Q541" s="270"/>
      <c r="R541" s="270"/>
      <c r="S541" s="270"/>
      <c r="T541" s="270"/>
      <c r="U541" s="270"/>
      <c r="V541" s="270"/>
      <c r="W541" s="270"/>
      <c r="X541" s="270"/>
      <c r="Y541" s="270"/>
      <c r="Z541" s="270"/>
    </row>
    <row r="542" ht="15.75" customHeight="1">
      <c r="A542" s="141" t="s">
        <v>1669</v>
      </c>
      <c r="B542" s="175" t="str">
        <f>VLOOKUP(A542,Register!B:D,3,FALSE)</f>
        <v>OT070-ELQ7033A2A  TH580</v>
      </c>
      <c r="C542" s="531" t="str">
        <f>VLOOKUP(B542,'Tech. sheet (2)'!A:G,5,FALSE)</f>
        <v>0,17x922x868 2,8/2,8 TH580</v>
      </c>
      <c r="D542" s="515" t="str">
        <f>VLOOKUP(B542,'Tech. sheet (2)'!A:G,6,FALSE)</f>
        <v>M-922-868-170TH580S2828-HBI</v>
      </c>
      <c r="E542" s="532" t="str">
        <f>VLOOKUP(B542,'Tech. sheet (2)'!A:H,8,FALSE)</f>
        <v>СКРОЛЛ</v>
      </c>
      <c r="F542" s="532" t="str">
        <f>VLOOKUP(B542,'Tech. sheet (2)'!A:J,9,FALSE)</f>
        <v>884х850</v>
      </c>
      <c r="G542" s="532">
        <f>VLOOKUP(B542,'Tech. sheet (2)'!A:J,10,FALSE)</f>
        <v>1500</v>
      </c>
      <c r="H542" s="532">
        <f>VLOOKUP(A542,Register!B:E,4,FALSE)</f>
        <v>28000</v>
      </c>
      <c r="I542" s="140">
        <v>44865.0</v>
      </c>
      <c r="J542" s="270"/>
      <c r="K542" s="270"/>
      <c r="L542" s="270"/>
      <c r="M542" s="270"/>
      <c r="N542" s="270"/>
      <c r="O542" s="270"/>
      <c r="P542" s="270"/>
      <c r="Q542" s="270"/>
      <c r="R542" s="270"/>
      <c r="S542" s="270"/>
      <c r="T542" s="270"/>
      <c r="U542" s="270"/>
      <c r="V542" s="270"/>
      <c r="W542" s="270"/>
      <c r="X542" s="270"/>
      <c r="Y542" s="270"/>
      <c r="Z542" s="270"/>
    </row>
    <row r="543" ht="15.75" customHeight="1">
      <c r="A543" s="111" t="s">
        <v>1670</v>
      </c>
      <c r="B543" s="156" t="str">
        <f>VLOOKUP(A543,Register!B:D,3,FALSE)</f>
        <v>OT070-ELQ7033A2A  TH580 USK</v>
      </c>
      <c r="C543" s="525" t="str">
        <f>VLOOKUP(B543,'Tech. sheet (2)'!A:G,5,FALSE)</f>
        <v>0,17x922x868 2,8/2,8 TH580</v>
      </c>
      <c r="D543" s="437" t="str">
        <f>VLOOKUP(B543,'Tech. sheet (2)'!A:G,6,FALSE)</f>
        <v>M-922-868-170TH580S2828-USK   </v>
      </c>
      <c r="E543" s="436" t="str">
        <f>VLOOKUP(B543,'Tech. sheet (2)'!A:H,8,FALSE)</f>
        <v>СКРОЛЛ</v>
      </c>
      <c r="F543" s="436" t="str">
        <f>VLOOKUP(B543,'Tech. sheet (2)'!A:J,9,FALSE)</f>
        <v>884х850</v>
      </c>
      <c r="G543" s="436">
        <f>VLOOKUP(B543,'Tech. sheet (2)'!A:J,10,FALSE)</f>
        <v>1500</v>
      </c>
      <c r="H543" s="436">
        <f>VLOOKUP(A543,Register!B:E,4,FALSE)</f>
        <v>20000</v>
      </c>
      <c r="I543" s="129">
        <v>44865.0</v>
      </c>
      <c r="J543" s="270"/>
      <c r="K543" s="270"/>
      <c r="L543" s="270"/>
      <c r="M543" s="270"/>
      <c r="N543" s="270"/>
      <c r="O543" s="270"/>
      <c r="P543" s="270"/>
      <c r="Q543" s="270"/>
      <c r="R543" s="270"/>
      <c r="S543" s="270"/>
      <c r="T543" s="270"/>
      <c r="U543" s="270"/>
      <c r="V543" s="270"/>
      <c r="W543" s="270"/>
      <c r="X543" s="270"/>
      <c r="Y543" s="270"/>
      <c r="Z543" s="270"/>
    </row>
    <row r="544" ht="15.75" customHeight="1">
      <c r="A544" s="111" t="s">
        <v>1676</v>
      </c>
      <c r="B544" s="175" t="str">
        <f>VLOOKUP(A544,Register!B:D,3,FALSE)</f>
        <v>OT96 Alu/C USK auto</v>
      </c>
      <c r="C544" s="531" t="str">
        <f>VLOOKUP(B544,'Tech. sheet (2)'!A:G,5,FALSE)</f>
        <v>0,20x808x908 2,8/2,8 TH550</v>
      </c>
      <c r="D544" s="515" t="str">
        <f>VLOOKUP(B544,'Tech. sheet (2)'!A:G,6,FALSE)</f>
        <v>M-808-908-200TH550S2828-USK</v>
      </c>
      <c r="E544" s="532" t="str">
        <f>VLOOKUP(B544,'Tech. sheet (2)'!A:H,8,FALSE)</f>
        <v>СКРОЛЛ</v>
      </c>
      <c r="F544" s="532" t="str">
        <f>VLOOKUP(B544,'Tech. sheet (2)'!A:J,9,FALSE)</f>
        <v>900х771</v>
      </c>
      <c r="G544" s="532">
        <f>VLOOKUP(B544,'Tech. sheet (2)'!A:J,10,FALSE)</f>
        <v>1600</v>
      </c>
      <c r="H544" s="532">
        <f>VLOOKUP(A544,Register!B:E,4,FALSE)</f>
        <v>40000</v>
      </c>
      <c r="I544" s="129">
        <v>44866.0</v>
      </c>
      <c r="J544" s="270"/>
      <c r="K544" s="270"/>
      <c r="L544" s="270"/>
      <c r="M544" s="270"/>
      <c r="N544" s="270"/>
      <c r="O544" s="270"/>
      <c r="P544" s="270"/>
      <c r="Q544" s="270"/>
      <c r="R544" s="270"/>
      <c r="S544" s="270"/>
      <c r="T544" s="270"/>
      <c r="U544" s="270"/>
      <c r="V544" s="270"/>
      <c r="W544" s="270"/>
      <c r="X544" s="270"/>
      <c r="Y544" s="270"/>
      <c r="Z544" s="270"/>
    </row>
    <row r="545" ht="15.75" customHeight="1">
      <c r="A545" s="111" t="s">
        <v>1677</v>
      </c>
      <c r="B545" s="156" t="str">
        <f>VLOOKUP(A545,Register!B:D,3,FALSE)</f>
        <v>OT96 Alu/C USK auto</v>
      </c>
      <c r="C545" s="525" t="str">
        <f>VLOOKUP(B545,'Tech. sheet (2)'!A:G,5,FALSE)</f>
        <v>0,20x808x908 2,8/2,8 TH550</v>
      </c>
      <c r="D545" s="437" t="str">
        <f>VLOOKUP(B545,'Tech. sheet (2)'!A:G,6,FALSE)</f>
        <v>M-808-908-200TH550S2828-USK</v>
      </c>
      <c r="E545" s="436" t="str">
        <f>VLOOKUP(B545,'Tech. sheet (2)'!A:H,8,FALSE)</f>
        <v>СКРОЛЛ</v>
      </c>
      <c r="F545" s="436" t="str">
        <f>VLOOKUP(B545,'Tech. sheet (2)'!A:J,9,FALSE)</f>
        <v>900х771</v>
      </c>
      <c r="G545" s="436">
        <f>VLOOKUP(B545,'Tech. sheet (2)'!A:J,10,FALSE)</f>
        <v>1600</v>
      </c>
      <c r="H545" s="436">
        <f>VLOOKUP(A545,Register!B:E,4,FALSE)</f>
        <v>30000</v>
      </c>
      <c r="I545" s="129">
        <v>44866.0</v>
      </c>
      <c r="J545" s="270"/>
      <c r="K545" s="270"/>
      <c r="L545" s="270"/>
      <c r="M545" s="270"/>
      <c r="N545" s="270"/>
      <c r="O545" s="270"/>
      <c r="P545" s="270"/>
      <c r="Q545" s="270"/>
      <c r="R545" s="270"/>
      <c r="S545" s="270"/>
      <c r="T545" s="270"/>
      <c r="U545" s="270"/>
      <c r="V545" s="270"/>
      <c r="W545" s="270"/>
      <c r="X545" s="270"/>
      <c r="Y545" s="270"/>
      <c r="Z545" s="270"/>
    </row>
    <row r="546" ht="15.75" customHeight="1">
      <c r="A546" s="111" t="s">
        <v>1678</v>
      </c>
      <c r="B546" s="175" t="str">
        <f>VLOOKUP(A546,Register!B:D,3,FALSE)</f>
        <v>0,20x808x908 USK BLANK</v>
      </c>
      <c r="C546" s="531" t="str">
        <f>VLOOKUP(B546,'Tech. sheet (2)'!A:G,5,FALSE)</f>
        <v>0,20x808x908 2,8/2,8 TH550</v>
      </c>
      <c r="D546" s="515" t="str">
        <f>VLOOKUP(B546,'Tech. sheet (2)'!A:G,6,FALSE)</f>
        <v>M-808-908-200TH550S2828-USK BLANK</v>
      </c>
      <c r="E546" s="532" t="str">
        <f>VLOOKUP(B546,'Tech. sheet (2)'!A:H,8,FALSE)</f>
        <v>СКРОЛЛ</v>
      </c>
      <c r="F546" s="532" t="str">
        <f>VLOOKUP(B546,'Tech. sheet (2)'!A:J,9,FALSE)</f>
        <v>900х771</v>
      </c>
      <c r="G546" s="532">
        <f>VLOOKUP(B546,'Tech. sheet (2)'!A:J,10,FALSE)</f>
        <v>1600</v>
      </c>
      <c r="H546" s="532">
        <f>VLOOKUP(A546,Register!B:E,4,FALSE)</f>
        <v>17000</v>
      </c>
      <c r="I546" s="129">
        <v>44867.0</v>
      </c>
      <c r="J546" s="270"/>
      <c r="K546" s="270"/>
      <c r="L546" s="270"/>
      <c r="M546" s="270"/>
      <c r="N546" s="270"/>
      <c r="O546" s="270"/>
      <c r="P546" s="270"/>
      <c r="Q546" s="270"/>
      <c r="R546" s="270"/>
      <c r="S546" s="270"/>
      <c r="T546" s="270"/>
      <c r="U546" s="270"/>
      <c r="V546" s="270"/>
      <c r="W546" s="270"/>
      <c r="X546" s="270"/>
      <c r="Y546" s="270"/>
      <c r="Z546" s="270"/>
    </row>
    <row r="547" ht="15.75" customHeight="1">
      <c r="A547" s="111" t="s">
        <v>1679</v>
      </c>
      <c r="B547" s="175" t="str">
        <f>VLOOKUP(A547,Register!B:D,3,FALSE)</f>
        <v>0,20x808x908 HBI BLANK</v>
      </c>
      <c r="C547" s="531" t="str">
        <f>VLOOKUP(B547,'Tech. sheet (2)'!A:G,5,FALSE)</f>
        <v>0,20x808x908 2,8/2,8 TH550</v>
      </c>
      <c r="D547" s="515" t="str">
        <f>VLOOKUP(B547,'Tech. sheet (2)'!A:G,6,FALSE)</f>
        <v>M-808-908-200TH550S2828-HBI BLANK</v>
      </c>
      <c r="E547" s="532" t="str">
        <f>VLOOKUP(B547,'Tech. sheet (2)'!A:H,8,FALSE)</f>
        <v>СКРОЛЛ</v>
      </c>
      <c r="F547" s="532" t="str">
        <f>VLOOKUP(B547,'Tech. sheet (2)'!A:J,9,FALSE)</f>
        <v>900х771</v>
      </c>
      <c r="G547" s="532">
        <f>VLOOKUP(B547,'Tech. sheet (2)'!A:J,10,FALSE)</f>
        <v>1600</v>
      </c>
      <c r="H547" s="532">
        <f>VLOOKUP(A547,Register!B:E,4,FALSE)</f>
        <v>17000</v>
      </c>
      <c r="I547" s="129">
        <v>44867.0</v>
      </c>
      <c r="J547" s="270"/>
      <c r="K547" s="270"/>
      <c r="L547" s="270"/>
      <c r="M547" s="270"/>
      <c r="N547" s="270"/>
      <c r="O547" s="270"/>
      <c r="P547" s="270"/>
      <c r="Q547" s="270"/>
      <c r="R547" s="270"/>
      <c r="S547" s="270"/>
      <c r="T547" s="270"/>
      <c r="U547" s="270"/>
      <c r="V547" s="270"/>
      <c r="W547" s="270"/>
      <c r="X547" s="270"/>
      <c r="Y547" s="270"/>
      <c r="Z547" s="270"/>
    </row>
    <row r="548" ht="15.75" customHeight="1">
      <c r="A548" s="141" t="s">
        <v>1681</v>
      </c>
      <c r="B548" s="175" t="str">
        <f>VLOOKUP(A548,Register!B:D,3,FALSE)</f>
        <v>0,18x808x908 HBI BLANK</v>
      </c>
      <c r="C548" s="531" t="str">
        <f>VLOOKUP(B548,'Tech. sheet (2)'!A:G,5,FALSE)</f>
        <v>0,18x808x908 2,8/2,8 TH550</v>
      </c>
      <c r="D548" s="515" t="str">
        <f>VLOOKUP(B548,'Tech. sheet (2)'!A:G,6,FALSE)</f>
        <v>M-808-908-180TH550S2828-HBI BLANK</v>
      </c>
      <c r="E548" s="532" t="str">
        <f>VLOOKUP(B548,'Tech. sheet (2)'!A:H,8,FALSE)</f>
        <v>СКРОЛЛ</v>
      </c>
      <c r="F548" s="532" t="str">
        <f>VLOOKUP(B548,'Tech. sheet (2)'!A:J,9,FALSE)</f>
        <v>900х771</v>
      </c>
      <c r="G548" s="532">
        <f>VLOOKUP(B548,'Tech. sheet (2)'!A:J,10,FALSE)</f>
        <v>1600</v>
      </c>
      <c r="H548" s="532">
        <f>VLOOKUP(A548,Register!B:E,4,FALSE)</f>
        <v>8000</v>
      </c>
      <c r="I548" s="129">
        <v>44867.0</v>
      </c>
      <c r="J548" s="270"/>
      <c r="K548" s="270"/>
      <c r="L548" s="270"/>
      <c r="M548" s="270"/>
      <c r="N548" s="270"/>
      <c r="O548" s="270"/>
      <c r="P548" s="270"/>
      <c r="Q548" s="270"/>
      <c r="R548" s="270"/>
      <c r="S548" s="270"/>
      <c r="T548" s="270"/>
      <c r="U548" s="270"/>
      <c r="V548" s="270"/>
      <c r="W548" s="270"/>
      <c r="X548" s="270"/>
      <c r="Y548" s="270"/>
      <c r="Z548" s="270"/>
    </row>
    <row r="549" ht="15.75" customHeight="1">
      <c r="A549" s="141" t="s">
        <v>1682</v>
      </c>
      <c r="B549" s="175" t="str">
        <f>VLOOKUP(A549,Register!B:D,3,FALSE)</f>
        <v>0,18x808x908 USK BLANK</v>
      </c>
      <c r="C549" s="531" t="str">
        <f>VLOOKUP(B549,'Tech. sheet (2)'!A:G,5,FALSE)</f>
        <v>0,18x808x908 2,0/2,8 TH550</v>
      </c>
      <c r="D549" s="515" t="str">
        <f>VLOOKUP(B549,'Tech. sheet (2)'!A:G,6,FALSE)</f>
        <v>M-808-908-180TH550F2028-USK BLANK</v>
      </c>
      <c r="E549" s="532" t="str">
        <f>VLOOKUP(B549,'Tech. sheet (2)'!A:H,8,FALSE)</f>
        <v>СКРОЛЛ</v>
      </c>
      <c r="F549" s="532" t="str">
        <f>VLOOKUP(B549,'Tech. sheet (2)'!A:J,9,FALSE)</f>
        <v>900х771</v>
      </c>
      <c r="G549" s="532">
        <f>VLOOKUP(B549,'Tech. sheet (2)'!A:J,10,FALSE)</f>
        <v>1600</v>
      </c>
      <c r="H549" s="532">
        <f>VLOOKUP(A549,Register!B:E,4,FALSE)</f>
        <v>15000</v>
      </c>
      <c r="I549" s="129">
        <v>44867.0</v>
      </c>
      <c r="J549" s="270"/>
      <c r="K549" s="270"/>
      <c r="L549" s="270"/>
      <c r="M549" s="270"/>
      <c r="N549" s="270"/>
      <c r="O549" s="270"/>
      <c r="P549" s="270"/>
      <c r="Q549" s="270"/>
      <c r="R549" s="270"/>
      <c r="S549" s="270"/>
      <c r="T549" s="270"/>
      <c r="U549" s="270"/>
      <c r="V549" s="270"/>
      <c r="W549" s="270"/>
      <c r="X549" s="270"/>
      <c r="Y549" s="270"/>
      <c r="Z549" s="270"/>
    </row>
    <row r="550" ht="15.75" customHeight="1">
      <c r="A550" s="111" t="s">
        <v>1686</v>
      </c>
      <c r="B550" s="175" t="str">
        <f>VLOOKUP(A550,Register!B:D,3,FALSE)</f>
        <v>0,14x975x925 G/C USK</v>
      </c>
      <c r="C550" s="531" t="str">
        <f>VLOOKUP(B550,'Tech. sheet (2)'!A:G,5,FALSE)</f>
        <v>0,14x975x925 2,8/2,8 TS550</v>
      </c>
      <c r="D550" s="515" t="str">
        <f>VLOOKUP(B550,'Tech. sheet (2)'!A:G,6,FALSE)</f>
        <v>T-975-925-140TS550S2828-USK</v>
      </c>
      <c r="E550" s="532" t="str">
        <f>VLOOKUP(B550,'Tech. sheet (2)'!A:H,8,FALSE)</f>
        <v>ПРЯМ</v>
      </c>
      <c r="F550" s="532" t="str">
        <f>VLOOKUP(B550,'Tech. sheet (2)'!A:J,9,FALSE)</f>
        <v>900 х 950</v>
      </c>
      <c r="G550" s="532">
        <f>VLOOKUP(B550,'Tech. sheet (2)'!A:J,10,FALSE)</f>
        <v>1500</v>
      </c>
      <c r="H550" s="532">
        <f>VLOOKUP(A550,Register!B:E,4,FALSE)</f>
        <v>40000</v>
      </c>
      <c r="I550" s="129">
        <v>44867.0</v>
      </c>
      <c r="J550" s="270"/>
      <c r="K550" s="270"/>
      <c r="L550" s="270"/>
      <c r="M550" s="270"/>
      <c r="N550" s="270"/>
      <c r="O550" s="270"/>
      <c r="P550" s="270"/>
      <c r="Q550" s="270"/>
      <c r="R550" s="270"/>
      <c r="S550" s="270"/>
      <c r="T550" s="270"/>
      <c r="U550" s="270"/>
      <c r="V550" s="270"/>
      <c r="W550" s="270"/>
      <c r="X550" s="270"/>
      <c r="Y550" s="270"/>
      <c r="Z550" s="270"/>
    </row>
    <row r="551" ht="15.75" customHeight="1">
      <c r="A551" s="141" t="s">
        <v>1684</v>
      </c>
      <c r="B551" s="175" t="str">
        <f>VLOOKUP(A551,Register!B:D,3,FALSE)</f>
        <v>0,27x950x780 USK BLANK</v>
      </c>
      <c r="C551" s="531" t="str">
        <f>VLOOKUP(B551,'Tech. sheet (2)'!A:G,5,FALSE)</f>
        <v>0,27x950x876 5,6/2,8 TH435 USK</v>
      </c>
      <c r="D551" s="515" t="str">
        <f>VLOOKUP(B551,'Tech. sheet (2)'!A:G,6,FALSE)</f>
        <v>T-950-780-270TH435F5628-USK BLANK</v>
      </c>
      <c r="E551" s="532" t="str">
        <f>VLOOKUP(B551,'Tech. sheet (2)'!A:H,8,FALSE)</f>
        <v>ПРЯМ</v>
      </c>
      <c r="F551" s="532" t="str">
        <f>VLOOKUP(B551,'Tech. sheet (2)'!A:J,9,FALSE)</f>
        <v>A</v>
      </c>
      <c r="G551" s="532">
        <f>VLOOKUP(B551,'Tech. sheet (2)'!A:J,10,FALSE)</f>
        <v>1200</v>
      </c>
      <c r="H551" s="532">
        <f>VLOOKUP(A551,Register!B:E,4,FALSE)</f>
        <v>1200</v>
      </c>
      <c r="I551" s="129">
        <v>44867.0</v>
      </c>
      <c r="J551" s="270"/>
      <c r="K551" s="270"/>
      <c r="L551" s="270"/>
      <c r="M551" s="270"/>
      <c r="N551" s="270"/>
      <c r="O551" s="270"/>
      <c r="P551" s="270"/>
      <c r="Q551" s="270"/>
      <c r="R551" s="270"/>
      <c r="S551" s="270"/>
      <c r="T551" s="270"/>
      <c r="U551" s="270"/>
      <c r="V551" s="270"/>
      <c r="W551" s="270"/>
      <c r="X551" s="270"/>
      <c r="Y551" s="270"/>
      <c r="Z551" s="270"/>
    </row>
    <row r="552" ht="15.75" customHeight="1">
      <c r="A552" s="111" t="s">
        <v>1687</v>
      </c>
      <c r="B552" s="175" t="str">
        <f>VLOOKUP(A552,Register!B:D,3,FALSE)</f>
        <v>OT153-ELQ1554A0A USK</v>
      </c>
      <c r="C552" s="531" t="str">
        <f>VLOOKUP(B552,'Tech. sheet (2)'!A:G,5,FALSE)</f>
        <v>0,27x950x876 5,6/2,8 TH435 USK</v>
      </c>
      <c r="D552" s="515" t="str">
        <f>VLOOKUP(B552,'Tech. sheet (2)'!A:G,6,FALSE)</f>
        <v>M-950-876-270TH435F5628-USK</v>
      </c>
      <c r="E552" s="532" t="str">
        <f>VLOOKUP(B552,'Tech. sheet (2)'!A:H,8,FALSE)</f>
        <v>СКРОЛЛ</v>
      </c>
      <c r="F552" s="532" t="str">
        <f>VLOOKUP(B552,'Tech. sheet (2)'!A:J,9,FALSE)</f>
        <v>920х935</v>
      </c>
      <c r="G552" s="532">
        <f>VLOOKUP(B552,'Tech. sheet (2)'!A:J,10,FALSE)</f>
        <v>1100</v>
      </c>
      <c r="H552" s="532">
        <f>VLOOKUP(A552,Register!B:E,4,FALSE)</f>
        <v>15000</v>
      </c>
      <c r="I552" s="129">
        <v>44868.0</v>
      </c>
      <c r="J552" s="270"/>
      <c r="K552" s="270"/>
      <c r="L552" s="270"/>
      <c r="M552" s="270"/>
      <c r="N552" s="270"/>
      <c r="O552" s="270"/>
      <c r="P552" s="270"/>
      <c r="Q552" s="270"/>
      <c r="R552" s="270"/>
      <c r="S552" s="270"/>
      <c r="T552" s="270"/>
      <c r="U552" s="270"/>
      <c r="V552" s="270"/>
      <c r="W552" s="270"/>
      <c r="X552" s="270"/>
      <c r="Y552" s="270"/>
      <c r="Z552" s="270"/>
    </row>
    <row r="553" ht="15.75" customHeight="1">
      <c r="A553" s="111" t="s">
        <v>1688</v>
      </c>
      <c r="B553" s="175" t="str">
        <f>VLOOKUP(A553,Register!B:D,3,FALSE)</f>
        <v>OT153-ELQ1554A0A USK</v>
      </c>
      <c r="C553" s="531" t="str">
        <f>VLOOKUP(B553,'Tech. sheet (2)'!A:G,5,FALSE)</f>
        <v>0,27x950x876 5,6/2,8 TH435 USK</v>
      </c>
      <c r="D553" s="515" t="str">
        <f>VLOOKUP(B553,'Tech. sheet (2)'!A:G,6,FALSE)</f>
        <v>M-950-876-270TH435F5628-USK</v>
      </c>
      <c r="E553" s="532" t="str">
        <f>VLOOKUP(B553,'Tech. sheet (2)'!A:H,8,FALSE)</f>
        <v>СКРОЛЛ</v>
      </c>
      <c r="F553" s="532" t="str">
        <f>VLOOKUP(B553,'Tech. sheet (2)'!A:J,9,FALSE)</f>
        <v>920х935</v>
      </c>
      <c r="G553" s="532">
        <f>VLOOKUP(B553,'Tech. sheet (2)'!A:J,10,FALSE)</f>
        <v>1100</v>
      </c>
      <c r="H553" s="532">
        <f>VLOOKUP(A553,Register!B:E,4,FALSE)</f>
        <v>13000</v>
      </c>
      <c r="I553" s="129">
        <v>44868.0</v>
      </c>
      <c r="J553" s="270"/>
      <c r="K553" s="270"/>
      <c r="L553" s="270"/>
      <c r="M553" s="270"/>
      <c r="N553" s="270"/>
      <c r="O553" s="270"/>
      <c r="P553" s="270"/>
      <c r="Q553" s="270"/>
      <c r="R553" s="270"/>
      <c r="S553" s="270"/>
      <c r="T553" s="270"/>
      <c r="U553" s="270"/>
      <c r="V553" s="270"/>
      <c r="W553" s="270"/>
      <c r="X553" s="270"/>
      <c r="Y553" s="270"/>
      <c r="Z553" s="270"/>
    </row>
    <row r="554" ht="15.75" customHeight="1">
      <c r="A554" s="141" t="s">
        <v>1690</v>
      </c>
      <c r="B554" s="175" t="str">
        <f>VLOOKUP(A554,Register!B:D,3,FALSE)</f>
        <v>0,17*860*942 HBI BLANK</v>
      </c>
      <c r="C554" s="531" t="str">
        <f>VLOOKUP(B554,'Tech. sheet (2)'!A:G,5,FALSE)</f>
        <v>0,17x860x942 2,8/2,8 TH550</v>
      </c>
      <c r="D554" s="515" t="str">
        <f>VLOOKUP(B554,'Tech. sheet (2)'!A:G,6,FALSE)</f>
        <v>T-860-942-170TH550F2828-HBI BLANK</v>
      </c>
      <c r="E554" s="532" t="str">
        <f>VLOOKUP(B554,'Tech. sheet (2)'!A:H,8,FALSE)</f>
        <v>ПРЯМ</v>
      </c>
      <c r="F554" s="532" t="s">
        <v>3350</v>
      </c>
      <c r="G554" s="532">
        <v>1500.0</v>
      </c>
      <c r="H554" s="532">
        <f>VLOOKUP(A554,Register!B:E,4,FALSE)</f>
        <v>30000</v>
      </c>
      <c r="I554" s="129">
        <v>44868.0</v>
      </c>
      <c r="J554" s="270"/>
      <c r="K554" s="270"/>
      <c r="L554" s="270"/>
      <c r="M554" s="270"/>
      <c r="N554" s="270"/>
      <c r="O554" s="270"/>
      <c r="P554" s="270"/>
      <c r="Q554" s="270"/>
      <c r="R554" s="270"/>
      <c r="S554" s="270"/>
      <c r="T554" s="270"/>
      <c r="U554" s="270"/>
      <c r="V554" s="270"/>
      <c r="W554" s="270"/>
      <c r="X554" s="270"/>
      <c r="Y554" s="270"/>
      <c r="Z554" s="270"/>
    </row>
    <row r="555" ht="15.75" customHeight="1">
      <c r="A555" s="111" t="s">
        <v>1689</v>
      </c>
      <c r="B555" s="175" t="str">
        <f>VLOOKUP(A555,Register!B:D,3,FALSE)</f>
        <v>0,16x920x778 USK Alu/C</v>
      </c>
      <c r="C555" s="531" t="str">
        <f>VLOOKUP(B555,'Tech. sheet (2)'!A:G,5,FALSE)</f>
        <v>0,16x920x778 2,8/2,8 TS480</v>
      </c>
      <c r="D555" s="515" t="str">
        <f>VLOOKUP(B555,'Tech. sheet (2)'!A:G,6,FALSE)</f>
        <v>M-920-778-160TS480S2828-USK</v>
      </c>
      <c r="E555" s="532" t="str">
        <f>VLOOKUP(B555,'Tech. sheet (2)'!A:H,8,FALSE)</f>
        <v>СКРОЛЛ</v>
      </c>
      <c r="F555" s="532" t="str">
        <f>VLOOKUP(B555,'Tech. sheet (2)'!A:J,9,FALSE)</f>
        <v>818х895</v>
      </c>
      <c r="G555" s="532">
        <f>VLOOKUP(B555,'Tech. sheet (2)'!A:J,10,FALSE)</f>
        <v>1600</v>
      </c>
      <c r="H555" s="532">
        <f>VLOOKUP(A555,Register!B:E,4,FALSE)</f>
        <v>30000</v>
      </c>
      <c r="I555" s="129">
        <v>44868.0</v>
      </c>
      <c r="J555" s="270"/>
      <c r="K555" s="270"/>
      <c r="L555" s="270"/>
      <c r="M555" s="270"/>
      <c r="N555" s="270"/>
      <c r="O555" s="270"/>
      <c r="P555" s="270"/>
      <c r="Q555" s="270"/>
      <c r="R555" s="270"/>
      <c r="S555" s="270"/>
      <c r="T555" s="270"/>
      <c r="U555" s="270"/>
      <c r="V555" s="270"/>
      <c r="W555" s="270"/>
      <c r="X555" s="270"/>
      <c r="Y555" s="270"/>
      <c r="Z555" s="270"/>
    </row>
    <row r="556" ht="15.75" customHeight="1">
      <c r="A556" s="111" t="s">
        <v>1692</v>
      </c>
      <c r="B556" s="175" t="str">
        <f>VLOOKUP(A556,Register!B:D,3,FALSE)</f>
        <v>OT62-ELQ6215A5A USK 21E</v>
      </c>
      <c r="C556" s="531" t="str">
        <f>VLOOKUP(B556,'Tech. sheet (2)'!A:G,5,FALSE)</f>
        <v>0,17x954x848 2,8/2,8 TH435</v>
      </c>
      <c r="D556" s="515" t="str">
        <f>VLOOKUP(B556,'Tech. sheet (2)'!A:G,6,FALSE)</f>
        <v>M-954-848-170TH435S2828-USK</v>
      </c>
      <c r="E556" s="532" t="str">
        <f>VLOOKUP(B556,'Tech. sheet (2)'!A:H,8,FALSE)</f>
        <v>СКРОЛЛ</v>
      </c>
      <c r="F556" s="532" t="str">
        <f>VLOOKUP(B556,'Tech. sheet (2)'!A:J,9,FALSE)</f>
        <v>830x917</v>
      </c>
      <c r="G556" s="532">
        <f>VLOOKUP(B556,'Tech. sheet (2)'!A:J,10,FALSE)</f>
        <v>1500</v>
      </c>
      <c r="H556" s="532">
        <f>VLOOKUP(A556,Register!B:E,4,FALSE)</f>
        <v>25000</v>
      </c>
      <c r="I556" s="129">
        <v>44872.0</v>
      </c>
      <c r="J556" s="270"/>
      <c r="K556" s="270"/>
      <c r="L556" s="270"/>
      <c r="M556" s="270"/>
      <c r="N556" s="270"/>
      <c r="O556" s="270"/>
      <c r="P556" s="270"/>
      <c r="Q556" s="270"/>
      <c r="R556" s="270"/>
      <c r="S556" s="270"/>
      <c r="T556" s="270"/>
      <c r="U556" s="270"/>
      <c r="V556" s="270"/>
      <c r="W556" s="270"/>
      <c r="X556" s="270"/>
      <c r="Y556" s="270"/>
      <c r="Z556" s="270"/>
    </row>
    <row r="557" ht="15.75" customHeight="1">
      <c r="A557" s="111" t="s">
        <v>1693</v>
      </c>
      <c r="B557" s="175" t="str">
        <f>VLOOKUP(A557,Register!B:D,3,FALSE)</f>
        <v>OT62-ELQ6216A2A  USK ver3</v>
      </c>
      <c r="C557" s="531" t="str">
        <f>VLOOKUP(B557,'Tech. sheet (2)'!A:G,5,FALSE)</f>
        <v>0,17x954x848 2,8/2,8 TH435</v>
      </c>
      <c r="D557" s="515" t="str">
        <f>VLOOKUP(B557,'Tech. sheet (2)'!A:G,6,FALSE)</f>
        <v>M-954-848-170TH435S2828-USK</v>
      </c>
      <c r="E557" s="532" t="str">
        <f>VLOOKUP(B557,'Tech. sheet (2)'!A:H,8,FALSE)</f>
        <v>СКРОЛЛ</v>
      </c>
      <c r="F557" s="532" t="str">
        <f>VLOOKUP(B557,'Tech. sheet (2)'!A:J,9,FALSE)</f>
        <v>830x917</v>
      </c>
      <c r="G557" s="532">
        <f>VLOOKUP(B557,'Tech. sheet (2)'!A:J,10,FALSE)</f>
        <v>1500</v>
      </c>
      <c r="H557" s="532">
        <f>VLOOKUP(A557,Register!B:E,4,FALSE)</f>
        <v>42000</v>
      </c>
      <c r="I557" s="129">
        <v>44872.0</v>
      </c>
      <c r="J557" s="270"/>
      <c r="K557" s="270"/>
      <c r="L557" s="270"/>
      <c r="M557" s="270"/>
      <c r="N557" s="270"/>
      <c r="O557" s="270"/>
      <c r="P557" s="270"/>
      <c r="Q557" s="270"/>
      <c r="R557" s="270"/>
      <c r="S557" s="270"/>
      <c r="T557" s="270"/>
      <c r="U557" s="270"/>
      <c r="V557" s="270"/>
      <c r="W557" s="270"/>
      <c r="X557" s="270"/>
      <c r="Y557" s="270"/>
      <c r="Z557" s="270"/>
    </row>
    <row r="558" ht="15.75" customHeight="1">
      <c r="A558" s="111" t="s">
        <v>1695</v>
      </c>
      <c r="B558" s="175" t="str">
        <f>VLOOKUP(A558,Register!B:D,3,FALSE)</f>
        <v>OT62-ELQ6216A2A  USK ver3</v>
      </c>
      <c r="C558" s="531" t="str">
        <f>VLOOKUP(B558,'Tech. sheet (2)'!A:G,5,FALSE)</f>
        <v>0,17x954x848 2,8/2,8 TH435</v>
      </c>
      <c r="D558" s="515" t="str">
        <f>VLOOKUP(B558,'Tech. sheet (2)'!A:G,6,FALSE)</f>
        <v>M-954-848-170TH435S2828-USK</v>
      </c>
      <c r="E558" s="532" t="str">
        <f>VLOOKUP(B558,'Tech. sheet (2)'!A:H,8,FALSE)</f>
        <v>СКРОЛЛ</v>
      </c>
      <c r="F558" s="532" t="str">
        <f>VLOOKUP(B558,'Tech. sheet (2)'!A:J,9,FALSE)</f>
        <v>830x917</v>
      </c>
      <c r="G558" s="532">
        <f>VLOOKUP(B558,'Tech. sheet (2)'!A:J,10,FALSE)</f>
        <v>1500</v>
      </c>
      <c r="H558" s="532">
        <f>VLOOKUP(A558,Register!B:E,4,FALSE)</f>
        <v>7000</v>
      </c>
      <c r="I558" s="129">
        <v>44872.0</v>
      </c>
      <c r="J558" s="270"/>
      <c r="K558" s="270"/>
      <c r="L558" s="270"/>
      <c r="M558" s="270"/>
      <c r="N558" s="270"/>
      <c r="O558" s="270"/>
      <c r="P558" s="270"/>
      <c r="Q558" s="270"/>
      <c r="R558" s="270"/>
      <c r="S558" s="270"/>
      <c r="T558" s="270"/>
      <c r="U558" s="270"/>
      <c r="V558" s="270"/>
      <c r="W558" s="270"/>
      <c r="X558" s="270"/>
      <c r="Y558" s="270"/>
      <c r="Z558" s="270"/>
    </row>
    <row r="559" ht="15.75" customHeight="1">
      <c r="A559" s="111" t="s">
        <v>1694</v>
      </c>
      <c r="B559" s="175" t="str">
        <f>VLOOKUP(A559,Register!B:D,3,FALSE)</f>
        <v>OT62-ELQ6216A2A ver2</v>
      </c>
      <c r="C559" s="531" t="str">
        <f>VLOOKUP(B559,'Tech. sheet (2)'!A:G,5,FALSE)</f>
        <v>0,17x954x848 2,8/2,8 TH435</v>
      </c>
      <c r="D559" s="515" t="str">
        <f>VLOOKUP(B559,'Tech. sheet (2)'!A:G,6,FALSE)</f>
        <v>M-954-848-170TH435S2828-HBI</v>
      </c>
      <c r="E559" s="532" t="str">
        <f>VLOOKUP(B559,'Tech. sheet (2)'!A:H,8,FALSE)</f>
        <v>СКРОЛЛ</v>
      </c>
      <c r="F559" s="532" t="str">
        <f>VLOOKUP(B559,'Tech. sheet (2)'!A:J,9,FALSE)</f>
        <v>830x917</v>
      </c>
      <c r="G559" s="532">
        <f>VLOOKUP(B559,'Tech. sheet (2)'!A:J,10,FALSE)</f>
        <v>1500</v>
      </c>
      <c r="H559" s="532">
        <f>VLOOKUP(A559,Register!B:E,4,FALSE)</f>
        <v>13000</v>
      </c>
      <c r="I559" s="129">
        <v>44872.0</v>
      </c>
      <c r="J559" s="270"/>
      <c r="K559" s="270"/>
      <c r="L559" s="270"/>
      <c r="M559" s="270"/>
      <c r="N559" s="270"/>
      <c r="O559" s="270"/>
      <c r="P559" s="270"/>
      <c r="Q559" s="270"/>
      <c r="R559" s="270"/>
      <c r="S559" s="270"/>
      <c r="T559" s="270"/>
      <c r="U559" s="270"/>
      <c r="V559" s="270"/>
      <c r="W559" s="270"/>
      <c r="X559" s="270"/>
      <c r="Y559" s="270"/>
      <c r="Z559" s="270"/>
    </row>
    <row r="560" ht="15.75" customHeight="1">
      <c r="A560" s="111" t="s">
        <v>1689</v>
      </c>
      <c r="B560" s="175" t="str">
        <f>VLOOKUP(A560,Register!B:D,3,FALSE)</f>
        <v>0,16x920x778 USK Alu/C</v>
      </c>
      <c r="C560" s="531" t="str">
        <f>VLOOKUP(B560,'Tech. sheet (2)'!A:G,5,FALSE)</f>
        <v>0,16x920x778 2,8/2,8 TS480</v>
      </c>
      <c r="D560" s="515" t="str">
        <f>VLOOKUP(B560,'Tech. sheet (2)'!A:G,6,FALSE)</f>
        <v>M-920-778-160TS480S2828-USK</v>
      </c>
      <c r="E560" s="532" t="str">
        <f>VLOOKUP(B560,'Tech. sheet (2)'!A:H,8,FALSE)</f>
        <v>СКРОЛЛ</v>
      </c>
      <c r="F560" s="532" t="str">
        <f>VLOOKUP(B560,'Tech. sheet (2)'!A:J,9,FALSE)</f>
        <v>818х895</v>
      </c>
      <c r="G560" s="532">
        <f>VLOOKUP(B560,'Tech. sheet (2)'!A:J,10,FALSE)</f>
        <v>1600</v>
      </c>
      <c r="H560" s="532">
        <v>15000.0</v>
      </c>
      <c r="I560" s="129">
        <v>44872.0</v>
      </c>
      <c r="J560" s="270"/>
      <c r="K560" s="270"/>
      <c r="L560" s="270"/>
      <c r="M560" s="270"/>
      <c r="N560" s="270"/>
      <c r="O560" s="270"/>
      <c r="P560" s="270"/>
      <c r="Q560" s="270"/>
      <c r="R560" s="270"/>
      <c r="S560" s="270"/>
      <c r="T560" s="270"/>
      <c r="U560" s="270"/>
      <c r="V560" s="270"/>
      <c r="W560" s="270"/>
      <c r="X560" s="270"/>
      <c r="Y560" s="270"/>
      <c r="Z560" s="270"/>
    </row>
    <row r="561" ht="15.75" customHeight="1">
      <c r="A561" s="111" t="s">
        <v>1697</v>
      </c>
      <c r="B561" s="175" t="str">
        <f>VLOOKUP(A561,Register!B:D,3,FALSE)</f>
        <v>OT070-ELQ7013A9A USK</v>
      </c>
      <c r="C561" s="531" t="str">
        <f>VLOOKUP(B561,'Tech. sheet (2)'!A:G,5,FALSE)</f>
        <v>0,17x922x868 2,8/2,8 TH580</v>
      </c>
      <c r="D561" s="515" t="str">
        <f>VLOOKUP(B561,'Tech. sheet (2)'!A:G,6,FALSE)</f>
        <v>M-922-868-170TH580S2828-USK</v>
      </c>
      <c r="E561" s="532" t="str">
        <f>VLOOKUP(B561,'Tech. sheet (2)'!A:H,8,FALSE)</f>
        <v>СКРОЛЛ</v>
      </c>
      <c r="F561" s="532" t="str">
        <f>VLOOKUP(B561,'Tech. sheet (2)'!A:J,9,FALSE)</f>
        <v>884х850</v>
      </c>
      <c r="G561" s="532">
        <f>VLOOKUP(B561,'Tech. sheet (2)'!A:J,10,FALSE)</f>
        <v>1500</v>
      </c>
      <c r="H561" s="532">
        <f>VLOOKUP(A561,Register!B:E,4,FALSE)</f>
        <v>30000</v>
      </c>
      <c r="I561" s="129">
        <v>44873.0</v>
      </c>
      <c r="J561" s="270"/>
      <c r="K561" s="270"/>
      <c r="L561" s="270"/>
      <c r="M561" s="270"/>
      <c r="N561" s="270"/>
      <c r="O561" s="270"/>
      <c r="P561" s="270"/>
      <c r="Q561" s="270"/>
      <c r="R561" s="270"/>
      <c r="S561" s="270"/>
      <c r="T561" s="270"/>
      <c r="U561" s="270"/>
      <c r="V561" s="270"/>
      <c r="W561" s="270"/>
      <c r="X561" s="270"/>
      <c r="Y561" s="270"/>
      <c r="Z561" s="270"/>
    </row>
    <row r="562" ht="15.75" customHeight="1">
      <c r="A562" s="111" t="s">
        <v>1699</v>
      </c>
      <c r="B562" s="175" t="str">
        <f>VLOOKUP(A562,Register!B:D,3,FALSE)</f>
        <v>OT070-ELQ7033A2A  TH580 USK</v>
      </c>
      <c r="C562" s="531" t="str">
        <f>VLOOKUP(B562,'Tech. sheet (2)'!A:G,5,FALSE)</f>
        <v>0,17x922x868 2,8/2,8 TH580</v>
      </c>
      <c r="D562" s="515" t="str">
        <f>VLOOKUP(B562,'Tech. sheet (2)'!A:G,6,FALSE)</f>
        <v>M-922-868-170TH580S2828-USK   </v>
      </c>
      <c r="E562" s="532" t="str">
        <f>VLOOKUP(B562,'Tech. sheet (2)'!A:H,8,FALSE)</f>
        <v>СКРОЛЛ</v>
      </c>
      <c r="F562" s="532" t="str">
        <f>VLOOKUP(B562,'Tech. sheet (2)'!A:J,9,FALSE)</f>
        <v>884х850</v>
      </c>
      <c r="G562" s="532">
        <f>VLOOKUP(B562,'Tech. sheet (2)'!A:J,10,FALSE)</f>
        <v>1500</v>
      </c>
      <c r="H562" s="532">
        <f>VLOOKUP(A562,Register!B:E,4,FALSE)</f>
        <v>30000</v>
      </c>
      <c r="I562" s="129">
        <v>44873.0</v>
      </c>
      <c r="J562" s="270"/>
      <c r="K562" s="270"/>
      <c r="L562" s="270"/>
      <c r="M562" s="270"/>
      <c r="N562" s="270"/>
      <c r="O562" s="270"/>
      <c r="P562" s="270"/>
      <c r="Q562" s="270"/>
      <c r="R562" s="270"/>
      <c r="S562" s="270"/>
      <c r="T562" s="270"/>
      <c r="U562" s="270"/>
      <c r="V562" s="270"/>
      <c r="W562" s="270"/>
      <c r="X562" s="270"/>
      <c r="Y562" s="270"/>
      <c r="Z562" s="270"/>
    </row>
    <row r="563" ht="15.75" customHeight="1">
      <c r="A563" s="111" t="s">
        <v>1704</v>
      </c>
      <c r="B563" s="175" t="str">
        <f>VLOOKUP(A563,Register!B:D,3,FALSE)</f>
        <v>OT070-ELQ7022A6A 28/28 USK </v>
      </c>
      <c r="C563" s="531" t="str">
        <f>VLOOKUP(B563,'Tech. sheet (2)'!A:G,5,FALSE)</f>
        <v>0,17x922x868 2,8/2,8 TH580</v>
      </c>
      <c r="D563" s="515" t="str">
        <f>VLOOKUP(B563,'Tech. sheet (2)'!A:G,6,FALSE)</f>
        <v>M-922-868-170TH580S2828-USK</v>
      </c>
      <c r="E563" s="532" t="str">
        <f>VLOOKUP(B563,'Tech. sheet (2)'!A:H,8,FALSE)</f>
        <v>СКРОЛЛ</v>
      </c>
      <c r="F563" s="532" t="str">
        <f>VLOOKUP(B563,'Tech. sheet (2)'!A:J,9,FALSE)</f>
        <v>884х850</v>
      </c>
      <c r="G563" s="532">
        <f>VLOOKUP(B563,'Tech. sheet (2)'!A:J,10,FALSE)</f>
        <v>1500</v>
      </c>
      <c r="H563" s="532">
        <f>VLOOKUP(A563,Register!B:E,4,FALSE)</f>
        <v>24000</v>
      </c>
      <c r="I563" s="129">
        <v>44873.0</v>
      </c>
      <c r="J563" s="270"/>
      <c r="K563" s="270"/>
      <c r="L563" s="270"/>
      <c r="M563" s="270"/>
      <c r="N563" s="270"/>
      <c r="O563" s="270"/>
      <c r="P563" s="270"/>
      <c r="Q563" s="270"/>
      <c r="R563" s="270"/>
      <c r="S563" s="270"/>
      <c r="T563" s="270"/>
      <c r="U563" s="270"/>
      <c r="V563" s="270"/>
      <c r="W563" s="270"/>
      <c r="X563" s="270"/>
      <c r="Y563" s="270"/>
      <c r="Z563" s="270"/>
    </row>
    <row r="564" ht="15.75" customHeight="1">
      <c r="A564" s="141" t="s">
        <v>1702</v>
      </c>
      <c r="B564" s="175" t="str">
        <f>VLOOKUP(A564,Register!B:D,3,FALSE)</f>
        <v>OT153-ELQ1542A3A USK</v>
      </c>
      <c r="C564" s="531" t="str">
        <f>VLOOKUP(B564,'Tech. sheet (2)'!A:G,5,FALSE)</f>
        <v>0,27x950x876 5,6/2,8 TH435 USK</v>
      </c>
      <c r="D564" s="515" t="str">
        <f>VLOOKUP(B564,'Tech. sheet (2)'!A:G,6,FALSE)</f>
        <v>M-950-876-270TH435F5628-USK</v>
      </c>
      <c r="E564" s="532" t="str">
        <f>VLOOKUP(B564,'Tech. sheet (2)'!A:H,8,FALSE)</f>
        <v>СКРОЛЛ</v>
      </c>
      <c r="F564" s="532" t="str">
        <f>VLOOKUP(B564,'Tech. sheet (2)'!A:J,9,FALSE)</f>
        <v>920х935</v>
      </c>
      <c r="G564" s="532">
        <f>VLOOKUP(B564,'Tech. sheet (2)'!A:J,10,FALSE)</f>
        <v>1100</v>
      </c>
      <c r="H564" s="532">
        <f>VLOOKUP(A564,Register!B:E,4,FALSE)</f>
        <v>6500</v>
      </c>
      <c r="I564" s="129">
        <v>44873.0</v>
      </c>
      <c r="J564" s="270"/>
      <c r="K564" s="270"/>
      <c r="L564" s="270"/>
      <c r="M564" s="270"/>
      <c r="N564" s="270"/>
      <c r="O564" s="270"/>
      <c r="P564" s="270"/>
      <c r="Q564" s="270"/>
      <c r="R564" s="270"/>
      <c r="S564" s="270"/>
      <c r="T564" s="270"/>
      <c r="U564" s="270"/>
      <c r="V564" s="270"/>
      <c r="W564" s="270"/>
      <c r="X564" s="270"/>
      <c r="Y564" s="270"/>
      <c r="Z564" s="270"/>
    </row>
    <row r="565" ht="15.75" customHeight="1">
      <c r="A565" s="111" t="s">
        <v>1707</v>
      </c>
      <c r="B565" s="175" t="str">
        <f>VLOOKUP(A565,Register!B:D,3,FALSE)</f>
        <v>0,19x895x907 USK BLANK</v>
      </c>
      <c r="C565" s="531" t="str">
        <f>VLOOKUP(B565,'Tech. sheet (2)'!A:G,5,FALSE)</f>
        <v>0,19x895x907 2,8/2,0 TH550</v>
      </c>
      <c r="D565" s="515" t="str">
        <f>VLOOKUP(B565,'Tech. sheet (2)'!A:G,6,FALSE)</f>
        <v>M-895-907-190TH550F2820-USK BLANK</v>
      </c>
      <c r="E565" s="532" t="str">
        <f>VLOOKUP(B565,'Tech. sheet (2)'!A:H,8,FALSE)</f>
        <v>СКРОЛЛ</v>
      </c>
      <c r="F565" s="532" t="str">
        <f>VLOOKUP(B565,'Tech. sheet (2)'!A:J,9,FALSE)</f>
        <v>932х870</v>
      </c>
      <c r="G565" s="532">
        <f>VLOOKUP(B565,'Tech. sheet (2)'!A:J,10,FALSE)</f>
        <v>1500</v>
      </c>
      <c r="H565" s="532">
        <f>VLOOKUP(A565,Register!B:E,4,FALSE)</f>
        <v>30000</v>
      </c>
      <c r="I565" s="129">
        <v>44874.0</v>
      </c>
      <c r="J565" s="270"/>
      <c r="K565" s="270"/>
      <c r="L565" s="270"/>
      <c r="M565" s="270"/>
      <c r="N565" s="270"/>
      <c r="O565" s="270"/>
      <c r="P565" s="270"/>
      <c r="Q565" s="270"/>
      <c r="R565" s="270"/>
      <c r="S565" s="270"/>
      <c r="T565" s="270"/>
      <c r="U565" s="270"/>
      <c r="V565" s="270"/>
      <c r="W565" s="270"/>
      <c r="X565" s="270"/>
      <c r="Y565" s="270"/>
      <c r="Z565" s="270"/>
    </row>
    <row r="566" ht="15.75" customHeight="1">
      <c r="A566" s="111" t="s">
        <v>1714</v>
      </c>
      <c r="B566" s="175" t="str">
        <f>VLOOKUP(A566,Register!B:D,3,FALSE)</f>
        <v>0,14x975x925 G/C USK</v>
      </c>
      <c r="C566" s="531" t="str">
        <f>VLOOKUP(B566,'Tech. sheet (2)'!A:G,5,FALSE)</f>
        <v>0,14x975x925 2,8/2,8 TS550</v>
      </c>
      <c r="D566" s="515" t="str">
        <f>VLOOKUP(B566,'Tech. sheet (2)'!A:G,6,FALSE)</f>
        <v>T-975-925-140TS550S2828-USK</v>
      </c>
      <c r="E566" s="532" t="str">
        <f>VLOOKUP(B566,'Tech. sheet (2)'!A:H,8,FALSE)</f>
        <v>ПРЯМ</v>
      </c>
      <c r="F566" s="532" t="str">
        <f>VLOOKUP(B566,'Tech. sheet (2)'!A:J,9,FALSE)</f>
        <v>900 х 950</v>
      </c>
      <c r="G566" s="532">
        <f>VLOOKUP(B566,'Tech. sheet (2)'!A:J,10,FALSE)</f>
        <v>1500</v>
      </c>
      <c r="H566" s="532">
        <f>VLOOKUP(A566,Register!B:E,4,FALSE)</f>
        <v>17000</v>
      </c>
      <c r="I566" s="129">
        <v>44874.0</v>
      </c>
      <c r="J566" s="270"/>
      <c r="K566" s="270"/>
      <c r="L566" s="270"/>
      <c r="M566" s="270"/>
      <c r="N566" s="270"/>
      <c r="O566" s="270"/>
      <c r="P566" s="270"/>
      <c r="Q566" s="270"/>
      <c r="R566" s="270"/>
      <c r="S566" s="270"/>
      <c r="T566" s="270"/>
      <c r="U566" s="270"/>
      <c r="V566" s="270"/>
      <c r="W566" s="270"/>
      <c r="X566" s="270"/>
      <c r="Y566" s="270"/>
      <c r="Z566" s="270"/>
    </row>
    <row r="567" ht="15.75" customHeight="1">
      <c r="A567" s="111" t="s">
        <v>1718</v>
      </c>
      <c r="B567" s="175" t="str">
        <f>VLOOKUP(A567,Register!B:D,3,FALSE)</f>
        <v>0,14x918x925 G/C</v>
      </c>
      <c r="C567" s="531" t="str">
        <f>VLOOKUP(B567,'Tech. sheet (2)'!A:G,5,FALSE)</f>
        <v>0,14x918x925 2,8/2,8 TS550</v>
      </c>
      <c r="D567" s="515" t="str">
        <f>VLOOKUP(B567,'Tech. sheet (2)'!A:G,6,FALSE)</f>
        <v>T-918-925-140TS550S2828-RAS</v>
      </c>
      <c r="E567" s="532" t="str">
        <f>VLOOKUP(B567,'Tech. sheet (2)'!A:H,8,FALSE)</f>
        <v>ПРЯМ</v>
      </c>
      <c r="F567" s="532" t="str">
        <f>VLOOKUP(B567,'Tech. sheet (2)'!A:J,9,FALSE)</f>
        <v>900x893</v>
      </c>
      <c r="G567" s="532">
        <f>VLOOKUP(B567,'Tech. sheet (2)'!A:J,10,FALSE)</f>
        <v>1500</v>
      </c>
      <c r="H567" s="532">
        <f>VLOOKUP(A567,Register!B:E,4,FALSE)</f>
        <v>4000</v>
      </c>
      <c r="I567" s="129">
        <v>44874.0</v>
      </c>
      <c r="J567" s="270"/>
      <c r="K567" s="270"/>
      <c r="L567" s="270"/>
      <c r="M567" s="270"/>
      <c r="N567" s="270"/>
      <c r="O567" s="270"/>
      <c r="P567" s="270"/>
      <c r="Q567" s="270"/>
      <c r="R567" s="270"/>
      <c r="S567" s="270"/>
      <c r="T567" s="270"/>
      <c r="U567" s="270"/>
      <c r="V567" s="270"/>
      <c r="W567" s="270"/>
      <c r="X567" s="270"/>
      <c r="Y567" s="270"/>
      <c r="Z567" s="270"/>
    </row>
    <row r="568" ht="15.75" customHeight="1">
      <c r="A568" s="111" t="s">
        <v>1708</v>
      </c>
      <c r="B568" s="175" t="str">
        <f>VLOOKUP(A568,Register!B:D,3,FALSE)</f>
        <v>0,18x877x942 USK BLANK</v>
      </c>
      <c r="C568" s="531" t="str">
        <f>VLOOKUP(B568,'Tech. sheet (2)'!A:G,5,FALSE)</f>
        <v>0,18x877x942 2,8/2,8 TS275</v>
      </c>
      <c r="D568" s="515" t="str">
        <f>VLOOKUP(B568,'Tech. sheet (2)'!A:G,6,FALSE)</f>
        <v>T-877-942-180TS275S2828-USK BLANK</v>
      </c>
      <c r="E568" s="532" t="str">
        <f>VLOOKUP(B568,'Tech. sheet (2)'!A:H,8,FALSE)</f>
        <v>ПРЯМ</v>
      </c>
      <c r="F568" s="532" t="str">
        <f>VLOOKUP(B568,'Tech. sheet (2)'!A:J,9,FALSE)</f>
        <v>932х870</v>
      </c>
      <c r="G568" s="532">
        <f>VLOOKUP(B568,'Tech. sheet (2)'!A:J,10,FALSE)</f>
        <v>1100</v>
      </c>
      <c r="H568" s="532">
        <f>VLOOKUP(A568,Register!B:E,4,FALSE)</f>
        <v>1000</v>
      </c>
      <c r="I568" s="129">
        <v>44874.0</v>
      </c>
      <c r="J568" s="270"/>
      <c r="K568" s="270"/>
      <c r="L568" s="270"/>
      <c r="M568" s="270"/>
      <c r="N568" s="270"/>
      <c r="O568" s="270"/>
      <c r="P568" s="270"/>
      <c r="Q568" s="270"/>
      <c r="R568" s="270"/>
      <c r="S568" s="270"/>
      <c r="T568" s="270"/>
      <c r="U568" s="270"/>
      <c r="V568" s="270"/>
      <c r="W568" s="270"/>
      <c r="X568" s="270"/>
      <c r="Y568" s="270"/>
      <c r="Z568" s="270"/>
    </row>
    <row r="569" ht="15.75" customHeight="1">
      <c r="A569" s="111" t="s">
        <v>1711</v>
      </c>
      <c r="B569" s="175" t="str">
        <f>VLOOKUP(A569,Register!B:D,3,FALSE)</f>
        <v>0,17x838x942 USK ALU/С</v>
      </c>
      <c r="C569" s="531" t="str">
        <f>VLOOKUP(B569,'Tech. sheet (2)'!A:G,5,FALSE)</f>
        <v>0,17x838x942 2,0/2,8 TH550</v>
      </c>
      <c r="D569" s="515" t="str">
        <f>VLOOKUP(B569,'Tech. sheet (2)'!A:G,6,FALSE)</f>
        <v>T-838-942-170TH550F2820-USK</v>
      </c>
      <c r="E569" s="532" t="str">
        <f>VLOOKUP(B569,'Tech. sheet (2)'!A:H,8,FALSE)</f>
        <v>ПРЯМ</v>
      </c>
      <c r="F569" s="532" t="str">
        <f>VLOOKUP(B569,'Tech. sheet (2)'!A:J,9,FALSE)</f>
        <v>917х813</v>
      </c>
      <c r="G569" s="532">
        <f>VLOOKUP(B569,'Tech. sheet (2)'!A:J,10,FALSE)</f>
        <v>1500</v>
      </c>
      <c r="H569" s="532">
        <f>VLOOKUP(A569,Register!B:E,4,FALSE)</f>
        <v>26000</v>
      </c>
      <c r="I569" s="129">
        <v>44874.0</v>
      </c>
      <c r="J569" s="270"/>
      <c r="K569" s="270"/>
      <c r="L569" s="270"/>
      <c r="M569" s="270"/>
      <c r="N569" s="270"/>
      <c r="O569" s="270"/>
      <c r="P569" s="270"/>
      <c r="Q569" s="270"/>
      <c r="R569" s="270"/>
      <c r="S569" s="270"/>
      <c r="T569" s="270"/>
      <c r="U569" s="270"/>
      <c r="V569" s="270"/>
      <c r="W569" s="270"/>
      <c r="X569" s="270"/>
      <c r="Y569" s="270"/>
      <c r="Z569" s="270"/>
    </row>
    <row r="570" ht="15.75" customHeight="1">
      <c r="A570" s="111" t="s">
        <v>1712</v>
      </c>
      <c r="B570" s="175" t="str">
        <f>VLOOKUP(A570,Register!B:D,3,FALSE)</f>
        <v>0,17x838x942 USK BLANK</v>
      </c>
      <c r="C570" s="531" t="str">
        <f>VLOOKUP(B570,'Tech. sheet (2)'!A:G,5,FALSE)</f>
        <v>0,17x838x942 2,0/2,8 TH550</v>
      </c>
      <c r="D570" s="515" t="str">
        <f>VLOOKUP(B570,'Tech. sheet (2)'!A:G,6,FALSE)</f>
        <v> T-838-942-170TH550F2820-USK BLANK</v>
      </c>
      <c r="E570" s="532" t="str">
        <f>VLOOKUP(B570,'Tech. sheet (2)'!A:H,8,FALSE)</f>
        <v>ПРЯМ</v>
      </c>
      <c r="F570" s="532" t="str">
        <f>VLOOKUP(B570,'Tech. sheet (2)'!A:J,9,FALSE)</f>
        <v>917х813</v>
      </c>
      <c r="G570" s="532">
        <f>VLOOKUP(B570,'Tech. sheet (2)'!A:J,10,FALSE)</f>
        <v>1500</v>
      </c>
      <c r="H570" s="532">
        <f>VLOOKUP(A570,Register!B:E,4,FALSE)</f>
        <v>11000</v>
      </c>
      <c r="I570" s="129">
        <v>44874.0</v>
      </c>
      <c r="J570" s="270"/>
      <c r="K570" s="270"/>
      <c r="L570" s="270"/>
      <c r="M570" s="270"/>
      <c r="N570" s="270"/>
      <c r="O570" s="270"/>
      <c r="P570" s="270"/>
      <c r="Q570" s="270"/>
      <c r="R570" s="270"/>
      <c r="S570" s="270"/>
      <c r="T570" s="270"/>
      <c r="U570" s="270"/>
      <c r="V570" s="270"/>
      <c r="W570" s="270"/>
      <c r="X570" s="270"/>
      <c r="Y570" s="270"/>
      <c r="Z570" s="270"/>
    </row>
    <row r="571" ht="15.75" customHeight="1">
      <c r="A571" s="111" t="s">
        <v>1719</v>
      </c>
      <c r="B571" s="175" t="str">
        <f>VLOOKUP(A571,Register!B:D,3,FALSE)</f>
        <v>0,17x922x942 HBI BLANK</v>
      </c>
      <c r="C571" s="531" t="str">
        <f>VLOOKUP(B571,'Tech. sheet (2)'!A:G,5,FALSE)</f>
        <v>0,17x922x942 2,8/2,8 TH550</v>
      </c>
      <c r="D571" s="515" t="str">
        <f>VLOOKUP(B571,'Tech. sheet (2)'!A:G,6,FALSE)</f>
        <v>T-922-942-170TH550F2828-HBI</v>
      </c>
      <c r="E571" s="532" t="str">
        <f>VLOOKUP(B571,'Tech. sheet (2)'!A:H,8,FALSE)</f>
        <v>ПРЯМ</v>
      </c>
      <c r="F571" s="532" t="str">
        <f>VLOOKUP(B571,'Tech. sheet (2)'!A:J,9,FALSE)</f>
        <v>900x893</v>
      </c>
      <c r="G571" s="532">
        <f>VLOOKUP(B571,'Tech. sheet (2)'!A:J,10,FALSE)</f>
        <v>1500</v>
      </c>
      <c r="H571" s="532">
        <f>VLOOKUP(A571,Register!B:E,4,FALSE)</f>
        <v>20000</v>
      </c>
      <c r="I571" s="129">
        <v>44874.0</v>
      </c>
      <c r="J571" s="270"/>
      <c r="K571" s="270"/>
      <c r="L571" s="270"/>
      <c r="M571" s="270"/>
      <c r="N571" s="270"/>
      <c r="O571" s="270"/>
      <c r="P571" s="270"/>
      <c r="Q571" s="270"/>
      <c r="R571" s="270"/>
      <c r="S571" s="270"/>
      <c r="T571" s="270"/>
      <c r="U571" s="270"/>
      <c r="V571" s="270"/>
      <c r="W571" s="270"/>
      <c r="X571" s="270"/>
      <c r="Y571" s="270"/>
      <c r="Z571" s="270"/>
    </row>
    <row r="572" ht="15.75" customHeight="1">
      <c r="A572" s="111" t="s">
        <v>1737</v>
      </c>
      <c r="B572" s="175" t="str">
        <f>VLOOKUP(A572,Register!B:D,3,FALSE)</f>
        <v>0,17x959x901 USK BLANK</v>
      </c>
      <c r="C572" s="531" t="str">
        <f>VLOOKUP(B572,'Tech. sheet (2)'!A:G,5,FALSE)</f>
        <v>0,17x959x901 2,8/2,8 TH550</v>
      </c>
      <c r="D572" s="515" t="str">
        <f>VLOOKUP(B572,'Tech. sheet (2)'!A:G,6,FALSE)</f>
        <v>M-959-901-170TH550F2828-USK BLANK </v>
      </c>
      <c r="E572" s="532" t="str">
        <f>VLOOKUP(B572,'Tech. sheet (2)'!A:H,8,FALSE)</f>
        <v>СКРОЛЛ</v>
      </c>
      <c r="F572" s="532" t="str">
        <f>VLOOKUP(B572,'Tech. sheet (2)'!A:J,9,FALSE)</f>
        <v>920х935</v>
      </c>
      <c r="G572" s="532">
        <f>VLOOKUP(B572,'Tech. sheet (2)'!A:J,10,FALSE)</f>
        <v>1500</v>
      </c>
      <c r="H572" s="532">
        <f>VLOOKUP(A572,Register!B:E,4,FALSE)</f>
        <v>19000</v>
      </c>
      <c r="I572" s="129">
        <v>44900.0</v>
      </c>
      <c r="J572" s="270"/>
      <c r="K572" s="270"/>
      <c r="L572" s="270"/>
      <c r="M572" s="270"/>
      <c r="N572" s="270"/>
      <c r="O572" s="270"/>
      <c r="P572" s="270"/>
      <c r="Q572" s="270"/>
      <c r="R572" s="270"/>
      <c r="S572" s="270"/>
      <c r="T572" s="270"/>
      <c r="U572" s="270"/>
      <c r="V572" s="270"/>
      <c r="W572" s="270"/>
      <c r="X572" s="270"/>
      <c r="Y572" s="270"/>
      <c r="Z572" s="270"/>
    </row>
    <row r="573" ht="15.75" customHeight="1">
      <c r="A573" s="111" t="s">
        <v>1740</v>
      </c>
      <c r="B573" s="175" t="str">
        <f>VLOOKUP(A573,Register!B:D,3,FALSE)</f>
        <v>0,17x959x901 USK BLANK</v>
      </c>
      <c r="C573" s="531" t="str">
        <f>VLOOKUP(B573,'Tech. sheet (2)'!A:G,5,FALSE)</f>
        <v>0,17x959x901 2,8/2,8 TH550</v>
      </c>
      <c r="D573" s="515" t="str">
        <f>VLOOKUP(B573,'Tech. sheet (2)'!A:G,6,FALSE)</f>
        <v>M-959-901-170TH550F2828-USK BLANK </v>
      </c>
      <c r="E573" s="532" t="str">
        <f>VLOOKUP(B573,'Tech. sheet (2)'!A:H,8,FALSE)</f>
        <v>СКРОЛЛ</v>
      </c>
      <c r="F573" s="532" t="str">
        <f>VLOOKUP(B573,'Tech. sheet (2)'!A:J,9,FALSE)</f>
        <v>920х935</v>
      </c>
      <c r="G573" s="532">
        <f>VLOOKUP(B573,'Tech. sheet (2)'!A:J,10,FALSE)</f>
        <v>1500</v>
      </c>
      <c r="H573" s="532">
        <f>VLOOKUP(A573,Register!B:E,4,FALSE)</f>
        <v>37000</v>
      </c>
      <c r="I573" s="129">
        <v>44900.0</v>
      </c>
      <c r="J573" s="270"/>
      <c r="K573" s="270"/>
      <c r="L573" s="270"/>
      <c r="M573" s="270"/>
      <c r="N573" s="270"/>
      <c r="O573" s="270"/>
      <c r="P573" s="270"/>
      <c r="Q573" s="270"/>
      <c r="R573" s="270"/>
      <c r="S573" s="270"/>
      <c r="T573" s="270"/>
      <c r="U573" s="270"/>
      <c r="V573" s="270"/>
      <c r="W573" s="270"/>
      <c r="X573" s="270"/>
      <c r="Y573" s="270"/>
      <c r="Z573" s="270"/>
    </row>
    <row r="574" ht="15.75" customHeight="1">
      <c r="A574" s="111" t="s">
        <v>1734</v>
      </c>
      <c r="B574" s="175" t="str">
        <f>VLOOKUP(A574,Register!B:D,3,FALSE)</f>
        <v>0,18x896x795 USK W/С</v>
      </c>
      <c r="C574" s="531" t="str">
        <f>VLOOKUP(B574,'Tech. sheet (2)'!A:G,5,FALSE)</f>
        <v>0,18x896x795 2,8/5,0 TH550</v>
      </c>
      <c r="D574" s="515" t="str">
        <f>VLOOKUP(B574,'Tech. sheet (2)'!A:G,6,FALSE)</f>
        <v>T-896-795-180TH550F2850-USK</v>
      </c>
      <c r="E574" s="532" t="str">
        <f>VLOOKUP(B574,'Tech. sheet (2)'!A:H,8,FALSE)</f>
        <v>ПРЯМ</v>
      </c>
      <c r="F574" s="532" t="str">
        <f>VLOOKUP(B574,'Tech. sheet (2)'!A:J,9,FALSE)</f>
        <v>770х869</v>
      </c>
      <c r="G574" s="532">
        <f>VLOOKUP(B574,'Tech. sheet (2)'!A:J,10,FALSE)</f>
        <v>1500</v>
      </c>
      <c r="H574" s="532">
        <f>VLOOKUP(A574,Register!B:E,4,FALSE)</f>
        <v>20000</v>
      </c>
      <c r="I574" s="129">
        <v>44900.0</v>
      </c>
      <c r="J574" s="270"/>
      <c r="K574" s="270"/>
      <c r="L574" s="270"/>
      <c r="M574" s="270"/>
      <c r="N574" s="270"/>
      <c r="O574" s="270"/>
      <c r="P574" s="270"/>
      <c r="Q574" s="270"/>
      <c r="R574" s="270"/>
      <c r="S574" s="270"/>
      <c r="T574" s="270"/>
      <c r="U574" s="270"/>
      <c r="V574" s="270"/>
      <c r="W574" s="270"/>
      <c r="X574" s="270"/>
      <c r="Y574" s="270"/>
      <c r="Z574" s="270"/>
    </row>
    <row r="575" ht="15.75" customHeight="1">
      <c r="A575" s="111" t="s">
        <v>1741</v>
      </c>
      <c r="B575" s="175" t="str">
        <f>VLOOKUP(A575,Register!B:D,3,FALSE)</f>
        <v>0,14x975x925 G/C USK</v>
      </c>
      <c r="C575" s="531" t="str">
        <f>VLOOKUP(B575,'Tech. sheet (2)'!A:G,5,FALSE)</f>
        <v>0,14x975x925 2,8/2,8 TS550</v>
      </c>
      <c r="D575" s="515" t="str">
        <f>VLOOKUP(B575,'Tech. sheet (2)'!A:G,6,FALSE)</f>
        <v>T-975-925-140TS550S2828-USK</v>
      </c>
      <c r="E575" s="532" t="str">
        <f>VLOOKUP(B575,'Tech. sheet (2)'!A:H,8,FALSE)</f>
        <v>ПРЯМ</v>
      </c>
      <c r="F575" s="532" t="str">
        <f>VLOOKUP(B575,'Tech. sheet (2)'!A:J,9,FALSE)</f>
        <v>900 х 950</v>
      </c>
      <c r="G575" s="532">
        <f>VLOOKUP(B575,'Tech. sheet (2)'!A:J,10,FALSE)</f>
        <v>1500</v>
      </c>
      <c r="H575" s="532">
        <f>VLOOKUP(A575,Register!B:E,4,FALSE)</f>
        <v>18000</v>
      </c>
      <c r="I575" s="129">
        <v>44901.0</v>
      </c>
      <c r="J575" s="270"/>
      <c r="K575" s="270"/>
      <c r="L575" s="270"/>
      <c r="M575" s="270"/>
      <c r="N575" s="270"/>
      <c r="O575" s="270"/>
      <c r="P575" s="270"/>
      <c r="Q575" s="270"/>
      <c r="R575" s="270"/>
      <c r="S575" s="270"/>
      <c r="T575" s="270"/>
      <c r="U575" s="270"/>
      <c r="V575" s="270"/>
      <c r="W575" s="270"/>
      <c r="X575" s="270"/>
      <c r="Y575" s="270"/>
      <c r="Z575" s="270"/>
    </row>
    <row r="576" ht="15.75" customHeight="1">
      <c r="A576" s="111" t="s">
        <v>1742</v>
      </c>
      <c r="B576" s="175" t="str">
        <f>VLOOKUP(A576,Register!B:D,3,FALSE)</f>
        <v>0,17x838x942 ALU/С</v>
      </c>
      <c r="C576" s="531" t="str">
        <f>VLOOKUP(B576,'Tech. sheet (2)'!A:G,5,FALSE)</f>
        <v>0,17x838x942 2,0/2,8 TH550</v>
      </c>
      <c r="D576" s="515" t="str">
        <f>VLOOKUP(B576,'Tech. sheet (2)'!A:G,6,FALSE)</f>
        <v>T-838-942-170TH550F2820-HBI</v>
      </c>
      <c r="E576" s="532" t="str">
        <f>VLOOKUP(B576,'Tech. sheet (2)'!A:H,8,FALSE)</f>
        <v>ПРЯМ</v>
      </c>
      <c r="F576" s="532" t="str">
        <f>VLOOKUP(B576,'Tech. sheet (2)'!A:J,9,FALSE)</f>
        <v>917х813</v>
      </c>
      <c r="G576" s="532">
        <f>VLOOKUP(B576,'Tech. sheet (2)'!A:J,10,FALSE)</f>
        <v>1500</v>
      </c>
      <c r="H576" s="532">
        <f>VLOOKUP(A576,Register!B:E,4,FALSE)</f>
        <v>39000</v>
      </c>
      <c r="I576" s="129">
        <v>44901.0</v>
      </c>
      <c r="J576" s="270"/>
      <c r="K576" s="270"/>
      <c r="L576" s="270"/>
      <c r="M576" s="270"/>
      <c r="N576" s="270"/>
      <c r="O576" s="270"/>
      <c r="P576" s="270"/>
      <c r="Q576" s="270"/>
      <c r="R576" s="270"/>
      <c r="S576" s="270"/>
      <c r="T576" s="270"/>
      <c r="U576" s="270"/>
      <c r="V576" s="270"/>
      <c r="W576" s="270"/>
      <c r="X576" s="270"/>
      <c r="Y576" s="270"/>
      <c r="Z576" s="270"/>
    </row>
    <row r="577" ht="15.75" customHeight="1">
      <c r="A577" s="111" t="s">
        <v>1743</v>
      </c>
      <c r="B577" s="175" t="str">
        <f>VLOOKUP(A577,Register!B:D,3,FALSE)</f>
        <v>0,17x838x942 USK ALU/С</v>
      </c>
      <c r="C577" s="531" t="str">
        <f>VLOOKUP(B577,'Tech. sheet (2)'!A:G,5,FALSE)</f>
        <v>0,17x838x942 2,0/2,8 TH550</v>
      </c>
      <c r="D577" s="515" t="str">
        <f>VLOOKUP(B577,'Tech. sheet (2)'!A:G,6,FALSE)</f>
        <v>T-838-942-170TH550F2820-USK</v>
      </c>
      <c r="E577" s="532" t="str">
        <f>VLOOKUP(B577,'Tech. sheet (2)'!A:H,8,FALSE)</f>
        <v>ПРЯМ</v>
      </c>
      <c r="F577" s="532" t="str">
        <f>VLOOKUP(B577,'Tech. sheet (2)'!A:J,9,FALSE)</f>
        <v>917х813</v>
      </c>
      <c r="G577" s="532">
        <f>VLOOKUP(B577,'Tech. sheet (2)'!A:J,10,FALSE)</f>
        <v>1500</v>
      </c>
      <c r="H577" s="532">
        <f>VLOOKUP(A577,Register!B:E,4,FALSE)</f>
        <v>8000</v>
      </c>
      <c r="I577" s="129">
        <v>44902.0</v>
      </c>
      <c r="J577" s="270"/>
      <c r="K577" s="270"/>
      <c r="L577" s="270"/>
      <c r="M577" s="270"/>
      <c r="N577" s="270"/>
      <c r="O577" s="270"/>
      <c r="P577" s="270"/>
      <c r="Q577" s="270"/>
      <c r="R577" s="270"/>
      <c r="S577" s="270"/>
      <c r="T577" s="270"/>
      <c r="U577" s="270"/>
      <c r="V577" s="270"/>
      <c r="W577" s="270"/>
      <c r="X577" s="270"/>
      <c r="Y577" s="270"/>
      <c r="Z577" s="270"/>
    </row>
    <row r="578" ht="15.75" customHeight="1">
      <c r="A578" s="111" t="s">
        <v>1746</v>
      </c>
      <c r="B578" s="175" t="str">
        <f>VLOOKUP(A578,Register!B:D,3,FALSE)</f>
        <v>OT96 Alu/C USK auto</v>
      </c>
      <c r="C578" s="531" t="str">
        <f>VLOOKUP(B578,'Tech. sheet (2)'!A:G,5,FALSE)</f>
        <v>0,20x808x908 2,8/2,8 TH550</v>
      </c>
      <c r="D578" s="515" t="str">
        <f>VLOOKUP(B578,'Tech. sheet (2)'!A:G,6,FALSE)</f>
        <v>M-808-908-200TH550S2828-USK</v>
      </c>
      <c r="E578" s="532" t="str">
        <f>VLOOKUP(B578,'Tech. sheet (2)'!A:H,8,FALSE)</f>
        <v>СКРОЛЛ</v>
      </c>
      <c r="F578" s="532" t="str">
        <f>VLOOKUP(B578,'Tech. sheet (2)'!A:J,9,FALSE)</f>
        <v>900х771</v>
      </c>
      <c r="G578" s="532">
        <f>VLOOKUP(B578,'Tech. sheet (2)'!A:J,10,FALSE)</f>
        <v>1600</v>
      </c>
      <c r="H578" s="532">
        <f>VLOOKUP(A578,Register!B:E,4,FALSE)</f>
        <v>20000</v>
      </c>
      <c r="I578" s="129">
        <v>44902.0</v>
      </c>
      <c r="J578" s="270"/>
      <c r="K578" s="270"/>
      <c r="L578" s="270"/>
      <c r="M578" s="270"/>
      <c r="N578" s="270"/>
      <c r="O578" s="270"/>
      <c r="P578" s="270"/>
      <c r="Q578" s="270"/>
      <c r="R578" s="270"/>
      <c r="S578" s="270"/>
      <c r="T578" s="270"/>
      <c r="U578" s="270"/>
      <c r="V578" s="270"/>
      <c r="W578" s="270"/>
      <c r="X578" s="270"/>
      <c r="Y578" s="270"/>
      <c r="Z578" s="270"/>
    </row>
    <row r="579" ht="15.75" customHeight="1">
      <c r="A579" s="111" t="s">
        <v>1747</v>
      </c>
      <c r="B579" s="175" t="str">
        <f>VLOOKUP(A579,Register!B:D,3,FALSE)</f>
        <v>OT96 Alu/C HBI auto</v>
      </c>
      <c r="C579" s="531" t="str">
        <f>VLOOKUP(B579,'Tech. sheet (2)'!A:G,5,FALSE)</f>
        <v>0,20x808x908 2,8/2,8 TH550</v>
      </c>
      <c r="D579" s="515" t="str">
        <f>VLOOKUP(B579,'Tech. sheet (2)'!A:G,6,FALSE)</f>
        <v>M-808-908-200TH550S2828-HBI</v>
      </c>
      <c r="E579" s="532" t="str">
        <f>VLOOKUP(B579,'Tech. sheet (2)'!A:H,8,FALSE)</f>
        <v>СКРОЛЛ</v>
      </c>
      <c r="F579" s="532" t="str">
        <f>VLOOKUP(B579,'Tech. sheet (2)'!A:J,9,FALSE)</f>
        <v>900х771</v>
      </c>
      <c r="G579" s="532">
        <f>VLOOKUP(B579,'Tech. sheet (2)'!A:J,10,FALSE)</f>
        <v>1600</v>
      </c>
      <c r="H579" s="532">
        <f>VLOOKUP(A579,Register!B:E,4,FALSE)</f>
        <v>15000</v>
      </c>
      <c r="I579" s="129">
        <v>44902.0</v>
      </c>
      <c r="J579" s="270"/>
      <c r="K579" s="270"/>
      <c r="L579" s="270"/>
      <c r="M579" s="270"/>
      <c r="N579" s="270"/>
      <c r="O579" s="270"/>
      <c r="P579" s="270"/>
      <c r="Q579" s="270"/>
      <c r="R579" s="270"/>
      <c r="S579" s="270"/>
      <c r="T579" s="270"/>
      <c r="U579" s="270"/>
      <c r="V579" s="270"/>
      <c r="W579" s="270"/>
      <c r="X579" s="270"/>
      <c r="Y579" s="270"/>
      <c r="Z579" s="270"/>
    </row>
    <row r="580" ht="15.75" customHeight="1">
      <c r="A580" s="111" t="s">
        <v>1748</v>
      </c>
      <c r="B580" s="175" t="str">
        <f>VLOOKUP(A580,Register!B:D,3,FALSE)</f>
        <v>OT070-ELQ7013A9A TH550</v>
      </c>
      <c r="C580" s="531" t="str">
        <f>VLOOKUP(B580,'Tech. sheet (2)'!A:G,5,FALSE)</f>
        <v>0,17x922x868 2,8/2,8 TH550</v>
      </c>
      <c r="D580" s="515" t="str">
        <f>VLOOKUP(B580,'Tech. sheet (2)'!A:G,6,FALSE)</f>
        <v>M-922-868-170TH550F2828-HBI</v>
      </c>
      <c r="E580" s="532" t="str">
        <f>VLOOKUP(B580,'Tech. sheet (2)'!A:H,8,FALSE)</f>
        <v>СКРОЛЛ</v>
      </c>
      <c r="F580" s="532" t="str">
        <f>VLOOKUP(B580,'Tech. sheet (2)'!A:J,9,FALSE)</f>
        <v>884х850</v>
      </c>
      <c r="G580" s="532">
        <f>VLOOKUP(B580,'Tech. sheet (2)'!A:J,10,FALSE)</f>
        <v>1500</v>
      </c>
      <c r="H580" s="532">
        <f>VLOOKUP(A580,Register!B:E,4,FALSE)</f>
        <v>25000</v>
      </c>
      <c r="I580" s="129">
        <v>44904.0</v>
      </c>
      <c r="J580" s="270"/>
      <c r="K580" s="270"/>
      <c r="L580" s="270"/>
      <c r="M580" s="270"/>
      <c r="N580" s="270"/>
      <c r="O580" s="270"/>
      <c r="P580" s="270"/>
      <c r="Q580" s="270"/>
      <c r="R580" s="270"/>
      <c r="S580" s="270"/>
      <c r="T580" s="270"/>
      <c r="U580" s="270"/>
      <c r="V580" s="270"/>
      <c r="W580" s="270"/>
      <c r="X580" s="270"/>
      <c r="Y580" s="270"/>
      <c r="Z580" s="270"/>
    </row>
    <row r="581" ht="15.75" customHeight="1">
      <c r="A581" s="111" t="s">
        <v>1749</v>
      </c>
      <c r="B581" s="175" t="str">
        <f>VLOOKUP(A581,Register!B:D,3,FALSE)</f>
        <v>OT070-ELQ7013A9A </v>
      </c>
      <c r="C581" s="531" t="str">
        <f>VLOOKUP(B581,'Tech. sheet (2)'!A:G,5,FALSE)</f>
        <v>0,17x922x868 2,8/2,8 TH580</v>
      </c>
      <c r="D581" s="515" t="str">
        <f>VLOOKUP(B581,'Tech. sheet (2)'!A:G,6,FALSE)</f>
        <v>M-922-868-170TH580S2828-HBI</v>
      </c>
      <c r="E581" s="532" t="str">
        <f>VLOOKUP(B581,'Tech. sheet (2)'!A:H,8,FALSE)</f>
        <v>СКРОЛЛ</v>
      </c>
      <c r="F581" s="532" t="str">
        <f>VLOOKUP(B581,'Tech. sheet (2)'!A:J,9,FALSE)</f>
        <v>884х850</v>
      </c>
      <c r="G581" s="532">
        <f>VLOOKUP(B581,'Tech. sheet (2)'!A:J,10,FALSE)</f>
        <v>1500</v>
      </c>
      <c r="H581" s="532">
        <f>VLOOKUP(A581,Register!B:E,4,FALSE)</f>
        <v>19000</v>
      </c>
      <c r="I581" s="129">
        <v>44906.0</v>
      </c>
      <c r="J581" s="270"/>
      <c r="K581" s="270"/>
      <c r="L581" s="270"/>
      <c r="M581" s="270"/>
      <c r="N581" s="270"/>
      <c r="O581" s="270"/>
      <c r="P581" s="270"/>
      <c r="Q581" s="270"/>
      <c r="R581" s="270"/>
      <c r="S581" s="270"/>
      <c r="T581" s="270"/>
      <c r="U581" s="270"/>
      <c r="V581" s="270"/>
      <c r="W581" s="270"/>
      <c r="X581" s="270"/>
      <c r="Y581" s="270"/>
      <c r="Z581" s="270"/>
    </row>
    <row r="582" ht="15.75" customHeight="1">
      <c r="A582" s="111" t="s">
        <v>1750</v>
      </c>
      <c r="B582" s="175" t="str">
        <f>VLOOKUP(A582,Register!B:D,3,FALSE)</f>
        <v>OT070-ELQ7033A2A  TH580 USK</v>
      </c>
      <c r="C582" s="531" t="str">
        <f>VLOOKUP(B582,'Tech. sheet (2)'!A:G,5,FALSE)</f>
        <v>0,17x922x868 2,8/2,8 TH580</v>
      </c>
      <c r="D582" s="515" t="str">
        <f>VLOOKUP(B582,'Tech. sheet (2)'!A:G,6,FALSE)</f>
        <v>M-922-868-170TH580S2828-USK   </v>
      </c>
      <c r="E582" s="532" t="str">
        <f>VLOOKUP(B582,'Tech. sheet (2)'!A:H,8,FALSE)</f>
        <v>СКРОЛЛ</v>
      </c>
      <c r="F582" s="532" t="str">
        <f>VLOOKUP(B582,'Tech. sheet (2)'!A:J,9,FALSE)</f>
        <v>884х850</v>
      </c>
      <c r="G582" s="532">
        <f>VLOOKUP(B582,'Tech. sheet (2)'!A:J,10,FALSE)</f>
        <v>1500</v>
      </c>
      <c r="H582" s="532">
        <f>VLOOKUP(A582,Register!B:E,4,FALSE)</f>
        <v>40000</v>
      </c>
      <c r="I582" s="129">
        <v>44907.0</v>
      </c>
      <c r="J582" s="270"/>
      <c r="K582" s="270"/>
      <c r="L582" s="270"/>
      <c r="M582" s="270"/>
      <c r="N582" s="270"/>
      <c r="O582" s="270"/>
      <c r="P582" s="270"/>
      <c r="Q582" s="270"/>
      <c r="R582" s="270"/>
      <c r="S582" s="270"/>
      <c r="T582" s="270"/>
      <c r="U582" s="270"/>
      <c r="V582" s="270"/>
      <c r="W582" s="270"/>
      <c r="X582" s="270"/>
      <c r="Y582" s="270"/>
      <c r="Z582" s="270"/>
    </row>
    <row r="583" ht="15.75" customHeight="1">
      <c r="A583" s="111" t="s">
        <v>1751</v>
      </c>
      <c r="B583" s="175" t="str">
        <f>VLOOKUP(A583,Register!B:D,3,FALSE)</f>
        <v>0,19x895x907 USK BLANK</v>
      </c>
      <c r="C583" s="531" t="str">
        <f>VLOOKUP(B583,'Tech. sheet (2)'!A:G,5,FALSE)</f>
        <v>0,19x895x907 2,8/2,0 TH550</v>
      </c>
      <c r="D583" s="515" t="str">
        <f>VLOOKUP(B583,'Tech. sheet (2)'!A:G,6,FALSE)</f>
        <v>M-895-907-190TH550F2820-USK BLANK</v>
      </c>
      <c r="E583" s="532" t="str">
        <f>VLOOKUP(B583,'Tech. sheet (2)'!A:H,8,FALSE)</f>
        <v>СКРОЛЛ</v>
      </c>
      <c r="F583" s="532" t="str">
        <f>VLOOKUP(B583,'Tech. sheet (2)'!A:J,9,FALSE)</f>
        <v>932х870</v>
      </c>
      <c r="G583" s="532">
        <f>VLOOKUP(B583,'Tech. sheet (2)'!A:J,10,FALSE)</f>
        <v>1500</v>
      </c>
      <c r="H583" s="532">
        <f>VLOOKUP(A583,Register!B:E,4,FALSE)</f>
        <v>40000</v>
      </c>
      <c r="I583" s="129">
        <v>44907.0</v>
      </c>
      <c r="J583" s="270"/>
      <c r="K583" s="270"/>
      <c r="L583" s="270"/>
      <c r="M583" s="270"/>
      <c r="N583" s="270"/>
      <c r="O583" s="270"/>
      <c r="P583" s="270"/>
      <c r="Q583" s="270"/>
      <c r="R583" s="270"/>
      <c r="S583" s="270"/>
      <c r="T583" s="270"/>
      <c r="U583" s="270"/>
      <c r="V583" s="270"/>
      <c r="W583" s="270"/>
      <c r="X583" s="270"/>
      <c r="Y583" s="270"/>
      <c r="Z583" s="270"/>
    </row>
    <row r="584" ht="15.75" customHeight="1">
      <c r="A584" s="111" t="s">
        <v>1752</v>
      </c>
      <c r="B584" s="175" t="str">
        <f>VLOOKUP(A584,Register!B:D,3,FALSE)</f>
        <v>0,14x975x925 G/C USK</v>
      </c>
      <c r="C584" s="531" t="str">
        <f>VLOOKUP(B584,'Tech. sheet (2)'!A:G,5,FALSE)</f>
        <v>0,14x975x925 2,8/2,8 TS550</v>
      </c>
      <c r="D584" s="515" t="str">
        <f>VLOOKUP(B584,'Tech. sheet (2)'!A:G,6,FALSE)</f>
        <v>T-975-925-140TS550S2828-USK</v>
      </c>
      <c r="E584" s="532" t="str">
        <f>VLOOKUP(B584,'Tech. sheet (2)'!A:H,8,FALSE)</f>
        <v>ПРЯМ</v>
      </c>
      <c r="F584" s="532" t="str">
        <f>VLOOKUP(B584,'Tech. sheet (2)'!A:J,9,FALSE)</f>
        <v>900 х 950</v>
      </c>
      <c r="G584" s="532">
        <f>VLOOKUP(B584,'Tech. sheet (2)'!A:J,10,FALSE)</f>
        <v>1500</v>
      </c>
      <c r="H584" s="532">
        <f>VLOOKUP(A584,Register!B:E,4,FALSE)</f>
        <v>24500</v>
      </c>
      <c r="I584" s="129">
        <v>44907.0</v>
      </c>
      <c r="J584" s="270"/>
      <c r="K584" s="270"/>
      <c r="L584" s="270"/>
      <c r="M584" s="270"/>
      <c r="N584" s="270"/>
      <c r="O584" s="270"/>
      <c r="P584" s="270"/>
      <c r="Q584" s="270"/>
      <c r="R584" s="270"/>
      <c r="S584" s="270"/>
      <c r="T584" s="270"/>
      <c r="U584" s="270"/>
      <c r="V584" s="270"/>
      <c r="W584" s="270"/>
      <c r="X584" s="270"/>
      <c r="Y584" s="270"/>
      <c r="Z584" s="270"/>
    </row>
    <row r="585" ht="15.75" customHeight="1">
      <c r="A585" s="111" t="s">
        <v>1753</v>
      </c>
      <c r="B585" s="175" t="str">
        <f>VLOOKUP(A585,Register!B:D,3,FALSE)</f>
        <v>0,17x838x942 ALU/С</v>
      </c>
      <c r="C585" s="531" t="str">
        <f>VLOOKUP(B585,'Tech. sheet (2)'!A:G,5,FALSE)</f>
        <v>0,17x838x942 2,0/2,8 TH550</v>
      </c>
      <c r="D585" s="515" t="str">
        <f>VLOOKUP(B585,'Tech. sheet (2)'!A:G,6,FALSE)</f>
        <v>T-838-942-170TH550F2820-HBI</v>
      </c>
      <c r="E585" s="532" t="str">
        <f>VLOOKUP(B585,'Tech. sheet (2)'!A:H,8,FALSE)</f>
        <v>ПРЯМ</v>
      </c>
      <c r="F585" s="532" t="str">
        <f>VLOOKUP(B585,'Tech. sheet (2)'!A:J,9,FALSE)</f>
        <v>917х813</v>
      </c>
      <c r="G585" s="532">
        <f>VLOOKUP(B585,'Tech. sheet (2)'!A:J,10,FALSE)</f>
        <v>1500</v>
      </c>
      <c r="H585" s="532">
        <f>VLOOKUP(A585,Register!B:E,4,FALSE)</f>
        <v>25000</v>
      </c>
      <c r="I585" s="129">
        <v>44908.0</v>
      </c>
      <c r="J585" s="270"/>
      <c r="K585" s="270"/>
      <c r="L585" s="270"/>
      <c r="M585" s="270"/>
      <c r="N585" s="270"/>
      <c r="O585" s="270"/>
      <c r="P585" s="270"/>
      <c r="Q585" s="270"/>
      <c r="R585" s="270"/>
      <c r="S585" s="270"/>
      <c r="T585" s="270"/>
      <c r="U585" s="270"/>
      <c r="V585" s="270"/>
      <c r="W585" s="270"/>
      <c r="X585" s="270"/>
      <c r="Y585" s="270"/>
      <c r="Z585" s="270"/>
    </row>
    <row r="586" ht="15.75" customHeight="1">
      <c r="A586" s="111" t="s">
        <v>1754</v>
      </c>
      <c r="B586" s="175" t="str">
        <f>VLOOKUP(A586,Register!B:D,3,FALSE)</f>
        <v>0,17x838x942 ALU/С</v>
      </c>
      <c r="C586" s="531" t="str">
        <f>VLOOKUP(B586,'Tech. sheet (2)'!A:G,5,FALSE)</f>
        <v>0,17x838x942 2,0/2,8 TH550</v>
      </c>
      <c r="D586" s="515" t="str">
        <f>VLOOKUP(B586,'Tech. sheet (2)'!A:G,6,FALSE)</f>
        <v>T-838-942-170TH550F2820-HBI</v>
      </c>
      <c r="E586" s="532" t="str">
        <f>VLOOKUP(B586,'Tech. sheet (2)'!A:H,8,FALSE)</f>
        <v>ПРЯМ</v>
      </c>
      <c r="F586" s="532" t="str">
        <f>VLOOKUP(B586,'Tech. sheet (2)'!A:J,9,FALSE)</f>
        <v>917х813</v>
      </c>
      <c r="G586" s="532">
        <f>VLOOKUP(B586,'Tech. sheet (2)'!A:J,10,FALSE)</f>
        <v>1500</v>
      </c>
      <c r="H586" s="532">
        <f>VLOOKUP(A586,Register!B:E,4,FALSE)</f>
        <v>25000</v>
      </c>
      <c r="I586" s="129">
        <v>44908.0</v>
      </c>
      <c r="J586" s="270"/>
      <c r="K586" s="270"/>
      <c r="L586" s="270"/>
      <c r="M586" s="270"/>
      <c r="N586" s="270"/>
      <c r="O586" s="270"/>
      <c r="P586" s="270"/>
      <c r="Q586" s="270"/>
      <c r="R586" s="270"/>
      <c r="S586" s="270"/>
      <c r="T586" s="270"/>
      <c r="U586" s="270"/>
      <c r="V586" s="270"/>
      <c r="W586" s="270"/>
      <c r="X586" s="270"/>
      <c r="Y586" s="270"/>
      <c r="Z586" s="270"/>
    </row>
    <row r="587" ht="15.75" customHeight="1">
      <c r="A587" s="111" t="s">
        <v>1755</v>
      </c>
      <c r="B587" s="175" t="str">
        <f>VLOOKUP(A587,Register!B:D,3,FALSE)</f>
        <v>OT099-V14B05</v>
      </c>
      <c r="C587" s="531" t="str">
        <f>VLOOKUP(B587,'Tech. sheet (2)'!A:G,5,FALSE)</f>
        <v>0,20x838x941, 2,8/2,8 TH550</v>
      </c>
      <c r="D587" s="515" t="str">
        <f>VLOOKUP(B587,'Tech. sheet (2)'!A:G,6,FALSE)</f>
        <v>M-838-941,7-200TH550S2828-HBI</v>
      </c>
      <c r="E587" s="532" t="str">
        <f>VLOOKUP(B587,'Tech. sheet (2)'!A:H,8,FALSE)</f>
        <v>СКРОЛЛ</v>
      </c>
      <c r="F587" s="532" t="str">
        <f>VLOOKUP(B587,'Tech. sheet (2)'!A:J,9,FALSE)</f>
        <v>820х942</v>
      </c>
      <c r="G587" s="532">
        <f>VLOOKUP(B587,'Tech. sheet (2)'!A:J,10,FALSE)</f>
        <v>1500</v>
      </c>
      <c r="H587" s="532">
        <f>VLOOKUP(A587,Register!B:E,4,FALSE)</f>
        <v>5000</v>
      </c>
      <c r="I587" s="129">
        <v>44908.0</v>
      </c>
      <c r="J587" s="270"/>
      <c r="K587" s="270"/>
      <c r="L587" s="270"/>
      <c r="M587" s="270"/>
      <c r="N587" s="270"/>
      <c r="O587" s="270"/>
      <c r="P587" s="270"/>
      <c r="Q587" s="270"/>
      <c r="R587" s="270"/>
      <c r="S587" s="270"/>
      <c r="T587" s="270"/>
      <c r="U587" s="270"/>
      <c r="V587" s="270"/>
      <c r="W587" s="270"/>
      <c r="X587" s="270"/>
      <c r="Y587" s="270"/>
      <c r="Z587" s="270"/>
    </row>
    <row r="588" ht="15.75" customHeight="1">
      <c r="A588" s="111" t="s">
        <v>1756</v>
      </c>
      <c r="B588" s="175" t="str">
        <f>VLOOKUP(A588,Register!B:D,3,FALSE)</f>
        <v>0,17*860*942 HBI BLANK</v>
      </c>
      <c r="C588" s="531" t="str">
        <f>VLOOKUP(B588,'Tech. sheet (2)'!A:G,5,FALSE)</f>
        <v>0,17x860x942 2,8/2,8 TH550</v>
      </c>
      <c r="D588" s="515" t="str">
        <f>VLOOKUP(B588,'Tech. sheet (2)'!A:G,6,FALSE)</f>
        <v>T-860-942-170TH550F2828-HBI BLANK</v>
      </c>
      <c r="E588" s="532" t="str">
        <f>VLOOKUP(B588,'Tech. sheet (2)'!A:H,8,FALSE)</f>
        <v>ПРЯМ</v>
      </c>
      <c r="F588" s="532" t="str">
        <f>VLOOKUP(B588,'Tech. sheet (2)'!A:J,9,FALSE)</f>
        <v>917х814</v>
      </c>
      <c r="G588" s="532">
        <f>VLOOKUP(B588,'Tech. sheet (2)'!A:J,10,FALSE)</f>
        <v>1500</v>
      </c>
      <c r="H588" s="532">
        <f>VLOOKUP(A588,Register!B:E,4,FALSE)</f>
        <v>30000</v>
      </c>
      <c r="I588" s="129">
        <v>44908.0</v>
      </c>
      <c r="J588" s="270"/>
      <c r="K588" s="270"/>
      <c r="L588" s="270"/>
      <c r="M588" s="270"/>
      <c r="N588" s="270"/>
      <c r="O588" s="270"/>
      <c r="P588" s="270"/>
      <c r="Q588" s="270"/>
      <c r="R588" s="270"/>
      <c r="S588" s="270"/>
      <c r="T588" s="270"/>
      <c r="U588" s="270"/>
      <c r="V588" s="270"/>
      <c r="W588" s="270"/>
      <c r="X588" s="270"/>
      <c r="Y588" s="270"/>
      <c r="Z588" s="270"/>
    </row>
    <row r="589" ht="15.75" customHeight="1">
      <c r="A589" s="111" t="s">
        <v>1757</v>
      </c>
      <c r="B589" s="175" t="str">
        <f>VLOOKUP(A589,Register!B:D,3,FALSE)</f>
        <v>0,17*860*942 HBI BLANK</v>
      </c>
      <c r="C589" s="531" t="str">
        <f>VLOOKUP(B589,'Tech. sheet (2)'!A:G,5,FALSE)</f>
        <v>0,17x860x942 2,8/2,8 TH550</v>
      </c>
      <c r="D589" s="515" t="str">
        <f>VLOOKUP(B589,'Tech. sheet (2)'!A:G,6,FALSE)</f>
        <v>T-860-942-170TH550F2828-HBI BLANK</v>
      </c>
      <c r="E589" s="532" t="str">
        <f>VLOOKUP(B589,'Tech. sheet (2)'!A:H,8,FALSE)</f>
        <v>ПРЯМ</v>
      </c>
      <c r="F589" s="532" t="str">
        <f>VLOOKUP(B589,'Tech. sheet (2)'!A:J,9,FALSE)</f>
        <v>917х814</v>
      </c>
      <c r="G589" s="532">
        <f>VLOOKUP(B589,'Tech. sheet (2)'!A:J,10,FALSE)</f>
        <v>1500</v>
      </c>
      <c r="H589" s="532">
        <f>VLOOKUP(A589,Register!B:E,4,FALSE)</f>
        <v>30000</v>
      </c>
      <c r="I589" s="129">
        <v>44909.0</v>
      </c>
      <c r="J589" s="270"/>
      <c r="K589" s="270"/>
      <c r="L589" s="270"/>
      <c r="M589" s="270"/>
      <c r="N589" s="270"/>
      <c r="O589" s="270"/>
      <c r="P589" s="270"/>
      <c r="Q589" s="270"/>
      <c r="R589" s="270"/>
      <c r="S589" s="270"/>
      <c r="T589" s="270"/>
      <c r="U589" s="270"/>
      <c r="V589" s="270"/>
      <c r="W589" s="270"/>
      <c r="X589" s="270"/>
      <c r="Y589" s="270"/>
      <c r="Z589" s="270"/>
    </row>
    <row r="590" ht="15.75" customHeight="1">
      <c r="A590" s="111" t="s">
        <v>1764</v>
      </c>
      <c r="B590" s="175" t="str">
        <f>VLOOKUP(A590,Register!B:D,3,FALSE)</f>
        <v>OT96 Alu/G Vaja (auto)</v>
      </c>
      <c r="C590" s="531" t="str">
        <f>VLOOKUP(B590,'Tech. sheet (2)'!A:G,5,FALSE)</f>
        <v>0,20x808x908 2,8/2,8 TH550</v>
      </c>
      <c r="D590" s="515" t="str">
        <f>VLOOKUP(B590,'Tech. sheet (2)'!A:G,6,FALSE)</f>
        <v>M-808-908-200TH550S2828-HBI</v>
      </c>
      <c r="E590" s="532" t="str">
        <f>VLOOKUP(B590,'Tech. sheet (2)'!A:H,8,FALSE)</f>
        <v>СКРОЛЛ</v>
      </c>
      <c r="F590" s="532" t="str">
        <f>VLOOKUP(B590,'Tech. sheet (2)'!A:J,9,FALSE)</f>
        <v>900х771</v>
      </c>
      <c r="G590" s="532">
        <f>VLOOKUP(B590,'Tech. sheet (2)'!A:J,10,FALSE)</f>
        <v>1600</v>
      </c>
      <c r="H590" s="532">
        <f>VLOOKUP(A590,Register!B:E,4,FALSE)</f>
        <v>22000</v>
      </c>
      <c r="I590" s="140">
        <v>44921.0</v>
      </c>
      <c r="J590" s="270"/>
      <c r="K590" s="270"/>
      <c r="L590" s="270"/>
      <c r="M590" s="270"/>
      <c r="N590" s="270"/>
      <c r="O590" s="270"/>
      <c r="P590" s="270"/>
      <c r="Q590" s="270"/>
      <c r="R590" s="270"/>
      <c r="S590" s="270"/>
      <c r="T590" s="270"/>
      <c r="U590" s="270"/>
      <c r="V590" s="270"/>
      <c r="W590" s="270"/>
      <c r="X590" s="270"/>
      <c r="Y590" s="270"/>
      <c r="Z590" s="270"/>
    </row>
    <row r="591" ht="15.75" customHeight="1">
      <c r="A591" s="111" t="s">
        <v>1766</v>
      </c>
      <c r="B591" s="175" t="str">
        <f>VLOOKUP(A591,Register!B:D,3,FALSE)</f>
        <v>0,18x808x908 USK BLANK</v>
      </c>
      <c r="C591" s="531" t="str">
        <f>VLOOKUP(B591,'Tech. sheet (2)'!A:G,5,FALSE)</f>
        <v>0,18x808x908 2,0/2,8 TH550</v>
      </c>
      <c r="D591" s="515" t="str">
        <f>VLOOKUP(B591,'Tech. sheet (2)'!A:G,6,FALSE)</f>
        <v>M-808-908-180TH550F2028-USK BLANK</v>
      </c>
      <c r="E591" s="532" t="str">
        <f>VLOOKUP(B591,'Tech. sheet (2)'!A:H,8,FALSE)</f>
        <v>СКРОЛЛ</v>
      </c>
      <c r="F591" s="532" t="str">
        <f>VLOOKUP(B591,'Tech. sheet (2)'!A:J,9,FALSE)</f>
        <v>900х771</v>
      </c>
      <c r="G591" s="532">
        <f>VLOOKUP(B591,'Tech. sheet (2)'!A:J,10,FALSE)</f>
        <v>1600</v>
      </c>
      <c r="H591" s="533">
        <v>20000.0</v>
      </c>
      <c r="I591" s="129">
        <v>44921.0</v>
      </c>
      <c r="J591" s="270"/>
      <c r="K591" s="270"/>
      <c r="L591" s="270"/>
      <c r="M591" s="270"/>
      <c r="N591" s="270"/>
      <c r="O591" s="270"/>
      <c r="P591" s="270"/>
      <c r="Q591" s="270"/>
      <c r="R591" s="270"/>
      <c r="S591" s="270"/>
      <c r="T591" s="270"/>
      <c r="U591" s="270"/>
      <c r="V591" s="270"/>
      <c r="W591" s="270"/>
      <c r="X591" s="270"/>
      <c r="Y591" s="270"/>
      <c r="Z591" s="270"/>
    </row>
    <row r="592" ht="15.75" customHeight="1">
      <c r="A592" s="111" t="s">
        <v>1769</v>
      </c>
      <c r="B592" s="175" t="str">
        <f>VLOOKUP(A592,Register!B:D,3,FALSE)</f>
        <v>OT070-ELQ7013A9A </v>
      </c>
      <c r="C592" s="531" t="str">
        <f>VLOOKUP(B592,'Tech. sheet (2)'!A:G,5,FALSE)</f>
        <v>0,17x922x868 2,8/2,8 TH580</v>
      </c>
      <c r="D592" s="515" t="str">
        <f>VLOOKUP(B592,'Tech. sheet (2)'!A:G,6,FALSE)</f>
        <v>M-922-868-170TH580S2828-HBI</v>
      </c>
      <c r="E592" s="532" t="str">
        <f>VLOOKUP(B592,'Tech. sheet (2)'!A:H,8,FALSE)</f>
        <v>СКРОЛЛ</v>
      </c>
      <c r="F592" s="532" t="str">
        <f>VLOOKUP(B592,'Tech. sheet (2)'!A:J,9,FALSE)</f>
        <v>884х850</v>
      </c>
      <c r="G592" s="532">
        <f>VLOOKUP(B592,'Tech. sheet (2)'!A:J,10,FALSE)</f>
        <v>1500</v>
      </c>
      <c r="H592" s="532">
        <f>VLOOKUP(A592,Register!B:E,4,FALSE)</f>
        <v>40000</v>
      </c>
      <c r="I592" s="129">
        <v>44921.0</v>
      </c>
      <c r="J592" s="270"/>
      <c r="K592" s="270"/>
      <c r="L592" s="270"/>
      <c r="M592" s="270"/>
      <c r="N592" s="270"/>
      <c r="O592" s="270"/>
      <c r="P592" s="270"/>
      <c r="Q592" s="270"/>
      <c r="R592" s="270"/>
      <c r="S592" s="270"/>
      <c r="T592" s="270"/>
      <c r="U592" s="270"/>
      <c r="V592" s="270"/>
      <c r="W592" s="270"/>
      <c r="X592" s="270"/>
      <c r="Y592" s="270"/>
      <c r="Z592" s="270"/>
    </row>
    <row r="593" ht="15.75" customHeight="1">
      <c r="A593" s="111" t="s">
        <v>1772</v>
      </c>
      <c r="B593" s="175" t="str">
        <f>VLOOKUP(A593,Register!B:D,3,FALSE)</f>
        <v>0,18x860x873 USK BLANK</v>
      </c>
      <c r="C593" s="531" t="str">
        <f>VLOOKUP(B593,'Tech. sheet (2)'!A:G,5,FALSE)</f>
        <v>0,18x860x873 2,0/2,8 TH550</v>
      </c>
      <c r="D593" s="515" t="str">
        <f>VLOOKUP(B593,'Tech. sheet (2)'!A:G,6,FALSE)</f>
        <v>M-860-873-180TH550F2028-USK BLANK</v>
      </c>
      <c r="E593" s="532" t="str">
        <f>VLOOKUP(B593,'Tech. sheet (2)'!A:H,8,FALSE)</f>
        <v>СКРОЛЛ</v>
      </c>
      <c r="F593" s="532" t="str">
        <f>VLOOKUP(B593,'Tech. sheet (2)'!A:J,9,FALSE)</f>
        <v>903х844</v>
      </c>
      <c r="G593" s="532">
        <f>VLOOKUP(B593,'Tech. sheet (2)'!A:J,10,FALSE)</f>
        <v>1500</v>
      </c>
      <c r="H593" s="532">
        <f>VLOOKUP(A593,Register!B:E,4,FALSE)</f>
        <v>25000</v>
      </c>
      <c r="I593" s="129">
        <v>44922.0</v>
      </c>
      <c r="J593" s="270"/>
      <c r="K593" s="270"/>
      <c r="L593" s="270"/>
      <c r="M593" s="270"/>
      <c r="N593" s="270"/>
      <c r="O593" s="270"/>
      <c r="P593" s="270"/>
      <c r="Q593" s="270"/>
      <c r="R593" s="270"/>
      <c r="S593" s="270"/>
      <c r="T593" s="270"/>
      <c r="U593" s="270"/>
      <c r="V593" s="270"/>
      <c r="W593" s="270"/>
      <c r="X593" s="270"/>
      <c r="Y593" s="270"/>
      <c r="Z593" s="270"/>
    </row>
    <row r="594" ht="15.75" customHeight="1">
      <c r="A594" s="111" t="s">
        <v>1771</v>
      </c>
      <c r="B594" s="175" t="str">
        <f>VLOOKUP(A594,Register!B:D,3,FALSE)</f>
        <v>OT62-ELQ6216A2A  USK ver3</v>
      </c>
      <c r="C594" s="531" t="str">
        <f>VLOOKUP(B594,'Tech. sheet (2)'!A:G,5,FALSE)</f>
        <v>0,17x954x848 2,8/2,8 TH435</v>
      </c>
      <c r="D594" s="515" t="str">
        <f>VLOOKUP(B594,'Tech. sheet (2)'!A:G,6,FALSE)</f>
        <v>M-954-848-170TH435S2828-USK</v>
      </c>
      <c r="E594" s="532" t="str">
        <f>VLOOKUP(B594,'Tech. sheet (2)'!A:H,8,FALSE)</f>
        <v>СКРОЛЛ</v>
      </c>
      <c r="F594" s="532" t="str">
        <f>VLOOKUP(B594,'Tech. sheet (2)'!A:J,9,FALSE)</f>
        <v>830x917</v>
      </c>
      <c r="G594" s="532">
        <f>VLOOKUP(B594,'Tech. sheet (2)'!A:J,10,FALSE)</f>
        <v>1500</v>
      </c>
      <c r="H594" s="532">
        <f>VLOOKUP(A594,Register!B:E,4,FALSE)</f>
        <v>30000</v>
      </c>
      <c r="I594" s="129">
        <v>44922.0</v>
      </c>
      <c r="J594" s="270"/>
      <c r="K594" s="270"/>
      <c r="L594" s="270"/>
      <c r="M594" s="270"/>
      <c r="N594" s="270"/>
      <c r="O594" s="270"/>
      <c r="P594" s="270"/>
      <c r="Q594" s="270"/>
      <c r="R594" s="270"/>
      <c r="S594" s="270"/>
      <c r="T594" s="270"/>
      <c r="U594" s="270"/>
      <c r="V594" s="270"/>
      <c r="W594" s="270"/>
      <c r="X594" s="270"/>
      <c r="Y594" s="270"/>
      <c r="Z594" s="270"/>
    </row>
    <row r="595" ht="15.75" customHeight="1">
      <c r="A595" s="111" t="s">
        <v>1772</v>
      </c>
      <c r="B595" s="175" t="str">
        <f>VLOOKUP(A595,Register!B:D,3,FALSE)</f>
        <v>0,18x860x873 USK BLANK</v>
      </c>
      <c r="C595" s="531" t="str">
        <f>VLOOKUP(B595,'Tech. sheet (2)'!A:G,5,FALSE)</f>
        <v>0,18x860x873 2,0/2,8 TH550</v>
      </c>
      <c r="D595" s="515" t="str">
        <f>VLOOKUP(B595,'Tech. sheet (2)'!A:G,6,FALSE)</f>
        <v>M-860-873-180TH550F2028-USK BLANK</v>
      </c>
      <c r="E595" s="532" t="str">
        <f>VLOOKUP(B595,'Tech. sheet (2)'!A:H,8,FALSE)</f>
        <v>СКРОЛЛ</v>
      </c>
      <c r="F595" s="532" t="str">
        <f>VLOOKUP(B595,'Tech. sheet (2)'!A:J,9,FALSE)</f>
        <v>903х844</v>
      </c>
      <c r="G595" s="532">
        <f>VLOOKUP(B595,'Tech. sheet (2)'!A:J,10,FALSE)</f>
        <v>1500</v>
      </c>
      <c r="H595" s="532">
        <f>VLOOKUP(A595,Register!B:E,4,FALSE)</f>
        <v>25000</v>
      </c>
      <c r="I595" s="129">
        <v>44923.0</v>
      </c>
      <c r="J595" s="270"/>
      <c r="K595" s="270"/>
      <c r="L595" s="270"/>
      <c r="M595" s="270"/>
      <c r="N595" s="270"/>
      <c r="O595" s="270"/>
      <c r="P595" s="270"/>
      <c r="Q595" s="270"/>
      <c r="R595" s="270"/>
      <c r="S595" s="270"/>
      <c r="T595" s="270"/>
      <c r="U595" s="270"/>
      <c r="V595" s="270"/>
      <c r="W595" s="270"/>
      <c r="X595" s="270"/>
      <c r="Y595" s="270"/>
      <c r="Z595" s="270"/>
    </row>
    <row r="596" ht="15.75" customHeight="1">
      <c r="A596" s="111" t="s">
        <v>1770</v>
      </c>
      <c r="B596" s="175" t="str">
        <f>VLOOKUP(A596,Register!B:D,3,FALSE)</f>
        <v>0,14x975x925 G/C USK</v>
      </c>
      <c r="C596" s="531" t="str">
        <f>VLOOKUP(B596,'Tech. sheet (2)'!A:G,5,FALSE)</f>
        <v>0,14x975x925 2,8/2,8 TS550</v>
      </c>
      <c r="D596" s="515" t="str">
        <f>VLOOKUP(B596,'Tech. sheet (2)'!A:G,6,FALSE)</f>
        <v>T-975-925-140TS550S2828-USK</v>
      </c>
      <c r="E596" s="532" t="str">
        <f>VLOOKUP(B596,'Tech. sheet (2)'!A:H,8,FALSE)</f>
        <v>ПРЯМ</v>
      </c>
      <c r="F596" s="532" t="str">
        <f>VLOOKUP(B596,'Tech. sheet (2)'!A:J,9,FALSE)</f>
        <v>900 х 950</v>
      </c>
      <c r="G596" s="532">
        <f>VLOOKUP(B596,'Tech. sheet (2)'!A:J,10,FALSE)</f>
        <v>1500</v>
      </c>
      <c r="H596" s="532">
        <f>VLOOKUP(A596,Register!B:E,4,FALSE)</f>
        <v>8000</v>
      </c>
      <c r="I596" s="129">
        <v>44923.0</v>
      </c>
      <c r="J596" s="270"/>
      <c r="K596" s="270"/>
      <c r="L596" s="270"/>
      <c r="M596" s="270"/>
      <c r="N596" s="270"/>
      <c r="O596" s="270"/>
      <c r="P596" s="270"/>
      <c r="Q596" s="270"/>
      <c r="R596" s="270"/>
      <c r="S596" s="270"/>
      <c r="T596" s="270"/>
      <c r="U596" s="270"/>
      <c r="V596" s="270"/>
      <c r="W596" s="270"/>
      <c r="X596" s="270"/>
      <c r="Y596" s="270"/>
      <c r="Z596" s="270"/>
    </row>
    <row r="597" ht="15.75" customHeight="1">
      <c r="A597" s="111" t="s">
        <v>1775</v>
      </c>
      <c r="B597" s="175" t="str">
        <f>VLOOKUP(A597,Register!B:D,3,FALSE)</f>
        <v>0,17x838x942 ALU/С</v>
      </c>
      <c r="C597" s="531" t="str">
        <f>VLOOKUP(B597,'Tech. sheet (2)'!A:G,5,FALSE)</f>
        <v>0,17x838x942 2,0/2,8 TH550</v>
      </c>
      <c r="D597" s="515" t="str">
        <f>VLOOKUP(B597,'Tech. sheet (2)'!A:G,6,FALSE)</f>
        <v>T-838-942-170TH550F2820-HBI</v>
      </c>
      <c r="E597" s="532" t="str">
        <f>VLOOKUP(B597,'Tech. sheet (2)'!A:H,8,FALSE)</f>
        <v>ПРЯМ</v>
      </c>
      <c r="F597" s="532" t="str">
        <f>VLOOKUP(B597,'Tech. sheet (2)'!A:J,9,FALSE)</f>
        <v>917х813</v>
      </c>
      <c r="G597" s="532">
        <f>VLOOKUP(B597,'Tech. sheet (2)'!A:J,10,FALSE)</f>
        <v>1500</v>
      </c>
      <c r="H597" s="532">
        <f>VLOOKUP(A597,Register!B:E,4,FALSE)</f>
        <v>20000</v>
      </c>
      <c r="I597" s="129">
        <v>44923.0</v>
      </c>
      <c r="J597" s="270"/>
      <c r="K597" s="270"/>
      <c r="L597" s="270"/>
      <c r="M597" s="270"/>
      <c r="N597" s="270"/>
      <c r="O597" s="270"/>
      <c r="P597" s="270"/>
      <c r="Q597" s="270"/>
      <c r="R597" s="270"/>
      <c r="S597" s="270"/>
      <c r="T597" s="270"/>
      <c r="U597" s="270"/>
      <c r="V597" s="270"/>
      <c r="W597" s="270"/>
      <c r="X597" s="270"/>
      <c r="Y597" s="270"/>
      <c r="Z597" s="270"/>
    </row>
    <row r="598" ht="15.75" customHeight="1">
      <c r="A598" s="111" t="s">
        <v>1773</v>
      </c>
      <c r="B598" s="175" t="str">
        <f>VLOOKUP(A598,Register!B:D,3,FALSE)</f>
        <v>0,14x913x766 USK A08</v>
      </c>
      <c r="C598" s="531" t="str">
        <f>VLOOKUP(B598,'Tech. sheet (2)'!A:G,5,FALSE)</f>
        <v>0,14x913x766 2,0/2,0 TS480</v>
      </c>
      <c r="D598" s="515" t="str">
        <f>VLOOKUP(B598,'Tech. sheet (2)'!A:G,6,FALSE)</f>
        <v>M-913-766-140TS480S2020-USK</v>
      </c>
      <c r="E598" s="532" t="str">
        <f>VLOOKUP(B598,'Tech. sheet (2)'!A:H,8,FALSE)</f>
        <v>СКРОЛЛ</v>
      </c>
      <c r="F598" s="532" t="str">
        <f>VLOOKUP(B598,'Tech. sheet (2)'!A:J,9,FALSE)</f>
        <v>770х869</v>
      </c>
      <c r="G598" s="532">
        <f>VLOOKUP(B598,'Tech. sheet (2)'!A:J,10,FALSE)</f>
        <v>1500</v>
      </c>
      <c r="H598" s="532">
        <f>VLOOKUP(A598,Register!B:E,4,FALSE)</f>
        <v>30000</v>
      </c>
      <c r="I598" s="129">
        <v>44923.0</v>
      </c>
      <c r="J598" s="270"/>
      <c r="K598" s="270"/>
      <c r="L598" s="270"/>
      <c r="M598" s="270"/>
      <c r="N598" s="270"/>
      <c r="O598" s="270"/>
      <c r="P598" s="270"/>
      <c r="Q598" s="270"/>
      <c r="R598" s="270"/>
      <c r="S598" s="270"/>
      <c r="T598" s="270"/>
      <c r="U598" s="270"/>
      <c r="V598" s="270"/>
      <c r="W598" s="270"/>
      <c r="X598" s="270"/>
      <c r="Y598" s="270"/>
      <c r="Z598" s="270"/>
    </row>
    <row r="599" ht="15.75" customHeight="1">
      <c r="A599" s="141" t="s">
        <v>1774</v>
      </c>
      <c r="B599" s="175" t="str">
        <f>VLOOKUP(A599,Register!B:D,3,FALSE)</f>
        <v>0,16x942x790 ALU/С</v>
      </c>
      <c r="C599" s="531" t="str">
        <f>VLOOKUP(B599,'Tech. sheet (2)'!A:G,5,FALSE)</f>
        <v>0,16x942x790 2,0/2,0 TS340</v>
      </c>
      <c r="D599" s="515" t="str">
        <f>VLOOKUP(B599,'Tech. sheet (2)'!A:G,6,FALSE)</f>
        <v>M-942-790-160TS340S2020-RAS</v>
      </c>
      <c r="E599" s="532" t="str">
        <f>VLOOKUP(B599,'Tech. sheet (2)'!A:H,8,FALSE)</f>
        <v>СКРОЛЛ</v>
      </c>
      <c r="F599" s="532" t="str">
        <f>VLOOKUP(B599,'Tech. sheet (2)'!A:J,9,FALSE)</f>
        <v>830х917</v>
      </c>
      <c r="G599" s="532">
        <f>VLOOKUP(B599,'Tech. sheet (2)'!A:J,10,FALSE)</f>
        <v>1700</v>
      </c>
      <c r="H599" s="532">
        <f>VLOOKUP(A599,Register!B:E,4,FALSE)</f>
        <v>18000</v>
      </c>
      <c r="I599" s="129">
        <v>44924.0</v>
      </c>
      <c r="J599" s="270"/>
      <c r="K599" s="270"/>
      <c r="L599" s="270"/>
      <c r="M599" s="270"/>
      <c r="N599" s="270"/>
      <c r="O599" s="270"/>
      <c r="P599" s="270"/>
      <c r="Q599" s="270"/>
      <c r="R599" s="270"/>
      <c r="S599" s="270"/>
      <c r="T599" s="270"/>
      <c r="U599" s="270"/>
      <c r="V599" s="270"/>
      <c r="W599" s="270"/>
      <c r="X599" s="270"/>
      <c r="Y599" s="270"/>
      <c r="Z599" s="270"/>
    </row>
    <row r="600" ht="15.75" customHeight="1">
      <c r="A600" s="111" t="s">
        <v>1793</v>
      </c>
      <c r="B600" s="175" t="str">
        <f>VLOOKUP(A600,Register!B:D,3,FALSE)</f>
        <v>OT153-ELQ1554A0A</v>
      </c>
      <c r="C600" s="531" t="str">
        <f>VLOOKUP(B600,'Tech. sheet (2)'!A:G,5,FALSE)</f>
        <v>0,27x950x876 5,6/2,8 TH435 HBI</v>
      </c>
      <c r="D600" s="515" t="str">
        <f>VLOOKUP(B600,'Tech. sheet (2)'!A:G,6,FALSE)</f>
        <v>M-950-876-270TH435F5628-HBI</v>
      </c>
      <c r="E600" s="532" t="str">
        <f>VLOOKUP(B600,'Tech. sheet (2)'!A:H,8,FALSE)</f>
        <v>СКРОЛЛ</v>
      </c>
      <c r="F600" s="532" t="str">
        <f>VLOOKUP(B600,'Tech. sheet (2)'!A:J,9,FALSE)</f>
        <v>920х935</v>
      </c>
      <c r="G600" s="532">
        <f>VLOOKUP(B600,'Tech. sheet (2)'!A:J,10,FALSE)</f>
        <v>1100</v>
      </c>
      <c r="H600" s="532">
        <f>VLOOKUP(A600,Register!B:E,4,FALSE)</f>
        <v>11000</v>
      </c>
      <c r="I600" s="129">
        <v>44946.0</v>
      </c>
      <c r="J600" s="270"/>
      <c r="K600" s="270"/>
      <c r="L600" s="270"/>
      <c r="M600" s="270"/>
      <c r="N600" s="270"/>
      <c r="O600" s="270"/>
      <c r="P600" s="270"/>
      <c r="Q600" s="270"/>
      <c r="R600" s="270"/>
      <c r="S600" s="270"/>
      <c r="T600" s="270"/>
      <c r="U600" s="270"/>
      <c r="V600" s="270"/>
      <c r="W600" s="270"/>
      <c r="X600" s="270"/>
      <c r="Y600" s="270"/>
      <c r="Z600" s="270"/>
    </row>
    <row r="601" ht="15.75" customHeight="1">
      <c r="A601" s="137" t="s">
        <v>1791</v>
      </c>
      <c r="B601" s="175" t="str">
        <f>VLOOKUP(A601,Register!B:D,3,FALSE)</f>
        <v>0,17x922x868 HBI TH550 BLANK</v>
      </c>
      <c r="C601" s="531" t="str">
        <f>VLOOKUP(B601,'Tech. sheet (2)'!A:G,5,FALSE)</f>
        <v>0,17x922x868 2,8/2,8 TH550</v>
      </c>
      <c r="D601" s="515" t="str">
        <f>VLOOKUP(B601,'Tech. sheet (2)'!A:G,6,FALSE)</f>
        <v>M-922-868-170TH550F2828-HBI BLANK</v>
      </c>
      <c r="E601" s="532" t="str">
        <f>VLOOKUP(B601,'Tech. sheet (2)'!A:H,8,FALSE)</f>
        <v>СКРОЛЛ</v>
      </c>
      <c r="F601" s="532" t="str">
        <f>VLOOKUP(B601,'Tech. sheet (2)'!A:J,9,FALSE)</f>
        <v>884х850</v>
      </c>
      <c r="G601" s="532">
        <f>VLOOKUP(B601,'Tech. sheet (2)'!A:J,10,FALSE)</f>
        <v>1500</v>
      </c>
      <c r="H601" s="532">
        <f>VLOOKUP(A601,Register!B:E,4,FALSE)</f>
        <v>20000</v>
      </c>
      <c r="I601" s="129">
        <v>44948.0</v>
      </c>
      <c r="J601" s="270"/>
      <c r="K601" s="270"/>
      <c r="L601" s="270"/>
      <c r="M601" s="270"/>
      <c r="N601" s="270"/>
      <c r="O601" s="270"/>
      <c r="P601" s="270"/>
      <c r="Q601" s="270"/>
      <c r="R601" s="270"/>
      <c r="S601" s="270"/>
      <c r="T601" s="270"/>
      <c r="U601" s="270"/>
      <c r="V601" s="270"/>
      <c r="W601" s="270"/>
      <c r="X601" s="270"/>
      <c r="Y601" s="270"/>
      <c r="Z601" s="270"/>
    </row>
    <row r="602" ht="15.75" customHeight="1">
      <c r="A602" s="111" t="s">
        <v>1792</v>
      </c>
      <c r="B602" s="175" t="str">
        <f>VLOOKUP(A602,Register!B:D,3,FALSE)</f>
        <v>OT070-ELQ7013A9A </v>
      </c>
      <c r="C602" s="531" t="str">
        <f>VLOOKUP(B602,'Tech. sheet (2)'!A:G,5,FALSE)</f>
        <v>0,17x922x868 2,8/2,8 TH580</v>
      </c>
      <c r="D602" s="515" t="str">
        <f>VLOOKUP(B602,'Tech. sheet (2)'!A:G,6,FALSE)</f>
        <v>M-922-868-170TH580S2828-HBI</v>
      </c>
      <c r="E602" s="532" t="str">
        <f>VLOOKUP(B602,'Tech. sheet (2)'!A:H,8,FALSE)</f>
        <v>СКРОЛЛ</v>
      </c>
      <c r="F602" s="532" t="str">
        <f>VLOOKUP(B602,'Tech. sheet (2)'!A:J,9,FALSE)</f>
        <v>884х850</v>
      </c>
      <c r="G602" s="532">
        <f>VLOOKUP(B602,'Tech. sheet (2)'!A:J,10,FALSE)</f>
        <v>1500</v>
      </c>
      <c r="H602" s="532">
        <f>VLOOKUP(A602,Register!B:E,4,FALSE)</f>
        <v>20000</v>
      </c>
      <c r="I602" s="129">
        <v>44948.0</v>
      </c>
      <c r="J602" s="270"/>
      <c r="K602" s="270"/>
      <c r="L602" s="270"/>
      <c r="M602" s="270"/>
      <c r="N602" s="270"/>
      <c r="O602" s="270"/>
      <c r="P602" s="270"/>
      <c r="Q602" s="270"/>
      <c r="R602" s="270"/>
      <c r="S602" s="270"/>
      <c r="T602" s="270"/>
      <c r="U602" s="270"/>
      <c r="V602" s="270"/>
      <c r="W602" s="270"/>
      <c r="X602" s="270"/>
      <c r="Y602" s="270"/>
      <c r="Z602" s="270"/>
    </row>
    <row r="603" ht="15.75" customHeight="1">
      <c r="A603" s="157" t="s">
        <v>1790</v>
      </c>
      <c r="B603" s="175" t="str">
        <f>VLOOKUP(A603,Register!B:D,3,FALSE)</f>
        <v>OT62-ELQ6216A2A  USK ver3</v>
      </c>
      <c r="C603" s="531" t="str">
        <f>VLOOKUP(B603,'Tech. sheet (2)'!A:G,5,FALSE)</f>
        <v>0,17x954x848 2,8/2,8 TH435</v>
      </c>
      <c r="D603" s="515" t="str">
        <f>VLOOKUP(B603,'Tech. sheet (2)'!A:G,6,FALSE)</f>
        <v>M-954-848-170TH435S2828-USK</v>
      </c>
      <c r="E603" s="532" t="str">
        <f>VLOOKUP(B603,'Tech. sheet (2)'!A:H,8,FALSE)</f>
        <v>СКРОЛЛ</v>
      </c>
      <c r="F603" s="532" t="str">
        <f>VLOOKUP(B603,'Tech. sheet (2)'!A:J,9,FALSE)</f>
        <v>830x917</v>
      </c>
      <c r="G603" s="532">
        <f>VLOOKUP(B603,'Tech. sheet (2)'!A:J,10,FALSE)</f>
        <v>1500</v>
      </c>
      <c r="H603" s="532">
        <f>VLOOKUP(A603,Register!B:E,4,FALSE)</f>
        <v>38000</v>
      </c>
      <c r="I603" s="129">
        <v>44949.0</v>
      </c>
      <c r="J603" s="270"/>
      <c r="K603" s="270"/>
      <c r="L603" s="270"/>
      <c r="M603" s="270"/>
      <c r="N603" s="270"/>
      <c r="O603" s="270"/>
      <c r="P603" s="270"/>
      <c r="Q603" s="270"/>
      <c r="R603" s="270"/>
      <c r="S603" s="270"/>
      <c r="T603" s="270"/>
      <c r="U603" s="270"/>
      <c r="V603" s="270"/>
      <c r="W603" s="270"/>
      <c r="X603" s="270"/>
      <c r="Y603" s="270"/>
      <c r="Z603" s="270"/>
    </row>
    <row r="604" ht="15.75" customHeight="1">
      <c r="A604" s="111" t="s">
        <v>1794</v>
      </c>
      <c r="B604" s="175" t="str">
        <f>VLOOKUP(A604,Register!B:D,3,FALSE)</f>
        <v>OT153-ELQ1542A3A HBI</v>
      </c>
      <c r="C604" s="531" t="str">
        <f>VLOOKUP(B604,'Tech. sheet (2)'!A:G,5,FALSE)</f>
        <v>0,27x950x876 5,6/2,8 TH435 HBI</v>
      </c>
      <c r="D604" s="515" t="str">
        <f>VLOOKUP(B604,'Tech. sheet (2)'!A:G,6,FALSE)</f>
        <v>M-950-876-270TH435F5628-HBI</v>
      </c>
      <c r="E604" s="532" t="str">
        <f>VLOOKUP(B604,'Tech. sheet (2)'!A:H,8,FALSE)</f>
        <v>СКРОЛЛ</v>
      </c>
      <c r="F604" s="532" t="str">
        <f>VLOOKUP(B604,'Tech. sheet (2)'!A:J,9,FALSE)</f>
        <v>920х935</v>
      </c>
      <c r="G604" s="532">
        <f>VLOOKUP(B604,'Tech. sheet (2)'!A:J,10,FALSE)</f>
        <v>1100</v>
      </c>
      <c r="H604" s="532">
        <f>VLOOKUP(A604,Register!B:E,4,FALSE)</f>
        <v>11000</v>
      </c>
      <c r="I604" s="129">
        <v>44949.0</v>
      </c>
      <c r="J604" s="270"/>
      <c r="K604" s="270"/>
      <c r="L604" s="270"/>
      <c r="M604" s="270"/>
      <c r="N604" s="270"/>
      <c r="O604" s="270"/>
      <c r="P604" s="270"/>
      <c r="Q604" s="270"/>
      <c r="R604" s="270"/>
      <c r="S604" s="270"/>
      <c r="T604" s="270"/>
      <c r="U604" s="270"/>
      <c r="V604" s="270"/>
      <c r="W604" s="270"/>
      <c r="X604" s="270"/>
      <c r="Y604" s="270"/>
      <c r="Z604" s="270"/>
    </row>
    <row r="605" ht="15.75" customHeight="1">
      <c r="A605" s="111" t="s">
        <v>1795</v>
      </c>
      <c r="B605" s="175" t="str">
        <f>VLOOKUP(A605,Register!B:D,3,FALSE)</f>
        <v>OT153-ELQ1554A0A</v>
      </c>
      <c r="C605" s="531" t="str">
        <f>VLOOKUP(B605,'Tech. sheet (2)'!A:G,5,FALSE)</f>
        <v>0,27x950x876 5,6/2,8 TH435 HBI</v>
      </c>
      <c r="D605" s="515" t="str">
        <f>VLOOKUP(B605,'Tech. sheet (2)'!A:G,6,FALSE)</f>
        <v>M-950-876-270TH435F5628-HBI</v>
      </c>
      <c r="E605" s="532" t="str">
        <f>VLOOKUP(B605,'Tech. sheet (2)'!A:H,8,FALSE)</f>
        <v>СКРОЛЛ</v>
      </c>
      <c r="F605" s="532" t="str">
        <f>VLOOKUP(B605,'Tech. sheet (2)'!A:J,9,FALSE)</f>
        <v>920х935</v>
      </c>
      <c r="G605" s="532">
        <f>VLOOKUP(B605,'Tech. sheet (2)'!A:J,10,FALSE)</f>
        <v>1100</v>
      </c>
      <c r="H605" s="532">
        <f>VLOOKUP(A605,Register!B:E,4,FALSE)</f>
        <v>11000</v>
      </c>
      <c r="I605" s="129">
        <v>44950.0</v>
      </c>
      <c r="J605" s="270"/>
      <c r="K605" s="270"/>
      <c r="L605" s="270"/>
      <c r="M605" s="270"/>
      <c r="N605" s="270"/>
      <c r="O605" s="270"/>
      <c r="P605" s="270"/>
      <c r="Q605" s="270"/>
      <c r="R605" s="270"/>
      <c r="S605" s="270"/>
      <c r="T605" s="270"/>
      <c r="U605" s="270"/>
      <c r="V605" s="270"/>
      <c r="W605" s="270"/>
      <c r="X605" s="270"/>
      <c r="Y605" s="270"/>
      <c r="Z605" s="270"/>
    </row>
    <row r="606" ht="15.75" customHeight="1">
      <c r="A606" s="111" t="s">
        <v>1799</v>
      </c>
      <c r="B606" s="175" t="str">
        <f>VLOOKUP(A606,Register!B:D,3,FALSE)</f>
        <v>OT070-ELQ7022A6A </v>
      </c>
      <c r="C606" s="531" t="str">
        <f>VLOOKUP(B606,'Tech. sheet (2)'!A:G,5,FALSE)</f>
        <v>0,17x922x868 2,8/2,8 TH580</v>
      </c>
      <c r="D606" s="515" t="str">
        <f>VLOOKUP(B606,'Tech. sheet (2)'!A:G,6,FALSE)</f>
        <v>M-922-868-170TH580S2828-HBI</v>
      </c>
      <c r="E606" s="532" t="str">
        <f>VLOOKUP(B606,'Tech. sheet (2)'!A:H,8,FALSE)</f>
        <v>СКРОЛЛ</v>
      </c>
      <c r="F606" s="532" t="str">
        <f>VLOOKUP(B606,'Tech. sheet (2)'!A:J,9,FALSE)</f>
        <v>884х850</v>
      </c>
      <c r="G606" s="532">
        <f>VLOOKUP(B606,'Tech. sheet (2)'!A:J,10,FALSE)</f>
        <v>1500</v>
      </c>
      <c r="H606" s="532">
        <f>VLOOKUP(A606,Register!B:E,4,FALSE)</f>
        <v>20000</v>
      </c>
      <c r="I606" s="129">
        <v>44953.0</v>
      </c>
      <c r="J606" s="270"/>
      <c r="K606" s="270"/>
      <c r="L606" s="270"/>
      <c r="M606" s="270"/>
      <c r="N606" s="270"/>
      <c r="O606" s="270"/>
      <c r="P606" s="270"/>
      <c r="Q606" s="270"/>
      <c r="R606" s="270"/>
      <c r="S606" s="270"/>
      <c r="T606" s="270"/>
      <c r="U606" s="270"/>
      <c r="V606" s="270"/>
      <c r="W606" s="270"/>
      <c r="X606" s="270"/>
      <c r="Y606" s="270"/>
      <c r="Z606" s="270"/>
    </row>
    <row r="607" ht="15.75" customHeight="1">
      <c r="A607" s="111" t="s">
        <v>1800</v>
      </c>
      <c r="B607" s="175" t="str">
        <f>VLOOKUP(A607,Register!B:D,3,FALSE)</f>
        <v>OT070-ELQ7013A9A </v>
      </c>
      <c r="C607" s="531" t="str">
        <f>VLOOKUP(B607,'Tech. sheet (2)'!A:G,5,FALSE)</f>
        <v>0,17x922x868 2,8/2,8 TH580</v>
      </c>
      <c r="D607" s="515" t="str">
        <f>VLOOKUP(B607,'Tech. sheet (2)'!A:G,6,FALSE)</f>
        <v>M-922-868-170TH580S2828-HBI</v>
      </c>
      <c r="E607" s="532" t="str">
        <f>VLOOKUP(B607,'Tech. sheet (2)'!A:H,8,FALSE)</f>
        <v>СКРОЛЛ</v>
      </c>
      <c r="F607" s="532" t="str">
        <f>VLOOKUP(B607,'Tech. sheet (2)'!A:J,9,FALSE)</f>
        <v>884х850</v>
      </c>
      <c r="G607" s="532">
        <f>VLOOKUP(B607,'Tech. sheet (2)'!A:J,10,FALSE)</f>
        <v>1500</v>
      </c>
      <c r="H607" s="532">
        <f>VLOOKUP(A607,Register!B:E,4,FALSE)</f>
        <v>20000</v>
      </c>
      <c r="I607" s="129">
        <v>44953.0</v>
      </c>
      <c r="J607" s="270"/>
      <c r="K607" s="270"/>
      <c r="L607" s="270"/>
      <c r="M607" s="270"/>
      <c r="N607" s="270"/>
      <c r="O607" s="270"/>
      <c r="P607" s="270"/>
      <c r="Q607" s="270"/>
      <c r="R607" s="270"/>
      <c r="S607" s="270"/>
      <c r="T607" s="270"/>
      <c r="U607" s="270"/>
      <c r="V607" s="270"/>
      <c r="W607" s="270"/>
      <c r="X607" s="270"/>
      <c r="Y607" s="270"/>
      <c r="Z607" s="270"/>
    </row>
    <row r="608" ht="15.75" customHeight="1">
      <c r="A608" s="111" t="s">
        <v>1801</v>
      </c>
      <c r="B608" s="175" t="str">
        <f>VLOOKUP(A608,Register!B:D,3,FALSE)</f>
        <v>0,16x920x778 USK BIL</v>
      </c>
      <c r="C608" s="531" t="str">
        <f>VLOOKUP(B608,'Tech. sheet (2)'!A:G,5,FALSE)</f>
        <v>0,16x920x778 2,8/2,8 TS480</v>
      </c>
      <c r="D608" s="515" t="str">
        <f>VLOOKUP(B608,'Tech. sheet (2)'!A:G,6,FALSE)</f>
        <v>M-920-778-160TS480S2828-USK BLANK</v>
      </c>
      <c r="E608" s="532" t="str">
        <f>VLOOKUP(B608,'Tech. sheet (2)'!A:H,8,FALSE)</f>
        <v>СКРОЛЛ</v>
      </c>
      <c r="F608" s="532" t="str">
        <f>VLOOKUP(B608,'Tech. sheet (2)'!A:J,9,FALSE)</f>
        <v>818х895</v>
      </c>
      <c r="G608" s="532">
        <f>VLOOKUP(B608,'Tech. sheet (2)'!A:J,10,FALSE)</f>
        <v>1600</v>
      </c>
      <c r="H608" s="532">
        <f>VLOOKUP(A608,Register!B:E,4,FALSE)</f>
        <v>11000</v>
      </c>
      <c r="I608" s="129">
        <v>44954.0</v>
      </c>
      <c r="J608" s="270"/>
      <c r="K608" s="270"/>
      <c r="L608" s="270"/>
      <c r="M608" s="270"/>
      <c r="N608" s="270"/>
      <c r="O608" s="270"/>
      <c r="P608" s="270"/>
      <c r="Q608" s="270"/>
      <c r="R608" s="270"/>
      <c r="S608" s="270"/>
      <c r="T608" s="270"/>
      <c r="U608" s="270"/>
      <c r="V608" s="270"/>
      <c r="W608" s="270"/>
      <c r="X608" s="270"/>
      <c r="Y608" s="270"/>
      <c r="Z608" s="270"/>
    </row>
    <row r="609" ht="15.75" customHeight="1">
      <c r="A609" s="111" t="s">
        <v>1803</v>
      </c>
      <c r="B609" s="175" t="str">
        <f>VLOOKUP(A609,Register!B:D,3,FALSE)</f>
        <v>0,15x912x925 G/C HBI</v>
      </c>
      <c r="C609" s="531" t="str">
        <f>VLOOKUP(B609,'Tech. sheet (2)'!A:G,5,FALSE)</f>
        <v>0,15x912x925 2,8/2,8 TS550</v>
      </c>
      <c r="D609" s="515" t="str">
        <f>VLOOKUP(B609,'Tech. sheet (2)'!A:G,6,FALSE)</f>
        <v>T-912-925-150TS550S2828-HBI</v>
      </c>
      <c r="E609" s="532" t="str">
        <f>VLOOKUP(B609,'Tech. sheet (2)'!A:H,8,FALSE)</f>
        <v>ПРЯМ</v>
      </c>
      <c r="F609" s="532" t="str">
        <f>VLOOKUP(B609,'Tech. sheet (2)'!A:J,9,FALSE)</f>
        <v>900x893</v>
      </c>
      <c r="G609" s="532">
        <f>VLOOKUP(B609,'Tech. sheet (2)'!A:J,10,FALSE)</f>
        <v>1500</v>
      </c>
      <c r="H609" s="532">
        <f>VLOOKUP(A609,Register!B:E,4,FALSE)</f>
        <v>25000</v>
      </c>
      <c r="I609" s="129">
        <v>44954.0</v>
      </c>
      <c r="J609" s="270"/>
      <c r="K609" s="270"/>
      <c r="L609" s="270"/>
      <c r="M609" s="270"/>
      <c r="N609" s="270"/>
      <c r="O609" s="270"/>
      <c r="P609" s="270"/>
      <c r="Q609" s="270"/>
      <c r="R609" s="270"/>
      <c r="S609" s="270"/>
      <c r="T609" s="270"/>
      <c r="U609" s="270"/>
      <c r="V609" s="270"/>
      <c r="W609" s="270"/>
      <c r="X609" s="270"/>
      <c r="Y609" s="270"/>
      <c r="Z609" s="270"/>
    </row>
    <row r="610" ht="15.75" customHeight="1">
      <c r="A610" s="111" t="s">
        <v>1805</v>
      </c>
      <c r="B610" s="175" t="str">
        <f>VLOOKUP(A610,Register!B:D,3,FALSE)</f>
        <v>OT96 Alu/G Vaja (auto)</v>
      </c>
      <c r="C610" s="531" t="str">
        <f>VLOOKUP(B610,'Tech. sheet (2)'!A:G,5,FALSE)</f>
        <v>0,20x808x908 2,8/2,8 TH550</v>
      </c>
      <c r="D610" s="515" t="str">
        <f>VLOOKUP(B610,'Tech. sheet (2)'!A:G,6,FALSE)</f>
        <v>M-808-908-200TH550S2828-HBI</v>
      </c>
      <c r="E610" s="532" t="str">
        <f>VLOOKUP(B610,'Tech. sheet (2)'!A:H,8,FALSE)</f>
        <v>СКРОЛЛ</v>
      </c>
      <c r="F610" s="532" t="str">
        <f>VLOOKUP(B610,'Tech. sheet (2)'!A:J,9,FALSE)</f>
        <v>900х771</v>
      </c>
      <c r="G610" s="532">
        <f>VLOOKUP(B610,'Tech. sheet (2)'!A:J,10,FALSE)</f>
        <v>1600</v>
      </c>
      <c r="H610" s="532">
        <f>VLOOKUP(A610,Register!B:E,4,FALSE)</f>
        <v>10000</v>
      </c>
      <c r="I610" s="129">
        <v>44954.0</v>
      </c>
      <c r="J610" s="270"/>
      <c r="K610" s="270"/>
      <c r="L610" s="270"/>
      <c r="M610" s="270"/>
      <c r="N610" s="270"/>
      <c r="O610" s="270"/>
      <c r="P610" s="270"/>
      <c r="Q610" s="270"/>
      <c r="R610" s="270"/>
      <c r="S610" s="270"/>
      <c r="T610" s="270"/>
      <c r="U610" s="270"/>
      <c r="V610" s="270"/>
      <c r="W610" s="270"/>
      <c r="X610" s="270"/>
      <c r="Y610" s="270"/>
      <c r="Z610" s="270"/>
    </row>
    <row r="611" ht="15.75" customHeight="1">
      <c r="A611" s="111" t="s">
        <v>1806</v>
      </c>
      <c r="B611" s="175" t="str">
        <f>VLOOKUP(A611,Register!B:D,3,FALSE)</f>
        <v>OT96 Alu/C HBI auto</v>
      </c>
      <c r="C611" s="531" t="str">
        <f>VLOOKUP(B611,'Tech. sheet (2)'!A:G,5,FALSE)</f>
        <v>0,20x808x908 2,8/2,8 TH550</v>
      </c>
      <c r="D611" s="515" t="str">
        <f>VLOOKUP(B611,'Tech. sheet (2)'!A:G,6,FALSE)</f>
        <v>M-808-908-200TH550S2828-HBI</v>
      </c>
      <c r="E611" s="532" t="str">
        <f>VLOOKUP(B611,'Tech. sheet (2)'!A:H,8,FALSE)</f>
        <v>СКРОЛЛ</v>
      </c>
      <c r="F611" s="532" t="str">
        <f>VLOOKUP(B611,'Tech. sheet (2)'!A:J,9,FALSE)</f>
        <v>900х771</v>
      </c>
      <c r="G611" s="532">
        <f>VLOOKUP(B611,'Tech. sheet (2)'!A:J,10,FALSE)</f>
        <v>1600</v>
      </c>
      <c r="H611" s="532">
        <f>VLOOKUP(A611,Register!B:E,4,FALSE)</f>
        <v>30000</v>
      </c>
      <c r="I611" s="129">
        <v>44955.0</v>
      </c>
      <c r="J611" s="270"/>
      <c r="K611" s="270"/>
      <c r="L611" s="270"/>
      <c r="M611" s="270"/>
      <c r="N611" s="270"/>
      <c r="O611" s="270"/>
      <c r="P611" s="270"/>
      <c r="Q611" s="270"/>
      <c r="R611" s="270"/>
      <c r="S611" s="270"/>
      <c r="T611" s="270"/>
      <c r="U611" s="270"/>
      <c r="V611" s="270"/>
      <c r="W611" s="270"/>
      <c r="X611" s="270"/>
      <c r="Y611" s="270"/>
      <c r="Z611" s="270"/>
    </row>
    <row r="612" ht="15.75" customHeight="1">
      <c r="A612" s="111" t="s">
        <v>1807</v>
      </c>
      <c r="B612" s="175" t="str">
        <f>VLOOKUP(A612,Register!B:D,3,FALSE)</f>
        <v>0,17*860*942 HBI BLANK</v>
      </c>
      <c r="C612" s="531" t="str">
        <f>VLOOKUP(B612,'Tech. sheet (2)'!A:G,5,FALSE)</f>
        <v>0,17x860x942 2,8/2,8 TH550</v>
      </c>
      <c r="D612" s="515" t="str">
        <f>VLOOKUP(B612,'Tech. sheet (2)'!A:G,6,FALSE)</f>
        <v>T-860-942-170TH550F2828-HBI BLANK</v>
      </c>
      <c r="E612" s="532" t="str">
        <f>VLOOKUP(B612,'Tech. sheet (2)'!A:H,8,FALSE)</f>
        <v>ПРЯМ</v>
      </c>
      <c r="F612" s="532" t="str">
        <f>VLOOKUP(B612,'Tech. sheet (2)'!A:J,9,FALSE)</f>
        <v>917х814</v>
      </c>
      <c r="G612" s="532">
        <f>VLOOKUP(B612,'Tech. sheet (2)'!A:J,10,FALSE)</f>
        <v>1500</v>
      </c>
      <c r="H612" s="532">
        <f>VLOOKUP(A612,Register!B:E,4,FALSE)</f>
        <v>30000</v>
      </c>
      <c r="I612" s="129">
        <v>44956.0</v>
      </c>
      <c r="J612" s="270"/>
      <c r="K612" s="270"/>
      <c r="L612" s="270"/>
      <c r="M612" s="270"/>
      <c r="N612" s="270"/>
      <c r="O612" s="270"/>
      <c r="P612" s="270"/>
      <c r="Q612" s="270"/>
      <c r="R612" s="270"/>
      <c r="S612" s="270"/>
      <c r="T612" s="270"/>
      <c r="U612" s="270"/>
      <c r="V612" s="270"/>
      <c r="W612" s="270"/>
      <c r="X612" s="270"/>
      <c r="Y612" s="270"/>
      <c r="Z612" s="270"/>
    </row>
    <row r="613" ht="15.75" customHeight="1">
      <c r="A613" s="111" t="s">
        <v>1808</v>
      </c>
      <c r="B613" s="175" t="str">
        <f>VLOOKUP(A613,Register!B:D,3,FALSE)</f>
        <v>0,14x918x925 G/C</v>
      </c>
      <c r="C613" s="531" t="str">
        <f>VLOOKUP(B613,'Tech. sheet (2)'!A:G,5,FALSE)</f>
        <v>0,14x918x925 2,8/2,8 TS550</v>
      </c>
      <c r="D613" s="515" t="str">
        <f>VLOOKUP(B613,'Tech. sheet (2)'!A:G,6,FALSE)</f>
        <v>T-918-925-140TS550S2828-RAS</v>
      </c>
      <c r="E613" s="532" t="str">
        <f>VLOOKUP(B613,'Tech. sheet (2)'!A:H,8,FALSE)</f>
        <v>ПРЯМ</v>
      </c>
      <c r="F613" s="532" t="str">
        <f>VLOOKUP(B613,'Tech. sheet (2)'!A:J,9,FALSE)</f>
        <v>900x893</v>
      </c>
      <c r="G613" s="532">
        <f>VLOOKUP(B613,'Tech. sheet (2)'!A:J,10,FALSE)</f>
        <v>1500</v>
      </c>
      <c r="H613" s="532">
        <f>VLOOKUP(A613,Register!B:E,4,FALSE)</f>
        <v>7000</v>
      </c>
      <c r="I613" s="129">
        <v>44956.0</v>
      </c>
      <c r="J613" s="270"/>
      <c r="K613" s="270"/>
      <c r="L613" s="270"/>
      <c r="M613" s="270"/>
      <c r="N613" s="270"/>
      <c r="O613" s="270"/>
      <c r="P613" s="270"/>
      <c r="Q613" s="270"/>
      <c r="R613" s="270"/>
      <c r="S613" s="270"/>
      <c r="T613" s="270"/>
      <c r="U613" s="270"/>
      <c r="V613" s="270"/>
      <c r="W613" s="270"/>
      <c r="X613" s="270"/>
      <c r="Y613" s="270"/>
      <c r="Z613" s="270"/>
    </row>
    <row r="614" ht="15.75" customHeight="1">
      <c r="A614" s="111" t="s">
        <v>1809</v>
      </c>
      <c r="B614" s="175" t="str">
        <f>VLOOKUP(A614,Register!B:D,3,FALSE)</f>
        <v>0,14x975x925 G/C</v>
      </c>
      <c r="C614" s="531" t="str">
        <f>VLOOKUP(B614,'Tech. sheet (2)'!A:G,5,FALSE)</f>
        <v>0,14x975x925 2,8/2,8 TS550</v>
      </c>
      <c r="D614" s="515" t="str">
        <f>VLOOKUP(B614,'Tech. sheet (2)'!A:G,6,FALSE)</f>
        <v>T-975-925-140TS550S2828-RAS</v>
      </c>
      <c r="E614" s="532" t="str">
        <f>VLOOKUP(B614,'Tech. sheet (2)'!A:H,8,FALSE)</f>
        <v>ПРЯМ</v>
      </c>
      <c r="F614" s="532" t="str">
        <f>VLOOKUP(B614,'Tech. sheet (2)'!A:J,9,FALSE)</f>
        <v>900 х 950</v>
      </c>
      <c r="G614" s="532">
        <f>VLOOKUP(B614,'Tech. sheet (2)'!A:J,10,FALSE)</f>
        <v>1500</v>
      </c>
      <c r="H614" s="532">
        <f>VLOOKUP(A614,Register!B:E,4,FALSE)</f>
        <v>7000</v>
      </c>
      <c r="I614" s="129">
        <v>44956.0</v>
      </c>
      <c r="J614" s="270"/>
      <c r="K614" s="270"/>
      <c r="L614" s="270"/>
      <c r="M614" s="270"/>
      <c r="N614" s="270"/>
      <c r="O614" s="270"/>
      <c r="P614" s="270"/>
      <c r="Q614" s="270"/>
      <c r="R614" s="270"/>
      <c r="S614" s="270"/>
      <c r="T614" s="270"/>
      <c r="U614" s="270"/>
      <c r="V614" s="270"/>
      <c r="W614" s="270"/>
      <c r="X614" s="270"/>
      <c r="Y614" s="270"/>
      <c r="Z614" s="270"/>
    </row>
    <row r="615" ht="15.75" customHeight="1">
      <c r="A615" s="111" t="s">
        <v>1810</v>
      </c>
      <c r="B615" s="175" t="str">
        <f>VLOOKUP(A615,Register!B:D,3,FALSE)</f>
        <v>0,19x902x907 USK BLANK</v>
      </c>
      <c r="C615" s="531" t="str">
        <f>VLOOKUP(B615,'Tech. sheet (2)'!A:G,5,FALSE)</f>
        <v>0,19x902x907 2,8/2,0 TH550</v>
      </c>
      <c r="D615" s="515" t="str">
        <f>VLOOKUP(B615,'Tech. sheet (2)'!A:G,6,FALSE)</f>
        <v>M-902-907-190TH550F2820-USK BLANK</v>
      </c>
      <c r="E615" s="532" t="str">
        <f>VLOOKUP(B615,'Tech. sheet (2)'!A:H,8,FALSE)</f>
        <v>СКРОЛЛ</v>
      </c>
      <c r="F615" s="532" t="str">
        <f>VLOOKUP(B615,'Tech. sheet (2)'!A:J,9,FALSE)</f>
        <v>932х870</v>
      </c>
      <c r="G615" s="532">
        <f>VLOOKUP(B615,'Tech. sheet (2)'!A:J,10,FALSE)</f>
        <v>1500</v>
      </c>
      <c r="H615" s="532">
        <f>VLOOKUP(A615,Register!B:E,4,FALSE)</f>
        <v>30000</v>
      </c>
      <c r="I615" s="129">
        <v>44957.0</v>
      </c>
      <c r="J615" s="270"/>
      <c r="K615" s="270"/>
      <c r="L615" s="270"/>
      <c r="M615" s="270"/>
      <c r="N615" s="270"/>
      <c r="O615" s="270"/>
      <c r="P615" s="270"/>
      <c r="Q615" s="270"/>
      <c r="R615" s="270"/>
      <c r="S615" s="270"/>
      <c r="T615" s="270"/>
      <c r="U615" s="270"/>
      <c r="V615" s="270"/>
      <c r="W615" s="270"/>
      <c r="X615" s="270"/>
      <c r="Y615" s="270"/>
      <c r="Z615" s="270"/>
    </row>
    <row r="616" ht="15.75" customHeight="1">
      <c r="A616" s="111" t="s">
        <v>1813</v>
      </c>
      <c r="B616" s="175" t="str">
        <f>VLOOKUP(A616,Register!B:D,3,FALSE)</f>
        <v>0,14x950x925 G/C USK</v>
      </c>
      <c r="C616" s="531" t="str">
        <f>VLOOKUP(B616,'Tech. sheet (2)'!A:G,5,FALSE)</f>
        <v>0,14x950x925 2,0/2,0 TS480</v>
      </c>
      <c r="D616" s="515" t="str">
        <f>VLOOKUP(B616,'Tech. sheet (2)'!A:G,6,FALSE)</f>
        <v>T-950-925-140TS480F2020-USK</v>
      </c>
      <c r="E616" s="532" t="str">
        <f>VLOOKUP(B616,'Tech. sheet (2)'!A:H,8,FALSE)</f>
        <v>ПРЯМ</v>
      </c>
      <c r="F616" s="532" t="str">
        <f>VLOOKUP(B616,'Tech. sheet (2)'!A:J,9,FALSE)</f>
        <v>900 х 950</v>
      </c>
      <c r="G616" s="532">
        <f>VLOOKUP(B616,'Tech. sheet (2)'!A:J,10,FALSE)</f>
        <v>1500</v>
      </c>
      <c r="H616" s="532">
        <f>VLOOKUP(A616,Register!B:E,4,FALSE)</f>
        <v>20000</v>
      </c>
      <c r="I616" s="129">
        <v>44957.0</v>
      </c>
      <c r="J616" s="270"/>
      <c r="K616" s="270"/>
      <c r="L616" s="270"/>
      <c r="M616" s="270"/>
      <c r="N616" s="270"/>
      <c r="O616" s="270"/>
      <c r="P616" s="270"/>
      <c r="Q616" s="270"/>
      <c r="R616" s="270"/>
      <c r="S616" s="270"/>
      <c r="T616" s="270"/>
      <c r="U616" s="270"/>
      <c r="V616" s="270"/>
      <c r="W616" s="270"/>
      <c r="X616" s="270"/>
      <c r="Y616" s="270"/>
      <c r="Z616" s="270"/>
    </row>
    <row r="617" ht="15.75" customHeight="1">
      <c r="A617" s="111" t="s">
        <v>1811</v>
      </c>
      <c r="B617" s="175" t="str">
        <f>VLOOKUP(A617,Register!B:D,3,FALSE)</f>
        <v>0,16x942x790 ALU/С</v>
      </c>
      <c r="C617" s="531" t="str">
        <f>VLOOKUP(B617,'Tech. sheet (2)'!A:G,5,FALSE)</f>
        <v>0,16x942x790 2,0/2,0 TS340</v>
      </c>
      <c r="D617" s="515" t="str">
        <f>VLOOKUP(B617,'Tech. sheet (2)'!A:G,6,FALSE)</f>
        <v>M-942-790-160TS340S2020-RAS</v>
      </c>
      <c r="E617" s="532" t="str">
        <f>VLOOKUP(B617,'Tech. sheet (2)'!A:H,8,FALSE)</f>
        <v>СКРОЛЛ</v>
      </c>
      <c r="F617" s="532" t="str">
        <f>VLOOKUP(B617,'Tech. sheet (2)'!A:J,9,FALSE)</f>
        <v>830х917</v>
      </c>
      <c r="G617" s="532">
        <f>VLOOKUP(B617,'Tech. sheet (2)'!A:J,10,FALSE)</f>
        <v>1700</v>
      </c>
      <c r="H617" s="532">
        <f>VLOOKUP(A617,Register!B:E,4,FALSE)</f>
        <v>30000</v>
      </c>
      <c r="I617" s="129">
        <v>44957.0</v>
      </c>
      <c r="J617" s="270"/>
      <c r="K617" s="270"/>
      <c r="L617" s="270"/>
      <c r="M617" s="270"/>
      <c r="N617" s="270"/>
      <c r="O617" s="270"/>
      <c r="P617" s="270"/>
      <c r="Q617" s="270"/>
      <c r="R617" s="270"/>
      <c r="S617" s="270"/>
      <c r="T617" s="270"/>
      <c r="U617" s="270"/>
      <c r="V617" s="270"/>
      <c r="W617" s="270"/>
      <c r="X617" s="270"/>
      <c r="Y617" s="270"/>
      <c r="Z617" s="270"/>
    </row>
    <row r="618" ht="15.75" customHeight="1">
      <c r="A618" s="111" t="s">
        <v>1812</v>
      </c>
      <c r="B618" s="175" t="str">
        <f>VLOOKUP(A618,Register!B:D,3,FALSE)</f>
        <v>0,16x942x790 ALU/С</v>
      </c>
      <c r="C618" s="531" t="str">
        <f>VLOOKUP(B618,'Tech. sheet (2)'!A:G,5,FALSE)</f>
        <v>0,16x942x790 2,0/2,0 TS340</v>
      </c>
      <c r="D618" s="515" t="str">
        <f>VLOOKUP(B618,'Tech. sheet (2)'!A:G,6,FALSE)</f>
        <v>M-942-790-160TS340S2020-RAS</v>
      </c>
      <c r="E618" s="532" t="str">
        <f>VLOOKUP(B618,'Tech. sheet (2)'!A:H,8,FALSE)</f>
        <v>СКРОЛЛ</v>
      </c>
      <c r="F618" s="532" t="str">
        <f>VLOOKUP(B618,'Tech. sheet (2)'!A:J,9,FALSE)</f>
        <v>830х917</v>
      </c>
      <c r="G618" s="532">
        <f>VLOOKUP(B618,'Tech. sheet (2)'!A:J,10,FALSE)</f>
        <v>1700</v>
      </c>
      <c r="H618" s="532">
        <f>VLOOKUP(A618,Register!B:E,4,FALSE)</f>
        <v>25000</v>
      </c>
      <c r="I618" s="129">
        <v>44958.0</v>
      </c>
      <c r="J618" s="270"/>
      <c r="K618" s="270"/>
      <c r="L618" s="270"/>
      <c r="M618" s="270"/>
      <c r="N618" s="270"/>
      <c r="O618" s="270"/>
      <c r="P618" s="270"/>
      <c r="Q618" s="270"/>
      <c r="R618" s="270"/>
      <c r="S618" s="270"/>
      <c r="T618" s="270"/>
      <c r="U618" s="270"/>
      <c r="V618" s="270"/>
      <c r="W618" s="270"/>
      <c r="X618" s="270"/>
      <c r="Y618" s="270"/>
      <c r="Z618" s="270"/>
    </row>
    <row r="619" ht="15.75" customHeight="1">
      <c r="A619" s="141" t="s">
        <v>1813</v>
      </c>
      <c r="B619" s="175" t="str">
        <f>VLOOKUP(A619,Register!B:D,3,FALSE)</f>
        <v>0,14x950x925 G/C USK</v>
      </c>
      <c r="C619" s="531" t="str">
        <f>VLOOKUP(B619,'Tech. sheet (2)'!A:G,5,FALSE)</f>
        <v>0,14x950x925 2,0/2,0 TS480</v>
      </c>
      <c r="D619" s="515" t="str">
        <f>VLOOKUP(B619,'Tech. sheet (2)'!A:G,6,FALSE)</f>
        <v>T-950-925-140TS480F2020-USK</v>
      </c>
      <c r="E619" s="532" t="str">
        <f>VLOOKUP(B619,'Tech. sheet (2)'!A:H,8,FALSE)</f>
        <v>ПРЯМ</v>
      </c>
      <c r="F619" s="532" t="str">
        <f>VLOOKUP(B619,'Tech. sheet (2)'!A:J,9,FALSE)</f>
        <v>900 х 950</v>
      </c>
      <c r="G619" s="532">
        <f>VLOOKUP(B619,'Tech. sheet (2)'!A:J,10,FALSE)</f>
        <v>1500</v>
      </c>
      <c r="H619" s="532">
        <f>VLOOKUP(A619,Register!B:E,4,FALSE)</f>
        <v>20000</v>
      </c>
      <c r="I619" s="129">
        <v>44959.0</v>
      </c>
      <c r="J619" s="270"/>
      <c r="K619" s="270"/>
      <c r="L619" s="270"/>
      <c r="M619" s="270"/>
      <c r="N619" s="270"/>
      <c r="O619" s="270"/>
      <c r="P619" s="270"/>
      <c r="Q619" s="270"/>
      <c r="R619" s="270"/>
      <c r="S619" s="270"/>
      <c r="T619" s="270"/>
      <c r="U619" s="270"/>
      <c r="V619" s="270"/>
      <c r="W619" s="270"/>
      <c r="X619" s="270"/>
      <c r="Y619" s="270"/>
      <c r="Z619" s="270"/>
    </row>
    <row r="620" ht="15.75" customHeight="1">
      <c r="A620" s="111" t="s">
        <v>1801</v>
      </c>
      <c r="B620" s="175" t="str">
        <f>VLOOKUP(A620,Register!B:D,3,FALSE)</f>
        <v>0,16x920x778 USK BIL</v>
      </c>
      <c r="C620" s="531" t="str">
        <f>VLOOKUP(B620,'Tech. sheet (2)'!A:G,5,FALSE)</f>
        <v>0,16x920x778 2,8/2,8 TS480</v>
      </c>
      <c r="D620" s="515" t="str">
        <f>VLOOKUP(B620,'Tech. sheet (2)'!A:G,6,FALSE)</f>
        <v>M-920-778-160TS480S2828-USK BLANK</v>
      </c>
      <c r="E620" s="532" t="str">
        <f>VLOOKUP(B620,'Tech. sheet (2)'!A:H,8,FALSE)</f>
        <v>СКРОЛЛ</v>
      </c>
      <c r="F620" s="532" t="str">
        <f>VLOOKUP(B620,'Tech. sheet (2)'!A:J,9,FALSE)</f>
        <v>818х895</v>
      </c>
      <c r="G620" s="532">
        <f>VLOOKUP(B620,'Tech. sheet (2)'!A:J,10,FALSE)</f>
        <v>1600</v>
      </c>
      <c r="H620" s="532">
        <f>VLOOKUP(A620,Register!B:E,4,FALSE)</f>
        <v>11000</v>
      </c>
      <c r="I620" s="129">
        <v>44960.0</v>
      </c>
      <c r="J620" s="270"/>
      <c r="K620" s="270"/>
      <c r="L620" s="270"/>
      <c r="M620" s="270"/>
      <c r="N620" s="270"/>
      <c r="O620" s="270"/>
      <c r="P620" s="270"/>
      <c r="Q620" s="270"/>
      <c r="R620" s="270"/>
      <c r="S620" s="270"/>
      <c r="T620" s="270"/>
      <c r="U620" s="270"/>
      <c r="V620" s="270"/>
      <c r="W620" s="270"/>
      <c r="X620" s="270"/>
      <c r="Y620" s="270"/>
      <c r="Z620" s="270"/>
    </row>
    <row r="621" ht="15.75" customHeight="1">
      <c r="A621" s="111" t="s">
        <v>1816</v>
      </c>
      <c r="B621" s="175" t="str">
        <f>VLOOKUP(A621,Register!B:D,3,FALSE)</f>
        <v>0,15x912x925 G/C HBI</v>
      </c>
      <c r="C621" s="531" t="str">
        <f>VLOOKUP(B621,'Tech. sheet (2)'!A:G,5,FALSE)</f>
        <v>0,15x912x925 2,8/2,8 TS550</v>
      </c>
      <c r="D621" s="515" t="str">
        <f>VLOOKUP(B621,'Tech. sheet (2)'!A:G,6,FALSE)</f>
        <v>T-912-925-150TS550S2828-HBI</v>
      </c>
      <c r="E621" s="532" t="str">
        <f>VLOOKUP(B621,'Tech. sheet (2)'!A:H,8,FALSE)</f>
        <v>ПРЯМ</v>
      </c>
      <c r="F621" s="532" t="str">
        <f>VLOOKUP(B621,'Tech. sheet (2)'!A:J,9,FALSE)</f>
        <v>900x893</v>
      </c>
      <c r="G621" s="532">
        <f>VLOOKUP(B621,'Tech. sheet (2)'!A:J,10,FALSE)</f>
        <v>1500</v>
      </c>
      <c r="H621" s="532">
        <f>VLOOKUP(A621,Register!B:E,4,FALSE)</f>
        <v>36000</v>
      </c>
      <c r="I621" s="129">
        <v>44960.0</v>
      </c>
      <c r="J621" s="270"/>
      <c r="K621" s="270"/>
      <c r="L621" s="270"/>
      <c r="M621" s="270"/>
      <c r="N621" s="270"/>
      <c r="O621" s="270"/>
      <c r="P621" s="270"/>
      <c r="Q621" s="270"/>
      <c r="R621" s="270"/>
      <c r="S621" s="270"/>
      <c r="T621" s="270"/>
      <c r="U621" s="270"/>
      <c r="V621" s="270"/>
      <c r="W621" s="270"/>
      <c r="X621" s="270"/>
      <c r="Y621" s="270"/>
      <c r="Z621" s="270"/>
    </row>
    <row r="622" ht="15.75" customHeight="1">
      <c r="A622" s="157" t="s">
        <v>1817</v>
      </c>
      <c r="B622" s="175" t="str">
        <f>VLOOKUP(A622,Register!B:D,3,FALSE)</f>
        <v>OT153-ELQ1554A0A</v>
      </c>
      <c r="C622" s="531" t="str">
        <f>VLOOKUP(B622,'Tech. sheet (2)'!A:G,5,FALSE)</f>
        <v>0,27x950x876 5,6/2,8 TH435 HBI</v>
      </c>
      <c r="D622" s="515" t="str">
        <f>VLOOKUP(B622,'Tech. sheet (2)'!A:G,6,FALSE)</f>
        <v>M-950-876-270TH435F5628-HBI</v>
      </c>
      <c r="E622" s="532" t="str">
        <f>VLOOKUP(B622,'Tech. sheet (2)'!A:H,8,FALSE)</f>
        <v>СКРОЛЛ</v>
      </c>
      <c r="F622" s="532" t="str">
        <f>VLOOKUP(B622,'Tech. sheet (2)'!A:J,9,FALSE)</f>
        <v>920х935</v>
      </c>
      <c r="G622" s="532">
        <f>VLOOKUP(B622,'Tech. sheet (2)'!A:J,10,FALSE)</f>
        <v>1100</v>
      </c>
      <c r="H622" s="532">
        <f>VLOOKUP(A622,Register!B:E,4,FALSE)</f>
        <v>10000</v>
      </c>
      <c r="I622" s="129">
        <v>44961.0</v>
      </c>
      <c r="J622" s="270"/>
      <c r="K622" s="270"/>
      <c r="L622" s="270"/>
      <c r="M622" s="270"/>
      <c r="N622" s="270"/>
      <c r="O622" s="270"/>
      <c r="P622" s="270"/>
      <c r="Q622" s="270"/>
      <c r="R622" s="270"/>
      <c r="S622" s="270"/>
      <c r="T622" s="270"/>
      <c r="U622" s="270"/>
      <c r="V622" s="270"/>
      <c r="W622" s="270"/>
      <c r="X622" s="270"/>
      <c r="Y622" s="270"/>
      <c r="Z622" s="270"/>
    </row>
    <row r="623" ht="15.75" customHeight="1">
      <c r="A623" s="111" t="s">
        <v>1818</v>
      </c>
      <c r="B623" s="175" t="str">
        <f>VLOOKUP(A623,Register!B:D,3,FALSE)</f>
        <v>OT153-ELQ1554A0A</v>
      </c>
      <c r="C623" s="531" t="str">
        <f>VLOOKUP(B623,'Tech. sheet (2)'!A:G,5,FALSE)</f>
        <v>0,27x950x876 5,6/2,8 TH435 HBI</v>
      </c>
      <c r="D623" s="515" t="str">
        <f>VLOOKUP(B623,'Tech. sheet (2)'!A:G,6,FALSE)</f>
        <v>M-950-876-270TH435F5628-HBI</v>
      </c>
      <c r="E623" s="532" t="str">
        <f>VLOOKUP(B623,'Tech. sheet (2)'!A:H,8,FALSE)</f>
        <v>СКРОЛЛ</v>
      </c>
      <c r="F623" s="532" t="str">
        <f>VLOOKUP(B623,'Tech. sheet (2)'!A:J,9,FALSE)</f>
        <v>920х935</v>
      </c>
      <c r="G623" s="532">
        <f>VLOOKUP(B623,'Tech. sheet (2)'!A:J,10,FALSE)</f>
        <v>1100</v>
      </c>
      <c r="H623" s="532">
        <f>VLOOKUP(A623,Register!B:E,4,FALSE)</f>
        <v>10000</v>
      </c>
      <c r="I623" s="129">
        <v>44962.0</v>
      </c>
      <c r="J623" s="270"/>
      <c r="K623" s="270"/>
      <c r="L623" s="270"/>
      <c r="M623" s="270"/>
      <c r="N623" s="270"/>
      <c r="O623" s="270"/>
      <c r="P623" s="270"/>
      <c r="Q623" s="270"/>
      <c r="R623" s="270"/>
      <c r="S623" s="270"/>
      <c r="T623" s="270"/>
      <c r="U623" s="270"/>
      <c r="V623" s="270"/>
      <c r="W623" s="270"/>
      <c r="X623" s="270"/>
      <c r="Y623" s="270"/>
      <c r="Z623" s="270"/>
    </row>
    <row r="624" ht="15.75" customHeight="1">
      <c r="A624" s="141" t="s">
        <v>1819</v>
      </c>
      <c r="B624" s="111" t="str">
        <f>VLOOKUP(A624,Register!B:D,3,FALSE)</f>
        <v>OT153-ELQ1542A3A HBI</v>
      </c>
      <c r="C624" s="525" t="str">
        <f>VLOOKUP(B624,'Tech. sheet (2)'!A:G,5,FALSE)</f>
        <v>0,27x950x876 5,6/2,8 TH435 HBI</v>
      </c>
      <c r="D624" s="437" t="str">
        <f>VLOOKUP(B624,'Tech. sheet (2)'!A:G,6,FALSE)</f>
        <v>M-950-876-270TH435F5628-HBI</v>
      </c>
      <c r="E624" s="436" t="str">
        <f>VLOOKUP(B624,'Tech. sheet (2)'!A:H,8,FALSE)</f>
        <v>СКРОЛЛ</v>
      </c>
      <c r="F624" s="436" t="str">
        <f>VLOOKUP(B624,'Tech. sheet (2)'!A:J,9,FALSE)</f>
        <v>920х935</v>
      </c>
      <c r="G624" s="436">
        <f>VLOOKUP(B624,'Tech. sheet (2)'!A:J,10,FALSE)</f>
        <v>1100</v>
      </c>
      <c r="H624" s="436">
        <f>VLOOKUP(A624,Register!B:E,4,FALSE)</f>
        <v>10000</v>
      </c>
      <c r="I624" s="129">
        <v>44963.0</v>
      </c>
      <c r="J624" s="270"/>
      <c r="K624" s="270"/>
      <c r="L624" s="270"/>
      <c r="M624" s="270"/>
      <c r="N624" s="270"/>
      <c r="O624" s="270"/>
      <c r="P624" s="270"/>
      <c r="Q624" s="270"/>
      <c r="R624" s="270"/>
      <c r="S624" s="270"/>
      <c r="T624" s="270"/>
      <c r="U624" s="270"/>
      <c r="V624" s="270"/>
      <c r="W624" s="270"/>
      <c r="X624" s="270"/>
      <c r="Y624" s="270"/>
      <c r="Z624" s="270"/>
    </row>
    <row r="625" ht="15.75" customHeight="1">
      <c r="A625" s="141" t="s">
        <v>1822</v>
      </c>
      <c r="B625" s="175" t="str">
        <f>VLOOKUP(A625,Register!B:D,3,FALSE)</f>
        <v>OT153-ELQ1554A0A</v>
      </c>
      <c r="C625" s="531" t="str">
        <f>VLOOKUP(B625,'Tech. sheet (2)'!A:G,5,FALSE)</f>
        <v>0,27x950x876 5,6/2,8 TH435 HBI</v>
      </c>
      <c r="D625" s="515" t="str">
        <f>VLOOKUP(B625,'Tech. sheet (2)'!A:G,6,FALSE)</f>
        <v>M-950-876-270TH435F5628-HBI</v>
      </c>
      <c r="E625" s="532" t="str">
        <f>VLOOKUP(B625,'Tech. sheet (2)'!A:H,8,FALSE)</f>
        <v>СКРОЛЛ</v>
      </c>
      <c r="F625" s="532" t="str">
        <f>VLOOKUP(B625,'Tech. sheet (2)'!A:J,9,FALSE)</f>
        <v>920х935</v>
      </c>
      <c r="G625" s="532">
        <f>VLOOKUP(B625,'Tech. sheet (2)'!A:J,10,FALSE)</f>
        <v>1100</v>
      </c>
      <c r="H625" s="532">
        <f>VLOOKUP(A625,Register!B:E,4,FALSE)</f>
        <v>10000</v>
      </c>
      <c r="I625" s="129">
        <v>44963.0</v>
      </c>
      <c r="J625" s="270"/>
      <c r="K625" s="270"/>
      <c r="L625" s="270"/>
      <c r="M625" s="270"/>
      <c r="N625" s="270"/>
      <c r="O625" s="270"/>
      <c r="P625" s="270"/>
      <c r="Q625" s="270"/>
      <c r="R625" s="270"/>
      <c r="S625" s="270"/>
      <c r="T625" s="270"/>
      <c r="U625" s="270"/>
      <c r="V625" s="270"/>
      <c r="W625" s="270"/>
      <c r="X625" s="270"/>
      <c r="Y625" s="270"/>
      <c r="Z625" s="270"/>
    </row>
    <row r="626" ht="15.75" customHeight="1">
      <c r="A626" s="111" t="s">
        <v>1821</v>
      </c>
      <c r="B626" s="111" t="str">
        <f>VLOOKUP(A626,Register!B:D,3,FALSE)</f>
        <v>OT96 Alu/G Vaja (auto)</v>
      </c>
      <c r="C626" s="525" t="str">
        <f>VLOOKUP(B626,'Tech. sheet (2)'!A:G,5,FALSE)</f>
        <v>0,20x808x908 2,8/2,8 TH550</v>
      </c>
      <c r="D626" s="437" t="str">
        <f>VLOOKUP(B626,'Tech. sheet (2)'!A:G,6,FALSE)</f>
        <v>M-808-908-200TH550S2828-HBI</v>
      </c>
      <c r="E626" s="436" t="str">
        <f>VLOOKUP(B626,'Tech. sheet (2)'!A:H,8,FALSE)</f>
        <v>СКРОЛЛ</v>
      </c>
      <c r="F626" s="436" t="str">
        <f>VLOOKUP(B626,'Tech. sheet (2)'!A:J,9,FALSE)</f>
        <v>900х771</v>
      </c>
      <c r="G626" s="436">
        <f>VLOOKUP(B626,'Tech. sheet (2)'!A:J,10,FALSE)</f>
        <v>1600</v>
      </c>
      <c r="H626" s="436">
        <f>VLOOKUP(A626,Register!B:E,4,FALSE)</f>
        <v>30000</v>
      </c>
      <c r="I626" s="129">
        <v>44963.0</v>
      </c>
      <c r="J626" s="270"/>
      <c r="K626" s="270"/>
      <c r="L626" s="270"/>
      <c r="M626" s="270"/>
      <c r="N626" s="270"/>
      <c r="O626" s="270"/>
      <c r="P626" s="270"/>
      <c r="Q626" s="270"/>
      <c r="R626" s="270"/>
      <c r="S626" s="270"/>
      <c r="T626" s="270"/>
      <c r="U626" s="270"/>
      <c r="V626" s="270"/>
      <c r="W626" s="270"/>
      <c r="X626" s="270"/>
      <c r="Y626" s="270"/>
      <c r="Z626" s="270"/>
    </row>
    <row r="627" ht="15.75" customHeight="1">
      <c r="A627" s="111" t="s">
        <v>1801</v>
      </c>
      <c r="B627" s="175" t="str">
        <f>VLOOKUP(A627,Register!B:D,3,FALSE)</f>
        <v>0,16x920x778 USK BIL</v>
      </c>
      <c r="C627" s="531" t="str">
        <f>VLOOKUP(B627,'Tech. sheet (2)'!A:G,5,FALSE)</f>
        <v>0,16x920x778 2,8/2,8 TS480</v>
      </c>
      <c r="D627" s="515" t="str">
        <f>VLOOKUP(B627,'Tech. sheet (2)'!A:G,6,FALSE)</f>
        <v>M-920-778-160TS480S2828-USK BLANK</v>
      </c>
      <c r="E627" s="532" t="str">
        <f>VLOOKUP(B627,'Tech. sheet (2)'!A:H,8,FALSE)</f>
        <v>СКРОЛЛ</v>
      </c>
      <c r="F627" s="532" t="str">
        <f>VLOOKUP(B627,'Tech. sheet (2)'!A:J,9,FALSE)</f>
        <v>818х895</v>
      </c>
      <c r="G627" s="532">
        <f>VLOOKUP(B627,'Tech. sheet (2)'!A:J,10,FALSE)</f>
        <v>1600</v>
      </c>
      <c r="H627" s="532">
        <f>VLOOKUP(A627,Register!B:E,4,FALSE)</f>
        <v>11000</v>
      </c>
      <c r="I627" s="129">
        <v>44964.0</v>
      </c>
      <c r="J627" s="270"/>
      <c r="K627" s="270"/>
      <c r="L627" s="270"/>
      <c r="M627" s="270"/>
      <c r="N627" s="270"/>
      <c r="O627" s="270"/>
      <c r="P627" s="270"/>
      <c r="Q627" s="270"/>
      <c r="R627" s="270"/>
      <c r="S627" s="270"/>
      <c r="T627" s="270"/>
      <c r="U627" s="270"/>
      <c r="V627" s="270"/>
      <c r="W627" s="270"/>
      <c r="X627" s="270"/>
      <c r="Y627" s="270"/>
      <c r="Z627" s="270"/>
    </row>
    <row r="628" ht="15.75" customHeight="1">
      <c r="A628" s="111" t="s">
        <v>1825</v>
      </c>
      <c r="B628" s="111" t="str">
        <f>VLOOKUP(A628,Register!B:D,3,FALSE)</f>
        <v>0,16x920x778 USK Alu/C</v>
      </c>
      <c r="C628" s="525" t="str">
        <f>VLOOKUP(B628,'Tech. sheet (2)'!A:G,5,FALSE)</f>
        <v>0,16x920x778 2,8/2,8 TS480</v>
      </c>
      <c r="D628" s="437" t="str">
        <f>VLOOKUP(B628,'Tech. sheet (2)'!A:G,6,FALSE)</f>
        <v>M-920-778-160TS480S2828-USK</v>
      </c>
      <c r="E628" s="436" t="str">
        <f>VLOOKUP(B628,'Tech. sheet (2)'!A:H,8,FALSE)</f>
        <v>СКРОЛЛ</v>
      </c>
      <c r="F628" s="436" t="str">
        <f>VLOOKUP(B628,'Tech. sheet (2)'!A:J,9,FALSE)</f>
        <v>818х895</v>
      </c>
      <c r="G628" s="436">
        <f>VLOOKUP(B628,'Tech. sheet (2)'!A:J,10,FALSE)</f>
        <v>1600</v>
      </c>
      <c r="H628" s="436">
        <f>VLOOKUP(A628,Register!B:E,4,FALSE)</f>
        <v>9200</v>
      </c>
      <c r="I628" s="129">
        <v>44964.0</v>
      </c>
      <c r="J628" s="270"/>
      <c r="K628" s="270"/>
      <c r="L628" s="270"/>
      <c r="M628" s="270"/>
      <c r="N628" s="270"/>
      <c r="O628" s="270"/>
      <c r="P628" s="270"/>
      <c r="Q628" s="270"/>
      <c r="R628" s="270"/>
      <c r="S628" s="270"/>
      <c r="T628" s="270"/>
      <c r="U628" s="270"/>
      <c r="V628" s="270"/>
      <c r="W628" s="270"/>
      <c r="X628" s="270"/>
      <c r="Y628" s="270"/>
      <c r="Z628" s="270"/>
    </row>
    <row r="629" ht="15.75" customHeight="1">
      <c r="A629" s="131" t="s">
        <v>1827</v>
      </c>
      <c r="B629" s="175" t="str">
        <f>VLOOKUP(A629,Register!B:D,3,FALSE)</f>
        <v>0,16x920x778 Alu/C</v>
      </c>
      <c r="C629" s="531" t="str">
        <f>VLOOKUP(B629,'Tech. sheet (2)'!A:G,5,FALSE)</f>
        <v>0,16x920x778 2,8/2,8 TS340</v>
      </c>
      <c r="D629" s="515" t="str">
        <f>VLOOKUP(B629,'Tech. sheet (2)'!A:G,6,FALSE)</f>
        <v>M-920-778-160TS340S2828-RAS ARP</v>
      </c>
      <c r="E629" s="532" t="str">
        <f>VLOOKUP(B629,'Tech. sheet (2)'!A:H,8,FALSE)</f>
        <v>СКРОЛЛ</v>
      </c>
      <c r="F629" s="532" t="str">
        <f>VLOOKUP(B629,'Tech. sheet (2)'!A:J,9,FALSE)</f>
        <v>818х895</v>
      </c>
      <c r="G629" s="532">
        <f>VLOOKUP(B629,'Tech. sheet (2)'!A:J,10,FALSE)</f>
        <v>1600</v>
      </c>
      <c r="H629" s="532">
        <f>VLOOKUP(A629,Register!B:E,4,FALSE)</f>
        <v>11800</v>
      </c>
      <c r="I629" s="129">
        <v>44964.0</v>
      </c>
      <c r="J629" s="270"/>
      <c r="K629" s="270"/>
      <c r="L629" s="270"/>
      <c r="M629" s="270"/>
      <c r="N629" s="270"/>
      <c r="O629" s="270"/>
      <c r="P629" s="270"/>
      <c r="Q629" s="270"/>
      <c r="R629" s="270"/>
      <c r="S629" s="270"/>
      <c r="T629" s="270"/>
      <c r="U629" s="270"/>
      <c r="V629" s="270"/>
      <c r="W629" s="270"/>
      <c r="X629" s="270"/>
      <c r="Y629" s="270"/>
      <c r="Z629" s="270"/>
    </row>
    <row r="630" ht="15.75" customHeight="1">
      <c r="A630" s="111" t="s">
        <v>1829</v>
      </c>
      <c r="B630" s="111" t="str">
        <f>VLOOKUP(A630,Register!B:D,3,FALSE)</f>
        <v>0,17x838x942 BLANK</v>
      </c>
      <c r="C630" s="525" t="str">
        <f>VLOOKUP(B630,'Tech. sheet (2)'!A:G,5,FALSE)</f>
        <v>0,17x838x942 2,0/2,8 TH550</v>
      </c>
      <c r="D630" s="437" t="str">
        <f>VLOOKUP(B630,'Tech. sheet (2)'!A:G,6,FALSE)</f>
        <v>T-838-942-170TH550F2820-HBI BLANK</v>
      </c>
      <c r="E630" s="436" t="str">
        <f>VLOOKUP(B630,'Tech. sheet (2)'!A:H,8,FALSE)</f>
        <v>ПРЯМ</v>
      </c>
      <c r="F630" s="436" t="str">
        <f>VLOOKUP(B630,'Tech. sheet (2)'!A:J,9,FALSE)</f>
        <v>917х813</v>
      </c>
      <c r="G630" s="436">
        <f>VLOOKUP(B630,'Tech. sheet (2)'!A:J,10,FALSE)</f>
        <v>1500</v>
      </c>
      <c r="H630" s="436">
        <f>VLOOKUP(A630,Register!B:E,4,FALSE)</f>
        <v>10000</v>
      </c>
      <c r="I630" s="129">
        <v>44965.0</v>
      </c>
      <c r="J630" s="270"/>
      <c r="K630" s="270"/>
      <c r="L630" s="270"/>
      <c r="M630" s="270"/>
      <c r="N630" s="270"/>
      <c r="O630" s="270"/>
      <c r="P630" s="270"/>
      <c r="Q630" s="270"/>
      <c r="R630" s="270"/>
      <c r="S630" s="270"/>
      <c r="T630" s="270"/>
      <c r="U630" s="270"/>
      <c r="V630" s="270"/>
      <c r="W630" s="270"/>
      <c r="X630" s="270"/>
      <c r="Y630" s="270"/>
      <c r="Z630" s="270"/>
    </row>
    <row r="631" ht="15.75" customHeight="1">
      <c r="A631" s="141" t="s">
        <v>1821</v>
      </c>
      <c r="B631" s="175" t="str">
        <f>VLOOKUP(A631,Register!B:D,3,FALSE)</f>
        <v>OT96 Alu/G Vaja (auto)</v>
      </c>
      <c r="C631" s="531" t="str">
        <f>VLOOKUP(B631,'Tech. sheet (2)'!A:G,5,FALSE)</f>
        <v>0,20x808x908 2,8/2,8 TH550</v>
      </c>
      <c r="D631" s="515" t="str">
        <f>VLOOKUP(B631,'Tech. sheet (2)'!A:G,6,FALSE)</f>
        <v>M-808-908-200TH550S2828-HBI</v>
      </c>
      <c r="E631" s="532" t="str">
        <f>VLOOKUP(B631,'Tech. sheet (2)'!A:H,8,FALSE)</f>
        <v>СКРОЛЛ</v>
      </c>
      <c r="F631" s="532" t="str">
        <f>VLOOKUP(B631,'Tech. sheet (2)'!A:J,9,FALSE)</f>
        <v>900х771</v>
      </c>
      <c r="G631" s="532">
        <f>VLOOKUP(B631,'Tech. sheet (2)'!A:J,10,FALSE)</f>
        <v>1600</v>
      </c>
      <c r="H631" s="532">
        <f>VLOOKUP(A631,Register!B:E,4,FALSE)</f>
        <v>30000</v>
      </c>
      <c r="I631" s="129">
        <v>44965.0</v>
      </c>
      <c r="J631" s="270"/>
      <c r="K631" s="270"/>
      <c r="L631" s="270"/>
      <c r="M631" s="270"/>
      <c r="N631" s="270"/>
      <c r="O631" s="270"/>
      <c r="P631" s="270"/>
      <c r="Q631" s="270"/>
      <c r="R631" s="270"/>
      <c r="S631" s="270"/>
      <c r="T631" s="270"/>
      <c r="U631" s="270"/>
      <c r="V631" s="270"/>
      <c r="W631" s="270"/>
      <c r="X631" s="270"/>
      <c r="Y631" s="270"/>
      <c r="Z631" s="270"/>
    </row>
    <row r="632" ht="15.75" customHeight="1">
      <c r="A632" s="141" t="s">
        <v>1828</v>
      </c>
      <c r="B632" s="111" t="str">
        <f>VLOOKUP(A632,Register!B:D,3,FALSE)</f>
        <v>0,14x913x766 21E</v>
      </c>
      <c r="C632" s="525" t="str">
        <f>VLOOKUP(B632,'Tech. sheet (2)'!A:G,5,FALSE)</f>
        <v>0,14x913x766 2,0/2,0 TS480</v>
      </c>
      <c r="D632" s="437" t="str">
        <f>VLOOKUP(B632,'Tech. sheet (2)'!A:G,6,FALSE)</f>
        <v>M-913-766-140TS480S2020-RAS</v>
      </c>
      <c r="E632" s="436" t="str">
        <f>VLOOKUP(B632,'Tech. sheet (2)'!A:H,8,FALSE)</f>
        <v>СКРОЛЛ</v>
      </c>
      <c r="F632" s="436" t="str">
        <f>VLOOKUP(B632,'Tech. sheet (2)'!A:J,9,FALSE)</f>
        <v>770х869</v>
      </c>
      <c r="G632" s="436">
        <f>VLOOKUP(B632,'Tech. sheet (2)'!A:J,10,FALSE)</f>
        <v>1500</v>
      </c>
      <c r="H632" s="436">
        <f>VLOOKUP(A632,Register!B:E,4,FALSE)</f>
        <v>15000</v>
      </c>
      <c r="I632" s="129">
        <v>44965.0</v>
      </c>
      <c r="J632" s="270"/>
      <c r="K632" s="270"/>
      <c r="L632" s="270"/>
      <c r="M632" s="270"/>
      <c r="N632" s="270"/>
      <c r="O632" s="270"/>
      <c r="P632" s="270"/>
      <c r="Q632" s="270"/>
      <c r="R632" s="270"/>
      <c r="S632" s="270"/>
      <c r="T632" s="270"/>
      <c r="U632" s="270"/>
      <c r="V632" s="270"/>
      <c r="W632" s="270"/>
      <c r="X632" s="270"/>
      <c r="Y632" s="270"/>
      <c r="Z632" s="270"/>
    </row>
    <row r="633" ht="15.75" customHeight="1">
      <c r="A633" s="111" t="s">
        <v>1831</v>
      </c>
      <c r="B633" s="175" t="str">
        <f>VLOOKUP(A633,Register!B:D,3,FALSE)</f>
        <v>0,14x975x925 G/C</v>
      </c>
      <c r="C633" s="531" t="str">
        <f>VLOOKUP(B633,'Tech. sheet (2)'!A:G,5,FALSE)</f>
        <v>0,14x975x925 2,8/2,8 TS550</v>
      </c>
      <c r="D633" s="515" t="str">
        <f>VLOOKUP(B633,'Tech. sheet (2)'!A:G,6,FALSE)</f>
        <v>T-975-925-140TS550S2828-RAS</v>
      </c>
      <c r="E633" s="532" t="str">
        <f>VLOOKUP(B633,'Tech. sheet (2)'!A:H,8,FALSE)</f>
        <v>ПРЯМ</v>
      </c>
      <c r="F633" s="532" t="str">
        <f>VLOOKUP(B633,'Tech. sheet (2)'!A:J,9,FALSE)</f>
        <v>900 х 950</v>
      </c>
      <c r="G633" s="532">
        <f>VLOOKUP(B633,'Tech. sheet (2)'!A:J,10,FALSE)</f>
        <v>1500</v>
      </c>
      <c r="H633" s="532">
        <f>VLOOKUP(A633,Register!B:E,4,FALSE)</f>
        <v>40000</v>
      </c>
      <c r="I633" s="129">
        <v>44965.0</v>
      </c>
      <c r="J633" s="270"/>
      <c r="K633" s="270"/>
      <c r="L633" s="270"/>
      <c r="M633" s="270"/>
      <c r="N633" s="270"/>
      <c r="O633" s="270"/>
      <c r="P633" s="270"/>
      <c r="Q633" s="270"/>
      <c r="R633" s="270"/>
      <c r="S633" s="270"/>
      <c r="T633" s="270"/>
      <c r="U633" s="270"/>
      <c r="V633" s="270"/>
      <c r="W633" s="270"/>
      <c r="X633" s="270"/>
      <c r="Y633" s="270"/>
      <c r="Z633" s="270"/>
    </row>
    <row r="634" ht="15.75" customHeight="1">
      <c r="A634" s="111" t="s">
        <v>1832</v>
      </c>
      <c r="B634" s="156" t="str">
        <f>VLOOKUP(A634,Register!B:D,3,FALSE)</f>
        <v>0,27x950x780 HBI BLANK</v>
      </c>
      <c r="C634" s="525" t="str">
        <f>VLOOKUP(B634,'Tech. sheet (2)'!A:G,5,FALSE)</f>
        <v>0,27x950x780 2,8/2,8 TH435</v>
      </c>
      <c r="D634" s="437" t="str">
        <f>VLOOKUP(B634,'Tech. sheet (2)'!A:G,6,FALSE)</f>
        <v>T-950-780-270TH435S2828-HBI BLANK</v>
      </c>
      <c r="E634" s="436" t="str">
        <f>VLOOKUP(B634,'Tech. sheet (2)'!A:H,8,FALSE)</f>
        <v>ПРЯМ</v>
      </c>
      <c r="F634" s="436" t="str">
        <f>VLOOKUP(B634,'Tech. sheet (2)'!A:J,9,FALSE)</f>
        <v>A</v>
      </c>
      <c r="G634" s="436">
        <v>1100.0</v>
      </c>
      <c r="H634" s="436">
        <f>VLOOKUP(A634,Register!B:E,4,FALSE)</f>
        <v>2000</v>
      </c>
      <c r="I634" s="129">
        <v>44965.0</v>
      </c>
      <c r="J634" s="270"/>
      <c r="K634" s="270"/>
      <c r="L634" s="270"/>
      <c r="M634" s="270"/>
      <c r="N634" s="270"/>
      <c r="O634" s="270"/>
      <c r="P634" s="270"/>
      <c r="Q634" s="270"/>
      <c r="R634" s="270"/>
      <c r="S634" s="270"/>
      <c r="T634" s="270"/>
      <c r="U634" s="270"/>
      <c r="V634" s="270"/>
      <c r="W634" s="270"/>
      <c r="X634" s="270"/>
      <c r="Y634" s="270"/>
      <c r="Z634" s="270"/>
    </row>
    <row r="635" ht="15.75" customHeight="1">
      <c r="A635" s="111" t="s">
        <v>1834</v>
      </c>
      <c r="B635" s="175" t="str">
        <f>VLOOKUP(A635,Register!B:D,3,FALSE)</f>
        <v>0,18x860x873  BLANK</v>
      </c>
      <c r="C635" s="531" t="str">
        <f>VLOOKUP(B635,'Tech. sheet (2)'!A:G,5,FALSE)</f>
        <v>0,18x860x873 2,8/2,0 TH550 </v>
      </c>
      <c r="D635" s="515" t="str">
        <f>VLOOKUP(B635,'Tech. sheet (2)'!A:G,6,FALSE)</f>
        <v>M-860-873-180TH550F2820-HBI</v>
      </c>
      <c r="E635" s="532" t="str">
        <f>VLOOKUP(B635,'Tech. sheet (2)'!A:H,8,FALSE)</f>
        <v>СКРОЛЛ</v>
      </c>
      <c r="F635" s="532" t="str">
        <f>VLOOKUP(B635,'Tech. sheet (2)'!A:J,9,FALSE)</f>
        <v>903х844</v>
      </c>
      <c r="G635" s="532">
        <f>VLOOKUP(B635,'Tech. sheet (2)'!A:J,10,FALSE)</f>
        <v>1500</v>
      </c>
      <c r="H635" s="532">
        <f>VLOOKUP(A635,Register!B:E,4,FALSE)</f>
        <v>40000</v>
      </c>
      <c r="I635" s="129">
        <v>44966.0</v>
      </c>
      <c r="J635" s="270"/>
      <c r="K635" s="270"/>
      <c r="L635" s="270"/>
      <c r="M635" s="270"/>
      <c r="N635" s="270"/>
      <c r="O635" s="270"/>
      <c r="P635" s="270"/>
      <c r="Q635" s="270"/>
      <c r="R635" s="270"/>
      <c r="S635" s="270"/>
      <c r="T635" s="270"/>
      <c r="U635" s="270"/>
      <c r="V635" s="270"/>
      <c r="W635" s="270"/>
      <c r="X635" s="270"/>
      <c r="Y635" s="270"/>
      <c r="Z635" s="270"/>
    </row>
    <row r="636" ht="15.75" customHeight="1">
      <c r="A636" s="111" t="s">
        <v>1836</v>
      </c>
      <c r="B636" s="111" t="str">
        <f>VLOOKUP(A636,Register!B:D,3,FALSE)</f>
        <v>0,18x860x873  BLANK</v>
      </c>
      <c r="C636" s="525" t="str">
        <f>VLOOKUP(B636,'Tech. sheet (2)'!A:G,5,FALSE)</f>
        <v>0,18x860x873 2,8/2,0 TH550 </v>
      </c>
      <c r="D636" s="437" t="str">
        <f>VLOOKUP(B636,'Tech. sheet (2)'!A:G,6,FALSE)</f>
        <v>M-860-873-180TH550F2820-HBI</v>
      </c>
      <c r="E636" s="436" t="str">
        <f>VLOOKUP(B636,'Tech. sheet (2)'!A:H,8,FALSE)</f>
        <v>СКРОЛЛ</v>
      </c>
      <c r="F636" s="436" t="str">
        <f>VLOOKUP(B636,'Tech. sheet (2)'!A:J,9,FALSE)</f>
        <v>903х844</v>
      </c>
      <c r="G636" s="436">
        <f>VLOOKUP(B636,'Tech. sheet (2)'!A:J,10,FALSE)</f>
        <v>1500</v>
      </c>
      <c r="H636" s="436">
        <f>VLOOKUP(A636,Register!B:E,4,FALSE)</f>
        <v>34000</v>
      </c>
      <c r="I636" s="129">
        <v>44967.0</v>
      </c>
      <c r="J636" s="270"/>
      <c r="K636" s="270"/>
      <c r="L636" s="270"/>
      <c r="M636" s="270"/>
      <c r="N636" s="270"/>
      <c r="O636" s="270"/>
      <c r="P636" s="270"/>
      <c r="Q636" s="270"/>
      <c r="R636" s="270"/>
      <c r="S636" s="270"/>
      <c r="T636" s="270"/>
      <c r="U636" s="270"/>
      <c r="V636" s="270"/>
      <c r="W636" s="270"/>
      <c r="X636" s="270"/>
      <c r="Y636" s="270"/>
      <c r="Z636" s="270"/>
    </row>
    <row r="637" ht="15.75" customHeight="1">
      <c r="A637" s="111" t="s">
        <v>1840</v>
      </c>
      <c r="B637" s="175" t="str">
        <f>VLOOKUP(A637,Register!B:D,3,FALSE)</f>
        <v>0,17x896x795 BLANK</v>
      </c>
      <c r="C637" s="531" t="str">
        <f>VLOOKUP(B637,'Tech. sheet (2)'!A:G,5,FALSE)</f>
        <v>0,17x896x795 2,8/2,8 TH550</v>
      </c>
      <c r="D637" s="515" t="str">
        <f>VLOOKUP(B637,'Tech. sheet (2)'!A:G,6,FALSE)</f>
        <v>T-896-795-170TH550F2828-HBI BLANK</v>
      </c>
      <c r="E637" s="532" t="str">
        <f>VLOOKUP(B637,'Tech. sheet (2)'!A:H,8,FALSE)</f>
        <v>ПРЯМ</v>
      </c>
      <c r="F637" s="532" t="str">
        <f>VLOOKUP(B637,'Tech. sheet (2)'!A:J,9,FALSE)</f>
        <v>770х869</v>
      </c>
      <c r="G637" s="532">
        <f>VLOOKUP(B637,'Tech. sheet (2)'!A:J,10,FALSE)</f>
        <v>1500</v>
      </c>
      <c r="H637" s="532">
        <f>VLOOKUP(A637,Register!B:E,4,FALSE)</f>
        <v>40000</v>
      </c>
      <c r="I637" s="129">
        <v>44967.0</v>
      </c>
      <c r="J637" s="270"/>
      <c r="K637" s="270"/>
      <c r="L637" s="270"/>
      <c r="M637" s="270"/>
      <c r="N637" s="270"/>
      <c r="O637" s="270"/>
      <c r="P637" s="270"/>
      <c r="Q637" s="270"/>
      <c r="R637" s="270"/>
      <c r="S637" s="270"/>
      <c r="T637" s="270"/>
      <c r="U637" s="270"/>
      <c r="V637" s="270"/>
      <c r="W637" s="270"/>
      <c r="X637" s="270"/>
      <c r="Y637" s="270"/>
      <c r="Z637" s="270"/>
    </row>
    <row r="638" ht="15.75" customHeight="1">
      <c r="A638" s="111" t="s">
        <v>1841</v>
      </c>
      <c r="B638" s="111" t="str">
        <f>VLOOKUP(A638,Register!B:D,3,FALSE)</f>
        <v>0,18x896x795 USK BLANK</v>
      </c>
      <c r="C638" s="525" t="str">
        <f>VLOOKUP(B638,'Tech. sheet (2)'!A:G,5,FALSE)</f>
        <v>0,18x896x795 2,8/5,0 TH550</v>
      </c>
      <c r="D638" s="437" t="str">
        <f>VLOOKUP(B638,'Tech. sheet (2)'!A:G,6,FALSE)</f>
        <v>T-896-795-180TH550F2850-USK BLANK </v>
      </c>
      <c r="E638" s="436" t="str">
        <f>VLOOKUP(B638,'Tech. sheet (2)'!A:H,8,FALSE)</f>
        <v>ПРЯМ</v>
      </c>
      <c r="F638" s="436" t="str">
        <f>VLOOKUP(B638,'Tech. sheet (2)'!A:J,9,FALSE)</f>
        <v>770х869</v>
      </c>
      <c r="G638" s="436">
        <f>VLOOKUP(B638,'Tech. sheet (2)'!A:J,10,FALSE)</f>
        <v>1500</v>
      </c>
      <c r="H638" s="436">
        <f>VLOOKUP(A638,Register!B:E,4,FALSE)</f>
        <v>20000</v>
      </c>
      <c r="I638" s="129">
        <v>44968.0</v>
      </c>
      <c r="J638" s="270"/>
      <c r="K638" s="270"/>
      <c r="L638" s="270"/>
      <c r="M638" s="270"/>
      <c r="N638" s="270"/>
      <c r="O638" s="270"/>
      <c r="P638" s="270"/>
      <c r="Q638" s="270"/>
      <c r="R638" s="270"/>
      <c r="S638" s="270"/>
      <c r="T638" s="270"/>
      <c r="U638" s="270"/>
      <c r="V638" s="270"/>
      <c r="W638" s="270"/>
      <c r="X638" s="270"/>
      <c r="Y638" s="270"/>
      <c r="Z638" s="270"/>
    </row>
    <row r="639" ht="15.75" customHeight="1">
      <c r="A639" s="111" t="s">
        <v>1842</v>
      </c>
      <c r="B639" s="175" t="str">
        <f>VLOOKUP(A639,Register!B:D,3,FALSE)</f>
        <v>0,18x896x795 RAS BLANK</v>
      </c>
      <c r="C639" s="531" t="str">
        <f>VLOOKUP(B639,'Tech. sheet (2)'!A:G,5,FALSE)</f>
        <v>0,18x896x795 2,8/5,0 TH550</v>
      </c>
      <c r="D639" s="515" t="str">
        <f>VLOOKUP(B639,'Tech. sheet (2)'!A:G,6,FALSE)</f>
        <v>T-896-795-180TH550F2850-RAS BLANK</v>
      </c>
      <c r="E639" s="532" t="str">
        <f>VLOOKUP(B639,'Tech. sheet (2)'!A:H,8,FALSE)</f>
        <v>ПРЯМ</v>
      </c>
      <c r="F639" s="532" t="str">
        <f>VLOOKUP(B639,'Tech. sheet (2)'!A:J,9,FALSE)</f>
        <v>770х869</v>
      </c>
      <c r="G639" s="532">
        <f>VLOOKUP(B639,'Tech. sheet (2)'!A:J,10,FALSE)</f>
        <v>1500</v>
      </c>
      <c r="H639" s="532">
        <f>VLOOKUP(A639,Register!B:E,4,FALSE)</f>
        <v>20000</v>
      </c>
      <c r="I639" s="129">
        <v>44968.0</v>
      </c>
      <c r="J639" s="270"/>
      <c r="K639" s="270"/>
      <c r="L639" s="270"/>
      <c r="M639" s="270"/>
      <c r="N639" s="270"/>
      <c r="O639" s="270"/>
      <c r="P639" s="270"/>
      <c r="Q639" s="270"/>
      <c r="R639" s="270"/>
      <c r="S639" s="270"/>
      <c r="T639" s="270"/>
      <c r="U639" s="270"/>
      <c r="V639" s="270"/>
      <c r="W639" s="270"/>
      <c r="X639" s="270"/>
      <c r="Y639" s="270"/>
      <c r="Z639" s="270"/>
    </row>
    <row r="640" ht="15.75" customHeight="1">
      <c r="A640" s="111" t="s">
        <v>1838</v>
      </c>
      <c r="B640" s="111" t="str">
        <f>VLOOKUP(A640,Register!B:D,3,FALSE)</f>
        <v>0,17x838x942 ALU/С</v>
      </c>
      <c r="C640" s="525" t="str">
        <f>VLOOKUP(B640,'Tech. sheet (2)'!A:G,5,FALSE)</f>
        <v>0,17x838x942 2,0/2,8 TH550</v>
      </c>
      <c r="D640" s="437" t="str">
        <f>VLOOKUP(B640,'Tech. sheet (2)'!A:G,6,FALSE)</f>
        <v>T-838-942-170TH550F2820-HBI</v>
      </c>
      <c r="E640" s="436" t="str">
        <f>VLOOKUP(B640,'Tech. sheet (2)'!A:H,8,FALSE)</f>
        <v>ПРЯМ</v>
      </c>
      <c r="F640" s="436" t="str">
        <f>VLOOKUP(B640,'Tech. sheet (2)'!A:J,9,FALSE)</f>
        <v>917х813</v>
      </c>
      <c r="G640" s="436">
        <f>VLOOKUP(B640,'Tech. sheet (2)'!A:J,10,FALSE)</f>
        <v>1500</v>
      </c>
      <c r="H640" s="436">
        <f>VLOOKUP(A640,Register!B:E,4,FALSE)</f>
        <v>20000</v>
      </c>
      <c r="I640" s="129">
        <v>44968.0</v>
      </c>
      <c r="J640" s="270"/>
      <c r="K640" s="270"/>
      <c r="L640" s="270"/>
      <c r="M640" s="270"/>
      <c r="N640" s="270"/>
      <c r="O640" s="270"/>
      <c r="P640" s="270"/>
      <c r="Q640" s="270"/>
      <c r="R640" s="270"/>
      <c r="S640" s="270"/>
      <c r="T640" s="270"/>
      <c r="U640" s="270"/>
      <c r="V640" s="270"/>
      <c r="W640" s="270"/>
      <c r="X640" s="270"/>
      <c r="Y640" s="270"/>
      <c r="Z640" s="270"/>
    </row>
    <row r="641" ht="15.75" customHeight="1">
      <c r="A641" s="111" t="s">
        <v>1837</v>
      </c>
      <c r="B641" s="175" t="str">
        <f>VLOOKUP(A641,Register!B:D,3,FALSE)</f>
        <v>OT99-921XQ 0,20 ALU/G</v>
      </c>
      <c r="C641" s="531" t="str">
        <f>VLOOKUP(B641,'Tech. sheet (2)'!A:G,5,FALSE)</f>
        <v>0,20x838x941, 2,8/2,8 TH550</v>
      </c>
      <c r="D641" s="515" t="str">
        <f>VLOOKUP(B641,'Tech. sheet (2)'!A:G,6,FALSE)</f>
        <v>M-838-941,7-200TH550S2828-HBI</v>
      </c>
      <c r="E641" s="532" t="str">
        <f>VLOOKUP(B641,'Tech. sheet (2)'!A:H,8,FALSE)</f>
        <v>СКРОЛЛ</v>
      </c>
      <c r="F641" s="532" t="str">
        <f>VLOOKUP(B641,'Tech. sheet (2)'!A:J,9,FALSE)</f>
        <v>917x813</v>
      </c>
      <c r="G641" s="532">
        <f>VLOOKUP(B641,'Tech. sheet (2)'!A:J,10,FALSE)</f>
        <v>1500</v>
      </c>
      <c r="H641" s="532">
        <f>VLOOKUP(A641,Register!B:E,4,FALSE)</f>
        <v>30000</v>
      </c>
      <c r="I641" s="129">
        <v>44968.0</v>
      </c>
      <c r="J641" s="270"/>
      <c r="K641" s="270"/>
      <c r="L641" s="270"/>
      <c r="M641" s="270"/>
      <c r="N641" s="270"/>
      <c r="O641" s="270"/>
      <c r="P641" s="270"/>
      <c r="Q641" s="270"/>
      <c r="R641" s="270"/>
      <c r="S641" s="270"/>
      <c r="T641" s="270"/>
      <c r="U641" s="270"/>
      <c r="V641" s="270"/>
      <c r="W641" s="270"/>
      <c r="X641" s="270"/>
      <c r="Y641" s="270"/>
      <c r="Z641" s="270"/>
    </row>
    <row r="642" ht="15.75" customHeight="1">
      <c r="A642" s="111" t="s">
        <v>1846</v>
      </c>
      <c r="B642" s="111" t="str">
        <f>VLOOKUP(A642,Register!B:D,3,FALSE)</f>
        <v>OT153-ELQ1554A0A</v>
      </c>
      <c r="C642" s="525" t="str">
        <f>VLOOKUP(B642,'Tech. sheet (2)'!A:G,5,FALSE)</f>
        <v>0,27x950x876 5,6/2,8 TH435 HBI</v>
      </c>
      <c r="D642" s="437" t="str">
        <f>VLOOKUP(B642,'Tech. sheet (2)'!A:G,6,FALSE)</f>
        <v>M-950-876-270TH435F5628-HBI</v>
      </c>
      <c r="E642" s="436" t="str">
        <f>VLOOKUP(B642,'Tech. sheet (2)'!A:H,8,FALSE)</f>
        <v>СКРОЛЛ</v>
      </c>
      <c r="F642" s="436" t="str">
        <f>VLOOKUP(B642,'Tech. sheet (2)'!A:J,9,FALSE)</f>
        <v>920х935</v>
      </c>
      <c r="G642" s="436">
        <f>VLOOKUP(B642,'Tech. sheet (2)'!A:J,10,FALSE)</f>
        <v>1100</v>
      </c>
      <c r="H642" s="436">
        <f>VLOOKUP(A642,Register!B:E,4,FALSE)</f>
        <v>15000</v>
      </c>
      <c r="I642" s="129">
        <v>44970.0</v>
      </c>
      <c r="J642" s="270"/>
      <c r="K642" s="270"/>
      <c r="L642" s="270"/>
      <c r="M642" s="270"/>
      <c r="N642" s="270"/>
      <c r="O642" s="270"/>
      <c r="P642" s="270"/>
      <c r="Q642" s="270"/>
      <c r="R642" s="270"/>
      <c r="S642" s="270"/>
      <c r="T642" s="270"/>
      <c r="U642" s="270"/>
      <c r="V642" s="270"/>
      <c r="W642" s="270"/>
      <c r="X642" s="270"/>
      <c r="Y642" s="270"/>
      <c r="Z642" s="270"/>
    </row>
    <row r="643" ht="15.75" customHeight="1">
      <c r="A643" s="111" t="s">
        <v>1847</v>
      </c>
      <c r="B643" s="175" t="str">
        <f>VLOOKUP(A643,Register!B:D,3,FALSE)</f>
        <v>OT153-ELQ1542A3A HBI</v>
      </c>
      <c r="C643" s="531" t="str">
        <f>VLOOKUP(B643,'Tech. sheet (2)'!A:G,5,FALSE)</f>
        <v>0,27x950x876 5,6/2,8 TH435 HBI</v>
      </c>
      <c r="D643" s="515" t="str">
        <f>VLOOKUP(B643,'Tech. sheet (2)'!A:G,6,FALSE)</f>
        <v>M-950-876-270TH435F5628-HBI</v>
      </c>
      <c r="E643" s="532" t="str">
        <f>VLOOKUP(B643,'Tech. sheet (2)'!A:H,8,FALSE)</f>
        <v>СКРОЛЛ</v>
      </c>
      <c r="F643" s="532" t="str">
        <f>VLOOKUP(B643,'Tech. sheet (2)'!A:J,9,FALSE)</f>
        <v>920х935</v>
      </c>
      <c r="G643" s="532">
        <f>VLOOKUP(B643,'Tech. sheet (2)'!A:J,10,FALSE)</f>
        <v>1100</v>
      </c>
      <c r="H643" s="532">
        <f>VLOOKUP(A643,Register!B:E,4,FALSE)</f>
        <v>15000</v>
      </c>
      <c r="I643" s="129">
        <v>44970.0</v>
      </c>
      <c r="J643" s="270"/>
      <c r="K643" s="270"/>
      <c r="L643" s="270"/>
      <c r="M643" s="270"/>
      <c r="N643" s="270"/>
      <c r="O643" s="270"/>
      <c r="P643" s="270"/>
      <c r="Q643" s="270"/>
      <c r="R643" s="270"/>
      <c r="S643" s="270"/>
      <c r="T643" s="270"/>
      <c r="U643" s="270"/>
      <c r="V643" s="270"/>
      <c r="W643" s="270"/>
      <c r="X643" s="270"/>
      <c r="Y643" s="270"/>
      <c r="Z643" s="270"/>
    </row>
    <row r="644" ht="15.75" customHeight="1">
      <c r="A644" s="111" t="s">
        <v>1839</v>
      </c>
      <c r="B644" s="111" t="str">
        <f>VLOOKUP(A644,Register!B:D,3,FALSE)</f>
        <v>0,14x913x766 ALU/C</v>
      </c>
      <c r="C644" s="525" t="str">
        <f>VLOOKUP(B644,'Tech. sheet (2)'!A:G,5,FALSE)</f>
        <v>0,14x913x766 2,0/2,0 TS480</v>
      </c>
      <c r="D644" s="437" t="str">
        <f>VLOOKUP(B644,'Tech. sheet (2)'!A:G,6,FALSE)</f>
        <v>M-913-766-140TS480S2020-RAS</v>
      </c>
      <c r="E644" s="436" t="str">
        <f>VLOOKUP(B644,'Tech. sheet (2)'!A:H,8,FALSE)</f>
        <v>СКРОЛЛ</v>
      </c>
      <c r="F644" s="436" t="str">
        <f>VLOOKUP(B644,'Tech. sheet (2)'!A:J,9,FALSE)</f>
        <v>770х869</v>
      </c>
      <c r="G644" s="436">
        <f>VLOOKUP(B644,'Tech. sheet (2)'!A:J,10,FALSE)</f>
        <v>1500</v>
      </c>
      <c r="H644" s="436">
        <f>VLOOKUP(A644,Register!B:E,4,FALSE)</f>
        <v>30000</v>
      </c>
      <c r="I644" s="129">
        <v>44970.0</v>
      </c>
      <c r="J644" s="270"/>
      <c r="K644" s="270"/>
      <c r="L644" s="270"/>
      <c r="M644" s="270"/>
      <c r="N644" s="270"/>
      <c r="O644" s="270"/>
      <c r="P644" s="270"/>
      <c r="Q644" s="270"/>
      <c r="R644" s="270"/>
      <c r="S644" s="270"/>
      <c r="T644" s="270"/>
      <c r="U644" s="270"/>
      <c r="V644" s="270"/>
      <c r="W644" s="270"/>
      <c r="X644" s="270"/>
      <c r="Y644" s="270"/>
      <c r="Z644" s="270"/>
    </row>
    <row r="645" ht="15.75" customHeight="1">
      <c r="A645" s="141" t="s">
        <v>1848</v>
      </c>
      <c r="B645" s="175" t="str">
        <f>VLOOKUP(A645,Register!B:D,3,FALSE)</f>
        <v>0,18x860x873  BLANK</v>
      </c>
      <c r="C645" s="531" t="str">
        <f>VLOOKUP(B645,'Tech. sheet (2)'!A:G,5,FALSE)</f>
        <v>0,18x860x873 2,8/2,0 TH550 </v>
      </c>
      <c r="D645" s="515" t="str">
        <f>VLOOKUP(B645,'Tech. sheet (2)'!A:G,6,FALSE)</f>
        <v>M-860-873-180TH550F2820-HBI</v>
      </c>
      <c r="E645" s="532" t="str">
        <f>VLOOKUP(B645,'Tech. sheet (2)'!A:H,8,FALSE)</f>
        <v>СКРОЛЛ</v>
      </c>
      <c r="F645" s="532" t="str">
        <f>VLOOKUP(B645,'Tech. sheet (2)'!A:J,9,FALSE)</f>
        <v>903х844</v>
      </c>
      <c r="G645" s="532">
        <f>VLOOKUP(B645,'Tech. sheet (2)'!A:J,10,FALSE)</f>
        <v>1500</v>
      </c>
      <c r="H645" s="532">
        <f>VLOOKUP(A645,Register!B:E,4,FALSE)</f>
        <v>16000</v>
      </c>
      <c r="I645" s="140">
        <v>44971.0</v>
      </c>
      <c r="J645" s="270"/>
      <c r="K645" s="270"/>
      <c r="L645" s="270"/>
      <c r="M645" s="270"/>
      <c r="N645" s="270"/>
      <c r="O645" s="270"/>
      <c r="P645" s="270"/>
      <c r="Q645" s="270"/>
      <c r="R645" s="270"/>
      <c r="S645" s="270"/>
      <c r="T645" s="270"/>
      <c r="U645" s="270"/>
      <c r="V645" s="270"/>
      <c r="W645" s="270"/>
      <c r="X645" s="270"/>
      <c r="Y645" s="270"/>
      <c r="Z645" s="270"/>
    </row>
    <row r="646" ht="15.75" customHeight="1">
      <c r="A646" s="111" t="s">
        <v>1849</v>
      </c>
      <c r="B646" s="111" t="str">
        <f>VLOOKUP(A646,Register!B:D,3,FALSE)</f>
        <v>OT96 Alu/C HBI auto</v>
      </c>
      <c r="C646" s="525" t="str">
        <f>VLOOKUP(B646,'Tech. sheet (2)'!A:G,5,FALSE)</f>
        <v>0,20x808x908 2,8/2,8 TH550</v>
      </c>
      <c r="D646" s="437" t="str">
        <f>VLOOKUP(B646,'Tech. sheet (2)'!A:G,6,FALSE)</f>
        <v>M-808-908-200TH550S2828-HBI</v>
      </c>
      <c r="E646" s="436" t="str">
        <f>VLOOKUP(B646,'Tech. sheet (2)'!A:H,8,FALSE)</f>
        <v>СКРОЛЛ</v>
      </c>
      <c r="F646" s="436" t="str">
        <f>VLOOKUP(B646,'Tech. sheet (2)'!A:J,9,FALSE)</f>
        <v>900х771</v>
      </c>
      <c r="G646" s="436">
        <f>VLOOKUP(B646,'Tech. sheet (2)'!A:J,10,FALSE)</f>
        <v>1600</v>
      </c>
      <c r="H646" s="436">
        <f>VLOOKUP(A646,Register!B:E,4,FALSE)</f>
        <v>30000</v>
      </c>
      <c r="I646" s="129">
        <v>44971.0</v>
      </c>
      <c r="J646" s="270"/>
      <c r="K646" s="270"/>
      <c r="L646" s="270"/>
      <c r="M646" s="270"/>
      <c r="N646" s="270"/>
      <c r="O646" s="270"/>
      <c r="P646" s="270"/>
      <c r="Q646" s="270"/>
      <c r="R646" s="270"/>
      <c r="S646" s="270"/>
      <c r="T646" s="270"/>
      <c r="U646" s="270"/>
      <c r="V646" s="270"/>
      <c r="W646" s="270"/>
      <c r="X646" s="270"/>
      <c r="Y646" s="270"/>
      <c r="Z646" s="270"/>
    </row>
    <row r="647" ht="15.75" customHeight="1">
      <c r="A647" s="141" t="s">
        <v>1850</v>
      </c>
      <c r="B647" s="175" t="str">
        <f>VLOOKUP(A647,Register!B:D,3,FALSE)</f>
        <v>OT96 Alu/C HBI auto</v>
      </c>
      <c r="C647" s="531" t="str">
        <f>VLOOKUP(B647,'Tech. sheet (2)'!A:G,5,FALSE)</f>
        <v>0,20x808x908 2,8/2,8 TH550</v>
      </c>
      <c r="D647" s="515" t="str">
        <f>VLOOKUP(B647,'Tech. sheet (2)'!A:G,6,FALSE)</f>
        <v>M-808-908-200TH550S2828-HBI</v>
      </c>
      <c r="E647" s="532" t="str">
        <f>VLOOKUP(B647,'Tech. sheet (2)'!A:H,8,FALSE)</f>
        <v>СКРОЛЛ</v>
      </c>
      <c r="F647" s="532" t="str">
        <f>VLOOKUP(B647,'Tech. sheet (2)'!A:J,9,FALSE)</f>
        <v>900х771</v>
      </c>
      <c r="G647" s="532">
        <f>VLOOKUP(B647,'Tech. sheet (2)'!A:J,10,FALSE)</f>
        <v>1600</v>
      </c>
      <c r="H647" s="532">
        <f>VLOOKUP(A647,Register!B:E,4,FALSE)</f>
        <v>20000</v>
      </c>
      <c r="I647" s="140">
        <v>44972.0</v>
      </c>
      <c r="J647" s="270"/>
      <c r="K647" s="270"/>
      <c r="L647" s="270"/>
      <c r="M647" s="270"/>
      <c r="N647" s="270"/>
      <c r="O647" s="270"/>
      <c r="P647" s="270"/>
      <c r="Q647" s="270"/>
      <c r="R647" s="270"/>
      <c r="S647" s="270"/>
      <c r="T647" s="270"/>
      <c r="U647" s="270"/>
      <c r="V647" s="270"/>
      <c r="W647" s="270"/>
      <c r="X647" s="270"/>
      <c r="Y647" s="270"/>
      <c r="Z647" s="270"/>
    </row>
    <row r="648" ht="15.75" customHeight="1">
      <c r="A648" s="111" t="s">
        <v>1851</v>
      </c>
      <c r="B648" s="111" t="str">
        <f>VLOOKUP(A648,Register!B:D,3,FALSE)</f>
        <v>0,18x808x908 HBI BLANK</v>
      </c>
      <c r="C648" s="525" t="str">
        <f>VLOOKUP(B648,'Tech. sheet (2)'!A:G,5,FALSE)</f>
        <v>0,18x808x908 2,8/2,8 TH550</v>
      </c>
      <c r="D648" s="437" t="str">
        <f>VLOOKUP(B648,'Tech. sheet (2)'!A:G,6,FALSE)</f>
        <v>M-808-908-180TH550S2828-HBI BLANK</v>
      </c>
      <c r="E648" s="436" t="str">
        <f>VLOOKUP(B648,'Tech. sheet (2)'!A:H,8,FALSE)</f>
        <v>СКРОЛЛ</v>
      </c>
      <c r="F648" s="436" t="str">
        <f>VLOOKUP(B648,'Tech. sheet (2)'!A:J,9,FALSE)</f>
        <v>900х771</v>
      </c>
      <c r="G648" s="436">
        <f>VLOOKUP(B648,'Tech. sheet (2)'!A:J,10,FALSE)</f>
        <v>1600</v>
      </c>
      <c r="H648" s="436">
        <f>VLOOKUP(A648,Register!B:E,4,FALSE)</f>
        <v>34000</v>
      </c>
      <c r="I648" s="129">
        <v>44972.0</v>
      </c>
      <c r="J648" s="270"/>
      <c r="K648" s="270"/>
      <c r="L648" s="270"/>
      <c r="M648" s="270"/>
      <c r="N648" s="270"/>
      <c r="O648" s="270"/>
      <c r="P648" s="270"/>
      <c r="Q648" s="270"/>
      <c r="R648" s="270"/>
      <c r="S648" s="270"/>
      <c r="T648" s="270"/>
      <c r="U648" s="270"/>
      <c r="V648" s="270"/>
      <c r="W648" s="270"/>
      <c r="X648" s="270"/>
      <c r="Y648" s="270"/>
      <c r="Z648" s="270"/>
    </row>
    <row r="649" ht="15.75" customHeight="1">
      <c r="A649" s="111" t="s">
        <v>1852</v>
      </c>
      <c r="B649" s="111" t="str">
        <f>VLOOKUP(A649,Register!B:D,3,FALSE)</f>
        <v>0,14x975x925 G/C</v>
      </c>
      <c r="C649" s="525" t="str">
        <f>VLOOKUP(B649,'Tech. sheet (2)'!A:G,5,FALSE)</f>
        <v>0,14x975x925 2,8/2,8 TS550</v>
      </c>
      <c r="D649" s="437" t="str">
        <f>VLOOKUP(B649,'Tech. sheet (2)'!A:G,6,FALSE)</f>
        <v>T-975-925-140TS550S2828-RAS</v>
      </c>
      <c r="E649" s="436" t="str">
        <f>VLOOKUP(B649,'Tech. sheet (2)'!A:H,8,FALSE)</f>
        <v>ПРЯМ</v>
      </c>
      <c r="F649" s="436" t="str">
        <f>VLOOKUP(B649,'Tech. sheet (2)'!A:J,9,FALSE)</f>
        <v>900 х 950</v>
      </c>
      <c r="G649" s="436">
        <f>VLOOKUP(B649,'Tech. sheet (2)'!A:J,10,FALSE)</f>
        <v>1500</v>
      </c>
      <c r="H649" s="436">
        <f>VLOOKUP(A649,Register!B:E,4,FALSE)</f>
        <v>20000</v>
      </c>
      <c r="I649" s="129">
        <v>44972.0</v>
      </c>
      <c r="J649" s="270"/>
      <c r="K649" s="270"/>
      <c r="L649" s="270"/>
      <c r="M649" s="270"/>
      <c r="N649" s="270"/>
      <c r="O649" s="270"/>
      <c r="P649" s="270"/>
      <c r="Q649" s="270"/>
      <c r="R649" s="270"/>
      <c r="S649" s="270"/>
      <c r="T649" s="270"/>
      <c r="U649" s="270"/>
      <c r="V649" s="270"/>
      <c r="W649" s="270"/>
      <c r="X649" s="270"/>
      <c r="Y649" s="270"/>
      <c r="Z649" s="270"/>
    </row>
    <row r="650" ht="15.75" customHeight="1">
      <c r="A650" s="141" t="s">
        <v>1853</v>
      </c>
      <c r="B650" s="175" t="str">
        <f>VLOOKUP(A650,Register!B:D,3,FALSE)</f>
        <v>0,15x975x925 G/C RAS</v>
      </c>
      <c r="C650" s="531" t="str">
        <f>VLOOKUP(B650,'Tech. sheet (2)'!A:G,5,FALSE)</f>
        <v>0,15x975x925 2,8/2,8 TS550</v>
      </c>
      <c r="D650" s="515" t="str">
        <f>VLOOKUP(B650,'Tech. sheet (2)'!A:G,6,FALSE)</f>
        <v>T-975-925-150TS550S2828-RAS</v>
      </c>
      <c r="E650" s="532" t="str">
        <f>VLOOKUP(B650,'Tech. sheet (2)'!A:H,8,FALSE)</f>
        <v>ПРЯМ</v>
      </c>
      <c r="F650" s="532" t="str">
        <f>VLOOKUP(B650,'Tech. sheet (2)'!A:J,9,FALSE)</f>
        <v>900 х 950</v>
      </c>
      <c r="G650" s="532">
        <f>VLOOKUP(B650,'Tech. sheet (2)'!A:J,10,FALSE)</f>
        <v>1500</v>
      </c>
      <c r="H650" s="532">
        <f>VLOOKUP(A650,Register!B:E,4,FALSE)</f>
        <v>30000</v>
      </c>
      <c r="I650" s="140">
        <v>44972.0</v>
      </c>
      <c r="J650" s="270"/>
      <c r="K650" s="270"/>
      <c r="L650" s="270"/>
      <c r="M650" s="270"/>
      <c r="N650" s="270"/>
      <c r="O650" s="270"/>
      <c r="P650" s="270"/>
      <c r="Q650" s="270"/>
      <c r="R650" s="270"/>
      <c r="S650" s="270"/>
      <c r="T650" s="270"/>
      <c r="U650" s="270"/>
      <c r="V650" s="270"/>
      <c r="W650" s="270"/>
      <c r="X650" s="270"/>
      <c r="Y650" s="270"/>
      <c r="Z650" s="270"/>
    </row>
    <row r="651" ht="15.75" customHeight="1">
      <c r="A651" s="111" t="s">
        <v>1855</v>
      </c>
      <c r="B651" s="111" t="str">
        <f>VLOOKUP(A651,Register!B:D,3,FALSE)</f>
        <v>0,15x918x925 G/C RAS</v>
      </c>
      <c r="C651" s="525" t="str">
        <f>VLOOKUP(B651,'Tech. sheet (2)'!A:G,5,FALSE)</f>
        <v>0,15x918x925 2,8/2,8 TS550</v>
      </c>
      <c r="D651" s="437" t="str">
        <f>VLOOKUP(B651,'Tech. sheet (2)'!A:G,6,FALSE)</f>
        <v>T-918-925-150TS550S2828-RAS</v>
      </c>
      <c r="E651" s="436" t="str">
        <f>VLOOKUP(B651,'Tech. sheet (2)'!A:H,8,FALSE)</f>
        <v>ПРЯМ</v>
      </c>
      <c r="F651" s="436" t="str">
        <f>VLOOKUP(B651,'Tech. sheet (2)'!A:J,9,FALSE)</f>
        <v>900x893</v>
      </c>
      <c r="G651" s="436">
        <f>VLOOKUP(B651,'Tech. sheet (2)'!A:J,10,FALSE)</f>
        <v>1500</v>
      </c>
      <c r="H651" s="436">
        <f>VLOOKUP(A651,Register!B:E,4,FALSE)</f>
        <v>10000</v>
      </c>
      <c r="I651" s="129">
        <v>44972.0</v>
      </c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270"/>
      <c r="U651" s="270"/>
      <c r="V651" s="270"/>
      <c r="W651" s="270"/>
      <c r="X651" s="270"/>
      <c r="Y651" s="270"/>
      <c r="Z651" s="270"/>
    </row>
    <row r="652" ht="15.75" customHeight="1">
      <c r="A652" s="111" t="s">
        <v>1857</v>
      </c>
      <c r="B652" s="111" t="str">
        <f>VLOOKUP(A652,Register!B:D,3,FALSE)</f>
        <v>0,14x920x778 Alu/C RAS</v>
      </c>
      <c r="C652" s="525" t="str">
        <f>VLOOKUP(B652,'Tech. sheet (2)'!A:G,5,FALSE)</f>
        <v>0,14x920x778 2,8/2,8 TS340</v>
      </c>
      <c r="D652" s="437" t="str">
        <f>VLOOKUP(B652,'Tech. sheet (2)'!A:G,6,FALSE)</f>
        <v>M-920-778-140TS340S2828-RAS</v>
      </c>
      <c r="E652" s="436" t="str">
        <f>VLOOKUP(B652,'Tech. sheet (2)'!A:H,8,FALSE)</f>
        <v>СКРОЛЛ</v>
      </c>
      <c r="F652" s="436" t="str">
        <f>VLOOKUP(B652,'Tech. sheet (2)'!A:J,9,FALSE)</f>
        <v>818х895</v>
      </c>
      <c r="G652" s="436">
        <f>VLOOKUP(B652,'Tech. sheet (2)'!A:J,10,FALSE)</f>
        <v>1600</v>
      </c>
      <c r="H652" s="436">
        <f>VLOOKUP(A652,Register!B:E,4,FALSE)</f>
        <v>20000</v>
      </c>
      <c r="I652" s="129">
        <v>44973.0</v>
      </c>
      <c r="J652" s="270"/>
      <c r="K652" s="270"/>
      <c r="L652" s="270"/>
      <c r="M652" s="270"/>
      <c r="N652" s="270"/>
      <c r="O652" s="270"/>
      <c r="P652" s="270"/>
      <c r="Q652" s="270"/>
      <c r="R652" s="270"/>
      <c r="S652" s="270"/>
      <c r="T652" s="270"/>
      <c r="U652" s="270"/>
      <c r="V652" s="270"/>
      <c r="W652" s="270"/>
      <c r="X652" s="270"/>
      <c r="Y652" s="270"/>
      <c r="Z652" s="270"/>
    </row>
    <row r="653" ht="15.75" customHeight="1">
      <c r="A653" s="141" t="s">
        <v>1859</v>
      </c>
      <c r="B653" s="175" t="str">
        <f>VLOOKUP(A653,Register!B:D,3,FALSE)</f>
        <v>0,16x920x778 Alu/C</v>
      </c>
      <c r="C653" s="531" t="str">
        <f>VLOOKUP(B653,'Tech. sheet (2)'!A:G,5,FALSE)</f>
        <v>0,16x920x778 2,8/2,8 TS340</v>
      </c>
      <c r="D653" s="515" t="str">
        <f>VLOOKUP(B653,'Tech. sheet (2)'!A:G,6,FALSE)</f>
        <v>M-920-778-160TS340S2828-RAS ARP</v>
      </c>
      <c r="E653" s="532" t="str">
        <f>VLOOKUP(B653,'Tech. sheet (2)'!A:H,8,FALSE)</f>
        <v>СКРОЛЛ</v>
      </c>
      <c r="F653" s="532" t="str">
        <f>VLOOKUP(B653,'Tech. sheet (2)'!A:J,9,FALSE)</f>
        <v>818х895</v>
      </c>
      <c r="G653" s="532">
        <f>VLOOKUP(B653,'Tech. sheet (2)'!A:J,10,FALSE)</f>
        <v>1600</v>
      </c>
      <c r="H653" s="532">
        <f>VLOOKUP(A653,Register!B:E,4,FALSE)</f>
        <v>20000</v>
      </c>
      <c r="I653" s="140">
        <v>44973.0</v>
      </c>
      <c r="J653" s="270"/>
      <c r="K653" s="270"/>
      <c r="L653" s="270"/>
      <c r="M653" s="270"/>
      <c r="N653" s="270"/>
      <c r="O653" s="270"/>
      <c r="P653" s="270"/>
      <c r="Q653" s="270"/>
      <c r="R653" s="270"/>
      <c r="S653" s="270"/>
      <c r="T653" s="270"/>
      <c r="U653" s="270"/>
      <c r="V653" s="270"/>
      <c r="W653" s="270"/>
      <c r="X653" s="270"/>
      <c r="Y653" s="270"/>
      <c r="Z653" s="270"/>
    </row>
    <row r="654" ht="15.75" customHeight="1">
      <c r="A654" s="111" t="s">
        <v>1860</v>
      </c>
      <c r="B654" s="111" t="str">
        <f>VLOOKUP(A654,Register!B:D,3,FALSE)</f>
        <v>OT62-ELQ6216A2A  USK ver3</v>
      </c>
      <c r="C654" s="525" t="str">
        <f>VLOOKUP(B654,'Tech. sheet (2)'!A:G,5,FALSE)</f>
        <v>0,17x954x848 2,8/2,8 TH435</v>
      </c>
      <c r="D654" s="437" t="str">
        <f>VLOOKUP(B654,'Tech. sheet (2)'!A:G,6,FALSE)</f>
        <v>M-954-848-170TH435S2828-USK</v>
      </c>
      <c r="E654" s="436" t="str">
        <f>VLOOKUP(B654,'Tech. sheet (2)'!A:H,8,FALSE)</f>
        <v>СКРОЛЛ</v>
      </c>
      <c r="F654" s="436" t="str">
        <f>VLOOKUP(B654,'Tech. sheet (2)'!A:J,9,FALSE)</f>
        <v>830x917</v>
      </c>
      <c r="G654" s="436">
        <f>VLOOKUP(B654,'Tech. sheet (2)'!A:J,10,FALSE)</f>
        <v>1500</v>
      </c>
      <c r="H654" s="436">
        <f>VLOOKUP(A654,Register!B:E,4,FALSE)</f>
        <v>25000</v>
      </c>
      <c r="I654" s="129">
        <v>44973.0</v>
      </c>
      <c r="J654" s="270"/>
      <c r="K654" s="270"/>
      <c r="L654" s="270"/>
      <c r="M654" s="270"/>
      <c r="N654" s="270"/>
      <c r="O654" s="270"/>
      <c r="P654" s="270"/>
      <c r="Q654" s="270"/>
      <c r="R654" s="270"/>
      <c r="S654" s="270"/>
      <c r="T654" s="270"/>
      <c r="U654" s="270"/>
      <c r="V654" s="270"/>
      <c r="W654" s="270"/>
      <c r="X654" s="270"/>
      <c r="Y654" s="270"/>
      <c r="Z654" s="270"/>
    </row>
    <row r="655" ht="15.75" customHeight="1">
      <c r="A655" s="111" t="s">
        <v>1861</v>
      </c>
      <c r="B655" s="111" t="str">
        <f>VLOOKUP(A655,Register!B:D,3,FALSE)</f>
        <v>OT62-ELQ6216A2A ver2</v>
      </c>
      <c r="C655" s="525" t="str">
        <f>VLOOKUP(B655,'Tech. sheet (2)'!A:G,5,FALSE)</f>
        <v>0,17x954x848 2,8/2,8 TH435</v>
      </c>
      <c r="D655" s="437" t="str">
        <f>VLOOKUP(B655,'Tech. sheet (2)'!A:G,6,FALSE)</f>
        <v>M-954-848-170TH435S2828-HBI</v>
      </c>
      <c r="E655" s="436" t="str">
        <f>VLOOKUP(B655,'Tech. sheet (2)'!A:H,8,FALSE)</f>
        <v>СКРОЛЛ</v>
      </c>
      <c r="F655" s="436" t="str">
        <f>VLOOKUP(B655,'Tech. sheet (2)'!A:J,9,FALSE)</f>
        <v>830x917</v>
      </c>
      <c r="G655" s="436">
        <f>VLOOKUP(B655,'Tech. sheet (2)'!A:J,10,FALSE)</f>
        <v>1500</v>
      </c>
      <c r="H655" s="436">
        <f>VLOOKUP(A655,Register!B:E,4,FALSE)</f>
        <v>25000</v>
      </c>
      <c r="I655" s="129">
        <v>44973.0</v>
      </c>
      <c r="J655" s="270"/>
      <c r="K655" s="270"/>
      <c r="L655" s="270"/>
      <c r="M655" s="270"/>
      <c r="N655" s="270"/>
      <c r="O655" s="270"/>
      <c r="P655" s="270"/>
      <c r="Q655" s="270"/>
      <c r="R655" s="270"/>
      <c r="S655" s="270"/>
      <c r="T655" s="270"/>
      <c r="U655" s="270"/>
      <c r="V655" s="270"/>
      <c r="W655" s="270"/>
      <c r="X655" s="270"/>
      <c r="Y655" s="270"/>
      <c r="Z655" s="270"/>
    </row>
    <row r="656" ht="15.75" customHeight="1">
      <c r="A656" s="141" t="s">
        <v>1862</v>
      </c>
      <c r="B656" s="175" t="str">
        <f>VLOOKUP(A656,Register!B:D,3,FALSE)</f>
        <v>0,15x918x925 G/C RAS</v>
      </c>
      <c r="C656" s="531" t="str">
        <f>VLOOKUP(B656,'Tech. sheet (2)'!A:G,5,FALSE)</f>
        <v>0,15x918x925 2,8/2,8 TS550</v>
      </c>
      <c r="D656" s="515" t="str">
        <f>VLOOKUP(B656,'Tech. sheet (2)'!A:G,6,FALSE)</f>
        <v>T-918-925-150TS550S2828-RAS</v>
      </c>
      <c r="E656" s="532" t="str">
        <f>VLOOKUP(B656,'Tech. sheet (2)'!A:H,8,FALSE)</f>
        <v>ПРЯМ</v>
      </c>
      <c r="F656" s="532" t="str">
        <f>VLOOKUP(B656,'Tech. sheet (2)'!A:J,9,FALSE)</f>
        <v>900x893</v>
      </c>
      <c r="G656" s="532">
        <f>VLOOKUP(B656,'Tech. sheet (2)'!A:J,10,FALSE)</f>
        <v>1500</v>
      </c>
      <c r="H656" s="532">
        <f>VLOOKUP(A656,Register!B:E,4,FALSE)</f>
        <v>20000</v>
      </c>
      <c r="I656" s="140">
        <v>44974.0</v>
      </c>
      <c r="J656" s="270"/>
      <c r="K656" s="270"/>
      <c r="L656" s="270"/>
      <c r="M656" s="270"/>
      <c r="N656" s="270"/>
      <c r="O656" s="270"/>
      <c r="P656" s="270"/>
      <c r="Q656" s="270"/>
      <c r="R656" s="270"/>
      <c r="S656" s="270"/>
      <c r="T656" s="270"/>
      <c r="U656" s="270"/>
      <c r="V656" s="270"/>
      <c r="W656" s="270"/>
      <c r="X656" s="270"/>
      <c r="Y656" s="270"/>
      <c r="Z656" s="270"/>
    </row>
    <row r="657" ht="15.75" customHeight="1">
      <c r="A657" s="111" t="s">
        <v>1864</v>
      </c>
      <c r="B657" s="111" t="str">
        <f>VLOOKUP(A657,Register!B:D,3,FALSE)</f>
        <v>0,17x838x942 ALU/С</v>
      </c>
      <c r="C657" s="525" t="str">
        <f>VLOOKUP(B657,'Tech. sheet (2)'!A:G,5,FALSE)</f>
        <v>0,17x838x942 2,0/2,8 TH550</v>
      </c>
      <c r="D657" s="437" t="str">
        <f>VLOOKUP(B657,'Tech. sheet (2)'!A:G,6,FALSE)</f>
        <v>T-838-942-170TH550F2820-HBI</v>
      </c>
      <c r="E657" s="436" t="str">
        <f>VLOOKUP(B657,'Tech. sheet (2)'!A:H,8,FALSE)</f>
        <v>ПРЯМ</v>
      </c>
      <c r="F657" s="436" t="str">
        <f>VLOOKUP(B657,'Tech. sheet (2)'!A:J,9,FALSE)</f>
        <v>917х813</v>
      </c>
      <c r="G657" s="436">
        <f>VLOOKUP(B657,'Tech. sheet (2)'!A:J,10,FALSE)</f>
        <v>1500</v>
      </c>
      <c r="H657" s="436">
        <f>VLOOKUP(A657,Register!B:E,4,FALSE)</f>
        <v>10000</v>
      </c>
      <c r="I657" s="129">
        <v>44974.0</v>
      </c>
      <c r="J657" s="270"/>
      <c r="K657" s="270"/>
      <c r="L657" s="270"/>
      <c r="M657" s="270"/>
      <c r="N657" s="270"/>
      <c r="O657" s="270"/>
      <c r="P657" s="270"/>
      <c r="Q657" s="270"/>
      <c r="R657" s="270"/>
      <c r="S657" s="270"/>
      <c r="T657" s="270"/>
      <c r="U657" s="270"/>
      <c r="V657" s="270"/>
      <c r="W657" s="270"/>
      <c r="X657" s="270"/>
      <c r="Y657" s="270"/>
      <c r="Z657" s="270"/>
    </row>
    <row r="658" ht="15.75" customHeight="1">
      <c r="A658" s="111" t="s">
        <v>1863</v>
      </c>
      <c r="B658" s="111" t="str">
        <f>VLOOKUP(A658,Register!B:D,3,FALSE)</f>
        <v>0,17x896x795 BLANK</v>
      </c>
      <c r="C658" s="525" t="str">
        <f>VLOOKUP(B658,'Tech. sheet (2)'!A:G,5,FALSE)</f>
        <v>0,17x896x795 2,8/2,8 TH550</v>
      </c>
      <c r="D658" s="437" t="str">
        <f>VLOOKUP(B658,'Tech. sheet (2)'!A:G,6,FALSE)</f>
        <v>T-896-795-170TH550F2828-HBI BLANK</v>
      </c>
      <c r="E658" s="436" t="str">
        <f>VLOOKUP(B658,'Tech. sheet (2)'!A:H,8,FALSE)</f>
        <v>ПРЯМ</v>
      </c>
      <c r="F658" s="436" t="str">
        <f>VLOOKUP(B658,'Tech. sheet (2)'!A:J,9,FALSE)</f>
        <v>770х869</v>
      </c>
      <c r="G658" s="436">
        <f>VLOOKUP(B658,'Tech. sheet (2)'!A:J,10,FALSE)</f>
        <v>1500</v>
      </c>
      <c r="H658" s="436">
        <f>VLOOKUP(A658,Register!B:E,4,FALSE)</f>
        <v>10000</v>
      </c>
      <c r="I658" s="129">
        <v>44974.0</v>
      </c>
      <c r="J658" s="270"/>
      <c r="K658" s="270"/>
      <c r="L658" s="270"/>
      <c r="M658" s="270"/>
      <c r="N658" s="270"/>
      <c r="O658" s="270"/>
      <c r="P658" s="270"/>
      <c r="Q658" s="270"/>
      <c r="R658" s="270"/>
      <c r="S658" s="270"/>
      <c r="T658" s="270"/>
      <c r="U658" s="270"/>
      <c r="V658" s="270"/>
      <c r="W658" s="270"/>
      <c r="X658" s="270"/>
      <c r="Y658" s="270"/>
      <c r="Z658" s="270"/>
    </row>
    <row r="659" ht="15.75" customHeight="1">
      <c r="A659" s="141" t="s">
        <v>1865</v>
      </c>
      <c r="B659" s="175" t="str">
        <f>VLOOKUP(A659,Register!B:D,3,FALSE)</f>
        <v>0,19x895x907 BLANK</v>
      </c>
      <c r="C659" s="531" t="str">
        <f>VLOOKUP(B659,'Tech. sheet (2)'!A:G,5,FALSE)</f>
        <v>0,19x895x907 2,8/2,0 TH550</v>
      </c>
      <c r="D659" s="515" t="str">
        <f>VLOOKUP(B659,'Tech. sheet (2)'!A:G,6,FALSE)</f>
        <v>M-895-907-190TH550F2820-HBI BLANK</v>
      </c>
      <c r="E659" s="532" t="str">
        <f>VLOOKUP(B659,'Tech. sheet (2)'!A:H,8,FALSE)</f>
        <v>СКРОЛЛ</v>
      </c>
      <c r="F659" s="532" t="str">
        <f>VLOOKUP(B659,'Tech. sheet (2)'!A:J,9,FALSE)</f>
        <v>932х870</v>
      </c>
      <c r="G659" s="532">
        <f>VLOOKUP(B659,'Tech. sheet (2)'!A:J,10,FALSE)</f>
        <v>1500</v>
      </c>
      <c r="H659" s="532">
        <f>VLOOKUP(A659,Register!B:E,4,FALSE)</f>
        <v>30000</v>
      </c>
      <c r="I659" s="140">
        <v>44977.0</v>
      </c>
      <c r="J659" s="270"/>
      <c r="K659" s="270"/>
      <c r="L659" s="270"/>
      <c r="M659" s="270"/>
      <c r="N659" s="270"/>
      <c r="O659" s="270"/>
      <c r="P659" s="270"/>
      <c r="Q659" s="270"/>
      <c r="R659" s="270"/>
      <c r="S659" s="270"/>
      <c r="T659" s="270"/>
      <c r="U659" s="270"/>
      <c r="V659" s="270"/>
      <c r="W659" s="270"/>
      <c r="X659" s="270"/>
      <c r="Y659" s="270"/>
      <c r="Z659" s="270"/>
    </row>
    <row r="660" ht="15.75" customHeight="1">
      <c r="A660" s="111" t="s">
        <v>1866</v>
      </c>
      <c r="B660" s="111" t="str">
        <f>VLOOKUP(A660,Register!B:D,3,FALSE)</f>
        <v>0,19x895x907 BLANK</v>
      </c>
      <c r="C660" s="525" t="str">
        <f>VLOOKUP(B660,'Tech. sheet (2)'!A:G,5,FALSE)</f>
        <v>0,19x895x907 2,8/2,0 TH550</v>
      </c>
      <c r="D660" s="437" t="str">
        <f>VLOOKUP(B660,'Tech. sheet (2)'!A:G,6,FALSE)</f>
        <v>M-895-907-190TH550F2820-HBI BLANK</v>
      </c>
      <c r="E660" s="436" t="str">
        <f>VLOOKUP(B660,'Tech. sheet (2)'!A:H,8,FALSE)</f>
        <v>СКРОЛЛ</v>
      </c>
      <c r="F660" s="436" t="str">
        <f>VLOOKUP(B660,'Tech. sheet (2)'!A:J,9,FALSE)</f>
        <v>932х870</v>
      </c>
      <c r="G660" s="436">
        <f>VLOOKUP(B660,'Tech. sheet (2)'!A:J,10,FALSE)</f>
        <v>1500</v>
      </c>
      <c r="H660" s="436">
        <f>VLOOKUP(A660,Register!B:E,4,FALSE)</f>
        <v>30000</v>
      </c>
      <c r="I660" s="129">
        <v>44977.0</v>
      </c>
      <c r="J660" s="270"/>
      <c r="K660" s="270"/>
      <c r="L660" s="270"/>
      <c r="M660" s="270"/>
      <c r="N660" s="270"/>
      <c r="O660" s="270"/>
      <c r="P660" s="270"/>
      <c r="Q660" s="270"/>
      <c r="R660" s="270"/>
      <c r="S660" s="270"/>
      <c r="T660" s="270"/>
      <c r="U660" s="270"/>
      <c r="V660" s="270"/>
      <c r="W660" s="270"/>
      <c r="X660" s="270"/>
      <c r="Y660" s="270"/>
      <c r="Z660" s="270"/>
    </row>
    <row r="661" ht="15.75" customHeight="1">
      <c r="A661" s="111" t="s">
        <v>1867</v>
      </c>
      <c r="B661" s="111" t="str">
        <f>VLOOKUP(A661,Register!B:D,3,FALSE)</f>
        <v>0,17x896x795 W/C</v>
      </c>
      <c r="C661" s="525" t="str">
        <f>VLOOKUP(B661,'Tech. sheet (2)'!A:G,5,FALSE)</f>
        <v>0,17x896x795 2,8/2,8 TH550</v>
      </c>
      <c r="D661" s="437" t="str">
        <f>VLOOKUP(B661,'Tech. sheet (2)'!A:G,6,FALSE)</f>
        <v>T-896-795-170TH550F2828-HBI</v>
      </c>
      <c r="E661" s="436" t="str">
        <f>VLOOKUP(B661,'Tech. sheet (2)'!A:H,8,FALSE)</f>
        <v>ПРЯМ</v>
      </c>
      <c r="F661" s="436" t="str">
        <f>VLOOKUP(B661,'Tech. sheet (2)'!A:J,9,FALSE)</f>
        <v>770х869</v>
      </c>
      <c r="G661" s="436">
        <f>VLOOKUP(B661,'Tech. sheet (2)'!A:J,10,FALSE)</f>
        <v>1500</v>
      </c>
      <c r="H661" s="436">
        <f>VLOOKUP(A661,Register!B:E,4,FALSE)</f>
        <v>40000</v>
      </c>
      <c r="I661" s="129">
        <v>44977.0</v>
      </c>
      <c r="J661" s="270"/>
      <c r="K661" s="270"/>
      <c r="L661" s="270"/>
      <c r="M661" s="270"/>
      <c r="N661" s="270"/>
      <c r="O661" s="270"/>
      <c r="P661" s="270"/>
      <c r="Q661" s="270"/>
      <c r="R661" s="270"/>
      <c r="S661" s="270"/>
      <c r="T661" s="270"/>
      <c r="U661" s="270"/>
      <c r="V661" s="270"/>
      <c r="W661" s="270"/>
      <c r="X661" s="270"/>
      <c r="Y661" s="270"/>
      <c r="Z661" s="270"/>
    </row>
    <row r="662" ht="15.75" customHeight="1">
      <c r="A662" s="141" t="s">
        <v>1868</v>
      </c>
      <c r="B662" s="175" t="str">
        <f>VLOOKUP(A662,Register!B:D,3,FALSE)</f>
        <v>0,15x918x925 G/C RAS</v>
      </c>
      <c r="C662" s="531" t="str">
        <f>VLOOKUP(B662,'Tech. sheet (2)'!A:G,5,FALSE)</f>
        <v>0,15x918x925 2,8/2,8 TS550</v>
      </c>
      <c r="D662" s="515" t="str">
        <f>VLOOKUP(B662,'Tech. sheet (2)'!A:G,6,FALSE)</f>
        <v>T-918-925-150TS550S2828-RAS</v>
      </c>
      <c r="E662" s="532" t="str">
        <f>VLOOKUP(B662,'Tech. sheet (2)'!A:H,8,FALSE)</f>
        <v>ПРЯМ</v>
      </c>
      <c r="F662" s="532" t="str">
        <f>VLOOKUP(B662,'Tech. sheet (2)'!A:J,9,FALSE)</f>
        <v>900x893</v>
      </c>
      <c r="G662" s="532">
        <f>VLOOKUP(B662,'Tech. sheet (2)'!A:J,10,FALSE)</f>
        <v>1500</v>
      </c>
      <c r="H662" s="532">
        <f>VLOOKUP(A662,Register!B:E,4,FALSE)</f>
        <v>20000</v>
      </c>
      <c r="I662" s="140">
        <v>44978.0</v>
      </c>
      <c r="J662" s="270"/>
      <c r="K662" s="270"/>
      <c r="L662" s="270"/>
      <c r="M662" s="270"/>
      <c r="N662" s="270"/>
      <c r="O662" s="270"/>
      <c r="P662" s="270"/>
      <c r="Q662" s="270"/>
      <c r="R662" s="270"/>
      <c r="S662" s="270"/>
      <c r="T662" s="270"/>
      <c r="U662" s="270"/>
      <c r="V662" s="270"/>
      <c r="W662" s="270"/>
      <c r="X662" s="270"/>
      <c r="Y662" s="270"/>
      <c r="Z662" s="270"/>
    </row>
    <row r="663" ht="15.75" customHeight="1">
      <c r="A663" s="111" t="s">
        <v>1869</v>
      </c>
      <c r="B663" s="111" t="str">
        <f>VLOOKUP(A663,Register!B:D,3,FALSE)</f>
        <v>0,15x918x925 G/C RAS</v>
      </c>
      <c r="C663" s="525" t="str">
        <f>VLOOKUP(B663,'Tech. sheet (2)'!A:G,5,FALSE)</f>
        <v>0,15x918x925 2,8/2,8 TS550</v>
      </c>
      <c r="D663" s="437" t="str">
        <f>VLOOKUP(B663,'Tech. sheet (2)'!A:G,6,FALSE)</f>
        <v>T-918-925-150TS550S2828-RAS</v>
      </c>
      <c r="E663" s="436" t="str">
        <f>VLOOKUP(B663,'Tech. sheet (2)'!A:H,8,FALSE)</f>
        <v>ПРЯМ</v>
      </c>
      <c r="F663" s="436" t="str">
        <f>VLOOKUP(B663,'Tech. sheet (2)'!A:J,9,FALSE)</f>
        <v>900x893</v>
      </c>
      <c r="G663" s="436">
        <f>VLOOKUP(B663,'Tech. sheet (2)'!A:J,10,FALSE)</f>
        <v>1500</v>
      </c>
      <c r="H663" s="436">
        <f>VLOOKUP(A663,Register!B:E,4,FALSE)</f>
        <v>20000</v>
      </c>
      <c r="I663" s="129">
        <v>44978.0</v>
      </c>
      <c r="J663" s="270"/>
      <c r="K663" s="270"/>
      <c r="L663" s="270"/>
      <c r="M663" s="270"/>
      <c r="N663" s="270"/>
      <c r="O663" s="270"/>
      <c r="P663" s="270"/>
      <c r="Q663" s="270"/>
      <c r="R663" s="270"/>
      <c r="S663" s="270"/>
      <c r="T663" s="270"/>
      <c r="U663" s="270"/>
      <c r="V663" s="270"/>
      <c r="W663" s="270"/>
      <c r="X663" s="270"/>
      <c r="Y663" s="270"/>
      <c r="Z663" s="270"/>
    </row>
    <row r="664" ht="15.75" customHeight="1">
      <c r="A664" s="111" t="s">
        <v>1870</v>
      </c>
      <c r="B664" s="111" t="str">
        <f>VLOOKUP(A664,Register!B:D,3,FALSE)</f>
        <v>0,15x918x925 G/C RAS</v>
      </c>
      <c r="C664" s="525" t="str">
        <f>VLOOKUP(B664,'Tech. sheet (2)'!A:G,5,FALSE)</f>
        <v>0,15x918x925 2,8/2,8 TS550</v>
      </c>
      <c r="D664" s="437" t="str">
        <f>VLOOKUP(B664,'Tech. sheet (2)'!A:G,6,FALSE)</f>
        <v>T-918-925-150TS550S2828-RAS</v>
      </c>
      <c r="E664" s="436" t="str">
        <f>VLOOKUP(B664,'Tech. sheet (2)'!A:H,8,FALSE)</f>
        <v>ПРЯМ</v>
      </c>
      <c r="F664" s="436" t="str">
        <f>VLOOKUP(B664,'Tech. sheet (2)'!A:J,9,FALSE)</f>
        <v>900x893</v>
      </c>
      <c r="G664" s="436">
        <f>VLOOKUP(B664,'Tech. sheet (2)'!A:J,10,FALSE)</f>
        <v>1500</v>
      </c>
      <c r="H664" s="436">
        <f>VLOOKUP(A664,Register!B:E,4,FALSE)</f>
        <v>20000</v>
      </c>
      <c r="I664" s="129">
        <v>44978.0</v>
      </c>
      <c r="J664" s="270"/>
      <c r="K664" s="270"/>
      <c r="L664" s="270"/>
      <c r="M664" s="270"/>
      <c r="N664" s="270"/>
      <c r="O664" s="270"/>
      <c r="P664" s="270"/>
      <c r="Q664" s="270"/>
      <c r="R664" s="270"/>
      <c r="S664" s="270"/>
      <c r="T664" s="270"/>
      <c r="U664" s="270"/>
      <c r="V664" s="270"/>
      <c r="W664" s="270"/>
      <c r="X664" s="270"/>
      <c r="Y664" s="270"/>
      <c r="Z664" s="270"/>
    </row>
    <row r="665" ht="15.75" customHeight="1">
      <c r="A665" s="141" t="s">
        <v>1871</v>
      </c>
      <c r="B665" s="175" t="str">
        <f>VLOOKUP(A665,Register!B:D,3,FALSE)</f>
        <v>OT96-15VK05 HBIS</v>
      </c>
      <c r="C665" s="531" t="str">
        <f>VLOOKUP(B665,'Tech. sheet (2)'!A:G,5,FALSE)</f>
        <v>0,20x808x908 2,8/2,8 TH550</v>
      </c>
      <c r="D665" s="515" t="str">
        <f>VLOOKUP(B665,'Tech. sheet (2)'!A:G,6,FALSE)</f>
        <v>M-808-908-200TH550S2828-HBI</v>
      </c>
      <c r="E665" s="532" t="str">
        <f>VLOOKUP(B665,'Tech. sheet (2)'!A:H,8,FALSE)</f>
        <v>СКРОЛЛ</v>
      </c>
      <c r="F665" s="532" t="str">
        <f>VLOOKUP(B665,'Tech. sheet (2)'!A:J,9,FALSE)</f>
        <v>900х771</v>
      </c>
      <c r="G665" s="532">
        <f>VLOOKUP(B665,'Tech. sheet (2)'!A:J,10,FALSE)</f>
        <v>1600</v>
      </c>
      <c r="H665" s="532">
        <f>VLOOKUP(A665,Register!B:E,4,FALSE)</f>
        <v>7000</v>
      </c>
      <c r="I665" s="140">
        <v>44978.0</v>
      </c>
      <c r="J665" s="270"/>
      <c r="K665" s="270"/>
      <c r="L665" s="270"/>
      <c r="M665" s="270"/>
      <c r="N665" s="270"/>
      <c r="O665" s="270"/>
      <c r="P665" s="270"/>
      <c r="Q665" s="270"/>
      <c r="R665" s="270"/>
      <c r="S665" s="270"/>
      <c r="T665" s="270"/>
      <c r="U665" s="270"/>
      <c r="V665" s="270"/>
      <c r="W665" s="270"/>
      <c r="X665" s="270"/>
      <c r="Y665" s="270"/>
      <c r="Z665" s="270"/>
    </row>
    <row r="666" ht="15.75" customHeight="1">
      <c r="A666" s="111" t="s">
        <v>1873</v>
      </c>
      <c r="B666" s="111" t="str">
        <f>VLOOKUP(A666,Register!B:D,3,FALSE)</f>
        <v>OT153-ELQ0561A2A HBI</v>
      </c>
      <c r="C666" s="525" t="str">
        <f>VLOOKUP(B666,'Tech. sheet (2)'!A:G,5,FALSE)</f>
        <v>0,27x950x876 2,8/2,8 TH435</v>
      </c>
      <c r="D666" s="437" t="str">
        <f>VLOOKUP(B666,'Tech. sheet (2)'!A:G,6,FALSE)</f>
        <v>M-950-876-270TH435S2828-HBI</v>
      </c>
      <c r="E666" s="436" t="str">
        <f>VLOOKUP(B666,'Tech. sheet (2)'!A:H,8,FALSE)</f>
        <v>СКРОЛЛ</v>
      </c>
      <c r="F666" s="436" t="str">
        <f>VLOOKUP(B666,'Tech. sheet (2)'!A:J,9,FALSE)</f>
        <v>920х935</v>
      </c>
      <c r="G666" s="436">
        <f>VLOOKUP(B666,'Tech. sheet (2)'!A:J,10,FALSE)</f>
        <v>1100</v>
      </c>
      <c r="H666" s="436">
        <f>VLOOKUP(A666,Register!B:E,4,FALSE)</f>
        <v>10000</v>
      </c>
      <c r="I666" s="129">
        <v>44979.0</v>
      </c>
      <c r="J666" s="270"/>
      <c r="K666" s="270"/>
      <c r="L666" s="270"/>
      <c r="M666" s="270"/>
      <c r="N666" s="270"/>
      <c r="O666" s="270"/>
      <c r="P666" s="270"/>
      <c r="Q666" s="270"/>
      <c r="R666" s="270"/>
      <c r="S666" s="270"/>
      <c r="T666" s="270"/>
      <c r="U666" s="270"/>
      <c r="V666" s="270"/>
      <c r="W666" s="270"/>
      <c r="X666" s="270"/>
      <c r="Y666" s="270"/>
      <c r="Z666" s="270"/>
    </row>
    <row r="667" ht="15.75" customHeight="1">
      <c r="A667" s="111" t="s">
        <v>1874</v>
      </c>
      <c r="B667" s="111" t="str">
        <f>VLOOKUP(A667,Register!B:D,3,FALSE)</f>
        <v>OT70-ELQ7022A5A TH550</v>
      </c>
      <c r="C667" s="525" t="str">
        <f>VLOOKUP(B667,'Tech. sheet (2)'!A:G,5,FALSE)</f>
        <v>0,17x922x868 2,8/2,8 TH550</v>
      </c>
      <c r="D667" s="437" t="str">
        <f>VLOOKUP(B667,'Tech. sheet (2)'!A:G,6,FALSE)</f>
        <v>M-922-868-170TH550F2828-HBI</v>
      </c>
      <c r="E667" s="436" t="str">
        <f>VLOOKUP(B667,'Tech. sheet (2)'!A:H,8,FALSE)</f>
        <v>СКРОЛЛ</v>
      </c>
      <c r="F667" s="436" t="str">
        <f>VLOOKUP(B667,'Tech. sheet (2)'!A:J,9,FALSE)</f>
        <v>884х850</v>
      </c>
      <c r="G667" s="436">
        <f>VLOOKUP(B667,'Tech. sheet (2)'!A:J,10,FALSE)</f>
        <v>1500</v>
      </c>
      <c r="H667" s="436">
        <f>VLOOKUP(A667,Register!B:E,4,FALSE)</f>
        <v>15000</v>
      </c>
      <c r="I667" s="129">
        <v>44979.0</v>
      </c>
      <c r="J667" s="270"/>
      <c r="K667" s="270"/>
      <c r="L667" s="270"/>
      <c r="M667" s="270"/>
      <c r="N667" s="270"/>
      <c r="O667" s="270"/>
      <c r="P667" s="270"/>
      <c r="Q667" s="270"/>
      <c r="R667" s="270"/>
      <c r="S667" s="270"/>
      <c r="T667" s="270"/>
      <c r="U667" s="270"/>
      <c r="V667" s="270"/>
      <c r="W667" s="270"/>
      <c r="X667" s="270"/>
      <c r="Y667" s="270"/>
      <c r="Z667" s="270"/>
    </row>
    <row r="668" ht="15.75" customHeight="1">
      <c r="A668" s="141" t="s">
        <v>1876</v>
      </c>
      <c r="B668" s="175" t="str">
        <f>VLOOKUP(A668,Register!B:D,3,FALSE)</f>
        <v>0,17x959x901 BLANK</v>
      </c>
      <c r="C668" s="531" t="str">
        <f>VLOOKUP(B668,'Tech. sheet (2)'!A:G,5,FALSE)</f>
        <v>0,17x959x901 2,8/2,8 TH550</v>
      </c>
      <c r="D668" s="515" t="str">
        <f>VLOOKUP(B668,'Tech. sheet (2)'!A:G,6,FALSE)</f>
        <v>M-959-901-170TH550F2828-HBI BLANK</v>
      </c>
      <c r="E668" s="532" t="str">
        <f>VLOOKUP(B668,'Tech. sheet (2)'!A:H,8,FALSE)</f>
        <v>СКРОЛЛ</v>
      </c>
      <c r="F668" s="532" t="str">
        <f>VLOOKUP(B668,'Tech. sheet (2)'!A:J,9,FALSE)</f>
        <v>920х935</v>
      </c>
      <c r="G668" s="532">
        <f>VLOOKUP(B668,'Tech. sheet (2)'!A:J,10,FALSE)</f>
        <v>1500</v>
      </c>
      <c r="H668" s="532">
        <f>VLOOKUP(A668,Register!B:E,4,FALSE)</f>
        <v>35000</v>
      </c>
      <c r="I668" s="140">
        <v>44979.0</v>
      </c>
      <c r="J668" s="270"/>
      <c r="K668" s="270"/>
      <c r="L668" s="270"/>
      <c r="M668" s="270"/>
      <c r="N668" s="270"/>
      <c r="O668" s="270"/>
      <c r="P668" s="270"/>
      <c r="Q668" s="270"/>
      <c r="R668" s="270"/>
      <c r="S668" s="270"/>
      <c r="T668" s="270"/>
      <c r="U668" s="270"/>
      <c r="V668" s="270"/>
      <c r="W668" s="270"/>
      <c r="X668" s="270"/>
      <c r="Y668" s="270"/>
      <c r="Z668" s="270"/>
    </row>
    <row r="669" ht="15.75" customHeight="1">
      <c r="A669" s="111" t="s">
        <v>1877</v>
      </c>
      <c r="B669" s="111" t="str">
        <f>VLOOKUP(A669,Register!B:D,3,FALSE)</f>
        <v>0,18x860x873  BLANK</v>
      </c>
      <c r="C669" s="525" t="str">
        <f>VLOOKUP(B669,'Tech. sheet (2)'!A:G,5,FALSE)</f>
        <v>0,18x860x873 2,8/2,0 TH550 </v>
      </c>
      <c r="D669" s="437" t="str">
        <f>VLOOKUP(B669,'Tech. sheet (2)'!A:G,6,FALSE)</f>
        <v>M-860-873-180TH550F2820-HBI</v>
      </c>
      <c r="E669" s="436" t="str">
        <f>VLOOKUP(B669,'Tech. sheet (2)'!A:H,8,FALSE)</f>
        <v>СКРОЛЛ</v>
      </c>
      <c r="F669" s="436" t="str">
        <f>VLOOKUP(B669,'Tech. sheet (2)'!A:J,9,FALSE)</f>
        <v>903х844</v>
      </c>
      <c r="G669" s="436">
        <f>VLOOKUP(B669,'Tech. sheet (2)'!A:J,10,FALSE)</f>
        <v>1500</v>
      </c>
      <c r="H669" s="436">
        <f>VLOOKUP(A669,Register!B:E,4,FALSE)</f>
        <v>31000</v>
      </c>
      <c r="I669" s="129">
        <v>44979.0</v>
      </c>
      <c r="J669" s="270"/>
      <c r="K669" s="270"/>
      <c r="L669" s="270"/>
      <c r="M669" s="270"/>
      <c r="N669" s="270"/>
      <c r="O669" s="270"/>
      <c r="P669" s="270"/>
      <c r="Q669" s="270"/>
      <c r="R669" s="270"/>
      <c r="S669" s="270"/>
      <c r="T669" s="270"/>
      <c r="U669" s="270"/>
      <c r="V669" s="270"/>
      <c r="W669" s="270"/>
      <c r="X669" s="270"/>
      <c r="Y669" s="270"/>
      <c r="Z669" s="270"/>
    </row>
    <row r="670" ht="15.75" customHeight="1">
      <c r="A670" s="111" t="s">
        <v>1878</v>
      </c>
      <c r="B670" s="111" t="str">
        <f>VLOOKUP(A670,Register!B:D,3,FALSE)</f>
        <v>OT99-921XQ 0,20 ALU/G</v>
      </c>
      <c r="C670" s="525" t="str">
        <f>VLOOKUP(B670,'Tech. sheet (2)'!A:G,5,FALSE)</f>
        <v>0,20x838x941, 2,8/2,8 TH550</v>
      </c>
      <c r="D670" s="437" t="str">
        <f>VLOOKUP(B670,'Tech. sheet (2)'!A:G,6,FALSE)</f>
        <v>M-838-941,7-200TH550S2828-HBI</v>
      </c>
      <c r="E670" s="436" t="str">
        <f>VLOOKUP(B670,'Tech. sheet (2)'!A:H,8,FALSE)</f>
        <v>СКРОЛЛ</v>
      </c>
      <c r="F670" s="436" t="str">
        <f>VLOOKUP(B670,'Tech. sheet (2)'!A:J,9,FALSE)</f>
        <v>917x813</v>
      </c>
      <c r="G670" s="436">
        <f>VLOOKUP(B670,'Tech. sheet (2)'!A:J,10,FALSE)</f>
        <v>1500</v>
      </c>
      <c r="H670" s="436">
        <f>VLOOKUP(A670,Register!B:E,4,FALSE)</f>
        <v>25000</v>
      </c>
      <c r="I670" s="129">
        <v>44980.0</v>
      </c>
      <c r="J670" s="270"/>
      <c r="K670" s="270"/>
      <c r="L670" s="270"/>
      <c r="M670" s="270"/>
      <c r="N670" s="270"/>
      <c r="O670" s="270"/>
      <c r="P670" s="270"/>
      <c r="Q670" s="270"/>
      <c r="R670" s="270"/>
      <c r="S670" s="270"/>
      <c r="T670" s="270"/>
      <c r="U670" s="270"/>
      <c r="V670" s="270"/>
      <c r="W670" s="270"/>
      <c r="X670" s="270"/>
      <c r="Y670" s="270"/>
      <c r="Z670" s="270"/>
    </row>
    <row r="671" ht="15.75" customHeight="1">
      <c r="A671" s="141" t="s">
        <v>1879</v>
      </c>
      <c r="B671" s="175" t="str">
        <f>VLOOKUP(A671,Register!B:D,3,FALSE)</f>
        <v>OT99-921XQ 0,20 ALU/G</v>
      </c>
      <c r="C671" s="531" t="str">
        <f>VLOOKUP(B671,'Tech. sheet (2)'!A:G,5,FALSE)</f>
        <v>0,20x838x941, 2,8/2,8 TH550</v>
      </c>
      <c r="D671" s="515" t="str">
        <f>VLOOKUP(B671,'Tech. sheet (2)'!A:G,6,FALSE)</f>
        <v>M-838-941,7-200TH550S2828-HBI</v>
      </c>
      <c r="E671" s="532" t="str">
        <f>VLOOKUP(B671,'Tech. sheet (2)'!A:H,8,FALSE)</f>
        <v>СКРОЛЛ</v>
      </c>
      <c r="F671" s="532" t="str">
        <f>VLOOKUP(B671,'Tech. sheet (2)'!A:J,9,FALSE)</f>
        <v>917x813</v>
      </c>
      <c r="G671" s="532">
        <f>VLOOKUP(B671,'Tech. sheet (2)'!A:J,10,FALSE)</f>
        <v>1500</v>
      </c>
      <c r="H671" s="532">
        <f>VLOOKUP(A671,Register!B:E,4,FALSE)</f>
        <v>20000</v>
      </c>
      <c r="I671" s="140">
        <v>44980.0</v>
      </c>
      <c r="J671" s="270"/>
      <c r="K671" s="270"/>
      <c r="L671" s="270"/>
      <c r="M671" s="270"/>
      <c r="N671" s="270"/>
      <c r="O671" s="270"/>
      <c r="P671" s="270"/>
      <c r="Q671" s="270"/>
      <c r="R671" s="270"/>
      <c r="S671" s="270"/>
      <c r="T671" s="270"/>
      <c r="U671" s="270"/>
      <c r="V671" s="270"/>
      <c r="W671" s="270"/>
      <c r="X671" s="270"/>
      <c r="Y671" s="270"/>
      <c r="Z671" s="270"/>
    </row>
    <row r="672" ht="15.75" customHeight="1">
      <c r="A672" s="111" t="s">
        <v>1880</v>
      </c>
      <c r="B672" s="111" t="str">
        <f>VLOOKUP(A672,Register!B:D,3,FALSE)</f>
        <v>0,17x896x795 BLANK</v>
      </c>
      <c r="C672" s="525" t="str">
        <f>VLOOKUP(B672,'Tech. sheet (2)'!A:G,5,FALSE)</f>
        <v>0,17x896x795 2,8/2,8 TH550</v>
      </c>
      <c r="D672" s="437" t="str">
        <f>VLOOKUP(B672,'Tech. sheet (2)'!A:G,6,FALSE)</f>
        <v>T-896-795-170TH550F2828-HBI BLANK</v>
      </c>
      <c r="E672" s="436" t="str">
        <f>VLOOKUP(B672,'Tech. sheet (2)'!A:H,8,FALSE)</f>
        <v>ПРЯМ</v>
      </c>
      <c r="F672" s="436" t="str">
        <f>VLOOKUP(B672,'Tech. sheet (2)'!A:J,9,FALSE)</f>
        <v>770х869</v>
      </c>
      <c r="G672" s="436">
        <f>VLOOKUP(B672,'Tech. sheet (2)'!A:J,10,FALSE)</f>
        <v>1500</v>
      </c>
      <c r="H672" s="436">
        <f>VLOOKUP(A672,Register!B:E,4,FALSE)</f>
        <v>30000</v>
      </c>
      <c r="I672" s="129">
        <v>44980.0</v>
      </c>
      <c r="J672" s="270"/>
      <c r="K672" s="270"/>
      <c r="L672" s="270"/>
      <c r="M672" s="270"/>
      <c r="N672" s="270"/>
      <c r="O672" s="270"/>
      <c r="P672" s="270"/>
      <c r="Q672" s="270"/>
      <c r="R672" s="270"/>
      <c r="S672" s="270"/>
      <c r="T672" s="270"/>
      <c r="U672" s="270"/>
      <c r="V672" s="270"/>
      <c r="W672" s="270"/>
      <c r="X672" s="270"/>
      <c r="Y672" s="270"/>
      <c r="Z672" s="270"/>
    </row>
    <row r="673" ht="15.75" customHeight="1">
      <c r="A673" s="111" t="s">
        <v>1881</v>
      </c>
      <c r="B673" s="111" t="str">
        <f>VLOOKUP(A673,Register!B:D,3,FALSE)</f>
        <v>0,15x918x925 G/C RAS</v>
      </c>
      <c r="C673" s="525" t="str">
        <f>VLOOKUP(B673,'Tech. sheet (2)'!A:G,5,FALSE)</f>
        <v>0,15x918x925 2,8/2,8 TS550</v>
      </c>
      <c r="D673" s="437" t="str">
        <f>VLOOKUP(B673,'Tech. sheet (2)'!A:G,6,FALSE)</f>
        <v>T-918-925-150TS550S2828-RAS</v>
      </c>
      <c r="E673" s="436" t="str">
        <f>VLOOKUP(B673,'Tech. sheet (2)'!A:H,8,FALSE)</f>
        <v>ПРЯМ</v>
      </c>
      <c r="F673" s="436" t="str">
        <f>VLOOKUP(B673,'Tech. sheet (2)'!A:J,9,FALSE)</f>
        <v>900x893</v>
      </c>
      <c r="G673" s="436">
        <f>VLOOKUP(B673,'Tech. sheet (2)'!A:J,10,FALSE)</f>
        <v>1500</v>
      </c>
      <c r="H673" s="436">
        <f>VLOOKUP(A673,Register!B:E,4,FALSE)</f>
        <v>30000</v>
      </c>
      <c r="I673" s="129">
        <v>44981.0</v>
      </c>
      <c r="J673" s="270"/>
      <c r="K673" s="270"/>
      <c r="L673" s="270"/>
      <c r="M673" s="270"/>
      <c r="N673" s="270"/>
      <c r="O673" s="270"/>
      <c r="P673" s="270"/>
      <c r="Q673" s="270"/>
      <c r="R673" s="270"/>
      <c r="S673" s="270"/>
      <c r="T673" s="270"/>
      <c r="U673" s="270"/>
      <c r="V673" s="270"/>
      <c r="W673" s="270"/>
      <c r="X673" s="270"/>
      <c r="Y673" s="270"/>
      <c r="Z673" s="270"/>
    </row>
    <row r="674" ht="15.75" customHeight="1">
      <c r="A674" s="141" t="s">
        <v>1882</v>
      </c>
      <c r="B674" s="175" t="str">
        <f>VLOOKUP(A674,Register!B:D,3,FALSE)</f>
        <v>0,14x913x766 ALU/C</v>
      </c>
      <c r="C674" s="531" t="str">
        <f>VLOOKUP(B674,'Tech. sheet (2)'!A:G,5,FALSE)</f>
        <v>0,14x913x766 2,0/2,0 TS480</v>
      </c>
      <c r="D674" s="515" t="str">
        <f>VLOOKUP(B674,'Tech. sheet (2)'!A:G,6,FALSE)</f>
        <v>M-913-766-140TS480S2020-RAS</v>
      </c>
      <c r="E674" s="532" t="str">
        <f>VLOOKUP(B674,'Tech. sheet (2)'!A:H,8,FALSE)</f>
        <v>СКРОЛЛ</v>
      </c>
      <c r="F674" s="532" t="str">
        <f>VLOOKUP(B674,'Tech. sheet (2)'!A:J,9,FALSE)</f>
        <v>770х869</v>
      </c>
      <c r="G674" s="532">
        <f>VLOOKUP(B674,'Tech. sheet (2)'!A:J,10,FALSE)</f>
        <v>1500</v>
      </c>
      <c r="H674" s="532">
        <f>VLOOKUP(A674,Register!B:E,4,FALSE)</f>
        <v>30000</v>
      </c>
      <c r="I674" s="140">
        <v>44984.0</v>
      </c>
      <c r="J674" s="270"/>
      <c r="K674" s="270"/>
      <c r="L674" s="270"/>
      <c r="M674" s="270"/>
      <c r="N674" s="270"/>
      <c r="O674" s="270"/>
      <c r="P674" s="270"/>
      <c r="Q674" s="270"/>
      <c r="R674" s="270"/>
      <c r="S674" s="270"/>
      <c r="T674" s="270"/>
      <c r="U674" s="270"/>
      <c r="V674" s="270"/>
      <c r="W674" s="270"/>
      <c r="X674" s="270"/>
      <c r="Y674" s="270"/>
      <c r="Z674" s="270"/>
    </row>
    <row r="675" ht="15.75" customHeight="1">
      <c r="A675" s="111" t="s">
        <v>1883</v>
      </c>
      <c r="B675" s="111" t="str">
        <f>VLOOKUP(A675,Register!B:D,3,FALSE)</f>
        <v>0,14x913x766 21E</v>
      </c>
      <c r="C675" s="525" t="str">
        <f>VLOOKUP(B675,'Tech. sheet (2)'!A:G,5,FALSE)</f>
        <v>0,14x913x766 2,0/2,0 TS480</v>
      </c>
      <c r="D675" s="437" t="str">
        <f>VLOOKUP(B675,'Tech. sheet (2)'!A:G,6,FALSE)</f>
        <v>M-913-766-140TS480S2020-RAS</v>
      </c>
      <c r="E675" s="436" t="str">
        <f>VLOOKUP(B675,'Tech. sheet (2)'!A:H,8,FALSE)</f>
        <v>СКРОЛЛ</v>
      </c>
      <c r="F675" s="436" t="str">
        <f>VLOOKUP(B675,'Tech. sheet (2)'!A:J,9,FALSE)</f>
        <v>770х869</v>
      </c>
      <c r="G675" s="436">
        <f>VLOOKUP(B675,'Tech. sheet (2)'!A:J,10,FALSE)</f>
        <v>1500</v>
      </c>
      <c r="H675" s="436">
        <f>VLOOKUP(A675,Register!B:E,4,FALSE)</f>
        <v>20000</v>
      </c>
      <c r="I675" s="129">
        <v>44984.0</v>
      </c>
      <c r="J675" s="270"/>
      <c r="K675" s="270"/>
      <c r="L675" s="270"/>
      <c r="M675" s="270"/>
      <c r="N675" s="270"/>
      <c r="O675" s="270"/>
      <c r="P675" s="270"/>
      <c r="Q675" s="270"/>
      <c r="R675" s="270"/>
      <c r="S675" s="270"/>
      <c r="T675" s="270"/>
      <c r="U675" s="270"/>
      <c r="V675" s="270"/>
      <c r="W675" s="270"/>
      <c r="X675" s="270"/>
      <c r="Y675" s="270"/>
      <c r="Z675" s="270"/>
    </row>
    <row r="676" ht="15.75" customHeight="1">
      <c r="A676" s="111" t="s">
        <v>1884</v>
      </c>
      <c r="B676" s="111" t="str">
        <f>VLOOKUP(A676,Register!B:D,3,FALSE)</f>
        <v>0,15x975x925 W/C RAS</v>
      </c>
      <c r="C676" s="525" t="str">
        <f>VLOOKUP(B676,'Tech. sheet (2)'!A:G,5,FALSE)</f>
        <v>0,15x975x925 2,8/2,8 TS550</v>
      </c>
      <c r="D676" s="437" t="str">
        <f>VLOOKUP(B676,'Tech. sheet (2)'!A:G,6,FALSE)</f>
        <v>T-975-925-150TS550S2828-RAS</v>
      </c>
      <c r="E676" s="436" t="str">
        <f>VLOOKUP(B676,'Tech. sheet (2)'!A:H,8,FALSE)</f>
        <v>ПРЯМ</v>
      </c>
      <c r="F676" s="436" t="str">
        <f>VLOOKUP(B676,'Tech. sheet (2)'!A:J,9,FALSE)</f>
        <v>900 х 950</v>
      </c>
      <c r="G676" s="436">
        <f>VLOOKUP(B676,'Tech. sheet (2)'!A:J,10,FALSE)</f>
        <v>1500</v>
      </c>
      <c r="H676" s="436">
        <f>VLOOKUP(A676,Register!B:E,4,FALSE)</f>
        <v>20000</v>
      </c>
      <c r="I676" s="129">
        <v>44984.0</v>
      </c>
      <c r="J676" s="270"/>
      <c r="K676" s="270"/>
      <c r="L676" s="270"/>
      <c r="M676" s="270"/>
      <c r="N676" s="270"/>
      <c r="O676" s="270"/>
      <c r="P676" s="270"/>
      <c r="Q676" s="270"/>
      <c r="R676" s="270"/>
      <c r="S676" s="270"/>
      <c r="T676" s="270"/>
      <c r="U676" s="270"/>
      <c r="V676" s="270"/>
      <c r="W676" s="270"/>
      <c r="X676" s="270"/>
      <c r="Y676" s="270"/>
      <c r="Z676" s="270"/>
    </row>
    <row r="677" ht="15.75" customHeight="1">
      <c r="A677" s="141" t="s">
        <v>1886</v>
      </c>
      <c r="B677" s="175" t="str">
        <f>VLOOKUP(A677,Register!B:D,3,FALSE)</f>
        <v>0,16x942x790 ALU/С</v>
      </c>
      <c r="C677" s="531" t="str">
        <f>VLOOKUP(B677,'Tech. sheet (2)'!A:G,5,FALSE)</f>
        <v>0,16x942x790 2,0/2,0 TS340</v>
      </c>
      <c r="D677" s="515" t="str">
        <f>VLOOKUP(B677,'Tech. sheet (2)'!A:G,6,FALSE)</f>
        <v>M-942-790-160TS340S2020-RAS</v>
      </c>
      <c r="E677" s="532" t="str">
        <f>VLOOKUP(B677,'Tech. sheet (2)'!A:H,8,FALSE)</f>
        <v>СКРОЛЛ</v>
      </c>
      <c r="F677" s="532" t="str">
        <f>VLOOKUP(B677,'Tech. sheet (2)'!A:J,9,FALSE)</f>
        <v>830х917</v>
      </c>
      <c r="G677" s="532">
        <f>VLOOKUP(B677,'Tech. sheet (2)'!A:J,10,FALSE)</f>
        <v>1700</v>
      </c>
      <c r="H677" s="532">
        <f>VLOOKUP(A677,Register!B:E,4,FALSE)</f>
        <v>40000</v>
      </c>
      <c r="I677" s="140">
        <v>44984.0</v>
      </c>
      <c r="J677" s="270"/>
      <c r="K677" s="270"/>
      <c r="L677" s="270"/>
      <c r="M677" s="270"/>
      <c r="N677" s="270"/>
      <c r="O677" s="270"/>
      <c r="P677" s="270"/>
      <c r="Q677" s="270"/>
      <c r="R677" s="270"/>
      <c r="S677" s="270"/>
      <c r="T677" s="270"/>
      <c r="U677" s="270"/>
      <c r="V677" s="270"/>
      <c r="W677" s="270"/>
      <c r="X677" s="270"/>
      <c r="Y677" s="270"/>
      <c r="Z677" s="270"/>
    </row>
    <row r="678" ht="15.75" customHeight="1">
      <c r="A678" s="111" t="s">
        <v>1887</v>
      </c>
      <c r="B678" s="111" t="str">
        <f>VLOOKUP(A678,Register!B:D,3,FALSE)</f>
        <v>OT96 Alu/C HBI auto</v>
      </c>
      <c r="C678" s="525" t="str">
        <f>VLOOKUP(B678,'Tech. sheet (2)'!A:G,5,FALSE)</f>
        <v>0,20x808x908 2,8/2,8 TH550</v>
      </c>
      <c r="D678" s="437" t="str">
        <f>VLOOKUP(B678,'Tech. sheet (2)'!A:G,6,FALSE)</f>
        <v>M-808-908-200TH550S2828-HBI</v>
      </c>
      <c r="E678" s="436" t="str">
        <f>VLOOKUP(B678,'Tech. sheet (2)'!A:H,8,FALSE)</f>
        <v>СКРОЛЛ</v>
      </c>
      <c r="F678" s="436" t="str">
        <f>VLOOKUP(B678,'Tech. sheet (2)'!A:J,9,FALSE)</f>
        <v>900х771</v>
      </c>
      <c r="G678" s="436">
        <f>VLOOKUP(B678,'Tech. sheet (2)'!A:J,10,FALSE)</f>
        <v>1600</v>
      </c>
      <c r="H678" s="436">
        <f>VLOOKUP(A678,Register!B:E,4,FALSE)</f>
        <v>30000</v>
      </c>
      <c r="I678" s="129">
        <v>44985.0</v>
      </c>
      <c r="J678" s="270"/>
      <c r="K678" s="270"/>
      <c r="L678" s="270"/>
      <c r="M678" s="270"/>
      <c r="N678" s="270"/>
      <c r="O678" s="270"/>
      <c r="P678" s="270"/>
      <c r="Q678" s="270"/>
      <c r="R678" s="270"/>
      <c r="S678" s="270"/>
      <c r="T678" s="270"/>
      <c r="U678" s="270"/>
      <c r="V678" s="270"/>
      <c r="W678" s="270"/>
      <c r="X678" s="270"/>
      <c r="Y678" s="270"/>
      <c r="Z678" s="270"/>
    </row>
    <row r="679" ht="15.75" customHeight="1">
      <c r="A679" s="111" t="s">
        <v>1888</v>
      </c>
      <c r="B679" s="111" t="str">
        <f>VLOOKUP(A679,Register!B:D,3,FALSE)</f>
        <v>OT62-ELQ6216A2A ver2</v>
      </c>
      <c r="C679" s="525" t="str">
        <f>VLOOKUP(B679,'Tech. sheet (2)'!A:G,5,FALSE)</f>
        <v>0,17x954x848 2,8/2,8 TH435</v>
      </c>
      <c r="D679" s="437" t="str">
        <f>VLOOKUP(B679,'Tech. sheet (2)'!A:G,6,FALSE)</f>
        <v>M-954-848-170TH435S2828-HBI</v>
      </c>
      <c r="E679" s="436" t="str">
        <f>VLOOKUP(B679,'Tech. sheet (2)'!A:H,8,FALSE)</f>
        <v>СКРОЛЛ</v>
      </c>
      <c r="F679" s="436" t="str">
        <f>VLOOKUP(B679,'Tech. sheet (2)'!A:J,9,FALSE)</f>
        <v>830x917</v>
      </c>
      <c r="G679" s="436">
        <f>VLOOKUP(B679,'Tech. sheet (2)'!A:J,10,FALSE)</f>
        <v>1500</v>
      </c>
      <c r="H679" s="436">
        <f>VLOOKUP(A679,Register!B:E,4,FALSE)</f>
        <v>25000</v>
      </c>
      <c r="I679" s="129">
        <v>44985.0</v>
      </c>
      <c r="J679" s="270"/>
      <c r="K679" s="270"/>
      <c r="L679" s="270"/>
      <c r="M679" s="270"/>
      <c r="N679" s="270"/>
      <c r="O679" s="270"/>
      <c r="P679" s="270"/>
      <c r="Q679" s="270"/>
      <c r="R679" s="270"/>
      <c r="S679" s="270"/>
      <c r="T679" s="270"/>
      <c r="U679" s="270"/>
      <c r="V679" s="270"/>
      <c r="W679" s="270"/>
      <c r="X679" s="270"/>
      <c r="Y679" s="270"/>
      <c r="Z679" s="270"/>
    </row>
    <row r="680" ht="15.75" customHeight="1">
      <c r="A680" s="141" t="s">
        <v>1889</v>
      </c>
      <c r="B680" s="175" t="str">
        <f>VLOOKUP(A680,Register!B:D,3,FALSE)</f>
        <v>OT62-ELQ6216A2A ver2</v>
      </c>
      <c r="C680" s="531" t="str">
        <f>VLOOKUP(B680,'Tech. sheet (2)'!A:G,5,FALSE)</f>
        <v>0,17x954x848 2,8/2,8 TH435</v>
      </c>
      <c r="D680" s="515" t="str">
        <f>VLOOKUP(B680,'Tech. sheet (2)'!A:G,6,FALSE)</f>
        <v>M-954-848-170TH435S2828-HBI</v>
      </c>
      <c r="E680" s="532" t="str">
        <f>VLOOKUP(B680,'Tech. sheet (2)'!A:H,8,FALSE)</f>
        <v>СКРОЛЛ</v>
      </c>
      <c r="F680" s="532" t="str">
        <f>VLOOKUP(B680,'Tech. sheet (2)'!A:J,9,FALSE)</f>
        <v>830x917</v>
      </c>
      <c r="G680" s="532">
        <f>VLOOKUP(B680,'Tech. sheet (2)'!A:J,10,FALSE)</f>
        <v>1500</v>
      </c>
      <c r="H680" s="532">
        <f>VLOOKUP(A680,Register!B:E,4,FALSE)</f>
        <v>25000</v>
      </c>
      <c r="I680" s="140">
        <v>44985.0</v>
      </c>
      <c r="J680" s="270"/>
      <c r="K680" s="270"/>
      <c r="L680" s="270"/>
      <c r="M680" s="270"/>
      <c r="N680" s="270"/>
      <c r="O680" s="270"/>
      <c r="P680" s="270"/>
      <c r="Q680" s="270"/>
      <c r="R680" s="270"/>
      <c r="S680" s="270"/>
      <c r="T680" s="270"/>
      <c r="U680" s="270"/>
      <c r="V680" s="270"/>
      <c r="W680" s="270"/>
      <c r="X680" s="270"/>
      <c r="Y680" s="270"/>
      <c r="Z680" s="270"/>
    </row>
    <row r="681" ht="15.75" customHeight="1">
      <c r="A681" s="111" t="s">
        <v>1890</v>
      </c>
      <c r="B681" s="111" t="str">
        <f>VLOOKUP(A681,Register!B:D,3,FALSE)</f>
        <v>0,18x860x873  BLANK</v>
      </c>
      <c r="C681" s="525" t="str">
        <f>VLOOKUP(B681,'Tech. sheet (2)'!A:G,5,FALSE)</f>
        <v>0,18x860x873 2,8/2,0 TH550 </v>
      </c>
      <c r="D681" s="437" t="str">
        <f>VLOOKUP(B681,'Tech. sheet (2)'!A:G,6,FALSE)</f>
        <v>M-860-873-180TH550F2820-HBI</v>
      </c>
      <c r="E681" s="436" t="str">
        <f>VLOOKUP(B681,'Tech. sheet (2)'!A:H,8,FALSE)</f>
        <v>СКРОЛЛ</v>
      </c>
      <c r="F681" s="436" t="str">
        <f>VLOOKUP(B681,'Tech. sheet (2)'!A:J,9,FALSE)</f>
        <v>903х844</v>
      </c>
      <c r="G681" s="436">
        <f>VLOOKUP(B681,'Tech. sheet (2)'!A:J,10,FALSE)</f>
        <v>1500</v>
      </c>
      <c r="H681" s="436">
        <f>VLOOKUP(A681,Register!B:E,4,FALSE)</f>
        <v>40000</v>
      </c>
      <c r="I681" s="140">
        <v>44986.0</v>
      </c>
      <c r="J681" s="270"/>
      <c r="K681" s="270"/>
      <c r="L681" s="270"/>
      <c r="M681" s="270"/>
      <c r="N681" s="270"/>
      <c r="O681" s="270"/>
      <c r="P681" s="270"/>
      <c r="Q681" s="270"/>
      <c r="R681" s="270"/>
      <c r="S681" s="270"/>
      <c r="T681" s="270"/>
      <c r="U681" s="270"/>
      <c r="V681" s="270"/>
      <c r="W681" s="270"/>
      <c r="X681" s="270"/>
      <c r="Y681" s="270"/>
      <c r="Z681" s="270"/>
    </row>
    <row r="682" ht="15.75" customHeight="1">
      <c r="A682" s="111" t="s">
        <v>1891</v>
      </c>
      <c r="B682" s="111" t="str">
        <f>VLOOKUP(A682,Register!B:D,3,FALSE)</f>
        <v>OT153-ELQ1554A0A</v>
      </c>
      <c r="C682" s="525" t="str">
        <f>VLOOKUP(B682,'Tech. sheet (2)'!A:G,5,FALSE)</f>
        <v>0,27x950x876 5,6/2,8 TH435 HBI</v>
      </c>
      <c r="D682" s="437" t="str">
        <f>VLOOKUP(B682,'Tech. sheet (2)'!A:G,6,FALSE)</f>
        <v>M-950-876-270TH435F5628-HBI</v>
      </c>
      <c r="E682" s="436" t="str">
        <f>VLOOKUP(B682,'Tech. sheet (2)'!A:H,8,FALSE)</f>
        <v>СКРОЛЛ</v>
      </c>
      <c r="F682" s="436" t="str">
        <f>VLOOKUP(B682,'Tech. sheet (2)'!A:J,9,FALSE)</f>
        <v>920х935</v>
      </c>
      <c r="G682" s="436">
        <f>VLOOKUP(B682,'Tech. sheet (2)'!A:J,10,FALSE)</f>
        <v>1100</v>
      </c>
      <c r="H682" s="436">
        <f>VLOOKUP(A682,Register!B:E,4,FALSE)</f>
        <v>10000</v>
      </c>
      <c r="I682" s="140">
        <v>44987.0</v>
      </c>
      <c r="J682" s="270"/>
      <c r="K682" s="270"/>
      <c r="L682" s="270"/>
      <c r="M682" s="270"/>
      <c r="N682" s="270"/>
      <c r="O682" s="270"/>
      <c r="P682" s="270"/>
      <c r="Q682" s="270"/>
      <c r="R682" s="270"/>
      <c r="S682" s="270"/>
      <c r="T682" s="270"/>
      <c r="U682" s="270"/>
      <c r="V682" s="270"/>
      <c r="W682" s="270"/>
      <c r="X682" s="270"/>
      <c r="Y682" s="270"/>
      <c r="Z682" s="270"/>
    </row>
    <row r="683" ht="15.75" customHeight="1">
      <c r="A683" s="111" t="s">
        <v>1894</v>
      </c>
      <c r="B683" s="175" t="str">
        <f>VLOOKUP(A683,Register!B:D,3,FALSE)</f>
        <v>OT153-ELQ1542A3A HBI</v>
      </c>
      <c r="C683" s="531" t="str">
        <f>VLOOKUP(B683,'Tech. sheet (2)'!A:G,5,FALSE)</f>
        <v>0,27x950x876 5,6/2,8 TH435 HBI</v>
      </c>
      <c r="D683" s="515" t="str">
        <f>VLOOKUP(B683,'Tech. sheet (2)'!A:G,6,FALSE)</f>
        <v>M-950-876-270TH435F5628-HBI</v>
      </c>
      <c r="E683" s="532" t="str">
        <f>VLOOKUP(B683,'Tech. sheet (2)'!A:H,8,FALSE)</f>
        <v>СКРОЛЛ</v>
      </c>
      <c r="F683" s="532" t="str">
        <f>VLOOKUP(B683,'Tech. sheet (2)'!A:J,9,FALSE)</f>
        <v>920х935</v>
      </c>
      <c r="G683" s="532">
        <f>VLOOKUP(B683,'Tech. sheet (2)'!A:J,10,FALSE)</f>
        <v>1100</v>
      </c>
      <c r="H683" s="532">
        <f>VLOOKUP(A683,Register!B:E,4,FALSE)</f>
        <v>6000</v>
      </c>
      <c r="I683" s="140">
        <v>44987.0</v>
      </c>
      <c r="J683" s="270"/>
      <c r="K683" s="270"/>
      <c r="L683" s="270"/>
      <c r="M683" s="270"/>
      <c r="N683" s="270"/>
      <c r="O683" s="270"/>
      <c r="P683" s="270"/>
      <c r="Q683" s="270"/>
      <c r="R683" s="270"/>
      <c r="S683" s="270"/>
      <c r="T683" s="270"/>
      <c r="U683" s="270"/>
      <c r="V683" s="270"/>
      <c r="W683" s="270"/>
      <c r="X683" s="270"/>
      <c r="Y683" s="270"/>
      <c r="Z683" s="270"/>
    </row>
    <row r="684" ht="15.75" customHeight="1">
      <c r="A684" s="111" t="s">
        <v>1892</v>
      </c>
      <c r="B684" s="111" t="str">
        <f>VLOOKUP(A684,Register!B:D,3,FALSE)</f>
        <v>OT153-ELQ0561A2A HBI</v>
      </c>
      <c r="C684" s="525" t="str">
        <f>VLOOKUP(B684,'Tech. sheet (2)'!A:G,5,FALSE)</f>
        <v>0,27x950x876 2,8/2,8 TH435</v>
      </c>
      <c r="D684" s="437" t="str">
        <f>VLOOKUP(B684,'Tech. sheet (2)'!A:G,6,FALSE)</f>
        <v>M-950-876-270TH435S2828-HBI</v>
      </c>
      <c r="E684" s="436" t="str">
        <f>VLOOKUP(B684,'Tech. sheet (2)'!A:H,8,FALSE)</f>
        <v>СКРОЛЛ</v>
      </c>
      <c r="F684" s="436" t="str">
        <f>VLOOKUP(B684,'Tech. sheet (2)'!A:J,9,FALSE)</f>
        <v>920х935</v>
      </c>
      <c r="G684" s="436">
        <f>VLOOKUP(B684,'Tech. sheet (2)'!A:J,10,FALSE)</f>
        <v>1100</v>
      </c>
      <c r="H684" s="436">
        <f>VLOOKUP(A684,Register!B:E,4,FALSE)</f>
        <v>17000</v>
      </c>
      <c r="I684" s="140">
        <v>44987.0</v>
      </c>
      <c r="J684" s="270"/>
      <c r="K684" s="270"/>
      <c r="L684" s="270"/>
      <c r="M684" s="270"/>
      <c r="N684" s="270"/>
      <c r="O684" s="270"/>
      <c r="P684" s="270"/>
      <c r="Q684" s="270"/>
      <c r="R684" s="270"/>
      <c r="S684" s="270"/>
      <c r="T684" s="270"/>
      <c r="U684" s="270"/>
      <c r="V684" s="270"/>
      <c r="W684" s="270"/>
      <c r="X684" s="270"/>
      <c r="Y684" s="270"/>
      <c r="Z684" s="270"/>
    </row>
    <row r="685" ht="15.75" customHeight="1">
      <c r="A685" s="111" t="s">
        <v>1893</v>
      </c>
      <c r="B685" s="111" t="str">
        <f>VLOOKUP(A685,Register!B:D,3,FALSE)</f>
        <v>0,17x860x795 BLANK</v>
      </c>
      <c r="C685" s="525" t="str">
        <f>VLOOKUP(B685,'Tech. sheet (2)'!A:G,5,FALSE)</f>
        <v>0,17x860x795 2,8/2,8 TH550</v>
      </c>
      <c r="D685" s="437" t="str">
        <f>VLOOKUP(B685,'Tech. sheet (2)'!A:G,6,FALSE)</f>
        <v>T-860-795-170TH550F2828-HBI BLANK</v>
      </c>
      <c r="E685" s="436" t="str">
        <f>VLOOKUP(B685,'Tech. sheet (2)'!A:H,8,FALSE)</f>
        <v>ПРЯМ</v>
      </c>
      <c r="F685" s="436" t="str">
        <f>VLOOKUP(B685,'Tech. sheet (2)'!A:J,9,FALSE)</f>
        <v>770х834</v>
      </c>
      <c r="G685" s="436">
        <f>VLOOKUP(B685,'Tech. sheet (2)'!A:J,10,FALSE)</f>
        <v>1100</v>
      </c>
      <c r="H685" s="436">
        <f>VLOOKUP(A685,Register!B:E,4,FALSE)</f>
        <v>40000</v>
      </c>
      <c r="I685" s="140">
        <v>44987.0</v>
      </c>
      <c r="J685" s="270"/>
      <c r="K685" s="270"/>
      <c r="L685" s="270"/>
      <c r="M685" s="270"/>
      <c r="N685" s="270"/>
      <c r="O685" s="270"/>
      <c r="P685" s="270"/>
      <c r="Q685" s="270"/>
      <c r="R685" s="270"/>
      <c r="S685" s="270"/>
      <c r="T685" s="270"/>
      <c r="U685" s="270"/>
      <c r="V685" s="270"/>
      <c r="W685" s="270"/>
      <c r="X685" s="270"/>
      <c r="Y685" s="270"/>
      <c r="Z685" s="270"/>
    </row>
    <row r="686" ht="15.75" customHeight="1">
      <c r="A686" s="141" t="s">
        <v>1897</v>
      </c>
      <c r="B686" s="175" t="str">
        <f>VLOOKUP(A686,Register!B:D,3,FALSE)</f>
        <v>0,18x808x908 HBI BLANK</v>
      </c>
      <c r="C686" s="531" t="str">
        <f>VLOOKUP(B686,'Tech. sheet (2)'!A:G,5,FALSE)</f>
        <v>0,18x808x908 2,8/2,8 TH550</v>
      </c>
      <c r="D686" s="515" t="str">
        <f>VLOOKUP(B686,'Tech. sheet (2)'!A:G,6,FALSE)</f>
        <v>M-808-908-180TH550S2828-HBI BLANK</v>
      </c>
      <c r="E686" s="532" t="str">
        <f>VLOOKUP(B686,'Tech. sheet (2)'!A:H,8,FALSE)</f>
        <v>СКРОЛЛ</v>
      </c>
      <c r="F686" s="532" t="str">
        <f>VLOOKUP(B686,'Tech. sheet (2)'!A:J,9,FALSE)</f>
        <v>900х771</v>
      </c>
      <c r="G686" s="532">
        <f>VLOOKUP(B686,'Tech. sheet (2)'!A:J,10,FALSE)</f>
        <v>1600</v>
      </c>
      <c r="H686" s="532">
        <f>VLOOKUP(A686,Register!B:E,4,FALSE)</f>
        <v>7000</v>
      </c>
      <c r="I686" s="140">
        <v>44991.0</v>
      </c>
      <c r="J686" s="270"/>
      <c r="K686" s="270"/>
      <c r="L686" s="270"/>
      <c r="M686" s="270"/>
      <c r="N686" s="270"/>
      <c r="O686" s="270"/>
      <c r="P686" s="270"/>
      <c r="Q686" s="270"/>
      <c r="R686" s="270"/>
      <c r="S686" s="270"/>
      <c r="T686" s="270"/>
      <c r="U686" s="270"/>
      <c r="V686" s="270"/>
      <c r="W686" s="270"/>
      <c r="X686" s="270"/>
      <c r="Y686" s="270"/>
      <c r="Z686" s="270"/>
    </row>
    <row r="687" ht="15.75" customHeight="1">
      <c r="A687" s="111" t="s">
        <v>1896</v>
      </c>
      <c r="B687" s="111" t="str">
        <f>VLOOKUP(A687,Register!B:D,3,FALSE)</f>
        <v>0,16x942x790 ALU/С</v>
      </c>
      <c r="C687" s="525" t="str">
        <f>VLOOKUP(B687,'Tech. sheet (2)'!A:G,5,FALSE)</f>
        <v>0,16x942x790 2,0/2,0 TS340</v>
      </c>
      <c r="D687" s="437" t="str">
        <f>VLOOKUP(B687,'Tech. sheet (2)'!A:G,6,FALSE)</f>
        <v>M-942-790-160TS340S2020-RAS</v>
      </c>
      <c r="E687" s="436" t="str">
        <f>VLOOKUP(B687,'Tech. sheet (2)'!A:H,8,FALSE)</f>
        <v>СКРОЛЛ</v>
      </c>
      <c r="F687" s="436" t="str">
        <f>VLOOKUP(B687,'Tech. sheet (2)'!A:J,9,FALSE)</f>
        <v>830х917</v>
      </c>
      <c r="G687" s="436">
        <f>VLOOKUP(B687,'Tech. sheet (2)'!A:J,10,FALSE)</f>
        <v>1700</v>
      </c>
      <c r="H687" s="436">
        <f>VLOOKUP(A687,Register!B:E,4,FALSE)</f>
        <v>30000</v>
      </c>
      <c r="I687" s="140">
        <v>44991.0</v>
      </c>
      <c r="J687" s="270"/>
      <c r="K687" s="270"/>
      <c r="L687" s="270"/>
      <c r="M687" s="270"/>
      <c r="N687" s="270"/>
      <c r="O687" s="270"/>
      <c r="P687" s="270"/>
      <c r="Q687" s="270"/>
      <c r="R687" s="270"/>
      <c r="S687" s="270"/>
      <c r="T687" s="270"/>
      <c r="U687" s="270"/>
      <c r="V687" s="270"/>
      <c r="W687" s="270"/>
      <c r="X687" s="270"/>
      <c r="Y687" s="270"/>
      <c r="Z687" s="270"/>
    </row>
    <row r="688" ht="15.75" customHeight="1">
      <c r="A688" s="111" t="s">
        <v>1898</v>
      </c>
      <c r="B688" s="111" t="str">
        <f>VLOOKUP(A688,Register!B:D,3,FALSE)</f>
        <v>OT070-ELQ7013A9A TH550</v>
      </c>
      <c r="C688" s="525" t="str">
        <f>VLOOKUP(B688,'Tech. sheet (2)'!A:G,5,FALSE)</f>
        <v>0,17x922x868 2,8/2,8 TH550</v>
      </c>
      <c r="D688" s="437" t="str">
        <f>VLOOKUP(B688,'Tech. sheet (2)'!A:G,6,FALSE)</f>
        <v>M-922-868-170TH550F2828-HBI</v>
      </c>
      <c r="E688" s="436" t="str">
        <f>VLOOKUP(B688,'Tech. sheet (2)'!A:H,8,FALSE)</f>
        <v>СКРОЛЛ</v>
      </c>
      <c r="F688" s="436" t="str">
        <f>VLOOKUP(B688,'Tech. sheet (2)'!A:J,9,FALSE)</f>
        <v>884х850</v>
      </c>
      <c r="G688" s="436">
        <f>VLOOKUP(B688,'Tech. sheet (2)'!A:J,10,FALSE)</f>
        <v>1500</v>
      </c>
      <c r="H688" s="436">
        <f>VLOOKUP(A688,Register!B:E,4,FALSE)</f>
        <v>20000</v>
      </c>
      <c r="I688" s="140">
        <v>44991.0</v>
      </c>
      <c r="J688" s="270"/>
      <c r="K688" s="270"/>
      <c r="L688" s="270"/>
      <c r="M688" s="270"/>
      <c r="N688" s="270"/>
      <c r="O688" s="270"/>
      <c r="P688" s="270"/>
      <c r="Q688" s="270"/>
      <c r="R688" s="270"/>
      <c r="S688" s="270"/>
      <c r="T688" s="270"/>
      <c r="U688" s="270"/>
      <c r="V688" s="270"/>
      <c r="W688" s="270"/>
      <c r="X688" s="270"/>
      <c r="Y688" s="270"/>
      <c r="Z688" s="270"/>
    </row>
    <row r="689" ht="15.75" customHeight="1">
      <c r="A689" s="111" t="s">
        <v>1899</v>
      </c>
      <c r="B689" s="111" t="str">
        <f>VLOOKUP(A689,Register!B:D,3,FALSE)</f>
        <v>OT070-ELQ7013A9A ERD</v>
      </c>
      <c r="C689" s="525" t="str">
        <f>VLOOKUP(B689,'Tech. sheet (2)'!A:G,5,FALSE)</f>
        <v>0,17x922x868 2,8/2,8 TH580</v>
      </c>
      <c r="D689" s="437" t="str">
        <f>VLOOKUP(B689,'Tech. sheet (2)'!A:G,6,FALSE)</f>
        <v>M-922-868-170TH580S2828-ERD </v>
      </c>
      <c r="E689" s="436" t="str">
        <f>VLOOKUP(B689,'Tech. sheet (2)'!A:H,8,FALSE)</f>
        <v>СКРОЛЛ</v>
      </c>
      <c r="F689" s="436" t="str">
        <f>VLOOKUP(B689,'Tech. sheet (2)'!A:J,9,FALSE)</f>
        <v>884х850</v>
      </c>
      <c r="G689" s="436">
        <f>VLOOKUP(B689,'Tech. sheet (2)'!A:J,10,FALSE)</f>
        <v>1500</v>
      </c>
      <c r="H689" s="436">
        <f>VLOOKUP(A689,Register!B:E,4,FALSE)</f>
        <v>7800</v>
      </c>
      <c r="I689" s="140">
        <v>44991.0</v>
      </c>
      <c r="J689" s="270"/>
      <c r="K689" s="270"/>
      <c r="L689" s="270"/>
      <c r="M689" s="270"/>
      <c r="N689" s="270"/>
      <c r="O689" s="270"/>
      <c r="P689" s="270"/>
      <c r="Q689" s="270"/>
      <c r="R689" s="270"/>
      <c r="S689" s="270"/>
      <c r="T689" s="270"/>
      <c r="U689" s="270"/>
      <c r="V689" s="270"/>
      <c r="W689" s="270"/>
      <c r="X689" s="270"/>
      <c r="Y689" s="270"/>
      <c r="Z689" s="270"/>
    </row>
    <row r="690" ht="15.75" customHeight="1">
      <c r="A690" s="111" t="s">
        <v>1902</v>
      </c>
      <c r="B690" s="175" t="str">
        <f>VLOOKUP(A690,Register!B:D,3,FALSE)</f>
        <v>OT153-W18U23 USK</v>
      </c>
      <c r="C690" s="531" t="str">
        <f>VLOOKUP(B690,'Tech. sheet (2)'!A:G,5,FALSE)</f>
        <v>0,27x950x876 5,6/2,8 TH435 USK</v>
      </c>
      <c r="D690" s="515" t="str">
        <f>VLOOKUP(B690,'Tech. sheet (2)'!A:G,6,FALSE)</f>
        <v>M-950-876-270TH435F5628-USK</v>
      </c>
      <c r="E690" s="532" t="str">
        <f>VLOOKUP(B690,'Tech. sheet (2)'!A:H,8,FALSE)</f>
        <v>СКРОЛЛ</v>
      </c>
      <c r="F690" s="532" t="str">
        <f>VLOOKUP(B690,'Tech. sheet (2)'!A:J,9,FALSE)</f>
        <v>920х935</v>
      </c>
      <c r="G690" s="532">
        <f>VLOOKUP(B690,'Tech. sheet (2)'!A:J,10,FALSE)</f>
        <v>1100</v>
      </c>
      <c r="H690" s="532">
        <f>VLOOKUP(A690,Register!B:E,4,FALSE)</f>
        <v>3800</v>
      </c>
      <c r="I690" s="140">
        <v>44991.0</v>
      </c>
      <c r="J690" s="270"/>
      <c r="K690" s="270"/>
      <c r="L690" s="270"/>
      <c r="M690" s="270"/>
      <c r="N690" s="270"/>
      <c r="O690" s="270"/>
      <c r="P690" s="270"/>
      <c r="Q690" s="270"/>
      <c r="R690" s="270"/>
      <c r="S690" s="270"/>
      <c r="T690" s="270"/>
      <c r="U690" s="270"/>
      <c r="V690" s="270"/>
      <c r="W690" s="270"/>
      <c r="X690" s="270"/>
      <c r="Y690" s="270"/>
      <c r="Z690" s="270"/>
    </row>
    <row r="691" ht="15.75" customHeight="1">
      <c r="A691" s="111" t="s">
        <v>1904</v>
      </c>
      <c r="B691" s="111" t="str">
        <f>VLOOKUP(A691,Register!B:D,3,FALSE)</f>
        <v>OT153-ELQ1542A3A USK</v>
      </c>
      <c r="C691" s="525" t="str">
        <f>VLOOKUP(B691,'Tech. sheet (2)'!A:G,5,FALSE)</f>
        <v>0,27x950x876 5,6/2,8 TH435 USK</v>
      </c>
      <c r="D691" s="437" t="str">
        <f>VLOOKUP(B691,'Tech. sheet (2)'!A:G,6,FALSE)</f>
        <v>M-950-876-270TH435F5628-USK</v>
      </c>
      <c r="E691" s="436" t="str">
        <f>VLOOKUP(B691,'Tech. sheet (2)'!A:H,8,FALSE)</f>
        <v>СКРОЛЛ</v>
      </c>
      <c r="F691" s="436" t="str">
        <f>VLOOKUP(B691,'Tech. sheet (2)'!A:J,9,FALSE)</f>
        <v>920х935</v>
      </c>
      <c r="G691" s="436">
        <f>VLOOKUP(B691,'Tech. sheet (2)'!A:J,10,FALSE)</f>
        <v>1100</v>
      </c>
      <c r="H691" s="436">
        <f>VLOOKUP(A691,Register!B:E,4,FALSE)</f>
        <v>5600</v>
      </c>
      <c r="I691" s="140">
        <v>44991.0</v>
      </c>
      <c r="J691" s="270"/>
      <c r="K691" s="270"/>
      <c r="L691" s="270"/>
      <c r="M691" s="270"/>
      <c r="N691" s="270"/>
      <c r="O691" s="270"/>
      <c r="P691" s="270"/>
      <c r="Q691" s="270"/>
      <c r="R691" s="270"/>
      <c r="S691" s="270"/>
      <c r="T691" s="270"/>
      <c r="U691" s="270"/>
      <c r="V691" s="270"/>
      <c r="W691" s="270"/>
      <c r="X691" s="270"/>
      <c r="Y691" s="270"/>
      <c r="Z691" s="270"/>
    </row>
    <row r="692" ht="15.75" customHeight="1">
      <c r="A692" s="111" t="s">
        <v>1905</v>
      </c>
      <c r="B692" s="111" t="str">
        <f>VLOOKUP(A692,Register!B:D,3,FALSE)</f>
        <v>OT153-ELQ1542A3A HBI</v>
      </c>
      <c r="C692" s="525" t="str">
        <f>VLOOKUP(B692,'Tech. sheet (2)'!A:G,5,FALSE)</f>
        <v>0,27x950x876 5,6/2,8 TH435 HBI</v>
      </c>
      <c r="D692" s="437" t="str">
        <f>VLOOKUP(B692,'Tech. sheet (2)'!A:G,6,FALSE)</f>
        <v>M-950-876-270TH435F5628-HBI</v>
      </c>
      <c r="E692" s="436" t="str">
        <f>VLOOKUP(B692,'Tech. sheet (2)'!A:H,8,FALSE)</f>
        <v>СКРОЛЛ</v>
      </c>
      <c r="F692" s="436" t="str">
        <f>VLOOKUP(B692,'Tech. sheet (2)'!A:J,9,FALSE)</f>
        <v>920х935</v>
      </c>
      <c r="G692" s="436">
        <f>VLOOKUP(B692,'Tech. sheet (2)'!A:J,10,FALSE)</f>
        <v>1100</v>
      </c>
      <c r="H692" s="436">
        <f>VLOOKUP(A692,Register!B:E,4,FALSE)</f>
        <v>5000</v>
      </c>
      <c r="I692" s="140">
        <v>44991.0</v>
      </c>
      <c r="J692" s="270"/>
      <c r="K692" s="270"/>
      <c r="L692" s="270"/>
      <c r="M692" s="270"/>
      <c r="N692" s="270"/>
      <c r="O692" s="270"/>
      <c r="P692" s="270"/>
      <c r="Q692" s="270"/>
      <c r="R692" s="270"/>
      <c r="S692" s="270"/>
      <c r="T692" s="270"/>
      <c r="U692" s="270"/>
      <c r="V692" s="270"/>
      <c r="W692" s="270"/>
      <c r="X692" s="270"/>
      <c r="Y692" s="270"/>
      <c r="Z692" s="270"/>
    </row>
    <row r="693" ht="15.75" customHeight="1">
      <c r="A693" s="141" t="s">
        <v>1906</v>
      </c>
      <c r="B693" s="111" t="str">
        <f>VLOOKUP(A693,Register!B:D,3,FALSE)</f>
        <v>OT153-ELQ1554A0A</v>
      </c>
      <c r="C693" s="525" t="str">
        <f>VLOOKUP(B693,'Tech. sheet (2)'!A:G,5,FALSE)</f>
        <v>0,27x950x876 5,6/2,8 TH435 HBI</v>
      </c>
      <c r="D693" s="437" t="str">
        <f>VLOOKUP(B693,'Tech. sheet (2)'!A:G,6,FALSE)</f>
        <v>M-950-876-270TH435F5628-HBI</v>
      </c>
      <c r="E693" s="436" t="str">
        <f>VLOOKUP(B693,'Tech. sheet (2)'!A:H,8,FALSE)</f>
        <v>СКРОЛЛ</v>
      </c>
      <c r="F693" s="436" t="str">
        <f>VLOOKUP(B693,'Tech. sheet (2)'!A:J,9,FALSE)</f>
        <v>920х935</v>
      </c>
      <c r="G693" s="436">
        <f>VLOOKUP(B693,'Tech. sheet (2)'!A:J,10,FALSE)</f>
        <v>1100</v>
      </c>
      <c r="H693" s="436">
        <f>VLOOKUP(A693,Register!B:E,4,FALSE)</f>
        <v>5000</v>
      </c>
      <c r="I693" s="140">
        <v>44991.0</v>
      </c>
      <c r="J693" s="270"/>
      <c r="K693" s="270"/>
      <c r="L693" s="270"/>
      <c r="M693" s="270"/>
      <c r="N693" s="270"/>
      <c r="O693" s="270"/>
      <c r="P693" s="270"/>
      <c r="Q693" s="270"/>
      <c r="R693" s="270"/>
      <c r="S693" s="270"/>
      <c r="T693" s="270"/>
      <c r="U693" s="270"/>
      <c r="V693" s="270"/>
      <c r="W693" s="270"/>
      <c r="X693" s="270"/>
      <c r="Y693" s="270"/>
      <c r="Z693" s="270"/>
    </row>
    <row r="694" ht="15.75" customHeight="1">
      <c r="A694" s="111" t="s">
        <v>1907</v>
      </c>
      <c r="B694" s="175" t="str">
        <f>VLOOKUP(A694,Register!B:D,3,FALSE)</f>
        <v>OT99-D10B05 203XQ</v>
      </c>
      <c r="C694" s="531" t="str">
        <f>VLOOKUP(B694,'Tech. sheet (2)'!A:G,5,FALSE)</f>
        <v>0,20x838x941, 2,8/2,8 TH550</v>
      </c>
      <c r="D694" s="515" t="str">
        <f>VLOOKUP(B694,'Tech. sheet (2)'!A:G,6,FALSE)</f>
        <v>M-838-941,7-200TH550S2828-HBI</v>
      </c>
      <c r="E694" s="532" t="str">
        <f>VLOOKUP(B694,'Tech. sheet (2)'!A:H,8,FALSE)</f>
        <v>СКРОЛЛ</v>
      </c>
      <c r="F694" s="532" t="str">
        <f>VLOOKUP(B694,'Tech. sheet (2)'!A:J,9,FALSE)</f>
        <v>820х942</v>
      </c>
      <c r="G694" s="532">
        <f>VLOOKUP(B694,'Tech. sheet (2)'!A:J,10,FALSE)</f>
        <v>1500</v>
      </c>
      <c r="H694" s="532">
        <f>VLOOKUP(A694,Register!B:E,4,FALSE)</f>
        <v>6500</v>
      </c>
      <c r="I694" s="140">
        <v>44992.0</v>
      </c>
      <c r="J694" s="270"/>
      <c r="K694" s="270"/>
      <c r="L694" s="270"/>
      <c r="M694" s="270"/>
      <c r="N694" s="270"/>
      <c r="O694" s="270"/>
      <c r="P694" s="270"/>
      <c r="Q694" s="270"/>
      <c r="R694" s="270"/>
      <c r="S694" s="270"/>
      <c r="T694" s="270"/>
      <c r="U694" s="270"/>
      <c r="V694" s="270"/>
      <c r="W694" s="270"/>
      <c r="X694" s="270"/>
      <c r="Y694" s="270"/>
      <c r="Z694" s="270"/>
    </row>
    <row r="695" ht="15.75" customHeight="1">
      <c r="A695" s="111" t="s">
        <v>1909</v>
      </c>
      <c r="B695" s="111" t="str">
        <f>VLOOKUP(A695,Register!B:D,3,FALSE)</f>
        <v>0,19x895x907 BLANK</v>
      </c>
      <c r="C695" s="525" t="str">
        <f>VLOOKUP(B695,'Tech. sheet (2)'!A:G,5,FALSE)</f>
        <v>0,19x895x907 2,8/2,0 TH550</v>
      </c>
      <c r="D695" s="437" t="str">
        <f>VLOOKUP(B695,'Tech. sheet (2)'!A:G,6,FALSE)</f>
        <v>M-895-907-190TH550F2820-HBI BLANK</v>
      </c>
      <c r="E695" s="436" t="str">
        <f>VLOOKUP(B695,'Tech. sheet (2)'!A:H,8,FALSE)</f>
        <v>СКРОЛЛ</v>
      </c>
      <c r="F695" s="436" t="str">
        <f>VLOOKUP(B695,'Tech. sheet (2)'!A:J,9,FALSE)</f>
        <v>932х870</v>
      </c>
      <c r="G695" s="436">
        <f>VLOOKUP(B695,'Tech. sheet (2)'!A:J,10,FALSE)</f>
        <v>1500</v>
      </c>
      <c r="H695" s="436">
        <f>VLOOKUP(A695,Register!B:E,4,FALSE)</f>
        <v>40000</v>
      </c>
      <c r="I695" s="140">
        <v>44992.0</v>
      </c>
      <c r="J695" s="270"/>
      <c r="K695" s="270"/>
      <c r="L695" s="270"/>
      <c r="M695" s="270"/>
      <c r="N695" s="270"/>
      <c r="O695" s="270"/>
      <c r="P695" s="270"/>
      <c r="Q695" s="270"/>
      <c r="R695" s="270"/>
      <c r="S695" s="270"/>
      <c r="T695" s="270"/>
      <c r="U695" s="270"/>
      <c r="V695" s="270"/>
      <c r="W695" s="270"/>
      <c r="X695" s="270"/>
      <c r="Y695" s="270"/>
      <c r="Z695" s="270"/>
    </row>
    <row r="696" ht="15.75" customHeight="1">
      <c r="A696" s="141" t="s">
        <v>1901</v>
      </c>
      <c r="B696" s="111" t="str">
        <f>VLOOKUP(A696,Register!B:D,3,FALSE)</f>
        <v>0,17x838x942 ALU/С</v>
      </c>
      <c r="C696" s="525" t="str">
        <f>VLOOKUP(B696,'Tech. sheet (2)'!A:G,5,FALSE)</f>
        <v>0,17x838x942 2,0/2,8 TH550</v>
      </c>
      <c r="D696" s="437" t="str">
        <f>VLOOKUP(B696,'Tech. sheet (2)'!A:G,6,FALSE)</f>
        <v>T-838-942-170TH550F2820-HBI</v>
      </c>
      <c r="E696" s="436" t="str">
        <f>VLOOKUP(B696,'Tech. sheet (2)'!A:H,8,FALSE)</f>
        <v>ПРЯМ</v>
      </c>
      <c r="F696" s="436" t="str">
        <f>VLOOKUP(B696,'Tech. sheet (2)'!A:J,9,FALSE)</f>
        <v>917х813</v>
      </c>
      <c r="G696" s="436">
        <f>VLOOKUP(B696,'Tech. sheet (2)'!A:J,10,FALSE)</f>
        <v>1500</v>
      </c>
      <c r="H696" s="436">
        <f>VLOOKUP(A696,Register!B:E,4,FALSE)</f>
        <v>10000</v>
      </c>
      <c r="I696" s="140">
        <v>44992.0</v>
      </c>
      <c r="J696" s="270"/>
      <c r="K696" s="270"/>
      <c r="L696" s="270"/>
      <c r="M696" s="270"/>
      <c r="N696" s="270"/>
      <c r="O696" s="270"/>
      <c r="P696" s="270"/>
      <c r="Q696" s="270"/>
      <c r="R696" s="270"/>
      <c r="S696" s="270"/>
      <c r="T696" s="270"/>
      <c r="U696" s="270"/>
      <c r="V696" s="270"/>
      <c r="W696" s="270"/>
      <c r="X696" s="270"/>
      <c r="Y696" s="270"/>
      <c r="Z696" s="270"/>
    </row>
    <row r="697" ht="15.75" customHeight="1">
      <c r="A697" s="141" t="s">
        <v>1910</v>
      </c>
      <c r="B697" s="111" t="str">
        <f>VLOOKUP(A697,Register!B:D,3,FALSE)</f>
        <v>0,15x918x925 BLANK RAS</v>
      </c>
      <c r="C697" s="525" t="str">
        <f>VLOOKUP(B697,'Tech. sheet (2)'!A:G,5,FALSE)</f>
        <v>0,15x918x925 2,8/2,8 TS550</v>
      </c>
      <c r="D697" s="437" t="str">
        <f>VLOOKUP(B697,'Tech. sheet (2)'!A:G,6,FALSE)</f>
        <v>T-918-925-150TS550S2828-RAS BLANK</v>
      </c>
      <c r="E697" s="436" t="str">
        <f>VLOOKUP(B697,'Tech. sheet (2)'!A:H,8,FALSE)</f>
        <v>ПРЯМ</v>
      </c>
      <c r="F697" s="436" t="str">
        <f>VLOOKUP(B697,'Tech. sheet (2)'!A:J,9,FALSE)</f>
        <v>900x893</v>
      </c>
      <c r="G697" s="436">
        <f>VLOOKUP(B697,'Tech. sheet (2)'!A:J,10,FALSE)</f>
        <v>1500</v>
      </c>
      <c r="H697" s="436">
        <f>VLOOKUP(A697,Register!B:E,4,FALSE)</f>
        <v>32500</v>
      </c>
      <c r="I697" s="140">
        <v>44992.0</v>
      </c>
      <c r="J697" s="270"/>
      <c r="K697" s="270"/>
      <c r="L697" s="270"/>
      <c r="M697" s="270"/>
      <c r="N697" s="270"/>
      <c r="O697" s="270"/>
      <c r="P697" s="270"/>
      <c r="Q697" s="270"/>
      <c r="R697" s="270"/>
      <c r="S697" s="270"/>
      <c r="T697" s="270"/>
      <c r="U697" s="270"/>
      <c r="V697" s="270"/>
      <c r="W697" s="270"/>
      <c r="X697" s="270"/>
      <c r="Y697" s="270"/>
      <c r="Z697" s="270"/>
    </row>
    <row r="698" ht="15.75" customHeight="1">
      <c r="A698" s="141" t="s">
        <v>1913</v>
      </c>
      <c r="B698" s="175" t="str">
        <f>VLOOKUP(A698,Register!B:D,3,FALSE)</f>
        <v>0,15x918x925 G/C RAS</v>
      </c>
      <c r="C698" s="531" t="str">
        <f>VLOOKUP(B698,'Tech. sheet (2)'!A:G,5,FALSE)</f>
        <v>0,15x918x925 2,8/2,8 TS550</v>
      </c>
      <c r="D698" s="515" t="str">
        <f>VLOOKUP(B698,'Tech. sheet (2)'!A:G,6,FALSE)</f>
        <v>T-918-925-150TS550S2828-RAS</v>
      </c>
      <c r="E698" s="532" t="str">
        <f>VLOOKUP(B698,'Tech. sheet (2)'!A:H,8,FALSE)</f>
        <v>ПРЯМ</v>
      </c>
      <c r="F698" s="532" t="str">
        <f>VLOOKUP(B698,'Tech. sheet (2)'!A:J,9,FALSE)</f>
        <v>900x893</v>
      </c>
      <c r="G698" s="532">
        <f>VLOOKUP(B698,'Tech. sheet (2)'!A:J,10,FALSE)</f>
        <v>1500</v>
      </c>
      <c r="H698" s="532">
        <f>VLOOKUP(A698,Register!B:E,4,FALSE)</f>
        <v>14000</v>
      </c>
      <c r="I698" s="140">
        <v>44993.0</v>
      </c>
      <c r="J698" s="270"/>
      <c r="K698" s="270"/>
      <c r="L698" s="270"/>
      <c r="M698" s="270"/>
      <c r="N698" s="270"/>
      <c r="O698" s="270"/>
      <c r="P698" s="270"/>
      <c r="Q698" s="270"/>
      <c r="R698" s="270"/>
      <c r="S698" s="270"/>
      <c r="T698" s="270"/>
      <c r="U698" s="270"/>
      <c r="V698" s="270"/>
      <c r="W698" s="270"/>
      <c r="X698" s="270"/>
      <c r="Y698" s="270"/>
      <c r="Z698" s="270"/>
    </row>
    <row r="699" ht="15.75" customHeight="1">
      <c r="A699" s="111" t="s">
        <v>1914</v>
      </c>
      <c r="B699" s="111" t="str">
        <f>VLOOKUP(A699,Register!B:D,3,FALSE)</f>
        <v>OT153-W18B35 USK</v>
      </c>
      <c r="C699" s="525" t="str">
        <f>VLOOKUP(B699,'Tech. sheet (2)'!A:G,5,FALSE)</f>
        <v>0,27x950x876 5,6/2,8 TH435 USK</v>
      </c>
      <c r="D699" s="437" t="str">
        <f>VLOOKUP(B699,'Tech. sheet (2)'!A:G,6,FALSE)</f>
        <v>M-950-876-270TH435F5628-USK</v>
      </c>
      <c r="E699" s="436" t="str">
        <f>VLOOKUP(B699,'Tech. sheet (2)'!A:H,8,FALSE)</f>
        <v>СКРОЛЛ</v>
      </c>
      <c r="F699" s="436" t="str">
        <f>VLOOKUP(B699,'Tech. sheet (2)'!A:J,9,FALSE)</f>
        <v>920х935</v>
      </c>
      <c r="G699" s="436">
        <f>VLOOKUP(B699,'Tech. sheet (2)'!A:J,10,FALSE)</f>
        <v>1100</v>
      </c>
      <c r="H699" s="436">
        <f>VLOOKUP(A699,Register!B:E,4,FALSE)</f>
        <v>10000</v>
      </c>
      <c r="I699" s="140">
        <v>44993.0</v>
      </c>
      <c r="J699" s="270"/>
      <c r="K699" s="270"/>
      <c r="L699" s="270"/>
      <c r="M699" s="270"/>
      <c r="N699" s="270"/>
      <c r="O699" s="270"/>
      <c r="P699" s="270"/>
      <c r="Q699" s="270"/>
      <c r="R699" s="270"/>
      <c r="S699" s="270"/>
      <c r="T699" s="270"/>
      <c r="U699" s="270"/>
      <c r="V699" s="270"/>
      <c r="W699" s="270"/>
      <c r="X699" s="270"/>
      <c r="Y699" s="270"/>
      <c r="Z699" s="270"/>
    </row>
    <row r="700" ht="15.75" customHeight="1">
      <c r="A700" s="111" t="s">
        <v>1915</v>
      </c>
      <c r="B700" s="111" t="str">
        <f>VLOOKUP(A700,Register!B:D,3,FALSE)</f>
        <v>0,14x913x766 ALU/C</v>
      </c>
      <c r="C700" s="525" t="str">
        <f>VLOOKUP(B700,'Tech. sheet (2)'!A:G,5,FALSE)</f>
        <v>0,14x913x766 2,0/2,0 TS480</v>
      </c>
      <c r="D700" s="437" t="str">
        <f>VLOOKUP(B700,'Tech. sheet (2)'!A:G,6,FALSE)</f>
        <v>M-913-766-140TS480S2020-RAS</v>
      </c>
      <c r="E700" s="436" t="str">
        <f>VLOOKUP(B700,'Tech. sheet (2)'!A:H,8,FALSE)</f>
        <v>СКРОЛЛ</v>
      </c>
      <c r="F700" s="436" t="str">
        <f>VLOOKUP(B700,'Tech. sheet (2)'!A:J,9,FALSE)</f>
        <v>770х869</v>
      </c>
      <c r="G700" s="436">
        <f>VLOOKUP(B700,'Tech. sheet (2)'!A:J,10,FALSE)</f>
        <v>1500</v>
      </c>
      <c r="H700" s="436">
        <f>VLOOKUP(A700,Register!B:E,4,FALSE)</f>
        <v>27000</v>
      </c>
      <c r="I700" s="140">
        <v>44993.0</v>
      </c>
      <c r="J700" s="270"/>
      <c r="K700" s="270"/>
      <c r="L700" s="270"/>
      <c r="M700" s="270"/>
      <c r="N700" s="270"/>
      <c r="O700" s="270"/>
      <c r="P700" s="270"/>
      <c r="Q700" s="270"/>
      <c r="R700" s="270"/>
      <c r="S700" s="270"/>
      <c r="T700" s="270"/>
      <c r="U700" s="270"/>
      <c r="V700" s="270"/>
      <c r="W700" s="270"/>
      <c r="X700" s="270"/>
      <c r="Y700" s="270"/>
      <c r="Z700" s="270"/>
    </row>
    <row r="701" ht="15.75" customHeight="1">
      <c r="A701" s="111" t="s">
        <v>1916</v>
      </c>
      <c r="B701" s="111" t="str">
        <f>VLOOKUP(A701,Register!B:D,3,FALSE)</f>
        <v>0,14x913x766 21E</v>
      </c>
      <c r="C701" s="525" t="str">
        <f>VLOOKUP(B701,'Tech. sheet (2)'!A:G,5,FALSE)</f>
        <v>0,14x913x766 2,0/2,0 TS480</v>
      </c>
      <c r="D701" s="437" t="str">
        <f>VLOOKUP(B701,'Tech. sheet (2)'!A:G,6,FALSE)</f>
        <v>M-913-766-140TS480S2020-RAS</v>
      </c>
      <c r="E701" s="436" t="str">
        <f>VLOOKUP(B701,'Tech. sheet (2)'!A:H,8,FALSE)</f>
        <v>СКРОЛЛ</v>
      </c>
      <c r="F701" s="436" t="str">
        <f>VLOOKUP(B701,'Tech. sheet (2)'!A:J,9,FALSE)</f>
        <v>770х869</v>
      </c>
      <c r="G701" s="436">
        <f>VLOOKUP(B701,'Tech. sheet (2)'!A:J,10,FALSE)</f>
        <v>1500</v>
      </c>
      <c r="H701" s="436">
        <f>VLOOKUP(A701,Register!B:E,4,FALSE)</f>
        <v>23000</v>
      </c>
      <c r="I701" s="140">
        <v>44993.0</v>
      </c>
      <c r="J701" s="270"/>
      <c r="K701" s="270"/>
      <c r="L701" s="270"/>
      <c r="M701" s="270"/>
      <c r="N701" s="270"/>
      <c r="O701" s="270"/>
      <c r="P701" s="270"/>
      <c r="Q701" s="270"/>
      <c r="R701" s="270"/>
      <c r="S701" s="270"/>
      <c r="T701" s="270"/>
      <c r="U701" s="270"/>
      <c r="V701" s="270"/>
      <c r="W701" s="270"/>
      <c r="X701" s="270"/>
      <c r="Y701" s="270"/>
      <c r="Z701" s="270"/>
    </row>
    <row r="702" ht="15.75" customHeight="1">
      <c r="A702" s="141" t="s">
        <v>1917</v>
      </c>
      <c r="B702" s="175" t="str">
        <f>VLOOKUP(A702,Register!B:D,3,FALSE)</f>
        <v>0,19x895x907 BLANK</v>
      </c>
      <c r="C702" s="531" t="str">
        <f>VLOOKUP(B702,'Tech. sheet (2)'!A:G,5,FALSE)</f>
        <v>0,19x895x907 2,8/2,0 TH550</v>
      </c>
      <c r="D702" s="515" t="str">
        <f>VLOOKUP(B702,'Tech. sheet (2)'!A:G,6,FALSE)</f>
        <v>M-895-907-190TH550F2820-HBI BLANK</v>
      </c>
      <c r="E702" s="532" t="str">
        <f>VLOOKUP(B702,'Tech. sheet (2)'!A:H,8,FALSE)</f>
        <v>СКРОЛЛ</v>
      </c>
      <c r="F702" s="532" t="str">
        <f>VLOOKUP(B702,'Tech. sheet (2)'!A:J,9,FALSE)</f>
        <v>932х870</v>
      </c>
      <c r="G702" s="532">
        <f>VLOOKUP(B702,'Tech. sheet (2)'!A:J,10,FALSE)</f>
        <v>1500</v>
      </c>
      <c r="H702" s="532">
        <f>VLOOKUP(A702,Register!B:E,4,FALSE)</f>
        <v>30000</v>
      </c>
      <c r="I702" s="140">
        <v>44993.0</v>
      </c>
      <c r="J702" s="270"/>
      <c r="K702" s="270"/>
      <c r="L702" s="270"/>
      <c r="M702" s="270"/>
      <c r="N702" s="270"/>
      <c r="O702" s="270"/>
      <c r="P702" s="270"/>
      <c r="Q702" s="270"/>
      <c r="R702" s="270"/>
      <c r="S702" s="270"/>
      <c r="T702" s="270"/>
      <c r="U702" s="270"/>
      <c r="V702" s="270"/>
      <c r="W702" s="270"/>
      <c r="X702" s="270"/>
      <c r="Y702" s="270"/>
      <c r="Z702" s="270"/>
    </row>
    <row r="703" ht="15.75" customHeight="1">
      <c r="A703" s="111" t="s">
        <v>1918</v>
      </c>
      <c r="B703" s="111" t="str">
        <f>VLOOKUP(A703,Register!B:D,3,FALSE)</f>
        <v>OT62-ELQ6216A2A ver2</v>
      </c>
      <c r="C703" s="525" t="str">
        <f>VLOOKUP(B703,'Tech. sheet (2)'!A:G,5,FALSE)</f>
        <v>0,17x954x848 2,8/2,8 TH435</v>
      </c>
      <c r="D703" s="437" t="str">
        <f>VLOOKUP(B703,'Tech. sheet (2)'!A:G,6,FALSE)</f>
        <v>M-954-848-170TH435S2828-HBI</v>
      </c>
      <c r="E703" s="436" t="str">
        <f>VLOOKUP(B703,'Tech. sheet (2)'!A:H,8,FALSE)</f>
        <v>СКРОЛЛ</v>
      </c>
      <c r="F703" s="436" t="str">
        <f>VLOOKUP(B703,'Tech. sheet (2)'!A:J,9,FALSE)</f>
        <v>830x917</v>
      </c>
      <c r="G703" s="436">
        <f>VLOOKUP(B703,'Tech. sheet (2)'!A:J,10,FALSE)</f>
        <v>1500</v>
      </c>
      <c r="H703" s="436">
        <f>VLOOKUP(A703,Register!B:E,4,FALSE)</f>
        <v>20000</v>
      </c>
      <c r="I703" s="129">
        <v>44998.0</v>
      </c>
      <c r="J703" s="270"/>
      <c r="K703" s="270"/>
      <c r="L703" s="270"/>
      <c r="M703" s="270"/>
      <c r="N703" s="270"/>
      <c r="O703" s="270"/>
      <c r="P703" s="270"/>
      <c r="Q703" s="270"/>
      <c r="R703" s="270"/>
      <c r="S703" s="270"/>
      <c r="T703" s="270"/>
      <c r="U703" s="270"/>
      <c r="V703" s="270"/>
      <c r="W703" s="270"/>
      <c r="X703" s="270"/>
      <c r="Y703" s="270"/>
      <c r="Z703" s="270"/>
    </row>
    <row r="704" ht="15.75" customHeight="1">
      <c r="A704" s="111" t="s">
        <v>1919</v>
      </c>
      <c r="B704" s="111" t="str">
        <f>VLOOKUP(A704,Register!B:D,3,FALSE)</f>
        <v>OT62-ELQ6216A2A ver2</v>
      </c>
      <c r="C704" s="525" t="str">
        <f>VLOOKUP(B704,'Tech. sheet (2)'!A:G,5,FALSE)</f>
        <v>0,17x954x848 2,8/2,8 TH435</v>
      </c>
      <c r="D704" s="437" t="str">
        <f>VLOOKUP(B704,'Tech. sheet (2)'!A:G,6,FALSE)</f>
        <v>M-954-848-170TH435S2828-HBI</v>
      </c>
      <c r="E704" s="436" t="str">
        <f>VLOOKUP(B704,'Tech. sheet (2)'!A:H,8,FALSE)</f>
        <v>СКРОЛЛ</v>
      </c>
      <c r="F704" s="436" t="str">
        <f>VLOOKUP(B704,'Tech. sheet (2)'!A:J,9,FALSE)</f>
        <v>830x917</v>
      </c>
      <c r="G704" s="436">
        <f>VLOOKUP(B704,'Tech. sheet (2)'!A:J,10,FALSE)</f>
        <v>1500</v>
      </c>
      <c r="H704" s="436">
        <f>VLOOKUP(A704,Register!B:E,4,FALSE)</f>
        <v>20000</v>
      </c>
      <c r="I704" s="129">
        <v>44998.0</v>
      </c>
      <c r="J704" s="270"/>
      <c r="K704" s="270"/>
      <c r="L704" s="270"/>
      <c r="M704" s="270"/>
      <c r="N704" s="270"/>
      <c r="O704" s="270"/>
      <c r="P704" s="270"/>
      <c r="Q704" s="270"/>
      <c r="R704" s="270"/>
      <c r="S704" s="270"/>
      <c r="T704" s="270"/>
      <c r="U704" s="270"/>
      <c r="V704" s="270"/>
      <c r="W704" s="270"/>
      <c r="X704" s="270"/>
      <c r="Y704" s="270"/>
      <c r="Z704" s="270"/>
    </row>
    <row r="705" ht="15.75" customHeight="1">
      <c r="A705" s="111" t="s">
        <v>1920</v>
      </c>
      <c r="B705" s="111" t="str">
        <f>VLOOKUP(A705,Register!B:D,3,FALSE)</f>
        <v>0,17x896x795 BLANK</v>
      </c>
      <c r="C705" s="525" t="str">
        <f>VLOOKUP(B705,'Tech. sheet (2)'!A:G,5,FALSE)</f>
        <v>0,17x896x795 2,8/2,8 TH550</v>
      </c>
      <c r="D705" s="437" t="str">
        <f>VLOOKUP(B705,'Tech. sheet (2)'!A:G,6,FALSE)</f>
        <v>T-896-795-170TH550F2828-HBI BLANK</v>
      </c>
      <c r="E705" s="436" t="str">
        <f>VLOOKUP(B705,'Tech. sheet (2)'!A:H,8,FALSE)</f>
        <v>ПРЯМ</v>
      </c>
      <c r="F705" s="436" t="str">
        <f>VLOOKUP(B705,'Tech. sheet (2)'!A:J,9,FALSE)</f>
        <v>770х869</v>
      </c>
      <c r="G705" s="436">
        <f>VLOOKUP(B705,'Tech. sheet (2)'!A:J,10,FALSE)</f>
        <v>1500</v>
      </c>
      <c r="H705" s="436">
        <f>VLOOKUP(A705,Register!B:E,4,FALSE)</f>
        <v>40000</v>
      </c>
      <c r="I705" s="129">
        <v>44998.0</v>
      </c>
      <c r="J705" s="270"/>
      <c r="K705" s="270"/>
      <c r="L705" s="270"/>
      <c r="M705" s="270"/>
      <c r="N705" s="270"/>
      <c r="O705" s="270"/>
      <c r="P705" s="270"/>
      <c r="Q705" s="270"/>
      <c r="R705" s="270"/>
      <c r="S705" s="270"/>
      <c r="T705" s="270"/>
      <c r="U705" s="270"/>
      <c r="V705" s="270"/>
      <c r="W705" s="270"/>
      <c r="X705" s="270"/>
      <c r="Y705" s="270"/>
      <c r="Z705" s="270"/>
    </row>
    <row r="706" ht="15.75" customHeight="1">
      <c r="A706" s="141" t="s">
        <v>1921</v>
      </c>
      <c r="B706" s="175" t="str">
        <f>VLOOKUP(A706,Register!B:D,3,FALSE)</f>
        <v>OT96 Alu/C HBI auto</v>
      </c>
      <c r="C706" s="531" t="str">
        <f>VLOOKUP(B706,'Tech. sheet (2)'!A:G,5,FALSE)</f>
        <v>0,20x808x908 2,8/2,8 TH550</v>
      </c>
      <c r="D706" s="515" t="str">
        <f>VLOOKUP(B706,'Tech. sheet (2)'!A:G,6,FALSE)</f>
        <v>M-808-908-200TH550S2828-HBI</v>
      </c>
      <c r="E706" s="532" t="str">
        <f>VLOOKUP(B706,'Tech. sheet (2)'!A:H,8,FALSE)</f>
        <v>СКРОЛЛ</v>
      </c>
      <c r="F706" s="532" t="str">
        <f>VLOOKUP(B706,'Tech. sheet (2)'!A:J,9,FALSE)</f>
        <v>900х771</v>
      </c>
      <c r="G706" s="532">
        <f>VLOOKUP(B706,'Tech. sheet (2)'!A:J,10,FALSE)</f>
        <v>1600</v>
      </c>
      <c r="H706" s="532">
        <f>VLOOKUP(A706,Register!B:E,4,FALSE)</f>
        <v>22000</v>
      </c>
      <c r="I706" s="129">
        <v>44999.0</v>
      </c>
      <c r="J706" s="270"/>
      <c r="K706" s="270"/>
      <c r="L706" s="270"/>
      <c r="M706" s="270"/>
      <c r="N706" s="270"/>
      <c r="O706" s="270"/>
      <c r="P706" s="270"/>
      <c r="Q706" s="270"/>
      <c r="R706" s="270"/>
      <c r="S706" s="270"/>
      <c r="T706" s="270"/>
      <c r="U706" s="270"/>
      <c r="V706" s="270"/>
      <c r="W706" s="270"/>
      <c r="X706" s="270"/>
      <c r="Y706" s="270"/>
      <c r="Z706" s="270"/>
    </row>
    <row r="707" ht="15.75" customHeight="1">
      <c r="A707" s="111" t="s">
        <v>1922</v>
      </c>
      <c r="B707" s="111" t="str">
        <f>VLOOKUP(A707,Register!B:D,3,FALSE)</f>
        <v>OT96 Alu/C HBI auto</v>
      </c>
      <c r="C707" s="525" t="str">
        <f>VLOOKUP(B707,'Tech. sheet (2)'!A:G,5,FALSE)</f>
        <v>0,20x808x908 2,8/2,8 TH550</v>
      </c>
      <c r="D707" s="437" t="str">
        <f>VLOOKUP(B707,'Tech. sheet (2)'!A:G,6,FALSE)</f>
        <v>M-808-908-200TH550S2828-HBI</v>
      </c>
      <c r="E707" s="436" t="str">
        <f>VLOOKUP(B707,'Tech. sheet (2)'!A:H,8,FALSE)</f>
        <v>СКРОЛЛ</v>
      </c>
      <c r="F707" s="436" t="str">
        <f>VLOOKUP(B707,'Tech. sheet (2)'!A:J,9,FALSE)</f>
        <v>900х771</v>
      </c>
      <c r="G707" s="436">
        <f>VLOOKUP(B707,'Tech. sheet (2)'!A:J,10,FALSE)</f>
        <v>1600</v>
      </c>
      <c r="H707" s="436">
        <f>VLOOKUP(A707,Register!B:E,4,FALSE)</f>
        <v>23000</v>
      </c>
      <c r="I707" s="129">
        <v>44999.0</v>
      </c>
      <c r="J707" s="270"/>
      <c r="K707" s="270"/>
      <c r="L707" s="270"/>
      <c r="M707" s="270"/>
      <c r="N707" s="270"/>
      <c r="O707" s="270"/>
      <c r="P707" s="270"/>
      <c r="Q707" s="270"/>
      <c r="R707" s="270"/>
      <c r="S707" s="270"/>
      <c r="T707" s="270"/>
      <c r="U707" s="270"/>
      <c r="V707" s="270"/>
      <c r="W707" s="270"/>
      <c r="X707" s="270"/>
      <c r="Y707" s="270"/>
      <c r="Z707" s="270"/>
    </row>
    <row r="708" ht="15.75" customHeight="1">
      <c r="A708" s="111" t="s">
        <v>1923</v>
      </c>
      <c r="B708" s="111" t="str">
        <f>VLOOKUP(A708,Register!B:D,3,FALSE)</f>
        <v>0,17x838x942 ALU/С</v>
      </c>
      <c r="C708" s="525" t="str">
        <f>VLOOKUP(B708,'Tech. sheet (2)'!A:G,5,FALSE)</f>
        <v>0,17x838x942 2,0/2,8 TH550</v>
      </c>
      <c r="D708" s="437" t="str">
        <f>VLOOKUP(B708,'Tech. sheet (2)'!A:G,6,FALSE)</f>
        <v>T-838-942-170TH550F2820-HBI</v>
      </c>
      <c r="E708" s="436" t="str">
        <f>VLOOKUP(B708,'Tech. sheet (2)'!A:H,8,FALSE)</f>
        <v>ПРЯМ</v>
      </c>
      <c r="F708" s="436" t="str">
        <f>VLOOKUP(B708,'Tech. sheet (2)'!A:J,9,FALSE)</f>
        <v>917х813</v>
      </c>
      <c r="G708" s="436">
        <f>VLOOKUP(B708,'Tech. sheet (2)'!A:J,10,FALSE)</f>
        <v>1500</v>
      </c>
      <c r="H708" s="436">
        <f>VLOOKUP(A708,Register!B:E,4,FALSE)</f>
        <v>40000</v>
      </c>
      <c r="I708" s="129">
        <v>44999.0</v>
      </c>
      <c r="J708" s="270"/>
      <c r="K708" s="270"/>
      <c r="L708" s="270"/>
      <c r="M708" s="270"/>
      <c r="N708" s="270"/>
      <c r="O708" s="270"/>
      <c r="P708" s="270"/>
      <c r="Q708" s="270"/>
      <c r="R708" s="270"/>
      <c r="S708" s="270"/>
      <c r="T708" s="270"/>
      <c r="U708" s="270"/>
      <c r="V708" s="270"/>
      <c r="W708" s="270"/>
      <c r="X708" s="270"/>
      <c r="Y708" s="270"/>
      <c r="Z708" s="270"/>
    </row>
    <row r="709" ht="15.75" customHeight="1">
      <c r="A709" s="111" t="s">
        <v>1924</v>
      </c>
      <c r="B709" s="111" t="str">
        <f>VLOOKUP(A709,Register!B:D,3,FALSE)</f>
        <v>0,18x896x795 BLANK</v>
      </c>
      <c r="C709" s="525" t="str">
        <f>VLOOKUP(B709,'Tech. sheet (2)'!A:G,5,FALSE)</f>
        <v>0,18x896x795 2,8/5,0 TH550</v>
      </c>
      <c r="D709" s="437" t="str">
        <f>VLOOKUP(B709,'Tech. sheet (2)'!A:G,6,FALSE)</f>
        <v>T-896-795-180TH550F2850-HBI BLANK</v>
      </c>
      <c r="E709" s="436" t="str">
        <f>VLOOKUP(B709,'Tech. sheet (2)'!A:H,8,FALSE)</f>
        <v>ПРЯМ</v>
      </c>
      <c r="F709" s="436" t="str">
        <f>VLOOKUP(B709,'Tech. sheet (2)'!A:J,9,FALSE)</f>
        <v>770х869</v>
      </c>
      <c r="G709" s="436">
        <f>VLOOKUP(B709,'Tech. sheet (2)'!A:J,10,FALSE)</f>
        <v>1500</v>
      </c>
      <c r="H709" s="534">
        <f>VLOOKUP(A709,Register!B:E,4,FALSE)</f>
        <v>40000</v>
      </c>
      <c r="I709" s="129">
        <v>44999.0</v>
      </c>
      <c r="J709" s="270"/>
      <c r="K709" s="270"/>
      <c r="L709" s="270"/>
      <c r="M709" s="270"/>
      <c r="N709" s="270"/>
      <c r="O709" s="270"/>
      <c r="P709" s="270"/>
      <c r="Q709" s="270"/>
      <c r="R709" s="270"/>
      <c r="S709" s="270"/>
      <c r="T709" s="270"/>
      <c r="U709" s="270"/>
      <c r="V709" s="270"/>
      <c r="W709" s="270"/>
      <c r="X709" s="270"/>
      <c r="Y709" s="270"/>
      <c r="Z709" s="270"/>
    </row>
    <row r="710" ht="15.75" customHeight="1">
      <c r="A710" s="141" t="s">
        <v>1925</v>
      </c>
      <c r="B710" s="175" t="str">
        <f>VLOOKUP(A710,Register!B:D,3,FALSE)</f>
        <v>0,15x975x925 G/C USK</v>
      </c>
      <c r="C710" s="531" t="str">
        <f>VLOOKUP(B710,'Tech. sheet (2)'!A:G,5,FALSE)</f>
        <v>0,15x975x925 2,8/2,8 TS550</v>
      </c>
      <c r="D710" s="515" t="str">
        <f>VLOOKUP(B710,'Tech. sheet (2)'!A:G,6,FALSE)</f>
        <v>T-975-925-150TS550S2828-USK</v>
      </c>
      <c r="E710" s="532" t="str">
        <f>VLOOKUP(B710,'Tech. sheet (2)'!A:H,8,FALSE)</f>
        <v>ПРЯМ</v>
      </c>
      <c r="F710" s="532" t="str">
        <f>VLOOKUP(B710,'Tech. sheet (2)'!A:J,9,FALSE)</f>
        <v>900 х 950</v>
      </c>
      <c r="G710" s="532">
        <f>VLOOKUP(B710,'Tech. sheet (2)'!A:J,10,FALSE)</f>
        <v>1500</v>
      </c>
      <c r="H710" s="532">
        <f>VLOOKUP(A710,Register!B:E,4,FALSE)</f>
        <v>40000</v>
      </c>
      <c r="I710" s="129">
        <v>45000.0</v>
      </c>
      <c r="J710" s="270"/>
      <c r="K710" s="270"/>
      <c r="L710" s="270"/>
      <c r="M710" s="270"/>
      <c r="N710" s="270"/>
      <c r="O710" s="270"/>
      <c r="P710" s="270"/>
      <c r="Q710" s="270"/>
      <c r="R710" s="270"/>
      <c r="S710" s="270"/>
      <c r="T710" s="270"/>
      <c r="U710" s="270"/>
      <c r="V710" s="270"/>
      <c r="W710" s="270"/>
      <c r="X710" s="270"/>
      <c r="Y710" s="270"/>
      <c r="Z710" s="270"/>
    </row>
    <row r="711" ht="15.75" customHeight="1">
      <c r="A711" s="111" t="s">
        <v>1927</v>
      </c>
      <c r="B711" s="111" t="str">
        <f>VLOOKUP(A711,Register!B:D,3,FALSE)</f>
        <v>0,17x838x942 ALU/С</v>
      </c>
      <c r="C711" s="525" t="str">
        <f>VLOOKUP(B711,'Tech. sheet (2)'!A:G,5,FALSE)</f>
        <v>0,17x838x942 2,0/2,8 TH550</v>
      </c>
      <c r="D711" s="437" t="str">
        <f>VLOOKUP(B711,'Tech. sheet (2)'!A:G,6,FALSE)</f>
        <v>T-838-942-170TH550F2820-HBI</v>
      </c>
      <c r="E711" s="436" t="str">
        <f>VLOOKUP(B711,'Tech. sheet (2)'!A:H,8,FALSE)</f>
        <v>ПРЯМ</v>
      </c>
      <c r="F711" s="436" t="str">
        <f>VLOOKUP(B711,'Tech. sheet (2)'!A:J,9,FALSE)</f>
        <v>917х813</v>
      </c>
      <c r="G711" s="436">
        <f>VLOOKUP(B711,'Tech. sheet (2)'!A:J,10,FALSE)</f>
        <v>1500</v>
      </c>
      <c r="H711" s="436">
        <f>VLOOKUP(A711,Register!B:E,4,FALSE)</f>
        <v>20000</v>
      </c>
      <c r="I711" s="129">
        <v>45000.0</v>
      </c>
      <c r="J711" s="270"/>
      <c r="K711" s="270"/>
      <c r="L711" s="270"/>
      <c r="M711" s="270"/>
      <c r="N711" s="270"/>
      <c r="O711" s="270"/>
      <c r="P711" s="270"/>
      <c r="Q711" s="270"/>
      <c r="R711" s="270"/>
      <c r="S711" s="270"/>
      <c r="T711" s="270"/>
      <c r="U711" s="270"/>
      <c r="V711" s="270"/>
      <c r="W711" s="270"/>
      <c r="X711" s="270"/>
      <c r="Y711" s="270"/>
      <c r="Z711" s="270"/>
    </row>
    <row r="712" ht="15.75" customHeight="1">
      <c r="A712" s="131" t="s">
        <v>1928</v>
      </c>
      <c r="B712" s="111" t="str">
        <f>VLOOKUP(A712,Register!B:D,3,FALSE)</f>
        <v>0,16x920x778 Alu/C</v>
      </c>
      <c r="C712" s="525" t="str">
        <f>VLOOKUP(B712,'Tech. sheet (2)'!A:G,5,FALSE)</f>
        <v>0,16x920x778 2,8/2,8 TS340</v>
      </c>
      <c r="D712" s="437" t="str">
        <f>VLOOKUP(B712,'Tech. sheet (2)'!A:G,6,FALSE)</f>
        <v>M-920-778-160TS340S2828-RAS ARP</v>
      </c>
      <c r="E712" s="436" t="str">
        <f>VLOOKUP(B712,'Tech. sheet (2)'!A:H,8,FALSE)</f>
        <v>СКРОЛЛ</v>
      </c>
      <c r="F712" s="436" t="str">
        <f>VLOOKUP(B712,'Tech. sheet (2)'!A:J,9,FALSE)</f>
        <v>818х895</v>
      </c>
      <c r="G712" s="436">
        <f>VLOOKUP(B712,'Tech. sheet (2)'!A:J,10,FALSE)</f>
        <v>1600</v>
      </c>
      <c r="H712" s="436">
        <f>VLOOKUP(A712,Register!B:E,4,FALSE)</f>
        <v>20000</v>
      </c>
      <c r="I712" s="129">
        <v>45000.0</v>
      </c>
      <c r="J712" s="270"/>
      <c r="K712" s="270"/>
      <c r="L712" s="270"/>
      <c r="M712" s="270"/>
      <c r="N712" s="270"/>
      <c r="O712" s="270"/>
      <c r="P712" s="270"/>
      <c r="Q712" s="270"/>
      <c r="R712" s="270"/>
      <c r="S712" s="270"/>
      <c r="T712" s="270"/>
      <c r="U712" s="270"/>
      <c r="V712" s="270"/>
      <c r="W712" s="270"/>
      <c r="X712" s="270"/>
      <c r="Y712" s="270"/>
      <c r="Z712" s="270"/>
    </row>
    <row r="713" ht="15.75" customHeight="1">
      <c r="A713" s="111" t="s">
        <v>1929</v>
      </c>
      <c r="B713" s="175" t="str">
        <f>VLOOKUP(A713,Register!B:D,3,FALSE)</f>
        <v>0,17x922x868 HBI TH550 BLANK</v>
      </c>
      <c r="C713" s="531" t="str">
        <f>VLOOKUP(B713,'Tech. sheet (2)'!A:G,5,FALSE)</f>
        <v>0,17x922x868 2,8/2,8 TH550</v>
      </c>
      <c r="D713" s="515" t="str">
        <f>VLOOKUP(B713,'Tech. sheet (2)'!A:G,6,FALSE)</f>
        <v>M-922-868-170TH550F2828-HBI BLANK</v>
      </c>
      <c r="E713" s="532" t="str">
        <f>VLOOKUP(B713,'Tech. sheet (2)'!A:H,8,FALSE)</f>
        <v>СКРОЛЛ</v>
      </c>
      <c r="F713" s="532" t="str">
        <f>VLOOKUP(B713,'Tech. sheet (2)'!A:J,9,FALSE)</f>
        <v>884х850</v>
      </c>
      <c r="G713" s="532">
        <f>VLOOKUP(B713,'Tech. sheet (2)'!A:J,10,FALSE)</f>
        <v>1500</v>
      </c>
      <c r="H713" s="532">
        <f>VLOOKUP(A713,Register!B:E,4,FALSE)</f>
        <v>21000</v>
      </c>
      <c r="I713" s="129">
        <v>45000.0</v>
      </c>
      <c r="J713" s="270"/>
      <c r="K713" s="270"/>
      <c r="L713" s="270"/>
      <c r="M713" s="270"/>
      <c r="N713" s="270"/>
      <c r="O713" s="270"/>
      <c r="P713" s="270"/>
      <c r="Q713" s="270"/>
      <c r="R713" s="270"/>
      <c r="S713" s="270"/>
      <c r="T713" s="270"/>
      <c r="U713" s="270"/>
      <c r="V713" s="270"/>
      <c r="W713" s="270"/>
      <c r="X713" s="270"/>
      <c r="Y713" s="270"/>
      <c r="Z713" s="270"/>
    </row>
    <row r="714" ht="15.75" customHeight="1">
      <c r="A714" s="111" t="s">
        <v>1930</v>
      </c>
      <c r="B714" s="111" t="str">
        <f>VLOOKUP(A714,Register!B:D,3,FALSE)</f>
        <v>OT153-ELQ1554A0A USK</v>
      </c>
      <c r="C714" s="525" t="str">
        <f>VLOOKUP(B714,'Tech. sheet (2)'!A:G,5,FALSE)</f>
        <v>0,27x950x876 5,6/2,8 TH435 USK</v>
      </c>
      <c r="D714" s="437" t="str">
        <f>VLOOKUP(B714,'Tech. sheet (2)'!A:G,6,FALSE)</f>
        <v>M-950-876-270TH435F5628-USK</v>
      </c>
      <c r="E714" s="436" t="str">
        <f>VLOOKUP(B714,'Tech. sheet (2)'!A:H,8,FALSE)</f>
        <v>СКРОЛЛ</v>
      </c>
      <c r="F714" s="436" t="str">
        <f>VLOOKUP(B714,'Tech. sheet (2)'!A:J,9,FALSE)</f>
        <v>920х935</v>
      </c>
      <c r="G714" s="436">
        <f>VLOOKUP(B714,'Tech. sheet (2)'!A:J,10,FALSE)</f>
        <v>1100</v>
      </c>
      <c r="H714" s="436">
        <f>VLOOKUP(A714,Register!B:E,4,FALSE)</f>
        <v>10000</v>
      </c>
      <c r="I714" s="129">
        <v>45001.0</v>
      </c>
      <c r="J714" s="270"/>
      <c r="K714" s="270"/>
      <c r="L714" s="270"/>
      <c r="M714" s="270"/>
      <c r="N714" s="270"/>
      <c r="O714" s="270"/>
      <c r="P714" s="270"/>
      <c r="Q714" s="270"/>
      <c r="R714" s="270"/>
      <c r="S714" s="270"/>
      <c r="T714" s="270"/>
      <c r="U714" s="270"/>
      <c r="V714" s="270"/>
      <c r="W714" s="270"/>
      <c r="X714" s="270"/>
      <c r="Y714" s="270"/>
      <c r="Z714" s="270"/>
    </row>
    <row r="715" ht="15.75" customHeight="1">
      <c r="A715" s="111" t="s">
        <v>1931</v>
      </c>
      <c r="B715" s="111" t="str">
        <f>VLOOKUP(A715,Register!B:D,3,FALSE)</f>
        <v>OT153-ELQ1554A0A</v>
      </c>
      <c r="C715" s="525" t="str">
        <f>VLOOKUP(B715,'Tech. sheet (2)'!A:G,5,FALSE)</f>
        <v>0,27x950x876 5,6/2,8 TH435 HBI</v>
      </c>
      <c r="D715" s="437" t="str">
        <f>VLOOKUP(B715,'Tech. sheet (2)'!A:G,6,FALSE)</f>
        <v>M-950-876-270TH435F5628-HBI</v>
      </c>
      <c r="E715" s="436" t="str">
        <f>VLOOKUP(B715,'Tech. sheet (2)'!A:H,8,FALSE)</f>
        <v>СКРОЛЛ</v>
      </c>
      <c r="F715" s="436" t="str">
        <f>VLOOKUP(B715,'Tech. sheet (2)'!A:J,9,FALSE)</f>
        <v>920х935</v>
      </c>
      <c r="G715" s="436">
        <f>VLOOKUP(B715,'Tech. sheet (2)'!A:J,10,FALSE)</f>
        <v>1100</v>
      </c>
      <c r="H715" s="436">
        <f>VLOOKUP(A715,Register!B:E,4,FALSE)</f>
        <v>11500</v>
      </c>
      <c r="I715" s="129">
        <v>45001.0</v>
      </c>
      <c r="J715" s="270"/>
      <c r="K715" s="270"/>
      <c r="L715" s="270"/>
      <c r="M715" s="270"/>
      <c r="N715" s="270"/>
      <c r="O715" s="270"/>
      <c r="P715" s="270"/>
      <c r="Q715" s="270"/>
      <c r="R715" s="270"/>
      <c r="S715" s="270"/>
      <c r="T715" s="270"/>
      <c r="U715" s="270"/>
      <c r="V715" s="270"/>
      <c r="W715" s="270"/>
      <c r="X715" s="270"/>
      <c r="Y715" s="270"/>
      <c r="Z715" s="270"/>
    </row>
    <row r="716" ht="15.75" customHeight="1">
      <c r="A716" s="141" t="s">
        <v>1932</v>
      </c>
      <c r="B716" s="175" t="str">
        <f>VLOOKUP(A716,Register!B:D,3,FALSE)</f>
        <v>OT070-ELQ7013A9A </v>
      </c>
      <c r="C716" s="531" t="str">
        <f>VLOOKUP(B716,'Tech. sheet (2)'!A:G,5,FALSE)</f>
        <v>0,17x922x868 2,8/2,8 TH580</v>
      </c>
      <c r="D716" s="515" t="str">
        <f>VLOOKUP(B716,'Tech. sheet (2)'!A:G,6,FALSE)</f>
        <v>M-922-868-170TH580S2828-HBI</v>
      </c>
      <c r="E716" s="532" t="str">
        <f>VLOOKUP(B716,'Tech. sheet (2)'!A:H,8,FALSE)</f>
        <v>СКРОЛЛ</v>
      </c>
      <c r="F716" s="532" t="str">
        <f>VLOOKUP(B716,'Tech. sheet (2)'!A:J,9,FALSE)</f>
        <v>884х850</v>
      </c>
      <c r="G716" s="532">
        <f>VLOOKUP(B716,'Tech. sheet (2)'!A:J,10,FALSE)</f>
        <v>1500</v>
      </c>
      <c r="H716" s="532">
        <f>VLOOKUP(A716,Register!B:E,4,FALSE)</f>
        <v>20000</v>
      </c>
      <c r="I716" s="140">
        <v>45001.0</v>
      </c>
      <c r="J716" s="270"/>
      <c r="K716" s="270"/>
      <c r="L716" s="270"/>
      <c r="M716" s="270"/>
      <c r="N716" s="270"/>
      <c r="O716" s="270"/>
      <c r="P716" s="270"/>
      <c r="Q716" s="270"/>
      <c r="R716" s="270"/>
      <c r="S716" s="270"/>
      <c r="T716" s="270"/>
      <c r="U716" s="270"/>
      <c r="V716" s="270"/>
      <c r="W716" s="270"/>
      <c r="X716" s="270"/>
      <c r="Y716" s="270"/>
      <c r="Z716" s="270"/>
    </row>
    <row r="717" ht="15.75" customHeight="1">
      <c r="A717" s="111" t="s">
        <v>1933</v>
      </c>
      <c r="B717" s="111" t="str">
        <f>VLOOKUP(A717,Register!B:D,3,FALSE)</f>
        <v>OT62-ELQ6216A2A ver2</v>
      </c>
      <c r="C717" s="525" t="str">
        <f>VLOOKUP(B717,'Tech. sheet (2)'!A:G,5,FALSE)</f>
        <v>0,17x954x848 2,8/2,8 TH435</v>
      </c>
      <c r="D717" s="437" t="str">
        <f>VLOOKUP(B717,'Tech. sheet (2)'!A:G,6,FALSE)</f>
        <v>M-954-848-170TH435S2828-HBI</v>
      </c>
      <c r="E717" s="436" t="str">
        <f>VLOOKUP(B717,'Tech. sheet (2)'!A:H,8,FALSE)</f>
        <v>СКРОЛЛ</v>
      </c>
      <c r="F717" s="436" t="str">
        <f>VLOOKUP(B717,'Tech. sheet (2)'!A:J,9,FALSE)</f>
        <v>830x917</v>
      </c>
      <c r="G717" s="436">
        <f>VLOOKUP(B717,'Tech. sheet (2)'!A:J,10,FALSE)</f>
        <v>1500</v>
      </c>
      <c r="H717" s="436">
        <f>VLOOKUP(A717,Register!B:E,4,FALSE)</f>
        <v>30000</v>
      </c>
      <c r="I717" s="129">
        <v>45001.0</v>
      </c>
      <c r="J717" s="270"/>
      <c r="K717" s="270"/>
      <c r="L717" s="270"/>
      <c r="M717" s="270"/>
      <c r="N717" s="270"/>
      <c r="O717" s="270"/>
      <c r="P717" s="270"/>
      <c r="Q717" s="270"/>
      <c r="R717" s="270"/>
      <c r="S717" s="270"/>
      <c r="T717" s="270"/>
      <c r="U717" s="270"/>
      <c r="V717" s="270"/>
      <c r="W717" s="270"/>
      <c r="X717" s="270"/>
      <c r="Y717" s="270"/>
      <c r="Z717" s="270"/>
    </row>
    <row r="718" ht="15.75" customHeight="1">
      <c r="A718" s="111" t="s">
        <v>1934</v>
      </c>
      <c r="B718" s="111" t="str">
        <f>VLOOKUP(A718,Register!B:D,3,FALSE)</f>
        <v>OT62-ELQ6216A2A ver2</v>
      </c>
      <c r="C718" s="525" t="str">
        <f>VLOOKUP(B718,'Tech. sheet (2)'!A:G,5,FALSE)</f>
        <v>0,17x954x848 2,8/2,8 TH435</v>
      </c>
      <c r="D718" s="437" t="str">
        <f>VLOOKUP(B718,'Tech. sheet (2)'!A:G,6,FALSE)</f>
        <v>M-954-848-170TH435S2828-HBI</v>
      </c>
      <c r="E718" s="436" t="str">
        <f>VLOOKUP(B718,'Tech. sheet (2)'!A:H,8,FALSE)</f>
        <v>СКРОЛЛ</v>
      </c>
      <c r="F718" s="436" t="str">
        <f>VLOOKUP(B718,'Tech. sheet (2)'!A:J,9,FALSE)</f>
        <v>830x917</v>
      </c>
      <c r="G718" s="436">
        <f>VLOOKUP(B718,'Tech. sheet (2)'!A:J,10,FALSE)</f>
        <v>1500</v>
      </c>
      <c r="H718" s="436">
        <f>VLOOKUP(A718,Register!B:E,4,FALSE)</f>
        <v>30000</v>
      </c>
      <c r="I718" s="129">
        <v>45001.0</v>
      </c>
      <c r="J718" s="270"/>
      <c r="K718" s="270"/>
      <c r="L718" s="270"/>
      <c r="M718" s="270"/>
      <c r="N718" s="270"/>
      <c r="O718" s="270"/>
      <c r="P718" s="270"/>
      <c r="Q718" s="270"/>
      <c r="R718" s="270"/>
      <c r="S718" s="270"/>
      <c r="T718" s="270"/>
      <c r="U718" s="270"/>
      <c r="V718" s="270"/>
      <c r="W718" s="270"/>
      <c r="X718" s="270"/>
      <c r="Y718" s="270"/>
      <c r="Z718" s="270"/>
    </row>
    <row r="719" ht="15.75" customHeight="1">
      <c r="A719" s="111" t="s">
        <v>1937</v>
      </c>
      <c r="B719" s="175" t="str">
        <f>VLOOKUP(A719,Register!B:D,3,FALSE)</f>
        <v>0,17x838x942 ALU/С</v>
      </c>
      <c r="C719" s="531" t="str">
        <f>VLOOKUP(B719,'Tech. sheet (2)'!A:G,5,FALSE)</f>
        <v>0,17x838x942 2,0/2,8 TH550</v>
      </c>
      <c r="D719" s="515" t="str">
        <f>VLOOKUP(B719,'Tech. sheet (2)'!A:G,6,FALSE)</f>
        <v>T-838-942-170TH550F2820-HBI</v>
      </c>
      <c r="E719" s="532" t="str">
        <f>VLOOKUP(B719,'Tech. sheet (2)'!A:H,8,FALSE)</f>
        <v>ПРЯМ</v>
      </c>
      <c r="F719" s="532" t="str">
        <f>VLOOKUP(B719,'Tech. sheet (2)'!A:J,9,FALSE)</f>
        <v>917х813</v>
      </c>
      <c r="G719" s="532">
        <f>VLOOKUP(B719,'Tech. sheet (2)'!A:J,10,FALSE)</f>
        <v>1500</v>
      </c>
      <c r="H719" s="532">
        <f>VLOOKUP(A719,Register!B:E,4,FALSE)</f>
        <v>20000</v>
      </c>
      <c r="I719" s="140"/>
      <c r="J719" s="270"/>
      <c r="K719" s="270"/>
      <c r="L719" s="270"/>
      <c r="M719" s="270"/>
      <c r="N719" s="270"/>
      <c r="O719" s="270"/>
      <c r="P719" s="270"/>
      <c r="Q719" s="270"/>
      <c r="R719" s="270"/>
      <c r="S719" s="270"/>
      <c r="T719" s="270"/>
      <c r="U719" s="270"/>
      <c r="V719" s="270"/>
      <c r="W719" s="270"/>
      <c r="X719" s="270"/>
      <c r="Y719" s="270"/>
      <c r="Z719" s="270"/>
    </row>
    <row r="720" ht="15.75" customHeight="1">
      <c r="A720" s="111" t="s">
        <v>1938</v>
      </c>
      <c r="B720" s="111" t="str">
        <f>VLOOKUP(A720,Register!B:D,3,FALSE)</f>
        <v>0,18x860x873  BLANK</v>
      </c>
      <c r="C720" s="525" t="str">
        <f>VLOOKUP(B720,'Tech. sheet (2)'!A:G,5,FALSE)</f>
        <v>0,18x860x873 2,8/2,0 TH550 </v>
      </c>
      <c r="D720" s="437" t="str">
        <f>VLOOKUP(B720,'Tech. sheet (2)'!A:G,6,FALSE)</f>
        <v>M-860-873-180TH550F2820-HBI</v>
      </c>
      <c r="E720" s="436" t="str">
        <f>VLOOKUP(B720,'Tech. sheet (2)'!A:H,8,FALSE)</f>
        <v>СКРОЛЛ</v>
      </c>
      <c r="F720" s="436" t="str">
        <f>VLOOKUP(B720,'Tech. sheet (2)'!A:J,9,FALSE)</f>
        <v>903х844</v>
      </c>
      <c r="G720" s="436">
        <f>VLOOKUP(B720,'Tech. sheet (2)'!A:J,10,FALSE)</f>
        <v>1500</v>
      </c>
      <c r="H720" s="436">
        <f>VLOOKUP(A720,Register!B:E,4,FALSE)</f>
        <v>40000</v>
      </c>
      <c r="I720" s="129">
        <v>45005.0</v>
      </c>
      <c r="J720" s="270"/>
      <c r="K720" s="270"/>
      <c r="L720" s="270"/>
      <c r="M720" s="270"/>
      <c r="N720" s="270"/>
      <c r="O720" s="270"/>
      <c r="P720" s="270"/>
      <c r="Q720" s="270"/>
      <c r="R720" s="270"/>
      <c r="S720" s="270"/>
      <c r="T720" s="270"/>
      <c r="U720" s="270"/>
      <c r="V720" s="270"/>
      <c r="W720" s="270"/>
      <c r="X720" s="270"/>
      <c r="Y720" s="270"/>
      <c r="Z720" s="270"/>
    </row>
    <row r="721" ht="15.75" customHeight="1">
      <c r="A721" s="111" t="s">
        <v>1939</v>
      </c>
      <c r="B721" s="111" t="str">
        <f>VLOOKUP(A721,Register!B:D,3,FALSE)</f>
        <v>0,14x913x766 USK BLANK</v>
      </c>
      <c r="C721" s="525" t="str">
        <f>VLOOKUP(B721,'Tech. sheet (2)'!A:G,5,FALSE)</f>
        <v>0,14x913x766 2,0/2,0 TS480</v>
      </c>
      <c r="D721" s="437" t="str">
        <f>VLOOKUP(B721,'Tech. sheet (2)'!A:G,6,FALSE)</f>
        <v>M-913-766-140TS480S2020-USK BLANK</v>
      </c>
      <c r="E721" s="436" t="str">
        <f>VLOOKUP(B721,'Tech. sheet (2)'!A:H,8,FALSE)</f>
        <v>СКРОЛЛ</v>
      </c>
      <c r="F721" s="436" t="str">
        <f>VLOOKUP(B721,'Tech. sheet (2)'!A:J,9,FALSE)</f>
        <v>770х869</v>
      </c>
      <c r="G721" s="436">
        <f>VLOOKUP(B721,'Tech. sheet (2)'!A:J,10,FALSE)</f>
        <v>1500</v>
      </c>
      <c r="H721" s="436">
        <f>VLOOKUP(A721,Register!B:E,4,FALSE)</f>
        <v>7500</v>
      </c>
      <c r="I721" s="129">
        <v>45005.0</v>
      </c>
      <c r="J721" s="270"/>
      <c r="K721" s="270"/>
      <c r="L721" s="270"/>
      <c r="M721" s="270"/>
      <c r="N721" s="270"/>
      <c r="O721" s="270"/>
      <c r="P721" s="270"/>
      <c r="Q721" s="270"/>
      <c r="R721" s="270"/>
      <c r="S721" s="270"/>
      <c r="T721" s="270"/>
      <c r="U721" s="270"/>
      <c r="V721" s="270"/>
      <c r="W721" s="270"/>
      <c r="X721" s="270"/>
      <c r="Y721" s="270"/>
      <c r="Z721" s="270"/>
    </row>
    <row r="722" ht="15.75" customHeight="1">
      <c r="A722" s="141" t="s">
        <v>1941</v>
      </c>
      <c r="B722" s="175" t="str">
        <f>VLOOKUP(A722,Register!B:D,3,FALSE)</f>
        <v>0,14x913x766 USK A08</v>
      </c>
      <c r="C722" s="531" t="str">
        <f>VLOOKUP(B722,'Tech. sheet (2)'!A:G,5,FALSE)</f>
        <v>0,14x913x766 2,0/2,0 TS480</v>
      </c>
      <c r="D722" s="515" t="str">
        <f>VLOOKUP(B722,'Tech. sheet (2)'!A:G,6,FALSE)</f>
        <v>M-913-766-140TS480S2020-USK</v>
      </c>
      <c r="E722" s="532" t="str">
        <f>VLOOKUP(B722,'Tech. sheet (2)'!A:H,8,FALSE)</f>
        <v>СКРОЛЛ</v>
      </c>
      <c r="F722" s="532" t="str">
        <f>VLOOKUP(B722,'Tech. sheet (2)'!A:J,9,FALSE)</f>
        <v>770х869</v>
      </c>
      <c r="G722" s="532">
        <f>VLOOKUP(B722,'Tech. sheet (2)'!A:J,10,FALSE)</f>
        <v>1500</v>
      </c>
      <c r="H722" s="532">
        <f>VLOOKUP(A722,Register!B:E,4,FALSE)</f>
        <v>30000</v>
      </c>
      <c r="I722" s="129">
        <v>45005.0</v>
      </c>
      <c r="J722" s="270"/>
      <c r="K722" s="270"/>
      <c r="L722" s="270"/>
      <c r="M722" s="270"/>
      <c r="N722" s="270"/>
      <c r="O722" s="270"/>
      <c r="P722" s="270"/>
      <c r="Q722" s="270"/>
      <c r="R722" s="270"/>
      <c r="S722" s="270"/>
      <c r="T722" s="270"/>
      <c r="U722" s="270"/>
      <c r="V722" s="270"/>
      <c r="W722" s="270"/>
      <c r="X722" s="270"/>
      <c r="Y722" s="270"/>
      <c r="Z722" s="270"/>
    </row>
    <row r="723" ht="15.75" customHeight="1">
      <c r="A723" s="111" t="s">
        <v>1943</v>
      </c>
      <c r="B723" s="111" t="str">
        <f>VLOOKUP(A723,Register!B:D,3,FALSE)</f>
        <v>OT070-ELQ7013A9A </v>
      </c>
      <c r="C723" s="525" t="str">
        <f>VLOOKUP(B723,'Tech. sheet (2)'!A:G,5,FALSE)</f>
        <v>0,17x922x868 2,8/2,8 TH580</v>
      </c>
      <c r="D723" s="437" t="str">
        <f>VLOOKUP(B723,'Tech. sheet (2)'!A:G,6,FALSE)</f>
        <v>M-922-868-170TH580S2828-HBI</v>
      </c>
      <c r="E723" s="436" t="str">
        <f>VLOOKUP(B723,'Tech. sheet (2)'!A:H,8,FALSE)</f>
        <v>СКРОЛЛ</v>
      </c>
      <c r="F723" s="436" t="str">
        <f>VLOOKUP(B723,'Tech. sheet (2)'!A:J,9,FALSE)</f>
        <v>884х850</v>
      </c>
      <c r="G723" s="436">
        <f>VLOOKUP(B723,'Tech. sheet (2)'!A:J,10,FALSE)</f>
        <v>1500</v>
      </c>
      <c r="H723" s="436">
        <f>VLOOKUP(A723,Register!B:E,4,FALSE)</f>
        <v>18000</v>
      </c>
      <c r="I723" s="129">
        <v>45005.0</v>
      </c>
      <c r="J723" s="270"/>
      <c r="K723" s="270"/>
      <c r="L723" s="270"/>
      <c r="M723" s="270"/>
      <c r="N723" s="270"/>
      <c r="O723" s="270"/>
      <c r="P723" s="270"/>
      <c r="Q723" s="270"/>
      <c r="R723" s="270"/>
      <c r="S723" s="270"/>
      <c r="T723" s="270"/>
      <c r="U723" s="270"/>
      <c r="V723" s="270"/>
      <c r="W723" s="270"/>
      <c r="X723" s="270"/>
      <c r="Y723" s="270"/>
      <c r="Z723" s="270"/>
    </row>
    <row r="724" ht="15.75" customHeight="1">
      <c r="A724" s="111" t="s">
        <v>1942</v>
      </c>
      <c r="B724" s="111" t="str">
        <f>VLOOKUP(A724,Register!B:D,3,FALSE)</f>
        <v>OT96 Alu/C HBI auto</v>
      </c>
      <c r="C724" s="525" t="str">
        <f>VLOOKUP(B724,'Tech. sheet (2)'!A:G,5,FALSE)</f>
        <v>0,20x808x908 2,8/2,8 TH550</v>
      </c>
      <c r="D724" s="437" t="str">
        <f>VLOOKUP(B724,'Tech. sheet (2)'!A:G,6,FALSE)</f>
        <v>M-808-908-200TH550S2828-HBI</v>
      </c>
      <c r="E724" s="436" t="str">
        <f>VLOOKUP(B724,'Tech. sheet (2)'!A:H,8,FALSE)</f>
        <v>СКРОЛЛ</v>
      </c>
      <c r="F724" s="436" t="str">
        <f>VLOOKUP(B724,'Tech. sheet (2)'!A:J,9,FALSE)</f>
        <v>900х771</v>
      </c>
      <c r="G724" s="436">
        <f>VLOOKUP(B724,'Tech. sheet (2)'!A:J,10,FALSE)</f>
        <v>1600</v>
      </c>
      <c r="H724" s="436">
        <f>VLOOKUP(A724,Register!B:E,4,FALSE)</f>
        <v>20000</v>
      </c>
      <c r="I724" s="129">
        <v>45006.0</v>
      </c>
      <c r="J724" s="270"/>
      <c r="K724" s="270"/>
      <c r="L724" s="270"/>
      <c r="M724" s="270"/>
      <c r="N724" s="270"/>
      <c r="O724" s="270"/>
      <c r="P724" s="270"/>
      <c r="Q724" s="270"/>
      <c r="R724" s="270"/>
      <c r="S724" s="270"/>
      <c r="T724" s="270"/>
      <c r="U724" s="270"/>
      <c r="V724" s="270"/>
      <c r="W724" s="270"/>
      <c r="X724" s="270"/>
      <c r="Y724" s="270"/>
      <c r="Z724" s="270"/>
    </row>
    <row r="725" ht="15.75" customHeight="1">
      <c r="A725" s="141" t="s">
        <v>1946</v>
      </c>
      <c r="B725" s="175" t="str">
        <f>VLOOKUP(A725,Register!B:D,3,FALSE)</f>
        <v>0,16x942x790 ALU/С</v>
      </c>
      <c r="C725" s="531" t="str">
        <f>VLOOKUP(B725,'Tech. sheet (2)'!A:G,5,FALSE)</f>
        <v>0,16x942x790 2,0/2,0 TS340</v>
      </c>
      <c r="D725" s="515" t="str">
        <f>VLOOKUP(B725,'Tech. sheet (2)'!A:G,6,FALSE)</f>
        <v>M-942-790-160TS340S2020-RAS</v>
      </c>
      <c r="E725" s="532" t="str">
        <f>VLOOKUP(B725,'Tech. sheet (2)'!A:H,8,FALSE)</f>
        <v>СКРОЛЛ</v>
      </c>
      <c r="F725" s="532" t="str">
        <f>VLOOKUP(B725,'Tech. sheet (2)'!A:J,9,FALSE)</f>
        <v>830х917</v>
      </c>
      <c r="G725" s="532">
        <f>VLOOKUP(B725,'Tech. sheet (2)'!A:J,10,FALSE)</f>
        <v>1700</v>
      </c>
      <c r="H725" s="532">
        <f>VLOOKUP(A725,Register!B:E,4,FALSE)</f>
        <v>9000</v>
      </c>
      <c r="I725" s="129">
        <v>45006.0</v>
      </c>
      <c r="J725" s="270"/>
      <c r="K725" s="270"/>
      <c r="L725" s="270"/>
      <c r="M725" s="270"/>
      <c r="N725" s="270"/>
      <c r="O725" s="270"/>
      <c r="P725" s="270"/>
      <c r="Q725" s="270"/>
      <c r="R725" s="270"/>
      <c r="S725" s="270"/>
      <c r="T725" s="270"/>
      <c r="U725" s="270"/>
      <c r="V725" s="270"/>
      <c r="W725" s="270"/>
      <c r="X725" s="270"/>
      <c r="Y725" s="270"/>
      <c r="Z725" s="270"/>
    </row>
    <row r="726" ht="15.75" customHeight="1">
      <c r="A726" s="141" t="s">
        <v>1944</v>
      </c>
      <c r="B726" s="111" t="str">
        <f>VLOOKUP(A726,Register!B:D,3,FALSE)</f>
        <v>0,16x942x790 ALU/С USK</v>
      </c>
      <c r="C726" s="525" t="str">
        <f>VLOOKUP(B726,'Tech. sheet (2)'!A:G,5,FALSE)</f>
        <v>0,16x942x790 2,0/2,0 TS480</v>
      </c>
      <c r="D726" s="437" t="str">
        <f>VLOOKUP(B726,'Tech. sheet (2)'!A:G,6,FALSE)</f>
        <v>M-942-790-160TS480S2020-USK  </v>
      </c>
      <c r="E726" s="436" t="str">
        <f>VLOOKUP(B726,'Tech. sheet (2)'!A:H,8,FALSE)</f>
        <v>СКРОЛЛ</v>
      </c>
      <c r="F726" s="436" t="str">
        <f>VLOOKUP(B726,'Tech. sheet (2)'!A:J,9,FALSE)</f>
        <v>830х917</v>
      </c>
      <c r="G726" s="436">
        <f>VLOOKUP(B726,'Tech. sheet (2)'!A:J,10,FALSE)</f>
        <v>1700</v>
      </c>
      <c r="H726" s="436">
        <f>VLOOKUP(A726,Register!B:E,4,FALSE)</f>
        <v>9000</v>
      </c>
      <c r="I726" s="129">
        <v>45006.0</v>
      </c>
      <c r="J726" s="270"/>
      <c r="K726" s="270"/>
      <c r="L726" s="270"/>
      <c r="M726" s="270"/>
      <c r="N726" s="270"/>
      <c r="O726" s="270"/>
      <c r="P726" s="270"/>
      <c r="Q726" s="270"/>
      <c r="R726" s="270"/>
      <c r="S726" s="270"/>
      <c r="T726" s="270"/>
      <c r="U726" s="270"/>
      <c r="V726" s="270"/>
      <c r="W726" s="270"/>
      <c r="X726" s="270"/>
      <c r="Y726" s="270"/>
      <c r="Z726" s="270"/>
    </row>
    <row r="727" ht="15.75" customHeight="1">
      <c r="A727" s="111" t="s">
        <v>1947</v>
      </c>
      <c r="B727" s="111" t="str">
        <f>VLOOKUP(A727,Register!B:D,3,FALSE)</f>
        <v>0,17x838x942 ALU/С</v>
      </c>
      <c r="C727" s="525" t="str">
        <f>VLOOKUP(B727,'Tech. sheet (2)'!A:G,5,FALSE)</f>
        <v>0,17x838x942 2,0/2,8 TH550</v>
      </c>
      <c r="D727" s="437" t="str">
        <f>VLOOKUP(B727,'Tech. sheet (2)'!A:G,6,FALSE)</f>
        <v>T-838-942-170TH550F2820-HBI</v>
      </c>
      <c r="E727" s="436" t="str">
        <f>VLOOKUP(B727,'Tech. sheet (2)'!A:H,8,FALSE)</f>
        <v>ПРЯМ</v>
      </c>
      <c r="F727" s="436" t="str">
        <f>VLOOKUP(B727,'Tech. sheet (2)'!A:J,9,FALSE)</f>
        <v>917х813</v>
      </c>
      <c r="G727" s="436">
        <f>VLOOKUP(B727,'Tech. sheet (2)'!A:J,10,FALSE)</f>
        <v>1500</v>
      </c>
      <c r="H727" s="436">
        <f>VLOOKUP(A727,Register!B:E,4,FALSE)</f>
        <v>25000</v>
      </c>
      <c r="I727" s="129">
        <v>45006.0</v>
      </c>
      <c r="J727" s="270"/>
      <c r="K727" s="270"/>
      <c r="L727" s="270"/>
      <c r="M727" s="270"/>
      <c r="N727" s="270"/>
      <c r="O727" s="270"/>
      <c r="P727" s="270"/>
      <c r="Q727" s="270"/>
      <c r="R727" s="270"/>
      <c r="S727" s="270"/>
      <c r="T727" s="270"/>
      <c r="U727" s="270"/>
      <c r="V727" s="270"/>
      <c r="W727" s="270"/>
      <c r="X727" s="270"/>
      <c r="Y727" s="270"/>
      <c r="Z727" s="270"/>
    </row>
    <row r="728" ht="15.75" customHeight="1">
      <c r="A728" s="141" t="s">
        <v>1948</v>
      </c>
      <c r="B728" s="175" t="str">
        <f>VLOOKUP(A728,Register!B:D,3,FALSE)</f>
        <v>0,17x838x942 ALU/С</v>
      </c>
      <c r="C728" s="531" t="str">
        <f>VLOOKUP(B728,'Tech. sheet (2)'!A:G,5,FALSE)</f>
        <v>0,17x838x942 2,0/2,8 TH550</v>
      </c>
      <c r="D728" s="515" t="str">
        <f>VLOOKUP(B728,'Tech. sheet (2)'!A:G,6,FALSE)</f>
        <v>T-838-942-170TH550F2820-HBI</v>
      </c>
      <c r="E728" s="532" t="str">
        <f>VLOOKUP(B728,'Tech. sheet (2)'!A:H,8,FALSE)</f>
        <v>ПРЯМ</v>
      </c>
      <c r="F728" s="532" t="str">
        <f>VLOOKUP(B728,'Tech. sheet (2)'!A:J,9,FALSE)</f>
        <v>917х813</v>
      </c>
      <c r="G728" s="532">
        <f>VLOOKUP(B728,'Tech. sheet (2)'!A:J,10,FALSE)</f>
        <v>1500</v>
      </c>
      <c r="H728" s="532">
        <f>VLOOKUP(A728,Register!B:E,4,FALSE)</f>
        <v>25000</v>
      </c>
      <c r="I728" s="129">
        <v>45007.0</v>
      </c>
      <c r="J728" s="270"/>
      <c r="K728" s="270"/>
      <c r="L728" s="270"/>
      <c r="M728" s="270"/>
      <c r="N728" s="270"/>
      <c r="O728" s="270"/>
      <c r="P728" s="270"/>
      <c r="Q728" s="270"/>
      <c r="R728" s="270"/>
      <c r="S728" s="270"/>
      <c r="T728" s="270"/>
      <c r="U728" s="270"/>
      <c r="V728" s="270"/>
      <c r="W728" s="270"/>
      <c r="X728" s="270"/>
      <c r="Y728" s="270"/>
      <c r="Z728" s="270"/>
    </row>
    <row r="729" ht="15.75" customHeight="1">
      <c r="A729" s="111" t="s">
        <v>1949</v>
      </c>
      <c r="B729" s="111" t="str">
        <f>VLOOKUP(A729,Register!B:D,3,FALSE)</f>
        <v>0,20x838x690 BLANK</v>
      </c>
      <c r="C729" s="525" t="str">
        <f>VLOOKUP(B729,'Tech. sheet (2)'!A:G,5,FALSE)</f>
        <v>0,20x838x690 2,8/2,8 TH550</v>
      </c>
      <c r="D729" s="437" t="str">
        <f>VLOOKUP(B729,'Tech. sheet (2)'!A:G,6,FALSE)</f>
        <v>T-838-690-200TH550S2828-HBI BLANK</v>
      </c>
      <c r="E729" s="436" t="str">
        <f>VLOOKUP(B729,'Tech. sheet (2)'!A:H,8,FALSE)</f>
        <v>ПРЯМ</v>
      </c>
      <c r="F729" s="436" t="str">
        <f>VLOOKUP(B729,'Tech. sheet (2)'!A:J,9,FALSE)</f>
        <v/>
      </c>
      <c r="G729" s="436">
        <f>VLOOKUP(B729,'Tech. sheet (2)'!A:J,10,FALSE)</f>
        <v>1400</v>
      </c>
      <c r="H729" s="436">
        <f>VLOOKUP(A729,Register!B:E,4,FALSE)</f>
        <v>2400</v>
      </c>
      <c r="I729" s="129">
        <v>45007.0</v>
      </c>
      <c r="J729" s="270"/>
      <c r="K729" s="270"/>
      <c r="L729" s="270"/>
      <c r="M729" s="270"/>
      <c r="N729" s="270"/>
      <c r="O729" s="270"/>
      <c r="P729" s="270"/>
      <c r="Q729" s="270"/>
      <c r="R729" s="270"/>
      <c r="S729" s="270"/>
      <c r="T729" s="270"/>
      <c r="U729" s="270"/>
      <c r="V729" s="270"/>
      <c r="W729" s="270"/>
      <c r="X729" s="270"/>
      <c r="Y729" s="270"/>
      <c r="Z729" s="270"/>
    </row>
    <row r="730" ht="15.75" customHeight="1">
      <c r="A730" s="111" t="s">
        <v>1951</v>
      </c>
      <c r="B730" s="111" t="str">
        <f>VLOOKUP(A730,Register!B:D,3,FALSE)</f>
        <v>0,15x975x925 G/C USK</v>
      </c>
      <c r="C730" s="525" t="str">
        <f>VLOOKUP(B730,'Tech. sheet (2)'!A:G,5,FALSE)</f>
        <v>0,15x975x925 2,8/2,8 TS550</v>
      </c>
      <c r="D730" s="437" t="str">
        <f>VLOOKUP(B730,'Tech. sheet (2)'!A:G,6,FALSE)</f>
        <v>T-975-925-150TS550S2828-USK</v>
      </c>
      <c r="E730" s="436" t="str">
        <f>VLOOKUP(B730,'Tech. sheet (2)'!A:H,8,FALSE)</f>
        <v>ПРЯМ</v>
      </c>
      <c r="F730" s="436" t="str">
        <f>VLOOKUP(B730,'Tech. sheet (2)'!A:J,9,FALSE)</f>
        <v>900 х 950</v>
      </c>
      <c r="G730" s="436">
        <f>VLOOKUP(B730,'Tech. sheet (2)'!A:J,10,FALSE)</f>
        <v>1500</v>
      </c>
      <c r="H730" s="436">
        <f>VLOOKUP(A730,Register!B:E,4,FALSE)</f>
        <v>9000</v>
      </c>
      <c r="I730" s="129">
        <v>45007.0</v>
      </c>
      <c r="J730" s="270"/>
      <c r="K730" s="270"/>
      <c r="L730" s="270"/>
      <c r="M730" s="270"/>
      <c r="N730" s="270"/>
      <c r="O730" s="270"/>
      <c r="P730" s="270"/>
      <c r="Q730" s="270"/>
      <c r="R730" s="270"/>
      <c r="S730" s="270"/>
      <c r="T730" s="270"/>
      <c r="U730" s="270"/>
      <c r="V730" s="270"/>
      <c r="W730" s="270"/>
      <c r="X730" s="270"/>
      <c r="Y730" s="270"/>
      <c r="Z730" s="270"/>
    </row>
    <row r="731" ht="15.75" customHeight="1">
      <c r="A731" s="111" t="s">
        <v>1952</v>
      </c>
      <c r="B731" s="175" t="str">
        <f>VLOOKUP(A731,Register!B:D,3,FALSE)</f>
        <v>0,14x975x925 G/C USK</v>
      </c>
      <c r="C731" s="531" t="str">
        <f>VLOOKUP(B731,'Tech. sheet (2)'!A:G,5,FALSE)</f>
        <v>0,14x975x925 2,8/2,8 TS550</v>
      </c>
      <c r="D731" s="515" t="str">
        <f>VLOOKUP(B731,'Tech. sheet (2)'!A:G,6,FALSE)</f>
        <v>T-975-925-140TS550S2828-USK</v>
      </c>
      <c r="E731" s="532" t="str">
        <f>VLOOKUP(B731,'Tech. sheet (2)'!A:H,8,FALSE)</f>
        <v>ПРЯМ</v>
      </c>
      <c r="F731" s="532" t="str">
        <f>VLOOKUP(B731,'Tech. sheet (2)'!A:J,9,FALSE)</f>
        <v>900 х 950</v>
      </c>
      <c r="G731" s="532">
        <f>VLOOKUP(B731,'Tech. sheet (2)'!A:J,10,FALSE)</f>
        <v>1500</v>
      </c>
      <c r="H731" s="532">
        <f>VLOOKUP(A731,Register!B:E,4,FALSE)</f>
        <v>18000</v>
      </c>
      <c r="I731" s="129">
        <v>45007.0</v>
      </c>
      <c r="J731" s="270"/>
      <c r="K731" s="270"/>
      <c r="L731" s="270"/>
      <c r="M731" s="270"/>
      <c r="N731" s="270"/>
      <c r="O731" s="270"/>
      <c r="P731" s="270"/>
      <c r="Q731" s="270"/>
      <c r="R731" s="270"/>
      <c r="S731" s="270"/>
      <c r="T731" s="270"/>
      <c r="U731" s="270"/>
      <c r="V731" s="270"/>
      <c r="W731" s="270"/>
      <c r="X731" s="270"/>
      <c r="Y731" s="270"/>
      <c r="Z731" s="270"/>
    </row>
    <row r="732" ht="15.75" customHeight="1">
      <c r="A732" s="111" t="s">
        <v>1953</v>
      </c>
      <c r="B732" s="111" t="str">
        <f>VLOOKUP(A732,Register!B:D,3,FALSE)</f>
        <v>OT070-ELQ7013A9A </v>
      </c>
      <c r="C732" s="525" t="str">
        <f>VLOOKUP(B732,'Tech. sheet (2)'!A:G,5,FALSE)</f>
        <v>0,17x922x868 2,8/2,8 TH580</v>
      </c>
      <c r="D732" s="437" t="str">
        <f>VLOOKUP(B732,'Tech. sheet (2)'!A:G,6,FALSE)</f>
        <v>M-922-868-170TH580S2828-HBI</v>
      </c>
      <c r="E732" s="436" t="str">
        <f>VLOOKUP(B732,'Tech. sheet (2)'!A:H,8,FALSE)</f>
        <v>СКРОЛЛ</v>
      </c>
      <c r="F732" s="436" t="str">
        <f>VLOOKUP(B732,'Tech. sheet (2)'!A:J,9,FALSE)</f>
        <v>884х850</v>
      </c>
      <c r="G732" s="436">
        <f>VLOOKUP(B732,'Tech. sheet (2)'!A:J,10,FALSE)</f>
        <v>1500</v>
      </c>
      <c r="H732" s="436">
        <f>VLOOKUP(A732,Register!B:E,4,FALSE)</f>
        <v>20000</v>
      </c>
      <c r="I732" s="129">
        <v>45007.0</v>
      </c>
      <c r="J732" s="270"/>
      <c r="K732" s="270"/>
      <c r="L732" s="270"/>
      <c r="M732" s="270"/>
      <c r="N732" s="270"/>
      <c r="O732" s="270"/>
      <c r="P732" s="270"/>
      <c r="Q732" s="270"/>
      <c r="R732" s="270"/>
      <c r="S732" s="270"/>
      <c r="T732" s="270"/>
      <c r="U732" s="270"/>
      <c r="V732" s="270"/>
      <c r="W732" s="270"/>
      <c r="X732" s="270"/>
      <c r="Y732" s="270"/>
      <c r="Z732" s="270"/>
    </row>
    <row r="733" ht="15.75" customHeight="1">
      <c r="A733" s="111" t="s">
        <v>1954</v>
      </c>
      <c r="B733" s="111" t="str">
        <f>VLOOKUP(A733,Register!B:D,3,FALSE)</f>
        <v>OT070-ELQ7022A5A 21Е HBI</v>
      </c>
      <c r="C733" s="525" t="str">
        <f>VLOOKUP(B733,'Tech. sheet (2)'!A:G,5,FALSE)</f>
        <v>0,17x922x868 5,6/2,8 TH580</v>
      </c>
      <c r="D733" s="437" t="str">
        <f>VLOOKUP(B733,'Tech. sheet (2)'!A:G,6,FALSE)</f>
        <v>M-922-868-170TH580S5628-HBI  </v>
      </c>
      <c r="E733" s="436" t="str">
        <f>VLOOKUP(B733,'Tech. sheet (2)'!A:H,8,FALSE)</f>
        <v>СКРОЛЛ</v>
      </c>
      <c r="F733" s="436" t="str">
        <f>VLOOKUP(B733,'Tech. sheet (2)'!A:J,9,FALSE)</f>
        <v>884х850</v>
      </c>
      <c r="G733" s="436">
        <f>VLOOKUP(B733,'Tech. sheet (2)'!A:J,10,FALSE)</f>
        <v>1500</v>
      </c>
      <c r="H733" s="436">
        <f>VLOOKUP(A733,Register!B:E,4,FALSE)</f>
        <v>20000</v>
      </c>
      <c r="I733" s="129">
        <v>45007.0</v>
      </c>
      <c r="J733" s="270"/>
      <c r="K733" s="270"/>
      <c r="L733" s="270"/>
      <c r="M733" s="270"/>
      <c r="N733" s="270"/>
      <c r="O733" s="270"/>
      <c r="P733" s="270"/>
      <c r="Q733" s="270"/>
      <c r="R733" s="270"/>
      <c r="S733" s="270"/>
      <c r="T733" s="270"/>
      <c r="U733" s="270"/>
      <c r="V733" s="270"/>
      <c r="W733" s="270"/>
      <c r="X733" s="270"/>
      <c r="Y733" s="270"/>
      <c r="Z733" s="270"/>
    </row>
    <row r="734" ht="15.75" customHeight="1">
      <c r="A734" s="111" t="s">
        <v>1956</v>
      </c>
      <c r="B734" s="175" t="str">
        <f>VLOOKUP(A734,Register!B:D,3,FALSE)</f>
        <v>0,17x896x795 BLANK USK</v>
      </c>
      <c r="C734" s="531" t="str">
        <f>VLOOKUP(B734,'Tech. sheet (2)'!A:G,5,FALSE)</f>
        <v>0,17x896x795 2,8/2,8 TH550</v>
      </c>
      <c r="D734" s="515" t="str">
        <f>VLOOKUP(B734,'Tech. sheet (2)'!A:G,6,FALSE)</f>
        <v>T-896-795-170TH550F2828-USK BLANK</v>
      </c>
      <c r="E734" s="532" t="str">
        <f>VLOOKUP(B734,'Tech. sheet (2)'!A:H,8,FALSE)</f>
        <v>ПРЯМ</v>
      </c>
      <c r="F734" s="532" t="str">
        <f>VLOOKUP(B734,'Tech. sheet (2)'!A:J,9,FALSE)</f>
        <v>770х869</v>
      </c>
      <c r="G734" s="532">
        <f>VLOOKUP(B734,'Tech. sheet (2)'!A:J,10,FALSE)</f>
        <v>1500</v>
      </c>
      <c r="H734" s="532">
        <f>VLOOKUP(A734,Register!B:E,4,FALSE)</f>
        <v>30000</v>
      </c>
      <c r="I734" s="140"/>
      <c r="J734" s="270"/>
      <c r="K734" s="270"/>
      <c r="L734" s="270"/>
      <c r="M734" s="270"/>
      <c r="N734" s="270"/>
      <c r="O734" s="270"/>
      <c r="P734" s="270"/>
      <c r="Q734" s="270"/>
      <c r="R734" s="270"/>
      <c r="S734" s="270"/>
      <c r="T734" s="270"/>
      <c r="U734" s="270"/>
      <c r="V734" s="270"/>
      <c r="W734" s="270"/>
      <c r="X734" s="270"/>
      <c r="Y734" s="270"/>
      <c r="Z734" s="270"/>
    </row>
    <row r="735" ht="15.75" customHeight="1">
      <c r="A735" s="111" t="s">
        <v>1958</v>
      </c>
      <c r="B735" s="111" t="str">
        <f>VLOOKUP(A735,Register!B:D,3,FALSE)</f>
        <v>0,17x896x795 BLANK USK</v>
      </c>
      <c r="C735" s="525" t="str">
        <f>VLOOKUP(B735,'Tech. sheet (2)'!A:G,5,FALSE)</f>
        <v>0,17x896x795 2,8/2,8 TH550</v>
      </c>
      <c r="D735" s="437" t="str">
        <f>VLOOKUP(B735,'Tech. sheet (2)'!A:G,6,FALSE)</f>
        <v>T-896-795-170TH550F2828-USK BLANK</v>
      </c>
      <c r="E735" s="436" t="str">
        <f>VLOOKUP(B735,'Tech. sheet (2)'!A:H,8,FALSE)</f>
        <v>ПРЯМ</v>
      </c>
      <c r="F735" s="436" t="str">
        <f>VLOOKUP(B735,'Tech. sheet (2)'!A:J,9,FALSE)</f>
        <v>770х869</v>
      </c>
      <c r="G735" s="436">
        <f>VLOOKUP(B735,'Tech. sheet (2)'!A:J,10,FALSE)</f>
        <v>1500</v>
      </c>
      <c r="H735" s="436">
        <f>VLOOKUP(A735,Register!B:E,4,FALSE)</f>
        <v>30000</v>
      </c>
      <c r="I735" s="129"/>
      <c r="J735" s="270"/>
      <c r="K735" s="270"/>
      <c r="L735" s="270"/>
      <c r="M735" s="270"/>
      <c r="N735" s="270"/>
      <c r="O735" s="270"/>
      <c r="P735" s="270"/>
      <c r="Q735" s="270"/>
      <c r="R735" s="270"/>
      <c r="S735" s="270"/>
      <c r="T735" s="270"/>
      <c r="U735" s="270"/>
      <c r="V735" s="270"/>
      <c r="W735" s="270"/>
      <c r="X735" s="270"/>
      <c r="Y735" s="270"/>
      <c r="Z735" s="270"/>
    </row>
    <row r="736" ht="15.75" customHeight="1">
      <c r="A736" s="111" t="s">
        <v>1959</v>
      </c>
      <c r="B736" s="111" t="str">
        <f>VLOOKUP(A736,Register!B:D,3,FALSE)</f>
        <v>0,15x918x925 G/C USK</v>
      </c>
      <c r="C736" s="525" t="str">
        <f>VLOOKUP(B736,'Tech. sheet (2)'!A:G,5,FALSE)</f>
        <v>0,15x918x925 2,8/2,8 TS550</v>
      </c>
      <c r="D736" s="437" t="str">
        <f>VLOOKUP(B736,'Tech. sheet (2)'!A:G,6,FALSE)</f>
        <v>T-918-925-150TS550S2828-USK</v>
      </c>
      <c r="E736" s="436" t="str">
        <f>VLOOKUP(B736,'Tech. sheet (2)'!A:H,8,FALSE)</f>
        <v>ПРЯМ</v>
      </c>
      <c r="F736" s="436" t="str">
        <f>VLOOKUP(B736,'Tech. sheet (2)'!A:J,9,FALSE)</f>
        <v>900x893</v>
      </c>
      <c r="G736" s="436">
        <f>VLOOKUP(B736,'Tech. sheet (2)'!A:J,10,FALSE)</f>
        <v>1500</v>
      </c>
      <c r="H736" s="436">
        <f>VLOOKUP(A736,Register!B:E,4,FALSE)</f>
        <v>30000</v>
      </c>
      <c r="I736" s="129">
        <v>45012.0</v>
      </c>
      <c r="J736" s="270"/>
      <c r="K736" s="270"/>
      <c r="L736" s="270"/>
      <c r="M736" s="270"/>
      <c r="N736" s="270"/>
      <c r="O736" s="270"/>
      <c r="P736" s="270"/>
      <c r="Q736" s="270"/>
      <c r="R736" s="270"/>
      <c r="S736" s="270"/>
      <c r="T736" s="270"/>
      <c r="U736" s="270"/>
      <c r="V736" s="270"/>
      <c r="W736" s="270"/>
      <c r="X736" s="270"/>
      <c r="Y736" s="270"/>
      <c r="Z736" s="270"/>
    </row>
    <row r="737" ht="15.75" customHeight="1">
      <c r="A737" s="111" t="s">
        <v>1960</v>
      </c>
      <c r="B737" s="175" t="str">
        <f>VLOOKUP(A737,Register!B:D,3,FALSE)</f>
        <v>0,15x918x925 G/C USK</v>
      </c>
      <c r="C737" s="531" t="str">
        <f>VLOOKUP(B737,'Tech. sheet (2)'!A:G,5,FALSE)</f>
        <v>0,15x918x925 2,8/2,8 TS550</v>
      </c>
      <c r="D737" s="515" t="str">
        <f>VLOOKUP(B737,'Tech. sheet (2)'!A:G,6,FALSE)</f>
        <v>T-918-925-150TS550S2828-USK</v>
      </c>
      <c r="E737" s="532" t="str">
        <f>VLOOKUP(B737,'Tech. sheet (2)'!A:H,8,FALSE)</f>
        <v>ПРЯМ</v>
      </c>
      <c r="F737" s="532" t="str">
        <f>VLOOKUP(B737,'Tech. sheet (2)'!A:J,9,FALSE)</f>
        <v>900x893</v>
      </c>
      <c r="G737" s="532">
        <f>VLOOKUP(B737,'Tech. sheet (2)'!A:J,10,FALSE)</f>
        <v>1500</v>
      </c>
      <c r="H737" s="532">
        <f>VLOOKUP(A737,Register!B:E,4,FALSE)</f>
        <v>30000</v>
      </c>
      <c r="I737" s="129">
        <v>45012.0</v>
      </c>
      <c r="J737" s="270"/>
      <c r="K737" s="270"/>
      <c r="L737" s="270"/>
      <c r="M737" s="270"/>
      <c r="N737" s="270"/>
      <c r="O737" s="270"/>
      <c r="P737" s="270"/>
      <c r="Q737" s="270"/>
      <c r="R737" s="270"/>
      <c r="S737" s="270"/>
      <c r="T737" s="270"/>
      <c r="U737" s="270"/>
      <c r="V737" s="270"/>
      <c r="W737" s="270"/>
      <c r="X737" s="270"/>
      <c r="Y737" s="270"/>
      <c r="Z737" s="270"/>
    </row>
    <row r="738" ht="15.75" customHeight="1">
      <c r="A738" s="111" t="s">
        <v>1961</v>
      </c>
      <c r="B738" s="111" t="str">
        <f>VLOOKUP(A738,Register!B:D,3,FALSE)</f>
        <v>OT070-ELQ7013A11A</v>
      </c>
      <c r="C738" s="525" t="str">
        <f>VLOOKUP(B738,'Tech. sheet (2)'!A:G,5,FALSE)</f>
        <v>0,17x922x868 2,8/2,8 TH580</v>
      </c>
      <c r="D738" s="437" t="str">
        <f>VLOOKUP(B738,'Tech. sheet (2)'!A:G,6,FALSE)</f>
        <v>M-922-868-170TH580S2828-HBI</v>
      </c>
      <c r="E738" s="436" t="str">
        <f>VLOOKUP(B738,'Tech. sheet (2)'!A:H,8,FALSE)</f>
        <v>СКРОЛЛ</v>
      </c>
      <c r="F738" s="436" t="str">
        <f>VLOOKUP(B738,'Tech. sheet (2)'!A:J,9,FALSE)</f>
        <v>884х850</v>
      </c>
      <c r="G738" s="436">
        <f>VLOOKUP(B738,'Tech. sheet (2)'!A:J,10,FALSE)</f>
        <v>1500</v>
      </c>
      <c r="H738" s="436">
        <f>VLOOKUP(A738,Register!B:E,4,FALSE)</f>
        <v>6000</v>
      </c>
      <c r="I738" s="129">
        <v>45012.0</v>
      </c>
      <c r="J738" s="270"/>
      <c r="K738" s="270"/>
      <c r="L738" s="270"/>
      <c r="M738" s="270"/>
      <c r="N738" s="270"/>
      <c r="O738" s="270"/>
      <c r="P738" s="270"/>
      <c r="Q738" s="270"/>
      <c r="R738" s="270"/>
      <c r="S738" s="270"/>
      <c r="T738" s="270"/>
      <c r="U738" s="270"/>
      <c r="V738" s="270"/>
      <c r="W738" s="270"/>
      <c r="X738" s="270"/>
      <c r="Y738" s="270"/>
      <c r="Z738" s="270"/>
    </row>
    <row r="739" ht="15.75" customHeight="1">
      <c r="A739" s="111" t="s">
        <v>1962</v>
      </c>
      <c r="B739" s="111" t="str">
        <f>VLOOKUP(A739,Register!B:D,3,FALSE)</f>
        <v>OT070-ELQ7013A9A </v>
      </c>
      <c r="C739" s="525" t="str">
        <f>VLOOKUP(B739,'Tech. sheet (2)'!A:G,5,FALSE)</f>
        <v>0,17x922x868 2,8/2,8 TH580</v>
      </c>
      <c r="D739" s="437" t="str">
        <f>VLOOKUP(B739,'Tech. sheet (2)'!A:G,6,FALSE)</f>
        <v>M-922-868-170TH580S2828-HBI</v>
      </c>
      <c r="E739" s="436" t="str">
        <f>VLOOKUP(B739,'Tech. sheet (2)'!A:H,8,FALSE)</f>
        <v>СКРОЛЛ</v>
      </c>
      <c r="F739" s="436" t="str">
        <f>VLOOKUP(B739,'Tech. sheet (2)'!A:J,9,FALSE)</f>
        <v>884х850</v>
      </c>
      <c r="G739" s="436">
        <f>VLOOKUP(B739,'Tech. sheet (2)'!A:J,10,FALSE)</f>
        <v>1500</v>
      </c>
      <c r="H739" s="436">
        <f>VLOOKUP(A739,Register!B:E,4,FALSE)</f>
        <v>25000</v>
      </c>
      <c r="I739" s="129">
        <v>45012.0</v>
      </c>
      <c r="J739" s="270"/>
      <c r="K739" s="270"/>
      <c r="L739" s="270"/>
      <c r="M739" s="270"/>
      <c r="N739" s="270"/>
      <c r="O739" s="270"/>
      <c r="P739" s="270"/>
      <c r="Q739" s="270"/>
      <c r="R739" s="270"/>
      <c r="S739" s="270"/>
      <c r="T739" s="270"/>
      <c r="U739" s="270"/>
      <c r="V739" s="270"/>
      <c r="W739" s="270"/>
      <c r="X739" s="270"/>
      <c r="Y739" s="270"/>
      <c r="Z739" s="270"/>
    </row>
    <row r="740" ht="15.75" customHeight="1">
      <c r="A740" s="111" t="s">
        <v>1963</v>
      </c>
      <c r="B740" s="175" t="str">
        <f>VLOOKUP(A740,Register!B:D,3,FALSE)</f>
        <v>OT070-ELQ7013A9A </v>
      </c>
      <c r="C740" s="531" t="str">
        <f>VLOOKUP(B740,'Tech. sheet (2)'!A:G,5,FALSE)</f>
        <v>0,17x922x868 2,8/2,8 TH580</v>
      </c>
      <c r="D740" s="515" t="str">
        <f>VLOOKUP(B740,'Tech. sheet (2)'!A:G,6,FALSE)</f>
        <v>M-922-868-170TH580S2828-HBI</v>
      </c>
      <c r="E740" s="532" t="str">
        <f>VLOOKUP(B740,'Tech. sheet (2)'!A:H,8,FALSE)</f>
        <v>СКРОЛЛ</v>
      </c>
      <c r="F740" s="532" t="str">
        <f>VLOOKUP(B740,'Tech. sheet (2)'!A:J,9,FALSE)</f>
        <v>884х850</v>
      </c>
      <c r="G740" s="532">
        <f>VLOOKUP(B740,'Tech. sheet (2)'!A:J,10,FALSE)</f>
        <v>1500</v>
      </c>
      <c r="H740" s="532">
        <f>VLOOKUP(A740,Register!B:E,4,FALSE)</f>
        <v>25000</v>
      </c>
      <c r="I740" s="129">
        <v>45012.0</v>
      </c>
      <c r="J740" s="270"/>
      <c r="K740" s="270"/>
      <c r="L740" s="270"/>
      <c r="M740" s="270"/>
      <c r="N740" s="270"/>
      <c r="O740" s="270"/>
      <c r="P740" s="270"/>
      <c r="Q740" s="270"/>
      <c r="R740" s="270"/>
      <c r="S740" s="270"/>
      <c r="T740" s="270"/>
      <c r="U740" s="270"/>
      <c r="V740" s="270"/>
      <c r="W740" s="270"/>
      <c r="X740" s="270"/>
      <c r="Y740" s="270"/>
      <c r="Z740" s="270"/>
    </row>
    <row r="741" ht="15.75" customHeight="1">
      <c r="A741" s="111" t="s">
        <v>1964</v>
      </c>
      <c r="B741" s="111" t="str">
        <f>VLOOKUP(A741,Register!B:D,3,FALSE)</f>
        <v>0,15x975x925 G/C USK</v>
      </c>
      <c r="C741" s="525" t="str">
        <f>VLOOKUP(B741,'Tech. sheet (2)'!A:G,5,FALSE)</f>
        <v>0,15x975x925 2,8/2,8 TS550</v>
      </c>
      <c r="D741" s="437" t="str">
        <f>VLOOKUP(B741,'Tech. sheet (2)'!A:G,6,FALSE)</f>
        <v>T-975-925-150TS550S2828-USK</v>
      </c>
      <c r="E741" s="436" t="str">
        <f>VLOOKUP(B741,'Tech. sheet (2)'!A:H,8,FALSE)</f>
        <v>ПРЯМ</v>
      </c>
      <c r="F741" s="436" t="str">
        <f>VLOOKUP(B741,'Tech. sheet (2)'!A:J,9,FALSE)</f>
        <v>900 х 950</v>
      </c>
      <c r="G741" s="436">
        <f>VLOOKUP(B741,'Tech. sheet (2)'!A:J,10,FALSE)</f>
        <v>1500</v>
      </c>
      <c r="H741" s="436">
        <f>VLOOKUP(A741,Register!B:E,4,FALSE)</f>
        <v>9000</v>
      </c>
      <c r="I741" s="129">
        <v>45013.0</v>
      </c>
      <c r="J741" s="270"/>
      <c r="K741" s="270"/>
      <c r="L741" s="270"/>
      <c r="M741" s="270"/>
      <c r="N741" s="270"/>
      <c r="O741" s="270"/>
      <c r="P741" s="270"/>
      <c r="Q741" s="270"/>
      <c r="R741" s="270"/>
      <c r="S741" s="270"/>
      <c r="T741" s="270"/>
      <c r="U741" s="270"/>
      <c r="V741" s="270"/>
      <c r="W741" s="270"/>
      <c r="X741" s="270"/>
      <c r="Y741" s="270"/>
      <c r="Z741" s="270"/>
    </row>
    <row r="742" ht="15.75" customHeight="1">
      <c r="A742" s="111" t="s">
        <v>1965</v>
      </c>
      <c r="B742" s="111" t="str">
        <f>VLOOKUP(A742,Register!B:D,3,FALSE)</f>
        <v>0,14x975x925 G/C USK</v>
      </c>
      <c r="C742" s="525" t="str">
        <f>VLOOKUP(B742,'Tech. sheet (2)'!A:G,5,FALSE)</f>
        <v>0,14x975x925 2,8/2,8 TS550</v>
      </c>
      <c r="D742" s="437" t="str">
        <f>VLOOKUP(B742,'Tech. sheet (2)'!A:G,6,FALSE)</f>
        <v>T-975-925-140TS550S2828-USK</v>
      </c>
      <c r="E742" s="436" t="str">
        <f>VLOOKUP(B742,'Tech. sheet (2)'!A:H,8,FALSE)</f>
        <v>ПРЯМ</v>
      </c>
      <c r="F742" s="436" t="str">
        <f>VLOOKUP(B742,'Tech. sheet (2)'!A:J,9,FALSE)</f>
        <v>900 х 950</v>
      </c>
      <c r="G742" s="436">
        <f>VLOOKUP(B742,'Tech. sheet (2)'!A:J,10,FALSE)</f>
        <v>1500</v>
      </c>
      <c r="H742" s="436">
        <f>VLOOKUP(A742,Register!B:E,4,FALSE)</f>
        <v>40000</v>
      </c>
      <c r="I742" s="129">
        <v>45013.0</v>
      </c>
      <c r="J742" s="270"/>
      <c r="K742" s="270"/>
      <c r="L742" s="270"/>
      <c r="M742" s="270"/>
      <c r="N742" s="270"/>
      <c r="O742" s="270"/>
      <c r="P742" s="270"/>
      <c r="Q742" s="270"/>
      <c r="R742" s="270"/>
      <c r="S742" s="270"/>
      <c r="T742" s="270"/>
      <c r="U742" s="270"/>
      <c r="V742" s="270"/>
      <c r="W742" s="270"/>
      <c r="X742" s="270"/>
      <c r="Y742" s="270"/>
      <c r="Z742" s="270"/>
    </row>
    <row r="743" ht="15.75" customHeight="1">
      <c r="A743" s="111" t="s">
        <v>1967</v>
      </c>
      <c r="B743" s="175" t="str">
        <f>VLOOKUP(A743,Register!B:D,3,FALSE)</f>
        <v>0,17x896x795 BLANK USK</v>
      </c>
      <c r="C743" s="531" t="str">
        <f>VLOOKUP(B743,'Tech. sheet (2)'!A:G,5,FALSE)</f>
        <v>0,17x896x795 2,8/2,8 TH550</v>
      </c>
      <c r="D743" s="515" t="str">
        <f>VLOOKUP(B743,'Tech. sheet (2)'!A:G,6,FALSE)</f>
        <v>T-896-795-170TH550F2828-USK BLANK</v>
      </c>
      <c r="E743" s="532" t="str">
        <f>VLOOKUP(B743,'Tech. sheet (2)'!A:H,8,FALSE)</f>
        <v>ПРЯМ</v>
      </c>
      <c r="F743" s="532" t="str">
        <f>VLOOKUP(B743,'Tech. sheet (2)'!A:J,9,FALSE)</f>
        <v>770х869</v>
      </c>
      <c r="G743" s="532">
        <f>VLOOKUP(B743,'Tech. sheet (2)'!A:J,10,FALSE)</f>
        <v>1500</v>
      </c>
      <c r="H743" s="532">
        <f>VLOOKUP(A743,Register!B:E,4,FALSE)</f>
        <v>9000</v>
      </c>
      <c r="I743" s="129">
        <v>45013.0</v>
      </c>
      <c r="J743" s="270"/>
      <c r="K743" s="270"/>
      <c r="L743" s="270"/>
      <c r="M743" s="270"/>
      <c r="N743" s="270"/>
      <c r="O743" s="270"/>
      <c r="P743" s="270"/>
      <c r="Q743" s="270"/>
      <c r="R743" s="270"/>
      <c r="S743" s="270"/>
      <c r="T743" s="270"/>
      <c r="U743" s="270"/>
      <c r="V743" s="270"/>
      <c r="W743" s="270"/>
      <c r="X743" s="270"/>
      <c r="Y743" s="270"/>
      <c r="Z743" s="270"/>
    </row>
    <row r="744" ht="15.75" customHeight="1">
      <c r="A744" s="111" t="s">
        <v>1966</v>
      </c>
      <c r="B744" s="111" t="str">
        <f>VLOOKUP(A744,Register!B:D,3,FALSE)</f>
        <v>0,17x896x795 BLANK</v>
      </c>
      <c r="C744" s="525" t="str">
        <f>VLOOKUP(B744,'Tech. sheet (2)'!A:G,5,FALSE)</f>
        <v>0,17x896x795 2,8/2,8 TH550</v>
      </c>
      <c r="D744" s="437" t="str">
        <f>VLOOKUP(B744,'Tech. sheet (2)'!A:G,6,FALSE)</f>
        <v>T-896-795-170TH550F2828-HBI BLANK</v>
      </c>
      <c r="E744" s="436" t="str">
        <f>VLOOKUP(B744,'Tech. sheet (2)'!A:H,8,FALSE)</f>
        <v>ПРЯМ</v>
      </c>
      <c r="F744" s="436" t="str">
        <f>VLOOKUP(B744,'Tech. sheet (2)'!A:J,9,FALSE)</f>
        <v>770х869</v>
      </c>
      <c r="G744" s="436">
        <f>VLOOKUP(B744,'Tech. sheet (2)'!A:J,10,FALSE)</f>
        <v>1500</v>
      </c>
      <c r="H744" s="436">
        <f>VLOOKUP(A744,Register!B:E,4,FALSE)</f>
        <v>40000</v>
      </c>
      <c r="I744" s="129">
        <v>45013.0</v>
      </c>
      <c r="J744" s="270"/>
      <c r="K744" s="270"/>
      <c r="L744" s="270"/>
      <c r="M744" s="270"/>
      <c r="N744" s="270"/>
      <c r="O744" s="270"/>
      <c r="P744" s="270"/>
      <c r="Q744" s="270"/>
      <c r="R744" s="270"/>
      <c r="S744" s="270"/>
      <c r="T744" s="270"/>
      <c r="U744" s="270"/>
      <c r="V744" s="270"/>
      <c r="W744" s="270"/>
      <c r="X744" s="270"/>
      <c r="Y744" s="270"/>
      <c r="Z744" s="270"/>
    </row>
    <row r="745" ht="15.75" customHeight="1">
      <c r="A745" s="111" t="s">
        <v>1968</v>
      </c>
      <c r="B745" s="111" t="str">
        <f>VLOOKUP(A745,Register!B:D,3,FALSE)</f>
        <v>0,16x942x790 ALU/С</v>
      </c>
      <c r="C745" s="525" t="str">
        <f>VLOOKUP(B745,'Tech. sheet (2)'!A:G,5,FALSE)</f>
        <v>0,16x942x790 2,0/2,0 TS340</v>
      </c>
      <c r="D745" s="437" t="str">
        <f>VLOOKUP(B745,'Tech. sheet (2)'!A:G,6,FALSE)</f>
        <v>M-942-790-160TS340S2020-RAS</v>
      </c>
      <c r="E745" s="436" t="str">
        <f>VLOOKUP(B745,'Tech. sheet (2)'!A:H,8,FALSE)</f>
        <v>СКРОЛЛ</v>
      </c>
      <c r="F745" s="436" t="str">
        <f>VLOOKUP(B745,'Tech. sheet (2)'!A:J,9,FALSE)</f>
        <v>830х917</v>
      </c>
      <c r="G745" s="436">
        <f>VLOOKUP(B745,'Tech. sheet (2)'!A:J,10,FALSE)</f>
        <v>1700</v>
      </c>
      <c r="H745" s="436">
        <f>VLOOKUP(A745,Register!B:E,4,FALSE)</f>
        <v>20000</v>
      </c>
      <c r="I745" s="129">
        <v>45013.0</v>
      </c>
      <c r="J745" s="270"/>
      <c r="K745" s="270"/>
      <c r="L745" s="270"/>
      <c r="M745" s="270"/>
      <c r="N745" s="270"/>
      <c r="O745" s="270"/>
      <c r="P745" s="270"/>
      <c r="Q745" s="270"/>
      <c r="R745" s="270"/>
      <c r="S745" s="270"/>
      <c r="T745" s="270"/>
      <c r="U745" s="270"/>
      <c r="V745" s="270"/>
      <c r="W745" s="270"/>
      <c r="X745" s="270"/>
      <c r="Y745" s="270"/>
      <c r="Z745" s="270"/>
    </row>
    <row r="746" ht="15.75" customHeight="1">
      <c r="A746" s="111" t="s">
        <v>1969</v>
      </c>
      <c r="B746" s="111" t="str">
        <f>VLOOKUP(A746,Register!B:D,3,FALSE)</f>
        <v>0,18x896x795 BLANK</v>
      </c>
      <c r="C746" s="525" t="str">
        <f>VLOOKUP(B746,'Tech. sheet (2)'!A:G,5,FALSE)</f>
        <v>0,18x896x795 2,8/5,0 TH550</v>
      </c>
      <c r="D746" s="437" t="str">
        <f>VLOOKUP(B746,'Tech. sheet (2)'!A:G,6,FALSE)</f>
        <v>T-896-795-180TH550F2850-HBI BLANK</v>
      </c>
      <c r="E746" s="436" t="str">
        <f>VLOOKUP(B746,'Tech. sheet (2)'!A:H,8,FALSE)</f>
        <v>ПРЯМ</v>
      </c>
      <c r="F746" s="436" t="str">
        <f>VLOOKUP(B746,'Tech. sheet (2)'!A:J,9,FALSE)</f>
        <v>770х869</v>
      </c>
      <c r="G746" s="436">
        <f>VLOOKUP(B746,'Tech. sheet (2)'!A:J,10,FALSE)</f>
        <v>1500</v>
      </c>
      <c r="H746" s="436">
        <f>VLOOKUP(A746,Register!B:E,4,FALSE)</f>
        <v>30000</v>
      </c>
      <c r="I746" s="129">
        <v>45014.0</v>
      </c>
      <c r="J746" s="270"/>
      <c r="K746" s="270"/>
      <c r="L746" s="270"/>
      <c r="M746" s="270"/>
      <c r="N746" s="270"/>
      <c r="O746" s="270"/>
      <c r="P746" s="270"/>
      <c r="Q746" s="270"/>
      <c r="R746" s="270"/>
      <c r="S746" s="270"/>
      <c r="T746" s="270"/>
      <c r="U746" s="270"/>
      <c r="V746" s="270"/>
      <c r="W746" s="270"/>
      <c r="X746" s="270"/>
      <c r="Y746" s="270"/>
      <c r="Z746" s="270"/>
    </row>
    <row r="747" ht="15.75" customHeight="1">
      <c r="A747" s="111" t="s">
        <v>1971</v>
      </c>
      <c r="B747" s="175" t="str">
        <f>VLOOKUP(A747,Register!B:D,3,FALSE)</f>
        <v>0,15x975x925 G/C USK</v>
      </c>
      <c r="C747" s="531" t="str">
        <f>VLOOKUP(B747,'Tech. sheet (2)'!A:G,5,FALSE)</f>
        <v>0,15x975x925 2,8/2,8 TS550</v>
      </c>
      <c r="D747" s="515" t="str">
        <f>VLOOKUP(B747,'Tech. sheet (2)'!A:G,6,FALSE)</f>
        <v>T-975-925-150TS550S2828-USK</v>
      </c>
      <c r="E747" s="532" t="str">
        <f>VLOOKUP(B747,'Tech. sheet (2)'!A:H,8,FALSE)</f>
        <v>ПРЯМ</v>
      </c>
      <c r="F747" s="532" t="str">
        <f>VLOOKUP(B747,'Tech. sheet (2)'!A:J,9,FALSE)</f>
        <v>900 х 950</v>
      </c>
      <c r="G747" s="532">
        <f>VLOOKUP(B747,'Tech. sheet (2)'!A:J,10,FALSE)</f>
        <v>1500</v>
      </c>
      <c r="H747" s="532">
        <f>VLOOKUP(A747,Register!B:E,4,FALSE)</f>
        <v>10000</v>
      </c>
      <c r="I747" s="129">
        <v>45014.0</v>
      </c>
      <c r="J747" s="270"/>
      <c r="K747" s="270"/>
      <c r="L747" s="270"/>
      <c r="M747" s="270"/>
      <c r="N747" s="270"/>
      <c r="O747" s="270"/>
      <c r="P747" s="270"/>
      <c r="Q747" s="270"/>
      <c r="R747" s="270"/>
      <c r="S747" s="270"/>
      <c r="T747" s="270"/>
      <c r="U747" s="270"/>
      <c r="V747" s="270"/>
      <c r="W747" s="270"/>
      <c r="X747" s="270"/>
      <c r="Y747" s="270"/>
      <c r="Z747" s="270"/>
    </row>
    <row r="748" ht="15.75" customHeight="1">
      <c r="A748" s="111" t="s">
        <v>1972</v>
      </c>
      <c r="B748" s="111" t="str">
        <f>VLOOKUP(A748,Register!B:D,3,FALSE)</f>
        <v>0,15x918x925 G/C USK</v>
      </c>
      <c r="C748" s="525" t="str">
        <f>VLOOKUP(B748,'Tech. sheet (2)'!A:G,5,FALSE)</f>
        <v>0,15x918x925 2,8/2,8 TS550</v>
      </c>
      <c r="D748" s="437" t="str">
        <f>VLOOKUP(B748,'Tech. sheet (2)'!A:G,6,FALSE)</f>
        <v>T-918-925-150TS550S2828-USK</v>
      </c>
      <c r="E748" s="436" t="str">
        <f>VLOOKUP(B748,'Tech. sheet (2)'!A:H,8,FALSE)</f>
        <v>ПРЯМ</v>
      </c>
      <c r="F748" s="436" t="str">
        <f>VLOOKUP(B748,'Tech. sheet (2)'!A:J,9,FALSE)</f>
        <v>900x893</v>
      </c>
      <c r="G748" s="436">
        <f>VLOOKUP(B748,'Tech. sheet (2)'!A:J,10,FALSE)</f>
        <v>1500</v>
      </c>
      <c r="H748" s="436">
        <f>VLOOKUP(A748,Register!B:E,4,FALSE)</f>
        <v>30000</v>
      </c>
      <c r="I748" s="129">
        <v>45014.0</v>
      </c>
      <c r="J748" s="270"/>
      <c r="K748" s="270"/>
      <c r="L748" s="270"/>
      <c r="M748" s="270"/>
      <c r="N748" s="270"/>
      <c r="O748" s="270"/>
      <c r="P748" s="270"/>
      <c r="Q748" s="270"/>
      <c r="R748" s="270"/>
      <c r="S748" s="270"/>
      <c r="T748" s="270"/>
      <c r="U748" s="270"/>
      <c r="V748" s="270"/>
      <c r="W748" s="270"/>
      <c r="X748" s="270"/>
      <c r="Y748" s="270"/>
      <c r="Z748" s="270"/>
    </row>
    <row r="749" ht="15.75" customHeight="1">
      <c r="A749" s="111" t="s">
        <v>1970</v>
      </c>
      <c r="B749" s="111" t="str">
        <f>VLOOKUP(A749,Register!B:D,3,FALSE)</f>
        <v>0,18x896x795 BLANK</v>
      </c>
      <c r="C749" s="525" t="str">
        <f>VLOOKUP(B749,'Tech. sheet (2)'!A:G,5,FALSE)</f>
        <v>0,18x896x795 2,8/5,0 TH550</v>
      </c>
      <c r="D749" s="437" t="str">
        <f>VLOOKUP(B749,'Tech. sheet (2)'!A:G,6,FALSE)</f>
        <v>T-896-795-180TH550F2850-HBI BLANK</v>
      </c>
      <c r="E749" s="436" t="str">
        <f>VLOOKUP(B749,'Tech. sheet (2)'!A:H,8,FALSE)</f>
        <v>ПРЯМ</v>
      </c>
      <c r="F749" s="436" t="str">
        <f>VLOOKUP(B749,'Tech. sheet (2)'!A:J,9,FALSE)</f>
        <v>770х869</v>
      </c>
      <c r="G749" s="436">
        <f>VLOOKUP(B749,'Tech. sheet (2)'!A:J,10,FALSE)</f>
        <v>1500</v>
      </c>
      <c r="H749" s="436">
        <f>VLOOKUP(A749,Register!B:E,4,FALSE)</f>
        <v>30000</v>
      </c>
      <c r="I749" s="129">
        <v>45014.0</v>
      </c>
      <c r="J749" s="270"/>
      <c r="K749" s="270"/>
      <c r="L749" s="270"/>
      <c r="M749" s="270"/>
      <c r="N749" s="270"/>
      <c r="O749" s="270"/>
      <c r="P749" s="270"/>
      <c r="Q749" s="270"/>
      <c r="R749" s="270"/>
      <c r="S749" s="270"/>
      <c r="T749" s="270"/>
      <c r="U749" s="270"/>
      <c r="V749" s="270"/>
      <c r="W749" s="270"/>
      <c r="X749" s="270"/>
      <c r="Y749" s="270"/>
      <c r="Z749" s="270"/>
    </row>
    <row r="750" ht="15.75" customHeight="1">
      <c r="A750" s="111" t="s">
        <v>1973</v>
      </c>
      <c r="B750" s="111" t="str">
        <f>VLOOKUP(A750,Register!B:D,3,FALSE)</f>
        <v>0,17x838x942 ALU/С</v>
      </c>
      <c r="C750" s="525" t="str">
        <f>VLOOKUP(B750,'Tech. sheet (2)'!A:G,5,FALSE)</f>
        <v>0,17x838x942 2,0/2,8 TH550</v>
      </c>
      <c r="D750" s="437" t="str">
        <f>VLOOKUP(B750,'Tech. sheet (2)'!A:G,6,FALSE)</f>
        <v>T-838-942-170TH550F2820-HBI</v>
      </c>
      <c r="E750" s="436" t="str">
        <f>VLOOKUP(B750,'Tech. sheet (2)'!A:H,8,FALSE)</f>
        <v>ПРЯМ</v>
      </c>
      <c r="F750" s="436" t="str">
        <f>VLOOKUP(B750,'Tech. sheet (2)'!A:J,9,FALSE)</f>
        <v>917х813</v>
      </c>
      <c r="G750" s="436">
        <f>VLOOKUP(B750,'Tech. sheet (2)'!A:J,10,FALSE)</f>
        <v>1500</v>
      </c>
      <c r="H750" s="436">
        <f>VLOOKUP(A750,Register!B:E,4,FALSE)</f>
        <v>30000</v>
      </c>
      <c r="I750" s="129">
        <v>45019.0</v>
      </c>
      <c r="J750" s="270"/>
      <c r="K750" s="270"/>
      <c r="L750" s="270"/>
      <c r="M750" s="270"/>
      <c r="N750" s="270"/>
      <c r="O750" s="270"/>
      <c r="P750" s="270"/>
      <c r="Q750" s="270"/>
      <c r="R750" s="270"/>
      <c r="S750" s="270"/>
      <c r="T750" s="270"/>
      <c r="U750" s="270"/>
      <c r="V750" s="270"/>
      <c r="W750" s="270"/>
      <c r="X750" s="270"/>
      <c r="Y750" s="270"/>
      <c r="Z750" s="270"/>
    </row>
    <row r="751" ht="15.75" customHeight="1">
      <c r="A751" s="141" t="s">
        <v>1974</v>
      </c>
      <c r="B751" s="175" t="str">
        <f>VLOOKUP(A751,Register!B:D,3,FALSE)</f>
        <v>0,17x838x942 ALU/С</v>
      </c>
      <c r="C751" s="531" t="str">
        <f>VLOOKUP(B751,'Tech. sheet (2)'!A:G,5,FALSE)</f>
        <v>0,17x838x942 2,0/2,8 TH550</v>
      </c>
      <c r="D751" s="515" t="str">
        <f>VLOOKUP(B751,'Tech. sheet (2)'!A:G,6,FALSE)</f>
        <v>T-838-942-170TH550F2820-HBI</v>
      </c>
      <c r="E751" s="532" t="str">
        <f>VLOOKUP(B751,'Tech. sheet (2)'!A:H,8,FALSE)</f>
        <v>ПРЯМ</v>
      </c>
      <c r="F751" s="532" t="str">
        <f>VLOOKUP(B751,'Tech. sheet (2)'!A:J,9,FALSE)</f>
        <v>917х813</v>
      </c>
      <c r="G751" s="532">
        <f>VLOOKUP(B751,'Tech. sheet (2)'!A:J,10,FALSE)</f>
        <v>1500</v>
      </c>
      <c r="H751" s="532">
        <f>VLOOKUP(A751,Register!B:E,4,FALSE)</f>
        <v>30000</v>
      </c>
      <c r="I751" s="129">
        <v>45019.0</v>
      </c>
      <c r="J751" s="270"/>
      <c r="K751" s="270"/>
      <c r="L751" s="270"/>
      <c r="M751" s="270"/>
      <c r="N751" s="270"/>
      <c r="O751" s="270"/>
      <c r="P751" s="270"/>
      <c r="Q751" s="270"/>
      <c r="R751" s="270"/>
      <c r="S751" s="270"/>
      <c r="T751" s="270"/>
      <c r="U751" s="270"/>
      <c r="V751" s="270"/>
      <c r="W751" s="270"/>
      <c r="X751" s="270"/>
      <c r="Y751" s="270"/>
      <c r="Z751" s="270"/>
    </row>
    <row r="752" ht="15.75" customHeight="1">
      <c r="A752" s="111" t="s">
        <v>1975</v>
      </c>
      <c r="B752" s="111" t="str">
        <f>VLOOKUP(A752,Register!B:D,3,FALSE)</f>
        <v>OT96 Alu/C HBI auto</v>
      </c>
      <c r="C752" s="525" t="str">
        <f>VLOOKUP(B752,'Tech. sheet (2)'!A:G,5,FALSE)</f>
        <v>0,20x808x908 2,8/2,8 TH550</v>
      </c>
      <c r="D752" s="437" t="str">
        <f>VLOOKUP(B752,'Tech. sheet (2)'!A:G,6,FALSE)</f>
        <v>M-808-908-200TH550S2828-HBI</v>
      </c>
      <c r="E752" s="436" t="str">
        <f>VLOOKUP(B752,'Tech. sheet (2)'!A:H,8,FALSE)</f>
        <v>СКРОЛЛ</v>
      </c>
      <c r="F752" s="436" t="str">
        <f>VLOOKUP(B752,'Tech. sheet (2)'!A:J,9,FALSE)</f>
        <v>900х771</v>
      </c>
      <c r="G752" s="436">
        <f>VLOOKUP(B752,'Tech. sheet (2)'!A:J,10,FALSE)</f>
        <v>1600</v>
      </c>
      <c r="H752" s="436">
        <f>VLOOKUP(A752,Register!B:E,4,FALSE)</f>
        <v>30000</v>
      </c>
      <c r="I752" s="129">
        <v>45019.0</v>
      </c>
      <c r="J752" s="270"/>
      <c r="K752" s="270"/>
      <c r="L752" s="270"/>
      <c r="M752" s="270"/>
      <c r="N752" s="270"/>
      <c r="O752" s="270"/>
      <c r="P752" s="270"/>
      <c r="Q752" s="270"/>
      <c r="R752" s="270"/>
      <c r="S752" s="270"/>
      <c r="T752" s="270"/>
      <c r="U752" s="270"/>
      <c r="V752" s="270"/>
      <c r="W752" s="270"/>
      <c r="X752" s="270"/>
      <c r="Y752" s="270"/>
      <c r="Z752" s="270"/>
    </row>
    <row r="753" ht="15.75" customHeight="1">
      <c r="A753" s="111" t="s">
        <v>1976</v>
      </c>
      <c r="B753" s="111" t="str">
        <f>VLOOKUP(A753,Register!B:D,3,FALSE)</f>
        <v>0,18x808x908 HBI BLANK</v>
      </c>
      <c r="C753" s="525" t="str">
        <f>VLOOKUP(B753,'Tech. sheet (2)'!A:G,5,FALSE)</f>
        <v>0,18x808x908 2,8/2,8 TH550</v>
      </c>
      <c r="D753" s="437" t="str">
        <f>VLOOKUP(B753,'Tech. sheet (2)'!A:G,6,FALSE)</f>
        <v>M-808-908-180TH550S2828-HBI BLANK</v>
      </c>
      <c r="E753" s="436" t="str">
        <f>VLOOKUP(B753,'Tech. sheet (2)'!A:H,8,FALSE)</f>
        <v>СКРОЛЛ</v>
      </c>
      <c r="F753" s="436" t="str">
        <f>VLOOKUP(B753,'Tech. sheet (2)'!A:J,9,FALSE)</f>
        <v>900х771</v>
      </c>
      <c r="G753" s="436">
        <f>VLOOKUP(B753,'Tech. sheet (2)'!A:J,10,FALSE)</f>
        <v>1600</v>
      </c>
      <c r="H753" s="436">
        <f>VLOOKUP(A753,Register!B:E,4,FALSE)</f>
        <v>40000</v>
      </c>
      <c r="I753" s="129">
        <v>45020.0</v>
      </c>
      <c r="J753" s="270"/>
      <c r="K753" s="270"/>
      <c r="L753" s="270"/>
      <c r="M753" s="270"/>
      <c r="N753" s="270"/>
      <c r="O753" s="270"/>
      <c r="P753" s="270"/>
      <c r="Q753" s="270"/>
      <c r="R753" s="270"/>
      <c r="S753" s="270"/>
      <c r="T753" s="270"/>
      <c r="U753" s="270"/>
      <c r="V753" s="270"/>
      <c r="W753" s="270"/>
      <c r="X753" s="270"/>
      <c r="Y753" s="270"/>
      <c r="Z753" s="270"/>
    </row>
    <row r="754" ht="15.75" customHeight="1">
      <c r="A754" s="111" t="s">
        <v>1977</v>
      </c>
      <c r="B754" s="111" t="str">
        <f>VLOOKUP(A754,Register!B:D,3,FALSE)</f>
        <v>OT62-ELQ6215A5A HBI 21E</v>
      </c>
      <c r="C754" s="525" t="str">
        <f>VLOOKUP(B754,'Tech. sheet (2)'!A:G,5,FALSE)</f>
        <v>0,17x954x848 2,8/2,8 TH435</v>
      </c>
      <c r="D754" s="437" t="str">
        <f>VLOOKUP(B754,'Tech. sheet (2)'!A:G,6,FALSE)</f>
        <v>M-954-848-170TH435S2828-HBI</v>
      </c>
      <c r="E754" s="436" t="str">
        <f>VLOOKUP(B754,'Tech. sheet (2)'!A:H,8,FALSE)</f>
        <v>СКРОЛЛ</v>
      </c>
      <c r="F754" s="436" t="str">
        <f>VLOOKUP(B754,'Tech. sheet (2)'!A:J,9,FALSE)</f>
        <v>830x917</v>
      </c>
      <c r="G754" s="436">
        <f>VLOOKUP(B754,'Tech. sheet (2)'!A:J,10,FALSE)</f>
        <v>1500</v>
      </c>
      <c r="H754" s="436">
        <f>VLOOKUP(A754,Register!B:E,4,FALSE)</f>
        <v>25000</v>
      </c>
      <c r="I754" s="129">
        <v>45020.0</v>
      </c>
      <c r="J754" s="270"/>
      <c r="K754" s="270"/>
      <c r="L754" s="270"/>
      <c r="M754" s="270"/>
      <c r="N754" s="270"/>
      <c r="O754" s="270"/>
      <c r="P754" s="270"/>
      <c r="Q754" s="270"/>
      <c r="R754" s="270"/>
      <c r="S754" s="270"/>
      <c r="T754" s="270"/>
      <c r="U754" s="270"/>
      <c r="V754" s="270"/>
      <c r="W754" s="270"/>
      <c r="X754" s="270"/>
      <c r="Y754" s="270"/>
      <c r="Z754" s="270"/>
    </row>
    <row r="755" ht="15.75" customHeight="1">
      <c r="A755" s="141" t="s">
        <v>1978</v>
      </c>
      <c r="B755" s="175" t="str">
        <f>VLOOKUP(A755,Register!B:D,3,FALSE)</f>
        <v>OT62-ELQ6216A2A ver2</v>
      </c>
      <c r="C755" s="531" t="str">
        <f>VLOOKUP(B755,'Tech. sheet (2)'!A:G,5,FALSE)</f>
        <v>0,17x954x848 2,8/2,8 TH435</v>
      </c>
      <c r="D755" s="515" t="str">
        <f>VLOOKUP(B755,'Tech. sheet (2)'!A:G,6,FALSE)</f>
        <v>M-954-848-170TH435S2828-HBI</v>
      </c>
      <c r="E755" s="532" t="str">
        <f>VLOOKUP(B755,'Tech. sheet (2)'!A:H,8,FALSE)</f>
        <v>СКРОЛЛ</v>
      </c>
      <c r="F755" s="532" t="str">
        <f>VLOOKUP(B755,'Tech. sheet (2)'!A:J,9,FALSE)</f>
        <v>830x917</v>
      </c>
      <c r="G755" s="532">
        <f>VLOOKUP(B755,'Tech. sheet (2)'!A:J,10,FALSE)</f>
        <v>1500</v>
      </c>
      <c r="H755" s="532">
        <f>VLOOKUP(A755,Register!B:E,4,FALSE)</f>
        <v>25000</v>
      </c>
      <c r="I755" s="129">
        <v>45020.0</v>
      </c>
      <c r="J755" s="270"/>
      <c r="K755" s="270"/>
      <c r="L755" s="270"/>
      <c r="M755" s="270"/>
      <c r="N755" s="270"/>
      <c r="O755" s="270"/>
      <c r="P755" s="270"/>
      <c r="Q755" s="270"/>
      <c r="R755" s="270"/>
      <c r="S755" s="270"/>
      <c r="T755" s="270"/>
      <c r="U755" s="270"/>
      <c r="V755" s="270"/>
      <c r="W755" s="270"/>
      <c r="X755" s="270"/>
      <c r="Y755" s="270"/>
      <c r="Z755" s="270"/>
    </row>
    <row r="756" ht="15.75" customHeight="1">
      <c r="A756" s="111" t="s">
        <v>1979</v>
      </c>
      <c r="B756" s="111" t="str">
        <f>VLOOKUP(A756,Register!B:D,3,FALSE)</f>
        <v>OT070-ELQ7013A9A </v>
      </c>
      <c r="C756" s="525" t="str">
        <f>VLOOKUP(B756,'Tech. sheet (2)'!A:G,5,FALSE)</f>
        <v>0,17x922x868 2,8/2,8 TH580</v>
      </c>
      <c r="D756" s="437" t="str">
        <f>VLOOKUP(B756,'Tech. sheet (2)'!A:G,6,FALSE)</f>
        <v>M-922-868-170TH580S2828-HBI</v>
      </c>
      <c r="E756" s="436" t="str">
        <f>VLOOKUP(B756,'Tech. sheet (2)'!A:H,8,FALSE)</f>
        <v>СКРОЛЛ</v>
      </c>
      <c r="F756" s="436" t="str">
        <f>VLOOKUP(B756,'Tech. sheet (2)'!A:J,9,FALSE)</f>
        <v>884х850</v>
      </c>
      <c r="G756" s="436">
        <f>VLOOKUP(B756,'Tech. sheet (2)'!A:J,10,FALSE)</f>
        <v>1500</v>
      </c>
      <c r="H756" s="436">
        <f>VLOOKUP(A756,Register!B:E,4,FALSE)</f>
        <v>25000</v>
      </c>
      <c r="I756" s="129">
        <v>45021.0</v>
      </c>
      <c r="J756" s="270"/>
      <c r="K756" s="270"/>
      <c r="L756" s="270"/>
      <c r="M756" s="270"/>
      <c r="N756" s="270"/>
      <c r="O756" s="270"/>
      <c r="P756" s="270"/>
      <c r="Q756" s="270"/>
      <c r="R756" s="270"/>
      <c r="S756" s="270"/>
      <c r="T756" s="270"/>
      <c r="U756" s="270"/>
      <c r="V756" s="270"/>
      <c r="W756" s="270"/>
      <c r="X756" s="270"/>
      <c r="Y756" s="270"/>
      <c r="Z756" s="270"/>
    </row>
    <row r="757" ht="15.75" customHeight="1">
      <c r="A757" s="111" t="s">
        <v>1980</v>
      </c>
      <c r="B757" s="111" t="str">
        <f>VLOOKUP(A757,Register!B:D,3,FALSE)</f>
        <v>OT070-ELQ7013A9A </v>
      </c>
      <c r="C757" s="525" t="str">
        <f>VLOOKUP(B757,'Tech. sheet (2)'!A:G,5,FALSE)</f>
        <v>0,17x922x868 2,8/2,8 TH580</v>
      </c>
      <c r="D757" s="437" t="str">
        <f>VLOOKUP(B757,'Tech. sheet (2)'!A:G,6,FALSE)</f>
        <v>M-922-868-170TH580S2828-HBI</v>
      </c>
      <c r="E757" s="436" t="str">
        <f>VLOOKUP(B757,'Tech. sheet (2)'!A:H,8,FALSE)</f>
        <v>СКРОЛЛ</v>
      </c>
      <c r="F757" s="436" t="str">
        <f>VLOOKUP(B757,'Tech. sheet (2)'!A:J,9,FALSE)</f>
        <v>884х850</v>
      </c>
      <c r="G757" s="436">
        <f>VLOOKUP(B757,'Tech. sheet (2)'!A:J,10,FALSE)</f>
        <v>1500</v>
      </c>
      <c r="H757" s="436">
        <f>VLOOKUP(A757,Register!B:E,4,FALSE)</f>
        <v>25000</v>
      </c>
      <c r="I757" s="129">
        <v>45021.0</v>
      </c>
      <c r="J757" s="270"/>
      <c r="K757" s="270"/>
      <c r="L757" s="270"/>
      <c r="M757" s="270"/>
      <c r="N757" s="270"/>
      <c r="O757" s="270"/>
      <c r="P757" s="270"/>
      <c r="Q757" s="270"/>
      <c r="R757" s="270"/>
      <c r="S757" s="270"/>
      <c r="T757" s="270"/>
      <c r="U757" s="270"/>
      <c r="V757" s="270"/>
      <c r="W757" s="270"/>
      <c r="X757" s="270"/>
      <c r="Y757" s="270"/>
      <c r="Z757" s="270"/>
    </row>
    <row r="758" ht="15.75" customHeight="1">
      <c r="A758" s="141" t="s">
        <v>1981</v>
      </c>
      <c r="B758" s="175" t="str">
        <f>VLOOKUP(A758,Register!B:D,3,FALSE)</f>
        <v>0,16x920x778 Alu/C</v>
      </c>
      <c r="C758" s="531" t="str">
        <f>VLOOKUP(B758,'Tech. sheet (2)'!A:G,5,FALSE)</f>
        <v>0,16x920x778 2,8/2,8 TS340</v>
      </c>
      <c r="D758" s="515" t="str">
        <f>VLOOKUP(B758,'Tech. sheet (2)'!A:G,6,FALSE)</f>
        <v>M-920-778-160TS340S2828-RAS ARP</v>
      </c>
      <c r="E758" s="532" t="str">
        <f>VLOOKUP(B758,'Tech. sheet (2)'!A:H,8,FALSE)</f>
        <v>СКРОЛЛ</v>
      </c>
      <c r="F758" s="532" t="str">
        <f>VLOOKUP(B758,'Tech. sheet (2)'!A:J,9,FALSE)</f>
        <v>818х895</v>
      </c>
      <c r="G758" s="532">
        <f>VLOOKUP(B758,'Tech. sheet (2)'!A:J,10,FALSE)</f>
        <v>1600</v>
      </c>
      <c r="H758" s="532">
        <f>VLOOKUP(A758,Register!B:E,4,FALSE)</f>
        <v>21000</v>
      </c>
      <c r="I758" s="129">
        <v>45021.0</v>
      </c>
      <c r="J758" s="270"/>
      <c r="K758" s="270"/>
      <c r="L758" s="270"/>
      <c r="M758" s="270"/>
      <c r="N758" s="270"/>
      <c r="O758" s="270"/>
      <c r="P758" s="270"/>
      <c r="Q758" s="270"/>
      <c r="R758" s="270"/>
      <c r="S758" s="270"/>
      <c r="T758" s="270"/>
      <c r="U758" s="270"/>
      <c r="V758" s="270"/>
      <c r="W758" s="270"/>
      <c r="X758" s="270"/>
      <c r="Y758" s="270"/>
      <c r="Z758" s="270"/>
    </row>
    <row r="759" ht="15.75" customHeight="1">
      <c r="A759" s="111" t="s">
        <v>1982</v>
      </c>
      <c r="B759" s="111" t="str">
        <f>VLOOKUP(A759,Register!B:D,3,FALSE)</f>
        <v>0,14x913x766 USK A08</v>
      </c>
      <c r="C759" s="525" t="str">
        <f>VLOOKUP(B759,'Tech. sheet (2)'!A:G,5,FALSE)</f>
        <v>0,14x913x766 2,0/2,0 TS480</v>
      </c>
      <c r="D759" s="437" t="str">
        <f>VLOOKUP(B759,'Tech. sheet (2)'!A:G,6,FALSE)</f>
        <v>M-913-766-140TS480S2020-USK</v>
      </c>
      <c r="E759" s="436" t="str">
        <f>VLOOKUP(B759,'Tech. sheet (2)'!A:H,8,FALSE)</f>
        <v>СКРОЛЛ</v>
      </c>
      <c r="F759" s="436" t="str">
        <f>VLOOKUP(B759,'Tech. sheet (2)'!A:J,9,FALSE)</f>
        <v>770х869</v>
      </c>
      <c r="G759" s="436">
        <f>VLOOKUP(B759,'Tech. sheet (2)'!A:J,10,FALSE)</f>
        <v>1500</v>
      </c>
      <c r="H759" s="436">
        <f>VLOOKUP(A759,Register!B:E,4,FALSE)</f>
        <v>25000</v>
      </c>
      <c r="I759" s="129">
        <v>45021.0</v>
      </c>
      <c r="J759" s="270"/>
      <c r="K759" s="270"/>
      <c r="L759" s="270"/>
      <c r="M759" s="270"/>
      <c r="N759" s="270"/>
      <c r="O759" s="270"/>
      <c r="P759" s="270"/>
      <c r="Q759" s="270"/>
      <c r="R759" s="270"/>
      <c r="S759" s="270"/>
      <c r="T759" s="270"/>
      <c r="U759" s="270"/>
      <c r="V759" s="270"/>
      <c r="W759" s="270"/>
      <c r="X759" s="270"/>
      <c r="Y759" s="270"/>
      <c r="Z759" s="270"/>
    </row>
    <row r="760" ht="15.75" customHeight="1">
      <c r="A760" s="111" t="s">
        <v>1984</v>
      </c>
      <c r="B760" s="111" t="str">
        <f>VLOOKUP(A760,Register!B:D,3,FALSE)</f>
        <v>0,18x896x795 BLANK</v>
      </c>
      <c r="C760" s="525" t="str">
        <f>VLOOKUP(B760,'Tech. sheet (2)'!A:G,5,FALSE)</f>
        <v>0,18x896x795 2,8/5,0 TH550</v>
      </c>
      <c r="D760" s="437" t="str">
        <f>VLOOKUP(B760,'Tech. sheet (2)'!A:G,6,FALSE)</f>
        <v>T-896-795-180TH550F2850-HBI BLANK</v>
      </c>
      <c r="E760" s="436" t="str">
        <f>VLOOKUP(B760,'Tech. sheet (2)'!A:H,8,FALSE)</f>
        <v>ПРЯМ</v>
      </c>
      <c r="F760" s="436" t="str">
        <f>VLOOKUP(B760,'Tech. sheet (2)'!A:J,9,FALSE)</f>
        <v>770х869</v>
      </c>
      <c r="G760" s="436">
        <f>VLOOKUP(B760,'Tech. sheet (2)'!A:J,10,FALSE)</f>
        <v>1500</v>
      </c>
      <c r="H760" s="436">
        <f>VLOOKUP(A760,Register!B:E,4,FALSE)</f>
        <v>30000</v>
      </c>
      <c r="I760" s="129">
        <v>45022.0</v>
      </c>
      <c r="J760" s="270"/>
      <c r="K760" s="270"/>
      <c r="L760" s="270"/>
      <c r="M760" s="270"/>
      <c r="N760" s="270"/>
      <c r="O760" s="270"/>
      <c r="P760" s="270"/>
      <c r="Q760" s="270"/>
      <c r="R760" s="270"/>
      <c r="S760" s="270"/>
      <c r="T760" s="270"/>
      <c r="U760" s="270"/>
      <c r="V760" s="270"/>
      <c r="W760" s="270"/>
      <c r="X760" s="270"/>
      <c r="Y760" s="270"/>
      <c r="Z760" s="270"/>
    </row>
    <row r="761" ht="15.75" customHeight="1">
      <c r="A761" s="111" t="s">
        <v>1985</v>
      </c>
      <c r="B761" s="175" t="str">
        <f>VLOOKUP(A761,Register!B:D,3,FALSE)</f>
        <v>0,18x896x795 BLANK</v>
      </c>
      <c r="C761" s="531" t="str">
        <f>VLOOKUP(B761,'Tech. sheet (2)'!A:G,5,FALSE)</f>
        <v>0,18x896x795 2,8/5,0 TH550</v>
      </c>
      <c r="D761" s="515" t="str">
        <f>VLOOKUP(B761,'Tech. sheet (2)'!A:G,6,FALSE)</f>
        <v>T-896-795-180TH550F2850-HBI BLANK</v>
      </c>
      <c r="E761" s="532" t="str">
        <f>VLOOKUP(B761,'Tech. sheet (2)'!A:H,8,FALSE)</f>
        <v>ПРЯМ</v>
      </c>
      <c r="F761" s="532" t="str">
        <f>VLOOKUP(B761,'Tech. sheet (2)'!A:J,9,FALSE)</f>
        <v>770х869</v>
      </c>
      <c r="G761" s="532">
        <f>VLOOKUP(B761,'Tech. sheet (2)'!A:J,10,FALSE)</f>
        <v>1500</v>
      </c>
      <c r="H761" s="532">
        <f>VLOOKUP(A761,Register!B:E,4,FALSE)</f>
        <v>30000</v>
      </c>
      <c r="I761" s="129">
        <v>45022.0</v>
      </c>
      <c r="J761" s="270"/>
      <c r="K761" s="270"/>
      <c r="L761" s="270"/>
      <c r="M761" s="270"/>
      <c r="N761" s="270"/>
      <c r="O761" s="270"/>
      <c r="P761" s="270"/>
      <c r="Q761" s="270"/>
      <c r="R761" s="270"/>
      <c r="S761" s="270"/>
      <c r="T761" s="270"/>
      <c r="U761" s="270"/>
      <c r="V761" s="270"/>
      <c r="W761" s="270"/>
      <c r="X761" s="270"/>
      <c r="Y761" s="270"/>
      <c r="Z761" s="270"/>
    </row>
    <row r="762" ht="15.75" customHeight="1">
      <c r="A762" s="111" t="s">
        <v>1986</v>
      </c>
      <c r="B762" s="111" t="str">
        <f>VLOOKUP(A762,Register!B:D,3,FALSE)</f>
        <v>0,18x896x795 BLANK</v>
      </c>
      <c r="C762" s="525" t="str">
        <f>VLOOKUP(B762,'Tech. sheet (2)'!A:G,5,FALSE)</f>
        <v>0,18x896x795 2,8/5,0 TH550</v>
      </c>
      <c r="D762" s="437" t="str">
        <f>VLOOKUP(B762,'Tech. sheet (2)'!A:G,6,FALSE)</f>
        <v>T-896-795-180TH550F2850-HBI BLANK</v>
      </c>
      <c r="E762" s="436" t="str">
        <f>VLOOKUP(B762,'Tech. sheet (2)'!A:H,8,FALSE)</f>
        <v>ПРЯМ</v>
      </c>
      <c r="F762" s="436" t="str">
        <f>VLOOKUP(B762,'Tech. sheet (2)'!A:J,9,FALSE)</f>
        <v>770х869</v>
      </c>
      <c r="G762" s="436">
        <f>VLOOKUP(B762,'Tech. sheet (2)'!A:J,10,FALSE)</f>
        <v>1500</v>
      </c>
      <c r="H762" s="436">
        <f>VLOOKUP(A762,Register!B:E,4,FALSE)</f>
        <v>33000</v>
      </c>
      <c r="I762" s="129">
        <v>45022.0</v>
      </c>
      <c r="J762" s="270"/>
      <c r="K762" s="270"/>
      <c r="L762" s="270"/>
      <c r="M762" s="270"/>
      <c r="N762" s="270"/>
      <c r="O762" s="270"/>
      <c r="P762" s="270"/>
      <c r="Q762" s="270"/>
      <c r="R762" s="270"/>
      <c r="S762" s="270"/>
      <c r="T762" s="270"/>
      <c r="U762" s="270"/>
      <c r="V762" s="270"/>
      <c r="W762" s="270"/>
      <c r="X762" s="270"/>
      <c r="Y762" s="270"/>
      <c r="Z762" s="270"/>
    </row>
    <row r="763" ht="15.75" customHeight="1">
      <c r="A763" s="111" t="s">
        <v>1987</v>
      </c>
      <c r="B763" s="111" t="str">
        <f>VLOOKUP(A763,Register!B:D,3,FALSE)</f>
        <v>0,14x975x925 G/C USK</v>
      </c>
      <c r="C763" s="525" t="str">
        <f>VLOOKUP(B763,'Tech. sheet (2)'!A:G,5,FALSE)</f>
        <v>0,14x975x925 2,8/2,8 TS550</v>
      </c>
      <c r="D763" s="437" t="str">
        <f>VLOOKUP(B763,'Tech. sheet (2)'!A:G,6,FALSE)</f>
        <v>T-975-925-140TS550S2828-USK</v>
      </c>
      <c r="E763" s="436" t="str">
        <f>VLOOKUP(B763,'Tech. sheet (2)'!A:H,8,FALSE)</f>
        <v>ПРЯМ</v>
      </c>
      <c r="F763" s="436" t="str">
        <f>VLOOKUP(B763,'Tech. sheet (2)'!A:J,9,FALSE)</f>
        <v>900 х 950</v>
      </c>
      <c r="G763" s="436">
        <f>VLOOKUP(B763,'Tech. sheet (2)'!A:J,10,FALSE)</f>
        <v>1500</v>
      </c>
      <c r="H763" s="436">
        <f>VLOOKUP(A763,Register!B:E,4,FALSE)</f>
        <v>20000</v>
      </c>
      <c r="I763" s="129">
        <v>45022.0</v>
      </c>
      <c r="J763" s="270"/>
      <c r="K763" s="270"/>
      <c r="L763" s="270"/>
      <c r="M763" s="270"/>
      <c r="N763" s="270"/>
      <c r="O763" s="270"/>
      <c r="P763" s="270"/>
      <c r="Q763" s="270"/>
      <c r="R763" s="270"/>
      <c r="S763" s="270"/>
      <c r="T763" s="270"/>
      <c r="U763" s="270"/>
      <c r="V763" s="270"/>
      <c r="W763" s="270"/>
      <c r="X763" s="270"/>
      <c r="Y763" s="270"/>
      <c r="Z763" s="270"/>
    </row>
    <row r="764" ht="15.75" customHeight="1">
      <c r="A764" s="111" t="s">
        <v>1988</v>
      </c>
      <c r="B764" s="175" t="str">
        <f>VLOOKUP(A764,Register!B:D,3,FALSE)</f>
        <v>OT153-ELQ1554A0A USK</v>
      </c>
      <c r="C764" s="531" t="str">
        <f>VLOOKUP(B764,'Tech. sheet (2)'!A:G,5,FALSE)</f>
        <v>0,27x950x876 5,6/2,8 TH435 USK</v>
      </c>
      <c r="D764" s="515" t="str">
        <f>VLOOKUP(B764,'Tech. sheet (2)'!A:G,6,FALSE)</f>
        <v>M-950-876-270TH435F5628-USK</v>
      </c>
      <c r="E764" s="532" t="str">
        <f>VLOOKUP(B764,'Tech. sheet (2)'!A:H,8,FALSE)</f>
        <v>СКРОЛЛ</v>
      </c>
      <c r="F764" s="532" t="str">
        <f>VLOOKUP(B764,'Tech. sheet (2)'!A:J,9,FALSE)</f>
        <v>920х935</v>
      </c>
      <c r="G764" s="532">
        <f>VLOOKUP(B764,'Tech. sheet (2)'!A:J,10,FALSE)</f>
        <v>1100</v>
      </c>
      <c r="H764" s="532">
        <f>VLOOKUP(A764,Register!B:E,4,FALSE)</f>
        <v>25000</v>
      </c>
      <c r="I764" s="140">
        <v>45026.0</v>
      </c>
      <c r="J764" s="270"/>
      <c r="K764" s="270"/>
      <c r="L764" s="270"/>
      <c r="M764" s="270"/>
      <c r="N764" s="270"/>
      <c r="O764" s="270"/>
      <c r="P764" s="270"/>
      <c r="Q764" s="270"/>
      <c r="R764" s="270"/>
      <c r="S764" s="270"/>
      <c r="T764" s="270"/>
      <c r="U764" s="270"/>
      <c r="V764" s="270"/>
      <c r="W764" s="270"/>
      <c r="X764" s="270"/>
      <c r="Y764" s="270"/>
      <c r="Z764" s="270"/>
    </row>
    <row r="765" ht="15.75" customHeight="1">
      <c r="A765" s="111" t="s">
        <v>1989</v>
      </c>
      <c r="B765" s="111" t="str">
        <f>VLOOKUP(A765,Register!B:D,3,FALSE)</f>
        <v>0,18x860x873  BLANK</v>
      </c>
      <c r="C765" s="525" t="str">
        <f>VLOOKUP(B765,'Tech. sheet (2)'!A:G,5,FALSE)</f>
        <v>0,18x860x873 2,8/2,0 TH550 </v>
      </c>
      <c r="D765" s="437" t="str">
        <f>VLOOKUP(B765,'Tech. sheet (2)'!A:G,6,FALSE)</f>
        <v>M-860-873-180TH550F2820-HBI</v>
      </c>
      <c r="E765" s="436" t="str">
        <f>VLOOKUP(B765,'Tech. sheet (2)'!A:H,8,FALSE)</f>
        <v>СКРОЛЛ</v>
      </c>
      <c r="F765" s="436" t="str">
        <f>VLOOKUP(B765,'Tech. sheet (2)'!A:J,9,FALSE)</f>
        <v>903х844</v>
      </c>
      <c r="G765" s="436">
        <f>VLOOKUP(B765,'Tech. sheet (2)'!A:J,10,FALSE)</f>
        <v>1500</v>
      </c>
      <c r="H765" s="436">
        <f>VLOOKUP(A765,Register!B:E,4,FALSE)</f>
        <v>25000</v>
      </c>
      <c r="I765" s="140">
        <v>45026.0</v>
      </c>
      <c r="J765" s="270"/>
      <c r="K765" s="270"/>
      <c r="L765" s="270"/>
      <c r="M765" s="270"/>
      <c r="N765" s="270"/>
      <c r="O765" s="270"/>
      <c r="P765" s="270"/>
      <c r="Q765" s="270"/>
      <c r="R765" s="270"/>
      <c r="S765" s="270"/>
      <c r="T765" s="270"/>
      <c r="U765" s="270"/>
      <c r="V765" s="270"/>
      <c r="W765" s="270"/>
      <c r="X765" s="270"/>
      <c r="Y765" s="270"/>
      <c r="Z765" s="270"/>
    </row>
    <row r="766" ht="15.75" customHeight="1">
      <c r="A766" s="111" t="s">
        <v>1990</v>
      </c>
      <c r="B766" s="111" t="str">
        <f>VLOOKUP(A766,Register!B:D,3,FALSE)</f>
        <v>0,14x975x925 W/K USK</v>
      </c>
      <c r="C766" s="525" t="str">
        <f>VLOOKUP(B766,'Tech. sheet (2)'!A:G,5,FALSE)</f>
        <v>0,14x975x925 2,8/2,8 TS550</v>
      </c>
      <c r="D766" s="437" t="str">
        <f>VLOOKUP(B766,'Tech. sheet (2)'!A:G,6,FALSE)</f>
        <v>T-975-925-140TS550S2828-USK</v>
      </c>
      <c r="E766" s="436" t="str">
        <f>VLOOKUP(B766,'Tech. sheet (2)'!A:H,8,FALSE)</f>
        <v>ПРЯМ</v>
      </c>
      <c r="F766" s="436" t="str">
        <f>VLOOKUP(B766,'Tech. sheet (2)'!A:J,9,FALSE)</f>
        <v>900 х 950</v>
      </c>
      <c r="G766" s="436">
        <f>VLOOKUP(B766,'Tech. sheet (2)'!A:J,10,FALSE)</f>
        <v>1500</v>
      </c>
      <c r="H766" s="436">
        <f>VLOOKUP(A766,Register!B:E,4,FALSE)</f>
        <v>15000</v>
      </c>
      <c r="I766" s="140">
        <v>45026.0</v>
      </c>
      <c r="J766" s="270"/>
      <c r="K766" s="270"/>
      <c r="L766" s="270"/>
      <c r="M766" s="270"/>
      <c r="N766" s="270"/>
      <c r="O766" s="270"/>
      <c r="P766" s="270"/>
      <c r="Q766" s="270"/>
      <c r="R766" s="270"/>
      <c r="S766" s="270"/>
      <c r="T766" s="270"/>
      <c r="U766" s="270"/>
      <c r="V766" s="270"/>
      <c r="W766" s="270"/>
      <c r="X766" s="270"/>
      <c r="Y766" s="270"/>
      <c r="Z766" s="270"/>
    </row>
    <row r="767" ht="15.75" customHeight="1">
      <c r="A767" s="111" t="s">
        <v>1991</v>
      </c>
      <c r="B767" s="175" t="str">
        <f>VLOOKUP(A767,Register!B:D,3,FALSE)</f>
        <v>0,17x838x942 ALU/С</v>
      </c>
      <c r="C767" s="531" t="str">
        <f>VLOOKUP(B767,'Tech. sheet (2)'!A:G,5,FALSE)</f>
        <v>0,17x838x942 2,0/2,8 TH550</v>
      </c>
      <c r="D767" s="515" t="str">
        <f>VLOOKUP(B767,'Tech. sheet (2)'!A:G,6,FALSE)</f>
        <v>T-838-942-170TH550F2820-HBI</v>
      </c>
      <c r="E767" s="532" t="str">
        <f>VLOOKUP(B767,'Tech. sheet (2)'!A:H,8,FALSE)</f>
        <v>ПРЯМ</v>
      </c>
      <c r="F767" s="532" t="str">
        <f>VLOOKUP(B767,'Tech. sheet (2)'!A:J,9,FALSE)</f>
        <v>917х813</v>
      </c>
      <c r="G767" s="532">
        <f>VLOOKUP(B767,'Tech. sheet (2)'!A:J,10,FALSE)</f>
        <v>1500</v>
      </c>
      <c r="H767" s="532">
        <f>VLOOKUP(A767,Register!B:E,4,FALSE)</f>
        <v>20000</v>
      </c>
      <c r="I767" s="140">
        <v>45026.0</v>
      </c>
      <c r="J767" s="270"/>
      <c r="K767" s="270"/>
      <c r="L767" s="270"/>
      <c r="M767" s="270"/>
      <c r="N767" s="270"/>
      <c r="O767" s="270"/>
      <c r="P767" s="270"/>
      <c r="Q767" s="270"/>
      <c r="R767" s="270"/>
      <c r="S767" s="270"/>
      <c r="T767" s="270"/>
      <c r="U767" s="270"/>
      <c r="V767" s="270"/>
      <c r="W767" s="270"/>
      <c r="X767" s="270"/>
      <c r="Y767" s="270"/>
      <c r="Z767" s="270"/>
    </row>
    <row r="768" ht="15.75" customHeight="1">
      <c r="A768" s="111" t="s">
        <v>1992</v>
      </c>
      <c r="B768" s="111" t="str">
        <f>VLOOKUP(A768,Register!B:D,3,FALSE)</f>
        <v>0,17x838x942 ALU/С</v>
      </c>
      <c r="C768" s="525" t="str">
        <f>VLOOKUP(B768,'Tech. sheet (2)'!A:G,5,FALSE)</f>
        <v>0,17x838x942 2,0/2,8 TH550</v>
      </c>
      <c r="D768" s="437" t="str">
        <f>VLOOKUP(B768,'Tech. sheet (2)'!A:G,6,FALSE)</f>
        <v>T-838-942-170TH550F2820-HBI</v>
      </c>
      <c r="E768" s="436" t="str">
        <f>VLOOKUP(B768,'Tech. sheet (2)'!A:H,8,FALSE)</f>
        <v>ПРЯМ</v>
      </c>
      <c r="F768" s="436" t="str">
        <f>VLOOKUP(B768,'Tech. sheet (2)'!A:J,9,FALSE)</f>
        <v>917х813</v>
      </c>
      <c r="G768" s="436">
        <f>VLOOKUP(B768,'Tech. sheet (2)'!A:J,10,FALSE)</f>
        <v>1500</v>
      </c>
      <c r="H768" s="436">
        <f>VLOOKUP(A768,Register!B:E,4,FALSE)</f>
        <v>25000</v>
      </c>
      <c r="I768" s="140">
        <v>45026.0</v>
      </c>
      <c r="J768" s="270"/>
      <c r="K768" s="270"/>
      <c r="L768" s="270"/>
      <c r="M768" s="270"/>
      <c r="N768" s="270"/>
      <c r="O768" s="270"/>
      <c r="P768" s="270"/>
      <c r="Q768" s="270"/>
      <c r="R768" s="270"/>
      <c r="S768" s="270"/>
      <c r="T768" s="270"/>
      <c r="U768" s="270"/>
      <c r="V768" s="270"/>
      <c r="W768" s="270"/>
      <c r="X768" s="270"/>
      <c r="Y768" s="270"/>
      <c r="Z768" s="270"/>
    </row>
    <row r="769" ht="15.75" customHeight="1">
      <c r="A769" s="111" t="s">
        <v>1993</v>
      </c>
      <c r="B769" s="111" t="str">
        <f>VLOOKUP(A769,Register!B:D,3,FALSE)</f>
        <v>0,18x896x795 BLANK</v>
      </c>
      <c r="C769" s="525" t="str">
        <f>VLOOKUP(B769,'Tech. sheet (2)'!A:G,5,FALSE)</f>
        <v>0,18x896x795 2,8/5,0 TH550</v>
      </c>
      <c r="D769" s="437" t="str">
        <f>VLOOKUP(B769,'Tech. sheet (2)'!A:G,6,FALSE)</f>
        <v>T-896-795-180TH550F2850-HBI BLANK</v>
      </c>
      <c r="E769" s="436" t="str">
        <f>VLOOKUP(B769,'Tech. sheet (2)'!A:H,8,FALSE)</f>
        <v>ПРЯМ</v>
      </c>
      <c r="F769" s="436" t="str">
        <f>VLOOKUP(B769,'Tech. sheet (2)'!A:J,9,FALSE)</f>
        <v>770х869</v>
      </c>
      <c r="G769" s="436">
        <f>VLOOKUP(B769,'Tech. sheet (2)'!A:J,10,FALSE)</f>
        <v>1500</v>
      </c>
      <c r="H769" s="436">
        <f>VLOOKUP(A769,Register!B:E,4,FALSE)</f>
        <v>30000</v>
      </c>
      <c r="I769" s="140">
        <v>45027.0</v>
      </c>
      <c r="J769" s="270"/>
      <c r="K769" s="270"/>
      <c r="L769" s="270"/>
      <c r="M769" s="270"/>
      <c r="N769" s="270"/>
      <c r="O769" s="270"/>
      <c r="P769" s="270"/>
      <c r="Q769" s="270"/>
      <c r="R769" s="270"/>
      <c r="S769" s="270"/>
      <c r="T769" s="270"/>
      <c r="U769" s="270"/>
      <c r="V769" s="270"/>
      <c r="W769" s="270"/>
      <c r="X769" s="270"/>
      <c r="Y769" s="270"/>
      <c r="Z769" s="270"/>
    </row>
    <row r="770" ht="15.75" customHeight="1">
      <c r="A770" s="111" t="s">
        <v>1983</v>
      </c>
      <c r="B770" s="175" t="str">
        <f>VLOOKUP(A770,Register!B:D,3,FALSE)</f>
        <v>0,18x877x1066 W/G</v>
      </c>
      <c r="C770" s="531" t="str">
        <f>VLOOKUP(B770,'Tech. sheet (2)'!A:G,5,FALSE)</f>
        <v>0,18x877x1066 2,8/2,8 TS275</v>
      </c>
      <c r="D770" s="515" t="str">
        <f>VLOOKUP(B770,'Tech. sheet (2)'!A:G,6,FALSE)</f>
        <v>T-877-1066-180TS275S2828-USK</v>
      </c>
      <c r="E770" s="532" t="str">
        <f>VLOOKUP(B770,'Tech. sheet (2)'!A:H,8,FALSE)</f>
        <v>ПРЯМ</v>
      </c>
      <c r="F770" s="532" t="str">
        <f>VLOOKUP(B770,'Tech. sheet (2)'!A:J,9,FALSE)</f>
        <v>1041х852</v>
      </c>
      <c r="G770" s="532">
        <f>VLOOKUP(B770,'Tech. sheet (2)'!A:J,10,FALSE)</f>
        <v>1100</v>
      </c>
      <c r="H770" s="532">
        <f>VLOOKUP(A770,Register!B:E,4,FALSE)</f>
        <v>6000</v>
      </c>
      <c r="I770" s="140">
        <v>45027.0</v>
      </c>
      <c r="J770" s="270"/>
      <c r="K770" s="270"/>
      <c r="L770" s="270"/>
      <c r="M770" s="270"/>
      <c r="N770" s="270"/>
      <c r="O770" s="270"/>
      <c r="P770" s="270"/>
      <c r="Q770" s="270"/>
      <c r="R770" s="270"/>
      <c r="S770" s="270"/>
      <c r="T770" s="270"/>
      <c r="U770" s="270"/>
      <c r="V770" s="270"/>
      <c r="W770" s="270"/>
      <c r="X770" s="270"/>
      <c r="Y770" s="270"/>
      <c r="Z770" s="270"/>
    </row>
    <row r="771" ht="15.75" customHeight="1">
      <c r="A771" s="141" t="s">
        <v>1994</v>
      </c>
      <c r="B771" s="111" t="str">
        <f>VLOOKUP(A771,Register!B:D,3,FALSE)</f>
        <v>OT070-ELQ7013A9A </v>
      </c>
      <c r="C771" s="525" t="str">
        <f>VLOOKUP(B771,'Tech. sheet (2)'!A:G,5,FALSE)</f>
        <v>0,17x922x868 2,8/2,8 TH580</v>
      </c>
      <c r="D771" s="437" t="str">
        <f>VLOOKUP(B771,'Tech. sheet (2)'!A:G,6,FALSE)</f>
        <v>M-922-868-170TH580S2828-HBI</v>
      </c>
      <c r="E771" s="436" t="str">
        <f>VLOOKUP(B771,'Tech. sheet (2)'!A:H,8,FALSE)</f>
        <v>СКРОЛЛ</v>
      </c>
      <c r="F771" s="436" t="str">
        <f>VLOOKUP(B771,'Tech. sheet (2)'!A:J,9,FALSE)</f>
        <v>884х850</v>
      </c>
      <c r="G771" s="436">
        <f>VLOOKUP(B771,'Tech. sheet (2)'!A:J,10,FALSE)</f>
        <v>1500</v>
      </c>
      <c r="H771" s="436">
        <f>VLOOKUP(A771,Register!B:E,4,FALSE)</f>
        <v>20000</v>
      </c>
      <c r="I771" s="140">
        <v>45027.0</v>
      </c>
      <c r="J771" s="270"/>
      <c r="K771" s="270"/>
      <c r="L771" s="270"/>
      <c r="M771" s="270"/>
      <c r="N771" s="270"/>
      <c r="O771" s="270"/>
      <c r="P771" s="270"/>
      <c r="Q771" s="270"/>
      <c r="R771" s="270"/>
      <c r="S771" s="270"/>
      <c r="T771" s="270"/>
      <c r="U771" s="270"/>
      <c r="V771" s="270"/>
      <c r="W771" s="270"/>
      <c r="X771" s="270"/>
      <c r="Y771" s="270"/>
      <c r="Z771" s="270"/>
    </row>
    <row r="772" ht="15.75" customHeight="1">
      <c r="A772" s="111" t="s">
        <v>1995</v>
      </c>
      <c r="B772" s="111" t="str">
        <f>VLOOKUP(A772,Register!B:D,3,FALSE)</f>
        <v>0,19x895x907 USK BLANK</v>
      </c>
      <c r="C772" s="525" t="str">
        <f>VLOOKUP(B772,'Tech. sheet (2)'!A:G,5,FALSE)</f>
        <v>0,19x895x907 2,8/2,0 TH550</v>
      </c>
      <c r="D772" s="437" t="str">
        <f>VLOOKUP(B772,'Tech. sheet (2)'!A:G,6,FALSE)</f>
        <v>M-895-907-190TH550F2820-USK BLANK</v>
      </c>
      <c r="E772" s="436" t="str">
        <f>VLOOKUP(B772,'Tech. sheet (2)'!A:H,8,FALSE)</f>
        <v>СКРОЛЛ</v>
      </c>
      <c r="F772" s="436" t="str">
        <f>VLOOKUP(B772,'Tech. sheet (2)'!A:J,9,FALSE)</f>
        <v>932х870</v>
      </c>
      <c r="G772" s="436">
        <f>VLOOKUP(B772,'Tech. sheet (2)'!A:J,10,FALSE)</f>
        <v>1500</v>
      </c>
      <c r="H772" s="436">
        <f>VLOOKUP(A772,Register!B:E,4,FALSE)</f>
        <v>45000</v>
      </c>
      <c r="I772" s="140">
        <v>45027.0</v>
      </c>
      <c r="J772" s="270"/>
      <c r="K772" s="270"/>
      <c r="L772" s="270"/>
      <c r="M772" s="270"/>
      <c r="N772" s="270"/>
      <c r="O772" s="270"/>
      <c r="P772" s="270"/>
      <c r="Q772" s="270"/>
      <c r="R772" s="270"/>
      <c r="S772" s="270"/>
      <c r="T772" s="270"/>
      <c r="U772" s="270"/>
      <c r="V772" s="270"/>
      <c r="W772" s="270"/>
      <c r="X772" s="270"/>
      <c r="Y772" s="270"/>
      <c r="Z772" s="270"/>
    </row>
    <row r="773" ht="15.75" customHeight="1">
      <c r="A773" s="141" t="s">
        <v>1996</v>
      </c>
      <c r="B773" s="175" t="str">
        <f>VLOOKUP(A773,Register!B:D,3,FALSE)</f>
        <v>OT96 Alu/C HBI auto</v>
      </c>
      <c r="C773" s="531" t="str">
        <f>VLOOKUP(B773,'Tech. sheet (2)'!A:G,5,FALSE)</f>
        <v>0,20x808x908 2,8/2,8 TH550</v>
      </c>
      <c r="D773" s="515" t="str">
        <f>VLOOKUP(B773,'Tech. sheet (2)'!A:G,6,FALSE)</f>
        <v>M-808-908-200TH550S2828-HBI</v>
      </c>
      <c r="E773" s="532" t="str">
        <f>VLOOKUP(B773,'Tech. sheet (2)'!A:H,8,FALSE)</f>
        <v>СКРОЛЛ</v>
      </c>
      <c r="F773" s="532" t="str">
        <f>VLOOKUP(B773,'Tech. sheet (2)'!A:J,9,FALSE)</f>
        <v>900х771</v>
      </c>
      <c r="G773" s="532">
        <f>VLOOKUP(B773,'Tech. sheet (2)'!A:J,10,FALSE)</f>
        <v>1600</v>
      </c>
      <c r="H773" s="532">
        <f>VLOOKUP(A773,Register!B:E,4,FALSE)</f>
        <v>35000</v>
      </c>
      <c r="I773" s="140">
        <v>45028.0</v>
      </c>
      <c r="J773" s="270"/>
      <c r="K773" s="270"/>
      <c r="L773" s="270"/>
      <c r="M773" s="270"/>
      <c r="N773" s="270"/>
      <c r="O773" s="270"/>
      <c r="P773" s="270"/>
      <c r="Q773" s="270"/>
      <c r="R773" s="270"/>
      <c r="S773" s="270"/>
      <c r="T773" s="270"/>
      <c r="U773" s="270"/>
      <c r="V773" s="270"/>
      <c r="W773" s="270"/>
      <c r="X773" s="270"/>
      <c r="Y773" s="270"/>
      <c r="Z773" s="270"/>
    </row>
    <row r="774" ht="15.75" customHeight="1">
      <c r="A774" s="111" t="s">
        <v>1997</v>
      </c>
      <c r="B774" s="111" t="str">
        <f>VLOOKUP(A774,Register!B:D,3,FALSE)</f>
        <v>OT62-ELQ6216A2A ver2</v>
      </c>
      <c r="C774" s="525" t="str">
        <f>VLOOKUP(B774,'Tech. sheet (2)'!A:G,5,FALSE)</f>
        <v>0,17x954x848 2,8/2,8 TH435</v>
      </c>
      <c r="D774" s="437" t="str">
        <f>VLOOKUP(B774,'Tech. sheet (2)'!A:G,6,FALSE)</f>
        <v>M-954-848-170TH435S2828-HBI</v>
      </c>
      <c r="E774" s="436" t="str">
        <f>VLOOKUP(B774,'Tech. sheet (2)'!A:H,8,FALSE)</f>
        <v>СКРОЛЛ</v>
      </c>
      <c r="F774" s="436" t="str">
        <f>VLOOKUP(B774,'Tech. sheet (2)'!A:J,9,FALSE)</f>
        <v>830x917</v>
      </c>
      <c r="G774" s="436">
        <f>VLOOKUP(B774,'Tech. sheet (2)'!A:J,10,FALSE)</f>
        <v>1500</v>
      </c>
      <c r="H774" s="436">
        <f>VLOOKUP(A774,Register!B:E,4,FALSE)</f>
        <v>20000</v>
      </c>
      <c r="I774" s="140">
        <v>45028.0</v>
      </c>
      <c r="J774" s="270"/>
      <c r="K774" s="270"/>
      <c r="L774" s="270"/>
      <c r="M774" s="270"/>
      <c r="N774" s="270"/>
      <c r="O774" s="270"/>
      <c r="P774" s="270"/>
      <c r="Q774" s="270"/>
      <c r="R774" s="270"/>
      <c r="S774" s="270"/>
      <c r="T774" s="270"/>
      <c r="U774" s="270"/>
      <c r="V774" s="270"/>
      <c r="W774" s="270"/>
      <c r="X774" s="270"/>
      <c r="Y774" s="270"/>
      <c r="Z774" s="270"/>
    </row>
    <row r="775" ht="15.75" customHeight="1">
      <c r="A775" s="141" t="s">
        <v>1998</v>
      </c>
      <c r="B775" s="175" t="str">
        <f>VLOOKUP(A775,Register!B:D,3,FALSE)</f>
        <v>OT62-ELQ6216A2A ver2</v>
      </c>
      <c r="C775" s="531" t="str">
        <f>VLOOKUP(B775,'Tech. sheet (2)'!A:G,5,FALSE)</f>
        <v>0,17x954x848 2,8/2,8 TH435</v>
      </c>
      <c r="D775" s="515" t="str">
        <f>VLOOKUP(B775,'Tech. sheet (2)'!A:G,6,FALSE)</f>
        <v>M-954-848-170TH435S2828-HBI</v>
      </c>
      <c r="E775" s="532" t="str">
        <f>VLOOKUP(B775,'Tech. sheet (2)'!A:H,8,FALSE)</f>
        <v>СКРОЛЛ</v>
      </c>
      <c r="F775" s="532" t="str">
        <f>VLOOKUP(B775,'Tech. sheet (2)'!A:J,9,FALSE)</f>
        <v>830x917</v>
      </c>
      <c r="G775" s="532">
        <f>VLOOKUP(B775,'Tech. sheet (2)'!A:J,10,FALSE)</f>
        <v>1500</v>
      </c>
      <c r="H775" s="532">
        <f>VLOOKUP(A775,Register!B:E,4,FALSE)</f>
        <v>20000</v>
      </c>
      <c r="I775" s="140">
        <v>45028.0</v>
      </c>
      <c r="J775" s="270"/>
      <c r="K775" s="270"/>
      <c r="L775" s="270"/>
      <c r="M775" s="270"/>
      <c r="N775" s="270"/>
      <c r="O775" s="270"/>
      <c r="P775" s="270"/>
      <c r="Q775" s="270"/>
      <c r="R775" s="270"/>
      <c r="S775" s="270"/>
      <c r="T775" s="270"/>
      <c r="U775" s="270"/>
      <c r="V775" s="270"/>
      <c r="W775" s="270"/>
      <c r="X775" s="270"/>
      <c r="Y775" s="270"/>
      <c r="Z775" s="270"/>
    </row>
    <row r="776" ht="15.75" customHeight="1">
      <c r="A776" s="111" t="s">
        <v>1999</v>
      </c>
      <c r="B776" s="111" t="str">
        <f>VLOOKUP(A776,Register!B:D,3,FALSE)</f>
        <v>0,18x860x873  BLANK</v>
      </c>
      <c r="C776" s="525" t="str">
        <f>VLOOKUP(B776,'Tech. sheet (2)'!A:G,5,FALSE)</f>
        <v>0,18x860x873 2,8/2,0 TH550 </v>
      </c>
      <c r="D776" s="437" t="str">
        <f>VLOOKUP(B776,'Tech. sheet (2)'!A:G,6,FALSE)</f>
        <v>M-860-873-180TH550F2820-HBI</v>
      </c>
      <c r="E776" s="436" t="str">
        <f>VLOOKUP(B776,'Tech. sheet (2)'!A:H,8,FALSE)</f>
        <v>СКРОЛЛ</v>
      </c>
      <c r="F776" s="436" t="str">
        <f>VLOOKUP(B776,'Tech. sheet (2)'!A:J,9,FALSE)</f>
        <v>903х844</v>
      </c>
      <c r="G776" s="436">
        <f>VLOOKUP(B776,'Tech. sheet (2)'!A:J,10,FALSE)</f>
        <v>1500</v>
      </c>
      <c r="H776" s="436">
        <f>VLOOKUP(A776,Register!B:E,4,FALSE)</f>
        <v>25000</v>
      </c>
      <c r="I776" s="140">
        <v>45029.0</v>
      </c>
      <c r="J776" s="270"/>
      <c r="K776" s="270"/>
      <c r="L776" s="270"/>
      <c r="M776" s="270"/>
      <c r="N776" s="270"/>
      <c r="O776" s="270"/>
      <c r="P776" s="270"/>
      <c r="Q776" s="270"/>
      <c r="R776" s="270"/>
      <c r="S776" s="270"/>
      <c r="T776" s="270"/>
      <c r="U776" s="270"/>
      <c r="V776" s="270"/>
      <c r="W776" s="270"/>
      <c r="X776" s="270"/>
      <c r="Y776" s="270"/>
      <c r="Z776" s="270"/>
    </row>
    <row r="777" ht="15.75" customHeight="1">
      <c r="A777" s="141" t="s">
        <v>2000</v>
      </c>
      <c r="B777" s="175" t="str">
        <f>VLOOKUP(A777,Register!B:D,3,FALSE)</f>
        <v>0,18x860x873  BLANK</v>
      </c>
      <c r="C777" s="531" t="str">
        <f>VLOOKUP(B777,'Tech. sheet (2)'!A:G,5,FALSE)</f>
        <v>0,18x860x873 2,8/2,0 TH550 </v>
      </c>
      <c r="D777" s="515" t="str">
        <f>VLOOKUP(B777,'Tech. sheet (2)'!A:G,6,FALSE)</f>
        <v>M-860-873-180TH550F2820-HBI</v>
      </c>
      <c r="E777" s="532" t="str">
        <f>VLOOKUP(B777,'Tech. sheet (2)'!A:H,8,FALSE)</f>
        <v>СКРОЛЛ</v>
      </c>
      <c r="F777" s="532" t="str">
        <f>VLOOKUP(B777,'Tech. sheet (2)'!A:J,9,FALSE)</f>
        <v>903х844</v>
      </c>
      <c r="G777" s="532">
        <f>VLOOKUP(B777,'Tech. sheet (2)'!A:J,10,FALSE)</f>
        <v>1500</v>
      </c>
      <c r="H777" s="532">
        <f>VLOOKUP(A777,Register!B:E,4,FALSE)</f>
        <v>20000</v>
      </c>
      <c r="I777" s="140">
        <v>45029.0</v>
      </c>
      <c r="J777" s="270"/>
      <c r="K777" s="270"/>
      <c r="L777" s="270"/>
      <c r="M777" s="270"/>
      <c r="N777" s="270"/>
      <c r="O777" s="270"/>
      <c r="P777" s="270"/>
      <c r="Q777" s="270"/>
      <c r="R777" s="270"/>
      <c r="S777" s="270"/>
      <c r="T777" s="270"/>
      <c r="U777" s="270"/>
      <c r="V777" s="270"/>
      <c r="W777" s="270"/>
      <c r="X777" s="270"/>
      <c r="Y777" s="270"/>
      <c r="Z777" s="270"/>
    </row>
    <row r="778" ht="15.75" customHeight="1">
      <c r="A778" s="111" t="s">
        <v>2020</v>
      </c>
      <c r="B778" s="111" t="str">
        <f>VLOOKUP(A778,Register!B:D,3,FALSE)</f>
        <v>0,18x896x795 USK BLANK</v>
      </c>
      <c r="C778" s="525" t="str">
        <f>VLOOKUP(B778,'Tech. sheet (2)'!A:G,5,FALSE)</f>
        <v>0,18x896x795 2,8/5,0 TH550</v>
      </c>
      <c r="D778" s="437" t="str">
        <f>VLOOKUP(B778,'Tech. sheet (2)'!A:G,6,FALSE)</f>
        <v>T-896-795-180TH550F2850-USK BLANK </v>
      </c>
      <c r="E778" s="436" t="str">
        <f>VLOOKUP(B778,'Tech. sheet (2)'!A:H,8,FALSE)</f>
        <v>ПРЯМ</v>
      </c>
      <c r="F778" s="436" t="str">
        <f>VLOOKUP(B778,'Tech. sheet (2)'!A:J,9,FALSE)</f>
        <v>770х869</v>
      </c>
      <c r="G778" s="436">
        <f>VLOOKUP(B778,'Tech. sheet (2)'!A:J,10,FALSE)</f>
        <v>1500</v>
      </c>
      <c r="H778" s="436">
        <f>VLOOKUP(A778,Register!B:E,4,FALSE)</f>
        <v>19000</v>
      </c>
      <c r="I778" s="140">
        <v>45029.0</v>
      </c>
      <c r="J778" s="270"/>
      <c r="K778" s="270"/>
      <c r="L778" s="270"/>
      <c r="M778" s="270"/>
      <c r="N778" s="270"/>
      <c r="O778" s="270"/>
      <c r="P778" s="270"/>
      <c r="Q778" s="270"/>
      <c r="R778" s="270"/>
      <c r="S778" s="270"/>
      <c r="T778" s="270"/>
      <c r="U778" s="270"/>
      <c r="V778" s="270"/>
      <c r="W778" s="270"/>
      <c r="X778" s="270"/>
      <c r="Y778" s="270"/>
      <c r="Z778" s="270"/>
    </row>
    <row r="779" ht="15.75" customHeight="1">
      <c r="A779" s="141" t="s">
        <v>2019</v>
      </c>
      <c r="B779" s="175" t="str">
        <f>VLOOKUP(A779,Register!B:D,3,FALSE)</f>
        <v>0,18x896x795 BLANK</v>
      </c>
      <c r="C779" s="531" t="str">
        <f>VLOOKUP(B779,'Tech. sheet (2)'!A:G,5,FALSE)</f>
        <v>0,18x896x795 2,8/5,0 TH550</v>
      </c>
      <c r="D779" s="515" t="str">
        <f>VLOOKUP(B779,'Tech. sheet (2)'!A:G,6,FALSE)</f>
        <v>T-896-795-180TH550F2850-HBI BLANK</v>
      </c>
      <c r="E779" s="532" t="str">
        <f>VLOOKUP(B779,'Tech. sheet (2)'!A:H,8,FALSE)</f>
        <v>ПРЯМ</v>
      </c>
      <c r="F779" s="532" t="str">
        <f>VLOOKUP(B779,'Tech. sheet (2)'!A:J,9,FALSE)</f>
        <v>770х869</v>
      </c>
      <c r="G779" s="532">
        <f>VLOOKUP(B779,'Tech. sheet (2)'!A:J,10,FALSE)</f>
        <v>1500</v>
      </c>
      <c r="H779" s="532">
        <f>VLOOKUP(A779,Register!B:E,4,FALSE)</f>
        <v>10000</v>
      </c>
      <c r="I779" s="140">
        <v>45029.0</v>
      </c>
      <c r="J779" s="270"/>
      <c r="K779" s="270"/>
      <c r="L779" s="270"/>
      <c r="M779" s="270"/>
      <c r="N779" s="270"/>
      <c r="O779" s="270"/>
      <c r="P779" s="270"/>
      <c r="Q779" s="270"/>
      <c r="R779" s="270"/>
      <c r="S779" s="270"/>
      <c r="T779" s="270"/>
      <c r="U779" s="270"/>
      <c r="V779" s="270"/>
      <c r="W779" s="270"/>
      <c r="X779" s="270"/>
      <c r="Y779" s="270"/>
      <c r="Z779" s="270"/>
    </row>
    <row r="780" ht="15.75" customHeight="1">
      <c r="A780" s="111" t="s">
        <v>2022</v>
      </c>
      <c r="B780" s="111" t="str">
        <f>VLOOKUP(A780,Register!B:D,3,FALSE)</f>
        <v>0,17x838x942 ALU/С</v>
      </c>
      <c r="C780" s="525" t="str">
        <f>VLOOKUP(B780,'Tech. sheet (2)'!A:G,5,FALSE)</f>
        <v>0,17x838x942 2,0/2,8 TH550</v>
      </c>
      <c r="D780" s="437" t="str">
        <f>VLOOKUP(B780,'Tech. sheet (2)'!A:G,6,FALSE)</f>
        <v>T-838-942-170TH550F2820-HBI</v>
      </c>
      <c r="E780" s="436" t="str">
        <f>VLOOKUP(B780,'Tech. sheet (2)'!A:H,8,FALSE)</f>
        <v>ПРЯМ</v>
      </c>
      <c r="F780" s="436" t="str">
        <f>VLOOKUP(B780,'Tech. sheet (2)'!A:J,9,FALSE)</f>
        <v>917х813</v>
      </c>
      <c r="G780" s="436">
        <f>VLOOKUP(B780,'Tech. sheet (2)'!A:J,10,FALSE)</f>
        <v>1500</v>
      </c>
      <c r="H780" s="436">
        <f>VLOOKUP(A780,Register!B:E,4,FALSE)</f>
        <v>40000</v>
      </c>
      <c r="I780" s="140">
        <v>45034.0</v>
      </c>
      <c r="J780" s="270"/>
      <c r="K780" s="270"/>
      <c r="L780" s="270"/>
      <c r="M780" s="270"/>
      <c r="N780" s="270"/>
      <c r="O780" s="270"/>
      <c r="P780" s="270"/>
      <c r="Q780" s="270"/>
      <c r="R780" s="270"/>
      <c r="S780" s="270"/>
      <c r="T780" s="270"/>
      <c r="U780" s="270"/>
      <c r="V780" s="270"/>
      <c r="W780" s="270"/>
      <c r="X780" s="270"/>
      <c r="Y780" s="270"/>
      <c r="Z780" s="270"/>
    </row>
    <row r="781" ht="15.75" customHeight="1">
      <c r="A781" s="141" t="s">
        <v>2023</v>
      </c>
      <c r="B781" s="175" t="str">
        <f>VLOOKUP(A781,Register!B:D,3,FALSE)</f>
        <v>0,17x838x942 ALU/С</v>
      </c>
      <c r="C781" s="531" t="str">
        <f>VLOOKUP(B781,'Tech. sheet (2)'!A:G,5,FALSE)</f>
        <v>0,17x838x942 2,0/2,8 TH550</v>
      </c>
      <c r="D781" s="515" t="str">
        <f>VLOOKUP(B781,'Tech. sheet (2)'!A:G,6,FALSE)</f>
        <v>T-838-942-170TH550F2820-HBI</v>
      </c>
      <c r="E781" s="532" t="str">
        <f>VLOOKUP(B781,'Tech. sheet (2)'!A:H,8,FALSE)</f>
        <v>ПРЯМ</v>
      </c>
      <c r="F781" s="532" t="str">
        <f>VLOOKUP(B781,'Tech. sheet (2)'!A:J,9,FALSE)</f>
        <v>917х813</v>
      </c>
      <c r="G781" s="532">
        <f>VLOOKUP(B781,'Tech. sheet (2)'!A:J,10,FALSE)</f>
        <v>1500</v>
      </c>
      <c r="H781" s="532">
        <f>VLOOKUP(A781,Register!B:E,4,FALSE)</f>
        <v>40000</v>
      </c>
      <c r="I781" s="140">
        <v>45034.0</v>
      </c>
      <c r="J781" s="270"/>
      <c r="K781" s="270"/>
      <c r="L781" s="270"/>
      <c r="M781" s="270"/>
      <c r="N781" s="270"/>
      <c r="O781" s="270"/>
      <c r="P781" s="270"/>
      <c r="Q781" s="270"/>
      <c r="R781" s="270"/>
      <c r="S781" s="270"/>
      <c r="T781" s="270"/>
      <c r="U781" s="270"/>
      <c r="V781" s="270"/>
      <c r="W781" s="270"/>
      <c r="X781" s="270"/>
      <c r="Y781" s="270"/>
      <c r="Z781" s="270"/>
    </row>
    <row r="782" ht="15.75" customHeight="1">
      <c r="A782" s="111" t="s">
        <v>2024</v>
      </c>
      <c r="B782" s="111" t="str">
        <f>VLOOKUP(A782,Register!B:D,3,FALSE)</f>
        <v>OT070-ELQ7013A9A </v>
      </c>
      <c r="C782" s="525" t="str">
        <f>VLOOKUP(B782,'Tech. sheet (2)'!A:G,5,FALSE)</f>
        <v>0,17x922x868 2,8/2,8 TH580</v>
      </c>
      <c r="D782" s="437" t="str">
        <f>VLOOKUP(B782,'Tech. sheet (2)'!A:G,6,FALSE)</f>
        <v>M-922-868-170TH580S2828-HBI</v>
      </c>
      <c r="E782" s="436" t="str">
        <f>VLOOKUP(B782,'Tech. sheet (2)'!A:H,8,FALSE)</f>
        <v>СКРОЛЛ</v>
      </c>
      <c r="F782" s="436" t="str">
        <f>VLOOKUP(B782,'Tech. sheet (2)'!A:J,9,FALSE)</f>
        <v>884х850</v>
      </c>
      <c r="G782" s="436">
        <f>VLOOKUP(B782,'Tech. sheet (2)'!A:J,10,FALSE)</f>
        <v>1500</v>
      </c>
      <c r="H782" s="436">
        <f>VLOOKUP(A782,Register!B:E,4,FALSE)</f>
        <v>35000</v>
      </c>
      <c r="I782" s="140">
        <v>45034.0</v>
      </c>
      <c r="J782" s="270"/>
      <c r="K782" s="270"/>
      <c r="L782" s="270"/>
      <c r="M782" s="270"/>
      <c r="N782" s="270"/>
      <c r="O782" s="270"/>
      <c r="P782" s="270"/>
      <c r="Q782" s="270"/>
      <c r="R782" s="270"/>
      <c r="S782" s="270"/>
      <c r="T782" s="270"/>
      <c r="U782" s="270"/>
      <c r="V782" s="270"/>
      <c r="W782" s="270"/>
      <c r="X782" s="270"/>
      <c r="Y782" s="270"/>
      <c r="Z782" s="270"/>
    </row>
    <row r="783" ht="15.75" customHeight="1">
      <c r="A783" s="141" t="s">
        <v>2025</v>
      </c>
      <c r="B783" s="175" t="str">
        <f>VLOOKUP(A783,Register!B:D,3,FALSE)</f>
        <v>0,14x913x766 USK A08</v>
      </c>
      <c r="C783" s="531" t="str">
        <f>VLOOKUP(B783,'Tech. sheet (2)'!A:G,5,FALSE)</f>
        <v>0,14x913x766 2,0/2,0 TS480</v>
      </c>
      <c r="D783" s="515" t="str">
        <f>VLOOKUP(B783,'Tech. sheet (2)'!A:G,6,FALSE)</f>
        <v>M-913-766-140TS480S2020-USK</v>
      </c>
      <c r="E783" s="532" t="str">
        <f>VLOOKUP(B783,'Tech. sheet (2)'!A:H,8,FALSE)</f>
        <v>СКРОЛЛ</v>
      </c>
      <c r="F783" s="532" t="str">
        <f>VLOOKUP(B783,'Tech. sheet (2)'!A:J,9,FALSE)</f>
        <v>770х869</v>
      </c>
      <c r="G783" s="532">
        <f>VLOOKUP(B783,'Tech. sheet (2)'!A:J,10,FALSE)</f>
        <v>1500</v>
      </c>
      <c r="H783" s="532">
        <f>VLOOKUP(A783,Register!B:E,4,FALSE)</f>
        <v>35000</v>
      </c>
      <c r="I783" s="140">
        <v>45035.0</v>
      </c>
      <c r="J783" s="270"/>
      <c r="K783" s="270"/>
      <c r="L783" s="270"/>
      <c r="M783" s="270"/>
      <c r="N783" s="270"/>
      <c r="O783" s="270"/>
      <c r="P783" s="270"/>
      <c r="Q783" s="270"/>
      <c r="R783" s="270"/>
      <c r="S783" s="270"/>
      <c r="T783" s="270"/>
      <c r="U783" s="270"/>
      <c r="V783" s="270"/>
      <c r="W783" s="270"/>
      <c r="X783" s="270"/>
      <c r="Y783" s="270"/>
      <c r="Z783" s="270"/>
    </row>
    <row r="784" ht="15.75" customHeight="1">
      <c r="A784" s="111" t="s">
        <v>2026</v>
      </c>
      <c r="B784" s="111" t="str">
        <f>VLOOKUP(A784,Register!B:D,3,FALSE)</f>
        <v>0,14x913x766 USK BLANK</v>
      </c>
      <c r="C784" s="525" t="str">
        <f>VLOOKUP(B784,'Tech. sheet (2)'!A:G,5,FALSE)</f>
        <v>0,14x913x766 2,0/2,0 TS480</v>
      </c>
      <c r="D784" s="437" t="str">
        <f>VLOOKUP(B784,'Tech. sheet (2)'!A:G,6,FALSE)</f>
        <v>M-913-766-140TS480S2020-USK BLANK</v>
      </c>
      <c r="E784" s="436" t="str">
        <f>VLOOKUP(B784,'Tech. sheet (2)'!A:H,8,FALSE)</f>
        <v>СКРОЛЛ</v>
      </c>
      <c r="F784" s="436" t="str">
        <f>VLOOKUP(B784,'Tech. sheet (2)'!A:J,9,FALSE)</f>
        <v>770х869</v>
      </c>
      <c r="G784" s="436">
        <f>VLOOKUP(B784,'Tech. sheet (2)'!A:J,10,FALSE)</f>
        <v>1500</v>
      </c>
      <c r="H784" s="436">
        <f>VLOOKUP(A784,Register!B:E,4,FALSE)</f>
        <v>12000</v>
      </c>
      <c r="I784" s="140">
        <v>45035.0</v>
      </c>
      <c r="J784" s="270"/>
      <c r="K784" s="270"/>
      <c r="L784" s="270"/>
      <c r="M784" s="270"/>
      <c r="N784" s="270"/>
      <c r="O784" s="270"/>
      <c r="P784" s="270"/>
      <c r="Q784" s="270"/>
      <c r="R784" s="270"/>
      <c r="S784" s="270"/>
      <c r="T784" s="270"/>
      <c r="U784" s="270"/>
      <c r="V784" s="270"/>
      <c r="W784" s="270"/>
      <c r="X784" s="270"/>
      <c r="Y784" s="270"/>
      <c r="Z784" s="270"/>
    </row>
    <row r="785" ht="15.75" customHeight="1">
      <c r="A785" s="111" t="s">
        <v>2027</v>
      </c>
      <c r="B785" s="175" t="str">
        <f>VLOOKUP(A785,Register!B:D,3,FALSE)</f>
        <v>OT62-ELQ6216A2A ver2</v>
      </c>
      <c r="C785" s="531" t="str">
        <f>VLOOKUP(B785,'Tech. sheet (2)'!A:G,5,FALSE)</f>
        <v>0,17x954x848 2,8/2,8 TH435</v>
      </c>
      <c r="D785" s="515" t="str">
        <f>VLOOKUP(B785,'Tech. sheet (2)'!A:G,6,FALSE)</f>
        <v>M-954-848-170TH435S2828-HBI</v>
      </c>
      <c r="E785" s="532" t="str">
        <f>VLOOKUP(B785,'Tech. sheet (2)'!A:H,8,FALSE)</f>
        <v>СКРОЛЛ</v>
      </c>
      <c r="F785" s="532" t="str">
        <f>VLOOKUP(B785,'Tech. sheet (2)'!A:J,9,FALSE)</f>
        <v>830x917</v>
      </c>
      <c r="G785" s="532">
        <f>VLOOKUP(B785,'Tech. sheet (2)'!A:J,10,FALSE)</f>
        <v>1500</v>
      </c>
      <c r="H785" s="532">
        <f>VLOOKUP(A785,Register!B:E,4,FALSE)</f>
        <v>20000</v>
      </c>
      <c r="I785" s="140">
        <v>45035.0</v>
      </c>
      <c r="J785" s="270"/>
      <c r="K785" s="270"/>
      <c r="L785" s="270"/>
      <c r="M785" s="270"/>
      <c r="N785" s="270"/>
      <c r="O785" s="270"/>
      <c r="P785" s="270"/>
      <c r="Q785" s="270"/>
      <c r="R785" s="270"/>
      <c r="S785" s="270"/>
      <c r="T785" s="270"/>
      <c r="U785" s="270"/>
      <c r="V785" s="270"/>
      <c r="W785" s="270"/>
      <c r="X785" s="270"/>
      <c r="Y785" s="270"/>
      <c r="Z785" s="270"/>
    </row>
    <row r="786" ht="15.75" customHeight="1">
      <c r="A786" s="111" t="s">
        <v>2028</v>
      </c>
      <c r="B786" s="111" t="str">
        <f>VLOOKUP(A786,Register!B:D,3,FALSE)</f>
        <v>OT62-ELQ6216A2A ver2</v>
      </c>
      <c r="C786" s="525" t="str">
        <f>VLOOKUP(B786,'Tech. sheet (2)'!A:G,5,FALSE)</f>
        <v>0,17x954x848 2,8/2,8 TH435</v>
      </c>
      <c r="D786" s="437" t="str">
        <f>VLOOKUP(B786,'Tech. sheet (2)'!A:G,6,FALSE)</f>
        <v>M-954-848-170TH435S2828-HBI</v>
      </c>
      <c r="E786" s="436" t="str">
        <f>VLOOKUP(B786,'Tech. sheet (2)'!A:H,8,FALSE)</f>
        <v>СКРОЛЛ</v>
      </c>
      <c r="F786" s="436" t="str">
        <f>VLOOKUP(B786,'Tech. sheet (2)'!A:J,9,FALSE)</f>
        <v>830x917</v>
      </c>
      <c r="G786" s="436">
        <f>VLOOKUP(B786,'Tech. sheet (2)'!A:J,10,FALSE)</f>
        <v>1500</v>
      </c>
      <c r="H786" s="436">
        <f>VLOOKUP(A786,Register!B:E,4,FALSE)</f>
        <v>20000</v>
      </c>
      <c r="I786" s="140">
        <v>45035.0</v>
      </c>
      <c r="J786" s="270"/>
      <c r="K786" s="270"/>
      <c r="L786" s="270"/>
      <c r="M786" s="270"/>
      <c r="N786" s="270"/>
      <c r="O786" s="270"/>
      <c r="P786" s="270"/>
      <c r="Q786" s="270"/>
      <c r="R786" s="270"/>
      <c r="S786" s="270"/>
      <c r="T786" s="270"/>
      <c r="U786" s="270"/>
      <c r="V786" s="270"/>
      <c r="W786" s="270"/>
      <c r="X786" s="270"/>
      <c r="Y786" s="270"/>
      <c r="Z786" s="270"/>
    </row>
    <row r="787" ht="15.75" customHeight="1">
      <c r="A787" s="111" t="s">
        <v>2029</v>
      </c>
      <c r="B787" s="175" t="str">
        <f>VLOOKUP(A787,Register!B:D,3,FALSE)</f>
        <v>0,20x908x1112 RAS BLANK</v>
      </c>
      <c r="C787" s="531" t="str">
        <f>VLOOKUP(B787,'Tech. sheet (2)'!A:G,5,FALSE)</f>
        <v>0,20x908x1112 2,8/2,8 TS260</v>
      </c>
      <c r="D787" s="515" t="str">
        <f>VLOOKUP(B787,'Tech. sheet (2)'!A:G,6,FALSE)</f>
        <v>T-908-1112-200TS260S2828-RAS BLANK</v>
      </c>
      <c r="E787" s="532" t="str">
        <f>VLOOKUP(B787,'Tech. sheet (2)'!A:H,8,FALSE)</f>
        <v>ПРЯМ</v>
      </c>
      <c r="F787" s="532" t="str">
        <f>VLOOKUP(B787,'Tech. sheet (2)'!A:J,9,FALSE)</f>
        <v>1088х883</v>
      </c>
      <c r="G787" s="532">
        <f>VLOOKUP(B787,'Tech. sheet (2)'!A:J,10,FALSE)</f>
        <v>1100</v>
      </c>
      <c r="H787" s="532">
        <f>VLOOKUP(A787,Register!B:E,4,FALSE)</f>
        <v>10000</v>
      </c>
      <c r="I787" s="140">
        <v>45036.0</v>
      </c>
      <c r="J787" s="270"/>
      <c r="K787" s="270"/>
      <c r="L787" s="270"/>
      <c r="M787" s="270"/>
      <c r="N787" s="270"/>
      <c r="O787" s="270"/>
      <c r="P787" s="270"/>
      <c r="Q787" s="270"/>
      <c r="R787" s="270"/>
      <c r="S787" s="270"/>
      <c r="T787" s="270"/>
      <c r="U787" s="270"/>
      <c r="V787" s="270"/>
      <c r="W787" s="270"/>
      <c r="X787" s="270"/>
      <c r="Y787" s="270"/>
      <c r="Z787" s="270"/>
    </row>
    <row r="788" ht="15.75" customHeight="1">
      <c r="A788" s="111" t="s">
        <v>2030</v>
      </c>
      <c r="B788" s="111" t="str">
        <f>VLOOKUP(A788,Register!B:D,3,FALSE)</f>
        <v>0,17x838x942 BLANK</v>
      </c>
      <c r="C788" s="525" t="str">
        <f>VLOOKUP(B788,'Tech. sheet (2)'!A:G,5,FALSE)</f>
        <v>0,17x838x942 2,0/2,8 TH550</v>
      </c>
      <c r="D788" s="437" t="str">
        <f>VLOOKUP(B788,'Tech. sheet (2)'!A:G,6,FALSE)</f>
        <v>T-838-942-170TH550F2820-HBI BLANK</v>
      </c>
      <c r="E788" s="436" t="str">
        <f>VLOOKUP(B788,'Tech. sheet (2)'!A:H,8,FALSE)</f>
        <v>ПРЯМ</v>
      </c>
      <c r="F788" s="436" t="str">
        <f>VLOOKUP(B788,'Tech. sheet (2)'!A:J,9,FALSE)</f>
        <v>917х813</v>
      </c>
      <c r="G788" s="436">
        <f>VLOOKUP(B788,'Tech. sheet (2)'!A:J,10,FALSE)</f>
        <v>1500</v>
      </c>
      <c r="H788" s="436">
        <f>VLOOKUP(A788,Register!B:E,4,FALSE)</f>
        <v>25000</v>
      </c>
      <c r="I788" s="140">
        <v>45036.0</v>
      </c>
      <c r="J788" s="270"/>
      <c r="K788" s="270"/>
      <c r="L788" s="270"/>
      <c r="M788" s="270"/>
      <c r="N788" s="270"/>
      <c r="O788" s="270"/>
      <c r="P788" s="270"/>
      <c r="Q788" s="270"/>
      <c r="R788" s="270"/>
      <c r="S788" s="270"/>
      <c r="T788" s="270"/>
      <c r="U788" s="270"/>
      <c r="V788" s="270"/>
      <c r="W788" s="270"/>
      <c r="X788" s="270"/>
      <c r="Y788" s="270"/>
      <c r="Z788" s="270"/>
    </row>
    <row r="789" ht="15.75" customHeight="1">
      <c r="A789" s="141" t="s">
        <v>2031</v>
      </c>
      <c r="B789" s="175" t="str">
        <f>VLOOKUP(A789,Register!B:D,3,FALSE)</f>
        <v>0,15x975x925 G/C USK</v>
      </c>
      <c r="C789" s="531" t="str">
        <f>VLOOKUP(B789,'Tech. sheet (2)'!A:G,5,FALSE)</f>
        <v>0,15x975x925 2,8/2,8 TS550</v>
      </c>
      <c r="D789" s="515" t="str">
        <f>VLOOKUP(B789,'Tech. sheet (2)'!A:G,6,FALSE)</f>
        <v>T-975-925-150TS550S2828-USK</v>
      </c>
      <c r="E789" s="532" t="str">
        <f>VLOOKUP(B789,'Tech. sheet (2)'!A:H,8,FALSE)</f>
        <v>ПРЯМ</v>
      </c>
      <c r="F789" s="532" t="str">
        <f>VLOOKUP(B789,'Tech. sheet (2)'!A:J,9,FALSE)</f>
        <v>900 х 950</v>
      </c>
      <c r="G789" s="532">
        <f>VLOOKUP(B789,'Tech. sheet (2)'!A:J,10,FALSE)</f>
        <v>1500</v>
      </c>
      <c r="H789" s="532">
        <f>VLOOKUP(A789,Register!B:E,4,FALSE)</f>
        <v>28000</v>
      </c>
      <c r="I789" s="140">
        <v>45036.0</v>
      </c>
      <c r="J789" s="270"/>
      <c r="K789" s="270"/>
      <c r="L789" s="270"/>
      <c r="M789" s="270"/>
      <c r="N789" s="270"/>
      <c r="O789" s="270"/>
      <c r="P789" s="270"/>
      <c r="Q789" s="270"/>
      <c r="R789" s="270"/>
      <c r="S789" s="270"/>
      <c r="T789" s="270"/>
      <c r="U789" s="270"/>
      <c r="V789" s="270"/>
      <c r="W789" s="270"/>
      <c r="X789" s="270"/>
      <c r="Y789" s="270"/>
      <c r="Z789" s="270"/>
    </row>
    <row r="790" ht="15.75" customHeight="1">
      <c r="A790" s="111" t="s">
        <v>2032</v>
      </c>
      <c r="B790" s="111" t="str">
        <f>VLOOKUP(A790,Register!B:D,3,FALSE)</f>
        <v>0,14x975x925 W/K USK</v>
      </c>
      <c r="C790" s="525" t="str">
        <f>VLOOKUP(B790,'Tech. sheet (2)'!A:G,5,FALSE)</f>
        <v>0,14x975x925 2,8/2,8 TS550</v>
      </c>
      <c r="D790" s="437" t="str">
        <f>VLOOKUP(B790,'Tech. sheet (2)'!A:G,6,FALSE)</f>
        <v>T-975-925-140TS550S2828-USK</v>
      </c>
      <c r="E790" s="436" t="str">
        <f>VLOOKUP(B790,'Tech. sheet (2)'!A:H,8,FALSE)</f>
        <v>ПРЯМ</v>
      </c>
      <c r="F790" s="436" t="str">
        <f>VLOOKUP(B790,'Tech. sheet (2)'!A:J,9,FALSE)</f>
        <v>900 х 950</v>
      </c>
      <c r="G790" s="436">
        <f>VLOOKUP(B790,'Tech. sheet (2)'!A:J,10,FALSE)</f>
        <v>1500</v>
      </c>
      <c r="H790" s="436">
        <f>VLOOKUP(A790,Register!B:E,4,FALSE)</f>
        <v>18000</v>
      </c>
      <c r="I790" s="140">
        <v>45036.0</v>
      </c>
      <c r="J790" s="270"/>
      <c r="K790" s="270"/>
      <c r="L790" s="270"/>
      <c r="M790" s="270"/>
      <c r="N790" s="270"/>
      <c r="O790" s="270"/>
      <c r="P790" s="270"/>
      <c r="Q790" s="270"/>
      <c r="R790" s="270"/>
      <c r="S790" s="270"/>
      <c r="T790" s="270"/>
      <c r="U790" s="270"/>
      <c r="V790" s="270"/>
      <c r="W790" s="270"/>
      <c r="X790" s="270"/>
      <c r="Y790" s="270"/>
      <c r="Z790" s="270"/>
    </row>
    <row r="791" ht="15.75" customHeight="1">
      <c r="A791" s="141" t="s">
        <v>2033</v>
      </c>
      <c r="B791" s="175" t="str">
        <f>VLOOKUP(A791,Register!B:D,3,FALSE)</f>
        <v>0,14x918x925 USK G/C</v>
      </c>
      <c r="C791" s="531" t="str">
        <f>VLOOKUP(B791,'Tech. sheet (2)'!A:G,5,FALSE)</f>
        <v>0,14x918x925 2,8/2,8 TS550</v>
      </c>
      <c r="D791" s="515" t="str">
        <f>VLOOKUP(B791,'Tech. sheet (2)'!A:G,6,FALSE)</f>
        <v>T-918-925-140TS550S2828-USK  </v>
      </c>
      <c r="E791" s="532" t="str">
        <f>VLOOKUP(B791,'Tech. sheet (2)'!A:H,8,FALSE)</f>
        <v>ПРЯМ</v>
      </c>
      <c r="F791" s="532" t="str">
        <f>VLOOKUP(B791,'Tech. sheet (2)'!A:J,9,FALSE)</f>
        <v>900x893</v>
      </c>
      <c r="G791" s="532">
        <f>VLOOKUP(B791,'Tech. sheet (2)'!A:J,10,FALSE)</f>
        <v>1500</v>
      </c>
      <c r="H791" s="532">
        <f>VLOOKUP(A791,Register!B:E,4,FALSE)</f>
        <v>22000</v>
      </c>
      <c r="I791" s="140">
        <v>45036.0</v>
      </c>
      <c r="J791" s="270"/>
      <c r="K791" s="270"/>
      <c r="L791" s="270"/>
      <c r="M791" s="270"/>
      <c r="N791" s="270"/>
      <c r="O791" s="270"/>
      <c r="P791" s="270"/>
      <c r="Q791" s="270"/>
      <c r="R791" s="270"/>
      <c r="S791" s="270"/>
      <c r="T791" s="270"/>
      <c r="U791" s="270"/>
      <c r="V791" s="270"/>
      <c r="W791" s="270"/>
      <c r="X791" s="270"/>
      <c r="Y791" s="270"/>
      <c r="Z791" s="270"/>
    </row>
    <row r="792" ht="15.75" customHeight="1">
      <c r="A792" s="111" t="s">
        <v>2034</v>
      </c>
      <c r="B792" s="111" t="str">
        <f>VLOOKUP(A792,Register!B:D,3,FALSE)</f>
        <v>0,18x896x795 USK BLANK</v>
      </c>
      <c r="C792" s="525" t="str">
        <f>VLOOKUP(B792,'Tech. sheet (2)'!A:G,5,FALSE)</f>
        <v>0,18x896x795 2,8/5,0 TH550</v>
      </c>
      <c r="D792" s="437" t="str">
        <f>VLOOKUP(B792,'Tech. sheet (2)'!A:G,6,FALSE)</f>
        <v>T-896-795-180TH550F2850-USK BLANK </v>
      </c>
      <c r="E792" s="436" t="str">
        <f>VLOOKUP(B792,'Tech. sheet (2)'!A:H,8,FALSE)</f>
        <v>ПРЯМ</v>
      </c>
      <c r="F792" s="436" t="str">
        <f>VLOOKUP(B792,'Tech. sheet (2)'!A:J,9,FALSE)</f>
        <v>770х869</v>
      </c>
      <c r="G792" s="436">
        <f>VLOOKUP(B792,'Tech. sheet (2)'!A:J,10,FALSE)</f>
        <v>1500</v>
      </c>
      <c r="H792" s="436">
        <f>VLOOKUP(A792,Register!B:E,4,FALSE)</f>
        <v>40000</v>
      </c>
      <c r="I792" s="129">
        <v>45040.0</v>
      </c>
      <c r="J792" s="270"/>
      <c r="K792" s="270"/>
      <c r="L792" s="270"/>
      <c r="M792" s="270"/>
      <c r="N792" s="270"/>
      <c r="O792" s="270"/>
      <c r="P792" s="270"/>
      <c r="Q792" s="270"/>
      <c r="R792" s="270"/>
      <c r="S792" s="270"/>
      <c r="T792" s="270"/>
      <c r="U792" s="270"/>
      <c r="V792" s="270"/>
      <c r="W792" s="270"/>
      <c r="X792" s="270"/>
      <c r="Y792" s="270"/>
      <c r="Z792" s="270"/>
    </row>
    <row r="793" ht="15.75" customHeight="1">
      <c r="A793" s="111" t="s">
        <v>2035</v>
      </c>
      <c r="B793" s="175" t="str">
        <f>VLOOKUP(A793,Register!B:D,3,FALSE)</f>
        <v>0,16x942x790 ALU/С</v>
      </c>
      <c r="C793" s="531" t="str">
        <f>VLOOKUP(B793,'Tech. sheet (2)'!A:G,5,FALSE)</f>
        <v>0,16x942x790 2,0/2,0 TS340</v>
      </c>
      <c r="D793" s="515" t="str">
        <f>VLOOKUP(B793,'Tech. sheet (2)'!A:G,6,FALSE)</f>
        <v>M-942-790-160TS340S2020-RAS</v>
      </c>
      <c r="E793" s="532" t="str">
        <f>VLOOKUP(B793,'Tech. sheet (2)'!A:H,8,FALSE)</f>
        <v>СКРОЛЛ</v>
      </c>
      <c r="F793" s="532" t="str">
        <f>VLOOKUP(B793,'Tech. sheet (2)'!A:J,9,FALSE)</f>
        <v>830х917</v>
      </c>
      <c r="G793" s="532">
        <f>VLOOKUP(B793,'Tech. sheet (2)'!A:J,10,FALSE)</f>
        <v>1700</v>
      </c>
      <c r="H793" s="532">
        <f>VLOOKUP(A793,Register!B:E,4,FALSE)</f>
        <v>30000</v>
      </c>
      <c r="I793" s="129">
        <v>45040.0</v>
      </c>
      <c r="J793" s="270"/>
      <c r="K793" s="270"/>
      <c r="L793" s="270"/>
      <c r="M793" s="270"/>
      <c r="N793" s="270"/>
      <c r="O793" s="270"/>
      <c r="P793" s="270"/>
      <c r="Q793" s="270"/>
      <c r="R793" s="270"/>
      <c r="S793" s="270"/>
      <c r="T793" s="270"/>
      <c r="U793" s="270"/>
      <c r="V793" s="270"/>
      <c r="W793" s="270"/>
      <c r="X793" s="270"/>
      <c r="Y793" s="270"/>
      <c r="Z793" s="270"/>
    </row>
    <row r="794" ht="15.75" customHeight="1">
      <c r="A794" s="111" t="s">
        <v>2036</v>
      </c>
      <c r="B794" s="111" t="str">
        <f>VLOOKUP(A794,Register!B:D,3,FALSE)</f>
        <v>0,16x942x790 ALU/С</v>
      </c>
      <c r="C794" s="525" t="str">
        <f>VLOOKUP(B794,'Tech. sheet (2)'!A:G,5,FALSE)</f>
        <v>0,16x942x790 2,0/2,0 TS340</v>
      </c>
      <c r="D794" s="437" t="str">
        <f>VLOOKUP(B794,'Tech. sheet (2)'!A:G,6,FALSE)</f>
        <v>M-942-790-160TS340S2020-RAS</v>
      </c>
      <c r="E794" s="436" t="str">
        <f>VLOOKUP(B794,'Tech. sheet (2)'!A:H,8,FALSE)</f>
        <v>СКРОЛЛ</v>
      </c>
      <c r="F794" s="436" t="str">
        <f>VLOOKUP(B794,'Tech. sheet (2)'!A:J,9,FALSE)</f>
        <v>830х917</v>
      </c>
      <c r="G794" s="436">
        <f>VLOOKUP(B794,'Tech. sheet (2)'!A:J,10,FALSE)</f>
        <v>1700</v>
      </c>
      <c r="H794" s="436">
        <f>VLOOKUP(A794,Register!B:E,4,FALSE)</f>
        <v>30000</v>
      </c>
      <c r="I794" s="129">
        <v>45040.0</v>
      </c>
      <c r="J794" s="270"/>
      <c r="K794" s="270"/>
      <c r="L794" s="270"/>
      <c r="M794" s="270"/>
      <c r="N794" s="270"/>
      <c r="O794" s="270"/>
      <c r="P794" s="270"/>
      <c r="Q794" s="270"/>
      <c r="R794" s="270"/>
      <c r="S794" s="270"/>
      <c r="T794" s="270"/>
      <c r="U794" s="270"/>
      <c r="V794" s="270"/>
      <c r="W794" s="270"/>
      <c r="X794" s="270"/>
      <c r="Y794" s="270"/>
      <c r="Z794" s="270"/>
    </row>
    <row r="795" ht="15.75" customHeight="1">
      <c r="A795" s="111" t="s">
        <v>2038</v>
      </c>
      <c r="B795" s="175" t="str">
        <f>VLOOKUP(A795,Register!B:D,3,FALSE)</f>
        <v>0,14x913x766 USK A08</v>
      </c>
      <c r="C795" s="531" t="str">
        <f>VLOOKUP(B795,'Tech. sheet (2)'!A:G,5,FALSE)</f>
        <v>0,14x913x766 2,0/2,0 TS480</v>
      </c>
      <c r="D795" s="515" t="str">
        <f>VLOOKUP(B795,'Tech. sheet (2)'!A:G,6,FALSE)</f>
        <v>M-913-766-140TS480S2020-USK</v>
      </c>
      <c r="E795" s="532" t="str">
        <f>VLOOKUP(B795,'Tech. sheet (2)'!A:H,8,FALSE)</f>
        <v>СКРОЛЛ</v>
      </c>
      <c r="F795" s="532" t="str">
        <f>VLOOKUP(B795,'Tech. sheet (2)'!A:J,9,FALSE)</f>
        <v>770х869</v>
      </c>
      <c r="G795" s="532">
        <f>VLOOKUP(B795,'Tech. sheet (2)'!A:J,10,FALSE)</f>
        <v>1500</v>
      </c>
      <c r="H795" s="532">
        <f>VLOOKUP(A795,Register!B:E,4,FALSE)</f>
        <v>20000</v>
      </c>
      <c r="I795" s="129">
        <v>45040.0</v>
      </c>
      <c r="J795" s="270"/>
      <c r="K795" s="270"/>
      <c r="L795" s="270"/>
      <c r="M795" s="270"/>
      <c r="N795" s="270"/>
      <c r="O795" s="270"/>
      <c r="P795" s="270"/>
      <c r="Q795" s="270"/>
      <c r="R795" s="270"/>
      <c r="S795" s="270"/>
      <c r="T795" s="270"/>
      <c r="U795" s="270"/>
      <c r="V795" s="270"/>
      <c r="W795" s="270"/>
      <c r="X795" s="270"/>
      <c r="Y795" s="270"/>
      <c r="Z795" s="270"/>
    </row>
    <row r="796" ht="15.75" customHeight="1">
      <c r="A796" s="111" t="s">
        <v>2037</v>
      </c>
      <c r="B796" s="111" t="str">
        <f>VLOOKUP(A796,Register!B:D,3,FALSE)</f>
        <v>OT070-ELQ7033A2A  TH580</v>
      </c>
      <c r="C796" s="525" t="str">
        <f>VLOOKUP(B796,'Tech. sheet (2)'!A:G,5,FALSE)</f>
        <v>0,17x922x868 2,8/2,8 TH580</v>
      </c>
      <c r="D796" s="437" t="str">
        <f>VLOOKUP(B796,'Tech. sheet (2)'!A:G,6,FALSE)</f>
        <v>M-922-868-170TH580S2828-HBI</v>
      </c>
      <c r="E796" s="436" t="str">
        <f>VLOOKUP(B796,'Tech. sheet (2)'!A:H,8,FALSE)</f>
        <v>СКРОЛЛ</v>
      </c>
      <c r="F796" s="436" t="str">
        <f>VLOOKUP(B796,'Tech. sheet (2)'!A:J,9,FALSE)</f>
        <v>884х850</v>
      </c>
      <c r="G796" s="436">
        <f>VLOOKUP(B796,'Tech. sheet (2)'!A:J,10,FALSE)</f>
        <v>1500</v>
      </c>
      <c r="H796" s="436">
        <f>VLOOKUP(A796,Register!B:E,4,FALSE)</f>
        <v>12000</v>
      </c>
      <c r="I796" s="129">
        <v>45041.0</v>
      </c>
      <c r="J796" s="270"/>
      <c r="K796" s="270"/>
      <c r="L796" s="270"/>
      <c r="M796" s="270"/>
      <c r="N796" s="270"/>
      <c r="O796" s="270"/>
      <c r="P796" s="270"/>
      <c r="Q796" s="270"/>
      <c r="R796" s="270"/>
      <c r="S796" s="270"/>
      <c r="T796" s="270"/>
      <c r="U796" s="270"/>
      <c r="V796" s="270"/>
      <c r="W796" s="270"/>
      <c r="X796" s="270"/>
      <c r="Y796" s="270"/>
      <c r="Z796" s="270"/>
    </row>
    <row r="797" ht="15.75" customHeight="1">
      <c r="A797" s="141" t="s">
        <v>2039</v>
      </c>
      <c r="B797" s="175" t="str">
        <f>VLOOKUP(A797,Register!B:D,3,FALSE)</f>
        <v>OT070-ELQ7013A9A TH550</v>
      </c>
      <c r="C797" s="531" t="str">
        <f>VLOOKUP(B797,'Tech. sheet (2)'!A:G,5,FALSE)</f>
        <v>0,17x922x868 2,8/2,8 TH550</v>
      </c>
      <c r="D797" s="515" t="str">
        <f>VLOOKUP(B797,'Tech. sheet (2)'!A:G,6,FALSE)</f>
        <v>M-922-868-170TH550F2828-HBI</v>
      </c>
      <c r="E797" s="532" t="str">
        <f>VLOOKUP(B797,'Tech. sheet (2)'!A:H,8,FALSE)</f>
        <v>СКРОЛЛ</v>
      </c>
      <c r="F797" s="532" t="str">
        <f>VLOOKUP(B797,'Tech. sheet (2)'!A:J,9,FALSE)</f>
        <v>884х850</v>
      </c>
      <c r="G797" s="532">
        <f>VLOOKUP(B797,'Tech. sheet (2)'!A:J,10,FALSE)</f>
        <v>1500</v>
      </c>
      <c r="H797" s="532">
        <f>VLOOKUP(A797,Register!B:E,4,FALSE)</f>
        <v>7000</v>
      </c>
      <c r="I797" s="129">
        <v>45041.0</v>
      </c>
      <c r="J797" s="270"/>
      <c r="K797" s="270"/>
      <c r="L797" s="270"/>
      <c r="M797" s="270"/>
      <c r="N797" s="270"/>
      <c r="O797" s="270"/>
      <c r="P797" s="270"/>
      <c r="Q797" s="270"/>
      <c r="R797" s="270"/>
      <c r="S797" s="270"/>
      <c r="T797" s="270"/>
      <c r="U797" s="270"/>
      <c r="V797" s="270"/>
      <c r="W797" s="270"/>
      <c r="X797" s="270"/>
      <c r="Y797" s="270"/>
      <c r="Z797" s="270"/>
    </row>
    <row r="798" ht="15.75" customHeight="1">
      <c r="A798" s="111" t="s">
        <v>2040</v>
      </c>
      <c r="B798" s="111" t="str">
        <f>VLOOKUP(A798,Register!B:D,3,FALSE)</f>
        <v>0,16x942x790 ALU/С</v>
      </c>
      <c r="C798" s="525" t="str">
        <f>VLOOKUP(B798,'Tech. sheet (2)'!A:G,5,FALSE)</f>
        <v>0,16x942x790 2,0/2,0 TS340</v>
      </c>
      <c r="D798" s="437" t="str">
        <f>VLOOKUP(B798,'Tech. sheet (2)'!A:G,6,FALSE)</f>
        <v>M-942-790-160TS340S2020-RAS</v>
      </c>
      <c r="E798" s="436" t="str">
        <f>VLOOKUP(B798,'Tech. sheet (2)'!A:H,8,FALSE)</f>
        <v>СКРОЛЛ</v>
      </c>
      <c r="F798" s="436" t="str">
        <f>VLOOKUP(B798,'Tech. sheet (2)'!A:J,9,FALSE)</f>
        <v>830х917</v>
      </c>
      <c r="G798" s="436">
        <f>VLOOKUP(B798,'Tech. sheet (2)'!A:J,10,FALSE)</f>
        <v>1700</v>
      </c>
      <c r="H798" s="436">
        <f>VLOOKUP(A798,Register!B:E,4,FALSE)</f>
        <v>20000</v>
      </c>
      <c r="I798" s="129">
        <v>45041.0</v>
      </c>
      <c r="J798" s="270"/>
      <c r="K798" s="270"/>
      <c r="L798" s="270"/>
      <c r="M798" s="270"/>
      <c r="N798" s="270"/>
      <c r="O798" s="270"/>
      <c r="P798" s="270"/>
      <c r="Q798" s="270"/>
      <c r="R798" s="270"/>
      <c r="S798" s="270"/>
      <c r="T798" s="270"/>
      <c r="U798" s="270"/>
      <c r="V798" s="270"/>
      <c r="W798" s="270"/>
      <c r="X798" s="270"/>
      <c r="Y798" s="270"/>
      <c r="Z798" s="270"/>
    </row>
    <row r="799" ht="15.75" customHeight="1">
      <c r="A799" s="141" t="s">
        <v>2041</v>
      </c>
      <c r="B799" s="175" t="str">
        <f>VLOOKUP(A799,Register!B:D,3,FALSE)</f>
        <v>0,18x860x873  BLANK</v>
      </c>
      <c r="C799" s="531" t="str">
        <f>VLOOKUP(B799,'Tech. sheet (2)'!A:G,5,FALSE)</f>
        <v>0,18x860x873 2,8/2,0 TH550 </v>
      </c>
      <c r="D799" s="515" t="str">
        <f>VLOOKUP(B799,'Tech. sheet (2)'!A:G,6,FALSE)</f>
        <v>M-860-873-180TH550F2820-HBI</v>
      </c>
      <c r="E799" s="532" t="str">
        <f>VLOOKUP(B799,'Tech. sheet (2)'!A:H,8,FALSE)</f>
        <v>СКРОЛЛ</v>
      </c>
      <c r="F799" s="532" t="str">
        <f>VLOOKUP(B799,'Tech. sheet (2)'!A:J,9,FALSE)</f>
        <v>903х844</v>
      </c>
      <c r="G799" s="532">
        <f>VLOOKUP(B799,'Tech. sheet (2)'!A:J,10,FALSE)</f>
        <v>1500</v>
      </c>
      <c r="H799" s="532">
        <f>VLOOKUP(A799,Register!B:E,4,FALSE)</f>
        <v>30000</v>
      </c>
      <c r="I799" s="129">
        <v>45041.0</v>
      </c>
      <c r="J799" s="270"/>
      <c r="K799" s="270"/>
      <c r="L799" s="270"/>
      <c r="M799" s="270"/>
      <c r="N799" s="270"/>
      <c r="O799" s="270"/>
      <c r="P799" s="270"/>
      <c r="Q799" s="270"/>
      <c r="R799" s="270"/>
      <c r="S799" s="270"/>
      <c r="T799" s="270"/>
      <c r="U799" s="270"/>
      <c r="V799" s="270"/>
      <c r="W799" s="270"/>
      <c r="X799" s="270"/>
      <c r="Y799" s="270"/>
      <c r="Z799" s="270"/>
    </row>
    <row r="800" ht="15.75" customHeight="1">
      <c r="A800" s="111" t="s">
        <v>2042</v>
      </c>
      <c r="B800" s="111" t="str">
        <f>VLOOKUP(A800,Register!B:D,3,FALSE)</f>
        <v>0,18x860x873  BLANK</v>
      </c>
      <c r="C800" s="525" t="str">
        <f>VLOOKUP(B800,'Tech. sheet (2)'!A:G,5,FALSE)</f>
        <v>0,18x860x873 2,8/2,0 TH550 </v>
      </c>
      <c r="D800" s="437" t="str">
        <f>VLOOKUP(B800,'Tech. sheet (2)'!A:G,6,FALSE)</f>
        <v>M-860-873-180TH550F2820-HBI</v>
      </c>
      <c r="E800" s="436" t="str">
        <f>VLOOKUP(B800,'Tech. sheet (2)'!A:H,8,FALSE)</f>
        <v>СКРОЛЛ</v>
      </c>
      <c r="F800" s="436" t="str">
        <f>VLOOKUP(B800,'Tech. sheet (2)'!A:J,9,FALSE)</f>
        <v>903х844</v>
      </c>
      <c r="G800" s="436">
        <f>VLOOKUP(B800,'Tech. sheet (2)'!A:J,10,FALSE)</f>
        <v>1500</v>
      </c>
      <c r="H800" s="436">
        <f>VLOOKUP(A800,Register!B:E,4,FALSE)</f>
        <v>20000</v>
      </c>
      <c r="I800" s="129">
        <v>45041.0</v>
      </c>
      <c r="J800" s="270"/>
      <c r="K800" s="270"/>
      <c r="L800" s="270"/>
      <c r="M800" s="270"/>
      <c r="N800" s="270"/>
      <c r="O800" s="270"/>
      <c r="P800" s="270"/>
      <c r="Q800" s="270"/>
      <c r="R800" s="270"/>
      <c r="S800" s="270"/>
      <c r="T800" s="270"/>
      <c r="U800" s="270"/>
      <c r="V800" s="270"/>
      <c r="W800" s="270"/>
      <c r="X800" s="270"/>
      <c r="Y800" s="270"/>
      <c r="Z800" s="270"/>
    </row>
    <row r="801" ht="15.75" customHeight="1">
      <c r="A801" s="141" t="s">
        <v>2048</v>
      </c>
      <c r="B801" s="175" t="str">
        <f>VLOOKUP(A801,Register!B:D,3,FALSE)</f>
        <v>OT070-ELQ7033A2A  TH580</v>
      </c>
      <c r="C801" s="531" t="str">
        <f>VLOOKUP(B801,'Tech. sheet (2)'!A:G,5,FALSE)</f>
        <v>0,17x922x868 2,8/2,8 TH580</v>
      </c>
      <c r="D801" s="515" t="str">
        <f>VLOOKUP(B801,'Tech. sheet (2)'!A:G,6,FALSE)</f>
        <v>M-922-868-170TH580S2828-HBI</v>
      </c>
      <c r="E801" s="532" t="str">
        <f>VLOOKUP(B801,'Tech. sheet (2)'!A:H,8,FALSE)</f>
        <v>СКРОЛЛ</v>
      </c>
      <c r="F801" s="532" t="str">
        <f>VLOOKUP(B801,'Tech. sheet (2)'!A:J,9,FALSE)</f>
        <v>884х850</v>
      </c>
      <c r="G801" s="532">
        <f>VLOOKUP(B801,'Tech. sheet (2)'!A:J,10,FALSE)</f>
        <v>1500</v>
      </c>
      <c r="H801" s="532">
        <f>VLOOKUP(A801,Register!B:E,4,FALSE)</f>
        <v>20000</v>
      </c>
      <c r="I801" s="140">
        <v>45048.0</v>
      </c>
      <c r="J801" s="270"/>
      <c r="K801" s="270"/>
      <c r="L801" s="270"/>
      <c r="M801" s="270"/>
      <c r="N801" s="270"/>
      <c r="O801" s="270"/>
      <c r="P801" s="270"/>
      <c r="Q801" s="270"/>
      <c r="R801" s="270"/>
      <c r="S801" s="270"/>
      <c r="T801" s="270"/>
      <c r="U801" s="270"/>
      <c r="V801" s="270"/>
      <c r="W801" s="270"/>
      <c r="X801" s="270"/>
      <c r="Y801" s="270"/>
      <c r="Z801" s="270"/>
    </row>
    <row r="802" ht="15.75" customHeight="1">
      <c r="A802" s="111" t="s">
        <v>2049</v>
      </c>
      <c r="B802" s="111" t="str">
        <f>VLOOKUP(A802,Register!B:D,3,FALSE)</f>
        <v>0,16x942x790 ALU/С</v>
      </c>
      <c r="C802" s="525" t="str">
        <f>VLOOKUP(B802,'Tech. sheet (2)'!A:G,5,FALSE)</f>
        <v>0,16x942x790 2,0/2,0 TS340</v>
      </c>
      <c r="D802" s="437" t="str">
        <f>VLOOKUP(B802,'Tech. sheet (2)'!A:G,6,FALSE)</f>
        <v>M-942-790-160TS340S2020-RAS</v>
      </c>
      <c r="E802" s="436" t="str">
        <f>VLOOKUP(B802,'Tech. sheet (2)'!A:H,8,FALSE)</f>
        <v>СКРОЛЛ</v>
      </c>
      <c r="F802" s="436" t="str">
        <f>VLOOKUP(B802,'Tech. sheet (2)'!A:J,9,FALSE)</f>
        <v>830х917</v>
      </c>
      <c r="G802" s="436">
        <f>VLOOKUP(B802,'Tech. sheet (2)'!A:J,10,FALSE)</f>
        <v>1700</v>
      </c>
      <c r="H802" s="436">
        <f>VLOOKUP(A802,Register!B:E,4,FALSE)</f>
        <v>20000</v>
      </c>
      <c r="I802" s="140">
        <v>45048.0</v>
      </c>
      <c r="J802" s="270"/>
      <c r="K802" s="270"/>
      <c r="L802" s="270"/>
      <c r="M802" s="270"/>
      <c r="N802" s="270"/>
      <c r="O802" s="270"/>
      <c r="P802" s="270"/>
      <c r="Q802" s="270"/>
      <c r="R802" s="270"/>
      <c r="S802" s="270"/>
      <c r="T802" s="270"/>
      <c r="U802" s="270"/>
      <c r="V802" s="270"/>
      <c r="W802" s="270"/>
      <c r="X802" s="270"/>
      <c r="Y802" s="270"/>
      <c r="Z802" s="270"/>
    </row>
    <row r="803" ht="15.75" customHeight="1">
      <c r="A803" s="141" t="s">
        <v>2050</v>
      </c>
      <c r="B803" s="175" t="str">
        <f>VLOOKUP(A803,Register!B:D,3,FALSE)</f>
        <v>0,16x920x778 Alu/C</v>
      </c>
      <c r="C803" s="531" t="str">
        <f>VLOOKUP(B803,'Tech. sheet (2)'!A:G,5,FALSE)</f>
        <v>0,16x920x778 2,8/2,8 TS340</v>
      </c>
      <c r="D803" s="515" t="str">
        <f>VLOOKUP(B803,'Tech. sheet (2)'!A:G,6,FALSE)</f>
        <v>M-920-778-160TS340S2828-RAS ARP</v>
      </c>
      <c r="E803" s="532" t="str">
        <f>VLOOKUP(B803,'Tech. sheet (2)'!A:H,8,FALSE)</f>
        <v>СКРОЛЛ</v>
      </c>
      <c r="F803" s="532" t="str">
        <f>VLOOKUP(B803,'Tech. sheet (2)'!A:J,9,FALSE)</f>
        <v>818х895</v>
      </c>
      <c r="G803" s="532">
        <f>VLOOKUP(B803,'Tech. sheet (2)'!A:J,10,FALSE)</f>
        <v>1600</v>
      </c>
      <c r="H803" s="532">
        <f>VLOOKUP(A803,Register!B:E,4,FALSE)</f>
        <v>40000</v>
      </c>
      <c r="I803" s="140">
        <v>45048.0</v>
      </c>
      <c r="J803" s="270"/>
      <c r="K803" s="270"/>
      <c r="L803" s="270"/>
      <c r="M803" s="270"/>
      <c r="N803" s="270"/>
      <c r="O803" s="270"/>
      <c r="P803" s="270"/>
      <c r="Q803" s="270"/>
      <c r="R803" s="270"/>
      <c r="S803" s="270"/>
      <c r="T803" s="270"/>
      <c r="U803" s="270"/>
      <c r="V803" s="270"/>
      <c r="W803" s="270"/>
      <c r="X803" s="270"/>
      <c r="Y803" s="270"/>
      <c r="Z803" s="270"/>
    </row>
    <row r="804" ht="15.75" customHeight="1">
      <c r="A804" s="111" t="s">
        <v>2051</v>
      </c>
      <c r="B804" s="111" t="str">
        <f>VLOOKUP(A804,Register!B:D,3,FALSE)</f>
        <v>0,18x896x795 USK BLANK</v>
      </c>
      <c r="C804" s="525" t="str">
        <f>VLOOKUP(B804,'Tech. sheet (2)'!A:G,5,FALSE)</f>
        <v>0,18x896x795 2,8/5,0 TH550</v>
      </c>
      <c r="D804" s="437" t="str">
        <f>VLOOKUP(B804,'Tech. sheet (2)'!A:G,6,FALSE)</f>
        <v>T-896-795-180TH550F2850-USK BLANK </v>
      </c>
      <c r="E804" s="436" t="str">
        <f>VLOOKUP(B804,'Tech. sheet (2)'!A:H,8,FALSE)</f>
        <v>ПРЯМ</v>
      </c>
      <c r="F804" s="436" t="str">
        <f>VLOOKUP(B804,'Tech. sheet (2)'!A:J,9,FALSE)</f>
        <v>770х869</v>
      </c>
      <c r="G804" s="436">
        <f>VLOOKUP(B804,'Tech. sheet (2)'!A:J,10,FALSE)</f>
        <v>1500</v>
      </c>
      <c r="H804" s="436">
        <f>VLOOKUP(A804,Register!B:E,4,FALSE)</f>
        <v>30000</v>
      </c>
      <c r="I804" s="129">
        <v>45048.0</v>
      </c>
      <c r="J804" s="270"/>
      <c r="K804" s="270"/>
      <c r="L804" s="270"/>
      <c r="M804" s="270"/>
      <c r="N804" s="270"/>
      <c r="O804" s="270"/>
      <c r="P804" s="270"/>
      <c r="Q804" s="270"/>
      <c r="R804" s="270"/>
      <c r="S804" s="270"/>
      <c r="T804" s="270"/>
      <c r="U804" s="270"/>
      <c r="V804" s="270"/>
      <c r="W804" s="270"/>
      <c r="X804" s="270"/>
      <c r="Y804" s="270"/>
      <c r="Z804" s="270"/>
    </row>
    <row r="805" ht="15.75" customHeight="1">
      <c r="A805" s="141" t="s">
        <v>2053</v>
      </c>
      <c r="B805" s="175" t="str">
        <f>VLOOKUP(A805,Register!B:D,3,FALSE)</f>
        <v>OT62-ELQ6216A2A  BAO </v>
      </c>
      <c r="C805" s="531" t="str">
        <f>VLOOKUP(B805,'Tech. sheet (2)'!A:G,5,FALSE)</f>
        <v>0,17x954x848 2,8/2,8 TH435</v>
      </c>
      <c r="D805" s="515" t="str">
        <f>VLOOKUP(B805,'Tech. sheet (2)'!A:G,6,FALSE)</f>
        <v>M-954-848-170TH435S2828-BAO</v>
      </c>
      <c r="E805" s="532" t="str">
        <f>VLOOKUP(B805,'Tech. sheet (2)'!A:H,8,FALSE)</f>
        <v>СКРОЛЛ</v>
      </c>
      <c r="F805" s="532" t="str">
        <f>VLOOKUP(B805,'Tech. sheet (2)'!A:J,9,FALSE)</f>
        <v>830x917</v>
      </c>
      <c r="G805" s="532">
        <f>VLOOKUP(B805,'Tech. sheet (2)'!A:J,10,FALSE)</f>
        <v>1500</v>
      </c>
      <c r="H805" s="532">
        <f>VLOOKUP(A805,Register!B:E,4,FALSE)</f>
        <v>25000</v>
      </c>
      <c r="I805" s="140">
        <v>45061.0</v>
      </c>
      <c r="J805" s="270"/>
      <c r="K805" s="270"/>
      <c r="L805" s="270"/>
      <c r="M805" s="270"/>
      <c r="N805" s="270"/>
      <c r="O805" s="270"/>
      <c r="P805" s="270"/>
      <c r="Q805" s="270"/>
      <c r="R805" s="270"/>
      <c r="S805" s="270"/>
      <c r="T805" s="270"/>
      <c r="U805" s="270"/>
      <c r="V805" s="270"/>
      <c r="W805" s="270"/>
      <c r="X805" s="270"/>
      <c r="Y805" s="270"/>
      <c r="Z805" s="270"/>
    </row>
    <row r="806" ht="15.75" customHeight="1">
      <c r="A806" s="111" t="s">
        <v>2055</v>
      </c>
      <c r="B806" s="111" t="str">
        <f>VLOOKUP(A806,Register!B:D,3,FALSE)</f>
        <v>OT62-ELQ6215A5A HBI 21E</v>
      </c>
      <c r="C806" s="525" t="str">
        <f>VLOOKUP(B806,'Tech. sheet (2)'!A:G,5,FALSE)</f>
        <v>0,17x954x848 2,8/2,8 TH435</v>
      </c>
      <c r="D806" s="437" t="str">
        <f>VLOOKUP(B806,'Tech. sheet (2)'!A:G,6,FALSE)</f>
        <v>M-954-848-170TH435S2828-HBI</v>
      </c>
      <c r="E806" s="436" t="str">
        <f>VLOOKUP(B806,'Tech. sheet (2)'!A:H,8,FALSE)</f>
        <v>СКРОЛЛ</v>
      </c>
      <c r="F806" s="436" t="str">
        <f>VLOOKUP(B806,'Tech. sheet (2)'!A:J,9,FALSE)</f>
        <v>830x917</v>
      </c>
      <c r="G806" s="436">
        <f>VLOOKUP(B806,'Tech. sheet (2)'!A:J,10,FALSE)</f>
        <v>1500</v>
      </c>
      <c r="H806" s="436">
        <f>VLOOKUP(A806,Register!B:E,4,FALSE)</f>
        <v>18000</v>
      </c>
      <c r="I806" s="129">
        <v>45061.0</v>
      </c>
      <c r="J806" s="270"/>
      <c r="K806" s="270"/>
      <c r="L806" s="270"/>
      <c r="M806" s="270"/>
      <c r="N806" s="270"/>
      <c r="O806" s="270"/>
      <c r="P806" s="270"/>
      <c r="Q806" s="270"/>
      <c r="R806" s="270"/>
      <c r="S806" s="270"/>
      <c r="T806" s="270"/>
      <c r="U806" s="270"/>
      <c r="V806" s="270"/>
      <c r="W806" s="270"/>
      <c r="X806" s="270"/>
      <c r="Y806" s="270"/>
      <c r="Z806" s="270"/>
    </row>
    <row r="807" ht="15.75" customHeight="1">
      <c r="A807" s="141" t="s">
        <v>2056</v>
      </c>
      <c r="B807" s="175" t="str">
        <f>VLOOKUP(A807,Register!B:D,3,FALSE)</f>
        <v>OT153-ELQ1554A0A USK</v>
      </c>
      <c r="C807" s="531" t="str">
        <f>VLOOKUP(B807,'Tech. sheet (2)'!A:G,5,FALSE)</f>
        <v>0,27x950x876 5,6/2,8 TH435 USK</v>
      </c>
      <c r="D807" s="515" t="str">
        <f>VLOOKUP(B807,'Tech. sheet (2)'!A:G,6,FALSE)</f>
        <v>M-950-876-270TH435F5628-USK</v>
      </c>
      <c r="E807" s="532" t="str">
        <f>VLOOKUP(B807,'Tech. sheet (2)'!A:H,8,FALSE)</f>
        <v>СКРОЛЛ</v>
      </c>
      <c r="F807" s="532" t="str">
        <f>VLOOKUP(B807,'Tech. sheet (2)'!A:J,9,FALSE)</f>
        <v>920х935</v>
      </c>
      <c r="G807" s="532">
        <f>VLOOKUP(B807,'Tech. sheet (2)'!A:J,10,FALSE)</f>
        <v>1100</v>
      </c>
      <c r="H807" s="532">
        <f>VLOOKUP(A807,Register!B:E,4,FALSE)</f>
        <v>20000</v>
      </c>
      <c r="I807" s="140">
        <v>45061.0</v>
      </c>
      <c r="J807" s="270"/>
      <c r="K807" s="270"/>
      <c r="L807" s="270"/>
      <c r="M807" s="270"/>
      <c r="N807" s="270"/>
      <c r="O807" s="270"/>
      <c r="P807" s="270"/>
      <c r="Q807" s="270"/>
      <c r="R807" s="270"/>
      <c r="S807" s="270"/>
      <c r="T807" s="270"/>
      <c r="U807" s="270"/>
      <c r="V807" s="270"/>
      <c r="W807" s="270"/>
      <c r="X807" s="270"/>
      <c r="Y807" s="270"/>
      <c r="Z807" s="270"/>
    </row>
    <row r="808" ht="15.75" customHeight="1">
      <c r="A808" s="111" t="s">
        <v>2057</v>
      </c>
      <c r="B808" s="111" t="str">
        <f>VLOOKUP(A808,Register!B:D,3,FALSE)</f>
        <v>OT153-ELQ1554A0A</v>
      </c>
      <c r="C808" s="525" t="str">
        <f>VLOOKUP(B808,'Tech. sheet (2)'!A:G,5,FALSE)</f>
        <v>0,27x950x876 5,6/2,8 TH435 HBI</v>
      </c>
      <c r="D808" s="437" t="str">
        <f>VLOOKUP(B808,'Tech. sheet (2)'!A:G,6,FALSE)</f>
        <v>M-950-876-270TH435F5628-HBI</v>
      </c>
      <c r="E808" s="436" t="str">
        <f>VLOOKUP(B808,'Tech. sheet (2)'!A:H,8,FALSE)</f>
        <v>СКРОЛЛ</v>
      </c>
      <c r="F808" s="436" t="str">
        <f>VLOOKUP(B808,'Tech. sheet (2)'!A:J,9,FALSE)</f>
        <v>920х935</v>
      </c>
      <c r="G808" s="436">
        <f>VLOOKUP(B808,'Tech. sheet (2)'!A:J,10,FALSE)</f>
        <v>1100</v>
      </c>
      <c r="H808" s="436">
        <f>VLOOKUP(A808,Register!B:E,4,FALSE)</f>
        <v>10000</v>
      </c>
      <c r="I808" s="129">
        <v>45061.0</v>
      </c>
      <c r="J808" s="270"/>
      <c r="K808" s="270"/>
      <c r="L808" s="270"/>
      <c r="M808" s="270"/>
      <c r="N808" s="270"/>
      <c r="O808" s="270"/>
      <c r="P808" s="270"/>
      <c r="Q808" s="270"/>
      <c r="R808" s="270"/>
      <c r="S808" s="270"/>
      <c r="T808" s="270"/>
      <c r="U808" s="270"/>
      <c r="V808" s="270"/>
      <c r="W808" s="270"/>
      <c r="X808" s="270"/>
      <c r="Y808" s="270"/>
      <c r="Z808" s="270"/>
    </row>
    <row r="809" ht="15.75" customHeight="1">
      <c r="A809" s="111" t="s">
        <v>2058</v>
      </c>
      <c r="B809" s="175" t="str">
        <f>VLOOKUP(A809,Register!B:D,3,FALSE)</f>
        <v>OT070-ELQ7033A2A  TH580</v>
      </c>
      <c r="C809" s="531" t="str">
        <f>VLOOKUP(B809,'Tech. sheet (2)'!A:G,5,FALSE)</f>
        <v>0,17x922x868 2,8/2,8 TH580</v>
      </c>
      <c r="D809" s="515" t="str">
        <f>VLOOKUP(B809,'Tech. sheet (2)'!A:G,6,FALSE)</f>
        <v>M-922-868-170TH580S2828-HBI</v>
      </c>
      <c r="E809" s="532" t="str">
        <f>VLOOKUP(B809,'Tech. sheet (2)'!A:H,8,FALSE)</f>
        <v>СКРОЛЛ</v>
      </c>
      <c r="F809" s="532" t="str">
        <f>VLOOKUP(B809,'Tech. sheet (2)'!A:J,9,FALSE)</f>
        <v>884х850</v>
      </c>
      <c r="G809" s="532">
        <f>VLOOKUP(B809,'Tech. sheet (2)'!A:J,10,FALSE)</f>
        <v>1500</v>
      </c>
      <c r="H809" s="532">
        <f>VLOOKUP(A809,Register!B:E,4,FALSE)</f>
        <v>20000</v>
      </c>
      <c r="I809" s="129">
        <v>45061.0</v>
      </c>
      <c r="J809" s="270"/>
      <c r="K809" s="270"/>
      <c r="L809" s="270"/>
      <c r="M809" s="270"/>
      <c r="N809" s="270"/>
      <c r="O809" s="270"/>
      <c r="P809" s="270"/>
      <c r="Q809" s="270"/>
      <c r="R809" s="270"/>
      <c r="S809" s="270"/>
      <c r="T809" s="270"/>
      <c r="U809" s="270"/>
      <c r="V809" s="270"/>
      <c r="W809" s="270"/>
      <c r="X809" s="270"/>
      <c r="Y809" s="270"/>
      <c r="Z809" s="270"/>
    </row>
    <row r="810" ht="15.75" customHeight="1">
      <c r="A810" s="111" t="s">
        <v>2059</v>
      </c>
      <c r="B810" s="111" t="str">
        <f>VLOOKUP(A810,Register!B:D,3,FALSE)</f>
        <v>OT96-15VK05 HBIS</v>
      </c>
      <c r="C810" s="525" t="str">
        <f>VLOOKUP(B810,'Tech. sheet (2)'!A:G,5,FALSE)</f>
        <v>0,20x808x908 2,8/2,8 TH550</v>
      </c>
      <c r="D810" s="437" t="str">
        <f>VLOOKUP(B810,'Tech. sheet (2)'!A:G,6,FALSE)</f>
        <v>M-808-908-200TH550S2828-HBI</v>
      </c>
      <c r="E810" s="436" t="str">
        <f>VLOOKUP(B810,'Tech. sheet (2)'!A:H,8,FALSE)</f>
        <v>СКРОЛЛ</v>
      </c>
      <c r="F810" s="436" t="str">
        <f>VLOOKUP(B810,'Tech. sheet (2)'!A:J,9,FALSE)</f>
        <v>900х771</v>
      </c>
      <c r="G810" s="436">
        <f>VLOOKUP(B810,'Tech. sheet (2)'!A:J,10,FALSE)</f>
        <v>1600</v>
      </c>
      <c r="H810" s="436">
        <f>VLOOKUP(A810,Register!B:E,4,FALSE)</f>
        <v>20000</v>
      </c>
      <c r="I810" s="129">
        <v>45062.0</v>
      </c>
      <c r="J810" s="270"/>
      <c r="K810" s="270"/>
      <c r="L810" s="270"/>
      <c r="M810" s="270"/>
      <c r="N810" s="270"/>
      <c r="O810" s="270"/>
      <c r="P810" s="270"/>
      <c r="Q810" s="270"/>
      <c r="R810" s="270"/>
      <c r="S810" s="270"/>
      <c r="T810" s="270"/>
      <c r="U810" s="270"/>
      <c r="V810" s="270"/>
      <c r="W810" s="270"/>
      <c r="X810" s="270"/>
      <c r="Y810" s="270"/>
      <c r="Z810" s="270"/>
    </row>
    <row r="811" ht="15.75" customHeight="1">
      <c r="A811" s="111" t="s">
        <v>2061</v>
      </c>
      <c r="B811" s="111" t="str">
        <f>VLOOKUP(A811,Register!B:D,3,FALSE)</f>
        <v>OT96-15VK05 HBIS</v>
      </c>
      <c r="C811" s="525" t="str">
        <f>VLOOKUP(B811,'Tech. sheet (2)'!A:G,5,FALSE)</f>
        <v>0,20x808x908 2,8/2,8 TH550</v>
      </c>
      <c r="D811" s="437" t="str">
        <f>VLOOKUP(B811,'Tech. sheet (2)'!A:G,6,FALSE)</f>
        <v>M-808-908-200TH550S2828-HBI</v>
      </c>
      <c r="E811" s="436" t="str">
        <f>VLOOKUP(B811,'Tech. sheet (2)'!A:H,8,FALSE)</f>
        <v>СКРОЛЛ</v>
      </c>
      <c r="F811" s="436" t="str">
        <f>VLOOKUP(B811,'Tech. sheet (2)'!A:J,9,FALSE)</f>
        <v>900х771</v>
      </c>
      <c r="G811" s="436">
        <f>VLOOKUP(B811,'Tech. sheet (2)'!A:J,10,FALSE)</f>
        <v>1600</v>
      </c>
      <c r="H811" s="436">
        <f>VLOOKUP(A811,Register!B:E,4,FALSE)</f>
        <v>21000</v>
      </c>
      <c r="I811" s="129">
        <v>45062.0</v>
      </c>
      <c r="J811" s="270"/>
      <c r="K811" s="270"/>
      <c r="L811" s="270"/>
      <c r="M811" s="270"/>
      <c r="N811" s="270"/>
      <c r="O811" s="270"/>
      <c r="P811" s="270"/>
      <c r="Q811" s="270"/>
      <c r="R811" s="270"/>
      <c r="S811" s="270"/>
      <c r="T811" s="270"/>
      <c r="U811" s="270"/>
      <c r="V811" s="270"/>
      <c r="W811" s="270"/>
      <c r="X811" s="270"/>
      <c r="Y811" s="270"/>
      <c r="Z811" s="270"/>
    </row>
    <row r="812" ht="15.75" customHeight="1">
      <c r="A812" s="111" t="s">
        <v>2063</v>
      </c>
      <c r="B812" s="111" t="str">
        <f>VLOOKUP(A812,Register!B:D,3,FALSE)</f>
        <v>0,18x808x908 HBI BLANK</v>
      </c>
      <c r="C812" s="525" t="str">
        <f>VLOOKUP(B812,'Tech. sheet (2)'!A:G,5,FALSE)</f>
        <v>0,18x808x908 2,8/2,8 TH550</v>
      </c>
      <c r="D812" s="437" t="str">
        <f>VLOOKUP(B812,'Tech. sheet (2)'!A:G,6,FALSE)</f>
        <v>M-808-908-180TH550S2828-HBI BLANK</v>
      </c>
      <c r="E812" s="436" t="str">
        <f>VLOOKUP(B812,'Tech. sheet (2)'!A:H,8,FALSE)</f>
        <v>СКРОЛЛ</v>
      </c>
      <c r="F812" s="436" t="str">
        <f>VLOOKUP(B812,'Tech. sheet (2)'!A:J,9,FALSE)</f>
        <v>900х771</v>
      </c>
      <c r="G812" s="436">
        <f>VLOOKUP(B812,'Tech. sheet (2)'!A:J,10,FALSE)</f>
        <v>1600</v>
      </c>
      <c r="H812" s="436">
        <f>VLOOKUP(A812,Register!B:E,4,FALSE)</f>
        <v>6000</v>
      </c>
      <c r="I812" s="129">
        <v>45062.0</v>
      </c>
      <c r="J812" s="270"/>
      <c r="K812" s="270"/>
      <c r="L812" s="270"/>
      <c r="M812" s="270"/>
      <c r="N812" s="270"/>
      <c r="O812" s="270"/>
      <c r="P812" s="270"/>
      <c r="Q812" s="270"/>
      <c r="R812" s="270"/>
      <c r="S812" s="270"/>
      <c r="T812" s="270"/>
      <c r="U812" s="270"/>
      <c r="V812" s="270"/>
      <c r="W812" s="270"/>
      <c r="X812" s="270"/>
      <c r="Y812" s="270"/>
      <c r="Z812" s="270"/>
    </row>
    <row r="813" ht="15.75" customHeight="1">
      <c r="A813" s="111" t="s">
        <v>2064</v>
      </c>
      <c r="B813" s="111" t="str">
        <f>VLOOKUP(A813,Register!B:D,3,FALSE)</f>
        <v>OT99-ELQ9999A0A ARP RAS</v>
      </c>
      <c r="C813" s="525" t="str">
        <f>VLOOKUP(B813,'Tech. sheet (2)'!A:G,5,FALSE)</f>
        <v>0,25x838x826 7,5/7,5 TH415</v>
      </c>
      <c r="D813" s="437" t="str">
        <f>VLOOKUP(B813,'Tech. sheet (2)'!A:G,6,FALSE)</f>
        <v>M-838-826-250TH415F7575-RAS</v>
      </c>
      <c r="E813" s="436" t="str">
        <f>VLOOKUP(B813,'Tech. sheet (2)'!A:H,8,FALSE)</f>
        <v>СКРОЛЛ</v>
      </c>
      <c r="F813" s="436" t="str">
        <f>VLOOKUP(B813,'Tech. sheet (2)'!A:J,9,FALSE)</f>
        <v>870х820</v>
      </c>
      <c r="G813" s="436">
        <f>VLOOKUP(B813,'Tech. sheet (2)'!A:J,10,FALSE)</f>
        <v>1500</v>
      </c>
      <c r="H813" s="436">
        <f>VLOOKUP(A813,Register!B:E,4,FALSE)</f>
        <v>16000</v>
      </c>
      <c r="I813" s="129">
        <v>45062.0</v>
      </c>
      <c r="J813" s="270"/>
      <c r="K813" s="270"/>
      <c r="L813" s="270"/>
      <c r="M813" s="270"/>
      <c r="N813" s="270"/>
      <c r="O813" s="270"/>
      <c r="P813" s="270"/>
      <c r="Q813" s="270"/>
      <c r="R813" s="270"/>
      <c r="S813" s="270"/>
      <c r="T813" s="270"/>
      <c r="U813" s="270"/>
      <c r="V813" s="270"/>
      <c r="W813" s="270"/>
      <c r="X813" s="270"/>
      <c r="Y813" s="270"/>
      <c r="Z813" s="270"/>
    </row>
    <row r="814" ht="15.75" customHeight="1">
      <c r="A814" s="111" t="s">
        <v>2066</v>
      </c>
      <c r="B814" s="111" t="str">
        <f>VLOOKUP(A814,Register!B:D,3,FALSE)</f>
        <v>OT99-921XQ 0,20 ALU/G</v>
      </c>
      <c r="C814" s="525" t="str">
        <f>VLOOKUP(B814,'Tech. sheet (2)'!A:G,5,FALSE)</f>
        <v>0,20x838x941, 2,8/2,8 TH550</v>
      </c>
      <c r="D814" s="437" t="str">
        <f>VLOOKUP(B814,'Tech. sheet (2)'!A:G,6,FALSE)</f>
        <v>M-838-941,7-200TH550S2828-HBI</v>
      </c>
      <c r="E814" s="436" t="str">
        <f>VLOOKUP(B814,'Tech. sheet (2)'!A:H,8,FALSE)</f>
        <v>СКРОЛЛ</v>
      </c>
      <c r="F814" s="436" t="str">
        <f>VLOOKUP(B814,'Tech. sheet (2)'!A:J,9,FALSE)</f>
        <v>917x813</v>
      </c>
      <c r="G814" s="436">
        <f>VLOOKUP(B814,'Tech. sheet (2)'!A:J,10,FALSE)</f>
        <v>1500</v>
      </c>
      <c r="H814" s="436">
        <f>VLOOKUP(A814,Register!B:E,4,FALSE)</f>
        <v>35000</v>
      </c>
      <c r="I814" s="129">
        <v>45062.0</v>
      </c>
      <c r="J814" s="270"/>
      <c r="K814" s="270"/>
      <c r="L814" s="270"/>
      <c r="M814" s="270"/>
      <c r="N814" s="270"/>
      <c r="O814" s="270"/>
      <c r="P814" s="270"/>
      <c r="Q814" s="270"/>
      <c r="R814" s="270"/>
      <c r="S814" s="270"/>
      <c r="T814" s="270"/>
      <c r="U814" s="270"/>
      <c r="V814" s="270"/>
      <c r="W814" s="270"/>
      <c r="X814" s="270"/>
      <c r="Y814" s="270"/>
      <c r="Z814" s="270"/>
    </row>
    <row r="815" ht="15.75" customHeight="1">
      <c r="A815" s="111" t="s">
        <v>2067</v>
      </c>
      <c r="B815" s="111" t="str">
        <f>VLOOKUP(A815,Register!B:D,3,FALSE)</f>
        <v>0,16x942x790 ALU/С</v>
      </c>
      <c r="C815" s="525" t="str">
        <f>VLOOKUP(B815,'Tech. sheet (2)'!A:G,5,FALSE)</f>
        <v>0,16x942x790 2,0/2,0 TS340</v>
      </c>
      <c r="D815" s="437" t="str">
        <f>VLOOKUP(B815,'Tech. sheet (2)'!A:G,6,FALSE)</f>
        <v>M-942-790-160TS340S2020-RAS</v>
      </c>
      <c r="E815" s="436" t="str">
        <f>VLOOKUP(B815,'Tech. sheet (2)'!A:H,8,FALSE)</f>
        <v>СКРОЛЛ</v>
      </c>
      <c r="F815" s="436" t="str">
        <f>VLOOKUP(B815,'Tech. sheet (2)'!A:J,9,FALSE)</f>
        <v>830х917</v>
      </c>
      <c r="G815" s="436">
        <f>VLOOKUP(B815,'Tech. sheet (2)'!A:J,10,FALSE)</f>
        <v>1700</v>
      </c>
      <c r="H815" s="436">
        <f>VLOOKUP(A815,Register!B:E,4,FALSE)</f>
        <v>27000</v>
      </c>
      <c r="I815" s="129">
        <v>45063.0</v>
      </c>
      <c r="J815" s="270"/>
      <c r="K815" s="270"/>
      <c r="L815" s="270"/>
      <c r="M815" s="270"/>
      <c r="N815" s="270"/>
      <c r="O815" s="270"/>
      <c r="P815" s="270"/>
      <c r="Q815" s="270"/>
      <c r="R815" s="270"/>
      <c r="S815" s="270"/>
      <c r="T815" s="270"/>
      <c r="U815" s="270"/>
      <c r="V815" s="270"/>
      <c r="W815" s="270"/>
      <c r="X815" s="270"/>
      <c r="Y815" s="270"/>
      <c r="Z815" s="270"/>
    </row>
    <row r="816" ht="15.75" customHeight="1">
      <c r="A816" s="111" t="s">
        <v>2068</v>
      </c>
      <c r="B816" s="111" t="str">
        <f>VLOOKUP(A816,Register!B:D,3,FALSE)</f>
        <v>0,16x942x790 ALU/С USK</v>
      </c>
      <c r="C816" s="525" t="str">
        <f>VLOOKUP(B816,'Tech. sheet (2)'!A:G,5,FALSE)</f>
        <v>0,16x942x790 2,0/2,0 TS480</v>
      </c>
      <c r="D816" s="437" t="str">
        <f>VLOOKUP(B816,'Tech. sheet (2)'!A:G,6,FALSE)</f>
        <v>M-942-790-160TS480S2020-USK  </v>
      </c>
      <c r="E816" s="436" t="str">
        <f>VLOOKUP(B816,'Tech. sheet (2)'!A:H,8,FALSE)</f>
        <v>СКРОЛЛ</v>
      </c>
      <c r="F816" s="436" t="str">
        <f>VLOOKUP(B816,'Tech. sheet (2)'!A:J,9,FALSE)</f>
        <v>830х917</v>
      </c>
      <c r="G816" s="436">
        <f>VLOOKUP(B816,'Tech. sheet (2)'!A:J,10,FALSE)</f>
        <v>1700</v>
      </c>
      <c r="H816" s="436">
        <f>VLOOKUP(A816,Register!B:E,4,FALSE)</f>
        <v>21000</v>
      </c>
      <c r="I816" s="129">
        <v>45063.0</v>
      </c>
      <c r="J816" s="270"/>
      <c r="K816" s="270"/>
      <c r="L816" s="270"/>
      <c r="M816" s="270"/>
      <c r="N816" s="270"/>
      <c r="O816" s="270"/>
      <c r="P816" s="270"/>
      <c r="Q816" s="270"/>
      <c r="R816" s="270"/>
      <c r="S816" s="270"/>
      <c r="T816" s="270"/>
      <c r="U816" s="270"/>
      <c r="V816" s="270"/>
      <c r="W816" s="270"/>
      <c r="X816" s="270"/>
      <c r="Y816" s="270"/>
      <c r="Z816" s="270"/>
    </row>
    <row r="817" ht="15.75" customHeight="1">
      <c r="A817" s="111" t="s">
        <v>2069</v>
      </c>
      <c r="B817" s="111" t="str">
        <f>VLOOKUP(A817,Register!B:D,3,FALSE)</f>
        <v>0,14x913x766 USK A08</v>
      </c>
      <c r="C817" s="525" t="str">
        <f>VLOOKUP(B817,'Tech. sheet (2)'!A:G,5,FALSE)</f>
        <v>0,14x913x766 2,0/2,0 TS480</v>
      </c>
      <c r="D817" s="437" t="str">
        <f>VLOOKUP(B817,'Tech. sheet (2)'!A:G,6,FALSE)</f>
        <v>M-913-766-140TS480S2020-USK</v>
      </c>
      <c r="E817" s="436" t="str">
        <f>VLOOKUP(B817,'Tech. sheet (2)'!A:H,8,FALSE)</f>
        <v>СКРОЛЛ</v>
      </c>
      <c r="F817" s="436" t="str">
        <f>VLOOKUP(B817,'Tech. sheet (2)'!A:J,9,FALSE)</f>
        <v>770х869</v>
      </c>
      <c r="G817" s="436">
        <f>VLOOKUP(B817,'Tech. sheet (2)'!A:J,10,FALSE)</f>
        <v>1500</v>
      </c>
      <c r="H817" s="436">
        <f>VLOOKUP(A817,Register!B:E,4,FALSE)</f>
        <v>40000</v>
      </c>
      <c r="I817" s="129">
        <v>45063.0</v>
      </c>
      <c r="J817" s="270"/>
      <c r="K817" s="270"/>
      <c r="L817" s="270"/>
      <c r="M817" s="270"/>
      <c r="N817" s="270"/>
      <c r="O817" s="270"/>
      <c r="P817" s="270"/>
      <c r="Q817" s="270"/>
      <c r="R817" s="270"/>
      <c r="S817" s="270"/>
      <c r="T817" s="270"/>
      <c r="U817" s="270"/>
      <c r="V817" s="270"/>
      <c r="W817" s="270"/>
      <c r="X817" s="270"/>
      <c r="Y817" s="270"/>
      <c r="Z817" s="270"/>
    </row>
    <row r="818" ht="15.75" customHeight="1">
      <c r="A818" s="111" t="s">
        <v>2070</v>
      </c>
      <c r="B818" s="111" t="str">
        <f>VLOOKUP(A818,Register!B:D,3,FALSE)</f>
        <v>0,18x860x873 USK BLANK</v>
      </c>
      <c r="C818" s="525" t="str">
        <f>VLOOKUP(B818,'Tech. sheet (2)'!A:G,5,FALSE)</f>
        <v>0,18x860x873 2,0/2,8 TH550</v>
      </c>
      <c r="D818" s="437" t="str">
        <f>VLOOKUP(B818,'Tech. sheet (2)'!A:G,6,FALSE)</f>
        <v>M-860-873-180TH550F2028-USK BLANK</v>
      </c>
      <c r="E818" s="436" t="str">
        <f>VLOOKUP(B818,'Tech. sheet (2)'!A:H,8,FALSE)</f>
        <v>СКРОЛЛ</v>
      </c>
      <c r="F818" s="436" t="str">
        <f>VLOOKUP(B818,'Tech. sheet (2)'!A:J,9,FALSE)</f>
        <v>903х844</v>
      </c>
      <c r="G818" s="436">
        <f>VLOOKUP(B818,'Tech. sheet (2)'!A:J,10,FALSE)</f>
        <v>1500</v>
      </c>
      <c r="H818" s="436">
        <f>VLOOKUP(A818,Register!B:E,4,FALSE)</f>
        <v>30000</v>
      </c>
      <c r="I818" s="129">
        <v>45064.0</v>
      </c>
      <c r="J818" s="270"/>
      <c r="K818" s="270"/>
      <c r="L818" s="270"/>
      <c r="M818" s="270"/>
      <c r="N818" s="270"/>
      <c r="O818" s="270"/>
      <c r="P818" s="270"/>
      <c r="Q818" s="270"/>
      <c r="R818" s="270"/>
      <c r="S818" s="270"/>
      <c r="T818" s="270"/>
      <c r="U818" s="270"/>
      <c r="V818" s="270"/>
      <c r="W818" s="270"/>
      <c r="X818" s="270"/>
      <c r="Y818" s="270"/>
      <c r="Z818" s="270"/>
    </row>
    <row r="819" ht="15.75" customHeight="1">
      <c r="A819" s="111" t="s">
        <v>2071</v>
      </c>
      <c r="B819" s="111" t="str">
        <f>VLOOKUP(A819,Register!B:D,3,FALSE)</f>
        <v>0,18x860x873 HBI BLANK</v>
      </c>
      <c r="C819" s="525" t="str">
        <f>VLOOKUP(B819,'Tech. sheet (2)'!A:G,5,FALSE)</f>
        <v>0,18x860x873 2,0/2,8 TH550</v>
      </c>
      <c r="D819" s="437" t="str">
        <f>VLOOKUP(B819,'Tech. sheet (2)'!A:G,6,FALSE)</f>
        <v>M-860-873-180TH550F2820-HBI BLANK</v>
      </c>
      <c r="E819" s="436" t="str">
        <f>VLOOKUP(B819,'Tech. sheet (2)'!A:H,8,FALSE)</f>
        <v>СКРОЛЛ</v>
      </c>
      <c r="F819" s="436" t="str">
        <f>VLOOKUP(B819,'Tech. sheet (2)'!A:J,9,FALSE)</f>
        <v>903х844</v>
      </c>
      <c r="G819" s="436">
        <f>VLOOKUP(B819,'Tech. sheet (2)'!A:J,10,FALSE)</f>
        <v>1500</v>
      </c>
      <c r="H819" s="436">
        <f>VLOOKUP(A819,Register!B:E,4,FALSE)</f>
        <v>17000</v>
      </c>
      <c r="I819" s="129">
        <v>45064.0</v>
      </c>
      <c r="J819" s="270"/>
      <c r="K819" s="270"/>
      <c r="L819" s="270"/>
      <c r="M819" s="270"/>
      <c r="N819" s="270"/>
      <c r="O819" s="270"/>
      <c r="P819" s="270"/>
      <c r="Q819" s="270"/>
      <c r="R819" s="270"/>
      <c r="S819" s="270"/>
      <c r="T819" s="270"/>
      <c r="U819" s="270"/>
      <c r="V819" s="270"/>
      <c r="W819" s="270"/>
      <c r="X819" s="270"/>
      <c r="Y819" s="270"/>
      <c r="Z819" s="270"/>
    </row>
    <row r="820" ht="15.75" customHeight="1">
      <c r="A820" s="131" t="s">
        <v>2072</v>
      </c>
      <c r="B820" s="111" t="str">
        <f>VLOOKUP(A820,Register!B:D,3,FALSE)</f>
        <v>0,16x920x778 Alu/C</v>
      </c>
      <c r="C820" s="525" t="str">
        <f>VLOOKUP(B820,'Tech. sheet (2)'!A:G,5,FALSE)</f>
        <v>0,16x920x778 2,8/2,8 TS340</v>
      </c>
      <c r="D820" s="437" t="str">
        <f>VLOOKUP(B820,'Tech. sheet (2)'!A:G,6,FALSE)</f>
        <v>M-920-778-160TS340S2828-RAS ARP</v>
      </c>
      <c r="E820" s="436" t="str">
        <f>VLOOKUP(B820,'Tech. sheet (2)'!A:H,8,FALSE)</f>
        <v>СКРОЛЛ</v>
      </c>
      <c r="F820" s="436" t="str">
        <f>VLOOKUP(B820,'Tech. sheet (2)'!A:J,9,FALSE)</f>
        <v>818х895</v>
      </c>
      <c r="G820" s="436">
        <f>VLOOKUP(B820,'Tech. sheet (2)'!A:J,10,FALSE)</f>
        <v>1600</v>
      </c>
      <c r="H820" s="436">
        <f>VLOOKUP(A820,Register!B:E,4,FALSE)</f>
        <v>20000</v>
      </c>
      <c r="I820" s="129">
        <v>45064.0</v>
      </c>
      <c r="J820" s="270"/>
      <c r="K820" s="270"/>
      <c r="L820" s="270"/>
      <c r="M820" s="270"/>
      <c r="N820" s="270"/>
      <c r="O820" s="270"/>
      <c r="P820" s="270"/>
      <c r="Q820" s="270"/>
      <c r="R820" s="270"/>
      <c r="S820" s="270"/>
      <c r="T820" s="270"/>
      <c r="U820" s="270"/>
      <c r="V820" s="270"/>
      <c r="W820" s="270"/>
      <c r="X820" s="270"/>
      <c r="Y820" s="270"/>
      <c r="Z820" s="270"/>
    </row>
    <row r="821" ht="15.75" customHeight="1">
      <c r="A821" s="111" t="s">
        <v>2073</v>
      </c>
      <c r="B821" s="111" t="str">
        <f>VLOOKUP(A821,Register!B:D,3,FALSE)</f>
        <v>0,19x895x907 BLANK</v>
      </c>
      <c r="C821" s="525" t="str">
        <f>VLOOKUP(B821,'Tech. sheet (2)'!A:G,5,FALSE)</f>
        <v>0,19x895x907 2,8/2,0 TH550</v>
      </c>
      <c r="D821" s="437" t="str">
        <f>VLOOKUP(B821,'Tech. sheet (2)'!A:G,6,FALSE)</f>
        <v>M-895-907-190TH550F2820-HBI BLANK</v>
      </c>
      <c r="E821" s="436" t="str">
        <f>VLOOKUP(B821,'Tech. sheet (2)'!A:H,8,FALSE)</f>
        <v>СКРОЛЛ</v>
      </c>
      <c r="F821" s="436" t="str">
        <f>VLOOKUP(B821,'Tech. sheet (2)'!A:J,9,FALSE)</f>
        <v>932х870</v>
      </c>
      <c r="G821" s="436">
        <f>VLOOKUP(B821,'Tech. sheet (2)'!A:J,10,FALSE)</f>
        <v>1500</v>
      </c>
      <c r="H821" s="436">
        <f>VLOOKUP(A821,Register!B:E,4,FALSE)</f>
        <v>35000</v>
      </c>
      <c r="I821" s="129">
        <v>45064.0</v>
      </c>
      <c r="J821" s="270"/>
      <c r="K821" s="270"/>
      <c r="L821" s="270"/>
      <c r="M821" s="270"/>
      <c r="N821" s="270"/>
      <c r="O821" s="270"/>
      <c r="P821" s="270"/>
      <c r="Q821" s="270"/>
      <c r="R821" s="270"/>
      <c r="S821" s="270"/>
      <c r="T821" s="270"/>
      <c r="U821" s="270"/>
      <c r="V821" s="270"/>
      <c r="W821" s="270"/>
      <c r="X821" s="270"/>
      <c r="Y821" s="270"/>
      <c r="Z821" s="270"/>
    </row>
    <row r="822" ht="15.75" customHeight="1">
      <c r="A822" s="111" t="s">
        <v>2076</v>
      </c>
      <c r="B822" s="111" t="str">
        <f>VLOOKUP(A822,Register!B:D,3,FALSE)</f>
        <v>OT153-ELQ1554A0A</v>
      </c>
      <c r="C822" s="525" t="str">
        <f>VLOOKUP(B822,'Tech. sheet (2)'!A:G,5,FALSE)</f>
        <v>0,27x950x876 5,6/2,8 TH435 HBI</v>
      </c>
      <c r="D822" s="437" t="str">
        <f>VLOOKUP(B822,'Tech. sheet (2)'!A:G,6,FALSE)</f>
        <v>M-950-876-270TH435F5628-HBI</v>
      </c>
      <c r="E822" s="436" t="str">
        <f>VLOOKUP(B822,'Tech. sheet (2)'!A:H,8,FALSE)</f>
        <v>СКРОЛЛ</v>
      </c>
      <c r="F822" s="436" t="str">
        <f>VLOOKUP(B822,'Tech. sheet (2)'!A:J,9,FALSE)</f>
        <v>920х935</v>
      </c>
      <c r="G822" s="436">
        <f>VLOOKUP(B822,'Tech. sheet (2)'!A:J,10,FALSE)</f>
        <v>1100</v>
      </c>
      <c r="H822" s="436">
        <f>VLOOKUP(A822,Register!B:E,4,FALSE)</f>
        <v>25000</v>
      </c>
      <c r="I822" s="129">
        <v>45068.0</v>
      </c>
      <c r="J822" s="270"/>
      <c r="K822" s="270"/>
      <c r="L822" s="270"/>
      <c r="M822" s="270"/>
      <c r="N822" s="270"/>
      <c r="O822" s="270"/>
      <c r="P822" s="270"/>
      <c r="Q822" s="270"/>
      <c r="R822" s="270"/>
      <c r="S822" s="270"/>
      <c r="T822" s="270"/>
      <c r="U822" s="270"/>
      <c r="V822" s="270"/>
      <c r="W822" s="270"/>
      <c r="X822" s="270"/>
      <c r="Y822" s="270"/>
      <c r="Z822" s="270"/>
    </row>
    <row r="823" ht="15.75" customHeight="1">
      <c r="A823" s="111" t="s">
        <v>2082</v>
      </c>
      <c r="B823" s="111" t="str">
        <f>VLOOKUP(A823,Register!B:D,3,FALSE)</f>
        <v>OT153-ELQ1554A0A BAO</v>
      </c>
      <c r="C823" s="525" t="str">
        <f>VLOOKUP(B823,'Tech. sheet (2)'!A:G,5,FALSE)</f>
        <v>0,27x950x876 5,6/2,8 TH435 </v>
      </c>
      <c r="D823" s="437" t="str">
        <f>VLOOKUP(B823,'Tech. sheet (2)'!A:G,6,FALSE)</f>
        <v>M-950-876-270TH435F5628-BAO</v>
      </c>
      <c r="E823" s="436" t="str">
        <f>VLOOKUP(B823,'Tech. sheet (2)'!A:H,8,FALSE)</f>
        <v>СКРОЛЛ</v>
      </c>
      <c r="F823" s="436" t="str">
        <f>VLOOKUP(B823,'Tech. sheet (2)'!A:J,9,FALSE)</f>
        <v>920х935</v>
      </c>
      <c r="G823" s="436">
        <f>VLOOKUP(B823,'Tech. sheet (2)'!A:J,10,FALSE)</f>
        <v>1100</v>
      </c>
      <c r="H823" s="436">
        <f>VLOOKUP(A823,Register!B:E,4,FALSE)</f>
        <v>5400</v>
      </c>
      <c r="I823" s="129">
        <v>45068.0</v>
      </c>
      <c r="J823" s="270"/>
      <c r="K823" s="270"/>
      <c r="L823" s="270"/>
      <c r="M823" s="270"/>
      <c r="N823" s="270"/>
      <c r="O823" s="270"/>
      <c r="P823" s="270"/>
      <c r="Q823" s="270"/>
      <c r="R823" s="270"/>
      <c r="S823" s="270"/>
      <c r="T823" s="270"/>
      <c r="U823" s="270"/>
      <c r="V823" s="270"/>
      <c r="W823" s="270"/>
      <c r="X823" s="270"/>
      <c r="Y823" s="270"/>
      <c r="Z823" s="270"/>
    </row>
    <row r="824" ht="15.75" customHeight="1">
      <c r="A824" s="111" t="s">
        <v>2077</v>
      </c>
      <c r="B824" s="111" t="str">
        <f>VLOOKUP(A824,Register!B:D,3,FALSE)</f>
        <v>OT070-ELQ7022A6A 28/28 USK </v>
      </c>
      <c r="C824" s="525" t="str">
        <f>VLOOKUP(B824,'Tech. sheet (2)'!A:G,5,FALSE)</f>
        <v>0,17x922x868 2,8/2,8 TH580</v>
      </c>
      <c r="D824" s="437" t="str">
        <f>VLOOKUP(B824,'Tech. sheet (2)'!A:G,6,FALSE)</f>
        <v>M-922-868-170TH580S2828-USK</v>
      </c>
      <c r="E824" s="436" t="str">
        <f>VLOOKUP(B824,'Tech. sheet (2)'!A:H,8,FALSE)</f>
        <v>СКРОЛЛ</v>
      </c>
      <c r="F824" s="436" t="str">
        <f>VLOOKUP(B824,'Tech. sheet (2)'!A:J,9,FALSE)</f>
        <v>884х850</v>
      </c>
      <c r="G824" s="436">
        <f>VLOOKUP(B824,'Tech. sheet (2)'!A:J,10,FALSE)</f>
        <v>1500</v>
      </c>
      <c r="H824" s="436">
        <f>VLOOKUP(A824,Register!B:E,4,FALSE)</f>
        <v>23000</v>
      </c>
      <c r="I824" s="129">
        <v>45068.0</v>
      </c>
      <c r="J824" s="270"/>
      <c r="K824" s="270"/>
      <c r="L824" s="270"/>
      <c r="M824" s="270"/>
      <c r="N824" s="270"/>
      <c r="O824" s="270"/>
      <c r="P824" s="270"/>
      <c r="Q824" s="270"/>
      <c r="R824" s="270"/>
      <c r="S824" s="270"/>
      <c r="T824" s="270"/>
      <c r="U824" s="270"/>
      <c r="V824" s="270"/>
      <c r="W824" s="270"/>
      <c r="X824" s="270"/>
      <c r="Y824" s="270"/>
      <c r="Z824" s="270"/>
    </row>
    <row r="825" ht="15.75" customHeight="1">
      <c r="A825" s="111" t="s">
        <v>2078</v>
      </c>
      <c r="B825" s="111" t="str">
        <f>VLOOKUP(A825,Register!B:D,3,FALSE)</f>
        <v>OT070-ELQ7033A2A  TH580 USK</v>
      </c>
      <c r="C825" s="525" t="str">
        <f>VLOOKUP(B825,'Tech. sheet (2)'!A:G,5,FALSE)</f>
        <v>0,17x922x868 2,8/2,8 TH580</v>
      </c>
      <c r="D825" s="437" t="str">
        <f>VLOOKUP(B825,'Tech. sheet (2)'!A:G,6,FALSE)</f>
        <v>M-922-868-170TH580S2828-USK   </v>
      </c>
      <c r="E825" s="436" t="str">
        <f>VLOOKUP(B825,'Tech. sheet (2)'!A:H,8,FALSE)</f>
        <v>СКРОЛЛ</v>
      </c>
      <c r="F825" s="436" t="str">
        <f>VLOOKUP(B825,'Tech. sheet (2)'!A:J,9,FALSE)</f>
        <v>884х850</v>
      </c>
      <c r="G825" s="436">
        <f>VLOOKUP(B825,'Tech. sheet (2)'!A:J,10,FALSE)</f>
        <v>1500</v>
      </c>
      <c r="H825" s="436">
        <f>VLOOKUP(A825,Register!B:E,4,FALSE)</f>
        <v>13000</v>
      </c>
      <c r="I825" s="129">
        <v>45068.0</v>
      </c>
      <c r="J825" s="270"/>
      <c r="K825" s="270"/>
      <c r="L825" s="270"/>
      <c r="M825" s="270"/>
      <c r="N825" s="270"/>
      <c r="O825" s="270"/>
      <c r="P825" s="270"/>
      <c r="Q825" s="270"/>
      <c r="R825" s="270"/>
      <c r="S825" s="270"/>
      <c r="T825" s="270"/>
      <c r="U825" s="270"/>
      <c r="V825" s="270"/>
      <c r="W825" s="270"/>
      <c r="X825" s="270"/>
      <c r="Y825" s="270"/>
      <c r="Z825" s="270"/>
    </row>
    <row r="826" ht="15.75" customHeight="1">
      <c r="A826" s="111" t="s">
        <v>2079</v>
      </c>
      <c r="B826" s="111" t="str">
        <f>VLOOKUP(A826,Register!B:D,3,FALSE)</f>
        <v>0,14x975x925 G/C</v>
      </c>
      <c r="C826" s="525" t="str">
        <f>VLOOKUP(B826,'Tech. sheet (2)'!A:G,5,FALSE)</f>
        <v>0,14x975x925 2,8/2,8 TS550</v>
      </c>
      <c r="D826" s="437" t="str">
        <f>VLOOKUP(B826,'Tech. sheet (2)'!A:G,6,FALSE)</f>
        <v>T-975-925-140TS550S2828-RAS</v>
      </c>
      <c r="E826" s="436" t="str">
        <f>VLOOKUP(B826,'Tech. sheet (2)'!A:H,8,FALSE)</f>
        <v>ПРЯМ</v>
      </c>
      <c r="F826" s="436" t="str">
        <f>VLOOKUP(B826,'Tech. sheet (2)'!A:J,9,FALSE)</f>
        <v>900 х 950</v>
      </c>
      <c r="G826" s="436">
        <f>VLOOKUP(B826,'Tech. sheet (2)'!A:J,10,FALSE)</f>
        <v>1500</v>
      </c>
      <c r="H826" s="436">
        <f>VLOOKUP(A826,Register!B:E,4,FALSE)</f>
        <v>6000</v>
      </c>
      <c r="I826" s="129">
        <v>45068.0</v>
      </c>
      <c r="J826" s="270"/>
      <c r="K826" s="270"/>
      <c r="L826" s="270"/>
      <c r="M826" s="270"/>
      <c r="N826" s="270"/>
      <c r="O826" s="270"/>
      <c r="P826" s="270"/>
      <c r="Q826" s="270"/>
      <c r="R826" s="270"/>
      <c r="S826" s="270"/>
      <c r="T826" s="270"/>
      <c r="U826" s="270"/>
      <c r="V826" s="270"/>
      <c r="W826" s="270"/>
      <c r="X826" s="270"/>
      <c r="Y826" s="270"/>
      <c r="Z826" s="270"/>
    </row>
    <row r="827" ht="15.75" customHeight="1">
      <c r="A827" s="111" t="s">
        <v>2080</v>
      </c>
      <c r="B827" s="111" t="str">
        <f>VLOOKUP(A827,Register!B:D,3,FALSE)</f>
        <v>0,14x975x925 G/C USK</v>
      </c>
      <c r="C827" s="525" t="str">
        <f>VLOOKUP(B827,'Tech. sheet (2)'!A:G,5,FALSE)</f>
        <v>0,14x975x925 2,8/2,8 TS550</v>
      </c>
      <c r="D827" s="437" t="str">
        <f>VLOOKUP(B827,'Tech. sheet (2)'!A:G,6,FALSE)</f>
        <v>T-975-925-140TS550S2828-USK</v>
      </c>
      <c r="E827" s="436" t="str">
        <f>VLOOKUP(B827,'Tech. sheet (2)'!A:H,8,FALSE)</f>
        <v>ПРЯМ</v>
      </c>
      <c r="F827" s="436" t="str">
        <f>VLOOKUP(B827,'Tech. sheet (2)'!A:J,9,FALSE)</f>
        <v>900 х 950</v>
      </c>
      <c r="G827" s="436">
        <f>VLOOKUP(B827,'Tech. sheet (2)'!A:J,10,FALSE)</f>
        <v>1500</v>
      </c>
      <c r="H827" s="436">
        <f>VLOOKUP(A827,Register!B:E,4,FALSE)</f>
        <v>30000</v>
      </c>
      <c r="I827" s="129">
        <v>45068.0</v>
      </c>
      <c r="J827" s="270"/>
      <c r="K827" s="270"/>
      <c r="L827" s="270"/>
      <c r="M827" s="270"/>
      <c r="N827" s="270"/>
      <c r="O827" s="270"/>
      <c r="P827" s="270"/>
      <c r="Q827" s="270"/>
      <c r="R827" s="270"/>
      <c r="S827" s="270"/>
      <c r="T827" s="270"/>
      <c r="U827" s="270"/>
      <c r="V827" s="270"/>
      <c r="W827" s="270"/>
      <c r="X827" s="270"/>
      <c r="Y827" s="270"/>
      <c r="Z827" s="270"/>
    </row>
    <row r="828" ht="15.75" customHeight="1">
      <c r="A828" s="111" t="s">
        <v>2081</v>
      </c>
      <c r="B828" s="111" t="str">
        <f>VLOOKUP(A828,Register!B:D,3,FALSE)</f>
        <v>0,17x838x942 ALU/С</v>
      </c>
      <c r="C828" s="525" t="str">
        <f>VLOOKUP(B828,'Tech. sheet (2)'!A:G,5,FALSE)</f>
        <v>0,17x838x942 2,0/2,8 TH550</v>
      </c>
      <c r="D828" s="437" t="str">
        <f>VLOOKUP(B828,'Tech. sheet (2)'!A:G,6,FALSE)</f>
        <v>T-838-942-170TH550F2820-HBI</v>
      </c>
      <c r="E828" s="436" t="str">
        <f>VLOOKUP(B828,'Tech. sheet (2)'!A:H,8,FALSE)</f>
        <v>ПРЯМ</v>
      </c>
      <c r="F828" s="436" t="str">
        <f>VLOOKUP(B828,'Tech. sheet (2)'!A:J,9,FALSE)</f>
        <v>917х813</v>
      </c>
      <c r="G828" s="436">
        <f>VLOOKUP(B828,'Tech. sheet (2)'!A:J,10,FALSE)</f>
        <v>1500</v>
      </c>
      <c r="H828" s="436">
        <f>VLOOKUP(A828,Register!B:E,4,FALSE)</f>
        <v>30000</v>
      </c>
      <c r="I828" s="129">
        <v>45068.0</v>
      </c>
      <c r="J828" s="270"/>
      <c r="K828" s="270"/>
      <c r="L828" s="270"/>
      <c r="M828" s="270"/>
      <c r="N828" s="270"/>
      <c r="O828" s="270"/>
      <c r="P828" s="270"/>
      <c r="Q828" s="270"/>
      <c r="R828" s="270"/>
      <c r="S828" s="270"/>
      <c r="T828" s="270"/>
      <c r="U828" s="270"/>
      <c r="V828" s="270"/>
      <c r="W828" s="270"/>
      <c r="X828" s="270"/>
      <c r="Y828" s="270"/>
      <c r="Z828" s="270"/>
    </row>
    <row r="829" ht="15.75" customHeight="1">
      <c r="A829" s="111" t="s">
        <v>2084</v>
      </c>
      <c r="B829" s="111" t="str">
        <f>VLOOKUP(A829,Register!B:D,3,FALSE)</f>
        <v>0,17x838x942 TH435 ALU/С</v>
      </c>
      <c r="C829" s="525" t="str">
        <f>VLOOKUP(B829,'Tech. sheet (2)'!A:G,5,FALSE)</f>
        <v>0,17x838x942 2,8/2,8 TH435</v>
      </c>
      <c r="D829" s="437" t="str">
        <f>VLOOKUP(B829,'Tech. sheet (2)'!A:G,6,FALSE)</f>
        <v>T-838-942-170TH435S2828-HBI</v>
      </c>
      <c r="E829" s="436" t="str">
        <f>VLOOKUP(B829,'Tech. sheet (2)'!A:H,8,FALSE)</f>
        <v>ПРЯМ</v>
      </c>
      <c r="F829" s="436" t="str">
        <f>VLOOKUP(B829,'Tech. sheet (2)'!A:J,9,FALSE)</f>
        <v>917х813</v>
      </c>
      <c r="G829" s="436">
        <f>VLOOKUP(B829,'Tech. sheet (2)'!A:J,10,FALSE)</f>
        <v>1500</v>
      </c>
      <c r="H829" s="436">
        <f>VLOOKUP(A829,Register!B:E,4,FALSE)</f>
        <v>200</v>
      </c>
      <c r="I829" s="129">
        <v>45069.0</v>
      </c>
      <c r="J829" s="270"/>
      <c r="K829" s="270"/>
      <c r="L829" s="270"/>
      <c r="M829" s="270"/>
      <c r="N829" s="270"/>
      <c r="O829" s="270"/>
      <c r="P829" s="270"/>
      <c r="Q829" s="270"/>
      <c r="R829" s="270"/>
      <c r="S829" s="270"/>
      <c r="T829" s="270"/>
      <c r="U829" s="270"/>
      <c r="V829" s="270"/>
      <c r="W829" s="270"/>
      <c r="X829" s="270"/>
      <c r="Y829" s="270"/>
      <c r="Z829" s="270"/>
    </row>
    <row r="830" ht="15.75" customHeight="1">
      <c r="A830" s="111" t="s">
        <v>2088</v>
      </c>
      <c r="B830" s="111" t="str">
        <f>VLOOKUP(A830,Register!B:D,3,FALSE)</f>
        <v>OT62-ELQ6216A2A ver2</v>
      </c>
      <c r="C830" s="525" t="str">
        <f>VLOOKUP(B830,'Tech. sheet (2)'!A:G,5,FALSE)</f>
        <v>0,17x954x848 2,8/2,8 TH435</v>
      </c>
      <c r="D830" s="437" t="str">
        <f>VLOOKUP(B830,'Tech. sheet (2)'!A:G,6,FALSE)</f>
        <v>M-954-848-170TH435S2828-HBI</v>
      </c>
      <c r="E830" s="436" t="str">
        <f>VLOOKUP(B830,'Tech. sheet (2)'!A:H,8,FALSE)</f>
        <v>СКРОЛЛ</v>
      </c>
      <c r="F830" s="436" t="str">
        <f>VLOOKUP(B830,'Tech. sheet (2)'!A:J,9,FALSE)</f>
        <v>830x917</v>
      </c>
      <c r="G830" s="436">
        <f>VLOOKUP(B830,'Tech. sheet (2)'!A:J,10,FALSE)</f>
        <v>1500</v>
      </c>
      <c r="H830" s="436">
        <f>VLOOKUP(A830,Register!B:E,4,FALSE)</f>
        <v>20000</v>
      </c>
      <c r="I830" s="129">
        <v>45069.0</v>
      </c>
      <c r="J830" s="270"/>
      <c r="K830" s="270"/>
      <c r="L830" s="270"/>
      <c r="M830" s="270"/>
      <c r="N830" s="270"/>
      <c r="O830" s="270"/>
      <c r="P830" s="270"/>
      <c r="Q830" s="270"/>
      <c r="R830" s="270"/>
      <c r="S830" s="270"/>
      <c r="T830" s="270"/>
      <c r="U830" s="270"/>
      <c r="V830" s="270"/>
      <c r="W830" s="270"/>
      <c r="X830" s="270"/>
      <c r="Y830" s="270"/>
      <c r="Z830" s="270"/>
    </row>
    <row r="831" ht="15.75" customHeight="1">
      <c r="A831" s="111" t="s">
        <v>2089</v>
      </c>
      <c r="B831" s="111" t="str">
        <f>VLOOKUP(A831,Register!B:D,3,FALSE)</f>
        <v>OT62-ELQ6216A2A ver2</v>
      </c>
      <c r="C831" s="525" t="str">
        <f>VLOOKUP(B831,'Tech. sheet (2)'!A:G,5,FALSE)</f>
        <v>0,17x954x848 2,8/2,8 TH435</v>
      </c>
      <c r="D831" s="437" t="str">
        <f>VLOOKUP(B831,'Tech. sheet (2)'!A:G,6,FALSE)</f>
        <v>M-954-848-170TH435S2828-HBI</v>
      </c>
      <c r="E831" s="436" t="str">
        <f>VLOOKUP(B831,'Tech. sheet (2)'!A:H,8,FALSE)</f>
        <v>СКРОЛЛ</v>
      </c>
      <c r="F831" s="436" t="str">
        <f>VLOOKUP(B831,'Tech. sheet (2)'!A:J,9,FALSE)</f>
        <v>830x917</v>
      </c>
      <c r="G831" s="436">
        <f>VLOOKUP(B831,'Tech. sheet (2)'!A:J,10,FALSE)</f>
        <v>1500</v>
      </c>
      <c r="H831" s="436">
        <f>VLOOKUP(A831,Register!B:E,4,FALSE)</f>
        <v>20000</v>
      </c>
      <c r="I831" s="129">
        <v>45069.0</v>
      </c>
      <c r="J831" s="270"/>
      <c r="K831" s="270"/>
      <c r="L831" s="270"/>
      <c r="M831" s="270"/>
      <c r="N831" s="270"/>
      <c r="O831" s="270"/>
      <c r="P831" s="270"/>
      <c r="Q831" s="270"/>
      <c r="R831" s="270"/>
      <c r="S831" s="270"/>
      <c r="T831" s="270"/>
      <c r="U831" s="270"/>
      <c r="V831" s="270"/>
      <c r="W831" s="270"/>
      <c r="X831" s="270"/>
      <c r="Y831" s="270"/>
      <c r="Z831" s="270"/>
    </row>
    <row r="832" ht="15.75" customHeight="1">
      <c r="A832" s="111" t="s">
        <v>2090</v>
      </c>
      <c r="B832" s="111" t="str">
        <f>VLOOKUP(A832,Register!B:D,3,FALSE)</f>
        <v>0,17x838x942 ALU/С</v>
      </c>
      <c r="C832" s="525" t="str">
        <f>VLOOKUP(B832,'Tech. sheet (2)'!A:G,5,FALSE)</f>
        <v>0,17x838x942 2,0/2,8 TH550</v>
      </c>
      <c r="D832" s="437" t="str">
        <f>VLOOKUP(B832,'Tech. sheet (2)'!A:G,6,FALSE)</f>
        <v>T-838-942-170TH550F2820-HBI</v>
      </c>
      <c r="E832" s="436" t="str">
        <f>VLOOKUP(B832,'Tech. sheet (2)'!A:H,8,FALSE)</f>
        <v>ПРЯМ</v>
      </c>
      <c r="F832" s="436" t="str">
        <f>VLOOKUP(B832,'Tech. sheet (2)'!A:J,9,FALSE)</f>
        <v>917х813</v>
      </c>
      <c r="G832" s="436">
        <f>VLOOKUP(B832,'Tech. sheet (2)'!A:J,10,FALSE)</f>
        <v>1500</v>
      </c>
      <c r="H832" s="436">
        <f>VLOOKUP(A832,Register!B:E,4,FALSE)</f>
        <v>20000</v>
      </c>
      <c r="I832" s="129">
        <v>45069.0</v>
      </c>
      <c r="J832" s="270"/>
      <c r="K832" s="270"/>
      <c r="L832" s="270"/>
      <c r="M832" s="270"/>
      <c r="N832" s="270"/>
      <c r="O832" s="270"/>
      <c r="P832" s="270"/>
      <c r="Q832" s="270"/>
      <c r="R832" s="270"/>
      <c r="S832" s="270"/>
      <c r="T832" s="270"/>
      <c r="U832" s="270"/>
      <c r="V832" s="270"/>
      <c r="W832" s="270"/>
      <c r="X832" s="270"/>
      <c r="Y832" s="270"/>
      <c r="Z832" s="270"/>
    </row>
    <row r="833" ht="15.75" customHeight="1">
      <c r="A833" s="111" t="s">
        <v>2081</v>
      </c>
      <c r="B833" s="111" t="str">
        <f>VLOOKUP(A833,Register!B:D,3,FALSE)</f>
        <v>0,17x838x942 ALU/С</v>
      </c>
      <c r="C833" s="525" t="str">
        <f>VLOOKUP(B833,'Tech. sheet (2)'!A:G,5,FALSE)</f>
        <v>0,17x838x942 2,0/2,8 TH550</v>
      </c>
      <c r="D833" s="437" t="str">
        <f>VLOOKUP(B833,'Tech. sheet (2)'!A:G,6,FALSE)</f>
        <v>T-838-942-170TH550F2820-HBI</v>
      </c>
      <c r="E833" s="436" t="str">
        <f>VLOOKUP(B833,'Tech. sheet (2)'!A:H,8,FALSE)</f>
        <v>ПРЯМ</v>
      </c>
      <c r="F833" s="436" t="str">
        <f>VLOOKUP(B833,'Tech. sheet (2)'!A:J,9,FALSE)</f>
        <v>917х813</v>
      </c>
      <c r="G833" s="436">
        <f>VLOOKUP(B833,'Tech. sheet (2)'!A:J,10,FALSE)</f>
        <v>1500</v>
      </c>
      <c r="H833" s="436">
        <f>VLOOKUP(A833,Register!B:E,4,FALSE)</f>
        <v>30000</v>
      </c>
      <c r="I833" s="129">
        <v>45070.0</v>
      </c>
      <c r="J833" s="270"/>
      <c r="K833" s="270"/>
      <c r="L833" s="270"/>
      <c r="M833" s="270"/>
      <c r="N833" s="270"/>
      <c r="O833" s="270"/>
      <c r="P833" s="270"/>
      <c r="Q833" s="270"/>
      <c r="R833" s="270"/>
      <c r="S833" s="270"/>
      <c r="T833" s="270"/>
      <c r="U833" s="270"/>
      <c r="V833" s="270"/>
      <c r="W833" s="270"/>
      <c r="X833" s="270"/>
      <c r="Y833" s="270"/>
      <c r="Z833" s="270"/>
    </row>
    <row r="834" ht="15.75" customHeight="1">
      <c r="A834" s="111" t="s">
        <v>2091</v>
      </c>
      <c r="B834" s="111" t="str">
        <f>VLOOKUP(A834,Register!B:D,3,FALSE)</f>
        <v>OT062-ELQ6216A3A USK</v>
      </c>
      <c r="C834" s="525" t="str">
        <f>VLOOKUP(B834,'Tech. sheet (2)'!A:G,5,FALSE)</f>
        <v>0,16x954x848 2,8/2,8 TH520</v>
      </c>
      <c r="D834" s="437" t="str">
        <f>VLOOKUP(B834,'Tech. sheet (2)'!A:G,6,FALSE)</f>
        <v>M-954-848-160TH520S2828-USK</v>
      </c>
      <c r="E834" s="436" t="str">
        <f>VLOOKUP(B834,'Tech. sheet (2)'!A:H,8,FALSE)</f>
        <v>СКРОЛЛ</v>
      </c>
      <c r="F834" s="436" t="str">
        <f>VLOOKUP(B834,'Tech. sheet (2)'!A:J,9,FALSE)</f>
        <v>830x917</v>
      </c>
      <c r="G834" s="436">
        <f>VLOOKUP(B834,'Tech. sheet (2)'!A:J,10,FALSE)</f>
        <v>1500</v>
      </c>
      <c r="H834" s="436">
        <f>VLOOKUP(A834,Register!B:E,4,FALSE)</f>
        <v>10000</v>
      </c>
      <c r="I834" s="129">
        <v>45070.0</v>
      </c>
      <c r="J834" s="270"/>
      <c r="K834" s="270"/>
      <c r="L834" s="270"/>
      <c r="M834" s="270"/>
      <c r="N834" s="270"/>
      <c r="O834" s="270"/>
      <c r="P834" s="270"/>
      <c r="Q834" s="270"/>
      <c r="R834" s="270"/>
      <c r="S834" s="270"/>
      <c r="T834" s="270"/>
      <c r="U834" s="270"/>
      <c r="V834" s="270"/>
      <c r="W834" s="270"/>
      <c r="X834" s="270"/>
      <c r="Y834" s="270"/>
      <c r="Z834" s="270"/>
    </row>
    <row r="835" ht="15.75" customHeight="1">
      <c r="A835" s="111" t="s">
        <v>2053</v>
      </c>
      <c r="B835" s="111" t="str">
        <f>VLOOKUP(A835,Register!B:D,3,FALSE)</f>
        <v>OT62-ELQ6216A2A  BAO </v>
      </c>
      <c r="C835" s="525" t="str">
        <f>VLOOKUP(B835,'Tech. sheet (2)'!A:G,5,FALSE)</f>
        <v>0,17x954x848 2,8/2,8 TH435</v>
      </c>
      <c r="D835" s="437" t="str">
        <f>VLOOKUP(B835,'Tech. sheet (2)'!A:G,6,FALSE)</f>
        <v>M-954-848-170TH435S2828-BAO</v>
      </c>
      <c r="E835" s="436" t="str">
        <f>VLOOKUP(B835,'Tech. sheet (2)'!A:H,8,FALSE)</f>
        <v>СКРОЛЛ</v>
      </c>
      <c r="F835" s="436" t="str">
        <f>VLOOKUP(B835,'Tech. sheet (2)'!A:J,9,FALSE)</f>
        <v>830x917</v>
      </c>
      <c r="G835" s="436">
        <f>VLOOKUP(B835,'Tech. sheet (2)'!A:J,10,FALSE)</f>
        <v>1500</v>
      </c>
      <c r="H835" s="436">
        <f>VLOOKUP(A835,Register!B:E,4,FALSE)</f>
        <v>25000</v>
      </c>
      <c r="I835" s="129">
        <v>45070.0</v>
      </c>
      <c r="J835" s="270"/>
      <c r="K835" s="270"/>
      <c r="L835" s="270"/>
      <c r="M835" s="270"/>
      <c r="N835" s="270"/>
      <c r="O835" s="270"/>
      <c r="P835" s="270"/>
      <c r="Q835" s="270"/>
      <c r="R835" s="270"/>
      <c r="S835" s="270"/>
      <c r="T835" s="270"/>
      <c r="U835" s="270"/>
      <c r="V835" s="270"/>
      <c r="W835" s="270"/>
      <c r="X835" s="270"/>
      <c r="Y835" s="270"/>
      <c r="Z835" s="270"/>
    </row>
    <row r="836" ht="15.75" customHeight="1">
      <c r="A836" s="111" t="s">
        <v>2093</v>
      </c>
      <c r="B836" s="111" t="str">
        <f>VLOOKUP(A836,Register!B:D,3,FALSE)</f>
        <v>OT070-ELQ7033A2A  BAO</v>
      </c>
      <c r="C836" s="525" t="str">
        <f>VLOOKUP(B836,'Tech. sheet (2)'!A:G,5,FALSE)</f>
        <v>0,17x922x868 2,8/2,8 TH580</v>
      </c>
      <c r="D836" s="437" t="str">
        <f>VLOOKUP(B836,'Tech. sheet (2)'!A:G,6,FALSE)</f>
        <v>M-922-868-170TH580S2828-BAO  </v>
      </c>
      <c r="E836" s="436" t="str">
        <f>VLOOKUP(B836,'Tech. sheet (2)'!A:H,8,FALSE)</f>
        <v>СКРОЛЛ</v>
      </c>
      <c r="F836" s="436" t="str">
        <f>VLOOKUP(B836,'Tech. sheet (2)'!A:J,9,FALSE)</f>
        <v>884х850</v>
      </c>
      <c r="G836" s="436">
        <f>VLOOKUP(B836,'Tech. sheet (2)'!A:J,10,FALSE)</f>
        <v>1500</v>
      </c>
      <c r="H836" s="436">
        <f>VLOOKUP(A836,Register!B:E,4,FALSE)</f>
        <v>25000</v>
      </c>
      <c r="I836" s="129">
        <v>45070.0</v>
      </c>
      <c r="J836" s="270"/>
      <c r="K836" s="270"/>
      <c r="L836" s="270"/>
      <c r="M836" s="270"/>
      <c r="N836" s="270"/>
      <c r="O836" s="270"/>
      <c r="P836" s="270"/>
      <c r="Q836" s="270"/>
      <c r="R836" s="270"/>
      <c r="S836" s="270"/>
      <c r="T836" s="270"/>
      <c r="U836" s="270"/>
      <c r="V836" s="270"/>
      <c r="W836" s="270"/>
      <c r="X836" s="270"/>
      <c r="Y836" s="270"/>
      <c r="Z836" s="270"/>
    </row>
    <row r="837" ht="15.75" customHeight="1">
      <c r="A837" s="111" t="s">
        <v>2095</v>
      </c>
      <c r="B837" s="111" t="str">
        <f>VLOOKUP(A837,Register!B:D,3,FALSE)</f>
        <v>0,17x922x868 HBI TH550 BLANK</v>
      </c>
      <c r="C837" s="525" t="str">
        <f>VLOOKUP(B837,'Tech. sheet (2)'!A:G,5,FALSE)</f>
        <v>0,17x922x868 2,8/2,8 TH550</v>
      </c>
      <c r="D837" s="437" t="str">
        <f>VLOOKUP(B837,'Tech. sheet (2)'!A:G,6,FALSE)</f>
        <v>M-922-868-170TH550F2828-HBI BLANK</v>
      </c>
      <c r="E837" s="436" t="str">
        <f>VLOOKUP(B837,'Tech. sheet (2)'!A:H,8,FALSE)</f>
        <v>СКРОЛЛ</v>
      </c>
      <c r="F837" s="436" t="str">
        <f>VLOOKUP(B837,'Tech. sheet (2)'!A:J,9,FALSE)</f>
        <v>884х850</v>
      </c>
      <c r="G837" s="436">
        <f>VLOOKUP(B837,'Tech. sheet (2)'!A:J,10,FALSE)</f>
        <v>1500</v>
      </c>
      <c r="H837" s="436">
        <f>VLOOKUP(A837,Register!B:E,4,FALSE)</f>
        <v>18000</v>
      </c>
      <c r="I837" s="129">
        <v>45070.0</v>
      </c>
      <c r="J837" s="270"/>
      <c r="K837" s="270"/>
      <c r="L837" s="270"/>
      <c r="M837" s="270"/>
      <c r="N837" s="270"/>
      <c r="O837" s="270"/>
      <c r="P837" s="270"/>
      <c r="Q837" s="270"/>
      <c r="R837" s="270"/>
      <c r="S837" s="270"/>
      <c r="T837" s="270"/>
      <c r="U837" s="270"/>
      <c r="V837" s="270"/>
      <c r="W837" s="270"/>
      <c r="X837" s="270"/>
      <c r="Y837" s="270"/>
      <c r="Z837" s="270"/>
    </row>
    <row r="838" ht="15.75" customHeight="1">
      <c r="A838" s="111" t="s">
        <v>2096</v>
      </c>
      <c r="B838" s="111" t="str">
        <f>VLOOKUP(A838,Register!B:D,3,FALSE)</f>
        <v>0,15x975x925 G/C USK</v>
      </c>
      <c r="C838" s="525" t="str">
        <f>VLOOKUP(B838,'Tech. sheet (2)'!A:G,5,FALSE)</f>
        <v>0,15x975x925 2,8/2,8 TS550</v>
      </c>
      <c r="D838" s="437" t="str">
        <f>VLOOKUP(B838,'Tech. sheet (2)'!A:G,6,FALSE)</f>
        <v>T-975-925-150TS550S2828-USK</v>
      </c>
      <c r="E838" s="436" t="str">
        <f>VLOOKUP(B838,'Tech. sheet (2)'!A:H,8,FALSE)</f>
        <v>ПРЯМ</v>
      </c>
      <c r="F838" s="436" t="str">
        <f>VLOOKUP(B838,'Tech. sheet (2)'!A:J,9,FALSE)</f>
        <v>900 х 950</v>
      </c>
      <c r="G838" s="436">
        <f>VLOOKUP(B838,'Tech. sheet (2)'!A:J,10,FALSE)</f>
        <v>1500</v>
      </c>
      <c r="H838" s="436">
        <f>VLOOKUP(A838,Register!B:E,4,FALSE)</f>
        <v>7000</v>
      </c>
      <c r="I838" s="129">
        <v>45071.0</v>
      </c>
      <c r="J838" s="270"/>
      <c r="K838" s="270"/>
      <c r="L838" s="270"/>
      <c r="M838" s="270"/>
      <c r="N838" s="270"/>
      <c r="O838" s="270"/>
      <c r="P838" s="270"/>
      <c r="Q838" s="270"/>
      <c r="R838" s="270"/>
      <c r="S838" s="270"/>
      <c r="T838" s="270"/>
      <c r="U838" s="270"/>
      <c r="V838" s="270"/>
      <c r="W838" s="270"/>
      <c r="X838" s="270"/>
      <c r="Y838" s="270"/>
      <c r="Z838" s="270"/>
    </row>
    <row r="839" ht="15.75" customHeight="1">
      <c r="A839" s="111" t="s">
        <v>2097</v>
      </c>
      <c r="B839" s="111" t="str">
        <f>VLOOKUP(A839,Register!B:D,3,FALSE)</f>
        <v>0,14x975x925 W/K USK</v>
      </c>
      <c r="C839" s="525" t="str">
        <f>VLOOKUP(B839,'Tech. sheet (2)'!A:G,5,FALSE)</f>
        <v>0,14x975x925 2,8/2,8 TS550</v>
      </c>
      <c r="D839" s="437" t="str">
        <f>VLOOKUP(B839,'Tech. sheet (2)'!A:G,6,FALSE)</f>
        <v>T-975-925-140TS550S2828-USK</v>
      </c>
      <c r="E839" s="436" t="str">
        <f>VLOOKUP(B839,'Tech. sheet (2)'!A:H,8,FALSE)</f>
        <v>ПРЯМ</v>
      </c>
      <c r="F839" s="436" t="str">
        <f>VLOOKUP(B839,'Tech. sheet (2)'!A:J,9,FALSE)</f>
        <v>900 х 950</v>
      </c>
      <c r="G839" s="436">
        <f>VLOOKUP(B839,'Tech. sheet (2)'!A:J,10,FALSE)</f>
        <v>1500</v>
      </c>
      <c r="H839" s="436">
        <f>VLOOKUP(A839,Register!B:E,4,FALSE)</f>
        <v>7000</v>
      </c>
      <c r="I839" s="129">
        <v>45071.0</v>
      </c>
      <c r="J839" s="270"/>
      <c r="K839" s="270"/>
      <c r="L839" s="270"/>
      <c r="M839" s="270"/>
      <c r="N839" s="270"/>
      <c r="O839" s="270"/>
      <c r="P839" s="270"/>
      <c r="Q839" s="270"/>
      <c r="R839" s="270"/>
      <c r="S839" s="270"/>
      <c r="T839" s="270"/>
      <c r="U839" s="270"/>
      <c r="V839" s="270"/>
      <c r="W839" s="270"/>
      <c r="X839" s="270"/>
      <c r="Y839" s="270"/>
      <c r="Z839" s="270"/>
    </row>
    <row r="840" ht="15.75" customHeight="1">
      <c r="A840" s="111" t="s">
        <v>2098</v>
      </c>
      <c r="B840" s="111" t="str">
        <f>VLOOKUP(A840,Register!B:D,3,FALSE)</f>
        <v>0,17x896x795 BLANK</v>
      </c>
      <c r="C840" s="525" t="str">
        <f>VLOOKUP(B840,'Tech. sheet (2)'!A:G,5,FALSE)</f>
        <v>0,17x896x795 2,8/2,8 TH550</v>
      </c>
      <c r="D840" s="437" t="str">
        <f>VLOOKUP(B840,'Tech. sheet (2)'!A:G,6,FALSE)</f>
        <v>T-896-795-170TH550F2828-HBI BLANK</v>
      </c>
      <c r="E840" s="436" t="str">
        <f>VLOOKUP(B840,'Tech. sheet (2)'!A:H,8,FALSE)</f>
        <v>ПРЯМ</v>
      </c>
      <c r="F840" s="436" t="str">
        <f>VLOOKUP(B840,'Tech. sheet (2)'!A:J,9,FALSE)</f>
        <v>770х869</v>
      </c>
      <c r="G840" s="436">
        <f>VLOOKUP(B840,'Tech. sheet (2)'!A:J,10,FALSE)</f>
        <v>1500</v>
      </c>
      <c r="H840" s="436">
        <f>VLOOKUP(A840,Register!B:E,4,FALSE)</f>
        <v>35000</v>
      </c>
      <c r="I840" s="129">
        <v>45071.0</v>
      </c>
      <c r="J840" s="270"/>
      <c r="K840" s="270"/>
      <c r="L840" s="270"/>
      <c r="M840" s="270"/>
      <c r="N840" s="270"/>
      <c r="O840" s="270"/>
      <c r="P840" s="270"/>
      <c r="Q840" s="270"/>
      <c r="R840" s="270"/>
      <c r="S840" s="270"/>
      <c r="T840" s="270"/>
      <c r="U840" s="270"/>
      <c r="V840" s="270"/>
      <c r="W840" s="270"/>
      <c r="X840" s="270"/>
      <c r="Y840" s="270"/>
      <c r="Z840" s="270"/>
    </row>
    <row r="841" ht="15.75" customHeight="1">
      <c r="A841" s="111" t="s">
        <v>2100</v>
      </c>
      <c r="B841" s="111" t="str">
        <f>VLOOKUP(A841,Register!B:D,3,FALSE)</f>
        <v>0,17x896x795 BLANK</v>
      </c>
      <c r="C841" s="525" t="str">
        <f>VLOOKUP(B841,'Tech. sheet (2)'!A:G,5,FALSE)</f>
        <v>0,17x896x795 2,8/2,8 TH550</v>
      </c>
      <c r="D841" s="437" t="str">
        <f>VLOOKUP(B841,'Tech. sheet (2)'!A:G,6,FALSE)</f>
        <v>T-896-795-170TH550F2828-HBI BLANK</v>
      </c>
      <c r="E841" s="436" t="str">
        <f>VLOOKUP(B841,'Tech. sheet (2)'!A:H,8,FALSE)</f>
        <v>ПРЯМ</v>
      </c>
      <c r="F841" s="436" t="str">
        <f>VLOOKUP(B841,'Tech. sheet (2)'!A:J,9,FALSE)</f>
        <v>770х869</v>
      </c>
      <c r="G841" s="436">
        <f>VLOOKUP(B841,'Tech. sheet (2)'!A:J,10,FALSE)</f>
        <v>1500</v>
      </c>
      <c r="H841" s="436">
        <f>VLOOKUP(A841,Register!B:E,4,FALSE)</f>
        <v>30000</v>
      </c>
      <c r="I841" s="129">
        <v>45071.0</v>
      </c>
      <c r="J841" s="270"/>
      <c r="K841" s="270"/>
      <c r="L841" s="270"/>
      <c r="M841" s="270"/>
      <c r="N841" s="270"/>
      <c r="O841" s="270"/>
      <c r="P841" s="270"/>
      <c r="Q841" s="270"/>
      <c r="R841" s="270"/>
      <c r="S841" s="270"/>
      <c r="T841" s="270"/>
      <c r="U841" s="270"/>
      <c r="V841" s="270"/>
      <c r="W841" s="270"/>
      <c r="X841" s="270"/>
      <c r="Y841" s="270"/>
      <c r="Z841" s="270"/>
    </row>
    <row r="842" ht="15.75" customHeight="1">
      <c r="A842" s="111" t="s">
        <v>2101</v>
      </c>
      <c r="B842" s="111" t="str">
        <f>VLOOKUP(A842,Register!B:D,3,FALSE)</f>
        <v>0,16x942x790 ALU/С</v>
      </c>
      <c r="C842" s="525" t="str">
        <f>VLOOKUP(B842,'Tech. sheet (2)'!A:G,5,FALSE)</f>
        <v>0,16x942x790 2,0/2,0 TS340</v>
      </c>
      <c r="D842" s="437" t="str">
        <f>VLOOKUP(B842,'Tech. sheet (2)'!A:G,6,FALSE)</f>
        <v>M-942-790-160TS340S2020-RAS</v>
      </c>
      <c r="E842" s="436" t="str">
        <f>VLOOKUP(B842,'Tech. sheet (2)'!A:H,8,FALSE)</f>
        <v>СКРОЛЛ</v>
      </c>
      <c r="F842" s="436" t="str">
        <f>VLOOKUP(B842,'Tech. sheet (2)'!A:J,9,FALSE)</f>
        <v>830х917</v>
      </c>
      <c r="G842" s="436">
        <f>VLOOKUP(B842,'Tech. sheet (2)'!A:J,10,FALSE)</f>
        <v>1700</v>
      </c>
      <c r="H842" s="436">
        <f>VLOOKUP(A842,Register!B:E,4,FALSE)</f>
        <v>10000</v>
      </c>
      <c r="I842" s="129">
        <v>45071.0</v>
      </c>
      <c r="J842" s="270"/>
      <c r="K842" s="270"/>
      <c r="L842" s="270"/>
      <c r="M842" s="270"/>
      <c r="N842" s="270"/>
      <c r="O842" s="270"/>
      <c r="P842" s="270"/>
      <c r="Q842" s="270"/>
      <c r="R842" s="270"/>
      <c r="S842" s="270"/>
      <c r="T842" s="270"/>
      <c r="U842" s="270"/>
      <c r="V842" s="270"/>
      <c r="W842" s="270"/>
      <c r="X842" s="270"/>
      <c r="Y842" s="270"/>
      <c r="Z842" s="270"/>
    </row>
    <row r="843" ht="15.75" customHeight="1">
      <c r="A843" s="111" t="s">
        <v>2102</v>
      </c>
      <c r="B843" s="111" t="str">
        <f>VLOOKUP(A843,Register!B:D,3,FALSE)</f>
        <v>0,16x942x790 ALU/С USK</v>
      </c>
      <c r="C843" s="525" t="str">
        <f>VLOOKUP(B843,'Tech. sheet (2)'!A:G,5,FALSE)</f>
        <v>0,16x942x790 2,0/2,0 TS480</v>
      </c>
      <c r="D843" s="437" t="str">
        <f>VLOOKUP(B843,'Tech. sheet (2)'!A:G,6,FALSE)</f>
        <v>M-942-790-160TS480S2020-USK  </v>
      </c>
      <c r="E843" s="436" t="str">
        <f>VLOOKUP(B843,'Tech. sheet (2)'!A:H,8,FALSE)</f>
        <v>СКРОЛЛ</v>
      </c>
      <c r="F843" s="436" t="str">
        <f>VLOOKUP(B843,'Tech. sheet (2)'!A:J,9,FALSE)</f>
        <v>830х917</v>
      </c>
      <c r="G843" s="436">
        <f>VLOOKUP(B843,'Tech. sheet (2)'!A:J,10,FALSE)</f>
        <v>1700</v>
      </c>
      <c r="H843" s="436">
        <f>VLOOKUP(A843,Register!B:E,4,FALSE)</f>
        <v>32000</v>
      </c>
      <c r="I843" s="129">
        <v>45071.0</v>
      </c>
      <c r="J843" s="270"/>
      <c r="K843" s="270"/>
      <c r="L843" s="270"/>
      <c r="M843" s="270"/>
      <c r="N843" s="270"/>
      <c r="O843" s="270"/>
      <c r="P843" s="270"/>
      <c r="Q843" s="270"/>
      <c r="R843" s="270"/>
      <c r="S843" s="270"/>
      <c r="T843" s="270"/>
      <c r="U843" s="270"/>
      <c r="V843" s="270"/>
      <c r="W843" s="270"/>
      <c r="X843" s="270"/>
      <c r="Y843" s="270"/>
      <c r="Z843" s="270"/>
    </row>
    <row r="844" ht="15.75" customHeight="1">
      <c r="A844" s="111" t="s">
        <v>2103</v>
      </c>
      <c r="B844" s="111" t="str">
        <f>VLOOKUP(A844,Register!B:D,3,FALSE)</f>
        <v>OT96 Alu/C HBI auto</v>
      </c>
      <c r="C844" s="525" t="str">
        <f>VLOOKUP(B844,'Tech. sheet (2)'!A:G,5,FALSE)</f>
        <v>0,20x808x908 2,8/2,8 TH550</v>
      </c>
      <c r="D844" s="437" t="str">
        <f>VLOOKUP(B844,'Tech. sheet (2)'!A:G,6,FALSE)</f>
        <v>M-808-908-200TH550S2828-HBI</v>
      </c>
      <c r="E844" s="436" t="str">
        <f>VLOOKUP(B844,'Tech. sheet (2)'!A:H,8,FALSE)</f>
        <v>СКРОЛЛ</v>
      </c>
      <c r="F844" s="436" t="str">
        <f>VLOOKUP(B844,'Tech. sheet (2)'!A:J,9,FALSE)</f>
        <v>900х771</v>
      </c>
      <c r="G844" s="436">
        <f>VLOOKUP(B844,'Tech. sheet (2)'!A:J,10,FALSE)</f>
        <v>1600</v>
      </c>
      <c r="H844" s="436">
        <f>VLOOKUP(A844,Register!B:E,4,FALSE)</f>
        <v>20000</v>
      </c>
      <c r="I844" s="129">
        <v>45075.0</v>
      </c>
      <c r="J844" s="270"/>
      <c r="K844" s="270"/>
      <c r="L844" s="270"/>
      <c r="M844" s="270"/>
      <c r="N844" s="270"/>
      <c r="O844" s="270"/>
      <c r="P844" s="270"/>
      <c r="Q844" s="270"/>
      <c r="R844" s="270"/>
      <c r="S844" s="270"/>
      <c r="T844" s="270"/>
      <c r="U844" s="270"/>
      <c r="V844" s="270"/>
      <c r="W844" s="270"/>
      <c r="X844" s="270"/>
      <c r="Y844" s="270"/>
      <c r="Z844" s="270"/>
    </row>
    <row r="845" ht="15.75" customHeight="1">
      <c r="A845" s="111" t="s">
        <v>2104</v>
      </c>
      <c r="B845" s="111" t="str">
        <f>VLOOKUP(A845,Register!B:D,3,FALSE)</f>
        <v>OT96-15VK05 HBIS</v>
      </c>
      <c r="C845" s="525" t="str">
        <f>VLOOKUP(B845,'Tech. sheet (2)'!A:G,5,FALSE)</f>
        <v>0,20x808x908 2,8/2,8 TH550</v>
      </c>
      <c r="D845" s="437" t="str">
        <f>VLOOKUP(B845,'Tech. sheet (2)'!A:G,6,FALSE)</f>
        <v>M-808-908-200TH550S2828-HBI</v>
      </c>
      <c r="E845" s="436" t="str">
        <f>VLOOKUP(B845,'Tech. sheet (2)'!A:H,8,FALSE)</f>
        <v>СКРОЛЛ</v>
      </c>
      <c r="F845" s="436" t="str">
        <f>VLOOKUP(B845,'Tech. sheet (2)'!A:J,9,FALSE)</f>
        <v>900х771</v>
      </c>
      <c r="G845" s="436">
        <f>VLOOKUP(B845,'Tech. sheet (2)'!A:J,10,FALSE)</f>
        <v>1600</v>
      </c>
      <c r="H845" s="436">
        <f>VLOOKUP(A845,Register!B:E,4,FALSE)</f>
        <v>20000</v>
      </c>
      <c r="I845" s="129">
        <v>45075.0</v>
      </c>
      <c r="J845" s="270"/>
      <c r="K845" s="270"/>
      <c r="L845" s="270"/>
      <c r="M845" s="270"/>
      <c r="N845" s="270"/>
      <c r="O845" s="270"/>
      <c r="P845" s="270"/>
      <c r="Q845" s="270"/>
      <c r="R845" s="270"/>
      <c r="S845" s="270"/>
      <c r="T845" s="270"/>
      <c r="U845" s="270"/>
      <c r="V845" s="270"/>
      <c r="W845" s="270"/>
      <c r="X845" s="270"/>
      <c r="Y845" s="270"/>
      <c r="Z845" s="270"/>
    </row>
    <row r="846" ht="15.75" customHeight="1">
      <c r="A846" s="141" t="s">
        <v>2105</v>
      </c>
      <c r="B846" s="111" t="str">
        <f>VLOOKUP(A846,Register!B:D,3,FALSE)</f>
        <v>OT153-ELQ1554A0A BAO</v>
      </c>
      <c r="C846" s="525" t="str">
        <f>VLOOKUP(B846,'Tech. sheet (2)'!A:G,5,FALSE)</f>
        <v>0,27x950x876 5,6/2,8 TH435 </v>
      </c>
      <c r="D846" s="437" t="str">
        <f>VLOOKUP(B846,'Tech. sheet (2)'!A:G,6,FALSE)</f>
        <v>M-950-876-270TH435F5628-BAO</v>
      </c>
      <c r="E846" s="436" t="str">
        <f>VLOOKUP(B846,'Tech. sheet (2)'!A:H,8,FALSE)</f>
        <v>СКРОЛЛ</v>
      </c>
      <c r="F846" s="436" t="str">
        <f>VLOOKUP(B846,'Tech. sheet (2)'!A:J,9,FALSE)</f>
        <v>920х935</v>
      </c>
      <c r="G846" s="436">
        <f>VLOOKUP(B846,'Tech. sheet (2)'!A:J,10,FALSE)</f>
        <v>1100</v>
      </c>
      <c r="H846" s="436">
        <f>VLOOKUP(A846,Register!B:E,4,FALSE)</f>
        <v>31000</v>
      </c>
      <c r="I846" s="129">
        <v>45075.0</v>
      </c>
      <c r="J846" s="270"/>
      <c r="K846" s="270"/>
      <c r="L846" s="270"/>
      <c r="M846" s="270"/>
      <c r="N846" s="270"/>
      <c r="O846" s="270"/>
      <c r="P846" s="270"/>
      <c r="Q846" s="270"/>
      <c r="R846" s="270"/>
      <c r="S846" s="270"/>
      <c r="T846" s="270"/>
      <c r="U846" s="270"/>
      <c r="V846" s="270"/>
      <c r="W846" s="270"/>
      <c r="X846" s="270"/>
      <c r="Y846" s="270"/>
      <c r="Z846" s="270"/>
    </row>
    <row r="847" ht="15.75" customHeight="1">
      <c r="A847" s="111" t="s">
        <v>2106</v>
      </c>
      <c r="B847" s="111" t="str">
        <f>VLOOKUP(A847,Register!B:D,3,FALSE)</f>
        <v>0,17x896x795 BLANK</v>
      </c>
      <c r="C847" s="525" t="str">
        <f>VLOOKUP(B847,'Tech. sheet (2)'!A:G,5,FALSE)</f>
        <v>0,17x896x795 2,8/2,8 TH550</v>
      </c>
      <c r="D847" s="437" t="str">
        <f>VLOOKUP(B847,'Tech. sheet (2)'!A:G,6,FALSE)</f>
        <v>T-896-795-170TH550F2828-HBI BLANK</v>
      </c>
      <c r="E847" s="436" t="str">
        <f>VLOOKUP(B847,'Tech. sheet (2)'!A:H,8,FALSE)</f>
        <v>ПРЯМ</v>
      </c>
      <c r="F847" s="436" t="str">
        <f>VLOOKUP(B847,'Tech. sheet (2)'!A:J,9,FALSE)</f>
        <v>770х869</v>
      </c>
      <c r="G847" s="436">
        <f>VLOOKUP(B847,'Tech. sheet (2)'!A:J,10,FALSE)</f>
        <v>1500</v>
      </c>
      <c r="H847" s="436">
        <f>VLOOKUP(A847,Register!B:E,4,FALSE)</f>
        <v>30000</v>
      </c>
      <c r="I847" s="129">
        <v>45075.0</v>
      </c>
      <c r="J847" s="270"/>
      <c r="K847" s="270"/>
      <c r="L847" s="270"/>
      <c r="M847" s="270"/>
      <c r="N847" s="270"/>
      <c r="O847" s="270"/>
      <c r="P847" s="270"/>
      <c r="Q847" s="270"/>
      <c r="R847" s="270"/>
      <c r="S847" s="270"/>
      <c r="T847" s="270"/>
      <c r="U847" s="270"/>
      <c r="V847" s="270"/>
      <c r="W847" s="270"/>
      <c r="X847" s="270"/>
      <c r="Y847" s="270"/>
      <c r="Z847" s="270"/>
    </row>
    <row r="848" ht="15.75" customHeight="1">
      <c r="A848" s="111" t="s">
        <v>2107</v>
      </c>
      <c r="B848" s="111" t="str">
        <f>VLOOKUP(A848,Register!B:D,3,FALSE)</f>
        <v>0,18x896x795 BAO BLANK</v>
      </c>
      <c r="C848" s="525" t="str">
        <f>VLOOKUP(B848,'Tech. sheet (2)'!A:G,5,FALSE)</f>
        <v>0,18x896x795 2,8/5,0 TH550</v>
      </c>
      <c r="D848" s="437" t="str">
        <f>VLOOKUP(B848,'Tech. sheet (2)'!A:G,6,FALSE)</f>
        <v>T-896-795-180TH550F2850-BAO BLANK</v>
      </c>
      <c r="E848" s="436" t="str">
        <f>VLOOKUP(B848,'Tech. sheet (2)'!A:H,8,FALSE)</f>
        <v>ПРЯМ</v>
      </c>
      <c r="F848" s="436" t="str">
        <f>VLOOKUP(B848,'Tech. sheet (2)'!A:J,9,FALSE)</f>
        <v>770х869</v>
      </c>
      <c r="G848" s="436">
        <f>VLOOKUP(B848,'Tech. sheet (2)'!A:J,10,FALSE)</f>
        <v>1500</v>
      </c>
      <c r="H848" s="436">
        <f>VLOOKUP(A848,Register!B:E,4,FALSE)</f>
        <v>5000</v>
      </c>
      <c r="I848" s="129">
        <v>45076.0</v>
      </c>
      <c r="J848" s="270"/>
      <c r="K848" s="270"/>
      <c r="L848" s="270"/>
      <c r="M848" s="270"/>
      <c r="N848" s="270"/>
      <c r="O848" s="270"/>
      <c r="P848" s="270"/>
      <c r="Q848" s="270"/>
      <c r="R848" s="270"/>
      <c r="S848" s="270"/>
      <c r="T848" s="270"/>
      <c r="U848" s="270"/>
      <c r="V848" s="270"/>
      <c r="W848" s="270"/>
      <c r="X848" s="270"/>
      <c r="Y848" s="270"/>
      <c r="Z848" s="270"/>
    </row>
    <row r="849" ht="15.75" customHeight="1">
      <c r="A849" s="111" t="s">
        <v>2112</v>
      </c>
      <c r="B849" s="111" t="str">
        <f>VLOOKUP(A849,Register!B:D,3,FALSE)</f>
        <v>0,18x896x795 USK BLANK</v>
      </c>
      <c r="C849" s="525" t="str">
        <f>VLOOKUP(B849,'Tech. sheet (2)'!A:G,5,FALSE)</f>
        <v>0,18x896x795 2,8/5,0 TH550</v>
      </c>
      <c r="D849" s="437" t="str">
        <f>VLOOKUP(B849,'Tech. sheet (2)'!A:G,6,FALSE)</f>
        <v>T-896-795-180TH550F2850-USK BLANK </v>
      </c>
      <c r="E849" s="436" t="str">
        <f>VLOOKUP(B849,'Tech. sheet (2)'!A:H,8,FALSE)</f>
        <v>ПРЯМ</v>
      </c>
      <c r="F849" s="436" t="str">
        <f>VLOOKUP(B849,'Tech. sheet (2)'!A:J,9,FALSE)</f>
        <v>770х869</v>
      </c>
      <c r="G849" s="436">
        <f>VLOOKUP(B849,'Tech. sheet (2)'!A:J,10,FALSE)</f>
        <v>1500</v>
      </c>
      <c r="H849" s="436">
        <f>VLOOKUP(A849,Register!B:E,4,FALSE)</f>
        <v>37000</v>
      </c>
      <c r="I849" s="129">
        <v>45076.0</v>
      </c>
      <c r="J849" s="270"/>
      <c r="K849" s="270"/>
      <c r="L849" s="270"/>
      <c r="M849" s="270"/>
      <c r="N849" s="270"/>
      <c r="O849" s="270"/>
      <c r="P849" s="270"/>
      <c r="Q849" s="270"/>
      <c r="R849" s="270"/>
      <c r="S849" s="270"/>
      <c r="T849" s="270"/>
      <c r="U849" s="270"/>
      <c r="V849" s="270"/>
      <c r="W849" s="270"/>
      <c r="X849" s="270"/>
      <c r="Y849" s="270"/>
      <c r="Z849" s="270"/>
    </row>
    <row r="850" ht="15.75" customHeight="1">
      <c r="A850" s="111" t="s">
        <v>2113</v>
      </c>
      <c r="B850" s="111" t="str">
        <f>VLOOKUP(A850,Register!B:D,3,FALSE)</f>
        <v>0,18x896x795 BLANK</v>
      </c>
      <c r="C850" s="525" t="str">
        <f>VLOOKUP(B850,'Tech. sheet (2)'!A:G,5,FALSE)</f>
        <v>0,18x896x795 2,8/5,0 TH550</v>
      </c>
      <c r="D850" s="437" t="str">
        <f>VLOOKUP(B850,'Tech. sheet (2)'!A:G,6,FALSE)</f>
        <v>T-896-795-180TH550F2850-HBI BLANK</v>
      </c>
      <c r="E850" s="436" t="str">
        <f>VLOOKUP(B850,'Tech. sheet (2)'!A:H,8,FALSE)</f>
        <v>ПРЯМ</v>
      </c>
      <c r="F850" s="436" t="str">
        <f>VLOOKUP(B850,'Tech. sheet (2)'!A:J,9,FALSE)</f>
        <v>770х869</v>
      </c>
      <c r="G850" s="436">
        <f>VLOOKUP(B850,'Tech. sheet (2)'!A:J,10,FALSE)</f>
        <v>1500</v>
      </c>
      <c r="H850" s="436">
        <f>VLOOKUP(A850,Register!B:E,4,FALSE)</f>
        <v>14000</v>
      </c>
      <c r="I850" s="129">
        <v>45076.0</v>
      </c>
      <c r="J850" s="270"/>
      <c r="K850" s="270"/>
      <c r="L850" s="270"/>
      <c r="M850" s="270"/>
      <c r="N850" s="270"/>
      <c r="O850" s="270"/>
      <c r="P850" s="270"/>
      <c r="Q850" s="270"/>
      <c r="R850" s="270"/>
      <c r="S850" s="270"/>
      <c r="T850" s="270"/>
      <c r="U850" s="270"/>
      <c r="V850" s="270"/>
      <c r="W850" s="270"/>
      <c r="X850" s="270"/>
      <c r="Y850" s="270"/>
      <c r="Z850" s="270"/>
    </row>
    <row r="851" ht="15.75" customHeight="1">
      <c r="A851" s="111" t="s">
        <v>2109</v>
      </c>
      <c r="B851" s="111" t="str">
        <f>VLOOKUP(A851,Register!B:D,3,FALSE)</f>
        <v>OT070-ELQ7013A11A BAO</v>
      </c>
      <c r="C851" s="525" t="str">
        <f>VLOOKUP(B851,'Tech. sheet (2)'!A:G,5,FALSE)</f>
        <v>0,17x922x868 2,8/2,8 TH580</v>
      </c>
      <c r="D851" s="437" t="str">
        <f>VLOOKUP(B851,'Tech. sheet (2)'!A:G,6,FALSE)</f>
        <v>M-922-868-170TH580S2828-BAO</v>
      </c>
      <c r="E851" s="436" t="str">
        <f>VLOOKUP(B851,'Tech. sheet (2)'!A:H,8,FALSE)</f>
        <v>СКРОЛЛ</v>
      </c>
      <c r="F851" s="436" t="str">
        <f>VLOOKUP(B851,'Tech. sheet (2)'!A:J,9,FALSE)</f>
        <v>884х850</v>
      </c>
      <c r="G851" s="436">
        <f>VLOOKUP(B851,'Tech. sheet (2)'!A:J,10,FALSE)</f>
        <v>1500</v>
      </c>
      <c r="H851" s="436">
        <f>VLOOKUP(A851,Register!B:E,4,FALSE)</f>
        <v>5000</v>
      </c>
      <c r="I851" s="129">
        <v>45076.0</v>
      </c>
      <c r="J851" s="270"/>
      <c r="K851" s="270"/>
      <c r="L851" s="270"/>
      <c r="M851" s="270"/>
      <c r="N851" s="270"/>
      <c r="O851" s="270"/>
      <c r="P851" s="270"/>
      <c r="Q851" s="270"/>
      <c r="R851" s="270"/>
      <c r="S851" s="270"/>
      <c r="T851" s="270"/>
      <c r="U851" s="270"/>
      <c r="V851" s="270"/>
      <c r="W851" s="270"/>
      <c r="X851" s="270"/>
      <c r="Y851" s="270"/>
      <c r="Z851" s="270"/>
    </row>
    <row r="852" ht="15.75" customHeight="1">
      <c r="A852" s="111" t="s">
        <v>2111</v>
      </c>
      <c r="B852" s="111" t="str">
        <f>VLOOKUP(A852,Register!B:D,3,FALSE)</f>
        <v>OT070-ELQ7033A2A  BAO</v>
      </c>
      <c r="C852" s="525" t="str">
        <f>VLOOKUP(B852,'Tech. sheet (2)'!A:G,5,FALSE)</f>
        <v>0,17x922x868 2,8/2,8 TH580</v>
      </c>
      <c r="D852" s="437" t="str">
        <f>VLOOKUP(B852,'Tech. sheet (2)'!A:G,6,FALSE)</f>
        <v>M-922-868-170TH580S2828-BAO  </v>
      </c>
      <c r="E852" s="436" t="str">
        <f>VLOOKUP(B852,'Tech. sheet (2)'!A:H,8,FALSE)</f>
        <v>СКРОЛЛ</v>
      </c>
      <c r="F852" s="436" t="str">
        <f>VLOOKUP(B852,'Tech. sheet (2)'!A:J,9,FALSE)</f>
        <v>884х850</v>
      </c>
      <c r="G852" s="436">
        <f>VLOOKUP(B852,'Tech. sheet (2)'!A:J,10,FALSE)</f>
        <v>1500</v>
      </c>
      <c r="H852" s="436">
        <f>VLOOKUP(A852,Register!B:E,4,FALSE)</f>
        <v>25000</v>
      </c>
      <c r="I852" s="129">
        <v>45076.0</v>
      </c>
      <c r="J852" s="270"/>
      <c r="K852" s="270"/>
      <c r="L852" s="270"/>
      <c r="M852" s="270"/>
      <c r="N852" s="270"/>
      <c r="O852" s="270"/>
      <c r="P852" s="270"/>
      <c r="Q852" s="270"/>
      <c r="R852" s="270"/>
      <c r="S852" s="270"/>
      <c r="T852" s="270"/>
      <c r="U852" s="270"/>
      <c r="V852" s="270"/>
      <c r="W852" s="270"/>
      <c r="X852" s="270"/>
      <c r="Y852" s="270"/>
      <c r="Z852" s="270"/>
    </row>
    <row r="853" ht="15.75" customHeight="1">
      <c r="A853" s="111" t="s">
        <v>2112</v>
      </c>
      <c r="B853" s="111" t="str">
        <f>VLOOKUP(A853,Register!B:D,3,FALSE)</f>
        <v>0,18x896x795 USK BLANK</v>
      </c>
      <c r="C853" s="525" t="str">
        <f>VLOOKUP(B853,'Tech. sheet (2)'!A:G,5,FALSE)</f>
        <v>0,18x896x795 2,8/5,0 TH550</v>
      </c>
      <c r="D853" s="437" t="str">
        <f>VLOOKUP(B853,'Tech. sheet (2)'!A:G,6,FALSE)</f>
        <v>T-896-795-180TH550F2850-USK BLANK </v>
      </c>
      <c r="E853" s="436" t="str">
        <f>VLOOKUP(B853,'Tech. sheet (2)'!A:H,8,FALSE)</f>
        <v>ПРЯМ</v>
      </c>
      <c r="F853" s="436" t="str">
        <f>VLOOKUP(B853,'Tech. sheet (2)'!A:J,9,FALSE)</f>
        <v>770х869</v>
      </c>
      <c r="G853" s="436">
        <f>VLOOKUP(B853,'Tech. sheet (2)'!A:J,10,FALSE)</f>
        <v>1500</v>
      </c>
      <c r="H853" s="436">
        <f>VLOOKUP(A853,Register!B:E,4,FALSE)</f>
        <v>37000</v>
      </c>
      <c r="I853" s="129">
        <v>45077.0</v>
      </c>
      <c r="J853" s="270"/>
      <c r="K853" s="270"/>
      <c r="L853" s="270"/>
      <c r="M853" s="270"/>
      <c r="N853" s="270"/>
      <c r="O853" s="270"/>
      <c r="P853" s="270"/>
      <c r="Q853" s="270"/>
      <c r="R853" s="270"/>
      <c r="S853" s="270"/>
      <c r="T853" s="270"/>
      <c r="U853" s="270"/>
      <c r="V853" s="270"/>
      <c r="W853" s="270"/>
      <c r="X853" s="270"/>
      <c r="Y853" s="270"/>
      <c r="Z853" s="270"/>
    </row>
    <row r="854" ht="15.75" customHeight="1">
      <c r="A854" s="111" t="s">
        <v>2113</v>
      </c>
      <c r="B854" s="111" t="str">
        <f>VLOOKUP(A854,Register!B:D,3,FALSE)</f>
        <v>0,18x896x795 BLANK</v>
      </c>
      <c r="C854" s="525" t="str">
        <f>VLOOKUP(B854,'Tech. sheet (2)'!A:G,5,FALSE)</f>
        <v>0,18x896x795 2,8/5,0 TH550</v>
      </c>
      <c r="D854" s="437" t="str">
        <f>VLOOKUP(B854,'Tech. sheet (2)'!A:G,6,FALSE)</f>
        <v>T-896-795-180TH550F2850-HBI BLANK</v>
      </c>
      <c r="E854" s="436" t="str">
        <f>VLOOKUP(B854,'Tech. sheet (2)'!A:H,8,FALSE)</f>
        <v>ПРЯМ</v>
      </c>
      <c r="F854" s="436" t="str">
        <f>VLOOKUP(B854,'Tech. sheet (2)'!A:J,9,FALSE)</f>
        <v>770х869</v>
      </c>
      <c r="G854" s="436">
        <f>VLOOKUP(B854,'Tech. sheet (2)'!A:J,10,FALSE)</f>
        <v>1500</v>
      </c>
      <c r="H854" s="436">
        <f>VLOOKUP(A854,Register!B:E,4,FALSE)</f>
        <v>14000</v>
      </c>
      <c r="I854" s="129">
        <v>45077.0</v>
      </c>
      <c r="J854" s="270"/>
      <c r="K854" s="270"/>
      <c r="L854" s="270"/>
      <c r="M854" s="270"/>
      <c r="N854" s="270"/>
      <c r="O854" s="270"/>
      <c r="P854" s="270"/>
      <c r="Q854" s="270"/>
      <c r="R854" s="270"/>
      <c r="S854" s="270"/>
      <c r="T854" s="270"/>
      <c r="U854" s="270"/>
      <c r="V854" s="270"/>
      <c r="W854" s="270"/>
      <c r="X854" s="270"/>
      <c r="Y854" s="270"/>
      <c r="Z854" s="270"/>
    </row>
    <row r="855" ht="15.75" customHeight="1">
      <c r="A855" s="111" t="s">
        <v>2114</v>
      </c>
      <c r="B855" s="111" t="str">
        <f>VLOOKUP(A855,Register!B:D,3,FALSE)</f>
        <v>0,19x895x907 BAO BLANK</v>
      </c>
      <c r="C855" s="525" t="str">
        <f>VLOOKUP(B855,'Tech. sheet (2)'!A:G,5,FALSE)</f>
        <v>0,19x895x907 2,8/2,0 TH550</v>
      </c>
      <c r="D855" s="437" t="str">
        <f>VLOOKUP(B855,'Tech. sheet (2)'!A:G,6,FALSE)</f>
        <v>M-895-907-190TH550F2820-BAO BLANK</v>
      </c>
      <c r="E855" s="436" t="str">
        <f>VLOOKUP(B855,'Tech. sheet (2)'!A:H,8,FALSE)</f>
        <v>СКРОЛЛ</v>
      </c>
      <c r="F855" s="436" t="str">
        <f>VLOOKUP(B855,'Tech. sheet (2)'!A:J,9,FALSE)</f>
        <v>932х870</v>
      </c>
      <c r="G855" s="436">
        <f>VLOOKUP(B855,'Tech. sheet (2)'!A:J,10,FALSE)</f>
        <v>1500</v>
      </c>
      <c r="H855" s="436">
        <f>VLOOKUP(A855,Register!B:E,4,FALSE)</f>
        <v>40000</v>
      </c>
      <c r="I855" s="129">
        <v>45077.0</v>
      </c>
      <c r="J855" s="270"/>
      <c r="K855" s="270"/>
      <c r="L855" s="270"/>
      <c r="M855" s="270"/>
      <c r="N855" s="270"/>
      <c r="O855" s="270"/>
      <c r="P855" s="270"/>
      <c r="Q855" s="270"/>
      <c r="R855" s="270"/>
      <c r="S855" s="270"/>
      <c r="T855" s="270"/>
      <c r="U855" s="270"/>
      <c r="V855" s="270"/>
      <c r="W855" s="270"/>
      <c r="X855" s="270"/>
      <c r="Y855" s="270"/>
      <c r="Z855" s="270"/>
    </row>
    <row r="856" ht="15.75" customHeight="1">
      <c r="A856" s="111" t="s">
        <v>2116</v>
      </c>
      <c r="B856" s="111" t="str">
        <f>VLOOKUP(A856,Register!B:D,3,FALSE)</f>
        <v>0,18x860x873 BAO BLANK</v>
      </c>
      <c r="C856" s="525" t="str">
        <f>VLOOKUP(B856,'Tech. sheet (2)'!A:G,5,FALSE)</f>
        <v>0,18x860x873 2,0/2,8 TH550</v>
      </c>
      <c r="D856" s="437" t="str">
        <f>VLOOKUP(B856,'Tech. sheet (2)'!A:G,6,FALSE)</f>
        <v>M-860-873-180TH550F2820-BAO BLANK </v>
      </c>
      <c r="E856" s="436" t="str">
        <f>VLOOKUP(B856,'Tech. sheet (2)'!A:H,8,FALSE)</f>
        <v>СКРОЛЛ</v>
      </c>
      <c r="F856" s="436" t="str">
        <f>VLOOKUP(B856,'Tech. sheet (2)'!A:J,9,FALSE)</f>
        <v>903х844</v>
      </c>
      <c r="G856" s="436">
        <f>VLOOKUP(B856,'Tech. sheet (2)'!A:J,10,FALSE)</f>
        <v>1500</v>
      </c>
      <c r="H856" s="436">
        <f>VLOOKUP(A856,Register!B:E,4,FALSE)</f>
        <v>25000</v>
      </c>
      <c r="I856" s="129">
        <v>45077.0</v>
      </c>
      <c r="J856" s="270"/>
      <c r="K856" s="270"/>
      <c r="L856" s="270"/>
      <c r="M856" s="270"/>
      <c r="N856" s="270"/>
      <c r="O856" s="270"/>
      <c r="P856" s="270"/>
      <c r="Q856" s="270"/>
      <c r="R856" s="270"/>
      <c r="S856" s="270"/>
      <c r="T856" s="270"/>
      <c r="U856" s="270"/>
      <c r="V856" s="270"/>
      <c r="W856" s="270"/>
      <c r="X856" s="270"/>
      <c r="Y856" s="270"/>
      <c r="Z856" s="270"/>
    </row>
    <row r="857" ht="15.75" customHeight="1">
      <c r="A857" s="111" t="s">
        <v>2118</v>
      </c>
      <c r="B857" s="111" t="str">
        <f>VLOOKUP(A857,Register!B:D,3,FALSE)</f>
        <v>0,18x860x873 BAO BLANK</v>
      </c>
      <c r="C857" s="525" t="str">
        <f>VLOOKUP(B857,'Tech. sheet (2)'!A:G,5,FALSE)</f>
        <v>0,18x860x873 2,0/2,8 TH550</v>
      </c>
      <c r="D857" s="437" t="str">
        <f>VLOOKUP(B857,'Tech. sheet (2)'!A:G,6,FALSE)</f>
        <v>M-860-873-180TH550F2820-BAO BLANK </v>
      </c>
      <c r="E857" s="436" t="str">
        <f>VLOOKUP(B857,'Tech. sheet (2)'!A:H,8,FALSE)</f>
        <v>СКРОЛЛ</v>
      </c>
      <c r="F857" s="436" t="str">
        <f>VLOOKUP(B857,'Tech. sheet (2)'!A:J,9,FALSE)</f>
        <v>903х844</v>
      </c>
      <c r="G857" s="436">
        <f>VLOOKUP(B857,'Tech. sheet (2)'!A:J,10,FALSE)</f>
        <v>1500</v>
      </c>
      <c r="H857" s="436">
        <f>VLOOKUP(A857,Register!B:E,4,FALSE)</f>
        <v>25000</v>
      </c>
      <c r="I857" s="129">
        <v>45077.0</v>
      </c>
      <c r="J857" s="270"/>
      <c r="K857" s="270"/>
      <c r="L857" s="270"/>
      <c r="M857" s="270"/>
      <c r="N857" s="270"/>
      <c r="O857" s="270"/>
      <c r="P857" s="270"/>
      <c r="Q857" s="270"/>
      <c r="R857" s="270"/>
      <c r="S857" s="270"/>
      <c r="T857" s="270"/>
      <c r="U857" s="270"/>
      <c r="V857" s="270"/>
      <c r="W857" s="270"/>
      <c r="X857" s="270"/>
      <c r="Y857" s="270"/>
      <c r="Z857" s="270"/>
    </row>
    <row r="858" ht="15.75" customHeight="1">
      <c r="A858" s="111" t="s">
        <v>2119</v>
      </c>
      <c r="B858" s="111" t="str">
        <f>VLOOKUP(A858,Register!B:D,3,FALSE)</f>
        <v>0,16x920x778 BLANK</v>
      </c>
      <c r="C858" s="525" t="str">
        <f>VLOOKUP(B858,'Tech. sheet (2)'!A:G,5,FALSE)</f>
        <v>0,16x920x778 2,8/2,8 TS340</v>
      </c>
      <c r="D858" s="437" t="str">
        <f>VLOOKUP(B858,'Tech. sheet (2)'!A:G,6,FALSE)</f>
        <v>M-920-778-160TS340S2828-RAS</v>
      </c>
      <c r="E858" s="436" t="str">
        <f>VLOOKUP(B858,'Tech. sheet (2)'!A:H,8,FALSE)</f>
        <v>СКРОЛЛ</v>
      </c>
      <c r="F858" s="436" t="str">
        <f>VLOOKUP(B858,'Tech. sheet (2)'!A:J,9,FALSE)</f>
        <v>818х895</v>
      </c>
      <c r="G858" s="436">
        <f>VLOOKUP(B858,'Tech. sheet (2)'!A:J,10,FALSE)</f>
        <v>1600</v>
      </c>
      <c r="H858" s="436">
        <f>VLOOKUP(A858,Register!B:E,4,FALSE)</f>
        <v>24000</v>
      </c>
      <c r="I858" s="129">
        <v>45078.0</v>
      </c>
      <c r="J858" s="270"/>
      <c r="K858" s="270"/>
      <c r="L858" s="270"/>
      <c r="M858" s="270"/>
      <c r="N858" s="270"/>
      <c r="O858" s="270"/>
      <c r="P858" s="270"/>
      <c r="Q858" s="270"/>
      <c r="R858" s="270"/>
      <c r="S858" s="270"/>
      <c r="T858" s="270"/>
      <c r="U858" s="270"/>
      <c r="V858" s="270"/>
      <c r="W858" s="270"/>
      <c r="X858" s="270"/>
      <c r="Y858" s="270"/>
      <c r="Z858" s="270"/>
    </row>
    <row r="859" ht="15.75" customHeight="1">
      <c r="A859" s="111" t="s">
        <v>2120</v>
      </c>
      <c r="B859" s="111" t="str">
        <f>VLOOKUP(A859,Register!B:D,3,FALSE)</f>
        <v>0,16x920x778 Alu/C</v>
      </c>
      <c r="C859" s="525" t="str">
        <f>VLOOKUP(B859,'Tech. sheet (2)'!A:G,5,FALSE)</f>
        <v>0,16x920x778 2,8/2,8 TS340</v>
      </c>
      <c r="D859" s="437" t="str">
        <f>VLOOKUP(B859,'Tech. sheet (2)'!A:G,6,FALSE)</f>
        <v>M-920-778-160TS340S2828-RAS ARP</v>
      </c>
      <c r="E859" s="436" t="str">
        <f>VLOOKUP(B859,'Tech. sheet (2)'!A:H,8,FALSE)</f>
        <v>СКРОЛЛ</v>
      </c>
      <c r="F859" s="436" t="str">
        <f>VLOOKUP(B859,'Tech. sheet (2)'!A:J,9,FALSE)</f>
        <v>818х895</v>
      </c>
      <c r="G859" s="436">
        <f>VLOOKUP(B859,'Tech. sheet (2)'!A:J,10,FALSE)</f>
        <v>1600</v>
      </c>
      <c r="H859" s="436">
        <f>VLOOKUP(A859,Register!B:E,4,FALSE)</f>
        <v>18000</v>
      </c>
      <c r="I859" s="129">
        <v>45078.0</v>
      </c>
      <c r="J859" s="270"/>
      <c r="K859" s="270"/>
      <c r="L859" s="270"/>
      <c r="M859" s="270"/>
      <c r="N859" s="270"/>
      <c r="O859" s="270"/>
      <c r="P859" s="270"/>
      <c r="Q859" s="270"/>
      <c r="R859" s="270"/>
      <c r="S859" s="270"/>
      <c r="T859" s="270"/>
      <c r="U859" s="270"/>
      <c r="V859" s="270"/>
      <c r="W859" s="270"/>
      <c r="X859" s="270"/>
      <c r="Y859" s="270"/>
      <c r="Z859" s="270"/>
    </row>
    <row r="860" ht="15.75" customHeight="1">
      <c r="A860" s="111" t="s">
        <v>2121</v>
      </c>
      <c r="B860" s="111" t="str">
        <f>VLOOKUP(A860,Register!B:D,3,FALSE)</f>
        <v>0,16x942x790 ALU/С</v>
      </c>
      <c r="C860" s="525" t="str">
        <f>VLOOKUP(B860,'Tech. sheet (2)'!A:G,5,FALSE)</f>
        <v>0,16x942x790 2,0/2,0 TS340</v>
      </c>
      <c r="D860" s="437" t="str">
        <f>VLOOKUP(B860,'Tech. sheet (2)'!A:G,6,FALSE)</f>
        <v>M-942-790-160TS340S2020-RAS</v>
      </c>
      <c r="E860" s="436" t="str">
        <f>VLOOKUP(B860,'Tech. sheet (2)'!A:H,8,FALSE)</f>
        <v>СКРОЛЛ</v>
      </c>
      <c r="F860" s="436" t="str">
        <f>VLOOKUP(B860,'Tech. sheet (2)'!A:J,9,FALSE)</f>
        <v>830х917</v>
      </c>
      <c r="G860" s="436">
        <f>VLOOKUP(B860,'Tech. sheet (2)'!A:J,10,FALSE)</f>
        <v>1700</v>
      </c>
      <c r="H860" s="436">
        <f>VLOOKUP(A860,Register!B:E,4,FALSE)</f>
        <v>40000</v>
      </c>
      <c r="I860" s="129">
        <v>45078.0</v>
      </c>
      <c r="J860" s="270"/>
      <c r="K860" s="270"/>
      <c r="L860" s="270"/>
      <c r="M860" s="270"/>
      <c r="N860" s="270"/>
      <c r="O860" s="270"/>
      <c r="P860" s="270"/>
      <c r="Q860" s="270"/>
      <c r="R860" s="270"/>
      <c r="S860" s="270"/>
      <c r="T860" s="270"/>
      <c r="U860" s="270"/>
      <c r="V860" s="270"/>
      <c r="W860" s="270"/>
      <c r="X860" s="270"/>
      <c r="Y860" s="270"/>
      <c r="Z860" s="270"/>
    </row>
    <row r="861" ht="15.75" customHeight="1">
      <c r="A861" s="111" t="s">
        <v>2122</v>
      </c>
      <c r="B861" s="111" t="str">
        <f>VLOOKUP(A861,Register!B:D,3,FALSE)</f>
        <v>0,16x942x790 ALU/С</v>
      </c>
      <c r="C861" s="525" t="str">
        <f>VLOOKUP(B861,'Tech. sheet (2)'!A:G,5,FALSE)</f>
        <v>0,16x942x790 2,0/2,0 TS340</v>
      </c>
      <c r="D861" s="437" t="str">
        <f>VLOOKUP(B861,'Tech. sheet (2)'!A:G,6,FALSE)</f>
        <v>M-942-790-160TS340S2020-RAS</v>
      </c>
      <c r="E861" s="436" t="str">
        <f>VLOOKUP(B861,'Tech. sheet (2)'!A:H,8,FALSE)</f>
        <v>СКРОЛЛ</v>
      </c>
      <c r="F861" s="436" t="str">
        <f>VLOOKUP(B861,'Tech. sheet (2)'!A:J,9,FALSE)</f>
        <v>830х917</v>
      </c>
      <c r="G861" s="436">
        <f>VLOOKUP(B861,'Tech. sheet (2)'!A:J,10,FALSE)</f>
        <v>1700</v>
      </c>
      <c r="H861" s="436">
        <f>VLOOKUP(A861,Register!B:E,4,FALSE)</f>
        <v>40000</v>
      </c>
      <c r="I861" s="129">
        <v>45083.0</v>
      </c>
      <c r="J861" s="270"/>
      <c r="K861" s="270"/>
      <c r="L861" s="270"/>
      <c r="M861" s="270"/>
      <c r="N861" s="270"/>
      <c r="O861" s="270"/>
      <c r="P861" s="270"/>
      <c r="Q861" s="270"/>
      <c r="R861" s="270"/>
      <c r="S861" s="270"/>
      <c r="T861" s="270"/>
      <c r="U861" s="270"/>
      <c r="V861" s="270"/>
      <c r="W861" s="270"/>
      <c r="X861" s="270"/>
      <c r="Y861" s="270"/>
      <c r="Z861" s="270"/>
    </row>
    <row r="862" ht="15.75" customHeight="1">
      <c r="A862" s="111" t="s">
        <v>2123</v>
      </c>
      <c r="B862" s="111" t="str">
        <f>VLOOKUP(A862,Register!B:D,3,FALSE)</f>
        <v>0,14x913x766 USK 21E</v>
      </c>
      <c r="C862" s="525" t="str">
        <f>VLOOKUP(B862,'Tech. sheet (2)'!A:G,5,FALSE)</f>
        <v>0,14x913x766 2,0/2,0 TS480</v>
      </c>
      <c r="D862" s="437" t="str">
        <f>VLOOKUP(B862,'Tech. sheet (2)'!A:G,6,FALSE)</f>
        <v>M-913-766-140TS480S2020-USK</v>
      </c>
      <c r="E862" s="436" t="str">
        <f>VLOOKUP(B862,'Tech. sheet (2)'!A:H,8,FALSE)</f>
        <v>СКРОЛЛ</v>
      </c>
      <c r="F862" s="436" t="str">
        <f>VLOOKUP(B862,'Tech. sheet (2)'!A:J,9,FALSE)</f>
        <v>770х869</v>
      </c>
      <c r="G862" s="436">
        <f>VLOOKUP(B862,'Tech. sheet (2)'!A:J,10,FALSE)</f>
        <v>1500</v>
      </c>
      <c r="H862" s="436">
        <f>VLOOKUP(A862,Register!B:E,4,FALSE)</f>
        <v>9000</v>
      </c>
      <c r="I862" s="129">
        <v>45083.0</v>
      </c>
      <c r="J862" s="270"/>
      <c r="K862" s="270"/>
      <c r="L862" s="270"/>
      <c r="M862" s="270"/>
      <c r="N862" s="270"/>
      <c r="O862" s="270"/>
      <c r="P862" s="270"/>
      <c r="Q862" s="270"/>
      <c r="R862" s="270"/>
      <c r="S862" s="270"/>
      <c r="T862" s="270"/>
      <c r="U862" s="270"/>
      <c r="V862" s="270"/>
      <c r="W862" s="270"/>
      <c r="X862" s="270"/>
      <c r="Y862" s="270"/>
      <c r="Z862" s="270"/>
    </row>
    <row r="863" ht="15.75" customHeight="1">
      <c r="A863" s="111" t="s">
        <v>2124</v>
      </c>
      <c r="B863" s="111" t="str">
        <f>VLOOKUP(A863,Register!B:D,3,FALSE)</f>
        <v>OT070-ELQ7022A5A 21Е HBI</v>
      </c>
      <c r="C863" s="525" t="str">
        <f>VLOOKUP(B863,'Tech. sheet (2)'!A:G,5,FALSE)</f>
        <v>0,17x922x868 5,6/2,8 TH580</v>
      </c>
      <c r="D863" s="437" t="str">
        <f>VLOOKUP(B863,'Tech. sheet (2)'!A:G,6,FALSE)</f>
        <v>M-922-868-170TH580S5628-HBI  </v>
      </c>
      <c r="E863" s="436" t="str">
        <f>VLOOKUP(B863,'Tech. sheet (2)'!A:H,8,FALSE)</f>
        <v>СКРОЛЛ</v>
      </c>
      <c r="F863" s="436" t="str">
        <f>VLOOKUP(B863,'Tech. sheet (2)'!A:J,9,FALSE)</f>
        <v>884х850</v>
      </c>
      <c r="G863" s="436">
        <f>VLOOKUP(B863,'Tech. sheet (2)'!A:J,10,FALSE)</f>
        <v>1500</v>
      </c>
      <c r="H863" s="436">
        <f>VLOOKUP(A863,Register!B:E,4,FALSE)</f>
        <v>15000</v>
      </c>
      <c r="I863" s="129">
        <v>45083.0</v>
      </c>
      <c r="J863" s="270"/>
      <c r="K863" s="270"/>
      <c r="L863" s="270"/>
      <c r="M863" s="270"/>
      <c r="N863" s="270"/>
      <c r="O863" s="270"/>
      <c r="P863" s="270"/>
      <c r="Q863" s="270"/>
      <c r="R863" s="270"/>
      <c r="S863" s="270"/>
      <c r="T863" s="270"/>
      <c r="U863" s="270"/>
      <c r="V863" s="270"/>
      <c r="W863" s="270"/>
      <c r="X863" s="270"/>
      <c r="Y863" s="270"/>
      <c r="Z863" s="270"/>
    </row>
    <row r="864" ht="15.75" customHeight="1">
      <c r="A864" s="111" t="s">
        <v>2125</v>
      </c>
      <c r="B864" s="111" t="str">
        <f>VLOOKUP(A864,Register!B:D,3,FALSE)</f>
        <v>OT070-ELQ7013A9A </v>
      </c>
      <c r="C864" s="525" t="str">
        <f>VLOOKUP(B864,'Tech. sheet (2)'!A:G,5,FALSE)</f>
        <v>0,17x922x868 2,8/2,8 TH580</v>
      </c>
      <c r="D864" s="437" t="str">
        <f>VLOOKUP(B864,'Tech. sheet (2)'!A:G,6,FALSE)</f>
        <v>M-922-868-170TH580S2828-HBI</v>
      </c>
      <c r="E864" s="436" t="str">
        <f>VLOOKUP(B864,'Tech. sheet (2)'!A:H,8,FALSE)</f>
        <v>СКРОЛЛ</v>
      </c>
      <c r="F864" s="436" t="str">
        <f>VLOOKUP(B864,'Tech. sheet (2)'!A:J,9,FALSE)</f>
        <v>884х850</v>
      </c>
      <c r="G864" s="436">
        <f>VLOOKUP(B864,'Tech. sheet (2)'!A:J,10,FALSE)</f>
        <v>1500</v>
      </c>
      <c r="H864" s="436">
        <f>VLOOKUP(A864,Register!B:E,4,FALSE)</f>
        <v>25000</v>
      </c>
      <c r="I864" s="129">
        <v>45083.0</v>
      </c>
      <c r="J864" s="270"/>
      <c r="K864" s="270"/>
      <c r="L864" s="270"/>
      <c r="M864" s="270"/>
      <c r="N864" s="270"/>
      <c r="O864" s="270"/>
      <c r="P864" s="270"/>
      <c r="Q864" s="270"/>
      <c r="R864" s="270"/>
      <c r="S864" s="270"/>
      <c r="T864" s="270"/>
      <c r="U864" s="270"/>
      <c r="V864" s="270"/>
      <c r="W864" s="270"/>
      <c r="X864" s="270"/>
      <c r="Y864" s="270"/>
      <c r="Z864" s="270"/>
    </row>
    <row r="865" ht="15.75" customHeight="1">
      <c r="A865" s="111" t="s">
        <v>2126</v>
      </c>
      <c r="B865" s="111" t="str">
        <f>VLOOKUP(A865,Register!B:D,3,FALSE)</f>
        <v>OT153-ELQ1554A0A BAO</v>
      </c>
      <c r="C865" s="525" t="str">
        <f>VLOOKUP(B865,'Tech. sheet (2)'!A:G,5,FALSE)</f>
        <v>0,27x950x876 5,6/2,8 TH435 </v>
      </c>
      <c r="D865" s="437" t="str">
        <f>VLOOKUP(B865,'Tech. sheet (2)'!A:G,6,FALSE)</f>
        <v>M-950-876-270TH435F5628-BAO</v>
      </c>
      <c r="E865" s="436" t="str">
        <f>VLOOKUP(B865,'Tech. sheet (2)'!A:H,8,FALSE)</f>
        <v>СКРОЛЛ</v>
      </c>
      <c r="F865" s="436" t="str">
        <f>VLOOKUP(B865,'Tech. sheet (2)'!A:J,9,FALSE)</f>
        <v>920х935</v>
      </c>
      <c r="G865" s="436">
        <f>VLOOKUP(B865,'Tech. sheet (2)'!A:J,10,FALSE)</f>
        <v>1100</v>
      </c>
      <c r="H865" s="436">
        <f>VLOOKUP(A865,Register!B:E,4,FALSE)</f>
        <v>21000</v>
      </c>
      <c r="I865" s="129">
        <v>45084.0</v>
      </c>
      <c r="J865" s="270"/>
      <c r="K865" s="270"/>
      <c r="L865" s="270"/>
      <c r="M865" s="270"/>
      <c r="N865" s="270"/>
      <c r="O865" s="270"/>
      <c r="P865" s="270"/>
      <c r="Q865" s="270"/>
      <c r="R865" s="270"/>
      <c r="S865" s="270"/>
      <c r="T865" s="270"/>
      <c r="U865" s="270"/>
      <c r="V865" s="270"/>
      <c r="W865" s="270"/>
      <c r="X865" s="270"/>
      <c r="Y865" s="270"/>
      <c r="Z865" s="270"/>
    </row>
    <row r="866" ht="15.75" customHeight="1">
      <c r="A866" s="111" t="s">
        <v>2133</v>
      </c>
      <c r="B866" s="111" t="str">
        <f>VLOOKUP(A866,Register!B:D,3,FALSE)</f>
        <v>OT153-ELQ1542A3A USK</v>
      </c>
      <c r="C866" s="525" t="str">
        <f>VLOOKUP(B866,'Tech. sheet (2)'!A:G,5,FALSE)</f>
        <v>0,27x950x876 5,6/2,8 TH435 USK</v>
      </c>
      <c r="D866" s="437" t="str">
        <f>VLOOKUP(B866,'Tech. sheet (2)'!A:G,6,FALSE)</f>
        <v>M-950-876-270TH435F5628-USK</v>
      </c>
      <c r="E866" s="436" t="str">
        <f>VLOOKUP(B866,'Tech. sheet (2)'!A:H,8,FALSE)</f>
        <v>СКРОЛЛ</v>
      </c>
      <c r="F866" s="436" t="str">
        <f>VLOOKUP(B866,'Tech. sheet (2)'!A:J,9,FALSE)</f>
        <v>920х935</v>
      </c>
      <c r="G866" s="436">
        <f>VLOOKUP(B866,'Tech. sheet (2)'!A:J,10,FALSE)</f>
        <v>1100</v>
      </c>
      <c r="H866" s="436">
        <f>VLOOKUP(A866,Register!B:E,4,FALSE)</f>
        <v>4000</v>
      </c>
      <c r="I866" s="129">
        <v>45084.0</v>
      </c>
      <c r="J866" s="270"/>
      <c r="K866" s="270"/>
      <c r="L866" s="270"/>
      <c r="M866" s="270"/>
      <c r="N866" s="270"/>
      <c r="O866" s="270"/>
      <c r="P866" s="270"/>
      <c r="Q866" s="270"/>
      <c r="R866" s="270"/>
      <c r="S866" s="270"/>
      <c r="T866" s="270"/>
      <c r="U866" s="270"/>
      <c r="V866" s="270"/>
      <c r="W866" s="270"/>
      <c r="X866" s="270"/>
      <c r="Y866" s="270"/>
      <c r="Z866" s="270"/>
    </row>
    <row r="867" ht="15.75" customHeight="1">
      <c r="A867" s="111" t="s">
        <v>2127</v>
      </c>
      <c r="B867" s="111" t="str">
        <f>VLOOKUP(A867,Register!B:D,3,FALSE)</f>
        <v>OT99-21EK05 203XQ</v>
      </c>
      <c r="C867" s="525" t="str">
        <f>VLOOKUP(B867,'Tech. sheet (2)'!A:G,5,FALSE)</f>
        <v>0,20x838x941, 2,8/2,8 TH550</v>
      </c>
      <c r="D867" s="437" t="str">
        <f>VLOOKUP(B867,'Tech. sheet (2)'!A:G,6,FALSE)</f>
        <v>M-838-941,7-200TH550S2828-USK</v>
      </c>
      <c r="E867" s="436" t="str">
        <f>VLOOKUP(B867,'Tech. sheet (2)'!A:H,8,FALSE)</f>
        <v>СКРОЛЛ</v>
      </c>
      <c r="F867" s="436" t="str">
        <f>VLOOKUP(B867,'Tech. sheet (2)'!A:J,9,FALSE)</f>
        <v>820х942</v>
      </c>
      <c r="G867" s="436">
        <f>VLOOKUP(B867,'Tech. sheet (2)'!A:J,10,FALSE)</f>
        <v>1500</v>
      </c>
      <c r="H867" s="436">
        <f>VLOOKUP(A867,Register!B:E,4,FALSE)</f>
        <v>4500</v>
      </c>
      <c r="I867" s="129">
        <v>45084.0</v>
      </c>
      <c r="J867" s="270"/>
      <c r="K867" s="270"/>
      <c r="L867" s="270"/>
      <c r="M867" s="270"/>
      <c r="N867" s="270"/>
      <c r="O867" s="270"/>
      <c r="P867" s="270"/>
      <c r="Q867" s="270"/>
      <c r="R867" s="270"/>
      <c r="S867" s="270"/>
      <c r="T867" s="270"/>
      <c r="U867" s="270"/>
      <c r="V867" s="270"/>
      <c r="W867" s="270"/>
      <c r="X867" s="270"/>
      <c r="Y867" s="270"/>
      <c r="Z867" s="270"/>
    </row>
    <row r="868" ht="15.75" customHeight="1">
      <c r="A868" s="111" t="s">
        <v>2129</v>
      </c>
      <c r="B868" s="111" t="str">
        <f>VLOOKUP(A868,Register!B:D,3,FALSE)</f>
        <v>OT99-A75B05 USK 2,8/2,8</v>
      </c>
      <c r="C868" s="525" t="str">
        <f>VLOOKUP(B868,'Tech. sheet (2)'!A:G,5,FALSE)</f>
        <v>0,20x838x941, 2,8/2,8 TH550</v>
      </c>
      <c r="D868" s="437" t="str">
        <f>VLOOKUP(B868,'Tech. sheet (2)'!A:G,6,FALSE)</f>
        <v>M-838-941,7-200TH550S2828-USK</v>
      </c>
      <c r="E868" s="436" t="str">
        <f>VLOOKUP(B868,'Tech. sheet (2)'!A:H,8,FALSE)</f>
        <v>СКРОЛЛ</v>
      </c>
      <c r="F868" s="436" t="str">
        <f>VLOOKUP(B868,'Tech. sheet (2)'!A:J,9,FALSE)</f>
        <v>820х942</v>
      </c>
      <c r="G868" s="436">
        <f>VLOOKUP(B868,'Tech. sheet (2)'!A:J,10,FALSE)</f>
        <v>1500</v>
      </c>
      <c r="H868" s="436">
        <f>VLOOKUP(A868,Register!B:E,4,FALSE)</f>
        <v>25000</v>
      </c>
      <c r="I868" s="129">
        <v>45084.0</v>
      </c>
      <c r="J868" s="270"/>
      <c r="K868" s="270"/>
      <c r="L868" s="270"/>
      <c r="M868" s="270"/>
      <c r="N868" s="270"/>
      <c r="O868" s="270"/>
      <c r="P868" s="270"/>
      <c r="Q868" s="270"/>
      <c r="R868" s="270"/>
      <c r="S868" s="270"/>
      <c r="T868" s="270"/>
      <c r="U868" s="270"/>
      <c r="V868" s="270"/>
      <c r="W868" s="270"/>
      <c r="X868" s="270"/>
      <c r="Y868" s="270"/>
      <c r="Z868" s="270"/>
    </row>
    <row r="869" ht="15.75" customHeight="1">
      <c r="A869" s="111" t="s">
        <v>2131</v>
      </c>
      <c r="B869" s="111" t="str">
        <f>VLOOKUP(A869,Register!B:D,3,FALSE)</f>
        <v>OT99-ELQ9999A0A ARP RAS</v>
      </c>
      <c r="C869" s="525" t="str">
        <f>VLOOKUP(B869,'Tech. sheet (2)'!A:G,5,FALSE)</f>
        <v>0,25x838x826 7,5/7,5 TH415</v>
      </c>
      <c r="D869" s="437" t="str">
        <f>VLOOKUP(B869,'Tech. sheet (2)'!A:G,6,FALSE)</f>
        <v>M-838-826-250TH415F7575-RAS</v>
      </c>
      <c r="E869" s="436" t="str">
        <f>VLOOKUP(B869,'Tech. sheet (2)'!A:H,8,FALSE)</f>
        <v>СКРОЛЛ</v>
      </c>
      <c r="F869" s="436" t="str">
        <f>VLOOKUP(B869,'Tech. sheet (2)'!A:J,9,FALSE)</f>
        <v>870х820</v>
      </c>
      <c r="G869" s="436">
        <f>VLOOKUP(B869,'Tech. sheet (2)'!A:J,10,FALSE)</f>
        <v>1500</v>
      </c>
      <c r="H869" s="436">
        <f>VLOOKUP(A869,Register!B:E,4,FALSE)</f>
        <v>8000</v>
      </c>
      <c r="I869" s="129">
        <v>45084.0</v>
      </c>
      <c r="J869" s="270"/>
      <c r="K869" s="270"/>
      <c r="L869" s="270"/>
      <c r="M869" s="270"/>
      <c r="N869" s="270"/>
      <c r="O869" s="270"/>
      <c r="P869" s="270"/>
      <c r="Q869" s="270"/>
      <c r="R869" s="270"/>
      <c r="S869" s="270"/>
      <c r="T869" s="270"/>
      <c r="U869" s="270"/>
      <c r="V869" s="270"/>
      <c r="W869" s="270"/>
      <c r="X869" s="270"/>
      <c r="Y869" s="270"/>
      <c r="Z869" s="270"/>
    </row>
    <row r="870" ht="15.75" customHeight="1">
      <c r="A870" s="111" t="s">
        <v>2132</v>
      </c>
      <c r="B870" s="111" t="str">
        <f>VLOOKUP(A870,Register!B:D,3,FALSE)</f>
        <v>OT99-ELQ9991A0A ARP</v>
      </c>
      <c r="C870" s="525" t="str">
        <f>VLOOKUP(B870,'Tech. sheet (2)'!A:G,5,FALSE)</f>
        <v>0,20x838x826 2,8/2,8 TH415</v>
      </c>
      <c r="D870" s="437" t="str">
        <f>VLOOKUP(B870,'Tech. sheet (2)'!A:G,6,FALSE)</f>
        <v>M-838-826-200TH415F2828-USK</v>
      </c>
      <c r="E870" s="436" t="str">
        <f>VLOOKUP(B870,'Tech. sheet (2)'!A:H,8,FALSE)</f>
        <v>СКРОЛЛ</v>
      </c>
      <c r="F870" s="436" t="str">
        <f>VLOOKUP(B870,'Tech. sheet (2)'!A:J,9,FALSE)</f>
        <v>870х820</v>
      </c>
      <c r="G870" s="436">
        <f>VLOOKUP(B870,'Tech. sheet (2)'!A:J,10,FALSE)</f>
        <v>1500</v>
      </c>
      <c r="H870" s="436">
        <f>VLOOKUP(A870,Register!B:E,4,FALSE)</f>
        <v>10000</v>
      </c>
      <c r="I870" s="129">
        <v>45084.0</v>
      </c>
      <c r="J870" s="270"/>
      <c r="K870" s="270"/>
      <c r="L870" s="270"/>
      <c r="M870" s="270"/>
      <c r="N870" s="270"/>
      <c r="O870" s="270"/>
      <c r="P870" s="270"/>
      <c r="Q870" s="270"/>
      <c r="R870" s="270"/>
      <c r="S870" s="270"/>
      <c r="T870" s="270"/>
      <c r="U870" s="270"/>
      <c r="V870" s="270"/>
      <c r="W870" s="270"/>
      <c r="X870" s="270"/>
      <c r="Y870" s="270"/>
      <c r="Z870" s="270"/>
    </row>
    <row r="871" ht="15.75" customHeight="1">
      <c r="A871" s="111" t="s">
        <v>2134</v>
      </c>
      <c r="B871" s="111" t="str">
        <f>VLOOKUP(A871,Register!B:D,3,FALSE)</f>
        <v>0,17x896x795 BLANK USK</v>
      </c>
      <c r="C871" s="525" t="str">
        <f>VLOOKUP(B871,'Tech. sheet (2)'!A:G,5,FALSE)</f>
        <v>0,17x896x795 2,8/2,8 TH550</v>
      </c>
      <c r="D871" s="437" t="str">
        <f>VLOOKUP(B871,'Tech. sheet (2)'!A:G,6,FALSE)</f>
        <v>T-896-795-170TH550F2828-USK BLANK</v>
      </c>
      <c r="E871" s="436" t="str">
        <f>VLOOKUP(B871,'Tech. sheet (2)'!A:H,8,FALSE)</f>
        <v>ПРЯМ</v>
      </c>
      <c r="F871" s="436" t="str">
        <f>VLOOKUP(B871,'Tech. sheet (2)'!A:J,9,FALSE)</f>
        <v>770х869</v>
      </c>
      <c r="G871" s="436">
        <f>VLOOKUP(B871,'Tech. sheet (2)'!A:J,10,FALSE)</f>
        <v>1500</v>
      </c>
      <c r="H871" s="436">
        <f>VLOOKUP(A871,Register!B:E,4,FALSE)</f>
        <v>30000</v>
      </c>
      <c r="I871" s="129">
        <v>45084.0</v>
      </c>
      <c r="J871" s="270"/>
      <c r="K871" s="270"/>
      <c r="L871" s="270"/>
      <c r="M871" s="270"/>
      <c r="N871" s="270"/>
      <c r="O871" s="270"/>
      <c r="P871" s="270"/>
      <c r="Q871" s="270"/>
      <c r="R871" s="270"/>
      <c r="S871" s="270"/>
      <c r="T871" s="270"/>
      <c r="U871" s="270"/>
      <c r="V871" s="270"/>
      <c r="W871" s="270"/>
      <c r="X871" s="270"/>
      <c r="Y871" s="270"/>
      <c r="Z871" s="270"/>
    </row>
    <row r="872" ht="15.75" customHeight="1">
      <c r="A872" s="111" t="s">
        <v>2135</v>
      </c>
      <c r="B872" s="111" t="str">
        <f>VLOOKUP(A872,Register!B:D,3,FALSE)</f>
        <v>0,17x896x795 BAO BLANK</v>
      </c>
      <c r="C872" s="525" t="str">
        <f>VLOOKUP(B872,'Tech. sheet (2)'!A:G,5,FALSE)</f>
        <v>0,17x896x795 2,8/2,8 TH550</v>
      </c>
      <c r="D872" s="437" t="str">
        <f>VLOOKUP(B872,'Tech. sheet (2)'!A:G,6,FALSE)</f>
        <v>T-896-795-170TH550F2828-BAO BLANK</v>
      </c>
      <c r="E872" s="436" t="str">
        <f>VLOOKUP(B872,'Tech. sheet (2)'!A:H,8,FALSE)</f>
        <v>ПРЯМ</v>
      </c>
      <c r="F872" s="436" t="str">
        <f>VLOOKUP(B872,'Tech. sheet (2)'!A:J,9,FALSE)</f>
        <v>770х869</v>
      </c>
      <c r="G872" s="436">
        <f>VLOOKUP(B872,'Tech. sheet (2)'!A:J,10,FALSE)</f>
        <v>1500</v>
      </c>
      <c r="H872" s="436">
        <f>VLOOKUP(A872,Register!B:E,4,FALSE)</f>
        <v>8000</v>
      </c>
      <c r="I872" s="129">
        <v>45085.0</v>
      </c>
      <c r="J872" s="270"/>
      <c r="K872" s="270"/>
      <c r="L872" s="270"/>
      <c r="M872" s="270"/>
      <c r="N872" s="270"/>
      <c r="O872" s="270"/>
      <c r="P872" s="270"/>
      <c r="Q872" s="270"/>
      <c r="R872" s="270"/>
      <c r="S872" s="270"/>
      <c r="T872" s="270"/>
      <c r="U872" s="270"/>
      <c r="V872" s="270"/>
      <c r="W872" s="270"/>
      <c r="X872" s="270"/>
      <c r="Y872" s="270"/>
      <c r="Z872" s="270"/>
    </row>
    <row r="873" ht="15.75" customHeight="1">
      <c r="A873" s="111" t="s">
        <v>2137</v>
      </c>
      <c r="B873" s="111" t="str">
        <f>VLOOKUP(A873,Register!B:D,3,FALSE)</f>
        <v>0,18x896x795 BAO BLANK</v>
      </c>
      <c r="C873" s="525" t="str">
        <f>VLOOKUP(B873,'Tech. sheet (2)'!A:G,5,FALSE)</f>
        <v>0,18x896x795 2,8/5,0 TH550</v>
      </c>
      <c r="D873" s="437" t="str">
        <f>VLOOKUP(B873,'Tech. sheet (2)'!A:G,6,FALSE)</f>
        <v>T-896-795-180TH550F2850-BAO BLANK</v>
      </c>
      <c r="E873" s="436" t="str">
        <f>VLOOKUP(B873,'Tech. sheet (2)'!A:H,8,FALSE)</f>
        <v>ПРЯМ</v>
      </c>
      <c r="F873" s="436" t="str">
        <f>VLOOKUP(B873,'Tech. sheet (2)'!A:J,9,FALSE)</f>
        <v>770х869</v>
      </c>
      <c r="G873" s="436">
        <f>VLOOKUP(B873,'Tech. sheet (2)'!A:J,10,FALSE)</f>
        <v>1500</v>
      </c>
      <c r="H873" s="436">
        <f>VLOOKUP(A873,Register!B:E,4,FALSE)</f>
        <v>40000</v>
      </c>
      <c r="I873" s="129">
        <v>45085.0</v>
      </c>
      <c r="J873" s="270"/>
      <c r="K873" s="270"/>
      <c r="L873" s="270"/>
      <c r="M873" s="270"/>
      <c r="N873" s="270"/>
      <c r="O873" s="270"/>
      <c r="P873" s="270"/>
      <c r="Q873" s="270"/>
      <c r="R873" s="270"/>
      <c r="S873" s="270"/>
      <c r="T873" s="270"/>
      <c r="U873" s="270"/>
      <c r="V873" s="270"/>
      <c r="W873" s="270"/>
      <c r="X873" s="270"/>
      <c r="Y873" s="270"/>
      <c r="Z873" s="270"/>
    </row>
    <row r="874" ht="15.75" customHeight="1">
      <c r="A874" s="111" t="s">
        <v>2138</v>
      </c>
      <c r="B874" s="111" t="str">
        <f>VLOOKUP(A874,Register!B:D,3,FALSE)</f>
        <v>OT62-ELQ6216A2A ver2</v>
      </c>
      <c r="C874" s="525" t="str">
        <f>VLOOKUP(B874,'Tech. sheet (2)'!A:G,5,FALSE)</f>
        <v>0,17x954x848 2,8/2,8 TH435</v>
      </c>
      <c r="D874" s="437" t="str">
        <f>VLOOKUP(B874,'Tech. sheet (2)'!A:G,6,FALSE)</f>
        <v>M-954-848-170TH435S2828-HBI</v>
      </c>
      <c r="E874" s="436" t="str">
        <f>VLOOKUP(B874,'Tech. sheet (2)'!A:H,8,FALSE)</f>
        <v>СКРОЛЛ</v>
      </c>
      <c r="F874" s="436" t="str">
        <f>VLOOKUP(B874,'Tech. sheet (2)'!A:J,9,FALSE)</f>
        <v>830x917</v>
      </c>
      <c r="G874" s="436">
        <f>VLOOKUP(B874,'Tech. sheet (2)'!A:J,10,FALSE)</f>
        <v>1500</v>
      </c>
      <c r="H874" s="436">
        <f>VLOOKUP(A874,Register!B:E,4,FALSE)</f>
        <v>20000</v>
      </c>
      <c r="I874" s="129">
        <v>45085.0</v>
      </c>
      <c r="J874" s="270"/>
      <c r="K874" s="270"/>
      <c r="L874" s="270"/>
      <c r="M874" s="270"/>
      <c r="N874" s="270"/>
      <c r="O874" s="270"/>
      <c r="P874" s="270"/>
      <c r="Q874" s="270"/>
      <c r="R874" s="270"/>
      <c r="S874" s="270"/>
      <c r="T874" s="270"/>
      <c r="U874" s="270"/>
      <c r="V874" s="270"/>
      <c r="W874" s="270"/>
      <c r="X874" s="270"/>
      <c r="Y874" s="270"/>
      <c r="Z874" s="270"/>
    </row>
    <row r="875" ht="15.75" customHeight="1">
      <c r="A875" s="111" t="s">
        <v>2139</v>
      </c>
      <c r="B875" s="111" t="str">
        <f>VLOOKUP(A875,Register!B:D,3,FALSE)</f>
        <v>OT62-ELQ6216A2A ver2</v>
      </c>
      <c r="C875" s="525" t="str">
        <f>VLOOKUP(B875,'Tech. sheet (2)'!A:G,5,FALSE)</f>
        <v>0,17x954x848 2,8/2,8 TH435</v>
      </c>
      <c r="D875" s="437" t="str">
        <f>VLOOKUP(B875,'Tech. sheet (2)'!A:G,6,FALSE)</f>
        <v>M-954-848-170TH435S2828-HBI</v>
      </c>
      <c r="E875" s="436" t="str">
        <f>VLOOKUP(B875,'Tech. sheet (2)'!A:H,8,FALSE)</f>
        <v>СКРОЛЛ</v>
      </c>
      <c r="F875" s="436" t="str">
        <f>VLOOKUP(B875,'Tech. sheet (2)'!A:J,9,FALSE)</f>
        <v>830x917</v>
      </c>
      <c r="G875" s="436">
        <f>VLOOKUP(B875,'Tech. sheet (2)'!A:J,10,FALSE)</f>
        <v>1500</v>
      </c>
      <c r="H875" s="436">
        <f>VLOOKUP(A875,Register!B:E,4,FALSE)</f>
        <v>20000</v>
      </c>
      <c r="I875" s="129">
        <v>45085.0</v>
      </c>
      <c r="J875" s="270"/>
      <c r="K875" s="270"/>
      <c r="L875" s="270"/>
      <c r="M875" s="270"/>
      <c r="N875" s="270"/>
      <c r="O875" s="270"/>
      <c r="P875" s="270"/>
      <c r="Q875" s="270"/>
      <c r="R875" s="270"/>
      <c r="S875" s="270"/>
      <c r="T875" s="270"/>
      <c r="U875" s="270"/>
      <c r="V875" s="270"/>
      <c r="W875" s="270"/>
      <c r="X875" s="270"/>
      <c r="Y875" s="270"/>
      <c r="Z875" s="270"/>
    </row>
    <row r="876" ht="15.75" customHeight="1">
      <c r="A876" s="111" t="s">
        <v>2141</v>
      </c>
      <c r="B876" s="111" t="str">
        <f>VLOOKUP(A876,Register!B:D,3,FALSE)</f>
        <v>0,16x920x778 BLANK</v>
      </c>
      <c r="C876" s="525" t="str">
        <f>VLOOKUP(B876,'Tech. sheet (2)'!A:G,5,FALSE)</f>
        <v>0,16x920x778 2,8/2,8 TS340</v>
      </c>
      <c r="D876" s="437" t="str">
        <f>VLOOKUP(B876,'Tech. sheet (2)'!A:G,6,FALSE)</f>
        <v>M-920-778-160TS340S2828-RAS</v>
      </c>
      <c r="E876" s="436" t="str">
        <f>VLOOKUP(B876,'Tech. sheet (2)'!A:H,8,FALSE)</f>
        <v>СКРОЛЛ</v>
      </c>
      <c r="F876" s="436" t="str">
        <f>VLOOKUP(B876,'Tech. sheet (2)'!A:J,9,FALSE)</f>
        <v>818х895</v>
      </c>
      <c r="G876" s="436">
        <f>VLOOKUP(B876,'Tech. sheet (2)'!A:J,10,FALSE)</f>
        <v>1600</v>
      </c>
      <c r="H876" s="436">
        <f>VLOOKUP(A876,Register!B:E,4,FALSE)</f>
        <v>10000</v>
      </c>
      <c r="I876" s="129">
        <v>45086.0</v>
      </c>
      <c r="J876" s="270"/>
      <c r="K876" s="270"/>
      <c r="L876" s="270"/>
      <c r="M876" s="270"/>
      <c r="N876" s="270"/>
      <c r="O876" s="270"/>
      <c r="P876" s="270"/>
      <c r="Q876" s="270"/>
      <c r="R876" s="270"/>
      <c r="S876" s="270"/>
      <c r="T876" s="270"/>
      <c r="U876" s="270"/>
      <c r="V876" s="270"/>
      <c r="W876" s="270"/>
      <c r="X876" s="270"/>
      <c r="Y876" s="270"/>
      <c r="Z876" s="270"/>
    </row>
    <row r="877" ht="15.75" customHeight="1">
      <c r="A877" s="111" t="s">
        <v>2140</v>
      </c>
      <c r="B877" s="111" t="str">
        <f>VLOOKUP(A877,Register!B:D,3,FALSE)</f>
        <v>0,16x942x790 ALU/С</v>
      </c>
      <c r="C877" s="525" t="str">
        <f>VLOOKUP(B877,'Tech. sheet (2)'!A:G,5,FALSE)</f>
        <v>0,16x942x790 2,0/2,0 TS340</v>
      </c>
      <c r="D877" s="437" t="str">
        <f>VLOOKUP(B877,'Tech. sheet (2)'!A:G,6,FALSE)</f>
        <v>M-942-790-160TS340S2020-RAS</v>
      </c>
      <c r="E877" s="436" t="str">
        <f>VLOOKUP(B877,'Tech. sheet (2)'!A:H,8,FALSE)</f>
        <v>СКРОЛЛ</v>
      </c>
      <c r="F877" s="436" t="str">
        <f>VLOOKUP(B877,'Tech. sheet (2)'!A:J,9,FALSE)</f>
        <v>830х917</v>
      </c>
      <c r="G877" s="436">
        <f>VLOOKUP(B877,'Tech. sheet (2)'!A:J,10,FALSE)</f>
        <v>1700</v>
      </c>
      <c r="H877" s="436">
        <f>VLOOKUP(A877,Register!B:E,4,FALSE)</f>
        <v>20000</v>
      </c>
      <c r="I877" s="129">
        <v>45086.0</v>
      </c>
      <c r="J877" s="270"/>
      <c r="K877" s="270"/>
      <c r="L877" s="270"/>
      <c r="M877" s="270"/>
      <c r="N877" s="270"/>
      <c r="O877" s="270"/>
      <c r="P877" s="270"/>
      <c r="Q877" s="270"/>
      <c r="R877" s="270"/>
      <c r="S877" s="270"/>
      <c r="T877" s="270"/>
      <c r="U877" s="270"/>
      <c r="V877" s="270"/>
      <c r="W877" s="270"/>
      <c r="X877" s="270"/>
      <c r="Y877" s="270"/>
      <c r="Z877" s="270"/>
    </row>
    <row r="878" ht="15.75" customHeight="1">
      <c r="A878" s="111" t="s">
        <v>2142</v>
      </c>
      <c r="B878" s="111" t="str">
        <f>VLOOKUP(A878,Register!B:D,3,FALSE)</f>
        <v>OT96-15VK05 HBIS</v>
      </c>
      <c r="C878" s="525" t="str">
        <f>VLOOKUP(B878,'Tech. sheet (2)'!A:G,5,FALSE)</f>
        <v>0,20x808x908 2,8/2,8 TH550</v>
      </c>
      <c r="D878" s="437" t="str">
        <f>VLOOKUP(B878,'Tech. sheet (2)'!A:G,6,FALSE)</f>
        <v>M-808-908-200TH550S2828-HBI</v>
      </c>
      <c r="E878" s="436" t="str">
        <f>VLOOKUP(B878,'Tech. sheet (2)'!A:H,8,FALSE)</f>
        <v>СКРОЛЛ</v>
      </c>
      <c r="F878" s="436" t="str">
        <f>VLOOKUP(B878,'Tech. sheet (2)'!A:J,9,FALSE)</f>
        <v>900х771</v>
      </c>
      <c r="G878" s="436">
        <f>VLOOKUP(B878,'Tech. sheet (2)'!A:J,10,FALSE)</f>
        <v>1600</v>
      </c>
      <c r="H878" s="436">
        <f>VLOOKUP(A878,Register!B:E,4,FALSE)</f>
        <v>20000</v>
      </c>
      <c r="I878" s="129">
        <v>45086.0</v>
      </c>
      <c r="J878" s="270"/>
      <c r="K878" s="270"/>
      <c r="L878" s="270"/>
      <c r="M878" s="270"/>
      <c r="N878" s="270"/>
      <c r="O878" s="270"/>
      <c r="P878" s="270"/>
      <c r="Q878" s="270"/>
      <c r="R878" s="270"/>
      <c r="S878" s="270"/>
      <c r="T878" s="270"/>
      <c r="U878" s="270"/>
      <c r="V878" s="270"/>
      <c r="W878" s="270"/>
      <c r="X878" s="270"/>
      <c r="Y878" s="270"/>
      <c r="Z878" s="270"/>
    </row>
    <row r="879" ht="15.75" customHeight="1">
      <c r="A879" s="111" t="s">
        <v>2145</v>
      </c>
      <c r="B879" s="111" t="str">
        <f>VLOOKUP(A879,Register!B:D,3,FALSE)</f>
        <v>OT96 Alu/C HBI auto</v>
      </c>
      <c r="C879" s="525" t="str">
        <f>VLOOKUP(B879,'Tech. sheet (2)'!A:G,5,FALSE)</f>
        <v>0,20x808x908 2,8/2,8 TH550</v>
      </c>
      <c r="D879" s="437" t="str">
        <f>VLOOKUP(B879,'Tech. sheet (2)'!A:G,6,FALSE)</f>
        <v>M-808-908-200TH550S2828-HBI</v>
      </c>
      <c r="E879" s="436" t="str">
        <f>VLOOKUP(B879,'Tech. sheet (2)'!A:H,8,FALSE)</f>
        <v>СКРОЛЛ</v>
      </c>
      <c r="F879" s="436" t="str">
        <f>VLOOKUP(B879,'Tech. sheet (2)'!A:J,9,FALSE)</f>
        <v>900х771</v>
      </c>
      <c r="G879" s="436">
        <f>VLOOKUP(B879,'Tech. sheet (2)'!A:J,10,FALSE)</f>
        <v>1600</v>
      </c>
      <c r="H879" s="436">
        <f>VLOOKUP(A879,Register!B:E,4,FALSE)</f>
        <v>20000</v>
      </c>
      <c r="I879" s="129">
        <v>45089.0</v>
      </c>
      <c r="J879" s="270"/>
      <c r="K879" s="270"/>
      <c r="L879" s="270"/>
      <c r="M879" s="270"/>
      <c r="N879" s="270"/>
      <c r="O879" s="270"/>
      <c r="P879" s="270"/>
      <c r="Q879" s="270"/>
      <c r="R879" s="270"/>
      <c r="S879" s="270"/>
      <c r="T879" s="270"/>
      <c r="U879" s="270"/>
      <c r="V879" s="270"/>
      <c r="W879" s="270"/>
      <c r="X879" s="270"/>
      <c r="Y879" s="270"/>
      <c r="Z879" s="270"/>
    </row>
    <row r="880" ht="15.75" customHeight="1">
      <c r="A880" s="111" t="s">
        <v>2146</v>
      </c>
      <c r="B880" s="111" t="str">
        <f>VLOOKUP(A880,Register!B:D,3,FALSE)</f>
        <v>OT096-21EK05</v>
      </c>
      <c r="C880" s="525" t="str">
        <f>VLOOKUP(B880,'Tech. sheet (2)'!A:G,5,FALSE)</f>
        <v>0,20x808x908 5,0/2,8 TH550</v>
      </c>
      <c r="D880" s="437" t="str">
        <f>VLOOKUP(B880,'Tech. sheet (2)'!A:G,6,FALSE)</f>
        <v>M-808-908-200TH550S5028-HBI</v>
      </c>
      <c r="E880" s="436" t="str">
        <f>VLOOKUP(B880,'Tech. sheet (2)'!A:H,8,FALSE)</f>
        <v>СКРОЛЛ</v>
      </c>
      <c r="F880" s="436" t="str">
        <f>VLOOKUP(B880,'Tech. sheet (2)'!A:J,9,FALSE)</f>
        <v>900х771</v>
      </c>
      <c r="G880" s="436">
        <f>VLOOKUP(B880,'Tech. sheet (2)'!A:J,10,FALSE)</f>
        <v>1600</v>
      </c>
      <c r="H880" s="436">
        <f>VLOOKUP(A880,Register!B:E,4,FALSE)</f>
        <v>28000</v>
      </c>
      <c r="I880" s="129">
        <v>45089.0</v>
      </c>
      <c r="J880" s="270"/>
      <c r="K880" s="270"/>
      <c r="L880" s="270"/>
      <c r="M880" s="270"/>
      <c r="N880" s="270"/>
      <c r="O880" s="270"/>
      <c r="P880" s="270"/>
      <c r="Q880" s="270"/>
      <c r="R880" s="270"/>
      <c r="S880" s="270"/>
      <c r="T880" s="270"/>
      <c r="U880" s="270"/>
      <c r="V880" s="270"/>
      <c r="W880" s="270"/>
      <c r="X880" s="270"/>
      <c r="Y880" s="270"/>
      <c r="Z880" s="270"/>
    </row>
    <row r="881" ht="15.75" customHeight="1">
      <c r="A881" s="111" t="s">
        <v>2147</v>
      </c>
      <c r="B881" s="111" t="str">
        <f>VLOOKUP(A881,Register!B:D,3,FALSE)</f>
        <v>0,17x896x795 BLANK USK</v>
      </c>
      <c r="C881" s="525" t="str">
        <f>VLOOKUP(B881,'Tech. sheet (2)'!A:G,5,FALSE)</f>
        <v>0,17x896x795 2,8/2,8 TH550</v>
      </c>
      <c r="D881" s="437" t="str">
        <f>VLOOKUP(B881,'Tech. sheet (2)'!A:G,6,FALSE)</f>
        <v>T-896-795-170TH550F2828-USK BLANK</v>
      </c>
      <c r="E881" s="436" t="str">
        <f>VLOOKUP(B881,'Tech. sheet (2)'!A:H,8,FALSE)</f>
        <v>ПРЯМ</v>
      </c>
      <c r="F881" s="436" t="str">
        <f>VLOOKUP(B881,'Tech. sheet (2)'!A:J,9,FALSE)</f>
        <v>770х869</v>
      </c>
      <c r="G881" s="436">
        <f>VLOOKUP(B881,'Tech. sheet (2)'!A:J,10,FALSE)</f>
        <v>1500</v>
      </c>
      <c r="H881" s="436">
        <f>VLOOKUP(A881,Register!B:E,4,FALSE)</f>
        <v>40000</v>
      </c>
      <c r="I881" s="129">
        <v>45089.0</v>
      </c>
      <c r="J881" s="270"/>
      <c r="K881" s="270"/>
      <c r="L881" s="270"/>
      <c r="M881" s="270"/>
      <c r="N881" s="270"/>
      <c r="O881" s="270"/>
      <c r="P881" s="270"/>
      <c r="Q881" s="270"/>
      <c r="R881" s="270"/>
      <c r="S881" s="270"/>
      <c r="T881" s="270"/>
      <c r="U881" s="270"/>
      <c r="V881" s="270"/>
      <c r="W881" s="270"/>
      <c r="X881" s="270"/>
      <c r="Y881" s="270"/>
      <c r="Z881" s="270"/>
    </row>
    <row r="882" ht="15.75" customHeight="1">
      <c r="A882" s="111" t="s">
        <v>2148</v>
      </c>
      <c r="B882" s="111" t="str">
        <f>VLOOKUP(A882,Register!B:D,3,FALSE)</f>
        <v>0,17x896x795 BAO BLANK</v>
      </c>
      <c r="C882" s="525" t="str">
        <f>VLOOKUP(B882,'Tech. sheet (2)'!A:G,5,FALSE)</f>
        <v>0,17x896x795 2,8/2,8 TH550</v>
      </c>
      <c r="D882" s="437" t="str">
        <f>VLOOKUP(B882,'Tech. sheet (2)'!A:G,6,FALSE)</f>
        <v>T-896-795-170TH550F2828-BAO BLANK</v>
      </c>
      <c r="E882" s="436" t="str">
        <f>VLOOKUP(B882,'Tech. sheet (2)'!A:H,8,FALSE)</f>
        <v>ПРЯМ</v>
      </c>
      <c r="F882" s="436" t="str">
        <f>VLOOKUP(B882,'Tech. sheet (2)'!A:J,9,FALSE)</f>
        <v>770х869</v>
      </c>
      <c r="G882" s="436">
        <f>VLOOKUP(B882,'Tech. sheet (2)'!A:J,10,FALSE)</f>
        <v>1500</v>
      </c>
      <c r="H882" s="436">
        <f>VLOOKUP(A882,Register!B:E,4,FALSE)</f>
        <v>25000</v>
      </c>
      <c r="I882" s="129">
        <v>45089.0</v>
      </c>
      <c r="J882" s="270"/>
      <c r="K882" s="270"/>
      <c r="L882" s="270"/>
      <c r="M882" s="270"/>
      <c r="N882" s="270"/>
      <c r="O882" s="270"/>
      <c r="P882" s="270"/>
      <c r="Q882" s="270"/>
      <c r="R882" s="270"/>
      <c r="S882" s="270"/>
      <c r="T882" s="270"/>
      <c r="U882" s="270"/>
      <c r="V882" s="270"/>
      <c r="W882" s="270"/>
      <c r="X882" s="270"/>
      <c r="Y882" s="270"/>
      <c r="Z882" s="270"/>
    </row>
    <row r="883" ht="15.75" customHeight="1">
      <c r="A883" s="111" t="s">
        <v>2149</v>
      </c>
      <c r="B883" s="111" t="str">
        <f>VLOOKUP(A883,Register!B:D,3,FALSE)</f>
        <v>0,18x896x795 BAO BLANK</v>
      </c>
      <c r="C883" s="525" t="str">
        <f>VLOOKUP(B883,'Tech. sheet (2)'!A:G,5,FALSE)</f>
        <v>0,18x896x795 2,8/5,0 TH550</v>
      </c>
      <c r="D883" s="437" t="str">
        <f>VLOOKUP(B883,'Tech. sheet (2)'!A:G,6,FALSE)</f>
        <v>T-896-795-180TH550F2850-BAO BLANK</v>
      </c>
      <c r="E883" s="436" t="str">
        <f>VLOOKUP(B883,'Tech. sheet (2)'!A:H,8,FALSE)</f>
        <v>ПРЯМ</v>
      </c>
      <c r="F883" s="436" t="str">
        <f>VLOOKUP(B883,'Tech. sheet (2)'!A:J,9,FALSE)</f>
        <v>770х869</v>
      </c>
      <c r="G883" s="436">
        <f>VLOOKUP(B883,'Tech. sheet (2)'!A:J,10,FALSE)</f>
        <v>1500</v>
      </c>
      <c r="H883" s="436">
        <f>VLOOKUP(A883,Register!B:E,4,FALSE)</f>
        <v>25000</v>
      </c>
      <c r="I883" s="129">
        <v>45089.0</v>
      </c>
      <c r="J883" s="270"/>
      <c r="K883" s="270"/>
      <c r="L883" s="270"/>
      <c r="M883" s="270"/>
      <c r="N883" s="270"/>
      <c r="O883" s="270"/>
      <c r="P883" s="270"/>
      <c r="Q883" s="270"/>
      <c r="R883" s="270"/>
      <c r="S883" s="270"/>
      <c r="T883" s="270"/>
      <c r="U883" s="270"/>
      <c r="V883" s="270"/>
      <c r="W883" s="270"/>
      <c r="X883" s="270"/>
      <c r="Y883" s="270"/>
      <c r="Z883" s="270"/>
    </row>
    <row r="884" ht="15.75" customHeight="1">
      <c r="A884" s="111" t="s">
        <v>2150</v>
      </c>
      <c r="B884" s="111" t="str">
        <f>VLOOKUP(A884,Register!B:D,3,FALSE)</f>
        <v>0,17x838x942 ALU/С BAO</v>
      </c>
      <c r="C884" s="525" t="str">
        <f>VLOOKUP(B884,'Tech. sheet (2)'!A:G,5,FALSE)</f>
        <v>0,17x838x942 2,0/2,8 TH550</v>
      </c>
      <c r="D884" s="437" t="str">
        <f>VLOOKUP(B884,'Tech. sheet (2)'!A:G,6,FALSE)</f>
        <v>T-838-942-170TH550F2820-BAO</v>
      </c>
      <c r="E884" s="436" t="str">
        <f>VLOOKUP(B884,'Tech. sheet (2)'!A:H,8,FALSE)</f>
        <v>ПРЯМ</v>
      </c>
      <c r="F884" s="436" t="str">
        <f>VLOOKUP(B884,'Tech. sheet (2)'!A:J,9,FALSE)</f>
        <v>917х813</v>
      </c>
      <c r="G884" s="436">
        <f>VLOOKUP(B884,'Tech. sheet (2)'!A:J,10,FALSE)</f>
        <v>1500</v>
      </c>
      <c r="H884" s="436">
        <f>VLOOKUP(A884,Register!B:E,4,FALSE)</f>
        <v>6000</v>
      </c>
      <c r="I884" s="129">
        <v>45090.0</v>
      </c>
      <c r="J884" s="270"/>
      <c r="K884" s="270"/>
      <c r="L884" s="270"/>
      <c r="M884" s="270"/>
      <c r="N884" s="270"/>
      <c r="O884" s="270"/>
      <c r="P884" s="270"/>
      <c r="Q884" s="270"/>
      <c r="R884" s="270"/>
      <c r="S884" s="270"/>
      <c r="T884" s="270"/>
      <c r="U884" s="270"/>
      <c r="V884" s="270"/>
      <c r="W884" s="270"/>
      <c r="X884" s="270"/>
      <c r="Y884" s="270"/>
      <c r="Z884" s="270"/>
    </row>
    <row r="885" ht="15.75" customHeight="1">
      <c r="A885" s="111" t="s">
        <v>2152</v>
      </c>
      <c r="B885" s="111" t="str">
        <f>VLOOKUP(A885,Register!B:D,3,FALSE)</f>
        <v>OT153-ELQ1554A0A USK</v>
      </c>
      <c r="C885" s="525" t="str">
        <f>VLOOKUP(B885,'Tech. sheet (2)'!A:G,5,FALSE)</f>
        <v>0,27x950x876 5,6/2,8 TH435 USK</v>
      </c>
      <c r="D885" s="437" t="str">
        <f>VLOOKUP(B885,'Tech. sheet (2)'!A:G,6,FALSE)</f>
        <v>M-950-876-270TH435F5628-USK</v>
      </c>
      <c r="E885" s="436" t="str">
        <f>VLOOKUP(B885,'Tech. sheet (2)'!A:H,8,FALSE)</f>
        <v>СКРОЛЛ</v>
      </c>
      <c r="F885" s="436" t="str">
        <f>VLOOKUP(B885,'Tech. sheet (2)'!A:J,9,FALSE)</f>
        <v>920х935</v>
      </c>
      <c r="G885" s="436">
        <f>VLOOKUP(B885,'Tech. sheet (2)'!A:J,10,FALSE)</f>
        <v>1100</v>
      </c>
      <c r="H885" s="436">
        <f>VLOOKUP(A885,Register!B:E,4,FALSE)</f>
        <v>30000</v>
      </c>
      <c r="I885" s="129">
        <v>45090.0</v>
      </c>
      <c r="J885" s="270"/>
      <c r="K885" s="270"/>
      <c r="L885" s="270"/>
      <c r="M885" s="270"/>
      <c r="N885" s="270"/>
      <c r="O885" s="270"/>
      <c r="P885" s="270"/>
      <c r="Q885" s="270"/>
      <c r="R885" s="270"/>
      <c r="S885" s="270"/>
      <c r="T885" s="270"/>
      <c r="U885" s="270"/>
      <c r="V885" s="270"/>
      <c r="W885" s="270"/>
      <c r="X885" s="270"/>
      <c r="Y885" s="270"/>
      <c r="Z885" s="270"/>
    </row>
    <row r="886" ht="15.75" customHeight="1">
      <c r="A886" s="111" t="s">
        <v>2153</v>
      </c>
      <c r="B886" s="111" t="str">
        <f>VLOOKUP(A886,Register!B:D,3,FALSE)</f>
        <v>OT070-ELQ7033A2A  TH580</v>
      </c>
      <c r="C886" s="525" t="str">
        <f>VLOOKUP(B886,'Tech. sheet (2)'!A:G,5,FALSE)</f>
        <v>0,17x922x868 2,8/2,8 TH580</v>
      </c>
      <c r="D886" s="437" t="str">
        <f>VLOOKUP(B886,'Tech. sheet (2)'!A:G,6,FALSE)</f>
        <v>M-922-868-170TH580S2828-HBI</v>
      </c>
      <c r="E886" s="436" t="str">
        <f>VLOOKUP(B886,'Tech. sheet (2)'!A:H,8,FALSE)</f>
        <v>СКРОЛЛ</v>
      </c>
      <c r="F886" s="436" t="str">
        <f>VLOOKUP(B886,'Tech. sheet (2)'!A:J,9,FALSE)</f>
        <v>884х850</v>
      </c>
      <c r="G886" s="436">
        <f>VLOOKUP(B886,'Tech. sheet (2)'!A:J,10,FALSE)</f>
        <v>1500</v>
      </c>
      <c r="H886" s="436">
        <f>VLOOKUP(A886,Register!B:E,4,FALSE)</f>
        <v>30000</v>
      </c>
      <c r="I886" s="129">
        <v>45090.0</v>
      </c>
      <c r="J886" s="270"/>
      <c r="K886" s="270"/>
      <c r="L886" s="270"/>
      <c r="M886" s="270"/>
      <c r="N886" s="270"/>
      <c r="O886" s="270"/>
      <c r="P886" s="270"/>
      <c r="Q886" s="270"/>
      <c r="R886" s="270"/>
      <c r="S886" s="270"/>
      <c r="T886" s="270"/>
      <c r="U886" s="270"/>
      <c r="V886" s="270"/>
      <c r="W886" s="270"/>
      <c r="X886" s="270"/>
      <c r="Y886" s="270"/>
      <c r="Z886" s="270"/>
    </row>
    <row r="887" ht="15.75" customHeight="1">
      <c r="A887" s="111" t="s">
        <v>2154</v>
      </c>
      <c r="B887" s="111" t="str">
        <f>VLOOKUP(A887,Register!B:D,3,FALSE)</f>
        <v>0,17x922x868 HBI TH550 BLANK</v>
      </c>
      <c r="C887" s="525" t="str">
        <f>VLOOKUP(B887,'Tech. sheet (2)'!A:G,5,FALSE)</f>
        <v>0,17x922x868 2,8/2,8 TH550</v>
      </c>
      <c r="D887" s="437" t="str">
        <f>VLOOKUP(B887,'Tech. sheet (2)'!A:G,6,FALSE)</f>
        <v>M-922-868-170TH550F2828-HBI BLANK</v>
      </c>
      <c r="E887" s="436" t="str">
        <f>VLOOKUP(B887,'Tech. sheet (2)'!A:H,8,FALSE)</f>
        <v>СКРОЛЛ</v>
      </c>
      <c r="F887" s="436" t="str">
        <f>VLOOKUP(B887,'Tech. sheet (2)'!A:J,9,FALSE)</f>
        <v>884х850</v>
      </c>
      <c r="G887" s="436">
        <f>VLOOKUP(B887,'Tech. sheet (2)'!A:J,10,FALSE)</f>
        <v>1500</v>
      </c>
      <c r="H887" s="436">
        <f>VLOOKUP(A887,Register!B:E,4,FALSE)</f>
        <v>10000</v>
      </c>
      <c r="I887" s="129">
        <v>45090.0</v>
      </c>
      <c r="J887" s="270"/>
      <c r="K887" s="270"/>
      <c r="L887" s="270"/>
      <c r="M887" s="270"/>
      <c r="N887" s="270"/>
      <c r="O887" s="270"/>
      <c r="P887" s="270"/>
      <c r="Q887" s="270"/>
      <c r="R887" s="270"/>
      <c r="S887" s="270"/>
      <c r="T887" s="270"/>
      <c r="U887" s="270"/>
      <c r="V887" s="270"/>
      <c r="W887" s="270"/>
      <c r="X887" s="270"/>
      <c r="Y887" s="270"/>
      <c r="Z887" s="270"/>
    </row>
    <row r="888" ht="15.75" customHeight="1">
      <c r="A888" s="111" t="s">
        <v>2157</v>
      </c>
      <c r="B888" s="111" t="str">
        <f>VLOOKUP(A888,Register!B:D,3,FALSE)</f>
        <v>OT62-ELQ6216A2A ver2</v>
      </c>
      <c r="C888" s="525" t="str">
        <f>VLOOKUP(B888,'Tech. sheet (2)'!A:G,5,FALSE)</f>
        <v>0,17x954x848 2,8/2,8 TH435</v>
      </c>
      <c r="D888" s="437" t="str">
        <f>VLOOKUP(B888,'Tech. sheet (2)'!A:G,6,FALSE)</f>
        <v>M-954-848-170TH435S2828-HBI</v>
      </c>
      <c r="E888" s="436" t="str">
        <f>VLOOKUP(B888,'Tech. sheet (2)'!A:H,8,FALSE)</f>
        <v>СКРОЛЛ</v>
      </c>
      <c r="F888" s="436" t="str">
        <f>VLOOKUP(B888,'Tech. sheet (2)'!A:J,9,FALSE)</f>
        <v>830x917</v>
      </c>
      <c r="G888" s="436">
        <f>VLOOKUP(B888,'Tech. sheet (2)'!A:J,10,FALSE)</f>
        <v>1500</v>
      </c>
      <c r="H888" s="436">
        <f>VLOOKUP(A888,Register!B:E,4,FALSE)</f>
        <v>25000</v>
      </c>
      <c r="I888" s="129">
        <v>45091.0</v>
      </c>
      <c r="J888" s="270"/>
      <c r="K888" s="270"/>
      <c r="L888" s="270"/>
      <c r="M888" s="270"/>
      <c r="N888" s="270"/>
      <c r="O888" s="270"/>
      <c r="P888" s="270"/>
      <c r="Q888" s="270"/>
      <c r="R888" s="270"/>
      <c r="S888" s="270"/>
      <c r="T888" s="270"/>
      <c r="U888" s="270"/>
      <c r="V888" s="270"/>
      <c r="W888" s="270"/>
      <c r="X888" s="270"/>
      <c r="Y888" s="270"/>
      <c r="Z888" s="270"/>
    </row>
    <row r="889" ht="15.75" customHeight="1">
      <c r="A889" s="111" t="s">
        <v>2158</v>
      </c>
      <c r="B889" s="111" t="str">
        <f>VLOOKUP(A889,Register!B:D,3,FALSE)</f>
        <v>0,14x913x766 USK BLANK</v>
      </c>
      <c r="C889" s="525" t="str">
        <f>VLOOKUP(B889,'Tech. sheet (2)'!A:G,5,FALSE)</f>
        <v>0,14x913x766 2,0/2,0 TS480</v>
      </c>
      <c r="D889" s="437" t="str">
        <f>VLOOKUP(B889,'Tech. sheet (2)'!A:G,6,FALSE)</f>
        <v>M-913-766-140TS480S2020-USK BLANK</v>
      </c>
      <c r="E889" s="436" t="str">
        <f>VLOOKUP(B889,'Tech. sheet (2)'!A:H,8,FALSE)</f>
        <v>СКРОЛЛ</v>
      </c>
      <c r="F889" s="436" t="str">
        <f>VLOOKUP(B889,'Tech. sheet (2)'!A:J,9,FALSE)</f>
        <v>770х869</v>
      </c>
      <c r="G889" s="436">
        <f>VLOOKUP(B889,'Tech. sheet (2)'!A:J,10,FALSE)</f>
        <v>1500</v>
      </c>
      <c r="H889" s="436">
        <f>VLOOKUP(A889,Register!B:E,4,FALSE)</f>
        <v>15000</v>
      </c>
      <c r="I889" s="129">
        <v>45091.0</v>
      </c>
      <c r="J889" s="270"/>
      <c r="K889" s="270"/>
      <c r="L889" s="270"/>
      <c r="M889" s="270"/>
      <c r="N889" s="270"/>
      <c r="O889" s="270"/>
      <c r="P889" s="270"/>
      <c r="Q889" s="270"/>
      <c r="R889" s="270"/>
      <c r="S889" s="270"/>
      <c r="T889" s="270"/>
      <c r="U889" s="270"/>
      <c r="V889" s="270"/>
      <c r="W889" s="270"/>
      <c r="X889" s="270"/>
      <c r="Y889" s="270"/>
      <c r="Z889" s="270"/>
    </row>
    <row r="890" ht="15.75" customHeight="1">
      <c r="A890" s="111" t="s">
        <v>2159</v>
      </c>
      <c r="B890" s="111" t="str">
        <f>VLOOKUP(A890,Register!B:D,3,FALSE)</f>
        <v>0,14x913x766 USK A08</v>
      </c>
      <c r="C890" s="525" t="str">
        <f>VLOOKUP(B890,'Tech. sheet (2)'!A:G,5,FALSE)</f>
        <v>0,14x913x766 2,0/2,0 TS480</v>
      </c>
      <c r="D890" s="437" t="str">
        <f>VLOOKUP(B890,'Tech. sheet (2)'!A:G,6,FALSE)</f>
        <v>M-913-766-140TS480S2020-USK</v>
      </c>
      <c r="E890" s="436" t="str">
        <f>VLOOKUP(B890,'Tech. sheet (2)'!A:H,8,FALSE)</f>
        <v>СКРОЛЛ</v>
      </c>
      <c r="F890" s="436" t="str">
        <f>VLOOKUP(B890,'Tech. sheet (2)'!A:J,9,FALSE)</f>
        <v>770х869</v>
      </c>
      <c r="G890" s="436">
        <f>VLOOKUP(B890,'Tech. sheet (2)'!A:J,10,FALSE)</f>
        <v>1500</v>
      </c>
      <c r="H890" s="436">
        <f>VLOOKUP(A890,Register!B:E,4,FALSE)</f>
        <v>10000</v>
      </c>
      <c r="I890" s="129">
        <v>45091.0</v>
      </c>
      <c r="J890" s="270"/>
      <c r="K890" s="270"/>
      <c r="L890" s="270"/>
      <c r="M890" s="270"/>
      <c r="N890" s="270"/>
      <c r="O890" s="270"/>
      <c r="P890" s="270"/>
      <c r="Q890" s="270"/>
      <c r="R890" s="270"/>
      <c r="S890" s="270"/>
      <c r="T890" s="270"/>
      <c r="U890" s="270"/>
      <c r="V890" s="270"/>
      <c r="W890" s="270"/>
      <c r="X890" s="270"/>
      <c r="Y890" s="270"/>
      <c r="Z890" s="270"/>
    </row>
    <row r="891" ht="15.75" customHeight="1">
      <c r="A891" s="111" t="s">
        <v>2160</v>
      </c>
      <c r="B891" s="111" t="str">
        <f>VLOOKUP(A891,Register!B:D,3,FALSE)</f>
        <v>0,18x860x873 USK BLANK</v>
      </c>
      <c r="C891" s="525" t="str">
        <f>VLOOKUP(B891,'Tech. sheet (2)'!A:G,5,FALSE)</f>
        <v>0,18x860x873 2,0/2,8 TH550</v>
      </c>
      <c r="D891" s="437" t="str">
        <f>VLOOKUP(B891,'Tech. sheet (2)'!A:G,6,FALSE)</f>
        <v>M-860-873-180TH550F2028-USK BLANK</v>
      </c>
      <c r="E891" s="436" t="str">
        <f>VLOOKUP(B891,'Tech. sheet (2)'!A:H,8,FALSE)</f>
        <v>СКРОЛЛ</v>
      </c>
      <c r="F891" s="436" t="str">
        <f>VLOOKUP(B891,'Tech. sheet (2)'!A:J,9,FALSE)</f>
        <v>903х844</v>
      </c>
      <c r="G891" s="436">
        <f>VLOOKUP(B891,'Tech. sheet (2)'!A:J,10,FALSE)</f>
        <v>1500</v>
      </c>
      <c r="H891" s="436">
        <f>VLOOKUP(A891,Register!B:E,4,FALSE)</f>
        <v>25000</v>
      </c>
      <c r="I891" s="129">
        <v>45091.0</v>
      </c>
      <c r="J891" s="270"/>
      <c r="K891" s="270"/>
      <c r="L891" s="270"/>
      <c r="M891" s="270"/>
      <c r="N891" s="270"/>
      <c r="O891" s="270"/>
      <c r="P891" s="270"/>
      <c r="Q891" s="270"/>
      <c r="R891" s="270"/>
      <c r="S891" s="270"/>
      <c r="T891" s="270"/>
      <c r="U891" s="270"/>
      <c r="V891" s="270"/>
      <c r="W891" s="270"/>
      <c r="X891" s="270"/>
      <c r="Y891" s="270"/>
      <c r="Z891" s="270"/>
    </row>
    <row r="892" ht="15.75" customHeight="1">
      <c r="A892" s="111" t="s">
        <v>2161</v>
      </c>
      <c r="B892" s="111" t="str">
        <f>VLOOKUP(A892,Register!B:D,3,FALSE)</f>
        <v>0,18x860x873 USK BLANK</v>
      </c>
      <c r="C892" s="525" t="str">
        <f>VLOOKUP(B892,'Tech. sheet (2)'!A:G,5,FALSE)</f>
        <v>0,18x860x873 2,0/2,8 TH550</v>
      </c>
      <c r="D892" s="437" t="str">
        <f>VLOOKUP(B892,'Tech. sheet (2)'!A:G,6,FALSE)</f>
        <v>M-860-873-180TH550F2028-USK BLANK</v>
      </c>
      <c r="E892" s="436" t="str">
        <f>VLOOKUP(B892,'Tech. sheet (2)'!A:H,8,FALSE)</f>
        <v>СКРОЛЛ</v>
      </c>
      <c r="F892" s="436" t="str">
        <f>VLOOKUP(B892,'Tech. sheet (2)'!A:J,9,FALSE)</f>
        <v>903х844</v>
      </c>
      <c r="G892" s="436">
        <f>VLOOKUP(B892,'Tech. sheet (2)'!A:J,10,FALSE)</f>
        <v>1500</v>
      </c>
      <c r="H892" s="436">
        <f>VLOOKUP(A892,Register!B:E,4,FALSE)</f>
        <v>25000</v>
      </c>
      <c r="I892" s="129">
        <v>45091.0</v>
      </c>
      <c r="J892" s="270"/>
      <c r="K892" s="270"/>
      <c r="L892" s="270"/>
      <c r="M892" s="270"/>
      <c r="N892" s="270"/>
      <c r="O892" s="270"/>
      <c r="P892" s="270"/>
      <c r="Q892" s="270"/>
      <c r="R892" s="270"/>
      <c r="S892" s="270"/>
      <c r="T892" s="270"/>
      <c r="U892" s="270"/>
      <c r="V892" s="270"/>
      <c r="W892" s="270"/>
      <c r="X892" s="270"/>
      <c r="Y892" s="270"/>
      <c r="Z892" s="270"/>
    </row>
    <row r="893" ht="15.75" customHeight="1">
      <c r="A893" s="111" t="s">
        <v>2172</v>
      </c>
      <c r="B893" s="111" t="str">
        <f>VLOOKUP(A893,Register!B:D,3,FALSE)</f>
        <v>0,14x913x766 USK 21E</v>
      </c>
      <c r="C893" s="525" t="str">
        <f>VLOOKUP(B893,'Tech. sheet (2)'!A:G,5,FALSE)</f>
        <v>0,14x913x766 2,0/2,0 TS480</v>
      </c>
      <c r="D893" s="437" t="str">
        <f>VLOOKUP(B893,'Tech. sheet (2)'!A:G,6,FALSE)</f>
        <v>M-913-766-140TS480S2020-USK</v>
      </c>
      <c r="E893" s="436" t="str">
        <f>VLOOKUP(B893,'Tech. sheet (2)'!A:H,8,FALSE)</f>
        <v>СКРОЛЛ</v>
      </c>
      <c r="F893" s="436" t="str">
        <f>VLOOKUP(B893,'Tech. sheet (2)'!A:J,9,FALSE)</f>
        <v>770х869</v>
      </c>
      <c r="G893" s="436">
        <f>VLOOKUP(B893,'Tech. sheet (2)'!A:J,10,FALSE)</f>
        <v>1500</v>
      </c>
      <c r="H893" s="436">
        <f>VLOOKUP(A893,Register!B:E,4,FALSE)</f>
        <v>26000</v>
      </c>
      <c r="I893" s="129">
        <v>45110.0</v>
      </c>
      <c r="J893" s="270"/>
      <c r="K893" s="270"/>
      <c r="L893" s="270"/>
      <c r="M893" s="270"/>
      <c r="N893" s="270"/>
      <c r="O893" s="270"/>
      <c r="P893" s="270"/>
      <c r="Q893" s="270"/>
      <c r="R893" s="270"/>
      <c r="S893" s="270"/>
      <c r="T893" s="270"/>
      <c r="U893" s="270"/>
      <c r="V893" s="270"/>
      <c r="W893" s="270"/>
      <c r="X893" s="270"/>
      <c r="Y893" s="270"/>
      <c r="Z893" s="270"/>
    </row>
    <row r="894" ht="15.75" customHeight="1">
      <c r="A894" s="111" t="s">
        <v>2173</v>
      </c>
      <c r="B894" s="111" t="str">
        <f>VLOOKUP(A894,Register!B:D,3,FALSE)</f>
        <v>0,14x913x766 USK A08</v>
      </c>
      <c r="C894" s="525" t="str">
        <f>VLOOKUP(B894,'Tech. sheet (2)'!A:G,5,FALSE)</f>
        <v>0,14x913x766 2,0/2,0 TS480</v>
      </c>
      <c r="D894" s="437" t="str">
        <f>VLOOKUP(B894,'Tech. sheet (2)'!A:G,6,FALSE)</f>
        <v>M-913-766-140TS480S2020-USK</v>
      </c>
      <c r="E894" s="436" t="str">
        <f>VLOOKUP(B894,'Tech. sheet (2)'!A:H,8,FALSE)</f>
        <v>СКРОЛЛ</v>
      </c>
      <c r="F894" s="436" t="str">
        <f>VLOOKUP(B894,'Tech. sheet (2)'!A:J,9,FALSE)</f>
        <v>770х869</v>
      </c>
      <c r="G894" s="436">
        <f>VLOOKUP(B894,'Tech. sheet (2)'!A:J,10,FALSE)</f>
        <v>1500</v>
      </c>
      <c r="H894" s="436">
        <f>VLOOKUP(A894,Register!B:E,4,FALSE)</f>
        <v>27000</v>
      </c>
      <c r="I894" s="129">
        <v>45110.0</v>
      </c>
      <c r="J894" s="270"/>
      <c r="K894" s="270"/>
      <c r="L894" s="270"/>
      <c r="M894" s="270"/>
      <c r="N894" s="270"/>
      <c r="O894" s="270"/>
      <c r="P894" s="270"/>
      <c r="Q894" s="270"/>
      <c r="R894" s="270"/>
      <c r="S894" s="270"/>
      <c r="T894" s="270"/>
      <c r="U894" s="270"/>
      <c r="V894" s="270"/>
      <c r="W894" s="270"/>
      <c r="X894" s="270"/>
      <c r="Y894" s="270"/>
      <c r="Z894" s="270"/>
    </row>
    <row r="895" ht="15.75" customHeight="1">
      <c r="A895" s="111" t="s">
        <v>2174</v>
      </c>
      <c r="B895" s="111" t="str">
        <f>VLOOKUP(A895,Register!B:D,3,FALSE)</f>
        <v>OT062-ELQ6216A3A USK</v>
      </c>
      <c r="C895" s="525" t="str">
        <f>VLOOKUP(B895,'Tech. sheet (2)'!A:G,5,FALSE)</f>
        <v>0,16x954x848 2,8/2,8 TH520</v>
      </c>
      <c r="D895" s="437" t="str">
        <f>VLOOKUP(B895,'Tech. sheet (2)'!A:G,6,FALSE)</f>
        <v>M-954-848-160TH520S2828-USK</v>
      </c>
      <c r="E895" s="436" t="str">
        <f>VLOOKUP(B895,'Tech. sheet (2)'!A:H,8,FALSE)</f>
        <v>СКРОЛЛ</v>
      </c>
      <c r="F895" s="436" t="str">
        <f>VLOOKUP(B895,'Tech. sheet (2)'!A:J,9,FALSE)</f>
        <v>830x917</v>
      </c>
      <c r="G895" s="436">
        <f>VLOOKUP(B895,'Tech. sheet (2)'!A:J,10,FALSE)</f>
        <v>1500</v>
      </c>
      <c r="H895" s="436">
        <f>VLOOKUP(A895,Register!B:E,4,FALSE)</f>
        <v>13000</v>
      </c>
      <c r="I895" s="129">
        <v>45110.0</v>
      </c>
      <c r="J895" s="270"/>
      <c r="K895" s="270"/>
      <c r="L895" s="270"/>
      <c r="M895" s="270"/>
      <c r="N895" s="270"/>
      <c r="O895" s="270"/>
      <c r="P895" s="270"/>
      <c r="Q895" s="270"/>
      <c r="R895" s="270"/>
      <c r="S895" s="270"/>
      <c r="T895" s="270"/>
      <c r="U895" s="270"/>
      <c r="V895" s="270"/>
      <c r="W895" s="270"/>
      <c r="X895" s="270"/>
      <c r="Y895" s="270"/>
      <c r="Z895" s="270"/>
    </row>
    <row r="896" ht="15.75" customHeight="1">
      <c r="A896" s="111" t="s">
        <v>2175</v>
      </c>
      <c r="B896" s="111" t="str">
        <f>VLOOKUP(A896,Register!B:D,3,FALSE)</f>
        <v>OT153-ELQ1554A0A USK</v>
      </c>
      <c r="C896" s="525" t="str">
        <f>VLOOKUP(B896,'Tech. sheet (2)'!A:G,5,FALSE)</f>
        <v>0,27x950x876 5,6/2,8 TH435 USK</v>
      </c>
      <c r="D896" s="437" t="str">
        <f>VLOOKUP(B896,'Tech. sheet (2)'!A:G,6,FALSE)</f>
        <v>M-950-876-270TH435F5628-USK</v>
      </c>
      <c r="E896" s="436" t="str">
        <f>VLOOKUP(B896,'Tech. sheet (2)'!A:H,8,FALSE)</f>
        <v>СКРОЛЛ</v>
      </c>
      <c r="F896" s="436" t="str">
        <f>VLOOKUP(B896,'Tech. sheet (2)'!A:J,9,FALSE)</f>
        <v>920х935</v>
      </c>
      <c r="G896" s="436">
        <f>VLOOKUP(B896,'Tech. sheet (2)'!A:J,10,FALSE)</f>
        <v>1100</v>
      </c>
      <c r="H896" s="436">
        <f>VLOOKUP(A896,Register!B:E,4,FALSE)</f>
        <v>30000</v>
      </c>
      <c r="I896" s="129">
        <v>45110.0</v>
      </c>
      <c r="J896" s="270"/>
      <c r="K896" s="270"/>
      <c r="L896" s="270"/>
      <c r="M896" s="270"/>
      <c r="N896" s="270"/>
      <c r="O896" s="270"/>
      <c r="P896" s="270"/>
      <c r="Q896" s="270"/>
      <c r="R896" s="270"/>
      <c r="S896" s="270"/>
      <c r="T896" s="270"/>
      <c r="U896" s="270"/>
      <c r="V896" s="270"/>
      <c r="W896" s="270"/>
      <c r="X896" s="270"/>
      <c r="Y896" s="270"/>
      <c r="Z896" s="270"/>
    </row>
    <row r="897" ht="15.75" customHeight="1">
      <c r="A897" s="111" t="s">
        <v>2176</v>
      </c>
      <c r="B897" s="111" t="str">
        <f>VLOOKUP(A897,Register!B:D,3,FALSE)</f>
        <v>0,27x950x780 USK BLANK</v>
      </c>
      <c r="C897" s="525" t="str">
        <f>VLOOKUP(B897,'Tech. sheet (2)'!A:G,5,FALSE)</f>
        <v>0,27x950x876 5,6/2,8 TH435 USK</v>
      </c>
      <c r="D897" s="437" t="str">
        <f>VLOOKUP(B897,'Tech. sheet (2)'!A:G,6,FALSE)</f>
        <v>T-950-780-270TH435F5628-USK BLANK</v>
      </c>
      <c r="E897" s="436" t="str">
        <f>VLOOKUP(B897,'Tech. sheet (2)'!A:H,8,FALSE)</f>
        <v>ПРЯМ</v>
      </c>
      <c r="F897" s="436" t="str">
        <f>VLOOKUP(B897,'Tech. sheet (2)'!A:J,9,FALSE)</f>
        <v>A</v>
      </c>
      <c r="G897" s="436">
        <f>VLOOKUP(B897,'Tech. sheet (2)'!A:J,10,FALSE)</f>
        <v>1200</v>
      </c>
      <c r="H897" s="436">
        <f>VLOOKUP(A897,Register!B:E,4,FALSE)</f>
        <v>3500</v>
      </c>
      <c r="I897" s="129">
        <v>45111.0</v>
      </c>
      <c r="J897" s="270"/>
      <c r="K897" s="270"/>
      <c r="L897" s="270"/>
      <c r="M897" s="270"/>
      <c r="N897" s="270"/>
      <c r="O897" s="270"/>
      <c r="P897" s="270"/>
      <c r="Q897" s="270"/>
      <c r="R897" s="270"/>
      <c r="S897" s="270"/>
      <c r="T897" s="270"/>
      <c r="U897" s="270"/>
      <c r="V897" s="270"/>
      <c r="W897" s="270"/>
      <c r="X897" s="270"/>
      <c r="Y897" s="270"/>
      <c r="Z897" s="270"/>
    </row>
    <row r="898" ht="15.75" customHeight="1">
      <c r="A898" s="111" t="s">
        <v>2177</v>
      </c>
      <c r="B898" s="111" t="str">
        <f>VLOOKUP(A898,Register!B:D,3,FALSE)</f>
        <v>0,14x975x925 G/C USK</v>
      </c>
      <c r="C898" s="525" t="str">
        <f>VLOOKUP(B898,'Tech. sheet (2)'!A:G,5,FALSE)</f>
        <v>0,14x975x925 2,8/2,8 TS550</v>
      </c>
      <c r="D898" s="437" t="str">
        <f>VLOOKUP(B898,'Tech. sheet (2)'!A:G,6,FALSE)</f>
        <v>T-975-925-140TS550S2828-USK</v>
      </c>
      <c r="E898" s="436" t="str">
        <f>VLOOKUP(B898,'Tech. sheet (2)'!A:H,8,FALSE)</f>
        <v>ПРЯМ</v>
      </c>
      <c r="F898" s="436" t="str">
        <f>VLOOKUP(B898,'Tech. sheet (2)'!A:J,9,FALSE)</f>
        <v>900 х 950</v>
      </c>
      <c r="G898" s="436">
        <f>VLOOKUP(B898,'Tech. sheet (2)'!A:J,10,FALSE)</f>
        <v>1500</v>
      </c>
      <c r="H898" s="436">
        <f>VLOOKUP(A898,Register!B:E,4,FALSE)</f>
        <v>12000</v>
      </c>
      <c r="I898" s="129">
        <v>45111.0</v>
      </c>
      <c r="J898" s="270"/>
      <c r="K898" s="270"/>
      <c r="L898" s="270"/>
      <c r="M898" s="270"/>
      <c r="N898" s="270"/>
      <c r="O898" s="270"/>
      <c r="P898" s="270"/>
      <c r="Q898" s="270"/>
      <c r="R898" s="270"/>
      <c r="S898" s="270"/>
      <c r="T898" s="270"/>
      <c r="U898" s="270"/>
      <c r="V898" s="270"/>
      <c r="W898" s="270"/>
      <c r="X898" s="270"/>
      <c r="Y898" s="270"/>
      <c r="Z898" s="270"/>
    </row>
    <row r="899" ht="15.75" customHeight="1">
      <c r="A899" s="111" t="s">
        <v>2178</v>
      </c>
      <c r="B899" s="111" t="str">
        <f>VLOOKUP(A899,Register!B:D,3,FALSE)</f>
        <v>0,18x896x795 USK BLANK</v>
      </c>
      <c r="C899" s="525" t="str">
        <f>VLOOKUP(B899,'Tech. sheet (2)'!A:G,5,FALSE)</f>
        <v>0,18x896x795 2,8/5,0 TH550</v>
      </c>
      <c r="D899" s="437" t="str">
        <f>VLOOKUP(B899,'Tech. sheet (2)'!A:G,6,FALSE)</f>
        <v>T-896-795-180TH550F2850-USK BLANK </v>
      </c>
      <c r="E899" s="436" t="str">
        <f>VLOOKUP(B899,'Tech. sheet (2)'!A:H,8,FALSE)</f>
        <v>ПРЯМ</v>
      </c>
      <c r="F899" s="436" t="str">
        <f>VLOOKUP(B899,'Tech. sheet (2)'!A:J,9,FALSE)</f>
        <v>770х869</v>
      </c>
      <c r="G899" s="436">
        <f>VLOOKUP(B899,'Tech. sheet (2)'!A:J,10,FALSE)</f>
        <v>1500</v>
      </c>
      <c r="H899" s="436">
        <f>VLOOKUP(A899,Register!B:E,4,FALSE)</f>
        <v>30000</v>
      </c>
      <c r="I899" s="129">
        <v>45111.0</v>
      </c>
      <c r="J899" s="270"/>
      <c r="K899" s="270"/>
      <c r="L899" s="270"/>
      <c r="M899" s="270"/>
      <c r="N899" s="270"/>
      <c r="O899" s="270"/>
      <c r="P899" s="270"/>
      <c r="Q899" s="270"/>
      <c r="R899" s="270"/>
      <c r="S899" s="270"/>
      <c r="T899" s="270"/>
      <c r="U899" s="270"/>
      <c r="V899" s="270"/>
      <c r="W899" s="270"/>
      <c r="X899" s="270"/>
      <c r="Y899" s="270"/>
      <c r="Z899" s="270"/>
    </row>
    <row r="900" ht="15.75" customHeight="1">
      <c r="A900" s="111" t="s">
        <v>2179</v>
      </c>
      <c r="B900" s="111" t="str">
        <f>VLOOKUP(A900,Register!B:D,3,FALSE)</f>
        <v>0,18x896x795 USK BLANK</v>
      </c>
      <c r="C900" s="525" t="str">
        <f>VLOOKUP(B900,'Tech. sheet (2)'!A:G,5,FALSE)</f>
        <v>0,18x896x795 2,8/5,0 TH550</v>
      </c>
      <c r="D900" s="437" t="str">
        <f>VLOOKUP(B900,'Tech. sheet (2)'!A:G,6,FALSE)</f>
        <v>T-896-795-180TH550F2850-USK BLANK </v>
      </c>
      <c r="E900" s="436" t="str">
        <f>VLOOKUP(B900,'Tech. sheet (2)'!A:H,8,FALSE)</f>
        <v>ПРЯМ</v>
      </c>
      <c r="F900" s="436" t="str">
        <f>VLOOKUP(B900,'Tech. sheet (2)'!A:J,9,FALSE)</f>
        <v>770х869</v>
      </c>
      <c r="G900" s="436">
        <f>VLOOKUP(B900,'Tech. sheet (2)'!A:J,10,FALSE)</f>
        <v>1500</v>
      </c>
      <c r="H900" s="436">
        <f>VLOOKUP(A900,Register!B:E,4,FALSE)</f>
        <v>40000</v>
      </c>
      <c r="I900" s="129">
        <v>45111.0</v>
      </c>
      <c r="J900" s="270"/>
      <c r="K900" s="270"/>
      <c r="L900" s="270"/>
      <c r="M900" s="270"/>
      <c r="N900" s="270"/>
      <c r="O900" s="270"/>
      <c r="P900" s="270"/>
      <c r="Q900" s="270"/>
      <c r="R900" s="270"/>
      <c r="S900" s="270"/>
      <c r="T900" s="270"/>
      <c r="U900" s="270"/>
      <c r="V900" s="270"/>
      <c r="W900" s="270"/>
      <c r="X900" s="270"/>
      <c r="Y900" s="270"/>
      <c r="Z900" s="270"/>
    </row>
    <row r="901" ht="15.75" customHeight="1">
      <c r="A901" s="111" t="s">
        <v>2180</v>
      </c>
      <c r="B901" s="111" t="str">
        <f>VLOOKUP(A901,Register!B:D,3,FALSE)</f>
        <v>0,18x896x795 BLANK</v>
      </c>
      <c r="C901" s="525" t="str">
        <f>VLOOKUP(B901,'Tech. sheet (2)'!A:G,5,FALSE)</f>
        <v>0,18x896x795 2,8/5,0 TH550</v>
      </c>
      <c r="D901" s="437" t="str">
        <f>VLOOKUP(B901,'Tech. sheet (2)'!A:G,6,FALSE)</f>
        <v>T-896-795-180TH550F2850-HBI BLANK</v>
      </c>
      <c r="E901" s="436" t="str">
        <f>VLOOKUP(B901,'Tech. sheet (2)'!A:H,8,FALSE)</f>
        <v>ПРЯМ</v>
      </c>
      <c r="F901" s="436" t="str">
        <f>VLOOKUP(B901,'Tech. sheet (2)'!A:J,9,FALSE)</f>
        <v>770х869</v>
      </c>
      <c r="G901" s="436">
        <f>VLOOKUP(B901,'Tech. sheet (2)'!A:J,10,FALSE)</f>
        <v>1500</v>
      </c>
      <c r="H901" s="436">
        <f>VLOOKUP(A901,Register!B:E,4,FALSE)</f>
        <v>40000</v>
      </c>
      <c r="I901" s="129">
        <v>45112.0</v>
      </c>
      <c r="J901" s="270"/>
      <c r="K901" s="270"/>
      <c r="L901" s="270"/>
      <c r="M901" s="270"/>
      <c r="N901" s="270"/>
      <c r="O901" s="270"/>
      <c r="P901" s="270"/>
      <c r="Q901" s="270"/>
      <c r="R901" s="270"/>
      <c r="S901" s="270"/>
      <c r="T901" s="270"/>
      <c r="U901" s="270"/>
      <c r="V901" s="270"/>
      <c r="W901" s="270"/>
      <c r="X901" s="270"/>
      <c r="Y901" s="270"/>
      <c r="Z901" s="270"/>
    </row>
    <row r="902" ht="15.75" customHeight="1">
      <c r="A902" s="111" t="s">
        <v>2181</v>
      </c>
      <c r="B902" s="111" t="str">
        <f>VLOOKUP(A902,Register!B:D,3,FALSE)</f>
        <v>0,14x913x766 USK 21E</v>
      </c>
      <c r="C902" s="525" t="str">
        <f>VLOOKUP(B902,'Tech. sheet (2)'!A:G,5,FALSE)</f>
        <v>0,14x913x766 2,0/2,0 TS480</v>
      </c>
      <c r="D902" s="437" t="str">
        <f>VLOOKUP(B902,'Tech. sheet (2)'!A:G,6,FALSE)</f>
        <v>M-913-766-140TS480S2020-USK</v>
      </c>
      <c r="E902" s="436" t="str">
        <f>VLOOKUP(B902,'Tech. sheet (2)'!A:H,8,FALSE)</f>
        <v>СКРОЛЛ</v>
      </c>
      <c r="F902" s="436" t="str">
        <f>VLOOKUP(B902,'Tech. sheet (2)'!A:J,9,FALSE)</f>
        <v>770х869</v>
      </c>
      <c r="G902" s="436">
        <f>VLOOKUP(B902,'Tech. sheet (2)'!A:J,10,FALSE)</f>
        <v>1500</v>
      </c>
      <c r="H902" s="436">
        <f>VLOOKUP(A902,Register!B:E,4,FALSE)</f>
        <v>27000</v>
      </c>
      <c r="I902" s="129">
        <v>45112.0</v>
      </c>
      <c r="J902" s="270"/>
      <c r="K902" s="270"/>
      <c r="L902" s="270"/>
      <c r="M902" s="270"/>
      <c r="N902" s="270"/>
      <c r="O902" s="270"/>
      <c r="P902" s="270"/>
      <c r="Q902" s="270"/>
      <c r="R902" s="270"/>
      <c r="S902" s="270"/>
      <c r="T902" s="270"/>
      <c r="U902" s="270"/>
      <c r="V902" s="270"/>
      <c r="W902" s="270"/>
      <c r="X902" s="270"/>
      <c r="Y902" s="270"/>
      <c r="Z902" s="270"/>
    </row>
    <row r="903" ht="15.75" customHeight="1">
      <c r="A903" s="111" t="s">
        <v>2184</v>
      </c>
      <c r="B903" s="111" t="str">
        <f>VLOOKUP(A903,Register!B:D,3,FALSE)</f>
        <v>0,14x913x766 USK A08</v>
      </c>
      <c r="C903" s="525" t="str">
        <f>VLOOKUP(B903,'Tech. sheet (2)'!A:G,5,FALSE)</f>
        <v>0,14x913x766 2,0/2,0 TS480</v>
      </c>
      <c r="D903" s="437" t="str">
        <f>VLOOKUP(B903,'Tech. sheet (2)'!A:G,6,FALSE)</f>
        <v>M-913-766-140TS480S2020-USK</v>
      </c>
      <c r="E903" s="436" t="str">
        <f>VLOOKUP(B903,'Tech. sheet (2)'!A:H,8,FALSE)</f>
        <v>СКРОЛЛ</v>
      </c>
      <c r="F903" s="436" t="str">
        <f>VLOOKUP(B903,'Tech. sheet (2)'!A:J,9,FALSE)</f>
        <v>770х869</v>
      </c>
      <c r="G903" s="436">
        <f>VLOOKUP(B903,'Tech. sheet (2)'!A:J,10,FALSE)</f>
        <v>1500</v>
      </c>
      <c r="H903" s="436">
        <f>VLOOKUP(A903,Register!B:E,4,FALSE)</f>
        <v>12000</v>
      </c>
      <c r="I903" s="129">
        <v>45112.0</v>
      </c>
      <c r="J903" s="270"/>
      <c r="K903" s="270"/>
      <c r="L903" s="270"/>
      <c r="M903" s="270"/>
      <c r="N903" s="270"/>
      <c r="O903" s="270"/>
      <c r="P903" s="270"/>
      <c r="Q903" s="270"/>
      <c r="R903" s="270"/>
      <c r="S903" s="270"/>
      <c r="T903" s="270"/>
      <c r="U903" s="270"/>
      <c r="V903" s="270"/>
      <c r="W903" s="270"/>
      <c r="X903" s="270"/>
      <c r="Y903" s="270"/>
      <c r="Z903" s="270"/>
    </row>
    <row r="904" ht="15.75" customHeight="1">
      <c r="A904" s="111" t="s">
        <v>2182</v>
      </c>
      <c r="B904" s="111" t="str">
        <f>VLOOKUP(A904,Register!B:D,3,FALSE)</f>
        <v>0,18x896x795 BLANK</v>
      </c>
      <c r="C904" s="525" t="str">
        <f>VLOOKUP(B904,'Tech. sheet (2)'!A:G,5,FALSE)</f>
        <v>0,18x896x795 2,8/5,0 TH550</v>
      </c>
      <c r="D904" s="437" t="str">
        <f>VLOOKUP(B904,'Tech. sheet (2)'!A:G,6,FALSE)</f>
        <v>T-896-795-180TH550F2850-HBI BLANK</v>
      </c>
      <c r="E904" s="436" t="str">
        <f>VLOOKUP(B904,'Tech. sheet (2)'!A:H,8,FALSE)</f>
        <v>ПРЯМ</v>
      </c>
      <c r="F904" s="436" t="str">
        <f>VLOOKUP(B904,'Tech. sheet (2)'!A:J,9,FALSE)</f>
        <v>770х869</v>
      </c>
      <c r="G904" s="436">
        <f>VLOOKUP(B904,'Tech. sheet (2)'!A:J,10,FALSE)</f>
        <v>1500</v>
      </c>
      <c r="H904" s="436">
        <f>VLOOKUP(A904,Register!B:E,4,FALSE)</f>
        <v>20000</v>
      </c>
      <c r="I904" s="129">
        <v>45112.0</v>
      </c>
      <c r="J904" s="270"/>
      <c r="K904" s="270"/>
      <c r="L904" s="270"/>
      <c r="M904" s="270"/>
      <c r="N904" s="270"/>
      <c r="O904" s="270"/>
      <c r="P904" s="270"/>
      <c r="Q904" s="270"/>
      <c r="R904" s="270"/>
      <c r="S904" s="270"/>
      <c r="T904" s="270"/>
      <c r="U904" s="270"/>
      <c r="V904" s="270"/>
      <c r="W904" s="270"/>
      <c r="X904" s="270"/>
      <c r="Y904" s="270"/>
      <c r="Z904" s="270"/>
    </row>
    <row r="905" ht="15.75" customHeight="1">
      <c r="A905" s="111" t="s">
        <v>2183</v>
      </c>
      <c r="B905" s="111" t="str">
        <f>VLOOKUP(A905,Register!B:D,3,FALSE)</f>
        <v>0,18x896x795 BAO BLANK</v>
      </c>
      <c r="C905" s="525" t="str">
        <f>VLOOKUP(B905,'Tech. sheet (2)'!A:G,5,FALSE)</f>
        <v>0,18x896x795 2,8/5,0 TH550</v>
      </c>
      <c r="D905" s="437" t="str">
        <f>VLOOKUP(B905,'Tech. sheet (2)'!A:G,6,FALSE)</f>
        <v>T-896-795-180TH550F2850-BAO BLANK</v>
      </c>
      <c r="E905" s="436" t="str">
        <f>VLOOKUP(B905,'Tech. sheet (2)'!A:H,8,FALSE)</f>
        <v>ПРЯМ</v>
      </c>
      <c r="F905" s="436" t="str">
        <f>VLOOKUP(B905,'Tech. sheet (2)'!A:J,9,FALSE)</f>
        <v>770х869</v>
      </c>
      <c r="G905" s="436">
        <f>VLOOKUP(B905,'Tech. sheet (2)'!A:J,10,FALSE)</f>
        <v>1500</v>
      </c>
      <c r="H905" s="436">
        <f>VLOOKUP(A905,Register!B:E,4,FALSE)</f>
        <v>20000</v>
      </c>
      <c r="I905" s="129">
        <v>45113.0</v>
      </c>
      <c r="J905" s="270"/>
      <c r="K905" s="270"/>
      <c r="L905" s="270"/>
      <c r="M905" s="270"/>
      <c r="N905" s="270"/>
      <c r="O905" s="270"/>
      <c r="P905" s="270"/>
      <c r="Q905" s="270"/>
      <c r="R905" s="270"/>
      <c r="S905" s="270"/>
      <c r="T905" s="270"/>
      <c r="U905" s="270"/>
      <c r="V905" s="270"/>
      <c r="W905" s="270"/>
      <c r="X905" s="270"/>
      <c r="Y905" s="270"/>
      <c r="Z905" s="270"/>
    </row>
    <row r="906" ht="15.75" customHeight="1">
      <c r="A906" s="111" t="s">
        <v>2185</v>
      </c>
      <c r="B906" s="111" t="str">
        <f>VLOOKUP(A906,Register!B:D,3,FALSE)</f>
        <v>OT070-ELQ7013A9A </v>
      </c>
      <c r="C906" s="525" t="str">
        <f>VLOOKUP(B906,'Tech. sheet (2)'!A:G,5,FALSE)</f>
        <v>0,17x922x868 2,8/2,8 TH580</v>
      </c>
      <c r="D906" s="437" t="str">
        <f>VLOOKUP(B906,'Tech. sheet (2)'!A:G,6,FALSE)</f>
        <v>M-922-868-170TH580S2828-HBI</v>
      </c>
      <c r="E906" s="436" t="str">
        <f>VLOOKUP(B906,'Tech. sheet (2)'!A:H,8,FALSE)</f>
        <v>СКРОЛЛ</v>
      </c>
      <c r="F906" s="436" t="str">
        <f>VLOOKUP(B906,'Tech. sheet (2)'!A:J,9,FALSE)</f>
        <v>884х850</v>
      </c>
      <c r="G906" s="436">
        <f>VLOOKUP(B906,'Tech. sheet (2)'!A:J,10,FALSE)</f>
        <v>1500</v>
      </c>
      <c r="H906" s="436">
        <f>VLOOKUP(A906,Register!B:E,4,FALSE)</f>
        <v>30000</v>
      </c>
      <c r="I906" s="129">
        <v>45113.0</v>
      </c>
      <c r="J906" s="270"/>
      <c r="K906" s="270"/>
      <c r="L906" s="270"/>
      <c r="M906" s="270"/>
      <c r="N906" s="270"/>
      <c r="O906" s="270"/>
      <c r="P906" s="270"/>
      <c r="Q906" s="270"/>
      <c r="R906" s="270"/>
      <c r="S906" s="270"/>
      <c r="T906" s="270"/>
      <c r="U906" s="270"/>
      <c r="V906" s="270"/>
      <c r="W906" s="270"/>
      <c r="X906" s="270"/>
      <c r="Y906" s="270"/>
      <c r="Z906" s="270"/>
    </row>
    <row r="907" ht="15.75" customHeight="1">
      <c r="A907" s="111" t="s">
        <v>2186</v>
      </c>
      <c r="B907" s="111" t="str">
        <f>VLOOKUP(A907,Register!B:D,3,FALSE)</f>
        <v>0,16x920x778 RAS BLANK</v>
      </c>
      <c r="C907" s="525" t="str">
        <f>VLOOKUP(B907,'Tech. sheet (2)'!A:G,5,FALSE)</f>
        <v>0,16x920x778 2,8/2,8 TS340</v>
      </c>
      <c r="D907" s="437" t="str">
        <f>VLOOKUP(B907,'Tech. sheet (2)'!A:G,6,FALSE)</f>
        <v>M-920-778-160TS340S2828-RAS BLANK</v>
      </c>
      <c r="E907" s="436" t="str">
        <f>VLOOKUP(B907,'Tech. sheet (2)'!A:H,8,FALSE)</f>
        <v>СКРОЛЛ</v>
      </c>
      <c r="F907" s="436" t="str">
        <f>VLOOKUP(B907,'Tech. sheet (2)'!A:J,9,FALSE)</f>
        <v>818х895</v>
      </c>
      <c r="G907" s="436">
        <f>VLOOKUP(B907,'Tech. sheet (2)'!A:J,10,FALSE)</f>
        <v>1600</v>
      </c>
      <c r="H907" s="436">
        <f>VLOOKUP(A907,Register!B:E,4,FALSE)</f>
        <v>30000</v>
      </c>
      <c r="I907" s="129">
        <v>45113.0</v>
      </c>
      <c r="J907" s="270"/>
      <c r="K907" s="270"/>
      <c r="L907" s="270"/>
      <c r="M907" s="270"/>
      <c r="N907" s="270"/>
      <c r="O907" s="270"/>
      <c r="P907" s="270"/>
      <c r="Q907" s="270"/>
      <c r="R907" s="270"/>
      <c r="S907" s="270"/>
      <c r="T907" s="270"/>
      <c r="U907" s="270"/>
      <c r="V907" s="270"/>
      <c r="W907" s="270"/>
      <c r="X907" s="270"/>
      <c r="Y907" s="270"/>
      <c r="Z907" s="270"/>
    </row>
    <row r="908" ht="15.75" customHeight="1">
      <c r="A908" s="111" t="s">
        <v>2188</v>
      </c>
      <c r="B908" s="111" t="str">
        <f>VLOOKUP(A908,Register!B:D,3,FALSE)</f>
        <v>0,19x895x907 USK BLANK</v>
      </c>
      <c r="C908" s="525" t="str">
        <f>VLOOKUP(B908,'Tech. sheet (2)'!A:G,5,FALSE)</f>
        <v>0,19x895x907 2,8/2,0 TH550</v>
      </c>
      <c r="D908" s="437" t="str">
        <f>VLOOKUP(B908,'Tech. sheet (2)'!A:G,6,FALSE)</f>
        <v>M-895-907-190TH550F2820-USK BLANK</v>
      </c>
      <c r="E908" s="436" t="str">
        <f>VLOOKUP(B908,'Tech. sheet (2)'!A:H,8,FALSE)</f>
        <v>СКРОЛЛ</v>
      </c>
      <c r="F908" s="436" t="str">
        <f>VLOOKUP(B908,'Tech. sheet (2)'!A:J,9,FALSE)</f>
        <v>932х870</v>
      </c>
      <c r="G908" s="436">
        <f>VLOOKUP(B908,'Tech. sheet (2)'!A:J,10,FALSE)</f>
        <v>1500</v>
      </c>
      <c r="H908" s="436">
        <f>VLOOKUP(A908,Register!B:E,4,FALSE)</f>
        <v>30000</v>
      </c>
      <c r="I908" s="129">
        <v>45113.0</v>
      </c>
      <c r="J908" s="270"/>
      <c r="K908" s="270"/>
      <c r="L908" s="270"/>
      <c r="M908" s="270"/>
      <c r="N908" s="270"/>
      <c r="O908" s="270"/>
      <c r="P908" s="270"/>
      <c r="Q908" s="270"/>
      <c r="R908" s="270"/>
      <c r="S908" s="270"/>
      <c r="T908" s="270"/>
      <c r="U908" s="270"/>
      <c r="V908" s="270"/>
      <c r="W908" s="270"/>
      <c r="X908" s="270"/>
      <c r="Y908" s="270"/>
      <c r="Z908" s="270"/>
    </row>
    <row r="909" ht="15.75" customHeight="1">
      <c r="A909" s="111" t="s">
        <v>2190</v>
      </c>
      <c r="B909" s="111" t="str">
        <f>VLOOKUP(A909,Register!B:D,3,FALSE)</f>
        <v>OT96 Alu/C BAO auto</v>
      </c>
      <c r="C909" s="525" t="str">
        <f>VLOOKUP(B909,'Tech. sheet (2)'!A:G,5,FALSE)</f>
        <v>0,20x808x908 2,8/2,8 TH550</v>
      </c>
      <c r="D909" s="437" t="str">
        <f>VLOOKUP(B909,'Tech. sheet (2)'!A:G,6,FALSE)</f>
        <v>M-808-908-200TH550S2828-BAO</v>
      </c>
      <c r="E909" s="436" t="str">
        <f>VLOOKUP(B909,'Tech. sheet (2)'!A:H,8,FALSE)</f>
        <v>СКРОЛЛ</v>
      </c>
      <c r="F909" s="436" t="str">
        <f>VLOOKUP(B909,'Tech. sheet (2)'!A:J,9,FALSE)</f>
        <v>900х771</v>
      </c>
      <c r="G909" s="436">
        <f>VLOOKUP(B909,'Tech. sheet (2)'!A:J,10,FALSE)</f>
        <v>1600</v>
      </c>
      <c r="H909" s="436">
        <f>VLOOKUP(A909,Register!B:E,4,FALSE)</f>
        <v>6000</v>
      </c>
      <c r="I909" s="129">
        <v>45117.0</v>
      </c>
      <c r="J909" s="270"/>
      <c r="K909" s="270"/>
      <c r="L909" s="270"/>
      <c r="M909" s="270"/>
      <c r="N909" s="270"/>
      <c r="O909" s="270"/>
      <c r="P909" s="270"/>
      <c r="Q909" s="270"/>
      <c r="R909" s="270"/>
      <c r="S909" s="270"/>
      <c r="T909" s="270"/>
      <c r="U909" s="270"/>
      <c r="V909" s="270"/>
      <c r="W909" s="270"/>
      <c r="X909" s="270"/>
      <c r="Y909" s="270"/>
      <c r="Z909" s="270"/>
    </row>
    <row r="910" ht="15.75" customHeight="1">
      <c r="A910" s="111" t="s">
        <v>2193</v>
      </c>
      <c r="B910" s="111" t="str">
        <f>VLOOKUP(A910,Register!B:D,3,FALSE)</f>
        <v>OT96 Alu/G BAO auto</v>
      </c>
      <c r="C910" s="525" t="str">
        <f>VLOOKUP(B910,'Tech. sheet (2)'!A:G,5,FALSE)</f>
        <v>0,20x808x908 2,8/2,8 TH550</v>
      </c>
      <c r="D910" s="437" t="str">
        <f>VLOOKUP(B910,'Tech. sheet (2)'!A:G,6,FALSE)</f>
        <v>M-808-908-200TH550S2828-BAO</v>
      </c>
      <c r="E910" s="436" t="str">
        <f>VLOOKUP(B910,'Tech. sheet (2)'!A:H,8,FALSE)</f>
        <v>СКРОЛЛ</v>
      </c>
      <c r="F910" s="436" t="str">
        <f>VLOOKUP(B910,'Tech. sheet (2)'!A:J,9,FALSE)</f>
        <v>900х771</v>
      </c>
      <c r="G910" s="436">
        <f>VLOOKUP(B910,'Tech. sheet (2)'!A:J,10,FALSE)</f>
        <v>1600</v>
      </c>
      <c r="H910" s="436">
        <f>VLOOKUP(A910,Register!B:E,4,FALSE)</f>
        <v>5000</v>
      </c>
      <c r="I910" s="129">
        <v>45117.0</v>
      </c>
      <c r="J910" s="270"/>
      <c r="K910" s="270"/>
      <c r="L910" s="270"/>
      <c r="M910" s="270"/>
      <c r="N910" s="270"/>
      <c r="O910" s="270"/>
      <c r="P910" s="270"/>
      <c r="Q910" s="270"/>
      <c r="R910" s="270"/>
      <c r="S910" s="270"/>
      <c r="T910" s="270"/>
      <c r="U910" s="270"/>
      <c r="V910" s="270"/>
      <c r="W910" s="270"/>
      <c r="X910" s="270"/>
      <c r="Y910" s="270"/>
      <c r="Z910" s="270"/>
    </row>
    <row r="911" ht="15.75" customHeight="1">
      <c r="A911" s="111" t="s">
        <v>2195</v>
      </c>
      <c r="B911" s="111" t="str">
        <f>VLOOKUP(A911,Register!B:D,3,FALSE)</f>
        <v>OT96 Alu/C BAO auto</v>
      </c>
      <c r="C911" s="525" t="str">
        <f>VLOOKUP(B911,'Tech. sheet (2)'!A:G,5,FALSE)</f>
        <v>0,20x808x908 2,8/2,8 TH550</v>
      </c>
      <c r="D911" s="437" t="str">
        <f>VLOOKUP(B911,'Tech. sheet (2)'!A:G,6,FALSE)</f>
        <v>M-808-908-200TH550S2828-BAO</v>
      </c>
      <c r="E911" s="436" t="str">
        <f>VLOOKUP(B911,'Tech. sheet (2)'!A:H,8,FALSE)</f>
        <v>СКРОЛЛ</v>
      </c>
      <c r="F911" s="436" t="str">
        <f>VLOOKUP(B911,'Tech. sheet (2)'!A:J,9,FALSE)</f>
        <v>900х771</v>
      </c>
      <c r="G911" s="436">
        <f>VLOOKUP(B911,'Tech. sheet (2)'!A:J,10,FALSE)</f>
        <v>1600</v>
      </c>
      <c r="H911" s="436">
        <f>VLOOKUP(A911,Register!B:E,4,FALSE)</f>
        <v>20000</v>
      </c>
      <c r="I911" s="129">
        <v>45117.0</v>
      </c>
      <c r="J911" s="270"/>
      <c r="K911" s="270"/>
      <c r="L911" s="270"/>
      <c r="M911" s="270"/>
      <c r="N911" s="270"/>
      <c r="O911" s="270"/>
      <c r="P911" s="270"/>
      <c r="Q911" s="270"/>
      <c r="R911" s="270"/>
      <c r="S911" s="270"/>
      <c r="T911" s="270"/>
      <c r="U911" s="270"/>
      <c r="V911" s="270"/>
      <c r="W911" s="270"/>
      <c r="X911" s="270"/>
      <c r="Y911" s="270"/>
      <c r="Z911" s="270"/>
    </row>
    <row r="912" ht="15.75" customHeight="1">
      <c r="A912" s="111" t="s">
        <v>2196</v>
      </c>
      <c r="B912" s="111" t="str">
        <f>VLOOKUP(A912,Register!B:D,3,FALSE)</f>
        <v>0,20x808x908 BAO BLANK</v>
      </c>
      <c r="C912" s="525" t="str">
        <f>VLOOKUP(B912,'Tech. sheet (2)'!A:G,5,FALSE)</f>
        <v>0,20x808x908 2,8/2,8 TH550</v>
      </c>
      <c r="D912" s="437" t="str">
        <f>VLOOKUP(B912,'Tech. sheet (2)'!A:G,6,FALSE)</f>
        <v>M-808-908-200TH550S2828-BAO BLANK</v>
      </c>
      <c r="E912" s="436" t="str">
        <f>VLOOKUP(B912,'Tech. sheet (2)'!A:H,8,FALSE)</f>
        <v>СКРОЛЛ</v>
      </c>
      <c r="F912" s="436" t="str">
        <f>VLOOKUP(B912,'Tech. sheet (2)'!A:J,9,FALSE)</f>
        <v>900х771</v>
      </c>
      <c r="G912" s="436">
        <f>VLOOKUP(B912,'Tech. sheet (2)'!A:J,10,FALSE)</f>
        <v>1600</v>
      </c>
      <c r="H912" s="436">
        <f>VLOOKUP(A912,Register!B:E,4,FALSE)</f>
        <v>10000</v>
      </c>
      <c r="I912" s="129">
        <v>45117.0</v>
      </c>
      <c r="J912" s="270"/>
      <c r="K912" s="270"/>
      <c r="L912" s="270"/>
      <c r="M912" s="270"/>
      <c r="N912" s="270"/>
      <c r="O912" s="270"/>
      <c r="P912" s="270"/>
      <c r="Q912" s="270"/>
      <c r="R912" s="270"/>
      <c r="S912" s="270"/>
      <c r="T912" s="270"/>
      <c r="U912" s="270"/>
      <c r="V912" s="270"/>
      <c r="W912" s="270"/>
      <c r="X912" s="270"/>
      <c r="Y912" s="270"/>
      <c r="Z912" s="270"/>
    </row>
    <row r="913" ht="15.75" customHeight="1">
      <c r="A913" s="111" t="s">
        <v>2198</v>
      </c>
      <c r="B913" s="111" t="str">
        <f>VLOOKUP(A913,Register!B:D,3,FALSE)</f>
        <v>0,16x942x790 ALU/С</v>
      </c>
      <c r="C913" s="525" t="str">
        <f>VLOOKUP(B913,'Tech. sheet (2)'!A:G,5,FALSE)</f>
        <v>0,16x942x790 2,0/2,0 TS340</v>
      </c>
      <c r="D913" s="437" t="str">
        <f>VLOOKUP(B913,'Tech. sheet (2)'!A:G,6,FALSE)</f>
        <v>M-942-790-160TS340S2020-RAS</v>
      </c>
      <c r="E913" s="436" t="str">
        <f>VLOOKUP(B913,'Tech. sheet (2)'!A:H,8,FALSE)</f>
        <v>СКРОЛЛ</v>
      </c>
      <c r="F913" s="436" t="str">
        <f>VLOOKUP(B913,'Tech. sheet (2)'!A:J,9,FALSE)</f>
        <v>830х917</v>
      </c>
      <c r="G913" s="436">
        <f>VLOOKUP(B913,'Tech. sheet (2)'!A:J,10,FALSE)</f>
        <v>1700</v>
      </c>
      <c r="H913" s="436">
        <f>VLOOKUP(A913,Register!B:E,4,FALSE)</f>
        <v>30000</v>
      </c>
      <c r="I913" s="129">
        <v>45117.0</v>
      </c>
      <c r="J913" s="270"/>
      <c r="K913" s="270"/>
      <c r="L913" s="270"/>
      <c r="M913" s="270"/>
      <c r="N913" s="270"/>
      <c r="O913" s="270"/>
      <c r="P913" s="270"/>
      <c r="Q913" s="270"/>
      <c r="R913" s="270"/>
      <c r="S913" s="270"/>
      <c r="T913" s="270"/>
      <c r="U913" s="270"/>
      <c r="V913" s="270"/>
      <c r="W913" s="270"/>
      <c r="X913" s="270"/>
      <c r="Y913" s="270"/>
      <c r="Z913" s="270"/>
    </row>
    <row r="914" ht="15.75" customHeight="1">
      <c r="A914" s="111" t="s">
        <v>2199</v>
      </c>
      <c r="B914" s="111" t="str">
        <f>VLOOKUP(A914,Register!B:D,3,FALSE)</f>
        <v>0,16x942x790 ALU/С</v>
      </c>
      <c r="C914" s="525" t="str">
        <f>VLOOKUP(B914,'Tech. sheet (2)'!A:G,5,FALSE)</f>
        <v>0,16x942x790 2,0/2,0 TS340</v>
      </c>
      <c r="D914" s="437" t="str">
        <f>VLOOKUP(B914,'Tech. sheet (2)'!A:G,6,FALSE)</f>
        <v>M-942-790-160TS340S2020-RAS</v>
      </c>
      <c r="E914" s="436" t="str">
        <f>VLOOKUP(B914,'Tech. sheet (2)'!A:H,8,FALSE)</f>
        <v>СКРОЛЛ</v>
      </c>
      <c r="F914" s="436" t="str">
        <f>VLOOKUP(B914,'Tech. sheet (2)'!A:J,9,FALSE)</f>
        <v>830х917</v>
      </c>
      <c r="G914" s="436">
        <f>VLOOKUP(B914,'Tech. sheet (2)'!A:J,10,FALSE)</f>
        <v>1700</v>
      </c>
      <c r="H914" s="436">
        <f>VLOOKUP(A914,Register!B:E,4,FALSE)</f>
        <v>40000</v>
      </c>
      <c r="I914" s="129">
        <v>45117.0</v>
      </c>
      <c r="J914" s="270"/>
      <c r="K914" s="270"/>
      <c r="L914" s="270"/>
      <c r="M914" s="270"/>
      <c r="N914" s="270"/>
      <c r="O914" s="270"/>
      <c r="P914" s="270"/>
      <c r="Q914" s="270"/>
      <c r="R914" s="270"/>
      <c r="S914" s="270"/>
      <c r="T914" s="270"/>
      <c r="U914" s="270"/>
      <c r="V914" s="270"/>
      <c r="W914" s="270"/>
      <c r="X914" s="270"/>
      <c r="Y914" s="270"/>
      <c r="Z914" s="270"/>
    </row>
    <row r="915" ht="15.75" customHeight="1">
      <c r="A915" s="111" t="s">
        <v>2201</v>
      </c>
      <c r="B915" s="111" t="str">
        <f>VLOOKUP(A915,Register!B:D,3,FALSE)</f>
        <v>0,16x942x790 ALU/С</v>
      </c>
      <c r="C915" s="525" t="str">
        <f>VLOOKUP(B915,'Tech. sheet (2)'!A:G,5,FALSE)</f>
        <v>0,16x942x790 2,0/2,0 TS340</v>
      </c>
      <c r="D915" s="437" t="str">
        <f>VLOOKUP(B915,'Tech. sheet (2)'!A:G,6,FALSE)</f>
        <v>M-942-790-160TS340S2020-RAS</v>
      </c>
      <c r="E915" s="436" t="str">
        <f>VLOOKUP(B915,'Tech. sheet (2)'!A:H,8,FALSE)</f>
        <v>СКРОЛЛ</v>
      </c>
      <c r="F915" s="436" t="str">
        <f>VLOOKUP(B915,'Tech. sheet (2)'!A:J,9,FALSE)</f>
        <v>830х917</v>
      </c>
      <c r="G915" s="436">
        <f>VLOOKUP(B915,'Tech. sheet (2)'!A:J,10,FALSE)</f>
        <v>1700</v>
      </c>
      <c r="H915" s="436">
        <f>VLOOKUP(A915,Register!B:E,4,FALSE)</f>
        <v>20000</v>
      </c>
      <c r="I915" s="129">
        <v>45118.0</v>
      </c>
      <c r="J915" s="270"/>
      <c r="K915" s="270"/>
      <c r="L915" s="270"/>
      <c r="M915" s="270"/>
      <c r="N915" s="270"/>
      <c r="O915" s="270"/>
      <c r="P915" s="270"/>
      <c r="Q915" s="270"/>
      <c r="R915" s="270"/>
      <c r="S915" s="270"/>
      <c r="T915" s="270"/>
      <c r="U915" s="270"/>
      <c r="V915" s="270"/>
      <c r="W915" s="270"/>
      <c r="X915" s="270"/>
      <c r="Y915" s="270"/>
      <c r="Z915" s="270"/>
    </row>
    <row r="916" ht="15.75" customHeight="1">
      <c r="A916" s="111" t="s">
        <v>2181</v>
      </c>
      <c r="B916" s="111" t="str">
        <f>VLOOKUP(A916,Register!B:D,3,FALSE)</f>
        <v>0,14x913x766 USK 21E</v>
      </c>
      <c r="C916" s="525" t="str">
        <f>VLOOKUP(B916,'Tech. sheet (2)'!A:G,5,FALSE)</f>
        <v>0,14x913x766 2,0/2,0 TS480</v>
      </c>
      <c r="D916" s="437" t="str">
        <f>VLOOKUP(B916,'Tech. sheet (2)'!A:G,6,FALSE)</f>
        <v>M-913-766-140TS480S2020-USK</v>
      </c>
      <c r="E916" s="436" t="str">
        <f>VLOOKUP(B916,'Tech. sheet (2)'!A:H,8,FALSE)</f>
        <v>СКРОЛЛ</v>
      </c>
      <c r="F916" s="436" t="str">
        <f>VLOOKUP(B916,'Tech. sheet (2)'!A:J,9,FALSE)</f>
        <v>770х869</v>
      </c>
      <c r="G916" s="436">
        <f>VLOOKUP(B916,'Tech. sheet (2)'!A:J,10,FALSE)</f>
        <v>1500</v>
      </c>
      <c r="H916" s="436">
        <f>VLOOKUP(A916,Register!B:E,4,FALSE)</f>
        <v>27000</v>
      </c>
      <c r="I916" s="129">
        <v>45118.0</v>
      </c>
      <c r="J916" s="270"/>
      <c r="K916" s="270"/>
      <c r="L916" s="270"/>
      <c r="M916" s="270"/>
      <c r="N916" s="270"/>
      <c r="O916" s="270"/>
      <c r="P916" s="270"/>
      <c r="Q916" s="270"/>
      <c r="R916" s="270"/>
      <c r="S916" s="270"/>
      <c r="T916" s="270"/>
      <c r="U916" s="270"/>
      <c r="V916" s="270"/>
      <c r="W916" s="270"/>
      <c r="X916" s="270"/>
      <c r="Y916" s="270"/>
      <c r="Z916" s="270"/>
    </row>
    <row r="917" ht="15.75" customHeight="1">
      <c r="A917" s="111" t="s">
        <v>2204</v>
      </c>
      <c r="B917" s="111" t="str">
        <f>VLOOKUP(A917,Register!B:D,3,FALSE)</f>
        <v>OT153-ELQ1554A0A BAO</v>
      </c>
      <c r="C917" s="525" t="str">
        <f>VLOOKUP(B917,'Tech. sheet (2)'!A:G,5,FALSE)</f>
        <v>0,27x950x876 5,6/2,8 TH435 </v>
      </c>
      <c r="D917" s="437" t="str">
        <f>VLOOKUP(B917,'Tech. sheet (2)'!A:G,6,FALSE)</f>
        <v>M-950-876-270TH435F5628-BAO</v>
      </c>
      <c r="E917" s="436" t="str">
        <f>VLOOKUP(B917,'Tech. sheet (2)'!A:H,8,FALSE)</f>
        <v>СКРОЛЛ</v>
      </c>
      <c r="F917" s="436" t="str">
        <f>VLOOKUP(B917,'Tech. sheet (2)'!A:J,9,FALSE)</f>
        <v>920х935</v>
      </c>
      <c r="G917" s="436">
        <f>VLOOKUP(B917,'Tech. sheet (2)'!A:J,10,FALSE)</f>
        <v>1100</v>
      </c>
      <c r="H917" s="436">
        <f>VLOOKUP(A917,Register!B:E,4,FALSE)</f>
        <v>17000</v>
      </c>
      <c r="I917" s="129">
        <v>45118.0</v>
      </c>
      <c r="J917" s="270"/>
      <c r="K917" s="270"/>
      <c r="L917" s="270"/>
      <c r="M917" s="270"/>
      <c r="N917" s="270"/>
      <c r="O917" s="270"/>
      <c r="P917" s="270"/>
      <c r="Q917" s="270"/>
      <c r="R917" s="270"/>
      <c r="S917" s="270"/>
      <c r="T917" s="270"/>
      <c r="U917" s="270"/>
      <c r="V917" s="270"/>
      <c r="W917" s="270"/>
      <c r="X917" s="270"/>
      <c r="Y917" s="270"/>
      <c r="Z917" s="270"/>
    </row>
    <row r="918" ht="15.75" customHeight="1">
      <c r="A918" s="111" t="s">
        <v>2202</v>
      </c>
      <c r="B918" s="111" t="str">
        <f>VLOOKUP(A918,Register!B:D,3,FALSE)</f>
        <v>OT153-ELQ1554A0A</v>
      </c>
      <c r="C918" s="525" t="str">
        <f>VLOOKUP(B918,'Tech. sheet (2)'!A:G,5,FALSE)</f>
        <v>0,27x950x876 5,6/2,8 TH435 HBI</v>
      </c>
      <c r="D918" s="437" t="str">
        <f>VLOOKUP(B918,'Tech. sheet (2)'!A:G,6,FALSE)</f>
        <v>M-950-876-270TH435F5628-HBI</v>
      </c>
      <c r="E918" s="436" t="str">
        <f>VLOOKUP(B918,'Tech. sheet (2)'!A:H,8,FALSE)</f>
        <v>СКРОЛЛ</v>
      </c>
      <c r="F918" s="436" t="str">
        <f>VLOOKUP(B918,'Tech. sheet (2)'!A:J,9,FALSE)</f>
        <v>920х935</v>
      </c>
      <c r="G918" s="436">
        <f>VLOOKUP(B918,'Tech. sheet (2)'!A:J,10,FALSE)</f>
        <v>1100</v>
      </c>
      <c r="H918" s="436">
        <f>VLOOKUP(A918,Register!B:E,4,FALSE)</f>
        <v>12500</v>
      </c>
      <c r="I918" s="129">
        <v>45118.0</v>
      </c>
      <c r="J918" s="270"/>
      <c r="K918" s="270"/>
      <c r="L918" s="270"/>
      <c r="M918" s="270"/>
      <c r="N918" s="270"/>
      <c r="O918" s="270"/>
      <c r="P918" s="270"/>
      <c r="Q918" s="270"/>
      <c r="R918" s="270"/>
      <c r="S918" s="270"/>
      <c r="T918" s="270"/>
      <c r="U918" s="270"/>
      <c r="V918" s="270"/>
      <c r="W918" s="270"/>
      <c r="X918" s="270"/>
      <c r="Y918" s="270"/>
      <c r="Z918" s="270"/>
    </row>
    <row r="919" ht="15.75" customHeight="1">
      <c r="A919" s="111" t="s">
        <v>2206</v>
      </c>
      <c r="B919" s="111" t="str">
        <f>VLOOKUP(A919,Register!B:D,3,FALSE)</f>
        <v>OT153-ELQ1554A0A</v>
      </c>
      <c r="C919" s="525" t="str">
        <f>VLOOKUP(B919,'Tech. sheet (2)'!A:G,5,FALSE)</f>
        <v>0,27x950x876 5,6/2,8 TH435 HBI</v>
      </c>
      <c r="D919" s="437" t="str">
        <f>VLOOKUP(B919,'Tech. sheet (2)'!A:G,6,FALSE)</f>
        <v>M-950-876-270TH435F5628-HBI</v>
      </c>
      <c r="E919" s="436" t="str">
        <f>VLOOKUP(B919,'Tech. sheet (2)'!A:H,8,FALSE)</f>
        <v>СКРОЛЛ</v>
      </c>
      <c r="F919" s="436" t="str">
        <f>VLOOKUP(B919,'Tech. sheet (2)'!A:J,9,FALSE)</f>
        <v>920х935</v>
      </c>
      <c r="G919" s="436">
        <f>VLOOKUP(B919,'Tech. sheet (2)'!A:J,10,FALSE)</f>
        <v>1100</v>
      </c>
      <c r="H919" s="436">
        <f>VLOOKUP(A919,Register!B:E,4,FALSE)</f>
        <v>16000</v>
      </c>
      <c r="I919" s="129">
        <v>45119.0</v>
      </c>
      <c r="J919" s="270"/>
      <c r="K919" s="270"/>
      <c r="L919" s="270"/>
      <c r="M919" s="270"/>
      <c r="N919" s="270"/>
      <c r="O919" s="270"/>
      <c r="P919" s="270"/>
      <c r="Q919" s="270"/>
      <c r="R919" s="270"/>
      <c r="S919" s="270"/>
      <c r="T919" s="270"/>
      <c r="U919" s="270"/>
      <c r="V919" s="270"/>
      <c r="W919" s="270"/>
      <c r="X919" s="270"/>
      <c r="Y919" s="270"/>
      <c r="Z919" s="270"/>
    </row>
    <row r="920" ht="15.75" customHeight="1">
      <c r="A920" s="111" t="s">
        <v>2207</v>
      </c>
      <c r="B920" s="111" t="str">
        <f>VLOOKUP(A920,Register!B:D,3,FALSE)</f>
        <v>0,17x896x795 BLANK USK</v>
      </c>
      <c r="C920" s="525" t="str">
        <f>VLOOKUP(B920,'Tech. sheet (2)'!A:G,5,FALSE)</f>
        <v>0,17x896x795 2,8/2,8 TH550</v>
      </c>
      <c r="D920" s="437" t="str">
        <f>VLOOKUP(B920,'Tech. sheet (2)'!A:G,6,FALSE)</f>
        <v>T-896-795-170TH550F2828-USK BLANK</v>
      </c>
      <c r="E920" s="436" t="str">
        <f>VLOOKUP(B920,'Tech. sheet (2)'!A:H,8,FALSE)</f>
        <v>ПРЯМ</v>
      </c>
      <c r="F920" s="436" t="str">
        <f>VLOOKUP(B920,'Tech. sheet (2)'!A:J,9,FALSE)</f>
        <v>770х869</v>
      </c>
      <c r="G920" s="436">
        <f>VLOOKUP(B920,'Tech. sheet (2)'!A:J,10,FALSE)</f>
        <v>1500</v>
      </c>
      <c r="H920" s="436">
        <f>VLOOKUP(A920,Register!B:E,4,FALSE)</f>
        <v>40000</v>
      </c>
      <c r="I920" s="129">
        <v>45119.0</v>
      </c>
      <c r="J920" s="270"/>
      <c r="K920" s="270"/>
      <c r="L920" s="270"/>
      <c r="M920" s="270"/>
      <c r="N920" s="270"/>
      <c r="O920" s="270"/>
      <c r="P920" s="270"/>
      <c r="Q920" s="270"/>
      <c r="R920" s="270"/>
      <c r="S920" s="270"/>
      <c r="T920" s="270"/>
      <c r="U920" s="270"/>
      <c r="V920" s="270"/>
      <c r="W920" s="270"/>
      <c r="X920" s="270"/>
      <c r="Y920" s="270"/>
      <c r="Z920" s="270"/>
    </row>
    <row r="921" ht="15.75" customHeight="1">
      <c r="A921" s="111" t="s">
        <v>2208</v>
      </c>
      <c r="B921" s="111" t="str">
        <f>VLOOKUP(A921,Register!B:D,3,FALSE)</f>
        <v>0,17x896x795 BLANK USK</v>
      </c>
      <c r="C921" s="525" t="str">
        <f>VLOOKUP(B921,'Tech. sheet (2)'!A:G,5,FALSE)</f>
        <v>0,17x896x795 2,8/2,8 TH550</v>
      </c>
      <c r="D921" s="437" t="str">
        <f>VLOOKUP(B921,'Tech. sheet (2)'!A:G,6,FALSE)</f>
        <v>T-896-795-170TH550F2828-USK BLANK</v>
      </c>
      <c r="E921" s="436" t="str">
        <f>VLOOKUP(B921,'Tech. sheet (2)'!A:H,8,FALSE)</f>
        <v>ПРЯМ</v>
      </c>
      <c r="F921" s="436" t="str">
        <f>VLOOKUP(B921,'Tech. sheet (2)'!A:J,9,FALSE)</f>
        <v>770х869</v>
      </c>
      <c r="G921" s="436">
        <f>VLOOKUP(B921,'Tech. sheet (2)'!A:J,10,FALSE)</f>
        <v>1500</v>
      </c>
      <c r="H921" s="436">
        <f>VLOOKUP(A921,Register!B:E,4,FALSE)</f>
        <v>40000</v>
      </c>
      <c r="I921" s="129">
        <v>45119.0</v>
      </c>
      <c r="J921" s="270"/>
      <c r="K921" s="270"/>
      <c r="L921" s="270"/>
      <c r="M921" s="270"/>
      <c r="N921" s="270"/>
      <c r="O921" s="270"/>
      <c r="P921" s="270"/>
      <c r="Q921" s="270"/>
      <c r="R921" s="270"/>
      <c r="S921" s="270"/>
      <c r="T921" s="270"/>
      <c r="U921" s="270"/>
      <c r="V921" s="270"/>
      <c r="W921" s="270"/>
      <c r="X921" s="270"/>
      <c r="Y921" s="270"/>
      <c r="Z921" s="270"/>
    </row>
    <row r="922" ht="15.75" customHeight="1">
      <c r="A922" s="111" t="s">
        <v>2209</v>
      </c>
      <c r="B922" s="111" t="str">
        <f>VLOOKUP(A922,Register!B:D,3,FALSE)</f>
        <v>0,16x942x790 ALU/С</v>
      </c>
      <c r="C922" s="525" t="str">
        <f>VLOOKUP(B922,'Tech. sheet (2)'!A:G,5,FALSE)</f>
        <v>0,16x942x790 2,0/2,0 TS340</v>
      </c>
      <c r="D922" s="437" t="str">
        <f>VLOOKUP(B922,'Tech. sheet (2)'!A:G,6,FALSE)</f>
        <v>M-942-790-160TS340S2020-RAS</v>
      </c>
      <c r="E922" s="436" t="str">
        <f>VLOOKUP(B922,'Tech. sheet (2)'!A:H,8,FALSE)</f>
        <v>СКРОЛЛ</v>
      </c>
      <c r="F922" s="436" t="str">
        <f>VLOOKUP(B922,'Tech. sheet (2)'!A:J,9,FALSE)</f>
        <v>830х917</v>
      </c>
      <c r="G922" s="436">
        <f>VLOOKUP(B922,'Tech. sheet (2)'!A:J,10,FALSE)</f>
        <v>1700</v>
      </c>
      <c r="H922" s="436">
        <f>VLOOKUP(A922,Register!B:E,4,FALSE)</f>
        <v>40000</v>
      </c>
      <c r="I922" s="129">
        <v>45120.0</v>
      </c>
      <c r="J922" s="270"/>
      <c r="K922" s="270"/>
      <c r="L922" s="270"/>
      <c r="M922" s="270"/>
      <c r="N922" s="270"/>
      <c r="O922" s="270"/>
      <c r="P922" s="270"/>
      <c r="Q922" s="270"/>
      <c r="R922" s="270"/>
      <c r="S922" s="270"/>
      <c r="T922" s="270"/>
      <c r="U922" s="270"/>
      <c r="V922" s="270"/>
      <c r="W922" s="270"/>
      <c r="X922" s="270"/>
      <c r="Y922" s="270"/>
      <c r="Z922" s="270"/>
    </row>
    <row r="923" ht="15.75" customHeight="1">
      <c r="A923" s="111" t="s">
        <v>2210</v>
      </c>
      <c r="B923" s="111" t="str">
        <f>VLOOKUP(A923,Register!B:D,3,FALSE)</f>
        <v>0,18x896x795 BLANK</v>
      </c>
      <c r="C923" s="525" t="str">
        <f>VLOOKUP(B923,'Tech. sheet (2)'!A:G,5,FALSE)</f>
        <v>0,18x896x795 2,8/5,0 TH550</v>
      </c>
      <c r="D923" s="437" t="str">
        <f>VLOOKUP(B923,'Tech. sheet (2)'!A:G,6,FALSE)</f>
        <v>T-896-795-180TH550F2850-HBI BLANK</v>
      </c>
      <c r="E923" s="436" t="str">
        <f>VLOOKUP(B923,'Tech. sheet (2)'!A:H,8,FALSE)</f>
        <v>ПРЯМ</v>
      </c>
      <c r="F923" s="436" t="str">
        <f>VLOOKUP(B923,'Tech. sheet (2)'!A:J,9,FALSE)</f>
        <v>770х869</v>
      </c>
      <c r="G923" s="436">
        <f>VLOOKUP(B923,'Tech. sheet (2)'!A:J,10,FALSE)</f>
        <v>1500</v>
      </c>
      <c r="H923" s="436">
        <f>VLOOKUP(A923,Register!B:E,4,FALSE)</f>
        <v>30000</v>
      </c>
      <c r="I923" s="129">
        <v>45120.0</v>
      </c>
      <c r="J923" s="270"/>
      <c r="K923" s="270"/>
      <c r="L923" s="270"/>
      <c r="M923" s="270"/>
      <c r="N923" s="270"/>
      <c r="O923" s="270"/>
      <c r="P923" s="270"/>
      <c r="Q923" s="270"/>
      <c r="R923" s="270"/>
      <c r="S923" s="270"/>
      <c r="T923" s="270"/>
      <c r="U923" s="270"/>
      <c r="V923" s="270"/>
      <c r="W923" s="270"/>
      <c r="X923" s="270"/>
      <c r="Y923" s="270"/>
      <c r="Z923" s="270"/>
    </row>
    <row r="924" ht="15.75" customHeight="1">
      <c r="A924" s="111" t="s">
        <v>2211</v>
      </c>
      <c r="B924" s="111" t="str">
        <f>VLOOKUP(A924,Register!B:D,3,FALSE)</f>
        <v>0,18x896x795 BLANK</v>
      </c>
      <c r="C924" s="525" t="str">
        <f>VLOOKUP(B924,'Tech. sheet (2)'!A:G,5,FALSE)</f>
        <v>0,18x896x795 2,8/5,0 TH550</v>
      </c>
      <c r="D924" s="437" t="str">
        <f>VLOOKUP(B924,'Tech. sheet (2)'!A:G,6,FALSE)</f>
        <v>T-896-795-180TH550F2850-HBI BLANK</v>
      </c>
      <c r="E924" s="436" t="str">
        <f>VLOOKUP(B924,'Tech. sheet (2)'!A:H,8,FALSE)</f>
        <v>ПРЯМ</v>
      </c>
      <c r="F924" s="436" t="str">
        <f>VLOOKUP(B924,'Tech. sheet (2)'!A:J,9,FALSE)</f>
        <v>770х869</v>
      </c>
      <c r="G924" s="436">
        <f>VLOOKUP(B924,'Tech. sheet (2)'!A:J,10,FALSE)</f>
        <v>1500</v>
      </c>
      <c r="H924" s="436">
        <f>VLOOKUP(A924,Register!B:E,4,FALSE)</f>
        <v>30000</v>
      </c>
      <c r="I924" s="129">
        <v>45120.0</v>
      </c>
      <c r="J924" s="270"/>
      <c r="K924" s="270"/>
      <c r="L924" s="270"/>
      <c r="M924" s="270"/>
      <c r="N924" s="270"/>
      <c r="O924" s="270"/>
      <c r="P924" s="270"/>
      <c r="Q924" s="270"/>
      <c r="R924" s="270"/>
      <c r="S924" s="270"/>
      <c r="T924" s="270"/>
      <c r="U924" s="270"/>
      <c r="V924" s="270"/>
      <c r="W924" s="270"/>
      <c r="X924" s="270"/>
      <c r="Y924" s="270"/>
      <c r="Z924" s="270"/>
    </row>
    <row r="925" ht="15.75" customHeight="1">
      <c r="A925" s="111" t="s">
        <v>2212</v>
      </c>
      <c r="B925" s="111" t="str">
        <f>VLOOKUP(A925,Register!B:D,3,FALSE)</f>
        <v>0,17x896x795 BLANK USK</v>
      </c>
      <c r="C925" s="525" t="str">
        <f>VLOOKUP(B925,'Tech. sheet (2)'!A:G,5,FALSE)</f>
        <v>0,17x896x795 2,8/2,8 TH550</v>
      </c>
      <c r="D925" s="437" t="str">
        <f>VLOOKUP(B925,'Tech. sheet (2)'!A:G,6,FALSE)</f>
        <v>T-896-795-170TH550F2828-USK BLANK</v>
      </c>
      <c r="E925" s="436" t="str">
        <f>VLOOKUP(B925,'Tech. sheet (2)'!A:H,8,FALSE)</f>
        <v>ПРЯМ</v>
      </c>
      <c r="F925" s="436" t="str">
        <f>VLOOKUP(B925,'Tech. sheet (2)'!A:J,9,FALSE)</f>
        <v>770х869</v>
      </c>
      <c r="G925" s="436">
        <f>VLOOKUP(B925,'Tech. sheet (2)'!A:J,10,FALSE)</f>
        <v>1500</v>
      </c>
      <c r="H925" s="436">
        <f>VLOOKUP(A925,Register!B:E,4,FALSE)</f>
        <v>30000</v>
      </c>
      <c r="I925" s="129">
        <v>45121.0</v>
      </c>
      <c r="J925" s="270"/>
      <c r="K925" s="270"/>
      <c r="L925" s="270"/>
      <c r="M925" s="270"/>
      <c r="N925" s="270"/>
      <c r="O925" s="270"/>
      <c r="P925" s="270"/>
      <c r="Q925" s="270"/>
      <c r="R925" s="270"/>
      <c r="S925" s="270"/>
      <c r="T925" s="270"/>
      <c r="U925" s="270"/>
      <c r="V925" s="270"/>
      <c r="W925" s="270"/>
      <c r="X925" s="270"/>
      <c r="Y925" s="270"/>
      <c r="Z925" s="270"/>
    </row>
    <row r="926" ht="15.75" customHeight="1">
      <c r="A926" s="111" t="s">
        <v>2232</v>
      </c>
      <c r="B926" s="111" t="str">
        <f>VLOOKUP(A926,Register!B:D,3,FALSE)</f>
        <v>OT062-ELQ6216A3A USK</v>
      </c>
      <c r="C926" s="525" t="str">
        <f>VLOOKUP(B926,'Tech. sheet (2)'!A:G,5,FALSE)</f>
        <v>0,16x954x848 2,8/2,8 TH520</v>
      </c>
      <c r="D926" s="437" t="str">
        <f>VLOOKUP(B926,'Tech. sheet (2)'!A:G,6,FALSE)</f>
        <v>M-954-848-160TH520S2828-USK</v>
      </c>
      <c r="E926" s="436" t="str">
        <f>VLOOKUP(B926,'Tech. sheet (2)'!A:H,8,FALSE)</f>
        <v>СКРОЛЛ</v>
      </c>
      <c r="F926" s="436" t="str">
        <f>VLOOKUP(B926,'Tech. sheet (2)'!A:J,9,FALSE)</f>
        <v>830x917</v>
      </c>
      <c r="G926" s="436">
        <f>VLOOKUP(B926,'Tech. sheet (2)'!A:J,10,FALSE)</f>
        <v>1500</v>
      </c>
      <c r="H926" s="436">
        <f>VLOOKUP(A926,Register!B:E,4,FALSE)</f>
        <v>9000</v>
      </c>
      <c r="I926" s="129">
        <v>45138.0</v>
      </c>
      <c r="J926" s="270"/>
      <c r="K926" s="270"/>
      <c r="L926" s="270"/>
      <c r="M926" s="270"/>
      <c r="N926" s="270"/>
      <c r="O926" s="270"/>
      <c r="P926" s="270"/>
      <c r="Q926" s="270"/>
      <c r="R926" s="270"/>
      <c r="S926" s="270"/>
      <c r="T926" s="270"/>
      <c r="U926" s="270"/>
      <c r="V926" s="270"/>
      <c r="W926" s="270"/>
      <c r="X926" s="270"/>
      <c r="Y926" s="270"/>
      <c r="Z926" s="270"/>
    </row>
    <row r="927" ht="15.75" customHeight="1">
      <c r="A927" s="111" t="s">
        <v>2233</v>
      </c>
      <c r="B927" s="111" t="str">
        <f>VLOOKUP(A927,Register!B:D,3,FALSE)</f>
        <v>OT62-ELQ6216A2A ver2</v>
      </c>
      <c r="C927" s="525" t="str">
        <f>VLOOKUP(B927,'Tech. sheet (2)'!A:G,5,FALSE)</f>
        <v>0,17x954x848 2,8/2,8 TH435</v>
      </c>
      <c r="D927" s="437" t="str">
        <f>VLOOKUP(B927,'Tech. sheet (2)'!A:G,6,FALSE)</f>
        <v>M-954-848-170TH435S2828-HBI</v>
      </c>
      <c r="E927" s="436" t="str">
        <f>VLOOKUP(B927,'Tech. sheet (2)'!A:H,8,FALSE)</f>
        <v>СКРОЛЛ</v>
      </c>
      <c r="F927" s="436" t="str">
        <f>VLOOKUP(B927,'Tech. sheet (2)'!A:J,9,FALSE)</f>
        <v>830x917</v>
      </c>
      <c r="G927" s="436">
        <f>VLOOKUP(B927,'Tech. sheet (2)'!A:J,10,FALSE)</f>
        <v>1500</v>
      </c>
      <c r="H927" s="436">
        <f>VLOOKUP(A927,Register!B:E,4,FALSE)</f>
        <v>30000</v>
      </c>
      <c r="I927" s="129">
        <v>45138.0</v>
      </c>
      <c r="J927" s="270"/>
      <c r="K927" s="270"/>
      <c r="L927" s="270"/>
      <c r="M927" s="270"/>
      <c r="N927" s="270"/>
      <c r="O927" s="270"/>
      <c r="P927" s="270"/>
      <c r="Q927" s="270"/>
      <c r="R927" s="270"/>
      <c r="S927" s="270"/>
      <c r="T927" s="270"/>
      <c r="U927" s="270"/>
      <c r="V927" s="270"/>
      <c r="W927" s="270"/>
      <c r="X927" s="270"/>
      <c r="Y927" s="270"/>
      <c r="Z927" s="270"/>
    </row>
    <row r="928" ht="15.75" customHeight="1">
      <c r="A928" s="111" t="s">
        <v>2234</v>
      </c>
      <c r="B928" s="111" t="str">
        <f>VLOOKUP(A928,Register!B:D,3,FALSE)</f>
        <v>0,14x913x766 USK 21E</v>
      </c>
      <c r="C928" s="525" t="str">
        <f>VLOOKUP(B928,'Tech. sheet (2)'!A:G,5,FALSE)</f>
        <v>0,14x913x766 2,0/2,0 TS480</v>
      </c>
      <c r="D928" s="437" t="str">
        <f>VLOOKUP(B928,'Tech. sheet (2)'!A:G,6,FALSE)</f>
        <v>M-913-766-140TS480S2020-USK</v>
      </c>
      <c r="E928" s="436" t="str">
        <f>VLOOKUP(B928,'Tech. sheet (2)'!A:H,8,FALSE)</f>
        <v>СКРОЛЛ</v>
      </c>
      <c r="F928" s="436" t="str">
        <f>VLOOKUP(B928,'Tech. sheet (2)'!A:J,9,FALSE)</f>
        <v>770х869</v>
      </c>
      <c r="G928" s="436">
        <f>VLOOKUP(B928,'Tech. sheet (2)'!A:J,10,FALSE)</f>
        <v>1500</v>
      </c>
      <c r="H928" s="436">
        <f>VLOOKUP(A928,Register!B:E,4,FALSE)</f>
        <v>30000</v>
      </c>
      <c r="I928" s="129">
        <v>45138.0</v>
      </c>
      <c r="J928" s="270"/>
      <c r="K928" s="270"/>
      <c r="L928" s="270"/>
      <c r="M928" s="270"/>
      <c r="N928" s="270"/>
      <c r="O928" s="270"/>
      <c r="P928" s="270"/>
      <c r="Q928" s="270"/>
      <c r="R928" s="270"/>
      <c r="S928" s="270"/>
      <c r="T928" s="270"/>
      <c r="U928" s="270"/>
      <c r="V928" s="270"/>
      <c r="W928" s="270"/>
      <c r="X928" s="270"/>
      <c r="Y928" s="270"/>
      <c r="Z928" s="270"/>
    </row>
    <row r="929" ht="15.75" customHeight="1">
      <c r="A929" s="111" t="s">
        <v>2236</v>
      </c>
      <c r="B929" s="111" t="str">
        <f>VLOOKUP(A929,Register!B:D,3,FALSE)</f>
        <v>0,14x913x766 USK A08</v>
      </c>
      <c r="C929" s="525" t="str">
        <f>VLOOKUP(B929,'Tech. sheet (2)'!A:G,5,FALSE)</f>
        <v>0,14x913x766 2,0/2,0 TS480</v>
      </c>
      <c r="D929" s="437" t="str">
        <f>VLOOKUP(B929,'Tech. sheet (2)'!A:G,6,FALSE)</f>
        <v>M-913-766-140TS480S2020-USK</v>
      </c>
      <c r="E929" s="436" t="str">
        <f>VLOOKUP(B929,'Tech. sheet (2)'!A:H,8,FALSE)</f>
        <v>СКРОЛЛ</v>
      </c>
      <c r="F929" s="436" t="str">
        <f>VLOOKUP(B929,'Tech. sheet (2)'!A:J,9,FALSE)</f>
        <v>770х869</v>
      </c>
      <c r="G929" s="436">
        <f>VLOOKUP(B929,'Tech. sheet (2)'!A:J,10,FALSE)</f>
        <v>1500</v>
      </c>
      <c r="H929" s="436">
        <f>VLOOKUP(A929,Register!B:E,4,FALSE)</f>
        <v>13000</v>
      </c>
      <c r="I929" s="129">
        <v>45138.0</v>
      </c>
      <c r="J929" s="270"/>
      <c r="K929" s="270"/>
      <c r="L929" s="270"/>
      <c r="M929" s="270"/>
      <c r="N929" s="270"/>
      <c r="O929" s="270"/>
      <c r="P929" s="270"/>
      <c r="Q929" s="270"/>
      <c r="R929" s="270"/>
      <c r="S929" s="270"/>
      <c r="T929" s="270"/>
      <c r="U929" s="270"/>
      <c r="V929" s="270"/>
      <c r="W929" s="270"/>
      <c r="X929" s="270"/>
      <c r="Y929" s="270"/>
      <c r="Z929" s="270"/>
    </row>
    <row r="930" ht="15.75" customHeight="1">
      <c r="A930" s="111" t="s">
        <v>2237</v>
      </c>
      <c r="B930" s="111" t="str">
        <f>VLOOKUP(A930,Register!B:D,3,FALSE)</f>
        <v>0,14x913x766 USK BLANK</v>
      </c>
      <c r="C930" s="525" t="str">
        <f>VLOOKUP(B930,'Tech. sheet (2)'!A:G,5,FALSE)</f>
        <v>0,14x913x766 2,0/2,0 TS480</v>
      </c>
      <c r="D930" s="437" t="str">
        <f>VLOOKUP(B930,'Tech. sheet (2)'!A:G,6,FALSE)</f>
        <v>M-913-766-140TS480S2020-USK BLANK</v>
      </c>
      <c r="E930" s="436" t="str">
        <f>VLOOKUP(B930,'Tech. sheet (2)'!A:H,8,FALSE)</f>
        <v>СКРОЛЛ</v>
      </c>
      <c r="F930" s="436" t="str">
        <f>VLOOKUP(B930,'Tech. sheet (2)'!A:J,9,FALSE)</f>
        <v>770х869</v>
      </c>
      <c r="G930" s="436">
        <f>VLOOKUP(B930,'Tech. sheet (2)'!A:J,10,FALSE)</f>
        <v>1500</v>
      </c>
      <c r="H930" s="436">
        <f>VLOOKUP(A930,Register!B:E,4,FALSE)</f>
        <v>18000</v>
      </c>
      <c r="I930" s="129">
        <v>45138.0</v>
      </c>
      <c r="J930" s="270"/>
      <c r="K930" s="270"/>
      <c r="L930" s="270"/>
      <c r="M930" s="270"/>
      <c r="N930" s="270"/>
      <c r="O930" s="270"/>
      <c r="P930" s="270"/>
      <c r="Q930" s="270"/>
      <c r="R930" s="270"/>
      <c r="S930" s="270"/>
      <c r="T930" s="270"/>
      <c r="U930" s="270"/>
      <c r="V930" s="270"/>
      <c r="W930" s="270"/>
      <c r="X930" s="270"/>
      <c r="Y930" s="270"/>
      <c r="Z930" s="270"/>
    </row>
    <row r="931" ht="15.75" customHeight="1">
      <c r="A931" s="111" t="s">
        <v>2241</v>
      </c>
      <c r="B931" s="111" t="str">
        <f>VLOOKUP(A931,Register!B:D,3,FALSE)</f>
        <v>OT070-ELQ7013A9A  BAO</v>
      </c>
      <c r="C931" s="525" t="str">
        <f>VLOOKUP(B931,'Tech. sheet (2)'!A:G,5,FALSE)</f>
        <v>0,17x922x868 2,8/2,8 TH580</v>
      </c>
      <c r="D931" s="437" t="str">
        <f>VLOOKUP(B931,'Tech. sheet (2)'!A:G,6,FALSE)</f>
        <v>M-922-868-170TH580S2828-BAO  </v>
      </c>
      <c r="E931" s="436" t="str">
        <f>VLOOKUP(B931,'Tech. sheet (2)'!A:H,8,FALSE)</f>
        <v>СКРОЛЛ</v>
      </c>
      <c r="F931" s="436" t="str">
        <f>VLOOKUP(B931,'Tech. sheet (2)'!A:J,9,FALSE)</f>
        <v>884х850</v>
      </c>
      <c r="G931" s="436">
        <f>VLOOKUP(B931,'Tech. sheet (2)'!A:J,10,FALSE)</f>
        <v>1500</v>
      </c>
      <c r="H931" s="436">
        <f>VLOOKUP(A931,Register!B:E,4,FALSE)</f>
        <v>12000</v>
      </c>
      <c r="I931" s="129">
        <v>45139.0</v>
      </c>
      <c r="J931" s="270"/>
      <c r="K931" s="270"/>
      <c r="L931" s="270"/>
      <c r="M931" s="270"/>
      <c r="N931" s="270"/>
      <c r="O931" s="270"/>
      <c r="P931" s="270"/>
      <c r="Q931" s="270"/>
      <c r="R931" s="270"/>
      <c r="S931" s="270"/>
      <c r="T931" s="270"/>
      <c r="U931" s="270"/>
      <c r="V931" s="270"/>
      <c r="W931" s="270"/>
      <c r="X931" s="270"/>
      <c r="Y931" s="270"/>
      <c r="Z931" s="270"/>
    </row>
    <row r="932" ht="15.75" customHeight="1">
      <c r="A932" s="111" t="s">
        <v>2242</v>
      </c>
      <c r="B932" s="111" t="str">
        <f>VLOOKUP(A932,Register!B:D,3,FALSE)</f>
        <v>OT070-ELQ7013A4A</v>
      </c>
      <c r="C932" s="525" t="str">
        <f>VLOOKUP(B932,'Tech. sheet (2)'!A:G,5,FALSE)</f>
        <v>0,16x922x868 2,0/2,0 TH520</v>
      </c>
      <c r="D932" s="437" t="str">
        <f>VLOOKUP(B932,'Tech. sheet (2)'!A:G,6,FALSE)</f>
        <v>M-922-868-160TH520F2020-HBI   </v>
      </c>
      <c r="E932" s="436" t="str">
        <f>VLOOKUP(B932,'Tech. sheet (2)'!A:H,8,FALSE)</f>
        <v>СКРОЛЛ</v>
      </c>
      <c r="F932" s="436" t="str">
        <f>VLOOKUP(B932,'Tech. sheet (2)'!A:J,9,FALSE)</f>
        <v>884х850</v>
      </c>
      <c r="G932" s="436">
        <f>VLOOKUP(B932,'Tech. sheet (2)'!A:J,10,FALSE)</f>
        <v>1500</v>
      </c>
      <c r="H932" s="436">
        <f>VLOOKUP(A932,Register!B:E,4,FALSE)</f>
        <v>18000</v>
      </c>
      <c r="I932" s="129">
        <v>45139.0</v>
      </c>
      <c r="J932" s="270"/>
      <c r="K932" s="270"/>
      <c r="L932" s="270"/>
      <c r="M932" s="270"/>
      <c r="N932" s="270"/>
      <c r="O932" s="270"/>
      <c r="P932" s="270"/>
      <c r="Q932" s="270"/>
      <c r="R932" s="270"/>
      <c r="S932" s="270"/>
      <c r="T932" s="270"/>
      <c r="U932" s="270"/>
      <c r="V932" s="270"/>
      <c r="W932" s="270"/>
      <c r="X932" s="270"/>
      <c r="Y932" s="270"/>
      <c r="Z932" s="270"/>
    </row>
    <row r="933" ht="15.75" customHeight="1">
      <c r="A933" s="111" t="s">
        <v>2243</v>
      </c>
      <c r="B933" s="111" t="str">
        <f>VLOOKUP(A933,Register!B:D,3,FALSE)</f>
        <v>0,18x896x795 BLANK</v>
      </c>
      <c r="C933" s="525" t="str">
        <f>VLOOKUP(B933,'Tech. sheet (2)'!A:G,5,FALSE)</f>
        <v>0,18x896x795 2,8/5,0 TH550</v>
      </c>
      <c r="D933" s="437" t="str">
        <f>VLOOKUP(B933,'Tech. sheet (2)'!A:G,6,FALSE)</f>
        <v>T-896-795-180TH550F2850-HBI BLANK</v>
      </c>
      <c r="E933" s="436" t="str">
        <f>VLOOKUP(B933,'Tech. sheet (2)'!A:H,8,FALSE)</f>
        <v>ПРЯМ</v>
      </c>
      <c r="F933" s="436" t="str">
        <f>VLOOKUP(B933,'Tech. sheet (2)'!A:J,9,FALSE)</f>
        <v>770х869</v>
      </c>
      <c r="G933" s="436">
        <f>VLOOKUP(B933,'Tech. sheet (2)'!A:J,10,FALSE)</f>
        <v>1500</v>
      </c>
      <c r="H933" s="436">
        <f>VLOOKUP(A933,Register!B:E,4,FALSE)</f>
        <v>20000</v>
      </c>
      <c r="I933" s="129">
        <v>45139.0</v>
      </c>
      <c r="J933" s="270"/>
      <c r="K933" s="270"/>
      <c r="L933" s="270"/>
      <c r="M933" s="270"/>
      <c r="N933" s="270"/>
      <c r="O933" s="270"/>
      <c r="P933" s="270"/>
      <c r="Q933" s="270"/>
      <c r="R933" s="270"/>
      <c r="S933" s="270"/>
      <c r="T933" s="270"/>
      <c r="U933" s="270"/>
      <c r="V933" s="270"/>
      <c r="W933" s="270"/>
      <c r="X933" s="270"/>
      <c r="Y933" s="270"/>
      <c r="Z933" s="270"/>
    </row>
    <row r="934" ht="15.75" customHeight="1">
      <c r="A934" s="111" t="s">
        <v>2244</v>
      </c>
      <c r="B934" s="111" t="str">
        <f>VLOOKUP(A934,Register!B:D,3,FALSE)</f>
        <v>0,17x896x795 BAO BLANK</v>
      </c>
      <c r="C934" s="525" t="str">
        <f>VLOOKUP(B934,'Tech. sheet (2)'!A:G,5,FALSE)</f>
        <v>0,17x896x795 2,8/2,8 TH550</v>
      </c>
      <c r="D934" s="437" t="str">
        <f>VLOOKUP(B934,'Tech. sheet (2)'!A:G,6,FALSE)</f>
        <v>T-896-795-170TH550F2828-BAO BLANK</v>
      </c>
      <c r="E934" s="436" t="str">
        <f>VLOOKUP(B934,'Tech. sheet (2)'!A:H,8,FALSE)</f>
        <v>ПРЯМ</v>
      </c>
      <c r="F934" s="436" t="str">
        <f>VLOOKUP(B934,'Tech. sheet (2)'!A:J,9,FALSE)</f>
        <v>770х869</v>
      </c>
      <c r="G934" s="436">
        <f>VLOOKUP(B934,'Tech. sheet (2)'!A:J,10,FALSE)</f>
        <v>1500</v>
      </c>
      <c r="H934" s="436">
        <f>VLOOKUP(A934,Register!B:E,4,FALSE)</f>
        <v>30000</v>
      </c>
      <c r="I934" s="129">
        <v>45139.0</v>
      </c>
      <c r="J934" s="270"/>
      <c r="K934" s="270"/>
      <c r="L934" s="270"/>
      <c r="M934" s="270"/>
      <c r="N934" s="270"/>
      <c r="O934" s="270"/>
      <c r="P934" s="270"/>
      <c r="Q934" s="270"/>
      <c r="R934" s="270"/>
      <c r="S934" s="270"/>
      <c r="T934" s="270"/>
      <c r="U934" s="270"/>
      <c r="V934" s="270"/>
      <c r="W934" s="270"/>
      <c r="X934" s="270"/>
      <c r="Y934" s="270"/>
      <c r="Z934" s="270"/>
    </row>
    <row r="935" ht="15.75" customHeight="1">
      <c r="A935" s="111" t="s">
        <v>2245</v>
      </c>
      <c r="B935" s="111" t="str">
        <f>VLOOKUP(A935,Register!B:D,3,FALSE)</f>
        <v>OT96 Alu/C BAO auto</v>
      </c>
      <c r="C935" s="525" t="str">
        <f>VLOOKUP(B935,'Tech. sheet (2)'!A:G,5,FALSE)</f>
        <v>0,20x808x908 2,8/2,8 TH550</v>
      </c>
      <c r="D935" s="437" t="str">
        <f>VLOOKUP(B935,'Tech. sheet (2)'!A:G,6,FALSE)</f>
        <v>M-808-908-200TH550S2828-BAO</v>
      </c>
      <c r="E935" s="436" t="str">
        <f>VLOOKUP(B935,'Tech. sheet (2)'!A:H,8,FALSE)</f>
        <v>СКРОЛЛ</v>
      </c>
      <c r="F935" s="436" t="str">
        <f>VLOOKUP(B935,'Tech. sheet (2)'!A:J,9,FALSE)</f>
        <v>900х771</v>
      </c>
      <c r="G935" s="436">
        <f>VLOOKUP(B935,'Tech. sheet (2)'!A:J,10,FALSE)</f>
        <v>1600</v>
      </c>
      <c r="H935" s="436">
        <f>VLOOKUP(A935,Register!B:E,4,FALSE)</f>
        <v>26000</v>
      </c>
      <c r="I935" s="129">
        <v>45140.0</v>
      </c>
      <c r="J935" s="270"/>
      <c r="K935" s="270"/>
      <c r="L935" s="270"/>
      <c r="M935" s="270"/>
      <c r="N935" s="270"/>
      <c r="O935" s="270"/>
      <c r="P935" s="270"/>
      <c r="Q935" s="270"/>
      <c r="R935" s="270"/>
      <c r="S935" s="270"/>
      <c r="T935" s="270"/>
      <c r="U935" s="270"/>
      <c r="V935" s="270"/>
      <c r="W935" s="270"/>
      <c r="X935" s="270"/>
      <c r="Y935" s="270"/>
      <c r="Z935" s="270"/>
    </row>
    <row r="936" ht="15.75" customHeight="1">
      <c r="A936" s="111" t="s">
        <v>2246</v>
      </c>
      <c r="B936" s="111" t="str">
        <f>VLOOKUP(A936,Register!B:D,3,FALSE)</f>
        <v>OT153-ELQ1554A0A USK</v>
      </c>
      <c r="C936" s="525" t="str">
        <f>VLOOKUP(B936,'Tech. sheet (2)'!A:G,5,FALSE)</f>
        <v>0,27x950x876 5,6/2,8 TH435 USK</v>
      </c>
      <c r="D936" s="437" t="str">
        <f>VLOOKUP(B936,'Tech. sheet (2)'!A:G,6,FALSE)</f>
        <v>M-950-876-270TH435F5628-USK</v>
      </c>
      <c r="E936" s="436" t="str">
        <f>VLOOKUP(B936,'Tech. sheet (2)'!A:H,8,FALSE)</f>
        <v>СКРОЛЛ</v>
      </c>
      <c r="F936" s="436" t="str">
        <f>VLOOKUP(B936,'Tech. sheet (2)'!A:J,9,FALSE)</f>
        <v>920х935</v>
      </c>
      <c r="G936" s="436">
        <f>VLOOKUP(B936,'Tech. sheet (2)'!A:J,10,FALSE)</f>
        <v>1100</v>
      </c>
      <c r="H936" s="436">
        <f>VLOOKUP(A936,Register!B:E,4,FALSE)</f>
        <v>15000</v>
      </c>
      <c r="I936" s="129">
        <v>45140.0</v>
      </c>
      <c r="J936" s="270"/>
      <c r="K936" s="270"/>
      <c r="L936" s="270"/>
      <c r="M936" s="270"/>
      <c r="N936" s="270"/>
      <c r="O936" s="270"/>
      <c r="P936" s="270"/>
      <c r="Q936" s="270"/>
      <c r="R936" s="270"/>
      <c r="S936" s="270"/>
      <c r="T936" s="270"/>
      <c r="U936" s="270"/>
      <c r="V936" s="270"/>
      <c r="W936" s="270"/>
      <c r="X936" s="270"/>
      <c r="Y936" s="270"/>
      <c r="Z936" s="270"/>
    </row>
    <row r="937" ht="15.75" customHeight="1">
      <c r="A937" s="111" t="s">
        <v>2247</v>
      </c>
      <c r="B937" s="111" t="str">
        <f>VLOOKUP(A937,Register!B:D,3,FALSE)</f>
        <v>OT153-ELQ1542A3A BAO</v>
      </c>
      <c r="C937" s="525" t="str">
        <f>VLOOKUP(B937,'Tech. sheet (2)'!A:G,5,FALSE)</f>
        <v>0,27x950x876 5,6/2,8 TH435 </v>
      </c>
      <c r="D937" s="437" t="str">
        <f>VLOOKUP(B937,'Tech. sheet (2)'!A:G,6,FALSE)</f>
        <v>M-950-876-270TH435F5628-BAO</v>
      </c>
      <c r="E937" s="436" t="str">
        <f>VLOOKUP(B937,'Tech. sheet (2)'!A:H,8,FALSE)</f>
        <v>СКРОЛЛ</v>
      </c>
      <c r="F937" s="436" t="str">
        <f>VLOOKUP(B937,'Tech. sheet (2)'!A:J,9,FALSE)</f>
        <v>920х935</v>
      </c>
      <c r="G937" s="436">
        <f>VLOOKUP(B937,'Tech. sheet (2)'!A:J,10,FALSE)</f>
        <v>1100</v>
      </c>
      <c r="H937" s="436">
        <f>VLOOKUP(A937,Register!B:E,4,FALSE)</f>
        <v>25000</v>
      </c>
      <c r="I937" s="129">
        <v>45140.0</v>
      </c>
      <c r="J937" s="270"/>
      <c r="K937" s="270"/>
      <c r="L937" s="270"/>
      <c r="M937" s="270"/>
      <c r="N937" s="270"/>
      <c r="O937" s="270"/>
      <c r="P937" s="270"/>
      <c r="Q937" s="270"/>
      <c r="R937" s="270"/>
      <c r="S937" s="270"/>
      <c r="T937" s="270"/>
      <c r="U937" s="270"/>
      <c r="V937" s="270"/>
      <c r="W937" s="270"/>
      <c r="X937" s="270"/>
      <c r="Y937" s="270"/>
      <c r="Z937" s="270"/>
    </row>
    <row r="938" ht="15.75" customHeight="1">
      <c r="A938" s="111" t="s">
        <v>2253</v>
      </c>
      <c r="B938" s="111" t="str">
        <f>VLOOKUP(A938,Register!B:D,3,FALSE)</f>
        <v>OT070-ELQ7033A2A  BAO</v>
      </c>
      <c r="C938" s="525" t="str">
        <f>VLOOKUP(B938,'Tech. sheet (2)'!A:G,5,FALSE)</f>
        <v>0,17x922x868 2,8/2,8 TH580</v>
      </c>
      <c r="D938" s="437" t="str">
        <f>VLOOKUP(B938,'Tech. sheet (2)'!A:G,6,FALSE)</f>
        <v>M-922-868-170TH580S2828-BAO  </v>
      </c>
      <c r="E938" s="436" t="str">
        <f>VLOOKUP(B938,'Tech. sheet (2)'!A:H,8,FALSE)</f>
        <v>СКРОЛЛ</v>
      </c>
      <c r="F938" s="436" t="str">
        <f>VLOOKUP(B938,'Tech. sheet (2)'!A:J,9,FALSE)</f>
        <v>884х850</v>
      </c>
      <c r="G938" s="436">
        <f>VLOOKUP(B938,'Tech. sheet (2)'!A:J,10,FALSE)</f>
        <v>1500</v>
      </c>
      <c r="H938" s="436">
        <f>VLOOKUP(A938,Register!B:E,4,FALSE)</f>
        <v>6000</v>
      </c>
      <c r="I938" s="129">
        <v>45141.0</v>
      </c>
      <c r="J938" s="270"/>
      <c r="K938" s="270"/>
      <c r="L938" s="270"/>
      <c r="M938" s="270"/>
      <c r="N938" s="270"/>
      <c r="O938" s="270"/>
      <c r="P938" s="270"/>
      <c r="Q938" s="270"/>
      <c r="R938" s="270"/>
      <c r="S938" s="270"/>
      <c r="T938" s="270"/>
      <c r="U938" s="270"/>
      <c r="V938" s="270"/>
      <c r="W938" s="270"/>
      <c r="X938" s="270"/>
      <c r="Y938" s="270"/>
      <c r="Z938" s="270"/>
    </row>
    <row r="939" ht="15.75" customHeight="1">
      <c r="A939" s="111" t="s">
        <v>2249</v>
      </c>
      <c r="B939" s="111" t="str">
        <f>VLOOKUP(A939,Register!B:D,3,FALSE)</f>
        <v>OT070-ELQ7022A5A HBI TH550</v>
      </c>
      <c r="C939" s="525" t="str">
        <f>VLOOKUP(B939,'Tech. sheet (2)'!A:G,5,FALSE)</f>
        <v>0,17x922x868 5,6/2,8 TH550</v>
      </c>
      <c r="D939" s="437" t="str">
        <f>VLOOKUP(B939,'Tech. sheet (2)'!A:G,6,FALSE)</f>
        <v>M-922-868-170TH550F5628-HBI  </v>
      </c>
      <c r="E939" s="436" t="str">
        <f>VLOOKUP(B939,'Tech. sheet (2)'!A:H,8,FALSE)</f>
        <v>СКРОЛЛ</v>
      </c>
      <c r="F939" s="436" t="str">
        <f>VLOOKUP(B939,'Tech. sheet (2)'!A:J,9,FALSE)</f>
        <v>884х850</v>
      </c>
      <c r="G939" s="436">
        <f>VLOOKUP(B939,'Tech. sheet (2)'!A:J,10,FALSE)</f>
        <v>1500</v>
      </c>
      <c r="H939" s="436">
        <f>VLOOKUP(A939,Register!B:E,4,FALSE)</f>
        <v>6000</v>
      </c>
      <c r="I939" s="129">
        <v>45141.0</v>
      </c>
      <c r="J939" s="270"/>
      <c r="K939" s="270"/>
      <c r="L939" s="270"/>
      <c r="M939" s="270"/>
      <c r="N939" s="270"/>
      <c r="O939" s="270"/>
      <c r="P939" s="270"/>
      <c r="Q939" s="270"/>
      <c r="R939" s="270"/>
      <c r="S939" s="270"/>
      <c r="T939" s="270"/>
      <c r="U939" s="270"/>
      <c r="V939" s="270"/>
      <c r="W939" s="270"/>
      <c r="X939" s="270"/>
      <c r="Y939" s="270"/>
      <c r="Z939" s="270"/>
    </row>
    <row r="940" ht="15.75" customHeight="1">
      <c r="A940" s="111" t="s">
        <v>2251</v>
      </c>
      <c r="B940" s="111" t="str">
        <f>VLOOKUP(A940,Register!B:D,3,FALSE)</f>
        <v>OT070-ELQ7013A4A</v>
      </c>
      <c r="C940" s="525" t="str">
        <f>VLOOKUP(B940,'Tech. sheet (2)'!A:G,5,FALSE)</f>
        <v>0,16x922x868 2,0/2,0 TH520</v>
      </c>
      <c r="D940" s="437" t="str">
        <f>VLOOKUP(B940,'Tech. sheet (2)'!A:G,6,FALSE)</f>
        <v>M-922-868-160TH520F2020-HBI   </v>
      </c>
      <c r="E940" s="436" t="str">
        <f>VLOOKUP(B940,'Tech. sheet (2)'!A:H,8,FALSE)</f>
        <v>СКРОЛЛ</v>
      </c>
      <c r="F940" s="436" t="str">
        <f>VLOOKUP(B940,'Tech. sheet (2)'!A:J,9,FALSE)</f>
        <v>884х850</v>
      </c>
      <c r="G940" s="436">
        <f>VLOOKUP(B940,'Tech. sheet (2)'!A:J,10,FALSE)</f>
        <v>1500</v>
      </c>
      <c r="H940" s="436">
        <f>VLOOKUP(A940,Register!B:E,4,FALSE)</f>
        <v>25000</v>
      </c>
      <c r="I940" s="129">
        <v>45141.0</v>
      </c>
      <c r="J940" s="270"/>
      <c r="K940" s="270"/>
      <c r="L940" s="270"/>
      <c r="M940" s="270"/>
      <c r="N940" s="270"/>
      <c r="O940" s="270"/>
      <c r="P940" s="270"/>
      <c r="Q940" s="270"/>
      <c r="R940" s="270"/>
      <c r="S940" s="270"/>
      <c r="T940" s="270"/>
      <c r="U940" s="270"/>
      <c r="V940" s="270"/>
      <c r="W940" s="270"/>
      <c r="X940" s="270"/>
      <c r="Y940" s="270"/>
      <c r="Z940" s="270"/>
    </row>
    <row r="941" ht="15.75" customHeight="1">
      <c r="A941" s="111" t="s">
        <v>2254</v>
      </c>
      <c r="B941" s="111" t="str">
        <f>VLOOKUP(A941,Register!B:D,3,FALSE)</f>
        <v>0,17x959x901 USK BLANK</v>
      </c>
      <c r="C941" s="525" t="str">
        <f>VLOOKUP(B941,'Tech. sheet (2)'!A:G,5,FALSE)</f>
        <v>0,17x959x901 2,8/2,8 TH550</v>
      </c>
      <c r="D941" s="437" t="str">
        <f>VLOOKUP(B941,'Tech. sheet (2)'!A:G,6,FALSE)</f>
        <v>M-959-901-170TH550F2828-USK BLANK </v>
      </c>
      <c r="E941" s="436" t="str">
        <f>VLOOKUP(B941,'Tech. sheet (2)'!A:H,8,FALSE)</f>
        <v>СКРОЛЛ</v>
      </c>
      <c r="F941" s="436" t="str">
        <f>VLOOKUP(B941,'Tech. sheet (2)'!A:J,9,FALSE)</f>
        <v>920х935</v>
      </c>
      <c r="G941" s="436">
        <f>VLOOKUP(B941,'Tech. sheet (2)'!A:J,10,FALSE)</f>
        <v>1500</v>
      </c>
      <c r="H941" s="436">
        <f>VLOOKUP(A941,Register!B:E,4,FALSE)</f>
        <v>25000</v>
      </c>
      <c r="I941" s="129">
        <v>45141.0</v>
      </c>
      <c r="J941" s="270"/>
      <c r="K941" s="270"/>
      <c r="L941" s="270"/>
      <c r="M941" s="270"/>
      <c r="N941" s="270"/>
      <c r="O941" s="270"/>
      <c r="P941" s="270"/>
      <c r="Q941" s="270"/>
      <c r="R941" s="270"/>
      <c r="S941" s="270"/>
      <c r="T941" s="270"/>
      <c r="U941" s="270"/>
      <c r="V941" s="270"/>
      <c r="W941" s="270"/>
      <c r="X941" s="270"/>
      <c r="Y941" s="270"/>
      <c r="Z941" s="270"/>
    </row>
    <row r="942" ht="15.75" customHeight="1">
      <c r="A942" s="111" t="s">
        <v>2255</v>
      </c>
      <c r="B942" s="111" t="str">
        <f>VLOOKUP(A942,Register!B:D,3,FALSE)</f>
        <v>0,17x959x901 BLANK</v>
      </c>
      <c r="C942" s="525" t="str">
        <f>VLOOKUP(B942,'Tech. sheet (2)'!A:G,5,FALSE)</f>
        <v>0,17x959x901 2,8/2,8 TH550</v>
      </c>
      <c r="D942" s="437" t="str">
        <f>VLOOKUP(B942,'Tech. sheet (2)'!A:G,6,FALSE)</f>
        <v>M-959-901-170TH550F2828-HBI BLANK</v>
      </c>
      <c r="E942" s="436" t="str">
        <f>VLOOKUP(B942,'Tech. sheet (2)'!A:H,8,FALSE)</f>
        <v>СКРОЛЛ</v>
      </c>
      <c r="F942" s="436" t="str">
        <f>VLOOKUP(B942,'Tech. sheet (2)'!A:J,9,FALSE)</f>
        <v>920х935</v>
      </c>
      <c r="G942" s="436">
        <f>VLOOKUP(B942,'Tech. sheet (2)'!A:J,10,FALSE)</f>
        <v>1500</v>
      </c>
      <c r="H942" s="436">
        <f>VLOOKUP(A942,Register!B:E,4,FALSE)</f>
        <v>25000</v>
      </c>
      <c r="I942" s="129">
        <v>45141.0</v>
      </c>
      <c r="J942" s="270"/>
      <c r="K942" s="270"/>
      <c r="L942" s="270"/>
      <c r="M942" s="270"/>
      <c r="N942" s="270"/>
      <c r="O942" s="270"/>
      <c r="P942" s="270"/>
      <c r="Q942" s="270"/>
      <c r="R942" s="270"/>
      <c r="S942" s="270"/>
      <c r="T942" s="270"/>
      <c r="U942" s="270"/>
      <c r="V942" s="270"/>
      <c r="W942" s="270"/>
      <c r="X942" s="270"/>
      <c r="Y942" s="270"/>
      <c r="Z942" s="270"/>
    </row>
    <row r="943" ht="15.75" customHeight="1">
      <c r="A943" s="111" t="s">
        <v>2258</v>
      </c>
      <c r="B943" s="111" t="str">
        <f>VLOOKUP(A943,Register!B:D,3,FALSE)</f>
        <v>0,17x838x942 USK ALU/С</v>
      </c>
      <c r="C943" s="525" t="str">
        <f>VLOOKUP(B943,'Tech. sheet (2)'!A:G,5,FALSE)</f>
        <v>0,17x838x942 2,0/2,8 TH550</v>
      </c>
      <c r="D943" s="437" t="str">
        <f>VLOOKUP(B943,'Tech. sheet (2)'!A:G,6,FALSE)</f>
        <v>T-838-942-170TH550F2820-USK</v>
      </c>
      <c r="E943" s="436" t="str">
        <f>VLOOKUP(B943,'Tech. sheet (2)'!A:H,8,FALSE)</f>
        <v>ПРЯМ</v>
      </c>
      <c r="F943" s="436" t="str">
        <f>VLOOKUP(B943,'Tech. sheet (2)'!A:J,9,FALSE)</f>
        <v>917х813</v>
      </c>
      <c r="G943" s="436">
        <f>VLOOKUP(B943,'Tech. sheet (2)'!A:J,10,FALSE)</f>
        <v>1500</v>
      </c>
      <c r="H943" s="436">
        <f>VLOOKUP(A943,Register!B:E,4,FALSE)</f>
        <v>25000</v>
      </c>
      <c r="I943" s="129">
        <v>45145.0</v>
      </c>
      <c r="J943" s="270"/>
      <c r="K943" s="270"/>
      <c r="L943" s="270"/>
      <c r="M943" s="270"/>
      <c r="N943" s="270"/>
      <c r="O943" s="270"/>
      <c r="P943" s="270"/>
      <c r="Q943" s="270"/>
      <c r="R943" s="270"/>
      <c r="S943" s="270"/>
      <c r="T943" s="270"/>
      <c r="U943" s="270"/>
      <c r="V943" s="270"/>
      <c r="W943" s="270"/>
      <c r="X943" s="270"/>
      <c r="Y943" s="270"/>
      <c r="Z943" s="270"/>
    </row>
    <row r="944" ht="15.75" customHeight="1">
      <c r="A944" s="111" t="s">
        <v>2259</v>
      </c>
      <c r="B944" s="111" t="str">
        <f>VLOOKUP(A944,Register!B:D,3,FALSE)</f>
        <v>0,14x918x925 USK BLANK</v>
      </c>
      <c r="C944" s="525" t="str">
        <f>VLOOKUP(B944,'Tech. sheet (2)'!A:G,5,FALSE)</f>
        <v>0,14x918x925 2,8/2,8 TS550</v>
      </c>
      <c r="D944" s="437" t="str">
        <f>VLOOKUP(B944,'Tech. sheet (2)'!A:G,6,FALSE)</f>
        <v>T-918-925-140TS550S2828-USK BLANK</v>
      </c>
      <c r="E944" s="436" t="str">
        <f>VLOOKUP(B944,'Tech. sheet (2)'!A:H,8,FALSE)</f>
        <v>ПРЯМ</v>
      </c>
      <c r="F944" s="436" t="str">
        <f>VLOOKUP(B944,'Tech. sheet (2)'!A:J,9,FALSE)</f>
        <v>900x893</v>
      </c>
      <c r="G944" s="436">
        <f>VLOOKUP(B944,'Tech. sheet (2)'!A:J,10,FALSE)</f>
        <v>1500</v>
      </c>
      <c r="H944" s="436">
        <f>VLOOKUP(A944,Register!B:E,4,FALSE)</f>
        <v>16000</v>
      </c>
      <c r="I944" s="129">
        <v>45145.0</v>
      </c>
      <c r="J944" s="270"/>
      <c r="K944" s="270"/>
      <c r="L944" s="270"/>
      <c r="M944" s="270"/>
      <c r="N944" s="270"/>
      <c r="O944" s="270"/>
      <c r="P944" s="270"/>
      <c r="Q944" s="270"/>
      <c r="R944" s="270"/>
      <c r="S944" s="270"/>
      <c r="T944" s="270"/>
      <c r="U944" s="270"/>
      <c r="V944" s="270"/>
      <c r="W944" s="270"/>
      <c r="X944" s="270"/>
      <c r="Y944" s="270"/>
      <c r="Z944" s="270"/>
    </row>
    <row r="945" ht="15.75" customHeight="1">
      <c r="A945" s="111" t="s">
        <v>2261</v>
      </c>
      <c r="B945" s="111" t="str">
        <f>VLOOKUP(A945,Register!B:D,3,FALSE)</f>
        <v>0,16x920x778 RAS BLANK</v>
      </c>
      <c r="C945" s="525" t="str">
        <f>VLOOKUP(B945,'Tech. sheet (2)'!A:G,5,FALSE)</f>
        <v>0,16x920x778 2,8/2,8 TS340</v>
      </c>
      <c r="D945" s="437" t="str">
        <f>VLOOKUP(B945,'Tech. sheet (2)'!A:G,6,FALSE)</f>
        <v>M-920-778-160TS340S2828-RAS BLANK</v>
      </c>
      <c r="E945" s="436" t="str">
        <f>VLOOKUP(B945,'Tech. sheet (2)'!A:H,8,FALSE)</f>
        <v>СКРОЛЛ</v>
      </c>
      <c r="F945" s="436" t="str">
        <f>VLOOKUP(B945,'Tech. sheet (2)'!A:J,9,FALSE)</f>
        <v>818х895</v>
      </c>
      <c r="G945" s="436">
        <f>VLOOKUP(B945,'Tech. sheet (2)'!A:J,10,FALSE)</f>
        <v>1600</v>
      </c>
      <c r="H945" s="436">
        <f>VLOOKUP(A945,Register!B:E,4,FALSE)</f>
        <v>35000</v>
      </c>
      <c r="I945" s="129">
        <v>45145.0</v>
      </c>
      <c r="J945" s="270"/>
      <c r="K945" s="270"/>
      <c r="L945" s="270"/>
      <c r="M945" s="270"/>
      <c r="N945" s="270"/>
      <c r="O945" s="270"/>
      <c r="P945" s="270"/>
      <c r="Q945" s="270"/>
      <c r="R945" s="270"/>
      <c r="S945" s="270"/>
      <c r="T945" s="270"/>
      <c r="U945" s="270"/>
      <c r="V945" s="270"/>
      <c r="W945" s="270"/>
      <c r="X945" s="270"/>
      <c r="Y945" s="270"/>
      <c r="Z945" s="270"/>
    </row>
    <row r="946" ht="15.75" customHeight="1">
      <c r="A946" s="111" t="s">
        <v>2262</v>
      </c>
      <c r="B946" s="111" t="str">
        <f>VLOOKUP(A946,Register!B:D,3,FALSE)</f>
        <v>OT99-ELQ9999A0A ARP</v>
      </c>
      <c r="C946" s="525" t="str">
        <f>VLOOKUP(B946,'Tech. sheet (2)'!A:G,5,FALSE)</f>
        <v>0,25x838x826 7,5/7,5 TH415</v>
      </c>
      <c r="D946" s="437" t="str">
        <f>VLOOKUP(B946,'Tech. sheet (2)'!A:G,6,FALSE)</f>
        <v>M-838-826-250TH415F7575-USK</v>
      </c>
      <c r="E946" s="436" t="str">
        <f>VLOOKUP(B946,'Tech. sheet (2)'!A:H,8,FALSE)</f>
        <v>СКРОЛЛ</v>
      </c>
      <c r="F946" s="436" t="str">
        <f>VLOOKUP(B946,'Tech. sheet (2)'!A:J,9,FALSE)</f>
        <v>870х820</v>
      </c>
      <c r="G946" s="436">
        <f>VLOOKUP(B946,'Tech. sheet (2)'!A:J,10,FALSE)</f>
        <v>1500</v>
      </c>
      <c r="H946" s="436">
        <f>VLOOKUP(A946,Register!B:E,4,FALSE)</f>
        <v>15000</v>
      </c>
      <c r="I946" s="129">
        <v>45145.0</v>
      </c>
      <c r="J946" s="270"/>
      <c r="K946" s="270"/>
      <c r="L946" s="270"/>
      <c r="M946" s="270"/>
      <c r="N946" s="270"/>
      <c r="O946" s="270"/>
      <c r="P946" s="270"/>
      <c r="Q946" s="270"/>
      <c r="R946" s="270"/>
      <c r="S946" s="270"/>
      <c r="T946" s="270"/>
      <c r="U946" s="270"/>
      <c r="V946" s="270"/>
      <c r="W946" s="270"/>
      <c r="X946" s="270"/>
      <c r="Y946" s="270"/>
      <c r="Z946" s="270"/>
    </row>
    <row r="947" ht="15.75" customHeight="1">
      <c r="A947" s="111" t="s">
        <v>2264</v>
      </c>
      <c r="B947" s="111" t="str">
        <f>VLOOKUP(A947,Register!B:D,3,FALSE)</f>
        <v>OT99-921XQ 0,20 ALU/G 36608</v>
      </c>
      <c r="C947" s="525" t="str">
        <f>VLOOKUP(B947,'Tech. sheet (2)'!A:G,5,FALSE)</f>
        <v>0,20x838x941, 2,8/2,8 TH550</v>
      </c>
      <c r="D947" s="437" t="str">
        <f>VLOOKUP(B947,'Tech. sheet (2)'!A:G,6,FALSE)</f>
        <v>M-838-941,7-200TH550S2828-HBI</v>
      </c>
      <c r="E947" s="436" t="str">
        <f>VLOOKUP(B947,'Tech. sheet (2)'!A:H,8,FALSE)</f>
        <v>СКРОЛЛ</v>
      </c>
      <c r="F947" s="436" t="str">
        <f>VLOOKUP(B947,'Tech. sheet (2)'!A:J,9,FALSE)</f>
        <v>917x813</v>
      </c>
      <c r="G947" s="436">
        <f>VLOOKUP(B947,'Tech. sheet (2)'!A:J,10,FALSE)</f>
        <v>1500</v>
      </c>
      <c r="H947" s="436">
        <f>VLOOKUP(A947,Register!B:E,4,FALSE)</f>
        <v>20000</v>
      </c>
      <c r="I947" s="129">
        <v>45145.0</v>
      </c>
      <c r="J947" s="270"/>
      <c r="K947" s="270"/>
      <c r="L947" s="270"/>
      <c r="M947" s="270"/>
      <c r="N947" s="270"/>
      <c r="O947" s="270"/>
      <c r="P947" s="270"/>
      <c r="Q947" s="270"/>
      <c r="R947" s="270"/>
      <c r="S947" s="270"/>
      <c r="T947" s="270"/>
      <c r="U947" s="270"/>
      <c r="V947" s="270"/>
      <c r="W947" s="270"/>
      <c r="X947" s="270"/>
      <c r="Y947" s="270"/>
      <c r="Z947" s="270"/>
    </row>
    <row r="948" ht="15.75" customHeight="1">
      <c r="A948" s="111" t="s">
        <v>2267</v>
      </c>
      <c r="B948" s="111" t="str">
        <f>VLOOKUP(A948,Register!B:D,3,FALSE)</f>
        <v>OT96 Alu/C BAO auto</v>
      </c>
      <c r="C948" s="525" t="str">
        <f>VLOOKUP(B948,'Tech. sheet (2)'!A:G,5,FALSE)</f>
        <v>0,20x808x908 2,8/2,8 TH550</v>
      </c>
      <c r="D948" s="437" t="str">
        <f>VLOOKUP(B948,'Tech. sheet (2)'!A:G,6,FALSE)</f>
        <v>M-808-908-200TH550S2828-BAO</v>
      </c>
      <c r="E948" s="436" t="str">
        <f>VLOOKUP(B948,'Tech. sheet (2)'!A:H,8,FALSE)</f>
        <v>СКРОЛЛ</v>
      </c>
      <c r="F948" s="436" t="str">
        <f>VLOOKUP(B948,'Tech. sheet (2)'!A:J,9,FALSE)</f>
        <v>900х771</v>
      </c>
      <c r="G948" s="436">
        <f>VLOOKUP(B948,'Tech. sheet (2)'!A:J,10,FALSE)</f>
        <v>1600</v>
      </c>
      <c r="H948" s="436">
        <f>VLOOKUP(A948,Register!B:E,4,FALSE)</f>
        <v>20000</v>
      </c>
      <c r="I948" s="129">
        <v>45146.0</v>
      </c>
      <c r="J948" s="270"/>
      <c r="K948" s="270"/>
      <c r="L948" s="270"/>
      <c r="M948" s="270"/>
      <c r="N948" s="270"/>
      <c r="O948" s="270"/>
      <c r="P948" s="270"/>
      <c r="Q948" s="270"/>
      <c r="R948" s="270"/>
      <c r="S948" s="270"/>
      <c r="T948" s="270"/>
      <c r="U948" s="270"/>
      <c r="V948" s="270"/>
      <c r="W948" s="270"/>
      <c r="X948" s="270"/>
      <c r="Y948" s="270"/>
      <c r="Z948" s="270"/>
    </row>
    <row r="949" ht="15.75" customHeight="1">
      <c r="A949" s="111" t="s">
        <v>2268</v>
      </c>
      <c r="B949" s="111" t="str">
        <f>VLOOKUP(A949,Register!B:D,3,FALSE)</f>
        <v>OT96 Alu/C BAO auto</v>
      </c>
      <c r="C949" s="525" t="str">
        <f>VLOOKUP(B949,'Tech. sheet (2)'!A:G,5,FALSE)</f>
        <v>0,20x808x908 2,8/2,8 TH550</v>
      </c>
      <c r="D949" s="437" t="str">
        <f>VLOOKUP(B949,'Tech. sheet (2)'!A:G,6,FALSE)</f>
        <v>M-808-908-200TH550S2828-BAO</v>
      </c>
      <c r="E949" s="436" t="str">
        <f>VLOOKUP(B949,'Tech. sheet (2)'!A:H,8,FALSE)</f>
        <v>СКРОЛЛ</v>
      </c>
      <c r="F949" s="436" t="str">
        <f>VLOOKUP(B949,'Tech. sheet (2)'!A:J,9,FALSE)</f>
        <v>900х771</v>
      </c>
      <c r="G949" s="436">
        <f>VLOOKUP(B949,'Tech. sheet (2)'!A:J,10,FALSE)</f>
        <v>1600</v>
      </c>
      <c r="H949" s="436">
        <f>VLOOKUP(A949,Register!B:E,4,FALSE)</f>
        <v>20000</v>
      </c>
      <c r="I949" s="129">
        <v>45146.0</v>
      </c>
      <c r="J949" s="270"/>
      <c r="K949" s="270"/>
      <c r="L949" s="270"/>
      <c r="M949" s="270"/>
      <c r="N949" s="270"/>
      <c r="O949" s="270"/>
      <c r="P949" s="270"/>
      <c r="Q949" s="270"/>
      <c r="R949" s="270"/>
      <c r="S949" s="270"/>
      <c r="T949" s="270"/>
      <c r="U949" s="270"/>
      <c r="V949" s="270"/>
      <c r="W949" s="270"/>
      <c r="X949" s="270"/>
      <c r="Y949" s="270"/>
      <c r="Z949" s="270"/>
    </row>
    <row r="950" ht="15.75" customHeight="1">
      <c r="A950" s="111" t="s">
        <v>2269</v>
      </c>
      <c r="B950" s="111" t="str">
        <f>VLOOKUP(A950,Register!B:D,3,FALSE)</f>
        <v>0,18x896x795 BAO W/С</v>
      </c>
      <c r="C950" s="525" t="str">
        <f>VLOOKUP(B950,'Tech. sheet (2)'!A:G,5,FALSE)</f>
        <v>0,18x896x795 2,8/5,0 TH550</v>
      </c>
      <c r="D950" s="437" t="str">
        <f>VLOOKUP(B950,'Tech. sheet (2)'!A:G,6,FALSE)</f>
        <v>T-896-795-180TH550F2850-BAO</v>
      </c>
      <c r="E950" s="436" t="str">
        <f>VLOOKUP(B950,'Tech. sheet (2)'!A:H,8,FALSE)</f>
        <v>ПРЯМ</v>
      </c>
      <c r="F950" s="436" t="str">
        <f>VLOOKUP(B950,'Tech. sheet (2)'!A:J,9,FALSE)</f>
        <v>770х869</v>
      </c>
      <c r="G950" s="436">
        <f>VLOOKUP(B950,'Tech. sheet (2)'!A:J,10,FALSE)</f>
        <v>1500</v>
      </c>
      <c r="H950" s="436">
        <f>VLOOKUP(A950,Register!B:E,4,FALSE)</f>
        <v>30000</v>
      </c>
      <c r="I950" s="129">
        <v>45146.0</v>
      </c>
      <c r="J950" s="270"/>
      <c r="K950" s="270"/>
      <c r="L950" s="270"/>
      <c r="M950" s="270"/>
      <c r="N950" s="270"/>
      <c r="O950" s="270"/>
      <c r="P950" s="270"/>
      <c r="Q950" s="270"/>
      <c r="R950" s="270"/>
      <c r="S950" s="270"/>
      <c r="T950" s="270"/>
      <c r="U950" s="270"/>
      <c r="V950" s="270"/>
      <c r="W950" s="270"/>
      <c r="X950" s="270"/>
      <c r="Y950" s="270"/>
      <c r="Z950" s="270"/>
    </row>
    <row r="951" ht="15.75" customHeight="1">
      <c r="A951" s="111" t="s">
        <v>2271</v>
      </c>
      <c r="B951" s="111" t="str">
        <f>VLOOKUP(A951,Register!B:D,3,FALSE)</f>
        <v>0,18x896x795 BAO W/С</v>
      </c>
      <c r="C951" s="525" t="str">
        <f>VLOOKUP(B951,'Tech. sheet (2)'!A:G,5,FALSE)</f>
        <v>0,18x896x795 2,8/5,0 TH550</v>
      </c>
      <c r="D951" s="437" t="str">
        <f>VLOOKUP(B951,'Tech. sheet (2)'!A:G,6,FALSE)</f>
        <v>T-896-795-180TH550F2850-BAO</v>
      </c>
      <c r="E951" s="436" t="str">
        <f>VLOOKUP(B951,'Tech. sheet (2)'!A:H,8,FALSE)</f>
        <v>ПРЯМ</v>
      </c>
      <c r="F951" s="436" t="str">
        <f>VLOOKUP(B951,'Tech. sheet (2)'!A:J,9,FALSE)</f>
        <v>770х869</v>
      </c>
      <c r="G951" s="436">
        <f>VLOOKUP(B951,'Tech. sheet (2)'!A:J,10,FALSE)</f>
        <v>1500</v>
      </c>
      <c r="H951" s="436">
        <f>VLOOKUP(A951,Register!B:E,4,FALSE)</f>
        <v>30000</v>
      </c>
      <c r="I951" s="129">
        <v>45146.0</v>
      </c>
      <c r="J951" s="270"/>
      <c r="K951" s="270"/>
      <c r="L951" s="270"/>
      <c r="M951" s="270"/>
      <c r="N951" s="270"/>
      <c r="O951" s="270"/>
      <c r="P951" s="270"/>
      <c r="Q951" s="270"/>
      <c r="R951" s="270"/>
      <c r="S951" s="270"/>
      <c r="T951" s="270"/>
      <c r="U951" s="270"/>
      <c r="V951" s="270"/>
      <c r="W951" s="270"/>
      <c r="X951" s="270"/>
      <c r="Y951" s="270"/>
      <c r="Z951" s="270"/>
    </row>
    <row r="952" ht="15.75" customHeight="1">
      <c r="A952" s="111" t="s">
        <v>2272</v>
      </c>
      <c r="B952" s="111" t="str">
        <f>VLOOKUP(A952,Register!B:D,3,FALSE)</f>
        <v>0,16x942x790 ALU/С</v>
      </c>
      <c r="C952" s="525" t="str">
        <f>VLOOKUP(B952,'Tech. sheet (2)'!A:G,5,FALSE)</f>
        <v>0,16x942x790 2,0/2,0 TS340</v>
      </c>
      <c r="D952" s="437" t="str">
        <f>VLOOKUP(B952,'Tech. sheet (2)'!A:G,6,FALSE)</f>
        <v>M-942-790-160TS340S2020-RAS</v>
      </c>
      <c r="E952" s="436" t="str">
        <f>VLOOKUP(B952,'Tech. sheet (2)'!A:H,8,FALSE)</f>
        <v>СКРОЛЛ</v>
      </c>
      <c r="F952" s="436" t="str">
        <f>VLOOKUP(B952,'Tech. sheet (2)'!A:J,9,FALSE)</f>
        <v>830х917</v>
      </c>
      <c r="G952" s="436">
        <f>VLOOKUP(B952,'Tech. sheet (2)'!A:J,10,FALSE)</f>
        <v>1700</v>
      </c>
      <c r="H952" s="436">
        <f>VLOOKUP(A952,Register!B:E,4,FALSE)</f>
        <v>20000</v>
      </c>
      <c r="I952" s="129">
        <v>45147.0</v>
      </c>
      <c r="J952" s="270"/>
      <c r="K952" s="270"/>
      <c r="L952" s="270"/>
      <c r="M952" s="270"/>
      <c r="N952" s="270"/>
      <c r="O952" s="270"/>
      <c r="P952" s="270"/>
      <c r="Q952" s="270"/>
      <c r="R952" s="270"/>
      <c r="S952" s="270"/>
      <c r="T952" s="270"/>
      <c r="U952" s="270"/>
      <c r="V952" s="270"/>
      <c r="W952" s="270"/>
      <c r="X952" s="270"/>
      <c r="Y952" s="270"/>
      <c r="Z952" s="270"/>
    </row>
    <row r="953" ht="15.75" customHeight="1">
      <c r="A953" s="111" t="s">
        <v>2273</v>
      </c>
      <c r="B953" s="111" t="str">
        <f>VLOOKUP(A953,Register!B:D,3,FALSE)</f>
        <v>0,16x942x790 ALU/С</v>
      </c>
      <c r="C953" s="525" t="str">
        <f>VLOOKUP(B953,'Tech. sheet (2)'!A:G,5,FALSE)</f>
        <v>0,16x942x790 2,0/2,0 TS340</v>
      </c>
      <c r="D953" s="437" t="str">
        <f>VLOOKUP(B953,'Tech. sheet (2)'!A:G,6,FALSE)</f>
        <v>M-942-790-160TS340S2020-RAS</v>
      </c>
      <c r="E953" s="436" t="str">
        <f>VLOOKUP(B953,'Tech. sheet (2)'!A:H,8,FALSE)</f>
        <v>СКРОЛЛ</v>
      </c>
      <c r="F953" s="436" t="str">
        <f>VLOOKUP(B953,'Tech. sheet (2)'!A:J,9,FALSE)</f>
        <v>830х917</v>
      </c>
      <c r="G953" s="436">
        <f>VLOOKUP(B953,'Tech. sheet (2)'!A:J,10,FALSE)</f>
        <v>1700</v>
      </c>
      <c r="H953" s="436">
        <f>VLOOKUP(A953,Register!B:E,4,FALSE)</f>
        <v>20000</v>
      </c>
      <c r="I953" s="129">
        <v>45147.0</v>
      </c>
      <c r="J953" s="270"/>
      <c r="K953" s="270"/>
      <c r="L953" s="270"/>
      <c r="M953" s="270"/>
      <c r="N953" s="270"/>
      <c r="O953" s="270"/>
      <c r="P953" s="270"/>
      <c r="Q953" s="270"/>
      <c r="R953" s="270"/>
      <c r="S953" s="270"/>
      <c r="T953" s="270"/>
      <c r="U953" s="270"/>
      <c r="V953" s="270"/>
      <c r="W953" s="270"/>
      <c r="X953" s="270"/>
      <c r="Y953" s="270"/>
      <c r="Z953" s="270"/>
    </row>
    <row r="954" ht="15.75" customHeight="1">
      <c r="A954" s="111" t="s">
        <v>2276</v>
      </c>
      <c r="B954" s="111" t="str">
        <f>VLOOKUP(A954,Register!B:D,3,FALSE)</f>
        <v>0,18x850x942 HEN BLANK</v>
      </c>
      <c r="C954" s="525" t="str">
        <f>VLOOKUP(B954,'Tech. sheet (2)'!A:G,5,FALSE)</f>
        <v>0,18x850x942 2,8/2,8 TH435</v>
      </c>
      <c r="D954" s="437" t="str">
        <f>VLOOKUP(B954,'Tech. sheet (2)'!A:G,6,FALSE)</f>
        <v>T-850-942-180TH435S2828-HEN BLANK</v>
      </c>
      <c r="E954" s="436" t="str">
        <f>VLOOKUP(B954,'Tech. sheet (2)'!A:H,8,FALSE)</f>
        <v>ПРЯМ</v>
      </c>
      <c r="F954" s="436" t="str">
        <f>VLOOKUP(B954,'Tech. sheet (2)'!A:J,9,FALSE)</f>
        <v>917х813</v>
      </c>
      <c r="G954" s="436">
        <f>VLOOKUP(B954,'Tech. sheet (2)'!A:J,10,FALSE)</f>
        <v>1500</v>
      </c>
      <c r="H954" s="436">
        <f>VLOOKUP(A954,Register!B:E,4,FALSE)</f>
        <v>40000</v>
      </c>
      <c r="I954" s="129">
        <v>45148.0</v>
      </c>
      <c r="J954" s="270"/>
      <c r="K954" s="270"/>
      <c r="L954" s="270"/>
      <c r="M954" s="270"/>
      <c r="N954" s="270"/>
      <c r="O954" s="270"/>
      <c r="P954" s="270"/>
      <c r="Q954" s="270"/>
      <c r="R954" s="270"/>
      <c r="S954" s="270"/>
      <c r="T954" s="270"/>
      <c r="U954" s="270"/>
      <c r="V954" s="270"/>
      <c r="W954" s="270"/>
      <c r="X954" s="270"/>
      <c r="Y954" s="270"/>
      <c r="Z954" s="270"/>
    </row>
    <row r="955" ht="15.75" customHeight="1">
      <c r="A955" s="111" t="s">
        <v>2278</v>
      </c>
      <c r="B955" s="111" t="str">
        <f>VLOOKUP(A955,Register!B:D,3,FALSE)</f>
        <v>0,17x896x795 BAO BLANK</v>
      </c>
      <c r="C955" s="525" t="str">
        <f>VLOOKUP(B955,'Tech. sheet (2)'!A:G,5,FALSE)</f>
        <v>0,17x896x795 2,8/2,8 TH550</v>
      </c>
      <c r="D955" s="437" t="str">
        <f>VLOOKUP(B955,'Tech. sheet (2)'!A:G,6,FALSE)</f>
        <v>T-896-795-170TH550F2828-BAO BLANK</v>
      </c>
      <c r="E955" s="436" t="str">
        <f>VLOOKUP(B955,'Tech. sheet (2)'!A:H,8,FALSE)</f>
        <v>ПРЯМ</v>
      </c>
      <c r="F955" s="436" t="str">
        <f>VLOOKUP(B955,'Tech. sheet (2)'!A:J,9,FALSE)</f>
        <v>770х869</v>
      </c>
      <c r="G955" s="436">
        <f>VLOOKUP(B955,'Tech. sheet (2)'!A:J,10,FALSE)</f>
        <v>1500</v>
      </c>
      <c r="H955" s="436">
        <f>VLOOKUP(A955,Register!B:E,4,FALSE)</f>
        <v>40000</v>
      </c>
      <c r="I955" s="129">
        <v>45148.0</v>
      </c>
      <c r="J955" s="270"/>
      <c r="K955" s="270"/>
      <c r="L955" s="270"/>
      <c r="M955" s="270"/>
      <c r="N955" s="270"/>
      <c r="O955" s="270"/>
      <c r="P955" s="270"/>
      <c r="Q955" s="270"/>
      <c r="R955" s="270"/>
      <c r="S955" s="270"/>
      <c r="T955" s="270"/>
      <c r="U955" s="270"/>
      <c r="V955" s="270"/>
      <c r="W955" s="270"/>
      <c r="X955" s="270"/>
      <c r="Y955" s="270"/>
      <c r="Z955" s="270"/>
    </row>
    <row r="956" ht="15.75" customHeight="1">
      <c r="A956" s="111" t="s">
        <v>2279</v>
      </c>
      <c r="B956" s="111" t="str">
        <f>VLOOKUP(A956,Register!B:D,3,FALSE)</f>
        <v>0,17x896x795 BAO BLANK</v>
      </c>
      <c r="C956" s="525" t="str">
        <f>VLOOKUP(B956,'Tech. sheet (2)'!A:G,5,FALSE)</f>
        <v>0,17x896x795 2,8/2,8 TH550</v>
      </c>
      <c r="D956" s="437" t="str">
        <f>VLOOKUP(B956,'Tech. sheet (2)'!A:G,6,FALSE)</f>
        <v>T-896-795-170TH550F2828-BAO BLANK</v>
      </c>
      <c r="E956" s="436" t="str">
        <f>VLOOKUP(B956,'Tech. sheet (2)'!A:H,8,FALSE)</f>
        <v>ПРЯМ</v>
      </c>
      <c r="F956" s="436" t="str">
        <f>VLOOKUP(B956,'Tech. sheet (2)'!A:J,9,FALSE)</f>
        <v>770х869</v>
      </c>
      <c r="G956" s="436">
        <f>VLOOKUP(B956,'Tech. sheet (2)'!A:J,10,FALSE)</f>
        <v>1500</v>
      </c>
      <c r="H956" s="436">
        <f>VLOOKUP(A956,Register!B:E,4,FALSE)</f>
        <v>40000</v>
      </c>
      <c r="I956" s="129">
        <v>45148.0</v>
      </c>
      <c r="J956" s="270"/>
      <c r="K956" s="270"/>
      <c r="L956" s="270"/>
      <c r="M956" s="270"/>
      <c r="N956" s="270"/>
      <c r="O956" s="270"/>
      <c r="P956" s="270"/>
      <c r="Q956" s="270"/>
      <c r="R956" s="270"/>
      <c r="S956" s="270"/>
      <c r="T956" s="270"/>
      <c r="U956" s="270"/>
      <c r="V956" s="270"/>
      <c r="W956" s="270"/>
      <c r="X956" s="270"/>
      <c r="Y956" s="270"/>
      <c r="Z956" s="270"/>
    </row>
    <row r="957" ht="15.75" customHeight="1">
      <c r="A957" s="111" t="s">
        <v>2281</v>
      </c>
      <c r="B957" s="111" t="str">
        <f>VLOOKUP(A957,Register!B:D,3,FALSE)</f>
        <v>0,14x975x925 G/C USK</v>
      </c>
      <c r="C957" s="525" t="str">
        <f>VLOOKUP(B957,'Tech. sheet (2)'!A:G,5,FALSE)</f>
        <v>0,14x975x925 2,8/2,8 TS550</v>
      </c>
      <c r="D957" s="437" t="str">
        <f>VLOOKUP(B957,'Tech. sheet (2)'!A:G,6,FALSE)</f>
        <v>T-975-925-140TS550S2828-USK</v>
      </c>
      <c r="E957" s="436" t="str">
        <f>VLOOKUP(B957,'Tech. sheet (2)'!A:H,8,FALSE)</f>
        <v>ПРЯМ</v>
      </c>
      <c r="F957" s="436" t="str">
        <f>VLOOKUP(B957,'Tech. sheet (2)'!A:J,9,FALSE)</f>
        <v>900 х 950</v>
      </c>
      <c r="G957" s="436">
        <f>VLOOKUP(B957,'Tech. sheet (2)'!A:J,10,FALSE)</f>
        <v>1500</v>
      </c>
      <c r="H957" s="436">
        <f>VLOOKUP(A957,Register!B:E,4,FALSE)</f>
        <v>20000</v>
      </c>
      <c r="I957" s="129">
        <v>45148.0</v>
      </c>
      <c r="J957" s="270"/>
      <c r="K957" s="270"/>
      <c r="L957" s="270"/>
      <c r="M957" s="270"/>
      <c r="N957" s="270"/>
      <c r="O957" s="270"/>
      <c r="P957" s="270"/>
      <c r="Q957" s="270"/>
      <c r="R957" s="270"/>
      <c r="S957" s="270"/>
      <c r="T957" s="270"/>
      <c r="U957" s="270"/>
      <c r="V957" s="270"/>
      <c r="W957" s="270"/>
      <c r="X957" s="270"/>
      <c r="Y957" s="270"/>
      <c r="Z957" s="270"/>
    </row>
    <row r="958" ht="15.75" customHeight="1">
      <c r="A958" s="111" t="s">
        <v>2280</v>
      </c>
      <c r="B958" s="111" t="str">
        <f>VLOOKUP(A958,Register!B:D,3,FALSE)</f>
        <v>0,17x860x795 BLANK</v>
      </c>
      <c r="C958" s="525" t="str">
        <f>VLOOKUP(B958,'Tech. sheet (2)'!A:G,5,FALSE)</f>
        <v>0,17x860x795 2,8/2,8 TH550</v>
      </c>
      <c r="D958" s="437" t="str">
        <f>VLOOKUP(B958,'Tech. sheet (2)'!A:G,6,FALSE)</f>
        <v>T-860-795-170TH550F2828-HBI BLANK</v>
      </c>
      <c r="E958" s="436" t="str">
        <f>VLOOKUP(B958,'Tech. sheet (2)'!A:H,8,FALSE)</f>
        <v>ПРЯМ</v>
      </c>
      <c r="F958" s="436" t="str">
        <f>VLOOKUP(B958,'Tech. sheet (2)'!A:J,9,FALSE)</f>
        <v>770х834</v>
      </c>
      <c r="G958" s="436">
        <f>VLOOKUP(B958,'Tech. sheet (2)'!A:J,10,FALSE)</f>
        <v>1100</v>
      </c>
      <c r="H958" s="436">
        <f>VLOOKUP(A958,Register!B:E,4,FALSE)</f>
        <v>24000</v>
      </c>
      <c r="I958" s="129">
        <v>45148.0</v>
      </c>
      <c r="J958" s="270"/>
      <c r="K958" s="270"/>
      <c r="L958" s="270"/>
      <c r="M958" s="270"/>
      <c r="N958" s="270"/>
      <c r="O958" s="270"/>
      <c r="P958" s="270"/>
      <c r="Q958" s="270"/>
      <c r="R958" s="270"/>
      <c r="S958" s="270"/>
      <c r="T958" s="270"/>
      <c r="U958" s="270"/>
      <c r="V958" s="270"/>
      <c r="W958" s="270"/>
      <c r="X958" s="270"/>
      <c r="Y958" s="270"/>
      <c r="Z958" s="270"/>
    </row>
    <row r="959" ht="15.75" customHeight="1">
      <c r="A959" s="111" t="s">
        <v>2281</v>
      </c>
      <c r="B959" s="111" t="str">
        <f>VLOOKUP(A959,Register!B:D,3,FALSE)</f>
        <v>0,14x975x925 G/C USK</v>
      </c>
      <c r="C959" s="525" t="str">
        <f>VLOOKUP(B959,'Tech. sheet (2)'!A:G,5,FALSE)</f>
        <v>0,14x975x925 2,8/2,8 TS550</v>
      </c>
      <c r="D959" s="437" t="str">
        <f>VLOOKUP(B959,'Tech. sheet (2)'!A:G,6,FALSE)</f>
        <v>T-975-925-140TS550S2828-USK</v>
      </c>
      <c r="E959" s="436" t="str">
        <f>VLOOKUP(B959,'Tech. sheet (2)'!A:H,8,FALSE)</f>
        <v>ПРЯМ</v>
      </c>
      <c r="F959" s="436" t="str">
        <f>VLOOKUP(B959,'Tech. sheet (2)'!A:J,9,FALSE)</f>
        <v>900 х 950</v>
      </c>
      <c r="G959" s="436">
        <f>VLOOKUP(B959,'Tech. sheet (2)'!A:J,10,FALSE)</f>
        <v>1500</v>
      </c>
      <c r="H959" s="436">
        <f>VLOOKUP(A959,Register!B:E,4,FALSE)</f>
        <v>20000</v>
      </c>
      <c r="I959" s="129">
        <v>45149.0</v>
      </c>
      <c r="J959" s="270"/>
      <c r="K959" s="270"/>
      <c r="L959" s="270"/>
      <c r="M959" s="270"/>
      <c r="N959" s="270"/>
      <c r="O959" s="270"/>
      <c r="P959" s="270"/>
      <c r="Q959" s="270"/>
      <c r="R959" s="270"/>
      <c r="S959" s="270"/>
      <c r="T959" s="270"/>
      <c r="U959" s="270"/>
      <c r="V959" s="270"/>
      <c r="W959" s="270"/>
      <c r="X959" s="270"/>
      <c r="Y959" s="270"/>
      <c r="Z959" s="270"/>
    </row>
    <row r="960" ht="15.75" customHeight="1">
      <c r="A960" s="111" t="s">
        <v>2282</v>
      </c>
      <c r="B960" s="111" t="str">
        <f>VLOOKUP(A960,Register!B:D,3,FALSE)</f>
        <v>0,18x860x873 BAO BLANK</v>
      </c>
      <c r="C960" s="525" t="str">
        <f>VLOOKUP(B960,'Tech. sheet (2)'!A:G,5,FALSE)</f>
        <v>0,18x860x873 2,0/2,8 TH550</v>
      </c>
      <c r="D960" s="437" t="str">
        <f>VLOOKUP(B960,'Tech. sheet (2)'!A:G,6,FALSE)</f>
        <v>M-860-873-180TH550F2820-BAO BLANK </v>
      </c>
      <c r="E960" s="436" t="str">
        <f>VLOOKUP(B960,'Tech. sheet (2)'!A:H,8,FALSE)</f>
        <v>СКРОЛЛ</v>
      </c>
      <c r="F960" s="436" t="str">
        <f>VLOOKUP(B960,'Tech. sheet (2)'!A:J,9,FALSE)</f>
        <v>903х844</v>
      </c>
      <c r="G960" s="436">
        <f>VLOOKUP(B960,'Tech. sheet (2)'!A:J,10,FALSE)</f>
        <v>1500</v>
      </c>
      <c r="H960" s="436">
        <f>VLOOKUP(A960,Register!B:E,4,FALSE)</f>
        <v>40000</v>
      </c>
      <c r="I960" s="129">
        <v>45149.0</v>
      </c>
      <c r="J960" s="270"/>
      <c r="K960" s="270"/>
      <c r="L960" s="270"/>
      <c r="M960" s="270"/>
      <c r="N960" s="270"/>
      <c r="O960" s="270"/>
      <c r="P960" s="270"/>
      <c r="Q960" s="270"/>
      <c r="R960" s="270"/>
      <c r="S960" s="270"/>
      <c r="T960" s="270"/>
      <c r="U960" s="270"/>
      <c r="V960" s="270"/>
      <c r="W960" s="270"/>
      <c r="X960" s="270"/>
      <c r="Y960" s="270"/>
      <c r="Z960" s="270"/>
    </row>
    <row r="961" ht="15.75" customHeight="1">
      <c r="A961" s="111" t="s">
        <v>2284</v>
      </c>
      <c r="B961" s="111" t="str">
        <f>VLOOKUP(A961,Register!B:D,3,FALSE)</f>
        <v>OT62-ELQ6216A2A  BAO </v>
      </c>
      <c r="C961" s="525" t="str">
        <f>VLOOKUP(B961,'Tech. sheet (2)'!A:G,5,FALSE)</f>
        <v>0,17x954x848 2,8/2,8 TH435</v>
      </c>
      <c r="D961" s="437" t="str">
        <f>VLOOKUP(B961,'Tech. sheet (2)'!A:G,6,FALSE)</f>
        <v>M-954-848-170TH435S2828-BAO</v>
      </c>
      <c r="E961" s="436" t="str">
        <f>VLOOKUP(B961,'Tech. sheet (2)'!A:H,8,FALSE)</f>
        <v>СКРОЛЛ</v>
      </c>
      <c r="F961" s="436" t="str">
        <f>VLOOKUP(B961,'Tech. sheet (2)'!A:J,9,FALSE)</f>
        <v>830x917</v>
      </c>
      <c r="G961" s="436">
        <f>VLOOKUP(B961,'Tech. sheet (2)'!A:J,10,FALSE)</f>
        <v>1500</v>
      </c>
      <c r="H961" s="436">
        <f>VLOOKUP(A961,Register!B:E,4,FALSE)</f>
        <v>20000</v>
      </c>
      <c r="I961" s="129">
        <v>45149.0</v>
      </c>
      <c r="J961" s="270"/>
      <c r="K961" s="270"/>
      <c r="L961" s="270"/>
      <c r="M961" s="270"/>
      <c r="N961" s="270"/>
      <c r="O961" s="270"/>
      <c r="P961" s="270"/>
      <c r="Q961" s="270"/>
      <c r="R961" s="270"/>
      <c r="S961" s="270"/>
      <c r="T961" s="270"/>
      <c r="U961" s="270"/>
      <c r="V961" s="270"/>
      <c r="W961" s="270"/>
      <c r="X961" s="270"/>
      <c r="Y961" s="270"/>
      <c r="Z961" s="270"/>
    </row>
    <row r="962" ht="15.75" customHeight="1">
      <c r="A962" s="111" t="s">
        <v>2283</v>
      </c>
      <c r="B962" s="111" t="str">
        <f>VLOOKUP(A962,Register!B:D,3,FALSE)</f>
        <v>OT62-ELQ6216A2A ver2</v>
      </c>
      <c r="C962" s="525" t="str">
        <f>VLOOKUP(B962,'Tech. sheet (2)'!A:G,5,FALSE)</f>
        <v>0,17x954x848 2,8/2,8 TH435</v>
      </c>
      <c r="D962" s="437" t="str">
        <f>VLOOKUP(B962,'Tech. sheet (2)'!A:G,6,FALSE)</f>
        <v>M-954-848-170TH435S2828-HBI</v>
      </c>
      <c r="E962" s="436" t="str">
        <f>VLOOKUP(B962,'Tech. sheet (2)'!A:H,8,FALSE)</f>
        <v>СКРОЛЛ</v>
      </c>
      <c r="F962" s="436" t="str">
        <f>VLOOKUP(B962,'Tech. sheet (2)'!A:J,9,FALSE)</f>
        <v>830x917</v>
      </c>
      <c r="G962" s="436">
        <f>VLOOKUP(B962,'Tech. sheet (2)'!A:J,10,FALSE)</f>
        <v>1500</v>
      </c>
      <c r="H962" s="436">
        <f>VLOOKUP(A962,Register!B:E,4,FALSE)</f>
        <v>20000</v>
      </c>
      <c r="I962" s="129">
        <v>45149.0</v>
      </c>
      <c r="J962" s="270"/>
      <c r="K962" s="270"/>
      <c r="L962" s="270"/>
      <c r="M962" s="270"/>
      <c r="N962" s="270"/>
      <c r="O962" s="270"/>
      <c r="P962" s="270"/>
      <c r="Q962" s="270"/>
      <c r="R962" s="270"/>
      <c r="S962" s="270"/>
      <c r="T962" s="270"/>
      <c r="U962" s="270"/>
      <c r="V962" s="270"/>
      <c r="W962" s="270"/>
      <c r="X962" s="270"/>
      <c r="Y962" s="270"/>
      <c r="Z962" s="270"/>
    </row>
    <row r="963" ht="15.75" customHeight="1">
      <c r="A963" s="111" t="s">
        <v>2285</v>
      </c>
      <c r="B963" s="111" t="str">
        <f>VLOOKUP(A963,Register!B:D,3,FALSE)</f>
        <v>0,14x975x925 G/C USK</v>
      </c>
      <c r="C963" s="525" t="str">
        <f>VLOOKUP(B963,'Tech. sheet (2)'!A:G,5,FALSE)</f>
        <v>0,14x975x925 2,8/2,8 TS550</v>
      </c>
      <c r="D963" s="437" t="str">
        <f>VLOOKUP(B963,'Tech. sheet (2)'!A:G,6,FALSE)</f>
        <v>T-975-925-140TS550S2828-USK</v>
      </c>
      <c r="E963" s="436" t="str">
        <f>VLOOKUP(B963,'Tech. sheet (2)'!A:H,8,FALSE)</f>
        <v>ПРЯМ</v>
      </c>
      <c r="F963" s="436" t="str">
        <f>VLOOKUP(B963,'Tech. sheet (2)'!A:J,9,FALSE)</f>
        <v>900 х 950</v>
      </c>
      <c r="G963" s="436">
        <f>VLOOKUP(B963,'Tech. sheet (2)'!A:J,10,FALSE)</f>
        <v>1500</v>
      </c>
      <c r="H963" s="436">
        <f>VLOOKUP(A963,Register!B:E,4,FALSE)</f>
        <v>20000</v>
      </c>
      <c r="I963" s="129">
        <v>45150.0</v>
      </c>
      <c r="J963" s="270"/>
      <c r="K963" s="270"/>
      <c r="L963" s="270"/>
      <c r="M963" s="270"/>
      <c r="N963" s="270"/>
      <c r="O963" s="270"/>
      <c r="P963" s="270"/>
      <c r="Q963" s="270"/>
      <c r="R963" s="270"/>
      <c r="S963" s="270"/>
      <c r="T963" s="270"/>
      <c r="U963" s="270"/>
      <c r="V963" s="270"/>
      <c r="W963" s="270"/>
      <c r="X963" s="270"/>
      <c r="Y963" s="270"/>
      <c r="Z963" s="270"/>
    </row>
    <row r="964" ht="15.75" customHeight="1">
      <c r="A964" s="111" t="s">
        <v>2286</v>
      </c>
      <c r="B964" s="111" t="str">
        <f>VLOOKUP(A964,Register!B:D,3,FALSE)</f>
        <v>0,17x838x942 USK ALU/С</v>
      </c>
      <c r="C964" s="525" t="str">
        <f>VLOOKUP(B964,'Tech. sheet (2)'!A:G,5,FALSE)</f>
        <v>0,17x838x942 2,0/2,8 TH550</v>
      </c>
      <c r="D964" s="437" t="str">
        <f>VLOOKUP(B964,'Tech. sheet (2)'!A:G,6,FALSE)</f>
        <v>T-838-942-170TH550F2820-USK</v>
      </c>
      <c r="E964" s="436" t="str">
        <f>VLOOKUP(B964,'Tech. sheet (2)'!A:H,8,FALSE)</f>
        <v>ПРЯМ</v>
      </c>
      <c r="F964" s="436" t="str">
        <f>VLOOKUP(B964,'Tech. sheet (2)'!A:J,9,FALSE)</f>
        <v>917х813</v>
      </c>
      <c r="G964" s="436">
        <f>VLOOKUP(B964,'Tech. sheet (2)'!A:J,10,FALSE)</f>
        <v>1500</v>
      </c>
      <c r="H964" s="436">
        <f>VLOOKUP(A964,Register!B:E,4,FALSE)</f>
        <v>20000</v>
      </c>
      <c r="I964" s="129">
        <v>45150.0</v>
      </c>
      <c r="J964" s="270"/>
      <c r="K964" s="270"/>
      <c r="L964" s="270"/>
      <c r="M964" s="270"/>
      <c r="N964" s="270"/>
      <c r="O964" s="270"/>
      <c r="P964" s="270"/>
      <c r="Q964" s="270"/>
      <c r="R964" s="270"/>
      <c r="S964" s="270"/>
      <c r="T964" s="270"/>
      <c r="U964" s="270"/>
      <c r="V964" s="270"/>
      <c r="W964" s="270"/>
      <c r="X964" s="270"/>
      <c r="Y964" s="270"/>
      <c r="Z964" s="270"/>
    </row>
    <row r="965" ht="15.75" customHeight="1">
      <c r="A965" s="111" t="s">
        <v>2287</v>
      </c>
      <c r="B965" s="111" t="str">
        <f>VLOOKUP(A965,Register!B:D,3,FALSE)</f>
        <v>0,18x896x795 W/С</v>
      </c>
      <c r="C965" s="525" t="str">
        <f>VLOOKUP(B965,'Tech. sheet (2)'!A:G,5,FALSE)</f>
        <v>0,18x896x795 2,8/5,0 TH550</v>
      </c>
      <c r="D965" s="437" t="str">
        <f>VLOOKUP(B965,'Tech. sheet (2)'!A:G,6,FALSE)</f>
        <v>T-896-795-180TH550F2850-HBI</v>
      </c>
      <c r="E965" s="436" t="str">
        <f>VLOOKUP(B965,'Tech. sheet (2)'!A:H,8,FALSE)</f>
        <v>ПРЯМ</v>
      </c>
      <c r="F965" s="436" t="str">
        <f>VLOOKUP(B965,'Tech. sheet (2)'!A:J,9,FALSE)</f>
        <v>770х869</v>
      </c>
      <c r="G965" s="436">
        <f>VLOOKUP(B965,'Tech. sheet (2)'!A:J,10,FALSE)</f>
        <v>1500</v>
      </c>
      <c r="H965" s="436">
        <f>VLOOKUP(A965,Register!B:E,4,FALSE)</f>
        <v>11000</v>
      </c>
      <c r="I965" s="129">
        <v>45150.0</v>
      </c>
      <c r="J965" s="270"/>
      <c r="K965" s="270"/>
      <c r="L965" s="270"/>
      <c r="M965" s="270"/>
      <c r="N965" s="270"/>
      <c r="O965" s="270"/>
      <c r="P965" s="270"/>
      <c r="Q965" s="270"/>
      <c r="R965" s="270"/>
      <c r="S965" s="270"/>
      <c r="T965" s="270"/>
      <c r="U965" s="270"/>
      <c r="V965" s="270"/>
      <c r="W965" s="270"/>
      <c r="X965" s="270"/>
      <c r="Y965" s="270"/>
      <c r="Z965" s="270"/>
    </row>
    <row r="966" ht="15.75" customHeight="1">
      <c r="A966" s="111" t="s">
        <v>2288</v>
      </c>
      <c r="B966" s="111" t="str">
        <f>VLOOKUP(A966,Register!B:D,3,FALSE)</f>
        <v>OT153-ELQ1542A3A HBI</v>
      </c>
      <c r="C966" s="525" t="str">
        <f>VLOOKUP(B966,'Tech. sheet (2)'!A:G,5,FALSE)</f>
        <v>0,27x950x876 5,6/2,8 TH435 HBI</v>
      </c>
      <c r="D966" s="437" t="str">
        <f>VLOOKUP(B966,'Tech. sheet (2)'!A:G,6,FALSE)</f>
        <v>M-950-876-270TH435F5628-HBI</v>
      </c>
      <c r="E966" s="436" t="str">
        <f>VLOOKUP(B966,'Tech. sheet (2)'!A:H,8,FALSE)</f>
        <v>СКРОЛЛ</v>
      </c>
      <c r="F966" s="436" t="str">
        <f>VLOOKUP(B966,'Tech. sheet (2)'!A:J,9,FALSE)</f>
        <v>920х935</v>
      </c>
      <c r="G966" s="436">
        <f>VLOOKUP(B966,'Tech. sheet (2)'!A:J,10,FALSE)</f>
        <v>1100</v>
      </c>
      <c r="H966" s="436">
        <f>VLOOKUP(A966,Register!B:E,4,FALSE)</f>
        <v>10000</v>
      </c>
      <c r="I966" s="129">
        <v>45152.0</v>
      </c>
      <c r="J966" s="270"/>
      <c r="K966" s="270"/>
      <c r="L966" s="270"/>
      <c r="M966" s="270"/>
      <c r="N966" s="270"/>
      <c r="O966" s="270"/>
      <c r="P966" s="270"/>
      <c r="Q966" s="270"/>
      <c r="R966" s="270"/>
      <c r="S966" s="270"/>
      <c r="T966" s="270"/>
      <c r="U966" s="270"/>
      <c r="V966" s="270"/>
      <c r="W966" s="270"/>
      <c r="X966" s="270"/>
      <c r="Y966" s="270"/>
      <c r="Z966" s="270"/>
    </row>
    <row r="967" ht="15.75" customHeight="1">
      <c r="A967" s="141" t="s">
        <v>2289</v>
      </c>
      <c r="B967" s="111" t="str">
        <f>VLOOKUP(A967,Register!B:D,3,FALSE)</f>
        <v>OT153-ELQ1554A0A USK</v>
      </c>
      <c r="C967" s="525" t="str">
        <f>VLOOKUP(B967,'Tech. sheet (2)'!A:G,5,FALSE)</f>
        <v>0,27x950x876 5,6/2,8 TH435 USK</v>
      </c>
      <c r="D967" s="437" t="str">
        <f>VLOOKUP(B967,'Tech. sheet (2)'!A:G,6,FALSE)</f>
        <v>M-950-876-270TH435F5628-USK</v>
      </c>
      <c r="E967" s="436" t="str">
        <f>VLOOKUP(B967,'Tech. sheet (2)'!A:H,8,FALSE)</f>
        <v>СКРОЛЛ</v>
      </c>
      <c r="F967" s="436" t="str">
        <f>VLOOKUP(B967,'Tech. sheet (2)'!A:J,9,FALSE)</f>
        <v>920х935</v>
      </c>
      <c r="G967" s="436">
        <f>VLOOKUP(B967,'Tech. sheet (2)'!A:J,10,FALSE)</f>
        <v>1100</v>
      </c>
      <c r="H967" s="436">
        <f>VLOOKUP(A967,Register!B:E,4,FALSE)</f>
        <v>4700</v>
      </c>
      <c r="I967" s="129">
        <v>45152.0</v>
      </c>
      <c r="J967" s="270"/>
      <c r="K967" s="270"/>
      <c r="L967" s="270"/>
      <c r="M967" s="270"/>
      <c r="N967" s="270"/>
      <c r="O967" s="270"/>
      <c r="P967" s="270"/>
      <c r="Q967" s="270"/>
      <c r="R967" s="270"/>
      <c r="S967" s="270"/>
      <c r="T967" s="270"/>
      <c r="U967" s="270"/>
      <c r="V967" s="270"/>
      <c r="W967" s="270"/>
      <c r="X967" s="270"/>
      <c r="Y967" s="270"/>
      <c r="Z967" s="270"/>
    </row>
    <row r="968" ht="15.75" customHeight="1">
      <c r="A968" s="111" t="s">
        <v>2290</v>
      </c>
      <c r="B968" s="156" t="str">
        <f>VLOOKUP(A968,Register!B:D,3,FALSE)</f>
        <v>OT153-ELQ1554A0A BAO</v>
      </c>
      <c r="C968" s="525" t="str">
        <f>VLOOKUP(B968,'Tech. sheet (2)'!A:G,5,FALSE)</f>
        <v>0,27x950x876 5,6/2,8 TH435 </v>
      </c>
      <c r="D968" s="437" t="str">
        <f>VLOOKUP(B968,'Tech. sheet (2)'!A:G,6,FALSE)</f>
        <v>M-950-876-270TH435F5628-BAO</v>
      </c>
      <c r="E968" s="436" t="str">
        <f>VLOOKUP(B968,'Tech. sheet (2)'!A:H,8,FALSE)</f>
        <v>СКРОЛЛ</v>
      </c>
      <c r="F968" s="436" t="str">
        <f>VLOOKUP(B968,'Tech. sheet (2)'!A:J,9,FALSE)</f>
        <v>920х935</v>
      </c>
      <c r="G968" s="436">
        <f>VLOOKUP(B968,'Tech. sheet (2)'!A:J,10,FALSE)</f>
        <v>1100</v>
      </c>
      <c r="H968" s="436">
        <f>VLOOKUP(A968,Register!B:E,4,FALSE)</f>
        <v>4700</v>
      </c>
      <c r="I968" s="129">
        <v>45152.0</v>
      </c>
      <c r="J968" s="270"/>
      <c r="K968" s="270"/>
      <c r="L968" s="270"/>
      <c r="M968" s="270"/>
      <c r="N968" s="270"/>
      <c r="O968" s="270"/>
      <c r="P968" s="270"/>
      <c r="Q968" s="270"/>
      <c r="R968" s="270"/>
      <c r="S968" s="270"/>
      <c r="T968" s="270"/>
      <c r="U968" s="270"/>
      <c r="V968" s="270"/>
      <c r="W968" s="270"/>
      <c r="X968" s="270"/>
      <c r="Y968" s="270"/>
      <c r="Z968" s="270"/>
    </row>
    <row r="969" ht="15.75" customHeight="1">
      <c r="A969" s="111" t="s">
        <v>2295</v>
      </c>
      <c r="B969" s="156" t="str">
        <f>VLOOKUP(A969,Register!B:D,3,FALSE)</f>
        <v>OT153-ELQ1542A3A BAO</v>
      </c>
      <c r="C969" s="525" t="str">
        <f>VLOOKUP(B969,'Tech. sheet (2)'!A:G,5,FALSE)</f>
        <v>0,27x950x876 5,6/2,8 TH435 </v>
      </c>
      <c r="D969" s="437" t="str">
        <f>VLOOKUP(B969,'Tech. sheet (2)'!A:G,6,FALSE)</f>
        <v>M-950-876-270TH435F5628-BAO</v>
      </c>
      <c r="E969" s="436" t="str">
        <f>VLOOKUP(B969,'Tech. sheet (2)'!A:H,8,FALSE)</f>
        <v>СКРОЛЛ</v>
      </c>
      <c r="F969" s="436" t="str">
        <f>VLOOKUP(B969,'Tech. sheet (2)'!A:J,9,FALSE)</f>
        <v>920х935</v>
      </c>
      <c r="G969" s="436">
        <f>VLOOKUP(B969,'Tech. sheet (2)'!A:J,10,FALSE)</f>
        <v>1100</v>
      </c>
      <c r="H969" s="436">
        <f>VLOOKUP(A969,Register!B:E,4,FALSE)</f>
        <v>5000</v>
      </c>
      <c r="I969" s="129">
        <v>45152.0</v>
      </c>
      <c r="J969" s="270"/>
      <c r="K969" s="270"/>
      <c r="L969" s="270"/>
      <c r="M969" s="270"/>
      <c r="N969" s="270"/>
      <c r="O969" s="270"/>
      <c r="P969" s="270"/>
      <c r="Q969" s="270"/>
      <c r="R969" s="270"/>
      <c r="S969" s="270"/>
      <c r="T969" s="270"/>
      <c r="U969" s="270"/>
      <c r="V969" s="270"/>
      <c r="W969" s="270"/>
      <c r="X969" s="270"/>
      <c r="Y969" s="270"/>
      <c r="Z969" s="270"/>
    </row>
    <row r="970" ht="15.75" customHeight="1">
      <c r="A970" s="157" t="s">
        <v>2293</v>
      </c>
      <c r="B970" s="111" t="str">
        <f>VLOOKUP(A970,Register!B:D,3,FALSE)</f>
        <v>0,18x896x795 BAO W/С</v>
      </c>
      <c r="C970" s="525" t="str">
        <f>VLOOKUP(B970,'Tech. sheet (2)'!A:G,5,FALSE)</f>
        <v>0,18x896x795 2,8/5,0 TH550</v>
      </c>
      <c r="D970" s="437" t="str">
        <f>VLOOKUP(B970,'Tech. sheet (2)'!A:G,6,FALSE)</f>
        <v>T-896-795-180TH550F2850-BAO</v>
      </c>
      <c r="E970" s="436" t="str">
        <f>VLOOKUP(B970,'Tech. sheet (2)'!A:H,8,FALSE)</f>
        <v>ПРЯМ</v>
      </c>
      <c r="F970" s="436" t="str">
        <f>VLOOKUP(B970,'Tech. sheet (2)'!A:J,9,FALSE)</f>
        <v>770х869</v>
      </c>
      <c r="G970" s="436">
        <f>VLOOKUP(B970,'Tech. sheet (2)'!A:J,10,FALSE)</f>
        <v>1500</v>
      </c>
      <c r="H970" s="436">
        <f>VLOOKUP(A970,Register!B:E,4,FALSE)</f>
        <v>30000</v>
      </c>
      <c r="I970" s="129">
        <v>45152.0</v>
      </c>
      <c r="J970" s="270"/>
      <c r="K970" s="270"/>
      <c r="L970" s="270"/>
      <c r="M970" s="270"/>
      <c r="N970" s="270"/>
      <c r="O970" s="270"/>
      <c r="P970" s="270"/>
      <c r="Q970" s="270"/>
      <c r="R970" s="270"/>
      <c r="S970" s="270"/>
      <c r="T970" s="270"/>
      <c r="U970" s="270"/>
      <c r="V970" s="270"/>
      <c r="W970" s="270"/>
      <c r="X970" s="270"/>
      <c r="Y970" s="270"/>
      <c r="Z970" s="270"/>
    </row>
    <row r="971" ht="15.75" customHeight="1">
      <c r="A971" s="111" t="s">
        <v>2294</v>
      </c>
      <c r="B971" s="111" t="str">
        <f>VLOOKUP(A971,Register!B:D,3,FALSE)</f>
        <v>0,18x896x795 BAO W/С</v>
      </c>
      <c r="C971" s="525" t="str">
        <f>VLOOKUP(B971,'Tech. sheet (2)'!A:G,5,FALSE)</f>
        <v>0,18x896x795 2,8/5,0 TH550</v>
      </c>
      <c r="D971" s="437" t="str">
        <f>VLOOKUP(B971,'Tech. sheet (2)'!A:G,6,FALSE)</f>
        <v>T-896-795-180TH550F2850-BAO</v>
      </c>
      <c r="E971" s="436" t="str">
        <f>VLOOKUP(B971,'Tech. sheet (2)'!A:H,8,FALSE)</f>
        <v>ПРЯМ</v>
      </c>
      <c r="F971" s="436" t="str">
        <f>VLOOKUP(B971,'Tech. sheet (2)'!A:J,9,FALSE)</f>
        <v>770х869</v>
      </c>
      <c r="G971" s="436">
        <f>VLOOKUP(B971,'Tech. sheet (2)'!A:J,10,FALSE)</f>
        <v>1500</v>
      </c>
      <c r="H971" s="436">
        <f>VLOOKUP(A971,Register!B:E,4,FALSE)</f>
        <v>30000</v>
      </c>
      <c r="I971" s="129">
        <v>45152.0</v>
      </c>
      <c r="J971" s="270"/>
      <c r="K971" s="270"/>
      <c r="L971" s="270"/>
      <c r="M971" s="270"/>
      <c r="N971" s="270"/>
      <c r="O971" s="270"/>
      <c r="P971" s="270"/>
      <c r="Q971" s="270"/>
      <c r="R971" s="270"/>
      <c r="S971" s="270"/>
      <c r="T971" s="270"/>
      <c r="U971" s="270"/>
      <c r="V971" s="270"/>
      <c r="W971" s="270"/>
      <c r="X971" s="270"/>
      <c r="Y971" s="270"/>
      <c r="Z971" s="270"/>
    </row>
    <row r="972" ht="15.75" customHeight="1">
      <c r="A972" s="111" t="s">
        <v>2291</v>
      </c>
      <c r="B972" s="111" t="str">
        <f>VLOOKUP(A972,Register!B:D,3,FALSE)</f>
        <v>0,18x877x1066 BLANK</v>
      </c>
      <c r="C972" s="525" t="str">
        <f>VLOOKUP(B972,'Tech. sheet (2)'!A:G,5,FALSE)</f>
        <v>0,18x877x1066 2,8/2,8 TS275</v>
      </c>
      <c r="D972" s="437" t="str">
        <f>VLOOKUP(B972,'Tech. sheet (2)'!A:G,6,FALSE)</f>
        <v>T-877-1066-180TS275S2828-USK BLANK</v>
      </c>
      <c r="E972" s="436" t="str">
        <f>VLOOKUP(B972,'Tech. sheet (2)'!A:H,8,FALSE)</f>
        <v>ПРЯМ</v>
      </c>
      <c r="F972" s="436" t="str">
        <f>VLOOKUP(B972,'Tech. sheet (2)'!A:J,9,FALSE)</f>
        <v>1041х852</v>
      </c>
      <c r="G972" s="436">
        <f>VLOOKUP(B972,'Tech. sheet (2)'!A:J,10,FALSE)</f>
        <v>1100</v>
      </c>
      <c r="H972" s="436">
        <f>VLOOKUP(A972,Register!B:E,4,FALSE)</f>
        <v>5000</v>
      </c>
      <c r="I972" s="129">
        <v>45153.0</v>
      </c>
      <c r="J972" s="270"/>
      <c r="K972" s="270"/>
      <c r="L972" s="270"/>
      <c r="M972" s="270"/>
      <c r="N972" s="270"/>
      <c r="O972" s="270"/>
      <c r="P972" s="270"/>
      <c r="Q972" s="270"/>
      <c r="R972" s="270"/>
      <c r="S972" s="270"/>
      <c r="T972" s="270"/>
      <c r="U972" s="270"/>
      <c r="V972" s="270"/>
      <c r="W972" s="270"/>
      <c r="X972" s="270"/>
      <c r="Y972" s="270"/>
      <c r="Z972" s="270"/>
    </row>
    <row r="973" ht="15.75" customHeight="1">
      <c r="A973" s="111" t="s">
        <v>2296</v>
      </c>
      <c r="B973" s="111" t="str">
        <f>VLOOKUP(A973,Register!B:D,3,FALSE)</f>
        <v>OT99-21EK05 203XQ</v>
      </c>
      <c r="C973" s="525" t="str">
        <f>VLOOKUP(B973,'Tech. sheet (2)'!A:G,5,FALSE)</f>
        <v>0,20x838x941, 2,8/2,8 TH550</v>
      </c>
      <c r="D973" s="437" t="str">
        <f>VLOOKUP(B973,'Tech. sheet (2)'!A:G,6,FALSE)</f>
        <v>M-838-941,7-200TH550S2828-USK</v>
      </c>
      <c r="E973" s="436" t="str">
        <f>VLOOKUP(B973,'Tech. sheet (2)'!A:H,8,FALSE)</f>
        <v>СКРОЛЛ</v>
      </c>
      <c r="F973" s="436" t="str">
        <f>VLOOKUP(B973,'Tech. sheet (2)'!A:J,9,FALSE)</f>
        <v>820х942</v>
      </c>
      <c r="G973" s="436">
        <f>VLOOKUP(B973,'Tech. sheet (2)'!A:J,10,FALSE)</f>
        <v>1500</v>
      </c>
      <c r="H973" s="436">
        <f>VLOOKUP(A973,Register!B:E,4,FALSE)</f>
        <v>12000</v>
      </c>
      <c r="I973" s="129">
        <v>45153.0</v>
      </c>
      <c r="J973" s="270"/>
      <c r="K973" s="270"/>
      <c r="L973" s="270"/>
      <c r="M973" s="270"/>
      <c r="N973" s="270"/>
      <c r="O973" s="270"/>
      <c r="P973" s="270"/>
      <c r="Q973" s="270"/>
      <c r="R973" s="270"/>
      <c r="S973" s="270"/>
      <c r="T973" s="270"/>
      <c r="U973" s="270"/>
      <c r="V973" s="270"/>
      <c r="W973" s="270"/>
      <c r="X973" s="270"/>
      <c r="Y973" s="270"/>
      <c r="Z973" s="270"/>
    </row>
    <row r="974" ht="15.75" customHeight="1">
      <c r="A974" s="111" t="s">
        <v>2297</v>
      </c>
      <c r="B974" s="111" t="str">
        <f>VLOOKUP(A974,Register!B:D,3,FALSE)</f>
        <v>OT070-ELQ7013A9A  BAO</v>
      </c>
      <c r="C974" s="525" t="str">
        <f>VLOOKUP(B974,'Tech. sheet (2)'!A:G,5,FALSE)</f>
        <v>0,17x922x868 2,8/2,8 TH580</v>
      </c>
      <c r="D974" s="437" t="str">
        <f>VLOOKUP(B974,'Tech. sheet (2)'!A:G,6,FALSE)</f>
        <v>M-922-868-170TH580S2828-BAO  </v>
      </c>
      <c r="E974" s="436" t="str">
        <f>VLOOKUP(B974,'Tech. sheet (2)'!A:H,8,FALSE)</f>
        <v>СКРОЛЛ</v>
      </c>
      <c r="F974" s="436" t="str">
        <f>VLOOKUP(B974,'Tech. sheet (2)'!A:J,9,FALSE)</f>
        <v>884х850</v>
      </c>
      <c r="G974" s="436">
        <f>VLOOKUP(B974,'Tech. sheet (2)'!A:J,10,FALSE)</f>
        <v>1500</v>
      </c>
      <c r="H974" s="436">
        <f>VLOOKUP(A974,Register!B:E,4,FALSE)</f>
        <v>8000</v>
      </c>
      <c r="I974" s="129">
        <v>45153.0</v>
      </c>
      <c r="J974" s="270"/>
      <c r="K974" s="270"/>
      <c r="L974" s="270"/>
      <c r="M974" s="270"/>
      <c r="N974" s="270"/>
      <c r="O974" s="270"/>
      <c r="P974" s="270"/>
      <c r="Q974" s="270"/>
      <c r="R974" s="270"/>
      <c r="S974" s="270"/>
      <c r="T974" s="270"/>
      <c r="U974" s="270"/>
      <c r="V974" s="270"/>
      <c r="W974" s="270"/>
      <c r="X974" s="270"/>
      <c r="Y974" s="270"/>
      <c r="Z974" s="270"/>
    </row>
    <row r="975" ht="15.75" customHeight="1">
      <c r="A975" s="111" t="s">
        <v>2298</v>
      </c>
      <c r="B975" s="111" t="str">
        <f>VLOOKUP(A975,Register!B:D,3,FALSE)</f>
        <v>OT070-ELQ7033A2A  BAO</v>
      </c>
      <c r="C975" s="525" t="str">
        <f>VLOOKUP(B975,'Tech. sheet (2)'!A:G,5,FALSE)</f>
        <v>0,17x922x868 2,8/2,8 TH580</v>
      </c>
      <c r="D975" s="437" t="str">
        <f>VLOOKUP(B975,'Tech. sheet (2)'!A:G,6,FALSE)</f>
        <v>M-922-868-170TH580S2828-BAO  </v>
      </c>
      <c r="E975" s="436" t="str">
        <f>VLOOKUP(B975,'Tech. sheet (2)'!A:H,8,FALSE)</f>
        <v>СКРОЛЛ</v>
      </c>
      <c r="F975" s="436" t="str">
        <f>VLOOKUP(B975,'Tech. sheet (2)'!A:J,9,FALSE)</f>
        <v>884х850</v>
      </c>
      <c r="G975" s="436">
        <f>VLOOKUP(B975,'Tech. sheet (2)'!A:J,10,FALSE)</f>
        <v>1500</v>
      </c>
      <c r="H975" s="436">
        <f>VLOOKUP(A975,Register!B:E,4,FALSE)</f>
        <v>17000</v>
      </c>
      <c r="I975" s="129">
        <v>45153.0</v>
      </c>
      <c r="J975" s="270"/>
      <c r="K975" s="270"/>
      <c r="L975" s="270"/>
      <c r="M975" s="270"/>
      <c r="N975" s="270"/>
      <c r="O975" s="270"/>
      <c r="P975" s="270"/>
      <c r="Q975" s="270"/>
      <c r="R975" s="270"/>
      <c r="S975" s="270"/>
      <c r="T975" s="270"/>
      <c r="U975" s="270"/>
      <c r="V975" s="270"/>
      <c r="W975" s="270"/>
      <c r="X975" s="270"/>
      <c r="Y975" s="270"/>
      <c r="Z975" s="270"/>
    </row>
    <row r="976" ht="15.75" customHeight="1">
      <c r="A976" s="111" t="s">
        <v>2302</v>
      </c>
      <c r="B976" s="111" t="str">
        <f>VLOOKUP(A976,Register!B:D,3,FALSE)</f>
        <v>OT96 Alu/C BAO auto</v>
      </c>
      <c r="C976" s="525" t="str">
        <f>VLOOKUP(B976,'Tech. sheet (2)'!A:G,5,FALSE)</f>
        <v>0,20x808x908 2,8/2,8 TH550</v>
      </c>
      <c r="D976" s="437" t="str">
        <f>VLOOKUP(B976,'Tech. sheet (2)'!A:G,6,FALSE)</f>
        <v>M-808-908-200TH550S2828-BAO</v>
      </c>
      <c r="E976" s="436" t="str">
        <f>VLOOKUP(B976,'Tech. sheet (2)'!A:H,8,FALSE)</f>
        <v>СКРОЛЛ</v>
      </c>
      <c r="F976" s="436" t="str">
        <f>VLOOKUP(B976,'Tech. sheet (2)'!A:J,9,FALSE)</f>
        <v>900х771</v>
      </c>
      <c r="G976" s="436">
        <f>VLOOKUP(B976,'Tech. sheet (2)'!A:J,10,FALSE)</f>
        <v>1600</v>
      </c>
      <c r="H976" s="436">
        <f>VLOOKUP(A976,Register!B:E,4,FALSE)</f>
        <v>15000</v>
      </c>
      <c r="I976" s="129">
        <v>45154.0</v>
      </c>
      <c r="J976" s="270"/>
      <c r="K976" s="270"/>
      <c r="L976" s="270"/>
      <c r="M976" s="270"/>
      <c r="N976" s="270"/>
      <c r="O976" s="270"/>
      <c r="P976" s="270"/>
      <c r="Q976" s="270"/>
      <c r="R976" s="270"/>
      <c r="S976" s="270"/>
      <c r="T976" s="270"/>
      <c r="U976" s="270"/>
      <c r="V976" s="270"/>
      <c r="W976" s="270"/>
      <c r="X976" s="270"/>
      <c r="Y976" s="270"/>
      <c r="Z976" s="270"/>
    </row>
    <row r="977" ht="15.75" customHeight="1">
      <c r="A977" s="111" t="s">
        <v>2303</v>
      </c>
      <c r="B977" s="111" t="str">
        <f>VLOOKUP(A977,Register!B:D,3,FALSE)</f>
        <v>0,20x808x908 HBI BLANK</v>
      </c>
      <c r="C977" s="525" t="str">
        <f>VLOOKUP(B977,'Tech. sheet (2)'!A:G,5,FALSE)</f>
        <v>0,20x808x908 2,8/2,8 TH550</v>
      </c>
      <c r="D977" s="437" t="str">
        <f>VLOOKUP(B977,'Tech. sheet (2)'!A:G,6,FALSE)</f>
        <v>M-808-908-200TH550S2828-HBI BLANK</v>
      </c>
      <c r="E977" s="436" t="str">
        <f>VLOOKUP(B977,'Tech. sheet (2)'!A:H,8,FALSE)</f>
        <v>СКРОЛЛ</v>
      </c>
      <c r="F977" s="436" t="str">
        <f>VLOOKUP(B977,'Tech. sheet (2)'!A:J,9,FALSE)</f>
        <v>900х771</v>
      </c>
      <c r="G977" s="436">
        <f>VLOOKUP(B977,'Tech. sheet (2)'!A:J,10,FALSE)</f>
        <v>1600</v>
      </c>
      <c r="H977" s="436">
        <f>VLOOKUP(A977,Register!B:E,4,FALSE)</f>
        <v>7000</v>
      </c>
      <c r="I977" s="129">
        <v>45154.0</v>
      </c>
      <c r="J977" s="270"/>
      <c r="K977" s="270"/>
      <c r="L977" s="270"/>
      <c r="M977" s="270"/>
      <c r="N977" s="270"/>
      <c r="O977" s="270"/>
      <c r="P977" s="270"/>
      <c r="Q977" s="270"/>
      <c r="R977" s="270"/>
      <c r="S977" s="270"/>
      <c r="T977" s="270"/>
      <c r="U977" s="270"/>
      <c r="V977" s="270"/>
      <c r="W977" s="270"/>
      <c r="X977" s="270"/>
      <c r="Y977" s="270"/>
      <c r="Z977" s="270"/>
    </row>
    <row r="978" ht="15.75" customHeight="1">
      <c r="A978" s="111" t="s">
        <v>2300</v>
      </c>
      <c r="B978" s="111" t="str">
        <f>VLOOKUP(A978,Register!B:D,3,FALSE)</f>
        <v>0,18x896x795 BAO W/С</v>
      </c>
      <c r="C978" s="525" t="str">
        <f>VLOOKUP(B978,'Tech. sheet (2)'!A:G,5,FALSE)</f>
        <v>0,18x896x795 2,8/5,0 TH550</v>
      </c>
      <c r="D978" s="437" t="str">
        <f>VLOOKUP(B978,'Tech. sheet (2)'!A:G,6,FALSE)</f>
        <v>T-896-795-180TH550F2850-BAO</v>
      </c>
      <c r="E978" s="436" t="str">
        <f>VLOOKUP(B978,'Tech. sheet (2)'!A:H,8,FALSE)</f>
        <v>ПРЯМ</v>
      </c>
      <c r="F978" s="436" t="str">
        <f>VLOOKUP(B978,'Tech. sheet (2)'!A:J,9,FALSE)</f>
        <v>770х869</v>
      </c>
      <c r="G978" s="436">
        <f>VLOOKUP(B978,'Tech. sheet (2)'!A:J,10,FALSE)</f>
        <v>1500</v>
      </c>
      <c r="H978" s="436">
        <f>VLOOKUP(A978,Register!B:E,4,FALSE)</f>
        <v>35000</v>
      </c>
      <c r="I978" s="129">
        <v>45154.0</v>
      </c>
      <c r="J978" s="270"/>
      <c r="K978" s="270"/>
      <c r="L978" s="270"/>
      <c r="M978" s="270"/>
      <c r="N978" s="270"/>
      <c r="O978" s="270"/>
      <c r="P978" s="270"/>
      <c r="Q978" s="270"/>
      <c r="R978" s="270"/>
      <c r="S978" s="270"/>
      <c r="T978" s="270"/>
      <c r="U978" s="270"/>
      <c r="V978" s="270"/>
      <c r="W978" s="270"/>
      <c r="X978" s="270"/>
      <c r="Y978" s="270"/>
      <c r="Z978" s="270"/>
    </row>
    <row r="979" ht="15.75" customHeight="1">
      <c r="A979" s="111" t="s">
        <v>2301</v>
      </c>
      <c r="B979" s="111" t="str">
        <f>VLOOKUP(A979,Register!B:D,3,FALSE)</f>
        <v>0,18x896x795 BAO W/С</v>
      </c>
      <c r="C979" s="525" t="str">
        <f>VLOOKUP(B979,'Tech. sheet (2)'!A:G,5,FALSE)</f>
        <v>0,18x896x795 2,8/5,0 TH550</v>
      </c>
      <c r="D979" s="437" t="str">
        <f>VLOOKUP(B979,'Tech. sheet (2)'!A:G,6,FALSE)</f>
        <v>T-896-795-180TH550F2850-BAO</v>
      </c>
      <c r="E979" s="436" t="str">
        <f>VLOOKUP(B979,'Tech. sheet (2)'!A:H,8,FALSE)</f>
        <v>ПРЯМ</v>
      </c>
      <c r="F979" s="436" t="str">
        <f>VLOOKUP(B979,'Tech. sheet (2)'!A:J,9,FALSE)</f>
        <v>770х869</v>
      </c>
      <c r="G979" s="436">
        <f>VLOOKUP(B979,'Tech. sheet (2)'!A:J,10,FALSE)</f>
        <v>1500</v>
      </c>
      <c r="H979" s="436">
        <f>VLOOKUP(A979,Register!B:E,4,FALSE)</f>
        <v>35000</v>
      </c>
      <c r="I979" s="129">
        <v>45154.0</v>
      </c>
      <c r="J979" s="270"/>
      <c r="K979" s="270"/>
      <c r="L979" s="270"/>
      <c r="M979" s="270"/>
      <c r="N979" s="270"/>
      <c r="O979" s="270"/>
      <c r="P979" s="270"/>
      <c r="Q979" s="270"/>
      <c r="R979" s="270"/>
      <c r="S979" s="270"/>
      <c r="T979" s="270"/>
      <c r="U979" s="270"/>
      <c r="V979" s="270"/>
      <c r="W979" s="270"/>
      <c r="X979" s="270"/>
      <c r="Y979" s="270"/>
      <c r="Z979" s="270"/>
    </row>
    <row r="980" ht="15.75" customHeight="1">
      <c r="A980" s="111" t="s">
        <v>2229</v>
      </c>
      <c r="B980" s="111" t="str">
        <f>VLOOKUP(A980,Register!B:D,3,FALSE)</f>
        <v>0,19x895x907 BAO BLANK</v>
      </c>
      <c r="C980" s="525" t="str">
        <f>VLOOKUP(B980,'Tech. sheet (2)'!A:G,5,FALSE)</f>
        <v>0,19x895x907 2,8/2,0 TH550</v>
      </c>
      <c r="D980" s="437" t="str">
        <f>VLOOKUP(B980,'Tech. sheet (2)'!A:G,6,FALSE)</f>
        <v>M-895-907-190TH550F2820-BAO BLANK</v>
      </c>
      <c r="E980" s="436" t="str">
        <f>VLOOKUP(B980,'Tech. sheet (2)'!A:H,8,FALSE)</f>
        <v>СКРОЛЛ</v>
      </c>
      <c r="F980" s="436" t="str">
        <f>VLOOKUP(B980,'Tech. sheet (2)'!A:J,9,FALSE)</f>
        <v>932х870</v>
      </c>
      <c r="G980" s="436">
        <f>VLOOKUP(B980,'Tech. sheet (2)'!A:J,10,FALSE)</f>
        <v>1500</v>
      </c>
      <c r="H980" s="436">
        <f>VLOOKUP(A980,Register!B:E,4,FALSE)</f>
        <v>35000</v>
      </c>
      <c r="I980" s="129">
        <v>45154.0</v>
      </c>
      <c r="J980" s="270"/>
      <c r="K980" s="270"/>
      <c r="L980" s="270"/>
      <c r="M980" s="270"/>
      <c r="N980" s="270"/>
      <c r="O980" s="270"/>
      <c r="P980" s="270"/>
      <c r="Q980" s="270"/>
      <c r="R980" s="270"/>
      <c r="S980" s="270"/>
      <c r="T980" s="270"/>
      <c r="U980" s="270"/>
      <c r="V980" s="270"/>
      <c r="W980" s="270"/>
      <c r="X980" s="270"/>
      <c r="Y980" s="270"/>
      <c r="Z980" s="270"/>
    </row>
    <row r="981" ht="15.75" customHeight="1">
      <c r="A981" s="111" t="s">
        <v>2299</v>
      </c>
      <c r="B981" s="111" t="str">
        <f>VLOOKUP(A981,Register!B:D,3,FALSE)</f>
        <v>0,19x895x907 USK BLANK</v>
      </c>
      <c r="C981" s="525" t="str">
        <f>VLOOKUP(B981,'Tech. sheet (2)'!A:G,5,FALSE)</f>
        <v>0,19x895x907 2,8/2,0 TH550</v>
      </c>
      <c r="D981" s="437" t="str">
        <f>VLOOKUP(B981,'Tech. sheet (2)'!A:G,6,FALSE)</f>
        <v>M-895-907-190TH550F2820-USK BLANK</v>
      </c>
      <c r="E981" s="436" t="str">
        <f>VLOOKUP(B981,'Tech. sheet (2)'!A:H,8,FALSE)</f>
        <v>СКРОЛЛ</v>
      </c>
      <c r="F981" s="436" t="str">
        <f>VLOOKUP(B981,'Tech. sheet (2)'!A:J,9,FALSE)</f>
        <v>932х870</v>
      </c>
      <c r="G981" s="436">
        <f>VLOOKUP(B981,'Tech. sheet (2)'!A:J,10,FALSE)</f>
        <v>1500</v>
      </c>
      <c r="H981" s="436">
        <f>VLOOKUP(A981,Register!B:E,4,FALSE)</f>
        <v>25000</v>
      </c>
      <c r="I981" s="129">
        <v>45154.0</v>
      </c>
      <c r="J981" s="270"/>
      <c r="K981" s="270"/>
      <c r="L981" s="270"/>
      <c r="M981" s="270"/>
      <c r="N981" s="270"/>
      <c r="O981" s="270"/>
      <c r="P981" s="270"/>
      <c r="Q981" s="270"/>
      <c r="R981" s="270"/>
      <c r="S981" s="270"/>
      <c r="T981" s="270"/>
      <c r="U981" s="270"/>
      <c r="V981" s="270"/>
      <c r="W981" s="270"/>
      <c r="X981" s="270"/>
      <c r="Y981" s="270"/>
      <c r="Z981" s="270"/>
    </row>
    <row r="982" ht="15.75" customHeight="1">
      <c r="A982" s="111" t="s">
        <v>2305</v>
      </c>
      <c r="B982" s="111" t="str">
        <f>VLOOKUP(A982,Register!B:D,3,FALSE)</f>
        <v>0,19x895x907 USK BLANK</v>
      </c>
      <c r="C982" s="525" t="str">
        <f>VLOOKUP(B982,'Tech. sheet (2)'!A:G,5,FALSE)</f>
        <v>0,19x895x907 2,8/2,0 TH550</v>
      </c>
      <c r="D982" s="437" t="str">
        <f>VLOOKUP(B982,'Tech. sheet (2)'!A:G,6,FALSE)</f>
        <v>M-895-907-190TH550F2820-USK BLANK</v>
      </c>
      <c r="E982" s="436" t="str">
        <f>VLOOKUP(B982,'Tech. sheet (2)'!A:H,8,FALSE)</f>
        <v>СКРОЛЛ</v>
      </c>
      <c r="F982" s="436" t="str">
        <f>VLOOKUP(B982,'Tech. sheet (2)'!A:J,9,FALSE)</f>
        <v>932х870</v>
      </c>
      <c r="G982" s="436">
        <f>VLOOKUP(B982,'Tech. sheet (2)'!A:J,10,FALSE)</f>
        <v>1500</v>
      </c>
      <c r="H982" s="436">
        <f>VLOOKUP(A982,Register!B:E,4,FALSE)</f>
        <v>25000</v>
      </c>
      <c r="I982" s="129">
        <v>45154.0</v>
      </c>
      <c r="J982" s="270"/>
      <c r="K982" s="270"/>
      <c r="L982" s="270"/>
      <c r="M982" s="270"/>
      <c r="N982" s="270"/>
      <c r="O982" s="270"/>
      <c r="P982" s="270"/>
      <c r="Q982" s="270"/>
      <c r="R982" s="270"/>
      <c r="S982" s="270"/>
      <c r="T982" s="270"/>
      <c r="U982" s="270"/>
      <c r="V982" s="270"/>
      <c r="W982" s="270"/>
      <c r="X982" s="270"/>
      <c r="Y982" s="270"/>
      <c r="Z982" s="270"/>
    </row>
    <row r="983" ht="15.75" customHeight="1">
      <c r="A983" s="111" t="s">
        <v>2304</v>
      </c>
      <c r="B983" s="111" t="str">
        <f>VLOOKUP(A983,Register!B:D,3,FALSE)</f>
        <v>0,19x895x907 BLANK</v>
      </c>
      <c r="C983" s="525" t="str">
        <f>VLOOKUP(B983,'Tech. sheet (2)'!A:G,5,FALSE)</f>
        <v>0,19x895x907 2,8/2,0 TH550</v>
      </c>
      <c r="D983" s="437" t="str">
        <f>VLOOKUP(B983,'Tech. sheet (2)'!A:G,6,FALSE)</f>
        <v>M-895-907-190TH550F2820-HBI BLANK</v>
      </c>
      <c r="E983" s="436" t="str">
        <f>VLOOKUP(B983,'Tech. sheet (2)'!A:H,8,FALSE)</f>
        <v>СКРОЛЛ</v>
      </c>
      <c r="F983" s="436" t="str">
        <f>VLOOKUP(B983,'Tech. sheet (2)'!A:J,9,FALSE)</f>
        <v>932х870</v>
      </c>
      <c r="G983" s="436">
        <f>VLOOKUP(B983,'Tech. sheet (2)'!A:J,10,FALSE)</f>
        <v>1500</v>
      </c>
      <c r="H983" s="436">
        <f>VLOOKUP(A983,Register!B:E,4,FALSE)</f>
        <v>15000</v>
      </c>
      <c r="I983" s="129">
        <v>45154.0</v>
      </c>
      <c r="J983" s="270"/>
      <c r="K983" s="270"/>
      <c r="L983" s="270"/>
      <c r="M983" s="270"/>
      <c r="N983" s="270"/>
      <c r="O983" s="270"/>
      <c r="P983" s="270"/>
      <c r="Q983" s="270"/>
      <c r="R983" s="270"/>
      <c r="S983" s="270"/>
      <c r="T983" s="270"/>
      <c r="U983" s="270"/>
      <c r="V983" s="270"/>
      <c r="W983" s="270"/>
      <c r="X983" s="270"/>
      <c r="Y983" s="270"/>
      <c r="Z983" s="270"/>
    </row>
    <row r="984" ht="15.75" customHeight="1">
      <c r="A984" s="111" t="s">
        <v>2306</v>
      </c>
      <c r="B984" s="111" t="str">
        <f>VLOOKUP(A984,Register!B:D,3,FALSE)</f>
        <v>OT96 Alu/C BAO auto</v>
      </c>
      <c r="C984" s="525" t="str">
        <f>VLOOKUP(B984,'Tech. sheet (2)'!A:G,5,FALSE)</f>
        <v>0,20x808x908 2,8/2,8 TH550</v>
      </c>
      <c r="D984" s="437" t="str">
        <f>VLOOKUP(B984,'Tech. sheet (2)'!A:G,6,FALSE)</f>
        <v>M-808-908-200TH550S2828-BAO</v>
      </c>
      <c r="E984" s="436" t="str">
        <f>VLOOKUP(B984,'Tech. sheet (2)'!A:H,8,FALSE)</f>
        <v>СКРОЛЛ</v>
      </c>
      <c r="F984" s="436" t="str">
        <f>VLOOKUP(B984,'Tech. sheet (2)'!A:J,9,FALSE)</f>
        <v>900х771</v>
      </c>
      <c r="G984" s="436">
        <f>VLOOKUP(B984,'Tech. sheet (2)'!A:J,10,FALSE)</f>
        <v>1600</v>
      </c>
      <c r="H984" s="436">
        <f>VLOOKUP(A984,Register!B:E,4,FALSE)</f>
        <v>28000</v>
      </c>
      <c r="I984" s="129">
        <v>45155.0</v>
      </c>
      <c r="J984" s="270"/>
      <c r="K984" s="270"/>
      <c r="L984" s="270"/>
      <c r="M984" s="270"/>
      <c r="N984" s="270"/>
      <c r="O984" s="270"/>
      <c r="P984" s="270"/>
      <c r="Q984" s="270"/>
      <c r="R984" s="270"/>
      <c r="S984" s="270"/>
      <c r="T984" s="270"/>
      <c r="U984" s="270"/>
      <c r="V984" s="270"/>
      <c r="W984" s="270"/>
      <c r="X984" s="270"/>
      <c r="Y984" s="270"/>
      <c r="Z984" s="270"/>
    </row>
    <row r="985" ht="15.75" customHeight="1">
      <c r="A985" s="111" t="s">
        <v>2307</v>
      </c>
      <c r="B985" s="111" t="str">
        <f>VLOOKUP(A985,Register!B:D,3,FALSE)</f>
        <v>0,20x808x908 HBI BLANK</v>
      </c>
      <c r="C985" s="525" t="str">
        <f>VLOOKUP(B985,'Tech. sheet (2)'!A:G,5,FALSE)</f>
        <v>0,20x808x908 2,8/2,8 TH550</v>
      </c>
      <c r="D985" s="437" t="str">
        <f>VLOOKUP(B985,'Tech. sheet (2)'!A:G,6,FALSE)</f>
        <v>M-808-908-200TH550S2828-HBI BLANK</v>
      </c>
      <c r="E985" s="436" t="str">
        <f>VLOOKUP(B985,'Tech. sheet (2)'!A:H,8,FALSE)</f>
        <v>СКРОЛЛ</v>
      </c>
      <c r="F985" s="436" t="str">
        <f>VLOOKUP(B985,'Tech. sheet (2)'!A:J,9,FALSE)</f>
        <v>900х771</v>
      </c>
      <c r="G985" s="436">
        <f>VLOOKUP(B985,'Tech. sheet (2)'!A:J,10,FALSE)</f>
        <v>1600</v>
      </c>
      <c r="H985" s="436">
        <f>VLOOKUP(A985,Register!B:E,4,FALSE)</f>
        <v>20000</v>
      </c>
      <c r="I985" s="129">
        <v>45155.0</v>
      </c>
      <c r="J985" s="270"/>
      <c r="K985" s="270"/>
      <c r="L985" s="270"/>
      <c r="M985" s="270"/>
      <c r="N985" s="270"/>
      <c r="O985" s="270"/>
      <c r="P985" s="270"/>
      <c r="Q985" s="270"/>
      <c r="R985" s="270"/>
      <c r="S985" s="270"/>
      <c r="T985" s="270"/>
      <c r="U985" s="270"/>
      <c r="V985" s="270"/>
      <c r="W985" s="270"/>
      <c r="X985" s="270"/>
      <c r="Y985" s="270"/>
      <c r="Z985" s="270"/>
    </row>
    <row r="986" ht="15.75" customHeight="1">
      <c r="A986" s="111" t="s">
        <v>2309</v>
      </c>
      <c r="B986" s="111" t="str">
        <f>VLOOKUP(A986,Register!B:D,3,FALSE)</f>
        <v>0,16x942x790 ALU/С</v>
      </c>
      <c r="C986" s="525" t="str">
        <f>VLOOKUP(B986,'Tech. sheet (2)'!A:G,5,FALSE)</f>
        <v>0,16x942x790 2,0/2,0 TS340</v>
      </c>
      <c r="D986" s="437" t="str">
        <f>VLOOKUP(B986,'Tech. sheet (2)'!A:G,6,FALSE)</f>
        <v>M-942-790-160TS340S2020-RAS</v>
      </c>
      <c r="E986" s="436" t="str">
        <f>VLOOKUP(B986,'Tech. sheet (2)'!A:H,8,FALSE)</f>
        <v>СКРОЛЛ</v>
      </c>
      <c r="F986" s="436" t="str">
        <f>VLOOKUP(B986,'Tech. sheet (2)'!A:J,9,FALSE)</f>
        <v>830х917</v>
      </c>
      <c r="G986" s="436">
        <f>VLOOKUP(B986,'Tech. sheet (2)'!A:J,10,FALSE)</f>
        <v>1700</v>
      </c>
      <c r="H986" s="436">
        <f>VLOOKUP(A986,Register!B:E,4,FALSE)</f>
        <v>35000</v>
      </c>
      <c r="I986" s="129">
        <v>45159.0</v>
      </c>
      <c r="J986" s="270"/>
      <c r="K986" s="270"/>
      <c r="L986" s="270"/>
      <c r="M986" s="270"/>
      <c r="N986" s="270"/>
      <c r="O986" s="270"/>
      <c r="P986" s="270"/>
      <c r="Q986" s="270"/>
      <c r="R986" s="270"/>
      <c r="S986" s="270"/>
      <c r="T986" s="270"/>
      <c r="U986" s="270"/>
      <c r="V986" s="270"/>
      <c r="W986" s="270"/>
      <c r="X986" s="270"/>
      <c r="Y986" s="270"/>
      <c r="Z986" s="270"/>
    </row>
    <row r="987" ht="15.75" customHeight="1">
      <c r="A987" s="111" t="s">
        <v>2312</v>
      </c>
      <c r="B987" s="111" t="str">
        <f>VLOOKUP(A987,Register!B:D,3,FALSE)</f>
        <v>0,18x896x795 BAO W/С</v>
      </c>
      <c r="C987" s="525" t="str">
        <f>VLOOKUP(B987,'Tech. sheet (2)'!A:G,5,FALSE)</f>
        <v>0,18x896x795 2,8/5,0 TH550</v>
      </c>
      <c r="D987" s="437" t="str">
        <f>VLOOKUP(B987,'Tech. sheet (2)'!A:G,6,FALSE)</f>
        <v>T-896-795-180TH550F2850-BAO</v>
      </c>
      <c r="E987" s="436" t="str">
        <f>VLOOKUP(B987,'Tech. sheet (2)'!A:H,8,FALSE)</f>
        <v>ПРЯМ</v>
      </c>
      <c r="F987" s="436" t="str">
        <f>VLOOKUP(B987,'Tech. sheet (2)'!A:J,9,FALSE)</f>
        <v>770х869</v>
      </c>
      <c r="G987" s="436">
        <f>VLOOKUP(B987,'Tech. sheet (2)'!A:J,10,FALSE)</f>
        <v>1500</v>
      </c>
      <c r="H987" s="436">
        <f>VLOOKUP(A987,Register!B:E,4,FALSE)</f>
        <v>6000</v>
      </c>
      <c r="I987" s="129">
        <v>45159.0</v>
      </c>
      <c r="J987" s="270"/>
      <c r="K987" s="270"/>
      <c r="L987" s="270"/>
      <c r="M987" s="270"/>
      <c r="N987" s="270"/>
      <c r="O987" s="270"/>
      <c r="P987" s="270"/>
      <c r="Q987" s="270"/>
      <c r="R987" s="270"/>
      <c r="S987" s="270"/>
      <c r="T987" s="270"/>
      <c r="U987" s="270"/>
      <c r="V987" s="270"/>
      <c r="W987" s="270"/>
      <c r="X987" s="270"/>
      <c r="Y987" s="270"/>
      <c r="Z987" s="270"/>
    </row>
    <row r="988" ht="15.75" customHeight="1">
      <c r="A988" s="111" t="s">
        <v>2311</v>
      </c>
      <c r="B988" s="111" t="str">
        <f>VLOOKUP(A988,Register!B:D,3,FALSE)</f>
        <v>0,18x896x795 W/С</v>
      </c>
      <c r="C988" s="525" t="str">
        <f>VLOOKUP(B988,'Tech. sheet (2)'!A:G,5,FALSE)</f>
        <v>0,18x896x795 2,8/5,0 TH550</v>
      </c>
      <c r="D988" s="437" t="str">
        <f>VLOOKUP(B988,'Tech. sheet (2)'!A:G,6,FALSE)</f>
        <v>T-896-795-180TH550F2850-HBI</v>
      </c>
      <c r="E988" s="436" t="str">
        <f>VLOOKUP(B988,'Tech. sheet (2)'!A:H,8,FALSE)</f>
        <v>ПРЯМ</v>
      </c>
      <c r="F988" s="436" t="str">
        <f>VLOOKUP(B988,'Tech. sheet (2)'!A:J,9,FALSE)</f>
        <v>770х869</v>
      </c>
      <c r="G988" s="436">
        <f>VLOOKUP(B988,'Tech. sheet (2)'!A:J,10,FALSE)</f>
        <v>1500</v>
      </c>
      <c r="H988" s="436">
        <f>VLOOKUP(A988,Register!B:E,4,FALSE)</f>
        <v>35000</v>
      </c>
      <c r="I988" s="129">
        <v>45159.0</v>
      </c>
      <c r="J988" s="270"/>
      <c r="K988" s="270"/>
      <c r="L988" s="270"/>
      <c r="M988" s="270"/>
      <c r="N988" s="270"/>
      <c r="O988" s="270"/>
      <c r="P988" s="270"/>
      <c r="Q988" s="270"/>
      <c r="R988" s="270"/>
      <c r="S988" s="270"/>
      <c r="T988" s="270"/>
      <c r="U988" s="270"/>
      <c r="V988" s="270"/>
      <c r="W988" s="270"/>
      <c r="X988" s="270"/>
      <c r="Y988" s="270"/>
      <c r="Z988" s="270"/>
    </row>
    <row r="989" ht="15.75" customHeight="1">
      <c r="A989" s="111" t="s">
        <v>2313</v>
      </c>
      <c r="B989" s="111" t="str">
        <f>VLOOKUP(A989,Register!B:D,3,FALSE)</f>
        <v>OT153-ELQ1542A3A BAO</v>
      </c>
      <c r="C989" s="525" t="str">
        <f>VLOOKUP(B989,'Tech. sheet (2)'!A:G,5,FALSE)</f>
        <v>0,27x950x876 5,6/2,8 TH435 </v>
      </c>
      <c r="D989" s="437" t="str">
        <f>VLOOKUP(B989,'Tech. sheet (2)'!A:G,6,FALSE)</f>
        <v>M-950-876-270TH435F5628-BAO</v>
      </c>
      <c r="E989" s="436" t="str">
        <f>VLOOKUP(B989,'Tech. sheet (2)'!A:H,8,FALSE)</f>
        <v>СКРОЛЛ</v>
      </c>
      <c r="F989" s="436" t="str">
        <f>VLOOKUP(B989,'Tech. sheet (2)'!A:J,9,FALSE)</f>
        <v>920х935</v>
      </c>
      <c r="G989" s="436">
        <f>VLOOKUP(B989,'Tech. sheet (2)'!A:J,10,FALSE)</f>
        <v>1100</v>
      </c>
      <c r="H989" s="436">
        <f>VLOOKUP(A989,Register!B:E,4,FALSE)</f>
        <v>7800</v>
      </c>
      <c r="I989" s="129">
        <v>45159.0</v>
      </c>
      <c r="J989" s="270"/>
      <c r="K989" s="270"/>
      <c r="L989" s="270"/>
      <c r="M989" s="270"/>
      <c r="N989" s="270"/>
      <c r="O989" s="270"/>
      <c r="P989" s="270"/>
      <c r="Q989" s="270"/>
      <c r="R989" s="270"/>
      <c r="S989" s="270"/>
      <c r="T989" s="270"/>
      <c r="U989" s="270"/>
      <c r="V989" s="270"/>
      <c r="W989" s="270"/>
      <c r="X989" s="270"/>
      <c r="Y989" s="270"/>
      <c r="Z989" s="270"/>
    </row>
    <row r="990" ht="15.75" customHeight="1">
      <c r="A990" s="111" t="s">
        <v>2314</v>
      </c>
      <c r="B990" s="111" t="str">
        <f>VLOOKUP(A990,Register!B:D,3,FALSE)</f>
        <v>0,14x913x766 USK A08</v>
      </c>
      <c r="C990" s="525" t="str">
        <f>VLOOKUP(B990,'Tech. sheet (2)'!A:G,5,FALSE)</f>
        <v>0,14x913x766 2,0/2,0 TS480</v>
      </c>
      <c r="D990" s="437" t="str">
        <f>VLOOKUP(B990,'Tech. sheet (2)'!A:G,6,FALSE)</f>
        <v>M-913-766-140TS480S2020-USK</v>
      </c>
      <c r="E990" s="436" t="str">
        <f>VLOOKUP(B990,'Tech. sheet (2)'!A:H,8,FALSE)</f>
        <v>СКРОЛЛ</v>
      </c>
      <c r="F990" s="436" t="str">
        <f>VLOOKUP(B990,'Tech. sheet (2)'!A:J,9,FALSE)</f>
        <v>770х869</v>
      </c>
      <c r="G990" s="436">
        <f>VLOOKUP(B990,'Tech. sheet (2)'!A:J,10,FALSE)</f>
        <v>1500</v>
      </c>
      <c r="H990" s="436">
        <f>VLOOKUP(A990,Register!B:E,4,FALSE)</f>
        <v>30000</v>
      </c>
      <c r="I990" s="129">
        <v>45160.0</v>
      </c>
      <c r="J990" s="270"/>
      <c r="K990" s="270"/>
      <c r="L990" s="270"/>
      <c r="M990" s="270"/>
      <c r="N990" s="270"/>
      <c r="O990" s="270"/>
      <c r="P990" s="270"/>
      <c r="Q990" s="270"/>
      <c r="R990" s="270"/>
      <c r="S990" s="270"/>
      <c r="T990" s="270"/>
      <c r="U990" s="270"/>
      <c r="V990" s="270"/>
      <c r="W990" s="270"/>
      <c r="X990" s="270"/>
      <c r="Y990" s="270"/>
      <c r="Z990" s="270"/>
    </row>
    <row r="991" ht="15.75" customHeight="1">
      <c r="A991" s="111" t="s">
        <v>2315</v>
      </c>
      <c r="B991" s="111" t="str">
        <f>VLOOKUP(A991,Register!B:D,3,FALSE)</f>
        <v>0,14x913x766 USK BLANK</v>
      </c>
      <c r="C991" s="525" t="str">
        <f>VLOOKUP(B991,'Tech. sheet (2)'!A:G,5,FALSE)</f>
        <v>0,14x913x766 2,0/2,0 TS480</v>
      </c>
      <c r="D991" s="437" t="str">
        <f>VLOOKUP(B991,'Tech. sheet (2)'!A:G,6,FALSE)</f>
        <v>M-913-766-140TS480S2020-USK BLANK</v>
      </c>
      <c r="E991" s="436" t="str">
        <f>VLOOKUP(B991,'Tech. sheet (2)'!A:H,8,FALSE)</f>
        <v>СКРОЛЛ</v>
      </c>
      <c r="F991" s="436" t="str">
        <f>VLOOKUP(B991,'Tech. sheet (2)'!A:J,9,FALSE)</f>
        <v>770х869</v>
      </c>
      <c r="G991" s="436">
        <f>VLOOKUP(B991,'Tech. sheet (2)'!A:J,10,FALSE)</f>
        <v>1500</v>
      </c>
      <c r="H991" s="436">
        <f>VLOOKUP(A991,Register!B:E,4,FALSE)</f>
        <v>10000</v>
      </c>
      <c r="I991" s="129">
        <v>45160.0</v>
      </c>
      <c r="J991" s="270"/>
      <c r="K991" s="270"/>
      <c r="L991" s="270"/>
      <c r="M991" s="270"/>
      <c r="N991" s="270"/>
      <c r="O991" s="270"/>
      <c r="P991" s="270"/>
      <c r="Q991" s="270"/>
      <c r="R991" s="270"/>
      <c r="S991" s="270"/>
      <c r="T991" s="270"/>
      <c r="U991" s="270"/>
      <c r="V991" s="270"/>
      <c r="W991" s="270"/>
      <c r="X991" s="270"/>
      <c r="Y991" s="270"/>
      <c r="Z991" s="270"/>
    </row>
    <row r="992" ht="15.75" customHeight="1">
      <c r="A992" s="111" t="s">
        <v>2316</v>
      </c>
      <c r="B992" s="111" t="str">
        <f>VLOOKUP(A992,Register!B:D,3,FALSE)</f>
        <v>0,17x860x795 USK BLANK</v>
      </c>
      <c r="C992" s="525" t="str">
        <f>VLOOKUP(B992,'Tech. sheet (2)'!A:G,5,FALSE)</f>
        <v>0,17x860x795 2,8/2,8 TH550</v>
      </c>
      <c r="D992" s="437" t="str">
        <f>VLOOKUP(B992,'Tech. sheet (2)'!A:G,6,FALSE)</f>
        <v>T-860-795-170TH550F2828-USK BLANK</v>
      </c>
      <c r="E992" s="436" t="str">
        <f>VLOOKUP(B992,'Tech. sheet (2)'!A:H,8,FALSE)</f>
        <v>ПРЯМ</v>
      </c>
      <c r="F992" s="436" t="str">
        <f>VLOOKUP(B992,'Tech. sheet (2)'!A:J,9,FALSE)</f>
        <v>770х834</v>
      </c>
      <c r="G992" s="436">
        <f>VLOOKUP(B992,'Tech. sheet (2)'!A:J,10,FALSE)</f>
        <v>1100</v>
      </c>
      <c r="H992" s="436">
        <f>VLOOKUP(A992,Register!B:E,4,FALSE)</f>
        <v>46000</v>
      </c>
      <c r="I992" s="129">
        <v>45160.0</v>
      </c>
      <c r="J992" s="270"/>
      <c r="K992" s="270"/>
      <c r="L992" s="270"/>
      <c r="M992" s="270"/>
      <c r="N992" s="270"/>
      <c r="O992" s="270"/>
      <c r="P992" s="270"/>
      <c r="Q992" s="270"/>
      <c r="R992" s="270"/>
      <c r="S992" s="270"/>
      <c r="T992" s="270"/>
      <c r="U992" s="270"/>
      <c r="V992" s="270"/>
      <c r="W992" s="270"/>
      <c r="X992" s="270"/>
      <c r="Y992" s="270"/>
      <c r="Z992" s="270"/>
    </row>
    <row r="993" ht="15.75" customHeight="1">
      <c r="A993" s="111" t="s">
        <v>2318</v>
      </c>
      <c r="B993" s="111" t="str">
        <f>VLOOKUP(A993,Register!B:D,3,FALSE)</f>
        <v>0,17x860x795 BLANK</v>
      </c>
      <c r="C993" s="525" t="str">
        <f>VLOOKUP(B993,'Tech. sheet (2)'!A:G,5,FALSE)</f>
        <v>0,17x860x795 2,8/2,8 TH550</v>
      </c>
      <c r="D993" s="437" t="str">
        <f>VLOOKUP(B993,'Tech. sheet (2)'!A:G,6,FALSE)</f>
        <v>T-860-795-170TH550F2828-HBI BLANK</v>
      </c>
      <c r="E993" s="436" t="str">
        <f>VLOOKUP(B993,'Tech. sheet (2)'!A:H,8,FALSE)</f>
        <v>ПРЯМ</v>
      </c>
      <c r="F993" s="436" t="str">
        <f>VLOOKUP(B993,'Tech. sheet (2)'!A:J,9,FALSE)</f>
        <v>770х834</v>
      </c>
      <c r="G993" s="436">
        <f>VLOOKUP(B993,'Tech. sheet (2)'!A:J,10,FALSE)</f>
        <v>1100</v>
      </c>
      <c r="H993" s="436">
        <f>VLOOKUP(A993,Register!B:E,4,FALSE)</f>
        <v>30000</v>
      </c>
      <c r="I993" s="129">
        <v>45160.0</v>
      </c>
      <c r="J993" s="270"/>
      <c r="K993" s="270"/>
      <c r="L993" s="270"/>
      <c r="M993" s="270"/>
      <c r="N993" s="270"/>
      <c r="O993" s="270"/>
      <c r="P993" s="270"/>
      <c r="Q993" s="270"/>
      <c r="R993" s="270"/>
      <c r="S993" s="270"/>
      <c r="T993" s="270"/>
      <c r="U993" s="270"/>
      <c r="V993" s="270"/>
      <c r="W993" s="270"/>
      <c r="X993" s="270"/>
      <c r="Y993" s="270"/>
      <c r="Z993" s="270"/>
    </row>
    <row r="994" ht="15.75" customHeight="1">
      <c r="A994" s="111" t="s">
        <v>2319</v>
      </c>
      <c r="B994" s="111" t="str">
        <f>VLOOKUP(A994,Register!B:D,3,FALSE)</f>
        <v>0,17x860x795 BLANK</v>
      </c>
      <c r="C994" s="525" t="str">
        <f>VLOOKUP(B994,'Tech. sheet (2)'!A:G,5,FALSE)</f>
        <v>0,17x860x795 2,8/2,8 TH550</v>
      </c>
      <c r="D994" s="437" t="str">
        <f>VLOOKUP(B994,'Tech. sheet (2)'!A:G,6,FALSE)</f>
        <v>T-860-795-170TH550F2828-HBI BLANK</v>
      </c>
      <c r="E994" s="436" t="str">
        <f>VLOOKUP(B994,'Tech. sheet (2)'!A:H,8,FALSE)</f>
        <v>ПРЯМ</v>
      </c>
      <c r="F994" s="436" t="str">
        <f>VLOOKUP(B994,'Tech. sheet (2)'!A:J,9,FALSE)</f>
        <v>770х834</v>
      </c>
      <c r="G994" s="436">
        <f>VLOOKUP(B994,'Tech. sheet (2)'!A:J,10,FALSE)</f>
        <v>1100</v>
      </c>
      <c r="H994" s="436">
        <f>VLOOKUP(A994,Register!B:E,4,FALSE)</f>
        <v>25000</v>
      </c>
      <c r="I994" s="129">
        <v>45161.0</v>
      </c>
      <c r="J994" s="270"/>
      <c r="K994" s="270"/>
      <c r="L994" s="270"/>
      <c r="M994" s="270"/>
      <c r="N994" s="270"/>
      <c r="O994" s="270"/>
      <c r="P994" s="270"/>
      <c r="Q994" s="270"/>
      <c r="R994" s="270"/>
      <c r="S994" s="270"/>
      <c r="T994" s="270"/>
      <c r="U994" s="270"/>
      <c r="V994" s="270"/>
      <c r="W994" s="270"/>
      <c r="X994" s="270"/>
      <c r="Y994" s="270"/>
      <c r="Z994" s="270"/>
    </row>
    <row r="995" ht="15.75" customHeight="1">
      <c r="A995" s="111" t="s">
        <v>2323</v>
      </c>
      <c r="B995" s="111" t="str">
        <f>VLOOKUP(A995,Register!B:D,3,FALSE)</f>
        <v>OT062-20EK05 BAO</v>
      </c>
      <c r="C995" s="525" t="str">
        <f>VLOOKUP(B995,'Tech. sheet (2)'!A:G,5,FALSE)</f>
        <v>0,17x954x848 2,8/2,8 TH435</v>
      </c>
      <c r="D995" s="437" t="str">
        <f>VLOOKUP(B995,'Tech. sheet (2)'!A:G,6,FALSE)</f>
        <v>M-954-848-170TH435S2828-BAO</v>
      </c>
      <c r="E995" s="436" t="str">
        <f>VLOOKUP(B995,'Tech. sheet (2)'!A:H,8,FALSE)</f>
        <v>СКРОЛЛ</v>
      </c>
      <c r="F995" s="436" t="str">
        <f>VLOOKUP(B995,'Tech. sheet (2)'!A:J,9,FALSE)</f>
        <v>830x917</v>
      </c>
      <c r="G995" s="436">
        <f>VLOOKUP(B995,'Tech. sheet (2)'!A:J,10,FALSE)</f>
        <v>1500</v>
      </c>
      <c r="H995" s="436">
        <f>VLOOKUP(A995,Register!B:E,4,FALSE)</f>
        <v>28000</v>
      </c>
      <c r="I995" s="129"/>
      <c r="J995" s="270"/>
      <c r="K995" s="270"/>
      <c r="L995" s="270"/>
      <c r="M995" s="270"/>
      <c r="N995" s="270"/>
      <c r="O995" s="270"/>
      <c r="P995" s="270"/>
      <c r="Q995" s="270"/>
      <c r="R995" s="270"/>
      <c r="S995" s="270"/>
      <c r="T995" s="270"/>
      <c r="U995" s="270"/>
      <c r="V995" s="270"/>
      <c r="W995" s="270"/>
      <c r="X995" s="270"/>
      <c r="Y995" s="270"/>
      <c r="Z995" s="270"/>
    </row>
    <row r="996" ht="15.75" customHeight="1">
      <c r="A996" s="111" t="s">
        <v>2325</v>
      </c>
      <c r="B996" s="111" t="str">
        <f>VLOOKUP(A996,Register!B:D,3,FALSE)</f>
        <v>OT062-15VK05 0,15 USK</v>
      </c>
      <c r="C996" s="525" t="str">
        <f>VLOOKUP(B996,'Tech. sheet (2)'!A:G,5,FALSE)</f>
        <v>0,15x954x848 2,8/2,8 TH520</v>
      </c>
      <c r="D996" s="437" t="str">
        <f>VLOOKUP(B996,'Tech. sheet (2)'!A:G,6,FALSE)</f>
        <v>M-954-848-150TH520S2828-USK</v>
      </c>
      <c r="E996" s="436" t="str">
        <f>VLOOKUP(B996,'Tech. sheet (2)'!A:H,8,FALSE)</f>
        <v>СКРОЛЛ</v>
      </c>
      <c r="F996" s="436" t="str">
        <f>VLOOKUP(B996,'Tech. sheet (2)'!A:J,9,FALSE)</f>
        <v>830x917</v>
      </c>
      <c r="G996" s="436">
        <f>VLOOKUP(B996,'Tech. sheet (2)'!A:J,10,FALSE)</f>
        <v>1500</v>
      </c>
      <c r="H996" s="436">
        <f>VLOOKUP(A996,Register!B:E,4,FALSE)</f>
        <v>300</v>
      </c>
      <c r="I996" s="129"/>
      <c r="J996" s="270"/>
      <c r="K996" s="270"/>
      <c r="L996" s="270"/>
      <c r="M996" s="270"/>
      <c r="N996" s="270"/>
      <c r="O996" s="270"/>
      <c r="P996" s="270"/>
      <c r="Q996" s="270"/>
      <c r="R996" s="270"/>
      <c r="S996" s="270"/>
      <c r="T996" s="270"/>
      <c r="U996" s="270"/>
      <c r="V996" s="270"/>
      <c r="W996" s="270"/>
      <c r="X996" s="270"/>
      <c r="Y996" s="270"/>
      <c r="Z996" s="270"/>
    </row>
    <row r="997" ht="15.75" customHeight="1">
      <c r="A997" s="111" t="s">
        <v>2327</v>
      </c>
      <c r="B997" s="111" t="str">
        <f>VLOOKUP(A997,Register!B:D,3,FALSE)</f>
        <v>0,19x895x907 BLANK</v>
      </c>
      <c r="C997" s="525" t="str">
        <f>VLOOKUP(B997,'Tech. sheet (2)'!A:G,5,FALSE)</f>
        <v>0,19x895x907 2,8/2,0 TH550</v>
      </c>
      <c r="D997" s="437" t="str">
        <f>VLOOKUP(B997,'Tech. sheet (2)'!A:G,6,FALSE)</f>
        <v>M-895-907-190TH550F2820-HBI BLANK</v>
      </c>
      <c r="E997" s="436" t="str">
        <f>VLOOKUP(B997,'Tech. sheet (2)'!A:H,8,FALSE)</f>
        <v>СКРОЛЛ</v>
      </c>
      <c r="F997" s="436" t="str">
        <f>VLOOKUP(B997,'Tech. sheet (2)'!A:J,9,FALSE)</f>
        <v>932х870</v>
      </c>
      <c r="G997" s="436">
        <f>VLOOKUP(B997,'Tech. sheet (2)'!A:J,10,FALSE)</f>
        <v>1500</v>
      </c>
      <c r="H997" s="436">
        <f>VLOOKUP(A997,Register!B:E,4,FALSE)</f>
        <v>20000</v>
      </c>
      <c r="I997" s="129"/>
      <c r="J997" s="270"/>
      <c r="K997" s="270"/>
      <c r="L997" s="270"/>
      <c r="M997" s="270"/>
      <c r="N997" s="270"/>
      <c r="O997" s="270"/>
      <c r="P997" s="270"/>
      <c r="Q997" s="270"/>
      <c r="R997" s="270"/>
      <c r="S997" s="270"/>
      <c r="T997" s="270"/>
      <c r="U997" s="270"/>
      <c r="V997" s="270"/>
      <c r="W997" s="270"/>
      <c r="X997" s="270"/>
      <c r="Y997" s="270"/>
      <c r="Z997" s="270"/>
    </row>
    <row r="998" ht="15.75" customHeight="1">
      <c r="A998" s="111" t="s">
        <v>2328</v>
      </c>
      <c r="B998" s="111" t="str">
        <f>VLOOKUP(A998,Register!B:D,3,FALSE)</f>
        <v>0,19x895x907 BAO BLANK</v>
      </c>
      <c r="C998" s="525" t="str">
        <f>VLOOKUP(B998,'Tech. sheet (2)'!A:G,5,FALSE)</f>
        <v>0,19x895x907 2,8/2,0 TH550</v>
      </c>
      <c r="D998" s="437" t="str">
        <f>VLOOKUP(B998,'Tech. sheet (2)'!A:G,6,FALSE)</f>
        <v>M-895-907-190TH550F2820-BAO BLANK</v>
      </c>
      <c r="E998" s="436" t="str">
        <f>VLOOKUP(B998,'Tech. sheet (2)'!A:H,8,FALSE)</f>
        <v>СКРОЛЛ</v>
      </c>
      <c r="F998" s="436" t="str">
        <f>VLOOKUP(B998,'Tech. sheet (2)'!A:J,9,FALSE)</f>
        <v>932х870</v>
      </c>
      <c r="G998" s="436">
        <f>VLOOKUP(B998,'Tech. sheet (2)'!A:J,10,FALSE)</f>
        <v>1500</v>
      </c>
      <c r="H998" s="436">
        <f>VLOOKUP(A998,Register!B:E,4,FALSE)</f>
        <v>25000</v>
      </c>
      <c r="I998" s="129">
        <v>45167.0</v>
      </c>
      <c r="J998" s="270"/>
      <c r="K998" s="270"/>
      <c r="L998" s="270"/>
      <c r="M998" s="270"/>
      <c r="N998" s="270"/>
      <c r="O998" s="270"/>
      <c r="P998" s="270"/>
      <c r="Q998" s="270"/>
      <c r="R998" s="270"/>
      <c r="S998" s="270"/>
      <c r="T998" s="270"/>
      <c r="U998" s="270"/>
      <c r="V998" s="270"/>
      <c r="W998" s="270"/>
      <c r="X998" s="270"/>
      <c r="Y998" s="270"/>
      <c r="Z998" s="270"/>
    </row>
    <row r="999" ht="15.75" customHeight="1">
      <c r="A999" s="111" t="s">
        <v>2329</v>
      </c>
      <c r="B999" s="111" t="str">
        <f>VLOOKUP(A999,Register!B:D,3,FALSE)</f>
        <v>0,19x895x907 BAO BLANK</v>
      </c>
      <c r="C999" s="525" t="str">
        <f>VLOOKUP(B999,'Tech. sheet (2)'!A:G,5,FALSE)</f>
        <v>0,19x895x907 2,8/2,0 TH550</v>
      </c>
      <c r="D999" s="437" t="str">
        <f>VLOOKUP(B999,'Tech. sheet (2)'!A:G,6,FALSE)</f>
        <v>M-895-907-190TH550F2820-BAO BLANK</v>
      </c>
      <c r="E999" s="436" t="str">
        <f>VLOOKUP(B999,'Tech. sheet (2)'!A:H,8,FALSE)</f>
        <v>СКРОЛЛ</v>
      </c>
      <c r="F999" s="436" t="str">
        <f>VLOOKUP(B999,'Tech. sheet (2)'!A:J,9,FALSE)</f>
        <v>932х870</v>
      </c>
      <c r="G999" s="436">
        <f>VLOOKUP(B999,'Tech. sheet (2)'!A:J,10,FALSE)</f>
        <v>1500</v>
      </c>
      <c r="H999" s="436">
        <f>VLOOKUP(A999,Register!B:E,4,FALSE)</f>
        <v>25000</v>
      </c>
      <c r="I999" s="129">
        <v>45167.0</v>
      </c>
      <c r="J999" s="270"/>
      <c r="K999" s="270"/>
      <c r="L999" s="270"/>
      <c r="M999" s="270"/>
      <c r="N999" s="270"/>
      <c r="O999" s="270"/>
      <c r="P999" s="270"/>
      <c r="Q999" s="270"/>
      <c r="R999" s="270"/>
      <c r="S999" s="270"/>
      <c r="T999" s="270"/>
      <c r="U999" s="270"/>
      <c r="V999" s="270"/>
      <c r="W999" s="270"/>
      <c r="X999" s="270"/>
      <c r="Y999" s="270"/>
      <c r="Z999" s="270"/>
    </row>
    <row r="1000" ht="15.75" customHeight="1">
      <c r="A1000" s="111" t="s">
        <v>2330</v>
      </c>
      <c r="B1000" s="111" t="str">
        <f>VLOOKUP(A1000,Register!B:D,3,FALSE)</f>
        <v>0,19x895x907 BAO BLANK</v>
      </c>
      <c r="C1000" s="525" t="str">
        <f>VLOOKUP(B1000,'Tech. sheet (2)'!A:G,5,FALSE)</f>
        <v>0,19x895x907 2,8/2,0 TH550</v>
      </c>
      <c r="D1000" s="437" t="str">
        <f>VLOOKUP(B1000,'Tech. sheet (2)'!A:G,6,FALSE)</f>
        <v>M-895-907-190TH550F2820-BAO BLANK</v>
      </c>
      <c r="E1000" s="436" t="str">
        <f>VLOOKUP(B1000,'Tech. sheet (2)'!A:H,8,FALSE)</f>
        <v>СКРОЛЛ</v>
      </c>
      <c r="F1000" s="436" t="str">
        <f>VLOOKUP(B1000,'Tech. sheet (2)'!A:J,9,FALSE)</f>
        <v>932х870</v>
      </c>
      <c r="G1000" s="436">
        <f>VLOOKUP(B1000,'Tech. sheet (2)'!A:J,10,FALSE)</f>
        <v>1500</v>
      </c>
      <c r="H1000" s="436">
        <f>VLOOKUP(A1000,Register!B:E,4,FALSE)</f>
        <v>25000</v>
      </c>
      <c r="I1000" s="129">
        <v>45167.0</v>
      </c>
      <c r="J1000" s="270"/>
      <c r="K1000" s="270"/>
      <c r="L1000" s="270"/>
      <c r="M1000" s="270"/>
      <c r="N1000" s="270"/>
      <c r="O1000" s="270"/>
      <c r="P1000" s="270"/>
      <c r="Q1000" s="270"/>
      <c r="R1000" s="270"/>
      <c r="S1000" s="270"/>
      <c r="T1000" s="270"/>
      <c r="U1000" s="270"/>
      <c r="V1000" s="270"/>
      <c r="W1000" s="270"/>
      <c r="X1000" s="270"/>
      <c r="Y1000" s="270"/>
      <c r="Z1000" s="270"/>
    </row>
    <row r="1001" ht="15.75" customHeight="1">
      <c r="A1001" s="111" t="s">
        <v>2331</v>
      </c>
      <c r="B1001" s="111" t="str">
        <f>VLOOKUP(A1001,Register!B:D,3,FALSE)</f>
        <v>0,18x860x873 BAO BLANK</v>
      </c>
      <c r="C1001" s="525" t="str">
        <f>VLOOKUP(B1001,'Tech. sheet (2)'!A:G,5,FALSE)</f>
        <v>0,18x860x873 2,0/2,8 TH550</v>
      </c>
      <c r="D1001" s="437" t="str">
        <f>VLOOKUP(B1001,'Tech. sheet (2)'!A:G,6,FALSE)</f>
        <v>M-860-873-180TH550F2820-BAO BLANK </v>
      </c>
      <c r="E1001" s="436" t="str">
        <f>VLOOKUP(B1001,'Tech. sheet (2)'!A:H,8,FALSE)</f>
        <v>СКРОЛЛ</v>
      </c>
      <c r="F1001" s="436" t="str">
        <f>VLOOKUP(B1001,'Tech. sheet (2)'!A:J,9,FALSE)</f>
        <v>903х844</v>
      </c>
      <c r="G1001" s="436">
        <f>VLOOKUP(B1001,'Tech. sheet (2)'!A:J,10,FALSE)</f>
        <v>1500</v>
      </c>
      <c r="H1001" s="436">
        <f>VLOOKUP(A1001,Register!B:E,4,FALSE)</f>
        <v>30000</v>
      </c>
      <c r="I1001" s="129">
        <v>45167.0</v>
      </c>
      <c r="J1001" s="270"/>
      <c r="K1001" s="270"/>
      <c r="L1001" s="270"/>
      <c r="M1001" s="270"/>
      <c r="N1001" s="270"/>
      <c r="O1001" s="270"/>
      <c r="P1001" s="270"/>
      <c r="Q1001" s="270"/>
      <c r="R1001" s="270"/>
      <c r="S1001" s="270"/>
      <c r="T1001" s="270"/>
      <c r="U1001" s="270"/>
      <c r="V1001" s="270"/>
      <c r="W1001" s="270"/>
      <c r="X1001" s="270"/>
      <c r="Y1001" s="270"/>
      <c r="Z1001" s="270"/>
    </row>
    <row r="1002" ht="15.75" customHeight="1">
      <c r="A1002" s="111" t="s">
        <v>2332</v>
      </c>
      <c r="B1002" s="111" t="str">
        <f>VLOOKUP(A1002,Register!B:D,3,FALSE)</f>
        <v>0,18x860x873 BAO BLANK</v>
      </c>
      <c r="C1002" s="525" t="str">
        <f>VLOOKUP(B1002,'Tech. sheet (2)'!A:G,5,FALSE)</f>
        <v>0,18x860x873 2,0/2,8 TH550</v>
      </c>
      <c r="D1002" s="437" t="str">
        <f>VLOOKUP(B1002,'Tech. sheet (2)'!A:G,6,FALSE)</f>
        <v>M-860-873-180TH550F2820-BAO BLANK </v>
      </c>
      <c r="E1002" s="436" t="str">
        <f>VLOOKUP(B1002,'Tech. sheet (2)'!A:H,8,FALSE)</f>
        <v>СКРОЛЛ</v>
      </c>
      <c r="F1002" s="436" t="str">
        <f>VLOOKUP(B1002,'Tech. sheet (2)'!A:J,9,FALSE)</f>
        <v>903х844</v>
      </c>
      <c r="G1002" s="436">
        <f>VLOOKUP(B1002,'Tech. sheet (2)'!A:J,10,FALSE)</f>
        <v>1500</v>
      </c>
      <c r="H1002" s="436">
        <f>VLOOKUP(A1002,Register!B:E,4,FALSE)</f>
        <v>30000</v>
      </c>
      <c r="I1002" s="129">
        <v>45167.0</v>
      </c>
      <c r="J1002" s="270"/>
      <c r="K1002" s="270"/>
      <c r="L1002" s="270"/>
      <c r="M1002" s="270"/>
      <c r="N1002" s="270"/>
      <c r="O1002" s="270"/>
      <c r="P1002" s="270"/>
      <c r="Q1002" s="270"/>
      <c r="R1002" s="270"/>
      <c r="S1002" s="270"/>
      <c r="T1002" s="270"/>
      <c r="U1002" s="270"/>
      <c r="V1002" s="270"/>
      <c r="W1002" s="270"/>
      <c r="X1002" s="270"/>
      <c r="Y1002" s="270"/>
      <c r="Z1002" s="270"/>
    </row>
    <row r="1003" ht="15.75" customHeight="1">
      <c r="A1003" s="111" t="s">
        <v>2333</v>
      </c>
      <c r="B1003" s="111" t="str">
        <f>VLOOKUP(A1003,Register!B:D,3,FALSE)</f>
        <v>0,18x860x873 BAO BLANK</v>
      </c>
      <c r="C1003" s="525" t="str">
        <f>VLOOKUP(B1003,'Tech. sheet (2)'!A:G,5,FALSE)</f>
        <v>0,18x860x873 2,0/2,8 TH550</v>
      </c>
      <c r="D1003" s="437" t="str">
        <f>VLOOKUP(B1003,'Tech. sheet (2)'!A:G,6,FALSE)</f>
        <v>M-860-873-180TH550F2820-BAO BLANK </v>
      </c>
      <c r="E1003" s="436" t="str">
        <f>VLOOKUP(B1003,'Tech. sheet (2)'!A:H,8,FALSE)</f>
        <v>СКРОЛЛ</v>
      </c>
      <c r="F1003" s="436" t="str">
        <f>VLOOKUP(B1003,'Tech. sheet (2)'!A:J,9,FALSE)</f>
        <v>903х844</v>
      </c>
      <c r="G1003" s="436">
        <f>VLOOKUP(B1003,'Tech. sheet (2)'!A:J,10,FALSE)</f>
        <v>1500</v>
      </c>
      <c r="H1003" s="436">
        <f>VLOOKUP(A1003,Register!B:E,4,FALSE)</f>
        <v>30000</v>
      </c>
      <c r="I1003" s="129">
        <v>45168.0</v>
      </c>
      <c r="J1003" s="270"/>
      <c r="K1003" s="270"/>
      <c r="L1003" s="270"/>
      <c r="M1003" s="270"/>
      <c r="N1003" s="270"/>
      <c r="O1003" s="270"/>
      <c r="P1003" s="270"/>
      <c r="Q1003" s="270"/>
      <c r="R1003" s="270"/>
      <c r="S1003" s="270"/>
      <c r="T1003" s="270"/>
      <c r="U1003" s="270"/>
      <c r="V1003" s="270"/>
      <c r="W1003" s="270"/>
      <c r="X1003" s="270"/>
      <c r="Y1003" s="270"/>
      <c r="Z1003" s="270"/>
    </row>
    <row r="1004" ht="15.75" customHeight="1">
      <c r="A1004" s="111" t="s">
        <v>2334</v>
      </c>
      <c r="B1004" s="111" t="str">
        <f>VLOOKUP(A1004,Register!B:D,3,FALSE)</f>
        <v>0,18x860x873 BAO BLANK</v>
      </c>
      <c r="C1004" s="525" t="str">
        <f>VLOOKUP(B1004,'Tech. sheet (2)'!A:G,5,FALSE)</f>
        <v>0,18x860x873 2,0/2,8 TH550</v>
      </c>
      <c r="D1004" s="437" t="str">
        <f>VLOOKUP(B1004,'Tech. sheet (2)'!A:G,6,FALSE)</f>
        <v>M-860-873-180TH550F2820-BAO BLANK </v>
      </c>
      <c r="E1004" s="436" t="str">
        <f>VLOOKUP(B1004,'Tech. sheet (2)'!A:H,8,FALSE)</f>
        <v>СКРОЛЛ</v>
      </c>
      <c r="F1004" s="436" t="str">
        <f>VLOOKUP(B1004,'Tech. sheet (2)'!A:J,9,FALSE)</f>
        <v>903х844</v>
      </c>
      <c r="G1004" s="436">
        <f>VLOOKUP(B1004,'Tech. sheet (2)'!A:J,10,FALSE)</f>
        <v>1500</v>
      </c>
      <c r="H1004" s="436">
        <f>VLOOKUP(A1004,Register!B:E,4,FALSE)</f>
        <v>30000</v>
      </c>
      <c r="I1004" s="129">
        <v>45168.0</v>
      </c>
      <c r="J1004" s="270"/>
      <c r="K1004" s="270"/>
      <c r="L1004" s="270"/>
      <c r="M1004" s="270"/>
      <c r="N1004" s="270"/>
      <c r="O1004" s="270"/>
      <c r="P1004" s="270"/>
      <c r="Q1004" s="270"/>
      <c r="R1004" s="270"/>
      <c r="S1004" s="270"/>
      <c r="T1004" s="270"/>
      <c r="U1004" s="270"/>
      <c r="V1004" s="270"/>
      <c r="W1004" s="270"/>
      <c r="X1004" s="270"/>
      <c r="Y1004" s="270"/>
      <c r="Z1004" s="270"/>
    </row>
    <row r="1005" ht="15.75" customHeight="1">
      <c r="A1005" s="111" t="s">
        <v>2335</v>
      </c>
      <c r="B1005" s="111" t="str">
        <f>VLOOKUP(A1005,Register!B:D,3,FALSE)</f>
        <v>0,17x922x868 HBI TH550 BLANK</v>
      </c>
      <c r="C1005" s="525" t="str">
        <f>VLOOKUP(B1005,'Tech. sheet (2)'!A:G,5,FALSE)</f>
        <v>0,17x922x868 2,8/2,8 TH550</v>
      </c>
      <c r="D1005" s="437" t="str">
        <f>VLOOKUP(B1005,'Tech. sheet (2)'!A:G,6,FALSE)</f>
        <v>M-922-868-170TH550F2828-HBI BLANK</v>
      </c>
      <c r="E1005" s="436" t="str">
        <f>VLOOKUP(B1005,'Tech. sheet (2)'!A:H,8,FALSE)</f>
        <v>СКРОЛЛ</v>
      </c>
      <c r="F1005" s="436" t="str">
        <f>VLOOKUP(B1005,'Tech. sheet (2)'!A:J,9,FALSE)</f>
        <v>884х850</v>
      </c>
      <c r="G1005" s="436">
        <f>VLOOKUP(B1005,'Tech. sheet (2)'!A:J,10,FALSE)</f>
        <v>1500</v>
      </c>
      <c r="H1005" s="436">
        <f>VLOOKUP(A1005,Register!B:E,4,FALSE)</f>
        <v>12000</v>
      </c>
      <c r="I1005" s="129">
        <v>45168.0</v>
      </c>
      <c r="J1005" s="270"/>
      <c r="K1005" s="270"/>
      <c r="L1005" s="270"/>
      <c r="M1005" s="270"/>
      <c r="N1005" s="270"/>
      <c r="O1005" s="270"/>
      <c r="P1005" s="270"/>
      <c r="Q1005" s="270"/>
      <c r="R1005" s="270"/>
      <c r="S1005" s="270"/>
      <c r="T1005" s="270"/>
      <c r="U1005" s="270"/>
      <c r="V1005" s="270"/>
      <c r="W1005" s="270"/>
      <c r="X1005" s="270"/>
      <c r="Y1005" s="270"/>
      <c r="Z1005" s="270"/>
    </row>
    <row r="1006" ht="15.75" customHeight="1">
      <c r="A1006" s="111" t="s">
        <v>2338</v>
      </c>
      <c r="B1006" s="111" t="str">
        <f>VLOOKUP(A1006,Register!B:D,3,FALSE)</f>
        <v>0,17х922х868 BAO BLANK</v>
      </c>
      <c r="C1006" s="525" t="str">
        <f>VLOOKUP(B1006,'Tech. sheet (2)'!A:G,5,FALSE)</f>
        <v>0,17x922x868 2,8/2,8 TH580</v>
      </c>
      <c r="D1006" s="437" t="str">
        <f>VLOOKUP(B1006,'Tech. sheet (2)'!A:G,6,FALSE)</f>
        <v>M-922-868-170TH580S2828-BAO BLANK</v>
      </c>
      <c r="E1006" s="436" t="str">
        <f>VLOOKUP(B1006,'Tech. sheet (2)'!A:H,8,FALSE)</f>
        <v>СКРОЛЛ</v>
      </c>
      <c r="F1006" s="436" t="str">
        <f>VLOOKUP(B1006,'Tech. sheet (2)'!A:J,9,FALSE)</f>
        <v>884х850</v>
      </c>
      <c r="G1006" s="436">
        <f>VLOOKUP(B1006,'Tech. sheet (2)'!A:J,10,FALSE)</f>
        <v>1500</v>
      </c>
      <c r="H1006" s="436">
        <f>VLOOKUP(A1006,Register!B:E,4,FALSE)</f>
        <v>10000</v>
      </c>
      <c r="I1006" s="129">
        <v>45168.0</v>
      </c>
      <c r="J1006" s="270"/>
      <c r="K1006" s="270"/>
      <c r="L1006" s="270"/>
      <c r="M1006" s="270"/>
      <c r="N1006" s="270"/>
      <c r="O1006" s="270"/>
      <c r="P1006" s="270"/>
      <c r="Q1006" s="270"/>
      <c r="R1006" s="270"/>
      <c r="S1006" s="270"/>
      <c r="T1006" s="270"/>
      <c r="U1006" s="270"/>
      <c r="V1006" s="270"/>
      <c r="W1006" s="270"/>
      <c r="X1006" s="270"/>
      <c r="Y1006" s="270"/>
      <c r="Z1006" s="270"/>
    </row>
    <row r="1007" ht="15.75" customHeight="1">
      <c r="A1007" s="111" t="s">
        <v>2336</v>
      </c>
      <c r="B1007" s="111" t="str">
        <f>VLOOKUP(A1007,Register!B:D,3,FALSE)</f>
        <v>OT070-ELQ7033A2A  BAO</v>
      </c>
      <c r="C1007" s="525" t="str">
        <f>VLOOKUP(B1007,'Tech. sheet (2)'!A:G,5,FALSE)</f>
        <v>0,17x922x868 2,8/2,8 TH580</v>
      </c>
      <c r="D1007" s="437" t="str">
        <f>VLOOKUP(B1007,'Tech. sheet (2)'!A:G,6,FALSE)</f>
        <v>M-922-868-170TH580S2828-BAO  </v>
      </c>
      <c r="E1007" s="436" t="str">
        <f>VLOOKUP(B1007,'Tech. sheet (2)'!A:H,8,FALSE)</f>
        <v>СКРОЛЛ</v>
      </c>
      <c r="F1007" s="436" t="str">
        <f>VLOOKUP(B1007,'Tech. sheet (2)'!A:J,9,FALSE)</f>
        <v>884х850</v>
      </c>
      <c r="G1007" s="436">
        <f>VLOOKUP(B1007,'Tech. sheet (2)'!A:J,10,FALSE)</f>
        <v>1500</v>
      </c>
      <c r="H1007" s="436">
        <f>VLOOKUP(A1007,Register!B:E,4,FALSE)</f>
        <v>30000</v>
      </c>
      <c r="I1007" s="129">
        <v>45168.0</v>
      </c>
      <c r="J1007" s="270"/>
      <c r="K1007" s="270"/>
      <c r="L1007" s="270"/>
      <c r="M1007" s="270"/>
      <c r="N1007" s="270"/>
      <c r="O1007" s="270"/>
      <c r="P1007" s="270"/>
      <c r="Q1007" s="270"/>
      <c r="R1007" s="270"/>
      <c r="S1007" s="270"/>
      <c r="T1007" s="270"/>
      <c r="U1007" s="270"/>
      <c r="V1007" s="270"/>
      <c r="W1007" s="270"/>
      <c r="X1007" s="270"/>
      <c r="Y1007" s="270"/>
      <c r="Z1007" s="270"/>
    </row>
    <row r="1008" ht="15.75" customHeight="1">
      <c r="A1008" s="111" t="s">
        <v>2337</v>
      </c>
      <c r="B1008" s="111" t="str">
        <f>VLOOKUP(A1008,Register!B:D,3,FALSE)</f>
        <v>OT070-ELQ7033A2A  BAO</v>
      </c>
      <c r="C1008" s="525" t="str">
        <f>VLOOKUP(B1008,'Tech. sheet (2)'!A:G,5,FALSE)</f>
        <v>0,17x922x868 2,8/2,8 TH580</v>
      </c>
      <c r="D1008" s="437" t="str">
        <f>VLOOKUP(B1008,'Tech. sheet (2)'!A:G,6,FALSE)</f>
        <v>M-922-868-170TH580S2828-BAO  </v>
      </c>
      <c r="E1008" s="436" t="str">
        <f>VLOOKUP(B1008,'Tech. sheet (2)'!A:H,8,FALSE)</f>
        <v>СКРОЛЛ</v>
      </c>
      <c r="F1008" s="436" t="str">
        <f>VLOOKUP(B1008,'Tech. sheet (2)'!A:J,9,FALSE)</f>
        <v>884х850</v>
      </c>
      <c r="G1008" s="436">
        <f>VLOOKUP(B1008,'Tech. sheet (2)'!A:J,10,FALSE)</f>
        <v>1500</v>
      </c>
      <c r="H1008" s="436">
        <f>VLOOKUP(A1008,Register!B:E,4,FALSE)</f>
        <v>30000</v>
      </c>
      <c r="I1008" s="129">
        <v>45168.0</v>
      </c>
      <c r="J1008" s="270"/>
      <c r="K1008" s="270"/>
      <c r="L1008" s="270"/>
      <c r="M1008" s="270"/>
      <c r="N1008" s="270"/>
      <c r="O1008" s="270"/>
      <c r="P1008" s="270"/>
      <c r="Q1008" s="270"/>
      <c r="R1008" s="270"/>
      <c r="S1008" s="270"/>
      <c r="T1008" s="270"/>
      <c r="U1008" s="270"/>
      <c r="V1008" s="270"/>
      <c r="W1008" s="270"/>
      <c r="X1008" s="270"/>
      <c r="Y1008" s="270"/>
      <c r="Z1008" s="270"/>
    </row>
    <row r="1009" ht="15.75" customHeight="1">
      <c r="A1009" s="111" t="s">
        <v>2343</v>
      </c>
      <c r="B1009" s="111" t="str">
        <f>VLOOKUP(A1009,Register!B:D,3,FALSE)</f>
        <v>OT070-21EK05 0,16 HBI</v>
      </c>
      <c r="C1009" s="525" t="str">
        <f>VLOOKUP(B1009,'Tech. sheet (2)'!A:G,5,FALSE)</f>
        <v>0,16x922x868 2,0/2,0 TH520</v>
      </c>
      <c r="D1009" s="437" t="str">
        <f>VLOOKUP(B1009,'Tech. sheet (2)'!A:G,6,FALSE)</f>
        <v>M-922-868-160TH520F2020-HBI   </v>
      </c>
      <c r="E1009" s="436" t="str">
        <f>VLOOKUP(B1009,'Tech. sheet (2)'!A:H,8,FALSE)</f>
        <v>СКРОЛЛ</v>
      </c>
      <c r="F1009" s="436" t="str">
        <f>VLOOKUP(B1009,'Tech. sheet (2)'!A:J,9,FALSE)</f>
        <v>884х850</v>
      </c>
      <c r="G1009" s="436">
        <f>VLOOKUP(B1009,'Tech. sheet (2)'!A:J,10,FALSE)</f>
        <v>1500</v>
      </c>
      <c r="H1009" s="436">
        <f>VLOOKUP(A1009,Register!B:E,4,FALSE)</f>
        <v>9000</v>
      </c>
      <c r="I1009" s="129">
        <v>45169.0</v>
      </c>
      <c r="J1009" s="270"/>
      <c r="K1009" s="270"/>
      <c r="L1009" s="270"/>
      <c r="M1009" s="270"/>
      <c r="N1009" s="270"/>
      <c r="O1009" s="270"/>
      <c r="P1009" s="270"/>
      <c r="Q1009" s="270"/>
      <c r="R1009" s="270"/>
      <c r="S1009" s="270"/>
      <c r="T1009" s="270"/>
      <c r="U1009" s="270"/>
      <c r="V1009" s="270"/>
      <c r="W1009" s="270"/>
      <c r="X1009" s="270"/>
      <c r="Y1009" s="270"/>
      <c r="Z1009" s="270"/>
    </row>
    <row r="1010" ht="15.75" customHeight="1">
      <c r="A1010" s="111" t="s">
        <v>2342</v>
      </c>
      <c r="B1010" s="111" t="str">
        <f>VLOOKUP(A1010,Register!B:D,3,FALSE)</f>
        <v>OT153-ELQ1554A0A BAO</v>
      </c>
      <c r="C1010" s="525" t="str">
        <f>VLOOKUP(B1010,'Tech. sheet (2)'!A:G,5,FALSE)</f>
        <v>0,27x950x876 5,6/2,8 TH435 </v>
      </c>
      <c r="D1010" s="437" t="str">
        <f>VLOOKUP(B1010,'Tech. sheet (2)'!A:G,6,FALSE)</f>
        <v>M-950-876-270TH435F5628-BAO</v>
      </c>
      <c r="E1010" s="436" t="str">
        <f>VLOOKUP(B1010,'Tech. sheet (2)'!A:H,8,FALSE)</f>
        <v>СКРОЛЛ</v>
      </c>
      <c r="F1010" s="436" t="str">
        <f>VLOOKUP(B1010,'Tech. sheet (2)'!A:J,9,FALSE)</f>
        <v>920х935</v>
      </c>
      <c r="G1010" s="436">
        <f>VLOOKUP(B1010,'Tech. sheet (2)'!A:J,10,FALSE)</f>
        <v>1100</v>
      </c>
      <c r="H1010" s="436">
        <f>VLOOKUP(A1010,Register!B:E,4,FALSE)</f>
        <v>8000</v>
      </c>
      <c r="I1010" s="129">
        <v>45169.0</v>
      </c>
      <c r="J1010" s="270"/>
      <c r="K1010" s="270"/>
      <c r="L1010" s="270"/>
      <c r="M1010" s="270"/>
      <c r="N1010" s="270"/>
      <c r="O1010" s="270"/>
      <c r="P1010" s="270"/>
      <c r="Q1010" s="270"/>
      <c r="R1010" s="270"/>
      <c r="S1010" s="270"/>
      <c r="T1010" s="270"/>
      <c r="U1010" s="270"/>
      <c r="V1010" s="270"/>
      <c r="W1010" s="270"/>
      <c r="X1010" s="270"/>
      <c r="Y1010" s="270"/>
      <c r="Z1010" s="270"/>
    </row>
    <row r="1011" ht="15.75" customHeight="1">
      <c r="A1011" s="111" t="s">
        <v>2340</v>
      </c>
      <c r="B1011" s="111" t="str">
        <f>VLOOKUP(A1011,Register!B:D,3,FALSE)</f>
        <v>0,18x896x795 BAO W/С</v>
      </c>
      <c r="C1011" s="525" t="str">
        <f>VLOOKUP(B1011,'Tech. sheet (2)'!A:G,5,FALSE)</f>
        <v>0,18x896x795 2,8/5,0 TH550</v>
      </c>
      <c r="D1011" s="437" t="str">
        <f>VLOOKUP(B1011,'Tech. sheet (2)'!A:G,6,FALSE)</f>
        <v>T-896-795-180TH550F2850-BAO</v>
      </c>
      <c r="E1011" s="436" t="str">
        <f>VLOOKUP(B1011,'Tech. sheet (2)'!A:H,8,FALSE)</f>
        <v>ПРЯМ</v>
      </c>
      <c r="F1011" s="436" t="str">
        <f>VLOOKUP(B1011,'Tech. sheet (2)'!A:J,9,FALSE)</f>
        <v>770х869</v>
      </c>
      <c r="G1011" s="436">
        <f>VLOOKUP(B1011,'Tech. sheet (2)'!A:J,10,FALSE)</f>
        <v>1500</v>
      </c>
      <c r="H1011" s="436">
        <f>VLOOKUP(A1011,Register!B:E,4,FALSE)</f>
        <v>40000</v>
      </c>
      <c r="I1011" s="129">
        <v>45169.0</v>
      </c>
      <c r="J1011" s="270"/>
      <c r="K1011" s="270"/>
      <c r="L1011" s="270"/>
      <c r="M1011" s="270"/>
      <c r="N1011" s="270"/>
      <c r="O1011" s="270"/>
      <c r="P1011" s="270"/>
      <c r="Q1011" s="270"/>
      <c r="R1011" s="270"/>
      <c r="S1011" s="270"/>
      <c r="T1011" s="270"/>
      <c r="U1011" s="270"/>
      <c r="V1011" s="270"/>
      <c r="W1011" s="270"/>
      <c r="X1011" s="270"/>
      <c r="Y1011" s="270"/>
      <c r="Z1011" s="270"/>
    </row>
    <row r="1012" ht="15.75" customHeight="1">
      <c r="A1012" s="111" t="s">
        <v>2348</v>
      </c>
      <c r="B1012" s="111" t="str">
        <f>VLOOKUP(A1012,Register!B:D,3,FALSE)</f>
        <v>OT96 Alu/C BAO auto</v>
      </c>
      <c r="C1012" s="525" t="str">
        <f>VLOOKUP(B1012,'Tech. sheet (2)'!A:G,5,FALSE)</f>
        <v>0,20x808x908 2,8/2,8 TH550</v>
      </c>
      <c r="D1012" s="437" t="str">
        <f>VLOOKUP(B1012,'Tech. sheet (2)'!A:G,6,FALSE)</f>
        <v>M-808-908-200TH550S2828-BAO</v>
      </c>
      <c r="E1012" s="436" t="str">
        <f>VLOOKUP(B1012,'Tech. sheet (2)'!A:H,8,FALSE)</f>
        <v>СКРОЛЛ</v>
      </c>
      <c r="F1012" s="436" t="str">
        <f>VLOOKUP(B1012,'Tech. sheet (2)'!A:J,9,FALSE)</f>
        <v>900х771</v>
      </c>
      <c r="G1012" s="436">
        <f>VLOOKUP(B1012,'Tech. sheet (2)'!A:J,10,FALSE)</f>
        <v>1600</v>
      </c>
      <c r="H1012" s="436">
        <f>VLOOKUP(A1012,Register!B:E,4,FALSE)</f>
        <v>16000</v>
      </c>
      <c r="I1012" s="129">
        <v>45173.0</v>
      </c>
      <c r="J1012" s="270"/>
      <c r="K1012" s="270"/>
      <c r="L1012" s="270"/>
      <c r="M1012" s="270"/>
      <c r="N1012" s="270"/>
      <c r="O1012" s="270"/>
      <c r="P1012" s="270"/>
      <c r="Q1012" s="270"/>
      <c r="R1012" s="270"/>
      <c r="S1012" s="270"/>
      <c r="T1012" s="270"/>
      <c r="U1012" s="270"/>
      <c r="V1012" s="270"/>
      <c r="W1012" s="270"/>
      <c r="X1012" s="270"/>
      <c r="Y1012" s="270"/>
      <c r="Z1012" s="270"/>
    </row>
    <row r="1013" ht="15.75" customHeight="1">
      <c r="A1013" s="111" t="s">
        <v>2349</v>
      </c>
      <c r="B1013" s="111" t="str">
        <f>VLOOKUP(A1013,Register!B:D,3,FALSE)</f>
        <v>OT96 ALU/C 0,18 USK auto</v>
      </c>
      <c r="C1013" s="525" t="str">
        <f>VLOOKUP(B1013,'Tech. sheet (2)'!A:G,5,FALSE)</f>
        <v>0,18x808x908 2,8/2,8 TH550</v>
      </c>
      <c r="D1013" s="437" t="str">
        <f>VLOOKUP(B1013,'Tech. sheet (2)'!A:G,6,FALSE)</f>
        <v>M-808-908-180TH550S2828-USK</v>
      </c>
      <c r="E1013" s="436" t="str">
        <f>VLOOKUP(B1013,'Tech. sheet (2)'!A:H,8,FALSE)</f>
        <v>СКРОЛЛ</v>
      </c>
      <c r="F1013" s="436" t="str">
        <f>VLOOKUP(B1013,'Tech. sheet (2)'!A:J,9,FALSE)</f>
        <v>900х771</v>
      </c>
      <c r="G1013" s="436">
        <f>VLOOKUP(B1013,'Tech. sheet (2)'!A:J,10,FALSE)</f>
        <v>1600</v>
      </c>
      <c r="H1013" s="436">
        <f>VLOOKUP(A1013,Register!B:E,4,FALSE)</f>
        <v>30000</v>
      </c>
      <c r="I1013" s="129">
        <v>45173.0</v>
      </c>
      <c r="J1013" s="270"/>
      <c r="K1013" s="270"/>
      <c r="L1013" s="270"/>
      <c r="M1013" s="270"/>
      <c r="N1013" s="270"/>
      <c r="O1013" s="270"/>
      <c r="P1013" s="270"/>
      <c r="Q1013" s="270"/>
      <c r="R1013" s="270"/>
      <c r="S1013" s="270"/>
      <c r="T1013" s="270"/>
      <c r="U1013" s="270"/>
      <c r="V1013" s="270"/>
      <c r="W1013" s="270"/>
      <c r="X1013" s="270"/>
      <c r="Y1013" s="270"/>
      <c r="Z1013" s="270"/>
    </row>
    <row r="1014" ht="15.75" customHeight="1">
      <c r="A1014" s="111" t="s">
        <v>2341</v>
      </c>
      <c r="B1014" s="111" t="str">
        <f>VLOOKUP(A1014,Register!B:D,3,FALSE)</f>
        <v>0,18x896x795 W/С</v>
      </c>
      <c r="C1014" s="525" t="str">
        <f>VLOOKUP(B1014,'Tech. sheet (2)'!A:G,5,FALSE)</f>
        <v>0,18x896x795 2,8/5,0 TH550</v>
      </c>
      <c r="D1014" s="437" t="str">
        <f>VLOOKUP(B1014,'Tech. sheet (2)'!A:G,6,FALSE)</f>
        <v>T-896-795-180TH550F2850-HBI</v>
      </c>
      <c r="E1014" s="436" t="str">
        <f>VLOOKUP(B1014,'Tech. sheet (2)'!A:H,8,FALSE)</f>
        <v>ПРЯМ</v>
      </c>
      <c r="F1014" s="436" t="str">
        <f>VLOOKUP(B1014,'Tech. sheet (2)'!A:J,9,FALSE)</f>
        <v>770х869</v>
      </c>
      <c r="G1014" s="436">
        <f>VLOOKUP(B1014,'Tech. sheet (2)'!A:J,10,FALSE)</f>
        <v>1500</v>
      </c>
      <c r="H1014" s="436">
        <f>VLOOKUP(A1014,Register!B:E,4,FALSE)</f>
        <v>30000</v>
      </c>
      <c r="I1014" s="129">
        <v>45173.0</v>
      </c>
      <c r="J1014" s="270"/>
      <c r="K1014" s="270"/>
      <c r="L1014" s="270"/>
      <c r="M1014" s="270"/>
      <c r="N1014" s="270"/>
      <c r="O1014" s="270"/>
      <c r="P1014" s="270"/>
      <c r="Q1014" s="270"/>
      <c r="R1014" s="270"/>
      <c r="S1014" s="270"/>
      <c r="T1014" s="270"/>
      <c r="U1014" s="270"/>
      <c r="V1014" s="270"/>
      <c r="W1014" s="270"/>
      <c r="X1014" s="270"/>
      <c r="Y1014" s="270"/>
      <c r="Z1014" s="270"/>
    </row>
    <row r="1015" ht="15.75" customHeight="1">
      <c r="A1015" s="111" t="s">
        <v>2351</v>
      </c>
      <c r="B1015" s="111" t="str">
        <f>VLOOKUP(A1015,Register!B:D,3,FALSE)</f>
        <v>0,18x896x795 BLANK</v>
      </c>
      <c r="C1015" s="525" t="str">
        <f>VLOOKUP(B1015,'Tech. sheet (2)'!A:G,5,FALSE)</f>
        <v>0,18x896x795 2,8/5,0 TH550</v>
      </c>
      <c r="D1015" s="437" t="str">
        <f>VLOOKUP(B1015,'Tech. sheet (2)'!A:G,6,FALSE)</f>
        <v>T-896-795-180TH550F2850-HBI BLANK</v>
      </c>
      <c r="E1015" s="436" t="str">
        <f>VLOOKUP(B1015,'Tech. sheet (2)'!A:H,8,FALSE)</f>
        <v>ПРЯМ</v>
      </c>
      <c r="F1015" s="436" t="str">
        <f>VLOOKUP(B1015,'Tech. sheet (2)'!A:J,9,FALSE)</f>
        <v>770х869</v>
      </c>
      <c r="G1015" s="436">
        <f>VLOOKUP(B1015,'Tech. sheet (2)'!A:J,10,FALSE)</f>
        <v>1500</v>
      </c>
      <c r="H1015" s="436">
        <f>VLOOKUP(A1015,Register!B:E,4,FALSE)</f>
        <v>35000</v>
      </c>
      <c r="I1015" s="129">
        <v>45174.0</v>
      </c>
      <c r="J1015" s="270"/>
      <c r="K1015" s="270"/>
      <c r="L1015" s="270"/>
      <c r="M1015" s="270"/>
      <c r="N1015" s="270"/>
      <c r="O1015" s="270"/>
      <c r="P1015" s="270"/>
      <c r="Q1015" s="270"/>
      <c r="R1015" s="270"/>
      <c r="S1015" s="270"/>
      <c r="T1015" s="270"/>
      <c r="U1015" s="270"/>
      <c r="V1015" s="270"/>
      <c r="W1015" s="270"/>
      <c r="X1015" s="270"/>
      <c r="Y1015" s="270"/>
      <c r="Z1015" s="270"/>
    </row>
    <row r="1016" ht="15.75" customHeight="1">
      <c r="A1016" s="111" t="s">
        <v>2352</v>
      </c>
      <c r="B1016" s="111" t="str">
        <f>VLOOKUP(A1016,Register!B:D,3,FALSE)</f>
        <v>0,18x896x795 BAO BLANK</v>
      </c>
      <c r="C1016" s="525" t="str">
        <f>VLOOKUP(B1016,'Tech. sheet (2)'!A:G,5,FALSE)</f>
        <v>0,18x896x795 2,8/5,0 TH550</v>
      </c>
      <c r="D1016" s="437" t="str">
        <f>VLOOKUP(B1016,'Tech. sheet (2)'!A:G,6,FALSE)</f>
        <v>T-896-795-180TH550F2850-BAO BLANK</v>
      </c>
      <c r="E1016" s="436" t="str">
        <f>VLOOKUP(B1016,'Tech. sheet (2)'!A:H,8,FALSE)</f>
        <v>ПРЯМ</v>
      </c>
      <c r="F1016" s="436" t="str">
        <f>VLOOKUP(B1016,'Tech. sheet (2)'!A:J,9,FALSE)</f>
        <v>770х869</v>
      </c>
      <c r="G1016" s="436">
        <f>VLOOKUP(B1016,'Tech. sheet (2)'!A:J,10,FALSE)</f>
        <v>1500</v>
      </c>
      <c r="H1016" s="436">
        <f>VLOOKUP(A1016,Register!B:E,4,FALSE)</f>
        <v>25000</v>
      </c>
      <c r="I1016" s="129">
        <v>45174.0</v>
      </c>
      <c r="J1016" s="270"/>
      <c r="K1016" s="270"/>
      <c r="L1016" s="270"/>
      <c r="M1016" s="270"/>
      <c r="N1016" s="270"/>
      <c r="O1016" s="270"/>
      <c r="P1016" s="270"/>
      <c r="Q1016" s="270"/>
      <c r="R1016" s="270"/>
      <c r="S1016" s="270"/>
      <c r="T1016" s="270"/>
      <c r="U1016" s="270"/>
      <c r="V1016" s="270"/>
      <c r="W1016" s="270"/>
      <c r="X1016" s="270"/>
      <c r="Y1016" s="270"/>
      <c r="Z1016" s="270"/>
    </row>
    <row r="1017" ht="15.75" customHeight="1">
      <c r="A1017" s="111" t="s">
        <v>2355</v>
      </c>
      <c r="B1017" s="111" t="str">
        <f>VLOOKUP(A1017,Register!B:D,3,FALSE)</f>
        <v>0,17x896x795 BLANK</v>
      </c>
      <c r="C1017" s="525" t="str">
        <f>VLOOKUP(B1017,'Tech. sheet (2)'!A:G,5,FALSE)</f>
        <v>0,17x896x795 2,8/2,8 TH550</v>
      </c>
      <c r="D1017" s="437" t="str">
        <f>VLOOKUP(B1017,'Tech. sheet (2)'!A:G,6,FALSE)</f>
        <v>T-896-795-170TH550F2828-HBI BLANK</v>
      </c>
      <c r="E1017" s="436" t="str">
        <f>VLOOKUP(B1017,'Tech. sheet (2)'!A:H,8,FALSE)</f>
        <v>ПРЯМ</v>
      </c>
      <c r="F1017" s="436" t="str">
        <f>VLOOKUP(B1017,'Tech. sheet (2)'!A:J,9,FALSE)</f>
        <v>770х869</v>
      </c>
      <c r="G1017" s="436">
        <f>VLOOKUP(B1017,'Tech. sheet (2)'!A:J,10,FALSE)</f>
        <v>1500</v>
      </c>
      <c r="H1017" s="436">
        <f>VLOOKUP(A1017,Register!B:E,4,FALSE)</f>
        <v>25000</v>
      </c>
      <c r="I1017" s="129">
        <v>45174.0</v>
      </c>
      <c r="J1017" s="270"/>
      <c r="K1017" s="270"/>
      <c r="L1017" s="270"/>
      <c r="M1017" s="270"/>
      <c r="N1017" s="270"/>
      <c r="O1017" s="270"/>
      <c r="P1017" s="270"/>
      <c r="Q1017" s="270"/>
      <c r="R1017" s="270"/>
      <c r="S1017" s="270"/>
      <c r="T1017" s="270"/>
      <c r="U1017" s="270"/>
      <c r="V1017" s="270"/>
      <c r="W1017" s="270"/>
      <c r="X1017" s="270"/>
      <c r="Y1017" s="270"/>
      <c r="Z1017" s="270"/>
    </row>
    <row r="1018" ht="15.75" customHeight="1">
      <c r="A1018" s="111" t="s">
        <v>2356</v>
      </c>
      <c r="B1018" s="111" t="str">
        <f>VLOOKUP(A1018,Register!B:D,3,FALSE)</f>
        <v>0,17x896x795 BAO BLANK</v>
      </c>
      <c r="C1018" s="525" t="str">
        <f>VLOOKUP(B1018,'Tech. sheet (2)'!A:G,5,FALSE)</f>
        <v>0,17x896x795 2,8/2,8 TH550</v>
      </c>
      <c r="D1018" s="437" t="str">
        <f>VLOOKUP(B1018,'Tech. sheet (2)'!A:G,6,FALSE)</f>
        <v>T-896-795-170TH550F2828-BAO BLANK</v>
      </c>
      <c r="E1018" s="436" t="str">
        <f>VLOOKUP(B1018,'Tech. sheet (2)'!A:H,8,FALSE)</f>
        <v>ПРЯМ</v>
      </c>
      <c r="F1018" s="436" t="str">
        <f>VLOOKUP(B1018,'Tech. sheet (2)'!A:J,9,FALSE)</f>
        <v>770х869</v>
      </c>
      <c r="G1018" s="436">
        <f>VLOOKUP(B1018,'Tech. sheet (2)'!A:J,10,FALSE)</f>
        <v>1500</v>
      </c>
      <c r="H1018" s="436">
        <f>VLOOKUP(A1018,Register!B:E,4,FALSE)</f>
        <v>28000</v>
      </c>
      <c r="I1018" s="129">
        <v>45174.0</v>
      </c>
      <c r="J1018" s="270"/>
      <c r="K1018" s="270"/>
      <c r="L1018" s="270"/>
      <c r="M1018" s="270"/>
      <c r="N1018" s="270"/>
      <c r="O1018" s="270"/>
      <c r="P1018" s="270"/>
      <c r="Q1018" s="270"/>
      <c r="R1018" s="270"/>
      <c r="S1018" s="270"/>
      <c r="T1018" s="270"/>
      <c r="U1018" s="270"/>
      <c r="V1018" s="270"/>
      <c r="W1018" s="270"/>
      <c r="X1018" s="270"/>
      <c r="Y1018" s="270"/>
      <c r="Z1018" s="270"/>
    </row>
    <row r="1019" ht="15.75" customHeight="1">
      <c r="A1019" s="111" t="s">
        <v>2353</v>
      </c>
      <c r="B1019" s="111" t="str">
        <f>VLOOKUP(A1019,Register!B:D,3,FALSE)</f>
        <v>OT99-21EK05 203XQ</v>
      </c>
      <c r="C1019" s="525" t="str">
        <f>VLOOKUP(B1019,'Tech. sheet (2)'!A:G,5,FALSE)</f>
        <v>0,20x838x941, 2,8/2,8 TH550</v>
      </c>
      <c r="D1019" s="437" t="str">
        <f>VLOOKUP(B1019,'Tech. sheet (2)'!A:G,6,FALSE)</f>
        <v>M-838-941,7-200TH550S2828-USK</v>
      </c>
      <c r="E1019" s="436" t="str">
        <f>VLOOKUP(B1019,'Tech. sheet (2)'!A:H,8,FALSE)</f>
        <v>СКРОЛЛ</v>
      </c>
      <c r="F1019" s="436" t="str">
        <f>VLOOKUP(B1019,'Tech. sheet (2)'!A:J,9,FALSE)</f>
        <v>820х942</v>
      </c>
      <c r="G1019" s="436">
        <f>VLOOKUP(B1019,'Tech. sheet (2)'!A:J,10,FALSE)</f>
        <v>1500</v>
      </c>
      <c r="H1019" s="436">
        <f>VLOOKUP(A1019,Register!B:E,4,FALSE)</f>
        <v>16000</v>
      </c>
      <c r="I1019" s="129">
        <v>45175.0</v>
      </c>
      <c r="J1019" s="270"/>
      <c r="K1019" s="270"/>
      <c r="L1019" s="270"/>
      <c r="M1019" s="270"/>
      <c r="N1019" s="270"/>
      <c r="O1019" s="270"/>
      <c r="P1019" s="270"/>
      <c r="Q1019" s="270"/>
      <c r="R1019" s="270"/>
      <c r="S1019" s="270"/>
      <c r="T1019" s="270"/>
      <c r="U1019" s="270"/>
      <c r="V1019" s="270"/>
      <c r="W1019" s="270"/>
      <c r="X1019" s="270"/>
      <c r="Y1019" s="270"/>
      <c r="Z1019" s="270"/>
    </row>
    <row r="1020" ht="15.75" customHeight="1">
      <c r="A1020" s="111" t="s">
        <v>2354</v>
      </c>
      <c r="B1020" s="111" t="str">
        <f>VLOOKUP(A1020,Register!B:D,3,FALSE)</f>
        <v>OT99-ELQ9991A0A ARP</v>
      </c>
      <c r="C1020" s="525" t="str">
        <f>VLOOKUP(B1020,'Tech. sheet (2)'!A:G,5,FALSE)</f>
        <v>0,20x838x826 2,8/2,8 TH415</v>
      </c>
      <c r="D1020" s="437" t="str">
        <f>VLOOKUP(B1020,'Tech. sheet (2)'!A:G,6,FALSE)</f>
        <v>M-838-826-200TH415F2828-USK</v>
      </c>
      <c r="E1020" s="436" t="str">
        <f>VLOOKUP(B1020,'Tech. sheet (2)'!A:H,8,FALSE)</f>
        <v>СКРОЛЛ</v>
      </c>
      <c r="F1020" s="436" t="str">
        <f>VLOOKUP(B1020,'Tech. sheet (2)'!A:J,9,FALSE)</f>
        <v>870х820</v>
      </c>
      <c r="G1020" s="436">
        <f>VLOOKUP(B1020,'Tech. sheet (2)'!A:J,10,FALSE)</f>
        <v>1500</v>
      </c>
      <c r="H1020" s="436">
        <f>VLOOKUP(A1020,Register!B:E,4,FALSE)</f>
        <v>10000</v>
      </c>
      <c r="I1020" s="129">
        <v>45175.0</v>
      </c>
      <c r="J1020" s="270"/>
      <c r="K1020" s="270"/>
      <c r="L1020" s="270"/>
      <c r="M1020" s="270"/>
      <c r="N1020" s="270"/>
      <c r="O1020" s="270"/>
      <c r="P1020" s="270"/>
      <c r="Q1020" s="270"/>
      <c r="R1020" s="270"/>
      <c r="S1020" s="270"/>
      <c r="T1020" s="270"/>
      <c r="U1020" s="270"/>
      <c r="V1020" s="270"/>
      <c r="W1020" s="270"/>
      <c r="X1020" s="270"/>
      <c r="Y1020" s="270"/>
      <c r="Z1020" s="270"/>
    </row>
    <row r="1021" ht="15.75" customHeight="1">
      <c r="A1021" s="111" t="s">
        <v>2357</v>
      </c>
      <c r="B1021" s="111" t="str">
        <f>VLOOKUP(A1021,Register!B:D,3,FALSE)</f>
        <v>OT062-20EK05 BAO</v>
      </c>
      <c r="C1021" s="525" t="str">
        <f>VLOOKUP(B1021,'Tech. sheet (2)'!A:G,5,FALSE)</f>
        <v>0,17x954x848 2,8/2,8 TH435</v>
      </c>
      <c r="D1021" s="437" t="str">
        <f>VLOOKUP(B1021,'Tech. sheet (2)'!A:G,6,FALSE)</f>
        <v>M-954-848-170TH435S2828-BAO</v>
      </c>
      <c r="E1021" s="436" t="str">
        <f>VLOOKUP(B1021,'Tech. sheet (2)'!A:H,8,FALSE)</f>
        <v>СКРОЛЛ</v>
      </c>
      <c r="F1021" s="436" t="str">
        <f>VLOOKUP(B1021,'Tech. sheet (2)'!A:J,9,FALSE)</f>
        <v>830x917</v>
      </c>
      <c r="G1021" s="436">
        <f>VLOOKUP(B1021,'Tech. sheet (2)'!A:J,10,FALSE)</f>
        <v>1500</v>
      </c>
      <c r="H1021" s="436">
        <f>VLOOKUP(A1021,Register!B:E,4,FALSE)</f>
        <v>4700</v>
      </c>
      <c r="I1021" s="129">
        <v>45175.0</v>
      </c>
      <c r="J1021" s="270"/>
      <c r="K1021" s="270"/>
      <c r="L1021" s="270"/>
      <c r="M1021" s="270"/>
      <c r="N1021" s="270"/>
      <c r="O1021" s="270"/>
      <c r="P1021" s="270"/>
      <c r="Q1021" s="270"/>
      <c r="R1021" s="270"/>
      <c r="S1021" s="270"/>
      <c r="T1021" s="270"/>
      <c r="U1021" s="270"/>
      <c r="V1021" s="270"/>
      <c r="W1021" s="270"/>
      <c r="X1021" s="270"/>
      <c r="Y1021" s="270"/>
      <c r="Z1021" s="270"/>
    </row>
    <row r="1022" ht="15.75" customHeight="1">
      <c r="A1022" s="111" t="s">
        <v>2358</v>
      </c>
      <c r="B1022" s="111" t="str">
        <f>VLOOKUP(A1022,Register!B:D,3,FALSE)</f>
        <v>0,17x838x942 USK ALU/С</v>
      </c>
      <c r="C1022" s="525" t="str">
        <f>VLOOKUP(B1022,'Tech. sheet (2)'!A:G,5,FALSE)</f>
        <v>0,17x838x942 2,0/2,8 TH550</v>
      </c>
      <c r="D1022" s="437" t="str">
        <f>VLOOKUP(B1022,'Tech. sheet (2)'!A:G,6,FALSE)</f>
        <v>T-838-942-170TH550F2820-USK</v>
      </c>
      <c r="E1022" s="436" t="str">
        <f>VLOOKUP(B1022,'Tech. sheet (2)'!A:H,8,FALSE)</f>
        <v>ПРЯМ</v>
      </c>
      <c r="F1022" s="436" t="str">
        <f>VLOOKUP(B1022,'Tech. sheet (2)'!A:J,9,FALSE)</f>
        <v>917х813</v>
      </c>
      <c r="G1022" s="436">
        <f>VLOOKUP(B1022,'Tech. sheet (2)'!A:J,10,FALSE)</f>
        <v>1500</v>
      </c>
      <c r="H1022" s="436">
        <f>VLOOKUP(A1022,Register!B:E,4,FALSE)</f>
        <v>40000</v>
      </c>
      <c r="I1022" s="129">
        <v>45175.0</v>
      </c>
      <c r="J1022" s="270"/>
      <c r="K1022" s="270"/>
      <c r="L1022" s="270"/>
      <c r="M1022" s="270"/>
      <c r="N1022" s="270"/>
      <c r="O1022" s="270"/>
      <c r="P1022" s="270"/>
      <c r="Q1022" s="270"/>
      <c r="R1022" s="270"/>
      <c r="S1022" s="270"/>
      <c r="T1022" s="270"/>
      <c r="U1022" s="270"/>
      <c r="V1022" s="270"/>
      <c r="W1022" s="270"/>
      <c r="X1022" s="270"/>
      <c r="Y1022" s="270"/>
      <c r="Z1022" s="270"/>
    </row>
    <row r="1023" ht="15.75" customHeight="1">
      <c r="A1023" s="111" t="s">
        <v>2359</v>
      </c>
      <c r="B1023" s="111" t="str">
        <f>VLOOKUP(A1023,Register!B:D,3,FALSE)</f>
        <v>0,17x838x942 ALU/С BAO</v>
      </c>
      <c r="C1023" s="525" t="str">
        <f>VLOOKUP(B1023,'Tech. sheet (2)'!A:G,5,FALSE)</f>
        <v>0,17x838x942 2,0/2,8 TH550</v>
      </c>
      <c r="D1023" s="437" t="str">
        <f>VLOOKUP(B1023,'Tech. sheet (2)'!A:G,6,FALSE)</f>
        <v>T-838-942-170TH550F2820-BAO</v>
      </c>
      <c r="E1023" s="436" t="str">
        <f>VLOOKUP(B1023,'Tech. sheet (2)'!A:H,8,FALSE)</f>
        <v>ПРЯМ</v>
      </c>
      <c r="F1023" s="436" t="str">
        <f>VLOOKUP(B1023,'Tech. sheet (2)'!A:J,9,FALSE)</f>
        <v>917х813</v>
      </c>
      <c r="G1023" s="436">
        <f>VLOOKUP(B1023,'Tech. sheet (2)'!A:J,10,FALSE)</f>
        <v>1500</v>
      </c>
      <c r="H1023" s="436">
        <f>VLOOKUP(A1023,Register!B:E,4,FALSE)</f>
        <v>40000</v>
      </c>
      <c r="I1023" s="129">
        <v>45175.0</v>
      </c>
      <c r="J1023" s="270"/>
      <c r="K1023" s="270"/>
      <c r="L1023" s="270"/>
      <c r="M1023" s="270"/>
      <c r="N1023" s="270"/>
      <c r="O1023" s="270"/>
      <c r="P1023" s="270"/>
      <c r="Q1023" s="270"/>
      <c r="R1023" s="270"/>
      <c r="S1023" s="270"/>
      <c r="T1023" s="270"/>
      <c r="U1023" s="270"/>
      <c r="V1023" s="270"/>
      <c r="W1023" s="270"/>
      <c r="X1023" s="270"/>
      <c r="Y1023" s="270"/>
      <c r="Z1023" s="270"/>
    </row>
    <row r="1024" ht="15.75" customHeight="1">
      <c r="A1024" s="111" t="s">
        <v>2355</v>
      </c>
      <c r="B1024" s="111" t="str">
        <f>VLOOKUP(A1024,Register!B:D,3,FALSE)</f>
        <v>0,17x896x795 BLANK</v>
      </c>
      <c r="C1024" s="525" t="str">
        <f>VLOOKUP(B1024,'Tech. sheet (2)'!A:G,5,FALSE)</f>
        <v>0,17x896x795 2,8/2,8 TH550</v>
      </c>
      <c r="D1024" s="437" t="str">
        <f>VLOOKUP(B1024,'Tech. sheet (2)'!A:G,6,FALSE)</f>
        <v>T-896-795-170TH550F2828-HBI BLANK</v>
      </c>
      <c r="E1024" s="436" t="str">
        <f>VLOOKUP(B1024,'Tech. sheet (2)'!A:H,8,FALSE)</f>
        <v>ПРЯМ</v>
      </c>
      <c r="F1024" s="436" t="str">
        <f>VLOOKUP(B1024,'Tech. sheet (2)'!A:J,9,FALSE)</f>
        <v>770х869</v>
      </c>
      <c r="G1024" s="436">
        <f>VLOOKUP(B1024,'Tech. sheet (2)'!A:J,10,FALSE)</f>
        <v>1500</v>
      </c>
      <c r="H1024" s="436">
        <f>VLOOKUP(A1024,Register!B:E,4,FALSE)</f>
        <v>25000</v>
      </c>
      <c r="I1024" s="129">
        <v>45175.0</v>
      </c>
      <c r="J1024" s="270"/>
      <c r="K1024" s="270"/>
      <c r="L1024" s="270"/>
      <c r="M1024" s="270"/>
      <c r="N1024" s="270"/>
      <c r="O1024" s="270"/>
      <c r="P1024" s="270"/>
      <c r="Q1024" s="270"/>
      <c r="R1024" s="270"/>
      <c r="S1024" s="270"/>
      <c r="T1024" s="270"/>
      <c r="U1024" s="270"/>
      <c r="V1024" s="270"/>
      <c r="W1024" s="270"/>
      <c r="X1024" s="270"/>
      <c r="Y1024" s="270"/>
      <c r="Z1024" s="270"/>
    </row>
    <row r="1025" ht="15.75" customHeight="1">
      <c r="A1025" s="111" t="s">
        <v>2361</v>
      </c>
      <c r="B1025" s="111" t="str">
        <f>VLOOKUP(A1025,Register!B:D,3,FALSE)</f>
        <v>0,16x942x790 ALU/С</v>
      </c>
      <c r="C1025" s="525" t="str">
        <f>VLOOKUP(B1025,'Tech. sheet (2)'!A:G,5,FALSE)</f>
        <v>0,16x942x790 2,0/2,0 TS340</v>
      </c>
      <c r="D1025" s="437" t="str">
        <f>VLOOKUP(B1025,'Tech. sheet (2)'!A:G,6,FALSE)</f>
        <v>M-942-790-160TS340S2020-RAS</v>
      </c>
      <c r="E1025" s="436" t="str">
        <f>VLOOKUP(B1025,'Tech. sheet (2)'!A:H,8,FALSE)</f>
        <v>СКРОЛЛ</v>
      </c>
      <c r="F1025" s="436" t="str">
        <f>VLOOKUP(B1025,'Tech. sheet (2)'!A:J,9,FALSE)</f>
        <v>830х917</v>
      </c>
      <c r="G1025" s="436">
        <f>VLOOKUP(B1025,'Tech. sheet (2)'!A:J,10,FALSE)</f>
        <v>1700</v>
      </c>
      <c r="H1025" s="436">
        <f>VLOOKUP(A1025,Register!B:E,4,FALSE)</f>
        <v>23000</v>
      </c>
      <c r="I1025" s="129">
        <v>45180.0</v>
      </c>
      <c r="J1025" s="270"/>
      <c r="K1025" s="270"/>
      <c r="L1025" s="270"/>
      <c r="M1025" s="270"/>
      <c r="N1025" s="270"/>
      <c r="O1025" s="270"/>
      <c r="P1025" s="270"/>
      <c r="Q1025" s="270"/>
      <c r="R1025" s="270"/>
      <c r="S1025" s="270"/>
      <c r="T1025" s="270"/>
      <c r="U1025" s="270"/>
      <c r="V1025" s="270"/>
      <c r="W1025" s="270"/>
      <c r="X1025" s="270"/>
      <c r="Y1025" s="270"/>
      <c r="Z1025" s="270"/>
    </row>
    <row r="1026" ht="15.75" customHeight="1">
      <c r="A1026" s="111" t="s">
        <v>2363</v>
      </c>
      <c r="B1026" s="111" t="str">
        <f>VLOOKUP(A1026,Register!B:D,3,FALSE)</f>
        <v>0,16x942x790 ALU/С</v>
      </c>
      <c r="C1026" s="525" t="str">
        <f>VLOOKUP(B1026,'Tech. sheet (2)'!A:G,5,FALSE)</f>
        <v>0,16x942x790 2,0/2,0 TS340</v>
      </c>
      <c r="D1026" s="437" t="str">
        <f>VLOOKUP(B1026,'Tech. sheet (2)'!A:G,6,FALSE)</f>
        <v>M-942-790-160TS340S2020-RAS</v>
      </c>
      <c r="E1026" s="436" t="str">
        <f>VLOOKUP(B1026,'Tech. sheet (2)'!A:H,8,FALSE)</f>
        <v>СКРОЛЛ</v>
      </c>
      <c r="F1026" s="436" t="str">
        <f>VLOOKUP(B1026,'Tech. sheet (2)'!A:J,9,FALSE)</f>
        <v>830х917</v>
      </c>
      <c r="G1026" s="436">
        <f>VLOOKUP(B1026,'Tech. sheet (2)'!A:J,10,FALSE)</f>
        <v>1700</v>
      </c>
      <c r="H1026" s="436">
        <f>VLOOKUP(A1026,Register!B:E,4,FALSE)</f>
        <v>24000</v>
      </c>
      <c r="I1026" s="129">
        <v>45180.0</v>
      </c>
      <c r="J1026" s="270"/>
      <c r="K1026" s="270"/>
      <c r="L1026" s="270"/>
      <c r="M1026" s="270"/>
      <c r="N1026" s="270"/>
      <c r="O1026" s="270"/>
      <c r="P1026" s="270"/>
      <c r="Q1026" s="270"/>
      <c r="R1026" s="270"/>
      <c r="S1026" s="270"/>
      <c r="T1026" s="270"/>
      <c r="U1026" s="270"/>
      <c r="V1026" s="270"/>
      <c r="W1026" s="270"/>
      <c r="X1026" s="270"/>
      <c r="Y1026" s="270"/>
      <c r="Z1026" s="270"/>
    </row>
    <row r="1027" ht="15.75" customHeight="1">
      <c r="A1027" s="111" t="s">
        <v>2364</v>
      </c>
      <c r="B1027" s="111" t="str">
        <f>VLOOKUP(A1027,Register!B:D,3,FALSE)</f>
        <v>0,16x942x790 ALU/С USK</v>
      </c>
      <c r="C1027" s="525" t="str">
        <f>VLOOKUP(B1027,'Tech. sheet (2)'!A:G,5,FALSE)</f>
        <v>0,16x942x790 2,0/2,0 TS480</v>
      </c>
      <c r="D1027" s="437" t="str">
        <f>VLOOKUP(B1027,'Tech. sheet (2)'!A:G,6,FALSE)</f>
        <v>M-942-790-160TS480S2020-USK  </v>
      </c>
      <c r="E1027" s="436" t="str">
        <f>VLOOKUP(B1027,'Tech. sheet (2)'!A:H,8,FALSE)</f>
        <v>СКРОЛЛ</v>
      </c>
      <c r="F1027" s="436" t="str">
        <f>VLOOKUP(B1027,'Tech. sheet (2)'!A:J,9,FALSE)</f>
        <v>830х917</v>
      </c>
      <c r="G1027" s="436">
        <f>VLOOKUP(B1027,'Tech. sheet (2)'!A:J,10,FALSE)</f>
        <v>1700</v>
      </c>
      <c r="H1027" s="436">
        <f>VLOOKUP(A1027,Register!B:E,4,FALSE)</f>
        <v>11000</v>
      </c>
      <c r="I1027" s="129">
        <v>45180.0</v>
      </c>
      <c r="J1027" s="270"/>
      <c r="K1027" s="270"/>
      <c r="L1027" s="270"/>
      <c r="M1027" s="270"/>
      <c r="N1027" s="270"/>
      <c r="O1027" s="270"/>
      <c r="P1027" s="270"/>
      <c r="Q1027" s="270"/>
      <c r="R1027" s="270"/>
      <c r="S1027" s="270"/>
      <c r="T1027" s="270"/>
      <c r="U1027" s="270"/>
      <c r="V1027" s="270"/>
      <c r="W1027" s="270"/>
      <c r="X1027" s="270"/>
      <c r="Y1027" s="270"/>
      <c r="Z1027" s="270"/>
    </row>
    <row r="1028" ht="15.75" customHeight="1">
      <c r="A1028" s="111" t="s">
        <v>2365</v>
      </c>
      <c r="B1028" s="111" t="str">
        <f>VLOOKUP(A1028,Register!B:D,3,FALSE)</f>
        <v>OT96-15VK05 HBIS</v>
      </c>
      <c r="C1028" s="525" t="str">
        <f>VLOOKUP(B1028,'Tech. sheet (2)'!A:G,5,FALSE)</f>
        <v>0,20x808x908 2,8/2,8 TH550</v>
      </c>
      <c r="D1028" s="437" t="str">
        <f>VLOOKUP(B1028,'Tech. sheet (2)'!A:G,6,FALSE)</f>
        <v>M-808-908-200TH550S2828-HBI</v>
      </c>
      <c r="E1028" s="436" t="str">
        <f>VLOOKUP(B1028,'Tech. sheet (2)'!A:H,8,FALSE)</f>
        <v>СКРОЛЛ</v>
      </c>
      <c r="F1028" s="436" t="str">
        <f>VLOOKUP(B1028,'Tech. sheet (2)'!A:J,9,FALSE)</f>
        <v>900х771</v>
      </c>
      <c r="G1028" s="436">
        <f>VLOOKUP(B1028,'Tech. sheet (2)'!A:J,10,FALSE)</f>
        <v>1600</v>
      </c>
      <c r="H1028" s="436">
        <f>VLOOKUP(A1028,Register!B:E,4,FALSE)</f>
        <v>6300</v>
      </c>
      <c r="I1028" s="129">
        <v>45180.0</v>
      </c>
      <c r="J1028" s="270"/>
      <c r="K1028" s="270"/>
      <c r="L1028" s="270"/>
      <c r="M1028" s="270"/>
      <c r="N1028" s="270"/>
      <c r="O1028" s="270"/>
      <c r="P1028" s="270"/>
      <c r="Q1028" s="270"/>
      <c r="R1028" s="270"/>
      <c r="S1028" s="270"/>
      <c r="T1028" s="270"/>
      <c r="U1028" s="270"/>
      <c r="V1028" s="270"/>
      <c r="W1028" s="270"/>
      <c r="X1028" s="270"/>
      <c r="Y1028" s="270"/>
      <c r="Z1028" s="270"/>
    </row>
    <row r="1029" ht="15.75" customHeight="1">
      <c r="A1029" s="111" t="s">
        <v>2366</v>
      </c>
      <c r="B1029" s="111" t="str">
        <f>VLOOKUP(A1029,Register!B:D,3,FALSE)</f>
        <v>0,20x808x908 HBI BLANK</v>
      </c>
      <c r="C1029" s="525" t="str">
        <f>VLOOKUP(B1029,'Tech. sheet (2)'!A:G,5,FALSE)</f>
        <v>0,20x808x908 2,8/2,8 TH550</v>
      </c>
      <c r="D1029" s="437" t="str">
        <f>VLOOKUP(B1029,'Tech. sheet (2)'!A:G,6,FALSE)</f>
        <v>M-808-908-200TH550S2828-HBI BLANK</v>
      </c>
      <c r="E1029" s="436" t="str">
        <f>VLOOKUP(B1029,'Tech. sheet (2)'!A:H,8,FALSE)</f>
        <v>СКРОЛЛ</v>
      </c>
      <c r="F1029" s="436" t="str">
        <f>VLOOKUP(B1029,'Tech. sheet (2)'!A:J,9,FALSE)</f>
        <v>900х771</v>
      </c>
      <c r="G1029" s="436">
        <f>VLOOKUP(B1029,'Tech. sheet (2)'!A:J,10,FALSE)</f>
        <v>1600</v>
      </c>
      <c r="H1029" s="436">
        <f>VLOOKUP(A1029,Register!B:E,4,FALSE)</f>
        <v>11000</v>
      </c>
      <c r="I1029" s="129">
        <v>45180.0</v>
      </c>
      <c r="J1029" s="270"/>
      <c r="K1029" s="270"/>
      <c r="L1029" s="270"/>
      <c r="M1029" s="270"/>
      <c r="N1029" s="270"/>
      <c r="O1029" s="270"/>
      <c r="P1029" s="270"/>
      <c r="Q1029" s="270"/>
      <c r="R1029" s="270"/>
      <c r="S1029" s="270"/>
      <c r="T1029" s="270"/>
      <c r="U1029" s="270"/>
      <c r="V1029" s="270"/>
      <c r="W1029" s="270"/>
      <c r="X1029" s="270"/>
      <c r="Y1029" s="270"/>
      <c r="Z1029" s="270"/>
    </row>
    <row r="1030" ht="15.75" customHeight="1">
      <c r="A1030" s="111" t="s">
        <v>2369</v>
      </c>
      <c r="B1030" s="111" t="str">
        <f>VLOOKUP(A1030,Register!B:D,3,FALSE)</f>
        <v>0,18x808x908 HBI BLANK</v>
      </c>
      <c r="C1030" s="525" t="str">
        <f>VLOOKUP(B1030,'Tech. sheet (2)'!A:G,5,FALSE)</f>
        <v>0,18x808x908 2,8/2,8 TH550</v>
      </c>
      <c r="D1030" s="437" t="str">
        <f>VLOOKUP(B1030,'Tech. sheet (2)'!A:G,6,FALSE)</f>
        <v>M-808-908-180TH550S2828-HBI BLANK</v>
      </c>
      <c r="E1030" s="436" t="str">
        <f>VLOOKUP(B1030,'Tech. sheet (2)'!A:H,8,FALSE)</f>
        <v>СКРОЛЛ</v>
      </c>
      <c r="F1030" s="436" t="str">
        <f>VLOOKUP(B1030,'Tech. sheet (2)'!A:J,9,FALSE)</f>
        <v>900х771</v>
      </c>
      <c r="G1030" s="436">
        <f>VLOOKUP(B1030,'Tech. sheet (2)'!A:J,10,FALSE)</f>
        <v>1600</v>
      </c>
      <c r="H1030" s="436">
        <f>VLOOKUP(A1030,Register!B:E,4,FALSE)</f>
        <v>3500</v>
      </c>
      <c r="I1030" s="129">
        <v>45180.0</v>
      </c>
      <c r="J1030" s="270"/>
      <c r="K1030" s="270"/>
      <c r="L1030" s="270"/>
      <c r="M1030" s="270"/>
      <c r="N1030" s="270"/>
      <c r="O1030" s="270"/>
      <c r="P1030" s="270"/>
      <c r="Q1030" s="270"/>
      <c r="R1030" s="270"/>
      <c r="S1030" s="270"/>
      <c r="T1030" s="270"/>
      <c r="U1030" s="270"/>
      <c r="V1030" s="270"/>
      <c r="W1030" s="270"/>
      <c r="X1030" s="270"/>
      <c r="Y1030" s="270"/>
      <c r="Z1030" s="270"/>
    </row>
    <row r="1031" ht="15.75" customHeight="1">
      <c r="A1031" s="111" t="s">
        <v>2367</v>
      </c>
      <c r="B1031" s="111" t="str">
        <f>VLOOKUP(A1031,Register!B:D,3,FALSE)</f>
        <v>OT96 ALU/C 0,18 HBI auto</v>
      </c>
      <c r="C1031" s="525" t="str">
        <f>VLOOKUP(B1031,'Tech. sheet (2)'!A:G,5,FALSE)</f>
        <v>0,18x808x908 2,8/2,8 TH550</v>
      </c>
      <c r="D1031" s="437" t="str">
        <f>VLOOKUP(B1031,'Tech. sheet (2)'!A:G,6,FALSE)</f>
        <v>M-808-908-180TH550S2828-HBI</v>
      </c>
      <c r="E1031" s="436" t="str">
        <f>VLOOKUP(B1031,'Tech. sheet (2)'!A:H,8,FALSE)</f>
        <v>СКРОЛЛ</v>
      </c>
      <c r="F1031" s="436" t="str">
        <f>VLOOKUP(B1031,'Tech. sheet (2)'!A:J,9,FALSE)</f>
        <v>900х771</v>
      </c>
      <c r="G1031" s="436">
        <f>VLOOKUP(B1031,'Tech. sheet (2)'!A:J,10,FALSE)</f>
        <v>1600</v>
      </c>
      <c r="H1031" s="436">
        <f>VLOOKUP(A1031,Register!B:E,4,FALSE)</f>
        <v>7000</v>
      </c>
      <c r="I1031" s="129">
        <v>45180.0</v>
      </c>
      <c r="J1031" s="270"/>
      <c r="K1031" s="270"/>
      <c r="L1031" s="270"/>
      <c r="M1031" s="270"/>
      <c r="N1031" s="270"/>
      <c r="O1031" s="270"/>
      <c r="P1031" s="270"/>
      <c r="Q1031" s="270"/>
      <c r="R1031" s="270"/>
      <c r="S1031" s="270"/>
      <c r="T1031" s="270"/>
      <c r="U1031" s="270"/>
      <c r="V1031" s="270"/>
      <c r="W1031" s="270"/>
      <c r="X1031" s="270"/>
      <c r="Y1031" s="270"/>
      <c r="Z1031" s="270"/>
    </row>
    <row r="1032" ht="15.75" customHeight="1">
      <c r="A1032" s="111" t="s">
        <v>2370</v>
      </c>
      <c r="B1032" s="111" t="str">
        <f>VLOOKUP(A1032,Register!B:D,3,FALSE)</f>
        <v>0,16x920x778 RAS BLANK</v>
      </c>
      <c r="C1032" s="525" t="str">
        <f>VLOOKUP(B1032,'Tech. sheet (2)'!A:G,5,FALSE)</f>
        <v>0,16x920x778 2,8/2,8 TS340</v>
      </c>
      <c r="D1032" s="437" t="str">
        <f>VLOOKUP(B1032,'Tech. sheet (2)'!A:G,6,FALSE)</f>
        <v>M-920-778-160TS340S2828-RAS BLANK</v>
      </c>
      <c r="E1032" s="436" t="str">
        <f>VLOOKUP(B1032,'Tech. sheet (2)'!A:H,8,FALSE)</f>
        <v>СКРОЛЛ</v>
      </c>
      <c r="F1032" s="436" t="str">
        <f>VLOOKUP(B1032,'Tech. sheet (2)'!A:J,9,FALSE)</f>
        <v>818х895</v>
      </c>
      <c r="G1032" s="436">
        <f>VLOOKUP(B1032,'Tech. sheet (2)'!A:J,10,FALSE)</f>
        <v>1600</v>
      </c>
      <c r="H1032" s="436">
        <f>VLOOKUP(A1032,Register!B:E,4,FALSE)</f>
        <v>32000</v>
      </c>
      <c r="I1032" s="129">
        <v>45181.0</v>
      </c>
      <c r="J1032" s="270"/>
      <c r="K1032" s="270"/>
      <c r="L1032" s="270"/>
      <c r="M1032" s="270"/>
      <c r="N1032" s="270"/>
      <c r="O1032" s="270"/>
      <c r="P1032" s="270"/>
      <c r="Q1032" s="270"/>
      <c r="R1032" s="270"/>
      <c r="S1032" s="270"/>
      <c r="T1032" s="270"/>
      <c r="U1032" s="270"/>
      <c r="V1032" s="270"/>
      <c r="W1032" s="270"/>
      <c r="X1032" s="270"/>
      <c r="Y1032" s="270"/>
      <c r="Z1032" s="270"/>
    </row>
    <row r="1033" ht="15.75" customHeight="1">
      <c r="A1033" s="111" t="s">
        <v>2371</v>
      </c>
      <c r="B1033" s="111" t="str">
        <f>VLOOKUP(A1033,Register!B:D,3,FALSE)</f>
        <v>OT070-ELQ7033A2A  BAO</v>
      </c>
      <c r="C1033" s="525" t="str">
        <f>VLOOKUP(B1033,'Tech. sheet (2)'!A:G,5,FALSE)</f>
        <v>0,17x922x868 2,8/2,8 TH580</v>
      </c>
      <c r="D1033" s="437" t="str">
        <f>VLOOKUP(B1033,'Tech. sheet (2)'!A:G,6,FALSE)</f>
        <v>M-922-868-170TH580S2828-BAO  </v>
      </c>
      <c r="E1033" s="436" t="str">
        <f>VLOOKUP(B1033,'Tech. sheet (2)'!A:H,8,FALSE)</f>
        <v>СКРОЛЛ</v>
      </c>
      <c r="F1033" s="436" t="str">
        <f>VLOOKUP(B1033,'Tech. sheet (2)'!A:J,9,FALSE)</f>
        <v>884х850</v>
      </c>
      <c r="G1033" s="436">
        <f>VLOOKUP(B1033,'Tech. sheet (2)'!A:J,10,FALSE)</f>
        <v>1500</v>
      </c>
      <c r="H1033" s="436">
        <f>VLOOKUP(A1033,Register!B:E,4,FALSE)</f>
        <v>25000</v>
      </c>
      <c r="I1033" s="129">
        <v>45181.0</v>
      </c>
      <c r="J1033" s="270"/>
      <c r="K1033" s="270"/>
      <c r="L1033" s="270"/>
      <c r="M1033" s="270"/>
      <c r="N1033" s="270"/>
      <c r="O1033" s="270"/>
      <c r="P1033" s="270"/>
      <c r="Q1033" s="270"/>
      <c r="R1033" s="270"/>
      <c r="S1033" s="270"/>
      <c r="T1033" s="270"/>
      <c r="U1033" s="270"/>
      <c r="V1033" s="270"/>
      <c r="W1033" s="270"/>
      <c r="X1033" s="270"/>
      <c r="Y1033" s="270"/>
      <c r="Z1033" s="270"/>
    </row>
    <row r="1034" ht="15.75" customHeight="1">
      <c r="A1034" s="111" t="s">
        <v>2372</v>
      </c>
      <c r="B1034" s="111" t="str">
        <f>VLOOKUP(A1034,Register!B:D,3,FALSE)</f>
        <v>OT070-ELQ7033A2A  BAO</v>
      </c>
      <c r="C1034" s="525" t="str">
        <f>VLOOKUP(B1034,'Tech. sheet (2)'!A:G,5,FALSE)</f>
        <v>0,17x922x868 2,8/2,8 TH580</v>
      </c>
      <c r="D1034" s="437" t="str">
        <f>VLOOKUP(B1034,'Tech. sheet (2)'!A:G,6,FALSE)</f>
        <v>M-922-868-170TH580S2828-BAO  </v>
      </c>
      <c r="E1034" s="436" t="str">
        <f>VLOOKUP(B1034,'Tech. sheet (2)'!A:H,8,FALSE)</f>
        <v>СКРОЛЛ</v>
      </c>
      <c r="F1034" s="436" t="str">
        <f>VLOOKUP(B1034,'Tech. sheet (2)'!A:J,9,FALSE)</f>
        <v>884х850</v>
      </c>
      <c r="G1034" s="436">
        <f>VLOOKUP(B1034,'Tech. sheet (2)'!A:J,10,FALSE)</f>
        <v>1500</v>
      </c>
      <c r="H1034" s="436">
        <f>VLOOKUP(A1034,Register!B:E,4,FALSE)</f>
        <v>25000</v>
      </c>
      <c r="I1034" s="129">
        <v>45181.0</v>
      </c>
      <c r="J1034" s="270"/>
      <c r="K1034" s="270"/>
      <c r="L1034" s="270"/>
      <c r="M1034" s="270"/>
      <c r="N1034" s="270"/>
      <c r="O1034" s="270"/>
      <c r="P1034" s="270"/>
      <c r="Q1034" s="270"/>
      <c r="R1034" s="270"/>
      <c r="S1034" s="270"/>
      <c r="T1034" s="270"/>
      <c r="U1034" s="270"/>
      <c r="V1034" s="270"/>
      <c r="W1034" s="270"/>
      <c r="X1034" s="270"/>
      <c r="Y1034" s="270"/>
      <c r="Z1034" s="270"/>
    </row>
    <row r="1035" ht="15.75" customHeight="1">
      <c r="A1035" s="111" t="s">
        <v>2373</v>
      </c>
      <c r="B1035" s="111" t="str">
        <f>VLOOKUP(A1035,Register!B:D,3,FALSE)</f>
        <v>OT070-ELQ7013A4A</v>
      </c>
      <c r="C1035" s="525" t="str">
        <f>VLOOKUP(B1035,'Tech. sheet (2)'!A:G,5,FALSE)</f>
        <v>0,16x922x868 2,0/2,0 TH520</v>
      </c>
      <c r="D1035" s="437" t="str">
        <f>VLOOKUP(B1035,'Tech. sheet (2)'!A:G,6,FALSE)</f>
        <v>M-922-868-160TH520F2020-HBI   </v>
      </c>
      <c r="E1035" s="436" t="str">
        <f>VLOOKUP(B1035,'Tech. sheet (2)'!A:H,8,FALSE)</f>
        <v>СКРОЛЛ</v>
      </c>
      <c r="F1035" s="436" t="str">
        <f>VLOOKUP(B1035,'Tech. sheet (2)'!A:J,9,FALSE)</f>
        <v>884х850</v>
      </c>
      <c r="G1035" s="436">
        <f>VLOOKUP(B1035,'Tech. sheet (2)'!A:J,10,FALSE)</f>
        <v>1500</v>
      </c>
      <c r="H1035" s="436">
        <f>VLOOKUP(A1035,Register!B:E,4,FALSE)</f>
        <v>25000</v>
      </c>
      <c r="I1035" s="129">
        <v>45181.0</v>
      </c>
      <c r="J1035" s="270"/>
      <c r="K1035" s="270"/>
      <c r="L1035" s="270"/>
      <c r="M1035" s="270"/>
      <c r="N1035" s="270"/>
      <c r="O1035" s="270"/>
      <c r="P1035" s="270"/>
      <c r="Q1035" s="270"/>
      <c r="R1035" s="270"/>
      <c r="S1035" s="270"/>
      <c r="T1035" s="270"/>
      <c r="U1035" s="270"/>
      <c r="V1035" s="270"/>
      <c r="W1035" s="270"/>
      <c r="X1035" s="270"/>
      <c r="Y1035" s="270"/>
      <c r="Z1035" s="270"/>
    </row>
    <row r="1036" ht="15.75" customHeight="1">
      <c r="A1036" s="111" t="s">
        <v>2374</v>
      </c>
      <c r="B1036" s="111" t="str">
        <f>VLOOKUP(A1036,Register!B:D,3,FALSE)</f>
        <v>0,17x838x942 ALU/С BAO</v>
      </c>
      <c r="C1036" s="525" t="str">
        <f>VLOOKUP(B1036,'Tech. sheet (2)'!A:G,5,FALSE)</f>
        <v>0,17x838x942 2,0/2,8 TH550</v>
      </c>
      <c r="D1036" s="437" t="str">
        <f>VLOOKUP(B1036,'Tech. sheet (2)'!A:G,6,FALSE)</f>
        <v>T-838-942-170TH550F2820-BAO</v>
      </c>
      <c r="E1036" s="436" t="str">
        <f>VLOOKUP(B1036,'Tech. sheet (2)'!A:H,8,FALSE)</f>
        <v>ПРЯМ</v>
      </c>
      <c r="F1036" s="436" t="str">
        <f>VLOOKUP(B1036,'Tech. sheet (2)'!A:J,9,FALSE)</f>
        <v>917х813</v>
      </c>
      <c r="G1036" s="436">
        <f>VLOOKUP(B1036,'Tech. sheet (2)'!A:J,10,FALSE)</f>
        <v>1500</v>
      </c>
      <c r="H1036" s="436">
        <f>VLOOKUP(A1036,Register!B:E,4,FALSE)</f>
        <v>40000</v>
      </c>
      <c r="I1036" s="129">
        <v>45182.0</v>
      </c>
      <c r="J1036" s="270"/>
      <c r="K1036" s="270"/>
      <c r="L1036" s="270"/>
      <c r="M1036" s="270"/>
      <c r="N1036" s="270"/>
      <c r="O1036" s="270"/>
      <c r="P1036" s="270"/>
      <c r="Q1036" s="270"/>
      <c r="R1036" s="270"/>
      <c r="S1036" s="270"/>
      <c r="T1036" s="270"/>
      <c r="U1036" s="270"/>
      <c r="V1036" s="270"/>
      <c r="W1036" s="270"/>
      <c r="X1036" s="270"/>
      <c r="Y1036" s="270"/>
      <c r="Z1036" s="270"/>
    </row>
    <row r="1037" ht="15.75" customHeight="1">
      <c r="A1037" s="111" t="s">
        <v>2375</v>
      </c>
      <c r="B1037" s="111" t="str">
        <f>VLOOKUP(A1037,Register!B:D,3,FALSE)</f>
        <v>0,17x838x942 ALU/С BAO</v>
      </c>
      <c r="C1037" s="525" t="str">
        <f>VLOOKUP(B1037,'Tech. sheet (2)'!A:G,5,FALSE)</f>
        <v>0,17x838x942 2,0/2,8 TH550</v>
      </c>
      <c r="D1037" s="437" t="str">
        <f>VLOOKUP(B1037,'Tech. sheet (2)'!A:G,6,FALSE)</f>
        <v>T-838-942-170TH550F2820-BAO</v>
      </c>
      <c r="E1037" s="436" t="str">
        <f>VLOOKUP(B1037,'Tech. sheet (2)'!A:H,8,FALSE)</f>
        <v>ПРЯМ</v>
      </c>
      <c r="F1037" s="436" t="str">
        <f>VLOOKUP(B1037,'Tech. sheet (2)'!A:J,9,FALSE)</f>
        <v>917х813</v>
      </c>
      <c r="G1037" s="436">
        <f>VLOOKUP(B1037,'Tech. sheet (2)'!A:J,10,FALSE)</f>
        <v>1500</v>
      </c>
      <c r="H1037" s="436">
        <f>VLOOKUP(A1037,Register!B:E,4,FALSE)</f>
        <v>40000</v>
      </c>
      <c r="I1037" s="129">
        <v>45182.0</v>
      </c>
      <c r="J1037" s="270"/>
      <c r="K1037" s="270"/>
      <c r="L1037" s="270"/>
      <c r="M1037" s="270"/>
      <c r="N1037" s="270"/>
      <c r="O1037" s="270"/>
      <c r="P1037" s="270"/>
      <c r="Q1037" s="270"/>
      <c r="R1037" s="270"/>
      <c r="S1037" s="270"/>
      <c r="T1037" s="270"/>
      <c r="U1037" s="270"/>
      <c r="V1037" s="270"/>
      <c r="W1037" s="270"/>
      <c r="X1037" s="270"/>
      <c r="Y1037" s="270"/>
      <c r="Z1037" s="270"/>
    </row>
    <row r="1038" ht="15.75" customHeight="1">
      <c r="A1038" s="111" t="s">
        <v>2376</v>
      </c>
      <c r="B1038" s="111" t="str">
        <f>VLOOKUP(A1038,Register!B:D,3,FALSE)</f>
        <v>0,14x975x925 G/C USK</v>
      </c>
      <c r="C1038" s="525" t="str">
        <f>VLOOKUP(B1038,'Tech. sheet (2)'!A:G,5,FALSE)</f>
        <v>0,14x975x925 2,8/2,8 TS550</v>
      </c>
      <c r="D1038" s="437" t="str">
        <f>VLOOKUP(B1038,'Tech. sheet (2)'!A:G,6,FALSE)</f>
        <v>T-975-925-140TS550S2828-USK</v>
      </c>
      <c r="E1038" s="436" t="str">
        <f>VLOOKUP(B1038,'Tech. sheet (2)'!A:H,8,FALSE)</f>
        <v>ПРЯМ</v>
      </c>
      <c r="F1038" s="436" t="str">
        <f>VLOOKUP(B1038,'Tech. sheet (2)'!A:J,9,FALSE)</f>
        <v>900 х 950</v>
      </c>
      <c r="G1038" s="436">
        <f>VLOOKUP(B1038,'Tech. sheet (2)'!A:J,10,FALSE)</f>
        <v>1500</v>
      </c>
      <c r="H1038" s="436">
        <f>VLOOKUP(A1038,Register!B:E,4,FALSE)</f>
        <v>27600</v>
      </c>
      <c r="I1038" s="129">
        <v>45182.0</v>
      </c>
      <c r="J1038" s="270"/>
      <c r="K1038" s="270"/>
      <c r="L1038" s="270"/>
      <c r="M1038" s="270"/>
      <c r="N1038" s="270"/>
      <c r="O1038" s="270"/>
      <c r="P1038" s="270"/>
      <c r="Q1038" s="270"/>
      <c r="R1038" s="270"/>
      <c r="S1038" s="270"/>
      <c r="T1038" s="270"/>
      <c r="U1038" s="270"/>
      <c r="V1038" s="270"/>
      <c r="W1038" s="270"/>
      <c r="X1038" s="270"/>
      <c r="Y1038" s="270"/>
      <c r="Z1038" s="270"/>
    </row>
    <row r="1039" ht="15.75" customHeight="1">
      <c r="A1039" s="111" t="s">
        <v>2377</v>
      </c>
      <c r="B1039" s="111" t="str">
        <f>VLOOKUP(A1039,Register!B:D,3,FALSE)</f>
        <v>0,14x975x925 G/C USK</v>
      </c>
      <c r="C1039" s="525" t="str">
        <f>VLOOKUP(B1039,'Tech. sheet (2)'!A:G,5,FALSE)</f>
        <v>0,14x975x925 2,8/2,8 TS550</v>
      </c>
      <c r="D1039" s="437" t="str">
        <f>VLOOKUP(B1039,'Tech. sheet (2)'!A:G,6,FALSE)</f>
        <v>T-975-925-140TS550S2828-USK</v>
      </c>
      <c r="E1039" s="436" t="str">
        <f>VLOOKUP(B1039,'Tech. sheet (2)'!A:H,8,FALSE)</f>
        <v>ПРЯМ</v>
      </c>
      <c r="F1039" s="436" t="str">
        <f>VLOOKUP(B1039,'Tech. sheet (2)'!A:J,9,FALSE)</f>
        <v>900 х 950</v>
      </c>
      <c r="G1039" s="436">
        <f>VLOOKUP(B1039,'Tech. sheet (2)'!A:J,10,FALSE)</f>
        <v>1500</v>
      </c>
      <c r="H1039" s="436">
        <f>VLOOKUP(A1039,Register!B:E,4,FALSE)</f>
        <v>18000</v>
      </c>
      <c r="I1039" s="129">
        <v>45182.0</v>
      </c>
      <c r="J1039" s="270"/>
      <c r="K1039" s="270"/>
      <c r="L1039" s="270"/>
      <c r="M1039" s="270"/>
      <c r="N1039" s="270"/>
      <c r="O1039" s="270"/>
      <c r="P1039" s="270"/>
      <c r="Q1039" s="270"/>
      <c r="R1039" s="270"/>
      <c r="S1039" s="270"/>
      <c r="T1039" s="270"/>
      <c r="U1039" s="270"/>
      <c r="V1039" s="270"/>
      <c r="W1039" s="270"/>
      <c r="X1039" s="270"/>
      <c r="Y1039" s="270"/>
      <c r="Z1039" s="270"/>
    </row>
    <row r="1040" ht="15.75" customHeight="1">
      <c r="A1040" s="111" t="s">
        <v>2378</v>
      </c>
      <c r="B1040" s="111" t="str">
        <f>VLOOKUP(A1040,Register!B:D,3,FALSE)</f>
        <v>0,14x975x925 G/C USK</v>
      </c>
      <c r="C1040" s="525" t="str">
        <f>VLOOKUP(B1040,'Tech. sheet (2)'!A:G,5,FALSE)</f>
        <v>0,14x975x925 2,8/2,8 TS550</v>
      </c>
      <c r="D1040" s="437" t="str">
        <f>VLOOKUP(B1040,'Tech. sheet (2)'!A:G,6,FALSE)</f>
        <v>T-975-925-140TS550S2828-USK</v>
      </c>
      <c r="E1040" s="436" t="str">
        <f>VLOOKUP(B1040,'Tech. sheet (2)'!A:H,8,FALSE)</f>
        <v>ПРЯМ</v>
      </c>
      <c r="F1040" s="436" t="str">
        <f>VLOOKUP(B1040,'Tech. sheet (2)'!A:J,9,FALSE)</f>
        <v>900 х 950</v>
      </c>
      <c r="G1040" s="436">
        <f>VLOOKUP(B1040,'Tech. sheet (2)'!A:J,10,FALSE)</f>
        <v>1500</v>
      </c>
      <c r="H1040" s="436">
        <f>VLOOKUP(A1040,Register!B:E,4,FALSE)</f>
        <v>26000</v>
      </c>
      <c r="I1040" s="129">
        <v>45183.0</v>
      </c>
      <c r="J1040" s="270"/>
      <c r="K1040" s="270"/>
      <c r="L1040" s="270"/>
      <c r="M1040" s="270"/>
      <c r="N1040" s="270"/>
      <c r="O1040" s="270"/>
      <c r="P1040" s="270"/>
      <c r="Q1040" s="270"/>
      <c r="R1040" s="270"/>
      <c r="S1040" s="270"/>
      <c r="T1040" s="270"/>
      <c r="U1040" s="270"/>
      <c r="V1040" s="270"/>
      <c r="W1040" s="270"/>
      <c r="X1040" s="270"/>
      <c r="Y1040" s="270"/>
      <c r="Z1040" s="270"/>
    </row>
    <row r="1041" ht="15.75" customHeight="1">
      <c r="A1041" s="111" t="s">
        <v>2379</v>
      </c>
      <c r="B1041" s="111" t="str">
        <f>VLOOKUP(A1041,Register!B:D,3,FALSE)</f>
        <v>0,19x895x907 BLANK</v>
      </c>
      <c r="C1041" s="525" t="str">
        <f>VLOOKUP(B1041,'Tech. sheet (2)'!A:G,5,FALSE)</f>
        <v>0,19x895x907 2,8/2,0 TH550</v>
      </c>
      <c r="D1041" s="437" t="str">
        <f>VLOOKUP(B1041,'Tech. sheet (2)'!A:G,6,FALSE)</f>
        <v>M-895-907-190TH550F2820-HBI BLANK</v>
      </c>
      <c r="E1041" s="436" t="str">
        <f>VLOOKUP(B1041,'Tech. sheet (2)'!A:H,8,FALSE)</f>
        <v>СКРОЛЛ</v>
      </c>
      <c r="F1041" s="436" t="str">
        <f>VLOOKUP(B1041,'Tech. sheet (2)'!A:J,9,FALSE)</f>
        <v>932х870</v>
      </c>
      <c r="G1041" s="436">
        <f>VLOOKUP(B1041,'Tech. sheet (2)'!A:J,10,FALSE)</f>
        <v>1500</v>
      </c>
      <c r="H1041" s="436">
        <f>VLOOKUP(A1041,Register!B:E,4,FALSE)</f>
        <v>40000</v>
      </c>
      <c r="I1041" s="129">
        <v>45183.0</v>
      </c>
      <c r="J1041" s="270"/>
      <c r="K1041" s="270"/>
      <c r="L1041" s="270"/>
      <c r="M1041" s="270"/>
      <c r="N1041" s="270"/>
      <c r="O1041" s="270"/>
      <c r="P1041" s="270"/>
      <c r="Q1041" s="270"/>
      <c r="R1041" s="270"/>
      <c r="S1041" s="270"/>
      <c r="T1041" s="270"/>
      <c r="U1041" s="270"/>
      <c r="V1041" s="270"/>
      <c r="W1041" s="270"/>
      <c r="X1041" s="270"/>
      <c r="Y1041" s="270"/>
      <c r="Z1041" s="270"/>
    </row>
    <row r="1042" ht="15.75" customHeight="1">
      <c r="A1042" s="111" t="s">
        <v>2380</v>
      </c>
      <c r="B1042" s="111" t="str">
        <f>VLOOKUP(A1042,Register!B:D,3,FALSE)</f>
        <v>0,19x895x907 BLANK</v>
      </c>
      <c r="C1042" s="525" t="str">
        <f>VLOOKUP(B1042,'Tech. sheet (2)'!A:G,5,FALSE)</f>
        <v>0,19x895x907 2,8/2,0 TH550</v>
      </c>
      <c r="D1042" s="437" t="str">
        <f>VLOOKUP(B1042,'Tech. sheet (2)'!A:G,6,FALSE)</f>
        <v>M-895-907-190TH550F2820-HBI BLANK</v>
      </c>
      <c r="E1042" s="436" t="str">
        <f>VLOOKUP(B1042,'Tech. sheet (2)'!A:H,8,FALSE)</f>
        <v>СКРОЛЛ</v>
      </c>
      <c r="F1042" s="436" t="str">
        <f>VLOOKUP(B1042,'Tech. sheet (2)'!A:J,9,FALSE)</f>
        <v>932х870</v>
      </c>
      <c r="G1042" s="436">
        <f>VLOOKUP(B1042,'Tech. sheet (2)'!A:J,10,FALSE)</f>
        <v>1500</v>
      </c>
      <c r="H1042" s="436">
        <f>VLOOKUP(A1042,Register!B:E,4,FALSE)</f>
        <v>40000</v>
      </c>
      <c r="I1042" s="129">
        <v>45183.0</v>
      </c>
      <c r="J1042" s="270"/>
      <c r="K1042" s="270"/>
      <c r="L1042" s="270"/>
      <c r="M1042" s="270"/>
      <c r="N1042" s="270"/>
      <c r="O1042" s="270"/>
      <c r="P1042" s="270"/>
      <c r="Q1042" s="270"/>
      <c r="R1042" s="270"/>
      <c r="S1042" s="270"/>
      <c r="T1042" s="270"/>
      <c r="U1042" s="270"/>
      <c r="V1042" s="270"/>
      <c r="W1042" s="270"/>
      <c r="X1042" s="270"/>
      <c r="Y1042" s="270"/>
      <c r="Z1042" s="270"/>
    </row>
    <row r="1043" ht="15.75" customHeight="1">
      <c r="A1043" s="111" t="s">
        <v>2383</v>
      </c>
      <c r="B1043" s="111" t="str">
        <f>VLOOKUP(A1043,Register!B:D,3,FALSE)</f>
        <v>0,16x942x790 ALU/С</v>
      </c>
      <c r="C1043" s="525" t="str">
        <f>VLOOKUP(B1043,'Tech. sheet (2)'!A:G,5,FALSE)</f>
        <v>0,16x942x790 2,0/2,0 TS340</v>
      </c>
      <c r="D1043" s="437" t="str">
        <f>VLOOKUP(B1043,'Tech. sheet (2)'!A:G,6,FALSE)</f>
        <v>M-942-790-160TS340S2020-RAS</v>
      </c>
      <c r="E1043" s="436" t="str">
        <f>VLOOKUP(B1043,'Tech. sheet (2)'!A:H,8,FALSE)</f>
        <v>СКРОЛЛ</v>
      </c>
      <c r="F1043" s="436" t="str">
        <f>VLOOKUP(B1043,'Tech. sheet (2)'!A:J,9,FALSE)</f>
        <v>830х917</v>
      </c>
      <c r="G1043" s="436">
        <f>VLOOKUP(B1043,'Tech. sheet (2)'!A:J,10,FALSE)</f>
        <v>1700</v>
      </c>
      <c r="H1043" s="436">
        <f>VLOOKUP(A1043,Register!B:E,4,FALSE)</f>
        <v>25000</v>
      </c>
      <c r="I1043" s="129">
        <v>45187.0</v>
      </c>
      <c r="J1043" s="270"/>
      <c r="K1043" s="270"/>
      <c r="L1043" s="270"/>
      <c r="M1043" s="270"/>
      <c r="N1043" s="270"/>
      <c r="O1043" s="270"/>
      <c r="P1043" s="270"/>
      <c r="Q1043" s="270"/>
      <c r="R1043" s="270"/>
      <c r="S1043" s="270"/>
      <c r="T1043" s="270"/>
      <c r="U1043" s="270"/>
      <c r="V1043" s="270"/>
      <c r="W1043" s="270"/>
      <c r="X1043" s="270"/>
      <c r="Y1043" s="270"/>
      <c r="Z1043" s="270"/>
    </row>
    <row r="1044" ht="15.75" customHeight="1">
      <c r="A1044" s="111" t="s">
        <v>2384</v>
      </c>
      <c r="B1044" s="111" t="str">
        <f>VLOOKUP(A1044,Register!B:D,3,FALSE)</f>
        <v>0,16x942x790 ALU/С</v>
      </c>
      <c r="C1044" s="525" t="str">
        <f>VLOOKUP(B1044,'Tech. sheet (2)'!A:G,5,FALSE)</f>
        <v>0,16x942x790 2,0/2,0 TS340</v>
      </c>
      <c r="D1044" s="437" t="str">
        <f>VLOOKUP(B1044,'Tech. sheet (2)'!A:G,6,FALSE)</f>
        <v>M-942-790-160TS340S2020-RAS</v>
      </c>
      <c r="E1044" s="436" t="str">
        <f>VLOOKUP(B1044,'Tech. sheet (2)'!A:H,8,FALSE)</f>
        <v>СКРОЛЛ</v>
      </c>
      <c r="F1044" s="436" t="str">
        <f>VLOOKUP(B1044,'Tech. sheet (2)'!A:J,9,FALSE)</f>
        <v>830х917</v>
      </c>
      <c r="G1044" s="436">
        <f>VLOOKUP(B1044,'Tech. sheet (2)'!A:J,10,FALSE)</f>
        <v>1700</v>
      </c>
      <c r="H1044" s="436">
        <f>VLOOKUP(A1044,Register!B:E,4,FALSE)</f>
        <v>25000</v>
      </c>
      <c r="I1044" s="129">
        <v>45187.0</v>
      </c>
      <c r="J1044" s="270"/>
      <c r="K1044" s="270"/>
      <c r="L1044" s="270"/>
      <c r="M1044" s="270"/>
      <c r="N1044" s="270"/>
      <c r="O1044" s="270"/>
      <c r="P1044" s="270"/>
      <c r="Q1044" s="270"/>
      <c r="R1044" s="270"/>
      <c r="S1044" s="270"/>
      <c r="T1044" s="270"/>
      <c r="U1044" s="270"/>
      <c r="V1044" s="270"/>
      <c r="W1044" s="270"/>
      <c r="X1044" s="270"/>
      <c r="Y1044" s="270"/>
      <c r="Z1044" s="270"/>
    </row>
    <row r="1045" ht="15.75" customHeight="1">
      <c r="A1045" s="111" t="s">
        <v>2385</v>
      </c>
      <c r="B1045" s="111" t="str">
        <f>VLOOKUP(A1045,Register!B:D,3,FALSE)</f>
        <v>0,18x860x873 BAO BLANK</v>
      </c>
      <c r="C1045" s="525" t="str">
        <f>VLOOKUP(B1045,'Tech. sheet (2)'!A:G,5,FALSE)</f>
        <v>0,18x860x873 2,0/2,8 TH550</v>
      </c>
      <c r="D1045" s="437" t="str">
        <f>VLOOKUP(B1045,'Tech. sheet (2)'!A:G,6,FALSE)</f>
        <v>M-860-873-180TH550F2820-BAO BLANK </v>
      </c>
      <c r="E1045" s="436" t="str">
        <f>VLOOKUP(B1045,'Tech. sheet (2)'!A:H,8,FALSE)</f>
        <v>СКРОЛЛ</v>
      </c>
      <c r="F1045" s="436" t="str">
        <f>VLOOKUP(B1045,'Tech. sheet (2)'!A:J,9,FALSE)</f>
        <v>903х844</v>
      </c>
      <c r="G1045" s="436">
        <f>VLOOKUP(B1045,'Tech. sheet (2)'!A:J,10,FALSE)</f>
        <v>1500</v>
      </c>
      <c r="H1045" s="436">
        <f>VLOOKUP(A1045,Register!B:E,4,FALSE)</f>
        <v>40000</v>
      </c>
      <c r="I1045" s="129">
        <v>45187.0</v>
      </c>
      <c r="J1045" s="270"/>
      <c r="K1045" s="270"/>
      <c r="L1045" s="270"/>
      <c r="M1045" s="270"/>
      <c r="N1045" s="270"/>
      <c r="O1045" s="270"/>
      <c r="P1045" s="270"/>
      <c r="Q1045" s="270"/>
      <c r="R1045" s="270"/>
      <c r="S1045" s="270"/>
      <c r="T1045" s="270"/>
      <c r="U1045" s="270"/>
      <c r="V1045" s="270"/>
      <c r="W1045" s="270"/>
      <c r="X1045" s="270"/>
      <c r="Y1045" s="270"/>
      <c r="Z1045" s="270"/>
    </row>
    <row r="1046" ht="15.75" customHeight="1">
      <c r="A1046" s="111" t="s">
        <v>2386</v>
      </c>
      <c r="B1046" s="111" t="str">
        <f>VLOOKUP(A1046,Register!B:D,3,FALSE)</f>
        <v>0,14x913x766 USK A08</v>
      </c>
      <c r="C1046" s="525" t="str">
        <f>VLOOKUP(B1046,'Tech. sheet (2)'!A:G,5,FALSE)</f>
        <v>0,14x913x766 2,0/2,0 TS480</v>
      </c>
      <c r="D1046" s="437" t="str">
        <f>VLOOKUP(B1046,'Tech. sheet (2)'!A:G,6,FALSE)</f>
        <v>M-913-766-140TS480S2020-USK</v>
      </c>
      <c r="E1046" s="436" t="str">
        <f>VLOOKUP(B1046,'Tech. sheet (2)'!A:H,8,FALSE)</f>
        <v>СКРОЛЛ</v>
      </c>
      <c r="F1046" s="436" t="str">
        <f>VLOOKUP(B1046,'Tech. sheet (2)'!A:J,9,FALSE)</f>
        <v>770х869</v>
      </c>
      <c r="G1046" s="436">
        <f>VLOOKUP(B1046,'Tech. sheet (2)'!A:J,10,FALSE)</f>
        <v>1500</v>
      </c>
      <c r="H1046" s="436">
        <f>VLOOKUP(A1046,Register!B:E,4,FALSE)</f>
        <v>30000</v>
      </c>
      <c r="I1046" s="129">
        <v>45187.0</v>
      </c>
      <c r="J1046" s="270"/>
      <c r="K1046" s="270"/>
      <c r="L1046" s="270"/>
      <c r="M1046" s="270"/>
      <c r="N1046" s="270"/>
      <c r="O1046" s="270"/>
      <c r="P1046" s="270"/>
      <c r="Q1046" s="270"/>
      <c r="R1046" s="270"/>
      <c r="S1046" s="270"/>
      <c r="T1046" s="270"/>
      <c r="U1046" s="270"/>
      <c r="V1046" s="270"/>
      <c r="W1046" s="270"/>
      <c r="X1046" s="270"/>
      <c r="Y1046" s="270"/>
      <c r="Z1046" s="270"/>
    </row>
    <row r="1047" ht="15.75" customHeight="1">
      <c r="A1047" s="111" t="s">
        <v>2387</v>
      </c>
      <c r="B1047" s="111" t="str">
        <f>VLOOKUP(A1047,Register!B:D,3,FALSE)</f>
        <v>0,14x913x766 USK A08</v>
      </c>
      <c r="C1047" s="525" t="str">
        <f>VLOOKUP(B1047,'Tech. sheet (2)'!A:G,5,FALSE)</f>
        <v>0,14x913x766 2,0/2,0 TS480</v>
      </c>
      <c r="D1047" s="437" t="str">
        <f>VLOOKUP(B1047,'Tech. sheet (2)'!A:G,6,FALSE)</f>
        <v>M-913-766-140TS480S2020-USK</v>
      </c>
      <c r="E1047" s="436" t="str">
        <f>VLOOKUP(B1047,'Tech. sheet (2)'!A:H,8,FALSE)</f>
        <v>СКРОЛЛ</v>
      </c>
      <c r="F1047" s="436" t="str">
        <f>VLOOKUP(B1047,'Tech. sheet (2)'!A:J,9,FALSE)</f>
        <v>770х869</v>
      </c>
      <c r="G1047" s="436">
        <f>VLOOKUP(B1047,'Tech. sheet (2)'!A:J,10,FALSE)</f>
        <v>1500</v>
      </c>
      <c r="H1047" s="436">
        <f>VLOOKUP(A1047,Register!B:E,4,FALSE)</f>
        <v>20000</v>
      </c>
      <c r="I1047" s="129">
        <v>45188.0</v>
      </c>
      <c r="J1047" s="270"/>
      <c r="K1047" s="270"/>
      <c r="L1047" s="270"/>
      <c r="M1047" s="270"/>
      <c r="N1047" s="270"/>
      <c r="O1047" s="270"/>
      <c r="P1047" s="270"/>
      <c r="Q1047" s="270"/>
      <c r="R1047" s="270"/>
      <c r="S1047" s="270"/>
      <c r="T1047" s="270"/>
      <c r="U1047" s="270"/>
      <c r="V1047" s="270"/>
      <c r="W1047" s="270"/>
      <c r="X1047" s="270"/>
      <c r="Y1047" s="270"/>
      <c r="Z1047" s="270"/>
    </row>
    <row r="1048" ht="15.75" customHeight="1">
      <c r="A1048" s="111" t="s">
        <v>2388</v>
      </c>
      <c r="B1048" s="111" t="str">
        <f>VLOOKUP(A1048,Register!B:D,3,FALSE)</f>
        <v>0,17x838x942 ALU/С BAO</v>
      </c>
      <c r="C1048" s="525" t="str">
        <f>VLOOKUP(B1048,'Tech. sheet (2)'!A:G,5,FALSE)</f>
        <v>0,17x838x942 2,0/2,8 TH550</v>
      </c>
      <c r="D1048" s="437" t="str">
        <f>VLOOKUP(B1048,'Tech. sheet (2)'!A:G,6,FALSE)</f>
        <v>T-838-942-170TH550F2820-BAO</v>
      </c>
      <c r="E1048" s="436" t="str">
        <f>VLOOKUP(B1048,'Tech. sheet (2)'!A:H,8,FALSE)</f>
        <v>ПРЯМ</v>
      </c>
      <c r="F1048" s="436" t="str">
        <f>VLOOKUP(B1048,'Tech. sheet (2)'!A:J,9,FALSE)</f>
        <v>917х813</v>
      </c>
      <c r="G1048" s="436">
        <f>VLOOKUP(B1048,'Tech. sheet (2)'!A:J,10,FALSE)</f>
        <v>1500</v>
      </c>
      <c r="H1048" s="436">
        <f>VLOOKUP(A1048,Register!B:E,4,FALSE)</f>
        <v>40000</v>
      </c>
      <c r="I1048" s="129">
        <v>45188.0</v>
      </c>
      <c r="J1048" s="270"/>
      <c r="K1048" s="270"/>
      <c r="L1048" s="270"/>
      <c r="M1048" s="270"/>
      <c r="N1048" s="270"/>
      <c r="O1048" s="270"/>
      <c r="P1048" s="270"/>
      <c r="Q1048" s="270"/>
      <c r="R1048" s="270"/>
      <c r="S1048" s="270"/>
      <c r="T1048" s="270"/>
      <c r="U1048" s="270"/>
      <c r="V1048" s="270"/>
      <c r="W1048" s="270"/>
      <c r="X1048" s="270"/>
      <c r="Y1048" s="270"/>
      <c r="Z1048" s="270"/>
    </row>
    <row r="1049" ht="15.75" customHeight="1">
      <c r="A1049" s="111" t="s">
        <v>2389</v>
      </c>
      <c r="B1049" s="111" t="str">
        <f>VLOOKUP(A1049,Register!B:D,3,FALSE)</f>
        <v>OT070-ELQ7022A5A 21Е</v>
      </c>
      <c r="C1049" s="525" t="str">
        <f>VLOOKUP(B1049,'Tech. sheet (2)'!A:G,5,FALSE)</f>
        <v>0,17x922x868 5,6/2,8 TH580</v>
      </c>
      <c r="D1049" s="437" t="str">
        <f>VLOOKUP(B1049,'Tech. sheet (2)'!A:G,6,FALSE)</f>
        <v>M-922-868-170TH580S5628-USK</v>
      </c>
      <c r="E1049" s="436" t="str">
        <f>VLOOKUP(B1049,'Tech. sheet (2)'!A:H,8,FALSE)</f>
        <v>СКРОЛЛ</v>
      </c>
      <c r="F1049" s="436" t="str">
        <f>VLOOKUP(B1049,'Tech. sheet (2)'!A:J,9,FALSE)</f>
        <v>884х850</v>
      </c>
      <c r="G1049" s="436">
        <f>VLOOKUP(B1049,'Tech. sheet (2)'!A:J,10,FALSE)</f>
        <v>1500</v>
      </c>
      <c r="H1049" s="436">
        <f>VLOOKUP(A1049,Register!B:E,4,FALSE)</f>
        <v>12000</v>
      </c>
      <c r="I1049" s="129">
        <v>45188.0</v>
      </c>
      <c r="J1049" s="270"/>
      <c r="K1049" s="270"/>
      <c r="L1049" s="270"/>
      <c r="M1049" s="270"/>
      <c r="N1049" s="270"/>
      <c r="O1049" s="270"/>
      <c r="P1049" s="270"/>
      <c r="Q1049" s="270"/>
      <c r="R1049" s="270"/>
      <c r="S1049" s="270"/>
      <c r="T1049" s="270"/>
      <c r="U1049" s="270"/>
      <c r="V1049" s="270"/>
      <c r="W1049" s="270"/>
      <c r="X1049" s="270"/>
      <c r="Y1049" s="270"/>
      <c r="Z1049" s="270"/>
    </row>
    <row r="1050" ht="15.75" customHeight="1">
      <c r="A1050" s="111" t="s">
        <v>2390</v>
      </c>
      <c r="B1050" s="111" t="str">
        <f>VLOOKUP(A1050,Register!B:D,3,FALSE)</f>
        <v>OT070-ELQ7013A9A  BAO</v>
      </c>
      <c r="C1050" s="525" t="str">
        <f>VLOOKUP(B1050,'Tech. sheet (2)'!A:G,5,FALSE)</f>
        <v>0,17x922x868 2,8/2,8 TH580</v>
      </c>
      <c r="D1050" s="437" t="str">
        <f>VLOOKUP(B1050,'Tech. sheet (2)'!A:G,6,FALSE)</f>
        <v>M-922-868-170TH580S2828-BAO  </v>
      </c>
      <c r="E1050" s="436" t="str">
        <f>VLOOKUP(B1050,'Tech. sheet (2)'!A:H,8,FALSE)</f>
        <v>СКРОЛЛ</v>
      </c>
      <c r="F1050" s="436" t="str">
        <f>VLOOKUP(B1050,'Tech. sheet (2)'!A:J,9,FALSE)</f>
        <v>884х850</v>
      </c>
      <c r="G1050" s="436">
        <f>VLOOKUP(B1050,'Tech. sheet (2)'!A:J,10,FALSE)</f>
        <v>1500</v>
      </c>
      <c r="H1050" s="436">
        <f>VLOOKUP(A1050,Register!B:E,4,FALSE)</f>
        <v>7800</v>
      </c>
      <c r="I1050" s="129">
        <v>45188.0</v>
      </c>
      <c r="J1050" s="270"/>
      <c r="K1050" s="270"/>
      <c r="L1050" s="270"/>
      <c r="M1050" s="270"/>
      <c r="N1050" s="270"/>
      <c r="O1050" s="270"/>
      <c r="P1050" s="270"/>
      <c r="Q1050" s="270"/>
      <c r="R1050" s="270"/>
      <c r="S1050" s="270"/>
      <c r="T1050" s="270"/>
      <c r="U1050" s="270"/>
      <c r="V1050" s="270"/>
      <c r="W1050" s="270"/>
      <c r="X1050" s="270"/>
      <c r="Y1050" s="270"/>
      <c r="Z1050" s="270"/>
    </row>
    <row r="1051" ht="15.75" customHeight="1">
      <c r="A1051" s="111" t="s">
        <v>2391</v>
      </c>
      <c r="B1051" s="111" t="str">
        <f>VLOOKUP(A1051,Register!B:D,3,FALSE)</f>
        <v>0,17x922x868 HBI TH550 BLANK</v>
      </c>
      <c r="C1051" s="525" t="str">
        <f>VLOOKUP(B1051,'Tech. sheet (2)'!A:G,5,FALSE)</f>
        <v>0,17x922x868 2,8/2,8 TH550</v>
      </c>
      <c r="D1051" s="437" t="str">
        <f>VLOOKUP(B1051,'Tech. sheet (2)'!A:G,6,FALSE)</f>
        <v>M-922-868-170TH550F2828-HBI BLANK</v>
      </c>
      <c r="E1051" s="436" t="str">
        <f>VLOOKUP(B1051,'Tech. sheet (2)'!A:H,8,FALSE)</f>
        <v>СКРОЛЛ</v>
      </c>
      <c r="F1051" s="436" t="str">
        <f>VLOOKUP(B1051,'Tech. sheet (2)'!A:J,9,FALSE)</f>
        <v>884х850</v>
      </c>
      <c r="G1051" s="436">
        <f>VLOOKUP(B1051,'Tech. sheet (2)'!A:J,10,FALSE)</f>
        <v>1500</v>
      </c>
      <c r="H1051" s="436">
        <f>VLOOKUP(A1051,Register!B:E,4,FALSE)</f>
        <v>13000</v>
      </c>
      <c r="I1051" s="129">
        <v>45188.0</v>
      </c>
      <c r="J1051" s="270"/>
      <c r="K1051" s="270"/>
      <c r="L1051" s="270"/>
      <c r="M1051" s="270"/>
      <c r="N1051" s="270"/>
      <c r="O1051" s="270"/>
      <c r="P1051" s="270"/>
      <c r="Q1051" s="270"/>
      <c r="R1051" s="270"/>
      <c r="S1051" s="270"/>
      <c r="T1051" s="270"/>
      <c r="U1051" s="270"/>
      <c r="V1051" s="270"/>
      <c r="W1051" s="270"/>
      <c r="X1051" s="270"/>
      <c r="Y1051" s="270"/>
      <c r="Z1051" s="270"/>
    </row>
    <row r="1052" ht="15.75" customHeight="1">
      <c r="A1052" s="111" t="s">
        <v>2392</v>
      </c>
      <c r="B1052" s="111" t="str">
        <f>VLOOKUP(A1052,Register!B:D,3,FALSE)</f>
        <v>0,17x896x795 BLANK USK</v>
      </c>
      <c r="C1052" s="525" t="str">
        <f>VLOOKUP(B1052,'Tech. sheet (2)'!A:G,5,FALSE)</f>
        <v>0,17x896x795 2,8/2,8 TH550</v>
      </c>
      <c r="D1052" s="437" t="str">
        <f>VLOOKUP(B1052,'Tech. sheet (2)'!A:G,6,FALSE)</f>
        <v>T-896-795-170TH550F2828-USK BLANK</v>
      </c>
      <c r="E1052" s="436" t="str">
        <f>VLOOKUP(B1052,'Tech. sheet (2)'!A:H,8,FALSE)</f>
        <v>ПРЯМ</v>
      </c>
      <c r="F1052" s="436" t="str">
        <f>VLOOKUP(B1052,'Tech. sheet (2)'!A:J,9,FALSE)</f>
        <v>770х869</v>
      </c>
      <c r="G1052" s="436">
        <f>VLOOKUP(B1052,'Tech. sheet (2)'!A:J,10,FALSE)</f>
        <v>1500</v>
      </c>
      <c r="H1052" s="436">
        <f>VLOOKUP(A1052,Register!B:E,4,FALSE)</f>
        <v>22000</v>
      </c>
      <c r="I1052" s="129">
        <v>45189.0</v>
      </c>
      <c r="J1052" s="270"/>
      <c r="K1052" s="270"/>
      <c r="L1052" s="270"/>
      <c r="M1052" s="270"/>
      <c r="N1052" s="270"/>
      <c r="O1052" s="270"/>
      <c r="P1052" s="270"/>
      <c r="Q1052" s="270"/>
      <c r="R1052" s="270"/>
      <c r="S1052" s="270"/>
      <c r="T1052" s="270"/>
      <c r="U1052" s="270"/>
      <c r="V1052" s="270"/>
      <c r="W1052" s="270"/>
      <c r="X1052" s="270"/>
      <c r="Y1052" s="270"/>
      <c r="Z1052" s="270"/>
    </row>
    <row r="1053" ht="15.75" customHeight="1">
      <c r="A1053" s="111" t="s">
        <v>2393</v>
      </c>
      <c r="B1053" s="111" t="str">
        <f>VLOOKUP(A1053,Register!B:D,3,FALSE)</f>
        <v>0,17x896x795 BAO BLANK</v>
      </c>
      <c r="C1053" s="525" t="str">
        <f>VLOOKUP(B1053,'Tech. sheet (2)'!A:G,5,FALSE)</f>
        <v>0,17x896x795 2,8/2,8 TH550</v>
      </c>
      <c r="D1053" s="437" t="str">
        <f>VLOOKUP(B1053,'Tech. sheet (2)'!A:G,6,FALSE)</f>
        <v>T-896-795-170TH550F2828-BAO BLANK</v>
      </c>
      <c r="E1053" s="436" t="str">
        <f>VLOOKUP(B1053,'Tech. sheet (2)'!A:H,8,FALSE)</f>
        <v>ПРЯМ</v>
      </c>
      <c r="F1053" s="436" t="str">
        <f>VLOOKUP(B1053,'Tech. sheet (2)'!A:J,9,FALSE)</f>
        <v>770х869</v>
      </c>
      <c r="G1053" s="436">
        <f>VLOOKUP(B1053,'Tech. sheet (2)'!A:J,10,FALSE)</f>
        <v>1500</v>
      </c>
      <c r="H1053" s="436">
        <f>VLOOKUP(A1053,Register!B:E,4,FALSE)</f>
        <v>40000</v>
      </c>
      <c r="I1053" s="129">
        <v>45189.0</v>
      </c>
      <c r="J1053" s="270"/>
      <c r="K1053" s="270"/>
      <c r="L1053" s="270"/>
      <c r="M1053" s="270"/>
      <c r="N1053" s="270"/>
      <c r="O1053" s="270"/>
      <c r="P1053" s="270"/>
      <c r="Q1053" s="270"/>
      <c r="R1053" s="270"/>
      <c r="S1053" s="270"/>
      <c r="T1053" s="270"/>
      <c r="U1053" s="270"/>
      <c r="V1053" s="270"/>
      <c r="W1053" s="270"/>
      <c r="X1053" s="270"/>
      <c r="Y1053" s="270"/>
      <c r="Z1053" s="270"/>
    </row>
    <row r="1054" ht="15.75" customHeight="1">
      <c r="A1054" s="111" t="s">
        <v>2394</v>
      </c>
      <c r="B1054" s="111" t="str">
        <f>VLOOKUP(A1054,Register!B:D,3,FALSE)</f>
        <v>0,17x896x795 BAO BLANK</v>
      </c>
      <c r="C1054" s="525" t="str">
        <f>VLOOKUP(B1054,'Tech. sheet (2)'!A:G,5,FALSE)</f>
        <v>0,17x896x795 2,8/2,8 TH550</v>
      </c>
      <c r="D1054" s="437" t="str">
        <f>VLOOKUP(B1054,'Tech. sheet (2)'!A:G,6,FALSE)</f>
        <v>T-896-795-170TH550F2828-BAO BLANK</v>
      </c>
      <c r="E1054" s="436" t="str">
        <f>VLOOKUP(B1054,'Tech. sheet (2)'!A:H,8,FALSE)</f>
        <v>ПРЯМ</v>
      </c>
      <c r="F1054" s="436" t="str">
        <f>VLOOKUP(B1054,'Tech. sheet (2)'!A:J,9,FALSE)</f>
        <v>770х869</v>
      </c>
      <c r="G1054" s="436">
        <f>VLOOKUP(B1054,'Tech. sheet (2)'!A:J,10,FALSE)</f>
        <v>1500</v>
      </c>
      <c r="H1054" s="436">
        <f>VLOOKUP(A1054,Register!B:E,4,FALSE)</f>
        <v>40000</v>
      </c>
      <c r="I1054" s="129">
        <v>45189.0</v>
      </c>
      <c r="J1054" s="270"/>
      <c r="K1054" s="270"/>
      <c r="L1054" s="270"/>
      <c r="M1054" s="270"/>
      <c r="N1054" s="270"/>
      <c r="O1054" s="270"/>
      <c r="P1054" s="270"/>
      <c r="Q1054" s="270"/>
      <c r="R1054" s="270"/>
      <c r="S1054" s="270"/>
      <c r="T1054" s="270"/>
      <c r="U1054" s="270"/>
      <c r="V1054" s="270"/>
      <c r="W1054" s="270"/>
      <c r="X1054" s="270"/>
      <c r="Y1054" s="270"/>
      <c r="Z1054" s="270"/>
    </row>
    <row r="1055" ht="15.75" customHeight="1">
      <c r="A1055" s="111" t="s">
        <v>2395</v>
      </c>
      <c r="B1055" s="111" t="str">
        <f>VLOOKUP(A1055,Register!B:D,3,FALSE)</f>
        <v>0,18x896x795 USK BLANK</v>
      </c>
      <c r="C1055" s="525" t="str">
        <f>VLOOKUP(B1055,'Tech. sheet (2)'!A:G,5,FALSE)</f>
        <v>0,18x896x795 2,8/5,0 TH550</v>
      </c>
      <c r="D1055" s="437" t="str">
        <f>VLOOKUP(B1055,'Tech. sheet (2)'!A:G,6,FALSE)</f>
        <v>T-896-795-180TH550F2850-USK BLANK </v>
      </c>
      <c r="E1055" s="436" t="str">
        <f>VLOOKUP(B1055,'Tech. sheet (2)'!A:H,8,FALSE)</f>
        <v>ПРЯМ</v>
      </c>
      <c r="F1055" s="436" t="str">
        <f>VLOOKUP(B1055,'Tech. sheet (2)'!A:J,9,FALSE)</f>
        <v>770х869</v>
      </c>
      <c r="G1055" s="436">
        <f>VLOOKUP(B1055,'Tech. sheet (2)'!A:J,10,FALSE)</f>
        <v>1500</v>
      </c>
      <c r="H1055" s="436">
        <f>VLOOKUP(A1055,Register!B:E,4,FALSE)</f>
        <v>8000</v>
      </c>
      <c r="I1055" s="129">
        <v>45190.0</v>
      </c>
      <c r="J1055" s="270"/>
      <c r="K1055" s="270"/>
      <c r="L1055" s="270"/>
      <c r="M1055" s="270"/>
      <c r="N1055" s="270"/>
      <c r="O1055" s="270"/>
      <c r="P1055" s="270"/>
      <c r="Q1055" s="270"/>
      <c r="R1055" s="270"/>
      <c r="S1055" s="270"/>
      <c r="T1055" s="270"/>
      <c r="U1055" s="270"/>
      <c r="V1055" s="270"/>
      <c r="W1055" s="270"/>
      <c r="X1055" s="270"/>
      <c r="Y1055" s="270"/>
      <c r="Z1055" s="270"/>
    </row>
    <row r="1056" ht="15.75" customHeight="1">
      <c r="A1056" s="111" t="s">
        <v>2396</v>
      </c>
      <c r="B1056" s="111" t="str">
        <f>VLOOKUP(A1056,Register!B:D,3,FALSE)</f>
        <v>0,18x896x795 BAO BLANK</v>
      </c>
      <c r="C1056" s="525" t="str">
        <f>VLOOKUP(B1056,'Tech. sheet (2)'!A:G,5,FALSE)</f>
        <v>0,18x896x795 2,8/5,0 TH550</v>
      </c>
      <c r="D1056" s="437" t="str">
        <f>VLOOKUP(B1056,'Tech. sheet (2)'!A:G,6,FALSE)</f>
        <v>T-896-795-180TH550F2850-BAO BLANK</v>
      </c>
      <c r="E1056" s="436" t="str">
        <f>VLOOKUP(B1056,'Tech. sheet (2)'!A:H,8,FALSE)</f>
        <v>ПРЯМ</v>
      </c>
      <c r="F1056" s="436" t="str">
        <f>VLOOKUP(B1056,'Tech. sheet (2)'!A:J,9,FALSE)</f>
        <v>770х869</v>
      </c>
      <c r="G1056" s="436">
        <f>VLOOKUP(B1056,'Tech. sheet (2)'!A:J,10,FALSE)</f>
        <v>1500</v>
      </c>
      <c r="H1056" s="436">
        <f>VLOOKUP(A1056,Register!B:E,4,FALSE)</f>
        <v>40000</v>
      </c>
      <c r="I1056" s="129">
        <v>45190.0</v>
      </c>
      <c r="J1056" s="270"/>
      <c r="K1056" s="270"/>
      <c r="L1056" s="270"/>
      <c r="M1056" s="270"/>
      <c r="N1056" s="270"/>
      <c r="O1056" s="270"/>
      <c r="P1056" s="270"/>
      <c r="Q1056" s="270"/>
      <c r="R1056" s="270"/>
      <c r="S1056" s="270"/>
      <c r="T1056" s="270"/>
      <c r="U1056" s="270"/>
      <c r="V1056" s="270"/>
      <c r="W1056" s="270"/>
      <c r="X1056" s="270"/>
      <c r="Y1056" s="270"/>
      <c r="Z1056" s="270"/>
    </row>
    <row r="1057" ht="15.75" customHeight="1">
      <c r="A1057" s="111" t="s">
        <v>2397</v>
      </c>
      <c r="B1057" s="111" t="str">
        <f>VLOOKUP(A1057,Register!B:D,3,FALSE)</f>
        <v>0,18x896x795 BLANK</v>
      </c>
      <c r="C1057" s="525" t="str">
        <f>VLOOKUP(B1057,'Tech. sheet (2)'!A:G,5,FALSE)</f>
        <v>0,18x896x795 2,8/5,0 TH550</v>
      </c>
      <c r="D1057" s="437" t="str">
        <f>VLOOKUP(B1057,'Tech. sheet (2)'!A:G,6,FALSE)</f>
        <v>T-896-795-180TH550F2850-HBI BLANK</v>
      </c>
      <c r="E1057" s="436" t="str">
        <f>VLOOKUP(B1057,'Tech. sheet (2)'!A:H,8,FALSE)</f>
        <v>ПРЯМ</v>
      </c>
      <c r="F1057" s="436" t="str">
        <f>VLOOKUP(B1057,'Tech. sheet (2)'!A:J,9,FALSE)</f>
        <v>770х869</v>
      </c>
      <c r="G1057" s="436">
        <f>VLOOKUP(B1057,'Tech. sheet (2)'!A:J,10,FALSE)</f>
        <v>1500</v>
      </c>
      <c r="H1057" s="436">
        <f>VLOOKUP(A1057,Register!B:E,4,FALSE)</f>
        <v>8000</v>
      </c>
      <c r="I1057" s="129">
        <v>45190.0</v>
      </c>
      <c r="J1057" s="270"/>
      <c r="K1057" s="270"/>
      <c r="L1057" s="270"/>
      <c r="M1057" s="270"/>
      <c r="N1057" s="270"/>
      <c r="O1057" s="270"/>
      <c r="P1057" s="270"/>
      <c r="Q1057" s="270"/>
      <c r="R1057" s="270"/>
      <c r="S1057" s="270"/>
      <c r="T1057" s="270"/>
      <c r="U1057" s="270"/>
      <c r="V1057" s="270"/>
      <c r="W1057" s="270"/>
      <c r="X1057" s="270"/>
      <c r="Y1057" s="270"/>
      <c r="Z1057" s="270"/>
    </row>
    <row r="1058" ht="15.75" customHeight="1">
      <c r="A1058" s="111" t="s">
        <v>2398</v>
      </c>
      <c r="B1058" s="111" t="str">
        <f>VLOOKUP(A1058,Register!B:D,3,FALSE)</f>
        <v>0,17x896x795 BAO BLANK</v>
      </c>
      <c r="C1058" s="525" t="str">
        <f>VLOOKUP(B1058,'Tech. sheet (2)'!A:G,5,FALSE)</f>
        <v>0,17x896x795 2,8/2,8 TH550</v>
      </c>
      <c r="D1058" s="437" t="str">
        <f>VLOOKUP(B1058,'Tech. sheet (2)'!A:G,6,FALSE)</f>
        <v>T-896-795-170TH550F2828-BAO BLANK</v>
      </c>
      <c r="E1058" s="436" t="str">
        <f>VLOOKUP(B1058,'Tech. sheet (2)'!A:H,8,FALSE)</f>
        <v>ПРЯМ</v>
      </c>
      <c r="F1058" s="436" t="str">
        <f>VLOOKUP(B1058,'Tech. sheet (2)'!A:J,9,FALSE)</f>
        <v>770х869</v>
      </c>
      <c r="G1058" s="436">
        <f>VLOOKUP(B1058,'Tech. sheet (2)'!A:J,10,FALSE)</f>
        <v>1500</v>
      </c>
      <c r="H1058" s="436">
        <f>VLOOKUP(A1058,Register!B:E,4,FALSE)</f>
        <v>19000</v>
      </c>
      <c r="I1058" s="129">
        <v>45190.0</v>
      </c>
      <c r="J1058" s="270"/>
      <c r="K1058" s="270"/>
      <c r="L1058" s="270"/>
      <c r="M1058" s="270"/>
      <c r="N1058" s="270"/>
      <c r="O1058" s="270"/>
      <c r="P1058" s="270"/>
      <c r="Q1058" s="270"/>
      <c r="R1058" s="270"/>
      <c r="S1058" s="270"/>
      <c r="T1058" s="270"/>
      <c r="U1058" s="270"/>
      <c r="V1058" s="270"/>
      <c r="W1058" s="270"/>
      <c r="X1058" s="270"/>
      <c r="Y1058" s="270"/>
      <c r="Z1058" s="270"/>
    </row>
    <row r="1059" ht="15.75" customHeight="1">
      <c r="A1059" s="111" t="s">
        <v>2399</v>
      </c>
      <c r="B1059" s="111" t="str">
        <f>VLOOKUP(A1059,Register!B:D,3,FALSE)</f>
        <v>OT96 ALU/C 0,18 HBI auto</v>
      </c>
      <c r="C1059" s="525" t="str">
        <f>VLOOKUP(B1059,'Tech. sheet (2)'!A:G,5,FALSE)</f>
        <v>0,18x808x908 2,8/2,8 TH550</v>
      </c>
      <c r="D1059" s="437" t="str">
        <f>VLOOKUP(B1059,'Tech. sheet (2)'!A:G,6,FALSE)</f>
        <v>M-808-908-180TH550S2828-HBI</v>
      </c>
      <c r="E1059" s="436" t="str">
        <f>VLOOKUP(B1059,'Tech. sheet (2)'!A:H,8,FALSE)</f>
        <v>СКРОЛЛ</v>
      </c>
      <c r="F1059" s="436" t="str">
        <f>VLOOKUP(B1059,'Tech. sheet (2)'!A:J,9,FALSE)</f>
        <v>900х771</v>
      </c>
      <c r="G1059" s="436">
        <f>VLOOKUP(B1059,'Tech. sheet (2)'!A:J,10,FALSE)</f>
        <v>1600</v>
      </c>
      <c r="H1059" s="436">
        <f>VLOOKUP(A1059,Register!B:E,4,FALSE)</f>
        <v>33000</v>
      </c>
      <c r="I1059" s="129">
        <v>45190.0</v>
      </c>
      <c r="J1059" s="270"/>
      <c r="K1059" s="270"/>
      <c r="L1059" s="270"/>
      <c r="M1059" s="270"/>
      <c r="N1059" s="270"/>
      <c r="O1059" s="270"/>
      <c r="P1059" s="270"/>
      <c r="Q1059" s="270"/>
      <c r="R1059" s="270"/>
      <c r="S1059" s="270"/>
      <c r="T1059" s="270"/>
      <c r="U1059" s="270"/>
      <c r="V1059" s="270"/>
      <c r="W1059" s="270"/>
      <c r="X1059" s="270"/>
      <c r="Y1059" s="270"/>
      <c r="Z1059" s="270"/>
    </row>
    <row r="1060" ht="15.75" customHeight="1">
      <c r="A1060" s="111" t="s">
        <v>2400</v>
      </c>
      <c r="B1060" s="111" t="str">
        <f>VLOOKUP(A1060,Register!B:D,3,FALSE)</f>
        <v>0,19x895x907 BLANK</v>
      </c>
      <c r="C1060" s="525" t="str">
        <f>VLOOKUP(B1060,'Tech. sheet (2)'!A:G,5,FALSE)</f>
        <v>0,19x895x907 2,8/2,0 TH550</v>
      </c>
      <c r="D1060" s="437" t="str">
        <f>VLOOKUP(B1060,'Tech. sheet (2)'!A:G,6,FALSE)</f>
        <v>M-895-907-190TH550F2820-HBI BLANK</v>
      </c>
      <c r="E1060" s="436" t="str">
        <f>VLOOKUP(B1060,'Tech. sheet (2)'!A:H,8,FALSE)</f>
        <v>СКРОЛЛ</v>
      </c>
      <c r="F1060" s="436" t="str">
        <f>VLOOKUP(B1060,'Tech. sheet (2)'!A:J,9,FALSE)</f>
        <v>932х870</v>
      </c>
      <c r="G1060" s="436">
        <f>VLOOKUP(B1060,'Tech. sheet (2)'!A:J,10,FALSE)</f>
        <v>1500</v>
      </c>
      <c r="H1060" s="436">
        <f>VLOOKUP(A1060,Register!B:E,4,FALSE)</f>
        <v>29000</v>
      </c>
      <c r="I1060" s="129">
        <v>45190.0</v>
      </c>
      <c r="J1060" s="270"/>
      <c r="K1060" s="270"/>
      <c r="L1060" s="270"/>
      <c r="M1060" s="270"/>
      <c r="N1060" s="270"/>
      <c r="O1060" s="270"/>
      <c r="P1060" s="270"/>
      <c r="Q1060" s="270"/>
      <c r="R1060" s="270"/>
      <c r="S1060" s="270"/>
      <c r="T1060" s="270"/>
      <c r="U1060" s="270"/>
      <c r="V1060" s="270"/>
      <c r="W1060" s="270"/>
      <c r="X1060" s="270"/>
      <c r="Y1060" s="270"/>
      <c r="Z1060" s="270"/>
    </row>
    <row r="1061" ht="15.75" customHeight="1">
      <c r="A1061" s="111" t="s">
        <v>2401</v>
      </c>
      <c r="B1061" s="111" t="str">
        <f>VLOOKUP(A1061,Register!B:D,3,FALSE)</f>
        <v>OT153-20EB05 TEST</v>
      </c>
      <c r="C1061" s="525" t="str">
        <f>VLOOKUP(B1061,'Tech. sheet (2)'!A:G,5,FALSE)</f>
        <v>0,27x950x876 5,6/2,8 TH435 USK</v>
      </c>
      <c r="D1061" s="437" t="str">
        <f>VLOOKUP(B1061,'Tech. sheet (2)'!A:G,6,FALSE)</f>
        <v>M-950-876-270TH435F5628-USK</v>
      </c>
      <c r="E1061" s="436" t="str">
        <f>VLOOKUP(B1061,'Tech. sheet (2)'!A:H,8,FALSE)</f>
        <v>СКРОЛЛ</v>
      </c>
      <c r="F1061" s="436" t="str">
        <f>VLOOKUP(B1061,'Tech. sheet (2)'!A:J,9,FALSE)</f>
        <v>920х935</v>
      </c>
      <c r="G1061" s="436">
        <f>VLOOKUP(B1061,'Tech. sheet (2)'!A:J,10,FALSE)</f>
        <v>1100</v>
      </c>
      <c r="H1061" s="436">
        <f>VLOOKUP(A1061,Register!B:E,4,FALSE)</f>
        <v>10000</v>
      </c>
      <c r="I1061" s="129">
        <v>45190.0</v>
      </c>
      <c r="J1061" s="270"/>
      <c r="K1061" s="270"/>
      <c r="L1061" s="270"/>
      <c r="M1061" s="270"/>
      <c r="N1061" s="270"/>
      <c r="O1061" s="270"/>
      <c r="P1061" s="270"/>
      <c r="Q1061" s="270"/>
      <c r="R1061" s="270"/>
      <c r="S1061" s="270"/>
      <c r="T1061" s="270"/>
      <c r="U1061" s="270"/>
      <c r="V1061" s="270"/>
      <c r="W1061" s="270"/>
      <c r="X1061" s="270"/>
      <c r="Y1061" s="270"/>
      <c r="Z1061" s="270"/>
    </row>
    <row r="1062" ht="15.75" customHeight="1">
      <c r="A1062" s="111" t="s">
        <v>2404</v>
      </c>
      <c r="B1062" s="111" t="str">
        <f>VLOOKUP(A1062,Register!B:D,3,FALSE)</f>
        <v>0,18x877x843 USK BLANK</v>
      </c>
      <c r="C1062" s="525" t="str">
        <f>VLOOKUP(B1062,'Tech. sheet (2)'!A:G,5,FALSE)</f>
        <v>0,18x877x843 2,8/2,8 TS275</v>
      </c>
      <c r="D1062" s="437" t="str">
        <f>VLOOKUP(B1062,'Tech. sheet (2)'!A:G,6,FALSE)</f>
        <v>T-877-843-180TS275S2828-USK BLANK</v>
      </c>
      <c r="E1062" s="436" t="str">
        <f>VLOOKUP(B1062,'Tech. sheet (2)'!A:H,8,FALSE)</f>
        <v>ПРЯМ</v>
      </c>
      <c r="F1062" s="436" t="str">
        <f>VLOOKUP(B1062,'Tech. sheet (2)'!A:J,9,FALSE)</f>
        <v/>
      </c>
      <c r="G1062" s="436" t="str">
        <f>VLOOKUP(B1062,'Tech. sheet (2)'!A:J,10,FALSE)</f>
        <v/>
      </c>
      <c r="H1062" s="436">
        <f>VLOOKUP(A1062,Register!B:E,4,FALSE)</f>
        <v>8000</v>
      </c>
      <c r="I1062" s="129">
        <v>45201.0</v>
      </c>
      <c r="J1062" s="270"/>
      <c r="K1062" s="270"/>
      <c r="L1062" s="270"/>
      <c r="M1062" s="270"/>
      <c r="N1062" s="270"/>
      <c r="O1062" s="270"/>
      <c r="P1062" s="270"/>
      <c r="Q1062" s="270"/>
      <c r="R1062" s="270"/>
      <c r="S1062" s="270"/>
      <c r="T1062" s="270"/>
      <c r="U1062" s="270"/>
      <c r="V1062" s="270"/>
      <c r="W1062" s="270"/>
      <c r="X1062" s="270"/>
      <c r="Y1062" s="270"/>
      <c r="Z1062" s="270"/>
    </row>
    <row r="1063" ht="15.75" customHeight="1">
      <c r="A1063" s="111" t="s">
        <v>2406</v>
      </c>
      <c r="B1063" s="111" t="str">
        <f>VLOOKUP(A1063,Register!B:D,3,FALSE)</f>
        <v>0,18x877x1066 W/G</v>
      </c>
      <c r="C1063" s="525" t="str">
        <f>VLOOKUP(B1063,'Tech. sheet (2)'!A:G,5,FALSE)</f>
        <v>0,18x877x1066 2,8/2,8 TS275</v>
      </c>
      <c r="D1063" s="437" t="str">
        <f>VLOOKUP(B1063,'Tech. sheet (2)'!A:G,6,FALSE)</f>
        <v>T-877-1066-180TS275S2828-USK</v>
      </c>
      <c r="E1063" s="436" t="str">
        <f>VLOOKUP(B1063,'Tech. sheet (2)'!A:H,8,FALSE)</f>
        <v>ПРЯМ</v>
      </c>
      <c r="F1063" s="436" t="str">
        <f>VLOOKUP(B1063,'Tech. sheet (2)'!A:J,9,FALSE)</f>
        <v>1041х852</v>
      </c>
      <c r="G1063" s="436">
        <f>VLOOKUP(B1063,'Tech. sheet (2)'!A:J,10,FALSE)</f>
        <v>1100</v>
      </c>
      <c r="H1063" s="436">
        <f>VLOOKUP(A1063,Register!B:E,4,FALSE)</f>
        <v>6000</v>
      </c>
      <c r="I1063" s="129">
        <v>45201.0</v>
      </c>
      <c r="J1063" s="270"/>
      <c r="K1063" s="270"/>
      <c r="L1063" s="270"/>
      <c r="M1063" s="270"/>
      <c r="N1063" s="270"/>
      <c r="O1063" s="270"/>
      <c r="P1063" s="270"/>
      <c r="Q1063" s="270"/>
      <c r="R1063" s="270"/>
      <c r="S1063" s="270"/>
      <c r="T1063" s="270"/>
      <c r="U1063" s="270"/>
      <c r="V1063" s="270"/>
      <c r="W1063" s="270"/>
      <c r="X1063" s="270"/>
      <c r="Y1063" s="270"/>
      <c r="Z1063" s="270"/>
    </row>
    <row r="1064" ht="15.75" customHeight="1">
      <c r="A1064" s="111" t="s">
        <v>2407</v>
      </c>
      <c r="B1064" s="111" t="str">
        <f>VLOOKUP(A1064,Register!B:D,3,FALSE)</f>
        <v>0,17x896x795 BLANK USK</v>
      </c>
      <c r="C1064" s="525" t="str">
        <f>VLOOKUP(B1064,'Tech. sheet (2)'!A:G,5,FALSE)</f>
        <v>0,17x896x795 2,8/2,8 TH550</v>
      </c>
      <c r="D1064" s="437" t="str">
        <f>VLOOKUP(B1064,'Tech. sheet (2)'!A:G,6,FALSE)</f>
        <v>T-896-795-170TH550F2828-USK BLANK</v>
      </c>
      <c r="E1064" s="436" t="str">
        <f>VLOOKUP(B1064,'Tech. sheet (2)'!A:H,8,FALSE)</f>
        <v>ПРЯМ</v>
      </c>
      <c r="F1064" s="436" t="str">
        <f>VLOOKUP(B1064,'Tech. sheet (2)'!A:J,9,FALSE)</f>
        <v>770х869</v>
      </c>
      <c r="G1064" s="436">
        <f>VLOOKUP(B1064,'Tech. sheet (2)'!A:J,10,FALSE)</f>
        <v>1500</v>
      </c>
      <c r="H1064" s="436">
        <f>VLOOKUP(A1064,Register!B:E,4,FALSE)</f>
        <v>7000</v>
      </c>
      <c r="I1064" s="129">
        <v>45201.0</v>
      </c>
      <c r="J1064" s="270"/>
      <c r="K1064" s="270"/>
      <c r="L1064" s="270"/>
      <c r="M1064" s="270"/>
      <c r="N1064" s="270"/>
      <c r="O1064" s="270"/>
      <c r="P1064" s="270"/>
      <c r="Q1064" s="270"/>
      <c r="R1064" s="270"/>
      <c r="S1064" s="270"/>
      <c r="T1064" s="270"/>
      <c r="U1064" s="270"/>
      <c r="V1064" s="270"/>
      <c r="W1064" s="270"/>
      <c r="X1064" s="270"/>
      <c r="Y1064" s="270"/>
      <c r="Z1064" s="270"/>
    </row>
    <row r="1065" ht="15.75" customHeight="1">
      <c r="A1065" s="111" t="s">
        <v>2408</v>
      </c>
      <c r="B1065" s="111" t="str">
        <f>VLOOKUP(A1065,Register!B:D,3,FALSE)</f>
        <v>0,17x896x795 BAO BLANK</v>
      </c>
      <c r="C1065" s="525" t="str">
        <f>VLOOKUP(B1065,'Tech. sheet (2)'!A:G,5,FALSE)</f>
        <v>0,17x896x795 2,8/2,8 TH550</v>
      </c>
      <c r="D1065" s="437" t="str">
        <f>VLOOKUP(B1065,'Tech. sheet (2)'!A:G,6,FALSE)</f>
        <v>T-896-795-170TH550F2828-BAO BLANK</v>
      </c>
      <c r="E1065" s="436" t="str">
        <f>VLOOKUP(B1065,'Tech. sheet (2)'!A:H,8,FALSE)</f>
        <v>ПРЯМ</v>
      </c>
      <c r="F1065" s="436" t="str">
        <f>VLOOKUP(B1065,'Tech. sheet (2)'!A:J,9,FALSE)</f>
        <v>770х869</v>
      </c>
      <c r="G1065" s="436">
        <f>VLOOKUP(B1065,'Tech. sheet (2)'!A:J,10,FALSE)</f>
        <v>1500</v>
      </c>
      <c r="H1065" s="436">
        <f>VLOOKUP(A1065,Register!B:E,4,FALSE)</f>
        <v>12000</v>
      </c>
      <c r="I1065" s="129">
        <v>45201.0</v>
      </c>
      <c r="J1065" s="270"/>
      <c r="K1065" s="270"/>
      <c r="L1065" s="270"/>
      <c r="M1065" s="270"/>
      <c r="N1065" s="270"/>
      <c r="O1065" s="270"/>
      <c r="P1065" s="270"/>
      <c r="Q1065" s="270"/>
      <c r="R1065" s="270"/>
      <c r="S1065" s="270"/>
      <c r="T1065" s="270"/>
      <c r="U1065" s="270"/>
      <c r="V1065" s="270"/>
      <c r="W1065" s="270"/>
      <c r="X1065" s="270"/>
      <c r="Y1065" s="270"/>
      <c r="Z1065" s="270"/>
    </row>
    <row r="1066" ht="15.75" customHeight="1">
      <c r="A1066" s="111" t="s">
        <v>3351</v>
      </c>
      <c r="B1066" s="111" t="str">
        <f>VLOOKUP(A1066,Register!B:D,3,FALSE)</f>
        <v>#N/A</v>
      </c>
      <c r="C1066" s="525" t="str">
        <f>VLOOKUP(B1066,'Tech. sheet (2)'!A:G,5,FALSE)</f>
        <v>#N/A</v>
      </c>
      <c r="D1066" s="437" t="str">
        <f>VLOOKUP(B1066,'Tech. sheet (2)'!A:G,6,FALSE)</f>
        <v>#N/A</v>
      </c>
      <c r="E1066" s="436" t="str">
        <f>VLOOKUP(B1066,'Tech. sheet (2)'!A:H,8,FALSE)</f>
        <v>#N/A</v>
      </c>
      <c r="F1066" s="436" t="str">
        <f>VLOOKUP(B1066,'Tech. sheet (2)'!A:J,9,FALSE)</f>
        <v>#N/A</v>
      </c>
      <c r="G1066" s="436" t="str">
        <f>VLOOKUP(B1066,'Tech. sheet (2)'!A:J,10,FALSE)</f>
        <v>#N/A</v>
      </c>
      <c r="H1066" s="436" t="str">
        <f>VLOOKUP(A1066,Register!B:E,4,FALSE)</f>
        <v>#N/A</v>
      </c>
      <c r="I1066" s="129">
        <v>45201.0</v>
      </c>
      <c r="J1066" s="270"/>
      <c r="K1066" s="270"/>
      <c r="L1066" s="270"/>
      <c r="M1066" s="270"/>
      <c r="N1066" s="270"/>
      <c r="O1066" s="270"/>
      <c r="P1066" s="270"/>
      <c r="Q1066" s="270"/>
      <c r="R1066" s="270"/>
      <c r="S1066" s="270"/>
      <c r="T1066" s="270"/>
      <c r="U1066" s="270"/>
      <c r="V1066" s="270"/>
      <c r="W1066" s="270"/>
      <c r="X1066" s="270"/>
      <c r="Y1066" s="270"/>
      <c r="Z1066" s="270"/>
    </row>
    <row r="1067" ht="15.75" customHeight="1">
      <c r="A1067" s="111" t="s">
        <v>2409</v>
      </c>
      <c r="B1067" s="111" t="str">
        <f>VLOOKUP(A1067,Register!B:D,3,FALSE)</f>
        <v>OT070-ELQ7033A2A  BAO</v>
      </c>
      <c r="C1067" s="525" t="str">
        <f>VLOOKUP(B1067,'Tech. sheet (2)'!A:G,5,FALSE)</f>
        <v>0,17x922x868 2,8/2,8 TH580</v>
      </c>
      <c r="D1067" s="437" t="str">
        <f>VLOOKUP(B1067,'Tech. sheet (2)'!A:G,6,FALSE)</f>
        <v>M-922-868-170TH580S2828-BAO  </v>
      </c>
      <c r="E1067" s="436" t="str">
        <f>VLOOKUP(B1067,'Tech. sheet (2)'!A:H,8,FALSE)</f>
        <v>СКРОЛЛ</v>
      </c>
      <c r="F1067" s="436" t="str">
        <f>VLOOKUP(B1067,'Tech. sheet (2)'!A:J,9,FALSE)</f>
        <v>884х850</v>
      </c>
      <c r="G1067" s="436">
        <f>VLOOKUP(B1067,'Tech. sheet (2)'!A:J,10,FALSE)</f>
        <v>1500</v>
      </c>
      <c r="H1067" s="436">
        <f>VLOOKUP(A1067,Register!B:E,4,FALSE)</f>
        <v>54000</v>
      </c>
      <c r="I1067" s="129">
        <v>45201.0</v>
      </c>
      <c r="J1067" s="270"/>
      <c r="K1067" s="270"/>
      <c r="L1067" s="270"/>
      <c r="M1067" s="270"/>
      <c r="N1067" s="270"/>
      <c r="O1067" s="270"/>
      <c r="P1067" s="270"/>
      <c r="Q1067" s="270"/>
      <c r="R1067" s="270"/>
      <c r="S1067" s="270"/>
      <c r="T1067" s="270"/>
      <c r="U1067" s="270"/>
      <c r="V1067" s="270"/>
      <c r="W1067" s="270"/>
      <c r="X1067" s="270"/>
      <c r="Y1067" s="270"/>
      <c r="Z1067" s="270"/>
    </row>
    <row r="1068" ht="15.75" customHeight="1">
      <c r="A1068" s="111" t="s">
        <v>2412</v>
      </c>
      <c r="B1068" s="111" t="str">
        <f>VLOOKUP(A1068,Register!B:D,3,FALSE)</f>
        <v>0,16x920x778 RAS BLANK</v>
      </c>
      <c r="C1068" s="525" t="str">
        <f>VLOOKUP(B1068,'Tech. sheet (2)'!A:G,5,FALSE)</f>
        <v>0,16x920x778 2,8/2,8 TS340</v>
      </c>
      <c r="D1068" s="437" t="str">
        <f>VLOOKUP(B1068,'Tech. sheet (2)'!A:G,6,FALSE)</f>
        <v>M-920-778-160TS340S2828-RAS BLANK</v>
      </c>
      <c r="E1068" s="436" t="str">
        <f>VLOOKUP(B1068,'Tech. sheet (2)'!A:H,8,FALSE)</f>
        <v>СКРОЛЛ</v>
      </c>
      <c r="F1068" s="436" t="str">
        <f>VLOOKUP(B1068,'Tech. sheet (2)'!A:J,9,FALSE)</f>
        <v>818х895</v>
      </c>
      <c r="G1068" s="436">
        <f>VLOOKUP(B1068,'Tech. sheet (2)'!A:J,10,FALSE)</f>
        <v>1600</v>
      </c>
      <c r="H1068" s="436">
        <f>VLOOKUP(A1068,Register!B:E,4,FALSE)</f>
        <v>20000</v>
      </c>
      <c r="I1068" s="129">
        <v>45201.0</v>
      </c>
      <c r="J1068" s="270"/>
      <c r="K1068" s="270"/>
      <c r="L1068" s="270"/>
      <c r="M1068" s="270"/>
      <c r="N1068" s="270"/>
      <c r="O1068" s="270"/>
      <c r="P1068" s="270"/>
      <c r="Q1068" s="270"/>
      <c r="R1068" s="270"/>
      <c r="S1068" s="270"/>
      <c r="T1068" s="270"/>
      <c r="U1068" s="270"/>
      <c r="V1068" s="270"/>
      <c r="W1068" s="270"/>
      <c r="X1068" s="270"/>
      <c r="Y1068" s="270"/>
      <c r="Z1068" s="270"/>
    </row>
    <row r="1069" ht="15.75" customHeight="1">
      <c r="A1069" s="111" t="s">
        <v>2422</v>
      </c>
      <c r="B1069" s="111" t="str">
        <f>VLOOKUP(A1069,Register!B:D,3,FALSE)</f>
        <v>0,17х922х868 USK TH550 BLANK</v>
      </c>
      <c r="C1069" s="525" t="str">
        <f>VLOOKUP(B1069,'Tech. sheet (2)'!A:G,5,FALSE)</f>
        <v>0,17x922x868 2,8/2,8 TH550</v>
      </c>
      <c r="D1069" s="437" t="str">
        <f>VLOOKUP(B1069,'Tech. sheet (2)'!A:G,6,FALSE)</f>
        <v>M-922-868-170TH550F2828-USK BLANK</v>
      </c>
      <c r="E1069" s="436" t="str">
        <f>VLOOKUP(B1069,'Tech. sheet (2)'!A:H,8,FALSE)</f>
        <v>СКРОЛЛ</v>
      </c>
      <c r="F1069" s="436" t="str">
        <f>VLOOKUP(B1069,'Tech. sheet (2)'!A:J,9,FALSE)</f>
        <v>884х850</v>
      </c>
      <c r="G1069" s="436">
        <f>VLOOKUP(B1069,'Tech. sheet (2)'!A:J,10,FALSE)</f>
        <v>1500</v>
      </c>
      <c r="H1069" s="436">
        <f>VLOOKUP(A1069,Register!B:E,4,FALSE)</f>
        <v>10000</v>
      </c>
      <c r="I1069" s="129">
        <v>45222.0</v>
      </c>
      <c r="J1069" s="270"/>
      <c r="K1069" s="270"/>
      <c r="L1069" s="270"/>
      <c r="M1069" s="270"/>
      <c r="N1069" s="270"/>
      <c r="O1069" s="270"/>
      <c r="P1069" s="270"/>
      <c r="Q1069" s="270"/>
      <c r="R1069" s="270"/>
      <c r="S1069" s="270"/>
      <c r="T1069" s="270"/>
      <c r="U1069" s="270"/>
      <c r="V1069" s="270"/>
      <c r="W1069" s="270"/>
      <c r="X1069" s="270"/>
      <c r="Y1069" s="270"/>
      <c r="Z1069" s="270"/>
    </row>
    <row r="1070" ht="15.75" customHeight="1">
      <c r="A1070" s="111" t="s">
        <v>2420</v>
      </c>
      <c r="B1070" s="111" t="str">
        <f>VLOOKUP(A1070,Register!B:D,3,FALSE)</f>
        <v>OT070-ELQ7022A5A 21Е</v>
      </c>
      <c r="C1070" s="525" t="str">
        <f>VLOOKUP(B1070,'Tech. sheet (2)'!A:G,5,FALSE)</f>
        <v>0,17x922x868 5,6/2,8 TH580</v>
      </c>
      <c r="D1070" s="437" t="str">
        <f>VLOOKUP(B1070,'Tech. sheet (2)'!A:G,6,FALSE)</f>
        <v>M-922-868-170TH580S5628-USK</v>
      </c>
      <c r="E1070" s="436" t="str">
        <f>VLOOKUP(B1070,'Tech. sheet (2)'!A:H,8,FALSE)</f>
        <v>СКРОЛЛ</v>
      </c>
      <c r="F1070" s="436" t="str">
        <f>VLOOKUP(B1070,'Tech. sheet (2)'!A:J,9,FALSE)</f>
        <v>884х850</v>
      </c>
      <c r="G1070" s="436">
        <f>VLOOKUP(B1070,'Tech. sheet (2)'!A:J,10,FALSE)</f>
        <v>1500</v>
      </c>
      <c r="H1070" s="436">
        <f>VLOOKUP(A1070,Register!B:E,4,FALSE)</f>
        <v>9000</v>
      </c>
      <c r="I1070" s="129">
        <v>45222.0</v>
      </c>
      <c r="J1070" s="270"/>
      <c r="K1070" s="270"/>
      <c r="L1070" s="270"/>
      <c r="M1070" s="270"/>
      <c r="N1070" s="270"/>
      <c r="O1070" s="270"/>
      <c r="P1070" s="270"/>
      <c r="Q1070" s="270"/>
      <c r="R1070" s="270"/>
      <c r="S1070" s="270"/>
      <c r="T1070" s="270"/>
      <c r="U1070" s="270"/>
      <c r="V1070" s="270"/>
      <c r="W1070" s="270"/>
      <c r="X1070" s="270"/>
      <c r="Y1070" s="270"/>
      <c r="Z1070" s="270"/>
    </row>
    <row r="1071" ht="15.75" customHeight="1">
      <c r="A1071" s="111" t="s">
        <v>2421</v>
      </c>
      <c r="B1071" s="111" t="str">
        <f>VLOOKUP(A1071,Register!B:D,3,FALSE)</f>
        <v>OT070-ELQ7033A2A  BAO</v>
      </c>
      <c r="C1071" s="525" t="str">
        <f>VLOOKUP(B1071,'Tech. sheet (2)'!A:G,5,FALSE)</f>
        <v>0,17x922x868 2,8/2,8 TH580</v>
      </c>
      <c r="D1071" s="437" t="str">
        <f>VLOOKUP(B1071,'Tech. sheet (2)'!A:G,6,FALSE)</f>
        <v>M-922-868-170TH580S2828-BAO  </v>
      </c>
      <c r="E1071" s="436" t="str">
        <f>VLOOKUP(B1071,'Tech. sheet (2)'!A:H,8,FALSE)</f>
        <v>СКРОЛЛ</v>
      </c>
      <c r="F1071" s="436" t="str">
        <f>VLOOKUP(B1071,'Tech. sheet (2)'!A:J,9,FALSE)</f>
        <v>884х850</v>
      </c>
      <c r="G1071" s="436">
        <f>VLOOKUP(B1071,'Tech. sheet (2)'!A:J,10,FALSE)</f>
        <v>1500</v>
      </c>
      <c r="H1071" s="436">
        <f>VLOOKUP(A1071,Register!B:E,4,FALSE)</f>
        <v>20000</v>
      </c>
      <c r="I1071" s="129">
        <v>45222.0</v>
      </c>
      <c r="J1071" s="270"/>
      <c r="K1071" s="270"/>
      <c r="L1071" s="270"/>
      <c r="M1071" s="270"/>
      <c r="N1071" s="270"/>
      <c r="O1071" s="270"/>
      <c r="P1071" s="270"/>
      <c r="Q1071" s="270"/>
      <c r="R1071" s="270"/>
      <c r="S1071" s="270"/>
      <c r="T1071" s="270"/>
      <c r="U1071" s="270"/>
      <c r="V1071" s="270"/>
      <c r="W1071" s="270"/>
      <c r="X1071" s="270"/>
      <c r="Y1071" s="270"/>
      <c r="Z1071" s="270"/>
    </row>
    <row r="1072" ht="15.75" customHeight="1">
      <c r="A1072" s="111" t="s">
        <v>2425</v>
      </c>
      <c r="B1072" s="111" t="str">
        <f>VLOOKUP(A1072,Register!B:D,3,FALSE)</f>
        <v>OT070-21EK05 0,16 HBI</v>
      </c>
      <c r="C1072" s="525" t="str">
        <f>VLOOKUP(B1072,'Tech. sheet (2)'!A:G,5,FALSE)</f>
        <v>0,16x922x868 2,0/2,0 TH520</v>
      </c>
      <c r="D1072" s="437" t="str">
        <f>VLOOKUP(B1072,'Tech. sheet (2)'!A:G,6,FALSE)</f>
        <v>M-922-868-160TH520F2020-HBI   </v>
      </c>
      <c r="E1072" s="436" t="str">
        <f>VLOOKUP(B1072,'Tech. sheet (2)'!A:H,8,FALSE)</f>
        <v>СКРОЛЛ</v>
      </c>
      <c r="F1072" s="436" t="str">
        <f>VLOOKUP(B1072,'Tech. sheet (2)'!A:J,9,FALSE)</f>
        <v>884х850</v>
      </c>
      <c r="G1072" s="436">
        <f>VLOOKUP(B1072,'Tech. sheet (2)'!A:J,10,FALSE)</f>
        <v>1500</v>
      </c>
      <c r="H1072" s="436">
        <f>VLOOKUP(A1072,Register!B:E,4,FALSE)</f>
        <v>8000</v>
      </c>
      <c r="I1072" s="129">
        <v>45222.0</v>
      </c>
      <c r="J1072" s="270"/>
      <c r="K1072" s="270"/>
      <c r="L1072" s="270"/>
      <c r="M1072" s="270"/>
      <c r="N1072" s="270"/>
      <c r="O1072" s="270"/>
      <c r="P1072" s="270"/>
      <c r="Q1072" s="270"/>
      <c r="R1072" s="270"/>
      <c r="S1072" s="270"/>
      <c r="T1072" s="270"/>
      <c r="U1072" s="270"/>
      <c r="V1072" s="270"/>
      <c r="W1072" s="270"/>
      <c r="X1072" s="270"/>
      <c r="Y1072" s="270"/>
      <c r="Z1072" s="270"/>
    </row>
    <row r="1073" ht="15.75" customHeight="1">
      <c r="A1073" s="270" t="s">
        <v>2424</v>
      </c>
      <c r="B1073" s="111" t="str">
        <f>VLOOKUP(A1073,Register!B:D,3,FALSE)</f>
        <v>OT070-ELQ7013A4A</v>
      </c>
      <c r="C1073" s="525" t="str">
        <f>VLOOKUP(B1073,'Tech. sheet (2)'!A:G,5,FALSE)</f>
        <v>0,16x922x868 2,0/2,0 TH520</v>
      </c>
      <c r="D1073" s="437" t="str">
        <f>VLOOKUP(B1073,'Tech. sheet (2)'!A:G,6,FALSE)</f>
        <v>M-922-868-160TH520F2020-HBI   </v>
      </c>
      <c r="E1073" s="436" t="str">
        <f>VLOOKUP(B1073,'Tech. sheet (2)'!A:H,8,FALSE)</f>
        <v>СКРОЛЛ</v>
      </c>
      <c r="F1073" s="436" t="str">
        <f>VLOOKUP(B1073,'Tech. sheet (2)'!A:J,9,FALSE)</f>
        <v>884х850</v>
      </c>
      <c r="G1073" s="436">
        <f>VLOOKUP(B1073,'Tech. sheet (2)'!A:J,10,FALSE)</f>
        <v>1500</v>
      </c>
      <c r="H1073" s="436">
        <f>VLOOKUP(A1073,Register!B:E,4,FALSE)</f>
        <v>20000</v>
      </c>
      <c r="I1073" s="129">
        <v>45222.0</v>
      </c>
      <c r="J1073" s="270"/>
      <c r="K1073" s="270"/>
      <c r="L1073" s="270"/>
      <c r="M1073" s="270"/>
      <c r="N1073" s="270"/>
      <c r="O1073" s="270"/>
      <c r="P1073" s="270"/>
      <c r="Q1073" s="270"/>
      <c r="R1073" s="270"/>
      <c r="S1073" s="270"/>
      <c r="T1073" s="270"/>
      <c r="U1073" s="270"/>
      <c r="V1073" s="270"/>
      <c r="W1073" s="270"/>
      <c r="X1073" s="270"/>
      <c r="Y1073" s="270"/>
      <c r="Z1073" s="270"/>
    </row>
    <row r="1074" ht="15.75" customHeight="1">
      <c r="A1074" s="111" t="s">
        <v>2426</v>
      </c>
      <c r="B1074" s="111" t="str">
        <f>VLOOKUP(A1074,Register!B:D,3,FALSE)</f>
        <v>0,16x920x778 Alu/C</v>
      </c>
      <c r="C1074" s="525" t="str">
        <f>VLOOKUP(B1074,'Tech. sheet (2)'!A:G,5,FALSE)</f>
        <v>0,16x920x778 2,8/2,8 TS340</v>
      </c>
      <c r="D1074" s="437" t="str">
        <f>VLOOKUP(B1074,'Tech. sheet (2)'!A:G,6,FALSE)</f>
        <v>M-920-778-160TS340S2828-RAS ARP</v>
      </c>
      <c r="E1074" s="436" t="str">
        <f>VLOOKUP(B1074,'Tech. sheet (2)'!A:H,8,FALSE)</f>
        <v>СКРОЛЛ</v>
      </c>
      <c r="F1074" s="436" t="str">
        <f>VLOOKUP(B1074,'Tech. sheet (2)'!A:J,9,FALSE)</f>
        <v>818х895</v>
      </c>
      <c r="G1074" s="436">
        <f>VLOOKUP(B1074,'Tech. sheet (2)'!A:J,10,FALSE)</f>
        <v>1600</v>
      </c>
      <c r="H1074" s="436">
        <f>VLOOKUP(A1074,Register!B:E,4,FALSE)</f>
        <v>6000</v>
      </c>
      <c r="I1074" s="129">
        <v>45222.0</v>
      </c>
      <c r="J1074" s="270"/>
      <c r="K1074" s="270"/>
      <c r="L1074" s="270"/>
      <c r="M1074" s="270"/>
      <c r="N1074" s="270"/>
      <c r="O1074" s="270"/>
      <c r="P1074" s="270"/>
      <c r="Q1074" s="270"/>
      <c r="R1074" s="270"/>
      <c r="S1074" s="270"/>
      <c r="T1074" s="270"/>
      <c r="U1074" s="270"/>
      <c r="V1074" s="270"/>
      <c r="W1074" s="270"/>
      <c r="X1074" s="270"/>
      <c r="Y1074" s="270"/>
      <c r="Z1074" s="270"/>
    </row>
    <row r="1075" ht="15.75" customHeight="1">
      <c r="A1075" s="111" t="s">
        <v>2427</v>
      </c>
      <c r="B1075" s="111" t="str">
        <f>VLOOKUP(A1075,Register!B:D,3,FALSE)</f>
        <v>0,16x920x778 RAS BLANK</v>
      </c>
      <c r="C1075" s="525" t="str">
        <f>VLOOKUP(B1075,'Tech. sheet (2)'!A:G,5,FALSE)</f>
        <v>0,16x920x778 2,8/2,8 TS340</v>
      </c>
      <c r="D1075" s="437" t="str">
        <f>VLOOKUP(B1075,'Tech. sheet (2)'!A:G,6,FALSE)</f>
        <v>M-920-778-160TS340S2828-RAS BLANK</v>
      </c>
      <c r="E1075" s="436" t="str">
        <f>VLOOKUP(B1075,'Tech. sheet (2)'!A:H,8,FALSE)</f>
        <v>СКРОЛЛ</v>
      </c>
      <c r="F1075" s="436" t="str">
        <f>VLOOKUP(B1075,'Tech. sheet (2)'!A:J,9,FALSE)</f>
        <v>818х895</v>
      </c>
      <c r="G1075" s="436">
        <f>VLOOKUP(B1075,'Tech. sheet (2)'!A:J,10,FALSE)</f>
        <v>1600</v>
      </c>
      <c r="H1075" s="436">
        <f>VLOOKUP(A1075,Register!B:E,4,FALSE)</f>
        <v>3000</v>
      </c>
      <c r="I1075" s="129">
        <v>45222.0</v>
      </c>
      <c r="J1075" s="270"/>
      <c r="K1075" s="270"/>
      <c r="L1075" s="270"/>
      <c r="M1075" s="270"/>
      <c r="N1075" s="270"/>
      <c r="O1075" s="270"/>
      <c r="P1075" s="270"/>
      <c r="Q1075" s="270"/>
      <c r="R1075" s="270"/>
      <c r="S1075" s="270"/>
      <c r="T1075" s="270"/>
      <c r="U1075" s="270"/>
      <c r="V1075" s="270"/>
      <c r="W1075" s="270"/>
      <c r="X1075" s="270"/>
      <c r="Y1075" s="270"/>
      <c r="Z1075" s="270"/>
    </row>
    <row r="1076" ht="15.75" customHeight="1">
      <c r="A1076" s="111" t="s">
        <v>2428</v>
      </c>
      <c r="B1076" s="111" t="str">
        <f>VLOOKUP(A1076,Register!B:D,3,FALSE)</f>
        <v>OT96 ALU/C 0,18 HBI auto</v>
      </c>
      <c r="C1076" s="525" t="str">
        <f>VLOOKUP(B1076,'Tech. sheet (2)'!A:G,5,FALSE)</f>
        <v>0,18x808x908 2,8/2,8 TH550</v>
      </c>
      <c r="D1076" s="437" t="str">
        <f>VLOOKUP(B1076,'Tech. sheet (2)'!A:G,6,FALSE)</f>
        <v>M-808-908-180TH550S2828-HBI</v>
      </c>
      <c r="E1076" s="436" t="str">
        <f>VLOOKUP(B1076,'Tech. sheet (2)'!A:H,8,FALSE)</f>
        <v>СКРОЛЛ</v>
      </c>
      <c r="F1076" s="436" t="str">
        <f>VLOOKUP(B1076,'Tech. sheet (2)'!A:J,9,FALSE)</f>
        <v>900х771</v>
      </c>
      <c r="G1076" s="436">
        <f>VLOOKUP(B1076,'Tech. sheet (2)'!A:J,10,FALSE)</f>
        <v>1600</v>
      </c>
      <c r="H1076" s="436">
        <f>VLOOKUP(A1076,Register!B:E,4,FALSE)</f>
        <v>10000</v>
      </c>
      <c r="I1076" s="129">
        <v>45222.0</v>
      </c>
      <c r="J1076" s="270"/>
      <c r="K1076" s="270"/>
      <c r="L1076" s="270"/>
      <c r="M1076" s="270"/>
      <c r="N1076" s="270"/>
      <c r="O1076" s="270"/>
      <c r="P1076" s="270"/>
      <c r="Q1076" s="270"/>
      <c r="R1076" s="270"/>
      <c r="S1076" s="270"/>
      <c r="T1076" s="270"/>
      <c r="U1076" s="270"/>
      <c r="V1076" s="270"/>
      <c r="W1076" s="270"/>
      <c r="X1076" s="270"/>
      <c r="Y1076" s="270"/>
      <c r="Z1076" s="270"/>
    </row>
    <row r="1077" ht="15.75" customHeight="1">
      <c r="A1077" s="111" t="s">
        <v>2429</v>
      </c>
      <c r="B1077" s="111" t="str">
        <f>VLOOKUP(A1077,Register!B:D,3,FALSE)</f>
        <v>OT96 Alu/C BAO auto</v>
      </c>
      <c r="C1077" s="525" t="str">
        <f>VLOOKUP(B1077,'Tech. sheet (2)'!A:G,5,FALSE)</f>
        <v>0,20x808x908 2,8/2,8 TH550</v>
      </c>
      <c r="D1077" s="437" t="str">
        <f>VLOOKUP(B1077,'Tech. sheet (2)'!A:G,6,FALSE)</f>
        <v>M-808-908-200TH550S2828-BAO</v>
      </c>
      <c r="E1077" s="436" t="str">
        <f>VLOOKUP(B1077,'Tech. sheet (2)'!A:H,8,FALSE)</f>
        <v>СКРОЛЛ</v>
      </c>
      <c r="F1077" s="436" t="str">
        <f>VLOOKUP(B1077,'Tech. sheet (2)'!A:J,9,FALSE)</f>
        <v>900х771</v>
      </c>
      <c r="G1077" s="436">
        <f>VLOOKUP(B1077,'Tech. sheet (2)'!A:J,10,FALSE)</f>
        <v>1600</v>
      </c>
      <c r="H1077" s="436">
        <f>VLOOKUP(A1077,Register!B:E,4,FALSE)</f>
        <v>40000</v>
      </c>
      <c r="I1077" s="129">
        <v>45223.0</v>
      </c>
      <c r="J1077" s="270"/>
      <c r="K1077" s="270"/>
      <c r="L1077" s="270"/>
      <c r="M1077" s="270"/>
      <c r="N1077" s="270"/>
      <c r="O1077" s="270"/>
      <c r="P1077" s="270"/>
      <c r="Q1077" s="270"/>
      <c r="R1077" s="270"/>
      <c r="S1077" s="270"/>
      <c r="T1077" s="270"/>
      <c r="U1077" s="270"/>
      <c r="V1077" s="270"/>
      <c r="W1077" s="270"/>
      <c r="X1077" s="270"/>
      <c r="Y1077" s="270"/>
      <c r="Z1077" s="270"/>
    </row>
    <row r="1078" ht="15.75" customHeight="1">
      <c r="A1078" s="111" t="s">
        <v>2431</v>
      </c>
      <c r="B1078" s="111" t="str">
        <f>VLOOKUP(A1078,Register!B:D,3,FALSE)</f>
        <v>OT153-ELQ1542A3A USK</v>
      </c>
      <c r="C1078" s="525" t="str">
        <f>VLOOKUP(B1078,'Tech. sheet (2)'!A:G,5,FALSE)</f>
        <v>0,27x950x876 5,6/2,8 TH435 USK</v>
      </c>
      <c r="D1078" s="437" t="str">
        <f>VLOOKUP(B1078,'Tech. sheet (2)'!A:G,6,FALSE)</f>
        <v>M-950-876-270TH435F5628-USK</v>
      </c>
      <c r="E1078" s="436" t="str">
        <f>VLOOKUP(B1078,'Tech. sheet (2)'!A:H,8,FALSE)</f>
        <v>СКРОЛЛ</v>
      </c>
      <c r="F1078" s="436" t="str">
        <f>VLOOKUP(B1078,'Tech. sheet (2)'!A:J,9,FALSE)</f>
        <v>920х935</v>
      </c>
      <c r="G1078" s="436">
        <f>VLOOKUP(B1078,'Tech. sheet (2)'!A:J,10,FALSE)</f>
        <v>1100</v>
      </c>
      <c r="H1078" s="436">
        <f>VLOOKUP(A1078,Register!B:E,4,FALSE)</f>
        <v>20000</v>
      </c>
      <c r="I1078" s="129">
        <v>45223.0</v>
      </c>
      <c r="J1078" s="270"/>
      <c r="K1078" s="270"/>
      <c r="L1078" s="270"/>
      <c r="M1078" s="270"/>
      <c r="N1078" s="270"/>
      <c r="O1078" s="270"/>
      <c r="P1078" s="270"/>
      <c r="Q1078" s="270"/>
      <c r="R1078" s="270"/>
      <c r="S1078" s="270"/>
      <c r="T1078" s="270"/>
      <c r="U1078" s="270"/>
      <c r="V1078" s="270"/>
      <c r="W1078" s="270"/>
      <c r="X1078" s="270"/>
      <c r="Y1078" s="270"/>
      <c r="Z1078" s="270"/>
    </row>
    <row r="1079" ht="15.75" customHeight="1">
      <c r="A1079" s="111" t="s">
        <v>2433</v>
      </c>
      <c r="B1079" s="111" t="str">
        <f>VLOOKUP(A1079,Register!B:D,3,FALSE)</f>
        <v>0,16x942x790 ALU/С</v>
      </c>
      <c r="C1079" s="525" t="str">
        <f>VLOOKUP(B1079,'Tech. sheet (2)'!A:G,5,FALSE)</f>
        <v>0,16x942x790 2,0/2,0 TS340</v>
      </c>
      <c r="D1079" s="437" t="str">
        <f>VLOOKUP(B1079,'Tech. sheet (2)'!A:G,6,FALSE)</f>
        <v>M-942-790-160TS340S2020-RAS</v>
      </c>
      <c r="E1079" s="436" t="str">
        <f>VLOOKUP(B1079,'Tech. sheet (2)'!A:H,8,FALSE)</f>
        <v>СКРОЛЛ</v>
      </c>
      <c r="F1079" s="436" t="str">
        <f>VLOOKUP(B1079,'Tech. sheet (2)'!A:J,9,FALSE)</f>
        <v>830х917</v>
      </c>
      <c r="G1079" s="436">
        <f>VLOOKUP(B1079,'Tech. sheet (2)'!A:J,10,FALSE)</f>
        <v>1700</v>
      </c>
      <c r="H1079" s="436">
        <f>VLOOKUP(A1079,Register!B:E,4,FALSE)</f>
        <v>40000</v>
      </c>
      <c r="I1079" s="129">
        <v>45223.0</v>
      </c>
      <c r="J1079" s="270"/>
      <c r="K1079" s="270"/>
      <c r="L1079" s="270"/>
      <c r="M1079" s="270"/>
      <c r="N1079" s="270"/>
      <c r="O1079" s="270"/>
      <c r="P1079" s="270"/>
      <c r="Q1079" s="270"/>
      <c r="R1079" s="270"/>
      <c r="S1079" s="270"/>
      <c r="T1079" s="270"/>
      <c r="U1079" s="270"/>
      <c r="V1079" s="270"/>
      <c r="W1079" s="270"/>
      <c r="X1079" s="270"/>
      <c r="Y1079" s="270"/>
      <c r="Z1079" s="270"/>
    </row>
    <row r="1080" ht="15.75" customHeight="1">
      <c r="A1080" s="111" t="s">
        <v>2435</v>
      </c>
      <c r="B1080" s="111" t="str">
        <f>VLOOKUP(A1080,Register!B:D,3,FALSE)</f>
        <v>0,14x913x766 USK A08</v>
      </c>
      <c r="C1080" s="525" t="str">
        <f>VLOOKUP(B1080,'Tech. sheet (2)'!A:G,5,FALSE)</f>
        <v>0,14x913x766 2,0/2,0 TS480</v>
      </c>
      <c r="D1080" s="437" t="str">
        <f>VLOOKUP(B1080,'Tech. sheet (2)'!A:G,6,FALSE)</f>
        <v>M-913-766-140TS480S2020-USK</v>
      </c>
      <c r="E1080" s="436" t="str">
        <f>VLOOKUP(B1080,'Tech. sheet (2)'!A:H,8,FALSE)</f>
        <v>СКРОЛЛ</v>
      </c>
      <c r="F1080" s="436" t="str">
        <f>VLOOKUP(B1080,'Tech. sheet (2)'!A:J,9,FALSE)</f>
        <v>770х869</v>
      </c>
      <c r="G1080" s="436">
        <f>VLOOKUP(B1080,'Tech. sheet (2)'!A:J,10,FALSE)</f>
        <v>1500</v>
      </c>
      <c r="H1080" s="436">
        <f>VLOOKUP(A1080,Register!B:E,4,FALSE)</f>
        <v>36000</v>
      </c>
      <c r="I1080" s="129">
        <v>45224.0</v>
      </c>
      <c r="J1080" s="270"/>
      <c r="K1080" s="270"/>
      <c r="L1080" s="270"/>
      <c r="M1080" s="270"/>
      <c r="N1080" s="270"/>
      <c r="O1080" s="270"/>
      <c r="P1080" s="270"/>
      <c r="Q1080" s="270"/>
      <c r="R1080" s="270"/>
      <c r="S1080" s="270"/>
      <c r="T1080" s="270"/>
      <c r="U1080" s="270"/>
      <c r="V1080" s="270"/>
      <c r="W1080" s="270"/>
      <c r="X1080" s="270"/>
      <c r="Y1080" s="270"/>
      <c r="Z1080" s="270"/>
    </row>
    <row r="1081" ht="15.75" customHeight="1">
      <c r="A1081" s="111" t="s">
        <v>2436</v>
      </c>
      <c r="B1081" s="111" t="str">
        <f>VLOOKUP(A1081,Register!B:D,3,FALSE)</f>
        <v>0,17x838x942 ALU/С BAO</v>
      </c>
      <c r="C1081" s="525" t="str">
        <f>VLOOKUP(B1081,'Tech. sheet (2)'!A:G,5,FALSE)</f>
        <v>0,17x838x942 2,0/2,8 TH550</v>
      </c>
      <c r="D1081" s="437" t="str">
        <f>VLOOKUP(B1081,'Tech. sheet (2)'!A:G,6,FALSE)</f>
        <v>T-838-942-170TH550F2820-BAO</v>
      </c>
      <c r="E1081" s="436" t="str">
        <f>VLOOKUP(B1081,'Tech. sheet (2)'!A:H,8,FALSE)</f>
        <v>ПРЯМ</v>
      </c>
      <c r="F1081" s="436" t="str">
        <f>VLOOKUP(B1081,'Tech. sheet (2)'!A:J,9,FALSE)</f>
        <v>917х813</v>
      </c>
      <c r="G1081" s="436">
        <f>VLOOKUP(B1081,'Tech. sheet (2)'!A:J,10,FALSE)</f>
        <v>1500</v>
      </c>
      <c r="H1081" s="436">
        <f>VLOOKUP(A1081,Register!B:E,4,FALSE)</f>
        <v>40000</v>
      </c>
      <c r="I1081" s="129">
        <v>45224.0</v>
      </c>
      <c r="J1081" s="270"/>
      <c r="K1081" s="270"/>
      <c r="L1081" s="270"/>
      <c r="M1081" s="270"/>
      <c r="N1081" s="270"/>
      <c r="O1081" s="270"/>
      <c r="P1081" s="270"/>
      <c r="Q1081" s="270"/>
      <c r="R1081" s="270"/>
      <c r="S1081" s="270"/>
      <c r="T1081" s="270"/>
      <c r="U1081" s="270"/>
      <c r="V1081" s="270"/>
      <c r="W1081" s="270"/>
      <c r="X1081" s="270"/>
      <c r="Y1081" s="270"/>
      <c r="Z1081" s="270"/>
    </row>
    <row r="1082" ht="15.75" customHeight="1">
      <c r="A1082" s="111" t="s">
        <v>2437</v>
      </c>
      <c r="B1082" s="111" t="str">
        <f>VLOOKUP(A1082,Register!B:D,3,FALSE)</f>
        <v>0,17x896x795 BLANK USK</v>
      </c>
      <c r="C1082" s="525" t="str">
        <f>VLOOKUP(B1082,'Tech. sheet (2)'!A:G,5,FALSE)</f>
        <v>0,17x896x795 2,8/2,8 TH550</v>
      </c>
      <c r="D1082" s="437" t="str">
        <f>VLOOKUP(B1082,'Tech. sheet (2)'!A:G,6,FALSE)</f>
        <v>T-896-795-170TH550F2828-USK BLANK</v>
      </c>
      <c r="E1082" s="436" t="str">
        <f>VLOOKUP(B1082,'Tech. sheet (2)'!A:H,8,FALSE)</f>
        <v>ПРЯМ</v>
      </c>
      <c r="F1082" s="436" t="str">
        <f>VLOOKUP(B1082,'Tech. sheet (2)'!A:J,9,FALSE)</f>
        <v>770х869</v>
      </c>
      <c r="G1082" s="436">
        <f>VLOOKUP(B1082,'Tech. sheet (2)'!A:J,10,FALSE)</f>
        <v>1500</v>
      </c>
      <c r="H1082" s="436">
        <f>VLOOKUP(A1082,Register!B:E,4,FALSE)</f>
        <v>46000</v>
      </c>
      <c r="I1082" s="129">
        <v>45224.0</v>
      </c>
      <c r="J1082" s="270"/>
      <c r="K1082" s="270"/>
      <c r="L1082" s="270"/>
      <c r="M1082" s="270"/>
      <c r="N1082" s="270"/>
      <c r="O1082" s="270"/>
      <c r="P1082" s="270"/>
      <c r="Q1082" s="270"/>
      <c r="R1082" s="270"/>
      <c r="S1082" s="270"/>
      <c r="T1082" s="270"/>
      <c r="U1082" s="270"/>
      <c r="V1082" s="270"/>
      <c r="W1082" s="270"/>
      <c r="X1082" s="270"/>
      <c r="Y1082" s="270"/>
      <c r="Z1082" s="270"/>
    </row>
    <row r="1083" ht="15.75" customHeight="1">
      <c r="A1083" s="111" t="s">
        <v>2438</v>
      </c>
      <c r="B1083" s="111" t="str">
        <f>VLOOKUP(A1083,Register!B:D,3,FALSE)</f>
        <v>0,17x896x795 BLANK</v>
      </c>
      <c r="C1083" s="525" t="str">
        <f>VLOOKUP(B1083,'Tech. sheet (2)'!A:G,5,FALSE)</f>
        <v>0,17x896x795 2,8/2,8 TH550</v>
      </c>
      <c r="D1083" s="437" t="str">
        <f>VLOOKUP(B1083,'Tech. sheet (2)'!A:G,6,FALSE)</f>
        <v>T-896-795-170TH550F2828-HBI BLANK</v>
      </c>
      <c r="E1083" s="436" t="str">
        <f>VLOOKUP(B1083,'Tech. sheet (2)'!A:H,8,FALSE)</f>
        <v>ПРЯМ</v>
      </c>
      <c r="F1083" s="436" t="str">
        <f>VLOOKUP(B1083,'Tech. sheet (2)'!A:J,9,FALSE)</f>
        <v>770х869</v>
      </c>
      <c r="G1083" s="436">
        <f>VLOOKUP(B1083,'Tech. sheet (2)'!A:J,10,FALSE)</f>
        <v>1500</v>
      </c>
      <c r="H1083" s="436">
        <f>VLOOKUP(A1083,Register!B:E,4,FALSE)</f>
        <v>8000</v>
      </c>
      <c r="I1083" s="129">
        <v>45224.0</v>
      </c>
      <c r="J1083" s="270"/>
      <c r="K1083" s="270"/>
      <c r="L1083" s="270"/>
      <c r="M1083" s="270"/>
      <c r="N1083" s="270"/>
      <c r="O1083" s="270"/>
      <c r="P1083" s="270"/>
      <c r="Q1083" s="270"/>
      <c r="R1083" s="270"/>
      <c r="S1083" s="270"/>
      <c r="T1083" s="270"/>
      <c r="U1083" s="270"/>
      <c r="V1083" s="270"/>
      <c r="W1083" s="270"/>
      <c r="X1083" s="270"/>
      <c r="Y1083" s="270"/>
      <c r="Z1083" s="270"/>
    </row>
    <row r="1084" ht="15.75" customHeight="1">
      <c r="A1084" s="111" t="s">
        <v>2441</v>
      </c>
      <c r="B1084" s="111" t="str">
        <f>VLOOKUP(A1084,Register!B:D,3,FALSE)</f>
        <v>0,18x860x873  BLANK</v>
      </c>
      <c r="C1084" s="525" t="str">
        <f>VLOOKUP(B1084,'Tech. sheet (2)'!A:G,5,FALSE)</f>
        <v>0,18x860x873 2,8/2,0 TH550 </v>
      </c>
      <c r="D1084" s="437" t="str">
        <f>VLOOKUP(B1084,'Tech. sheet (2)'!A:G,6,FALSE)</f>
        <v>M-860-873-180TH550F2820-HBI</v>
      </c>
      <c r="E1084" s="436" t="str">
        <f>VLOOKUP(B1084,'Tech. sheet (2)'!A:H,8,FALSE)</f>
        <v>СКРОЛЛ</v>
      </c>
      <c r="F1084" s="436" t="str">
        <f>VLOOKUP(B1084,'Tech. sheet (2)'!A:J,9,FALSE)</f>
        <v>903х844</v>
      </c>
      <c r="G1084" s="436">
        <f>VLOOKUP(B1084,'Tech. sheet (2)'!A:J,10,FALSE)</f>
        <v>1500</v>
      </c>
      <c r="H1084" s="436">
        <f>VLOOKUP(A1084,Register!B:E,4,FALSE)</f>
        <v>35000</v>
      </c>
      <c r="I1084" s="129">
        <v>45225.0</v>
      </c>
      <c r="J1084" s="270"/>
      <c r="K1084" s="270"/>
      <c r="L1084" s="270"/>
      <c r="M1084" s="270"/>
      <c r="N1084" s="270"/>
      <c r="O1084" s="270"/>
      <c r="P1084" s="270"/>
      <c r="Q1084" s="270"/>
      <c r="R1084" s="270"/>
      <c r="S1084" s="270"/>
      <c r="T1084" s="270"/>
      <c r="U1084" s="270"/>
      <c r="V1084" s="270"/>
      <c r="W1084" s="270"/>
      <c r="X1084" s="270"/>
      <c r="Y1084" s="270"/>
      <c r="Z1084" s="270"/>
    </row>
    <row r="1085" ht="15.75" customHeight="1">
      <c r="A1085" s="111" t="s">
        <v>2442</v>
      </c>
      <c r="B1085" s="111" t="str">
        <f>VLOOKUP(A1085,Register!B:D,3,FALSE)</f>
        <v>0,18x860x873 BAO BLANK</v>
      </c>
      <c r="C1085" s="525" t="str">
        <f>VLOOKUP(B1085,'Tech. sheet (2)'!A:G,5,FALSE)</f>
        <v>0,18x860x873 2,0/2,8 TH550</v>
      </c>
      <c r="D1085" s="437" t="str">
        <f>VLOOKUP(B1085,'Tech. sheet (2)'!A:G,6,FALSE)</f>
        <v>M-860-873-180TH550F2820-BAO BLANK </v>
      </c>
      <c r="E1085" s="436" t="str">
        <f>VLOOKUP(B1085,'Tech. sheet (2)'!A:H,8,FALSE)</f>
        <v>СКРОЛЛ</v>
      </c>
      <c r="F1085" s="436" t="str">
        <f>VLOOKUP(B1085,'Tech. sheet (2)'!A:J,9,FALSE)</f>
        <v>903х844</v>
      </c>
      <c r="G1085" s="436">
        <f>VLOOKUP(B1085,'Tech. sheet (2)'!A:J,10,FALSE)</f>
        <v>1500</v>
      </c>
      <c r="H1085" s="436">
        <f>VLOOKUP(A1085,Register!B:E,4,FALSE)</f>
        <v>25000</v>
      </c>
      <c r="I1085" s="129">
        <v>45225.0</v>
      </c>
      <c r="J1085" s="270"/>
      <c r="K1085" s="270"/>
      <c r="L1085" s="270"/>
      <c r="M1085" s="270"/>
      <c r="N1085" s="270"/>
      <c r="O1085" s="270"/>
      <c r="P1085" s="270"/>
      <c r="Q1085" s="270"/>
      <c r="R1085" s="270"/>
      <c r="S1085" s="270"/>
      <c r="T1085" s="270"/>
      <c r="U1085" s="270"/>
      <c r="V1085" s="270"/>
      <c r="W1085" s="270"/>
      <c r="X1085" s="270"/>
      <c r="Y1085" s="270"/>
      <c r="Z1085" s="270"/>
    </row>
    <row r="1086" ht="15.75" customHeight="1">
      <c r="A1086" s="131" t="s">
        <v>2443</v>
      </c>
      <c r="B1086" s="111" t="str">
        <f>VLOOKUP(A1086,Register!B:D,3,FALSE)</f>
        <v>OT99-ELQ9999A0A ARP</v>
      </c>
      <c r="C1086" s="525" t="str">
        <f>VLOOKUP(B1086,'Tech. sheet (2)'!A:G,5,FALSE)</f>
        <v>0,25x838x826 7,5/7,5 TH415</v>
      </c>
      <c r="D1086" s="437" t="str">
        <f>VLOOKUP(B1086,'Tech. sheet (2)'!A:G,6,FALSE)</f>
        <v>M-838-826-250TH415F7575-USK</v>
      </c>
      <c r="E1086" s="436" t="str">
        <f>VLOOKUP(B1086,'Tech. sheet (2)'!A:H,8,FALSE)</f>
        <v>СКРОЛЛ</v>
      </c>
      <c r="F1086" s="436" t="str">
        <f>VLOOKUP(B1086,'Tech. sheet (2)'!A:J,9,FALSE)</f>
        <v>870х820</v>
      </c>
      <c r="G1086" s="436">
        <f>VLOOKUP(B1086,'Tech. sheet (2)'!A:J,10,FALSE)</f>
        <v>1500</v>
      </c>
      <c r="H1086" s="436">
        <f>VLOOKUP(A1086,Register!B:E,4,FALSE)</f>
        <v>15000</v>
      </c>
      <c r="I1086" s="129">
        <v>45225.0</v>
      </c>
      <c r="J1086" s="270"/>
      <c r="K1086" s="270"/>
      <c r="L1086" s="270"/>
      <c r="M1086" s="270"/>
      <c r="N1086" s="270"/>
      <c r="O1086" s="270"/>
      <c r="P1086" s="270"/>
      <c r="Q1086" s="270"/>
      <c r="R1086" s="270"/>
      <c r="S1086" s="270"/>
      <c r="T1086" s="270"/>
      <c r="U1086" s="270"/>
      <c r="V1086" s="270"/>
      <c r="W1086" s="270"/>
      <c r="X1086" s="270"/>
      <c r="Y1086" s="270"/>
      <c r="Z1086" s="270"/>
    </row>
    <row r="1087" ht="15.75" customHeight="1">
      <c r="A1087" s="111" t="s">
        <v>2444</v>
      </c>
      <c r="B1087" s="111" t="str">
        <f>VLOOKUP(A1087,Register!B:D,3,FALSE)</f>
        <v>0,18x896x795 BLANK</v>
      </c>
      <c r="C1087" s="525" t="str">
        <f>VLOOKUP(B1087,'Tech. sheet (2)'!A:G,5,FALSE)</f>
        <v>0,18x896x795 2,8/5,0 TH550</v>
      </c>
      <c r="D1087" s="437" t="str">
        <f>VLOOKUP(B1087,'Tech. sheet (2)'!A:G,6,FALSE)</f>
        <v>T-896-795-180TH550F2850-HBI BLANK</v>
      </c>
      <c r="E1087" s="436" t="str">
        <f>VLOOKUP(B1087,'Tech. sheet (2)'!A:H,8,FALSE)</f>
        <v>ПРЯМ</v>
      </c>
      <c r="F1087" s="436" t="str">
        <f>VLOOKUP(B1087,'Tech. sheet (2)'!A:J,9,FALSE)</f>
        <v>770х869</v>
      </c>
      <c r="G1087" s="436">
        <f>VLOOKUP(B1087,'Tech. sheet (2)'!A:J,10,FALSE)</f>
        <v>1500</v>
      </c>
      <c r="H1087" s="436">
        <f>VLOOKUP(A1087,Register!B:E,4,FALSE)</f>
        <v>20000</v>
      </c>
      <c r="I1087" s="129">
        <v>45225.0</v>
      </c>
      <c r="J1087" s="270"/>
      <c r="K1087" s="270"/>
      <c r="L1087" s="270"/>
      <c r="M1087" s="270"/>
      <c r="N1087" s="270"/>
      <c r="O1087" s="270"/>
      <c r="P1087" s="270"/>
      <c r="Q1087" s="270"/>
      <c r="R1087" s="270"/>
      <c r="S1087" s="270"/>
      <c r="T1087" s="270"/>
      <c r="U1087" s="270"/>
      <c r="V1087" s="270"/>
      <c r="W1087" s="270"/>
      <c r="X1087" s="270"/>
      <c r="Y1087" s="270"/>
      <c r="Z1087" s="270"/>
    </row>
    <row r="1088" ht="15.75" customHeight="1">
      <c r="A1088" s="111" t="s">
        <v>2446</v>
      </c>
      <c r="B1088" s="111" t="str">
        <f>VLOOKUP(A1088,Register!B:D,3,FALSE)</f>
        <v>OT070-ELQ7022A5A 21Е</v>
      </c>
      <c r="C1088" s="525" t="str">
        <f>VLOOKUP(B1088,'Tech. sheet (2)'!A:G,5,FALSE)</f>
        <v>0,17x922x868 5,6/2,8 TH580</v>
      </c>
      <c r="D1088" s="437" t="str">
        <f>VLOOKUP(B1088,'Tech. sheet (2)'!A:G,6,FALSE)</f>
        <v>M-922-868-170TH580S5628-USK</v>
      </c>
      <c r="E1088" s="436" t="str">
        <f>VLOOKUP(B1088,'Tech. sheet (2)'!A:H,8,FALSE)</f>
        <v>СКРОЛЛ</v>
      </c>
      <c r="F1088" s="436" t="str">
        <f>VLOOKUP(B1088,'Tech. sheet (2)'!A:J,9,FALSE)</f>
        <v>884х850</v>
      </c>
      <c r="G1088" s="436">
        <f>VLOOKUP(B1088,'Tech. sheet (2)'!A:J,10,FALSE)</f>
        <v>1500</v>
      </c>
      <c r="H1088" s="436">
        <f>VLOOKUP(A1088,Register!B:E,4,FALSE)</f>
        <v>11000</v>
      </c>
      <c r="I1088" s="129">
        <v>45230.0</v>
      </c>
      <c r="J1088" s="270"/>
      <c r="K1088" s="270"/>
      <c r="L1088" s="270"/>
      <c r="M1088" s="270"/>
      <c r="N1088" s="270"/>
      <c r="O1088" s="270"/>
      <c r="P1088" s="270"/>
      <c r="Q1088" s="270"/>
      <c r="R1088" s="270"/>
      <c r="S1088" s="270"/>
      <c r="T1088" s="270"/>
      <c r="U1088" s="270"/>
      <c r="V1088" s="270"/>
      <c r="W1088" s="270"/>
      <c r="X1088" s="270"/>
      <c r="Y1088" s="270"/>
      <c r="Z1088" s="270"/>
    </row>
    <row r="1089" ht="15.75" customHeight="1">
      <c r="A1089" s="111" t="s">
        <v>2447</v>
      </c>
      <c r="B1089" s="111" t="str">
        <f>VLOOKUP(A1089,Register!B:D,3,FALSE)</f>
        <v>0,17х922х868 USK TH550 BLANK</v>
      </c>
      <c r="C1089" s="525" t="str">
        <f>VLOOKUP(B1089,'Tech. sheet (2)'!A:G,5,FALSE)</f>
        <v>0,17x922x868 2,8/2,8 TH550</v>
      </c>
      <c r="D1089" s="437" t="str">
        <f>VLOOKUP(B1089,'Tech. sheet (2)'!A:G,6,FALSE)</f>
        <v>M-922-868-170TH550F2828-USK BLANK</v>
      </c>
      <c r="E1089" s="436" t="str">
        <f>VLOOKUP(B1089,'Tech. sheet (2)'!A:H,8,FALSE)</f>
        <v>СКРОЛЛ</v>
      </c>
      <c r="F1089" s="436" t="str">
        <f>VLOOKUP(B1089,'Tech. sheet (2)'!A:J,9,FALSE)</f>
        <v>884х850</v>
      </c>
      <c r="G1089" s="436">
        <f>VLOOKUP(B1089,'Tech. sheet (2)'!A:J,10,FALSE)</f>
        <v>1500</v>
      </c>
      <c r="H1089" s="436">
        <f>VLOOKUP(A1089,Register!B:E,4,FALSE)</f>
        <v>9000</v>
      </c>
      <c r="I1089" s="129">
        <v>45230.0</v>
      </c>
      <c r="J1089" s="270"/>
      <c r="K1089" s="270"/>
      <c r="L1089" s="270"/>
      <c r="M1089" s="270"/>
      <c r="N1089" s="270"/>
      <c r="O1089" s="270"/>
      <c r="P1089" s="270"/>
      <c r="Q1089" s="270"/>
      <c r="R1089" s="270"/>
      <c r="S1089" s="270"/>
      <c r="T1089" s="270"/>
      <c r="U1089" s="270"/>
      <c r="V1089" s="270"/>
      <c r="W1089" s="270"/>
      <c r="X1089" s="270"/>
      <c r="Y1089" s="270"/>
      <c r="Z1089" s="270"/>
    </row>
    <row r="1090" ht="15.75" customHeight="1">
      <c r="A1090" s="111" t="s">
        <v>2448</v>
      </c>
      <c r="B1090" s="111" t="str">
        <f>VLOOKUP(A1090,Register!B:D,3,FALSE)</f>
        <v>OT96 Alu/C BAO auto</v>
      </c>
      <c r="C1090" s="525" t="str">
        <f>VLOOKUP(B1090,'Tech. sheet (2)'!A:G,5,FALSE)</f>
        <v>0,20x808x908 2,8/2,8 TH550</v>
      </c>
      <c r="D1090" s="437" t="str">
        <f>VLOOKUP(B1090,'Tech. sheet (2)'!A:G,6,FALSE)</f>
        <v>M-808-908-200TH550S2828-BAO</v>
      </c>
      <c r="E1090" s="436" t="str">
        <f>VLOOKUP(B1090,'Tech. sheet (2)'!A:H,8,FALSE)</f>
        <v>СКРОЛЛ</v>
      </c>
      <c r="F1090" s="436" t="str">
        <f>VLOOKUP(B1090,'Tech. sheet (2)'!A:J,9,FALSE)</f>
        <v>900х771</v>
      </c>
      <c r="G1090" s="436">
        <f>VLOOKUP(B1090,'Tech. sheet (2)'!A:J,10,FALSE)</f>
        <v>1600</v>
      </c>
      <c r="H1090" s="436">
        <f>VLOOKUP(A1090,Register!B:E,4,FALSE)</f>
        <v>30000</v>
      </c>
      <c r="I1090" s="129">
        <v>45230.0</v>
      </c>
      <c r="J1090" s="270"/>
      <c r="K1090" s="270"/>
      <c r="L1090" s="270"/>
      <c r="M1090" s="270"/>
      <c r="N1090" s="270"/>
      <c r="O1090" s="270"/>
      <c r="P1090" s="270"/>
      <c r="Q1090" s="270"/>
      <c r="R1090" s="270"/>
      <c r="S1090" s="270"/>
      <c r="T1090" s="270"/>
      <c r="U1090" s="270"/>
      <c r="V1090" s="270"/>
      <c r="W1090" s="270"/>
      <c r="X1090" s="270"/>
      <c r="Y1090" s="270"/>
      <c r="Z1090" s="270"/>
    </row>
    <row r="1091" ht="15.75" customHeight="1">
      <c r="A1091" s="111" t="s">
        <v>2449</v>
      </c>
      <c r="B1091" s="111" t="str">
        <f>VLOOKUP(A1091,Register!B:D,3,FALSE)</f>
        <v>OT96 ALU/C 0,18 USK auto</v>
      </c>
      <c r="C1091" s="525" t="str">
        <f>VLOOKUP(B1091,'Tech. sheet (2)'!A:G,5,FALSE)</f>
        <v>0,18x808x908 2,8/2,8 TH550</v>
      </c>
      <c r="D1091" s="437" t="str">
        <f>VLOOKUP(B1091,'Tech. sheet (2)'!A:G,6,FALSE)</f>
        <v>M-808-908-180TH550S2828-USK</v>
      </c>
      <c r="E1091" s="436" t="str">
        <f>VLOOKUP(B1091,'Tech. sheet (2)'!A:H,8,FALSE)</f>
        <v>СКРОЛЛ</v>
      </c>
      <c r="F1091" s="436" t="str">
        <f>VLOOKUP(B1091,'Tech. sheet (2)'!A:J,9,FALSE)</f>
        <v>900х771</v>
      </c>
      <c r="G1091" s="436">
        <f>VLOOKUP(B1091,'Tech. sheet (2)'!A:J,10,FALSE)</f>
        <v>1600</v>
      </c>
      <c r="H1091" s="436">
        <f>VLOOKUP(A1091,Register!B:E,4,FALSE)</f>
        <v>8500</v>
      </c>
      <c r="I1091" s="129">
        <v>45230.0</v>
      </c>
      <c r="J1091" s="270"/>
      <c r="K1091" s="270"/>
      <c r="L1091" s="270"/>
      <c r="M1091" s="270"/>
      <c r="N1091" s="270"/>
      <c r="O1091" s="270"/>
      <c r="P1091" s="270"/>
      <c r="Q1091" s="270"/>
      <c r="R1091" s="270"/>
      <c r="S1091" s="270"/>
      <c r="T1091" s="270"/>
      <c r="U1091" s="270"/>
      <c r="V1091" s="270"/>
      <c r="W1091" s="270"/>
      <c r="X1091" s="270"/>
      <c r="Y1091" s="270"/>
      <c r="Z1091" s="270"/>
    </row>
    <row r="1092" ht="15.75" customHeight="1">
      <c r="A1092" s="111" t="s">
        <v>2450</v>
      </c>
      <c r="B1092" s="111" t="str">
        <f>VLOOKUP(A1092,Register!B:D,3,FALSE)</f>
        <v>0,16x920x778 RAS BLANK</v>
      </c>
      <c r="C1092" s="525" t="str">
        <f>VLOOKUP(B1092,'Tech. sheet (2)'!A:G,5,FALSE)</f>
        <v>0,16x920x778 2,8/2,8 TS340</v>
      </c>
      <c r="D1092" s="437" t="str">
        <f>VLOOKUP(B1092,'Tech. sheet (2)'!A:G,6,FALSE)</f>
        <v>M-920-778-160TS340S2828-RAS BLANK</v>
      </c>
      <c r="E1092" s="436" t="str">
        <f>VLOOKUP(B1092,'Tech. sheet (2)'!A:H,8,FALSE)</f>
        <v>СКРОЛЛ</v>
      </c>
      <c r="F1092" s="436" t="str">
        <f>VLOOKUP(B1092,'Tech. sheet (2)'!A:J,9,FALSE)</f>
        <v>818х895</v>
      </c>
      <c r="G1092" s="436">
        <f>VLOOKUP(B1092,'Tech. sheet (2)'!A:J,10,FALSE)</f>
        <v>1600</v>
      </c>
      <c r="H1092" s="436">
        <f>VLOOKUP(A1092,Register!B:E,4,FALSE)</f>
        <v>19000</v>
      </c>
      <c r="I1092" s="129">
        <v>45230.0</v>
      </c>
      <c r="J1092" s="270"/>
      <c r="K1092" s="270"/>
      <c r="L1092" s="270"/>
      <c r="M1092" s="270"/>
      <c r="N1092" s="270"/>
      <c r="O1092" s="270"/>
      <c r="P1092" s="270"/>
      <c r="Q1092" s="270"/>
      <c r="R1092" s="270"/>
      <c r="S1092" s="270"/>
      <c r="T1092" s="270"/>
      <c r="U1092" s="270"/>
      <c r="V1092" s="270"/>
      <c r="W1092" s="270"/>
      <c r="X1092" s="270"/>
      <c r="Y1092" s="270"/>
      <c r="Z1092" s="270"/>
    </row>
    <row r="1093" ht="15.75" customHeight="1">
      <c r="A1093" s="111" t="s">
        <v>2451</v>
      </c>
      <c r="B1093" s="111" t="str">
        <f>VLOOKUP(A1093,Register!B:D,3,FALSE)</f>
        <v>0,18x896x795 BAO BLANK</v>
      </c>
      <c r="C1093" s="525" t="str">
        <f>VLOOKUP(B1093,'Tech. sheet (2)'!A:G,5,FALSE)</f>
        <v>0,18x896x795 2,8/5,0 TH550</v>
      </c>
      <c r="D1093" s="437" t="str">
        <f>VLOOKUP(B1093,'Tech. sheet (2)'!A:G,6,FALSE)</f>
        <v>T-896-795-180TH550F2850-BAO BLANK</v>
      </c>
      <c r="E1093" s="436" t="str">
        <f>VLOOKUP(B1093,'Tech. sheet (2)'!A:H,8,FALSE)</f>
        <v>ПРЯМ</v>
      </c>
      <c r="F1093" s="436" t="str">
        <f>VLOOKUP(B1093,'Tech. sheet (2)'!A:J,9,FALSE)</f>
        <v>770х869</v>
      </c>
      <c r="G1093" s="436">
        <f>VLOOKUP(B1093,'Tech. sheet (2)'!A:J,10,FALSE)</f>
        <v>1500</v>
      </c>
      <c r="H1093" s="436">
        <f>VLOOKUP(A1093,Register!B:E,4,FALSE)</f>
        <v>18000</v>
      </c>
      <c r="I1093" s="129">
        <v>45230.0</v>
      </c>
      <c r="J1093" s="270"/>
      <c r="K1093" s="270"/>
      <c r="L1093" s="270"/>
      <c r="M1093" s="270"/>
      <c r="N1093" s="270"/>
      <c r="O1093" s="270"/>
      <c r="P1093" s="270"/>
      <c r="Q1093" s="270"/>
      <c r="R1093" s="270"/>
      <c r="S1093" s="270"/>
      <c r="T1093" s="270"/>
      <c r="U1093" s="270"/>
      <c r="V1093" s="270"/>
      <c r="W1093" s="270"/>
      <c r="X1093" s="270"/>
      <c r="Y1093" s="270"/>
      <c r="Z1093" s="270"/>
    </row>
    <row r="1094" ht="15.75" customHeight="1">
      <c r="A1094" s="111" t="s">
        <v>2452</v>
      </c>
      <c r="B1094" s="111" t="str">
        <f>VLOOKUP(A1094,Register!B:D,3,FALSE)</f>
        <v>0,18x896x795 BLANK</v>
      </c>
      <c r="C1094" s="525" t="str">
        <f>VLOOKUP(B1094,'Tech. sheet (2)'!A:G,5,FALSE)</f>
        <v>0,18x896x795 2,8/5,0 TH550</v>
      </c>
      <c r="D1094" s="437" t="str">
        <f>VLOOKUP(B1094,'Tech. sheet (2)'!A:G,6,FALSE)</f>
        <v>T-896-795-180TH550F2850-HBI BLANK</v>
      </c>
      <c r="E1094" s="436" t="str">
        <f>VLOOKUP(B1094,'Tech. sheet (2)'!A:H,8,FALSE)</f>
        <v>ПРЯМ</v>
      </c>
      <c r="F1094" s="436" t="str">
        <f>VLOOKUP(B1094,'Tech. sheet (2)'!A:J,9,FALSE)</f>
        <v>770х869</v>
      </c>
      <c r="G1094" s="436">
        <f>VLOOKUP(B1094,'Tech. sheet (2)'!A:J,10,FALSE)</f>
        <v>1500</v>
      </c>
      <c r="H1094" s="436">
        <f>VLOOKUP(A1094,Register!B:E,4,FALSE)</f>
        <v>20000</v>
      </c>
      <c r="I1094" s="129">
        <v>45231.0</v>
      </c>
      <c r="J1094" s="270"/>
      <c r="K1094" s="270"/>
      <c r="L1094" s="270"/>
      <c r="M1094" s="270"/>
      <c r="N1094" s="270"/>
      <c r="O1094" s="270"/>
      <c r="P1094" s="270"/>
      <c r="Q1094" s="270"/>
      <c r="R1094" s="270"/>
      <c r="S1094" s="270"/>
      <c r="T1094" s="270"/>
      <c r="U1094" s="270"/>
      <c r="V1094" s="270"/>
      <c r="W1094" s="270"/>
      <c r="X1094" s="270"/>
      <c r="Y1094" s="270"/>
      <c r="Z1094" s="270"/>
    </row>
    <row r="1095" ht="15.75" customHeight="1">
      <c r="A1095" s="111" t="s">
        <v>2454</v>
      </c>
      <c r="B1095" s="111" t="str">
        <f>VLOOKUP(A1095,Register!B:D,3,FALSE)</f>
        <v>0,18x896x795 USK BLANK</v>
      </c>
      <c r="C1095" s="525" t="str">
        <f>VLOOKUP(B1095,'Tech. sheet (2)'!A:G,5,FALSE)</f>
        <v>0,18x896x795 2,8/5,0 TH550</v>
      </c>
      <c r="D1095" s="437" t="str">
        <f>VLOOKUP(B1095,'Tech. sheet (2)'!A:G,6,FALSE)</f>
        <v>T-896-795-180TH550F2850-USK BLANK </v>
      </c>
      <c r="E1095" s="436" t="str">
        <f>VLOOKUP(B1095,'Tech. sheet (2)'!A:H,8,FALSE)</f>
        <v>ПРЯМ</v>
      </c>
      <c r="F1095" s="436" t="str">
        <f>VLOOKUP(B1095,'Tech. sheet (2)'!A:J,9,FALSE)</f>
        <v>770х869</v>
      </c>
      <c r="G1095" s="436">
        <f>VLOOKUP(B1095,'Tech. sheet (2)'!A:J,10,FALSE)</f>
        <v>1500</v>
      </c>
      <c r="H1095" s="436">
        <f>VLOOKUP(A1095,Register!B:E,4,FALSE)</f>
        <v>14000</v>
      </c>
      <c r="I1095" s="129">
        <v>45231.0</v>
      </c>
      <c r="J1095" s="270"/>
      <c r="K1095" s="270"/>
      <c r="L1095" s="270"/>
      <c r="M1095" s="270"/>
      <c r="N1095" s="270"/>
      <c r="O1095" s="270"/>
      <c r="P1095" s="270"/>
      <c r="Q1095" s="270"/>
      <c r="R1095" s="270"/>
      <c r="S1095" s="270"/>
      <c r="T1095" s="270"/>
      <c r="U1095" s="270"/>
      <c r="V1095" s="270"/>
      <c r="W1095" s="270"/>
      <c r="X1095" s="270"/>
      <c r="Y1095" s="270"/>
      <c r="Z1095" s="270"/>
    </row>
    <row r="1096" ht="15.75" customHeight="1">
      <c r="A1096" s="111" t="s">
        <v>2455</v>
      </c>
      <c r="B1096" s="111" t="str">
        <f>VLOOKUP(A1096,Register!B:D,3,FALSE)</f>
        <v>0,20x838x690 BLANK</v>
      </c>
      <c r="C1096" s="525" t="str">
        <f>VLOOKUP(B1096,'Tech. sheet (2)'!A:G,5,FALSE)</f>
        <v>0,20x838x690 2,8/2,8 TH550</v>
      </c>
      <c r="D1096" s="437" t="str">
        <f>VLOOKUP(B1096,'Tech. sheet (2)'!A:G,6,FALSE)</f>
        <v>T-838-690-200TH550S2828-HBI BLANK</v>
      </c>
      <c r="E1096" s="436" t="str">
        <f>VLOOKUP(B1096,'Tech. sheet (2)'!A:H,8,FALSE)</f>
        <v>ПРЯМ</v>
      </c>
      <c r="F1096" s="436" t="s">
        <v>3352</v>
      </c>
      <c r="G1096" s="436">
        <f>VLOOKUP(B1096,'Tech. sheet (2)'!A:J,10,FALSE)</f>
        <v>1400</v>
      </c>
      <c r="H1096" s="436">
        <f>VLOOKUP(A1096,Register!B:E,4,FALSE)</f>
        <v>2000</v>
      </c>
      <c r="I1096" s="129">
        <v>45231.0</v>
      </c>
      <c r="J1096" s="270"/>
      <c r="K1096" s="270"/>
      <c r="L1096" s="270"/>
      <c r="M1096" s="270"/>
      <c r="N1096" s="270"/>
      <c r="O1096" s="270"/>
      <c r="P1096" s="270"/>
      <c r="Q1096" s="270"/>
      <c r="R1096" s="270"/>
      <c r="S1096" s="270"/>
      <c r="T1096" s="270"/>
      <c r="U1096" s="270"/>
      <c r="V1096" s="270"/>
      <c r="W1096" s="270"/>
      <c r="X1096" s="270"/>
      <c r="Y1096" s="270"/>
      <c r="Z1096" s="270"/>
    </row>
    <row r="1097" ht="15.75" customHeight="1">
      <c r="A1097" s="111" t="s">
        <v>2456</v>
      </c>
      <c r="B1097" s="111" t="str">
        <f>VLOOKUP(A1097,Register!B:D,3,FALSE)</f>
        <v>0,18x877x1066 BLANK</v>
      </c>
      <c r="C1097" s="525" t="str">
        <f>VLOOKUP(B1097,'Tech. sheet (2)'!A:G,5,FALSE)</f>
        <v>0,18x877x1066 2,8/2,8 TS275</v>
      </c>
      <c r="D1097" s="437" t="str">
        <f>VLOOKUP(B1097,'Tech. sheet (2)'!A:G,6,FALSE)</f>
        <v>T-877-1066-180TS275S2828-USK BLANK</v>
      </c>
      <c r="E1097" s="436" t="str">
        <f>VLOOKUP(B1097,'Tech. sheet (2)'!A:H,8,FALSE)</f>
        <v>ПРЯМ</v>
      </c>
      <c r="F1097" s="436" t="str">
        <f>VLOOKUP(B1097,'Tech. sheet (2)'!A:J,9,FALSE)</f>
        <v>1041х852</v>
      </c>
      <c r="G1097" s="436">
        <f>VLOOKUP(B1097,'Tech. sheet (2)'!A:J,10,FALSE)</f>
        <v>1100</v>
      </c>
      <c r="H1097" s="436">
        <f>VLOOKUP(A1097,Register!B:E,4,FALSE)</f>
        <v>1500</v>
      </c>
      <c r="I1097" s="129">
        <v>45231.0</v>
      </c>
      <c r="J1097" s="270"/>
      <c r="K1097" s="270"/>
      <c r="L1097" s="270"/>
      <c r="M1097" s="270"/>
      <c r="N1097" s="270"/>
      <c r="O1097" s="270"/>
      <c r="P1097" s="270"/>
      <c r="Q1097" s="270"/>
      <c r="R1097" s="270"/>
      <c r="S1097" s="270"/>
      <c r="T1097" s="270"/>
      <c r="U1097" s="270"/>
      <c r="V1097" s="270"/>
      <c r="W1097" s="270"/>
      <c r="X1097" s="270"/>
      <c r="Y1097" s="270"/>
      <c r="Z1097" s="270"/>
    </row>
    <row r="1098" ht="15.75" customHeight="1">
      <c r="A1098" s="111" t="s">
        <v>2457</v>
      </c>
      <c r="B1098" s="111" t="str">
        <f>VLOOKUP(A1098,Register!B:D,3,FALSE)</f>
        <v>OT070-ELQ7013A9A  BAO</v>
      </c>
      <c r="C1098" s="525" t="str">
        <f>VLOOKUP(B1098,'Tech. sheet (2)'!A:G,5,FALSE)</f>
        <v>0,17x922x868 2,8/2,8 TH580</v>
      </c>
      <c r="D1098" s="437" t="str">
        <f>VLOOKUP(B1098,'Tech. sheet (2)'!A:G,6,FALSE)</f>
        <v>M-922-868-170TH580S2828-BAO  </v>
      </c>
      <c r="E1098" s="436" t="str">
        <f>VLOOKUP(B1098,'Tech. sheet (2)'!A:H,8,FALSE)</f>
        <v>СКРОЛЛ</v>
      </c>
      <c r="F1098" s="436" t="str">
        <f>VLOOKUP(B1098,'Tech. sheet (2)'!A:J,9,FALSE)</f>
        <v>884х850</v>
      </c>
      <c r="G1098" s="436">
        <f>VLOOKUP(B1098,'Tech. sheet (2)'!A:J,10,FALSE)</f>
        <v>1500</v>
      </c>
      <c r="H1098" s="436">
        <f>VLOOKUP(A1098,Register!B:E,4,FALSE)</f>
        <v>44000</v>
      </c>
      <c r="I1098" s="129"/>
      <c r="J1098" s="270"/>
      <c r="K1098" s="270"/>
      <c r="L1098" s="270"/>
      <c r="M1098" s="270"/>
      <c r="N1098" s="270"/>
      <c r="O1098" s="270"/>
      <c r="P1098" s="270"/>
      <c r="Q1098" s="270"/>
      <c r="R1098" s="270"/>
      <c r="S1098" s="270"/>
      <c r="T1098" s="270"/>
      <c r="U1098" s="270"/>
      <c r="V1098" s="270"/>
      <c r="W1098" s="270"/>
      <c r="X1098" s="270"/>
      <c r="Y1098" s="270"/>
      <c r="Z1098" s="270"/>
    </row>
    <row r="1099" ht="15.75" customHeight="1">
      <c r="A1099" s="111" t="s">
        <v>2458</v>
      </c>
      <c r="B1099" s="111" t="str">
        <f>VLOOKUP(A1099,Register!B:D,3,FALSE)</f>
        <v>OT070-ELQ7013A11A BAO</v>
      </c>
      <c r="C1099" s="525" t="str">
        <f>VLOOKUP(B1099,'Tech. sheet (2)'!A:G,5,FALSE)</f>
        <v>0,17x922x868 2,8/2,8 TH580</v>
      </c>
      <c r="D1099" s="437" t="str">
        <f>VLOOKUP(B1099,'Tech. sheet (2)'!A:G,6,FALSE)</f>
        <v>M-922-868-170TH580S2828-BAO</v>
      </c>
      <c r="E1099" s="436" t="str">
        <f>VLOOKUP(B1099,'Tech. sheet (2)'!A:H,8,FALSE)</f>
        <v>СКРОЛЛ</v>
      </c>
      <c r="F1099" s="436" t="str">
        <f>VLOOKUP(B1099,'Tech. sheet (2)'!A:J,9,FALSE)</f>
        <v>884х850</v>
      </c>
      <c r="G1099" s="436">
        <f>VLOOKUP(B1099,'Tech. sheet (2)'!A:J,10,FALSE)</f>
        <v>1500</v>
      </c>
      <c r="H1099" s="436">
        <f>VLOOKUP(A1099,Register!B:E,4,FALSE)</f>
        <v>4500</v>
      </c>
      <c r="I1099" s="129"/>
      <c r="J1099" s="270"/>
      <c r="K1099" s="270"/>
      <c r="L1099" s="270"/>
      <c r="M1099" s="270"/>
      <c r="N1099" s="270"/>
      <c r="O1099" s="270"/>
      <c r="P1099" s="270"/>
      <c r="Q1099" s="270"/>
      <c r="R1099" s="270"/>
      <c r="S1099" s="270"/>
      <c r="T1099" s="270"/>
      <c r="U1099" s="270"/>
      <c r="V1099" s="270"/>
      <c r="W1099" s="270"/>
      <c r="X1099" s="270"/>
      <c r="Y1099" s="270"/>
      <c r="Z1099" s="270"/>
    </row>
    <row r="1100" ht="15.75" customHeight="1">
      <c r="A1100" s="111" t="s">
        <v>2460</v>
      </c>
      <c r="B1100" s="111" t="str">
        <f>VLOOKUP(A1100,Register!B:D,3,FALSE)</f>
        <v>OT070-21EK05 0,16 HBI</v>
      </c>
      <c r="C1100" s="525" t="str">
        <f>VLOOKUP(B1100,'Tech. sheet (2)'!A:G,5,FALSE)</f>
        <v>0,16x922x868 2,0/2,0 TH520</v>
      </c>
      <c r="D1100" s="437" t="str">
        <f>VLOOKUP(B1100,'Tech. sheet (2)'!A:G,6,FALSE)</f>
        <v>M-922-868-160TH520F2020-HBI   </v>
      </c>
      <c r="E1100" s="436" t="str">
        <f>VLOOKUP(B1100,'Tech. sheet (2)'!A:H,8,FALSE)</f>
        <v>СКРОЛЛ</v>
      </c>
      <c r="F1100" s="436" t="str">
        <f>VLOOKUP(B1100,'Tech. sheet (2)'!A:J,9,FALSE)</f>
        <v>884х850</v>
      </c>
      <c r="G1100" s="436">
        <f>VLOOKUP(B1100,'Tech. sheet (2)'!A:J,10,FALSE)</f>
        <v>1500</v>
      </c>
      <c r="H1100" s="436">
        <f>VLOOKUP(A1100,Register!B:E,4,FALSE)</f>
        <v>4500</v>
      </c>
      <c r="I1100" s="129"/>
      <c r="J1100" s="270"/>
      <c r="K1100" s="270"/>
      <c r="L1100" s="270"/>
      <c r="M1100" s="270"/>
      <c r="N1100" s="270"/>
      <c r="O1100" s="270"/>
      <c r="P1100" s="270"/>
      <c r="Q1100" s="270"/>
      <c r="R1100" s="270"/>
      <c r="S1100" s="270"/>
      <c r="T1100" s="270"/>
      <c r="U1100" s="270"/>
      <c r="V1100" s="270"/>
      <c r="W1100" s="270"/>
      <c r="X1100" s="270"/>
      <c r="Y1100" s="270"/>
      <c r="Z1100" s="270"/>
    </row>
    <row r="1101" ht="15.75" customHeight="1">
      <c r="A1101" s="111" t="s">
        <v>2461</v>
      </c>
      <c r="B1101" s="111" t="str">
        <f>VLOOKUP(A1101,Register!B:D,3,FALSE)</f>
        <v>OT070-ELQ7013A4A</v>
      </c>
      <c r="C1101" s="525" t="str">
        <f>VLOOKUP(B1101,'Tech. sheet (2)'!A:G,5,FALSE)</f>
        <v>0,16x922x868 2,0/2,0 TH520</v>
      </c>
      <c r="D1101" s="437" t="str">
        <f>VLOOKUP(B1101,'Tech. sheet (2)'!A:G,6,FALSE)</f>
        <v>M-922-868-160TH520F2020-HBI   </v>
      </c>
      <c r="E1101" s="436" t="str">
        <f>VLOOKUP(B1101,'Tech. sheet (2)'!A:H,8,FALSE)</f>
        <v>СКРОЛЛ</v>
      </c>
      <c r="F1101" s="436" t="str">
        <f>VLOOKUP(B1101,'Tech. sheet (2)'!A:J,9,FALSE)</f>
        <v>884х850</v>
      </c>
      <c r="G1101" s="436">
        <f>VLOOKUP(B1101,'Tech. sheet (2)'!A:J,10,FALSE)</f>
        <v>1500</v>
      </c>
      <c r="H1101" s="436">
        <f>VLOOKUP(A1101,Register!B:E,4,FALSE)</f>
        <v>13000</v>
      </c>
      <c r="I1101" s="129"/>
      <c r="J1101" s="270"/>
      <c r="K1101" s="270"/>
      <c r="L1101" s="270"/>
      <c r="M1101" s="270"/>
      <c r="N1101" s="270"/>
      <c r="O1101" s="270"/>
      <c r="P1101" s="270"/>
      <c r="Q1101" s="270"/>
      <c r="R1101" s="270"/>
      <c r="S1101" s="270"/>
      <c r="T1101" s="270"/>
      <c r="U1101" s="270"/>
      <c r="V1101" s="270"/>
      <c r="W1101" s="270"/>
      <c r="X1101" s="270"/>
      <c r="Y1101" s="270"/>
      <c r="Z1101" s="270"/>
    </row>
    <row r="1102" ht="15.75" customHeight="1">
      <c r="A1102" s="111" t="s">
        <v>2462</v>
      </c>
      <c r="B1102" s="111" t="str">
        <f>VLOOKUP(A1102,Register!B:D,3,FALSE)</f>
        <v>OT99-ELQ9991A0A ARP</v>
      </c>
      <c r="C1102" s="525" t="str">
        <f>VLOOKUP(B1102,'Tech. sheet (2)'!A:G,5,FALSE)</f>
        <v>0,20x838x826 2,8/2,8 TH415</v>
      </c>
      <c r="D1102" s="437" t="str">
        <f>VLOOKUP(B1102,'Tech. sheet (2)'!A:G,6,FALSE)</f>
        <v>M-838-826-200TH415F2828-USK</v>
      </c>
      <c r="E1102" s="436" t="str">
        <f>VLOOKUP(B1102,'Tech. sheet (2)'!A:H,8,FALSE)</f>
        <v>СКРОЛЛ</v>
      </c>
      <c r="F1102" s="436" t="str">
        <f>VLOOKUP(B1102,'Tech. sheet (2)'!A:J,9,FALSE)</f>
        <v>870х820</v>
      </c>
      <c r="G1102" s="436">
        <f>VLOOKUP(B1102,'Tech. sheet (2)'!A:J,10,FALSE)</f>
        <v>1500</v>
      </c>
      <c r="H1102" s="436">
        <f>VLOOKUP(A1102,Register!B:E,4,FALSE)</f>
        <v>11000</v>
      </c>
      <c r="I1102" s="129"/>
      <c r="J1102" s="270"/>
      <c r="K1102" s="270"/>
      <c r="L1102" s="270"/>
      <c r="M1102" s="270"/>
      <c r="N1102" s="270"/>
      <c r="O1102" s="270"/>
      <c r="P1102" s="270"/>
      <c r="Q1102" s="270"/>
      <c r="R1102" s="270"/>
      <c r="S1102" s="270"/>
      <c r="T1102" s="270"/>
      <c r="U1102" s="270"/>
      <c r="V1102" s="270"/>
      <c r="W1102" s="270"/>
      <c r="X1102" s="270"/>
      <c r="Y1102" s="270"/>
      <c r="Z1102" s="270"/>
    </row>
    <row r="1103" ht="15.75" customHeight="1">
      <c r="A1103" s="111" t="s">
        <v>2463</v>
      </c>
      <c r="B1103" s="111" t="str">
        <f>VLOOKUP(A1103,Register!B:D,3,FALSE)</f>
        <v>OT62-ELQ6216A2A  BAO </v>
      </c>
      <c r="C1103" s="525" t="str">
        <f>VLOOKUP(B1103,'Tech. sheet (2)'!A:G,5,FALSE)</f>
        <v>0,17x954x848 2,8/2,8 TH435</v>
      </c>
      <c r="D1103" s="437" t="str">
        <f>VLOOKUP(B1103,'Tech. sheet (2)'!A:G,6,FALSE)</f>
        <v>M-954-848-170TH435S2828-BAO</v>
      </c>
      <c r="E1103" s="436" t="str">
        <f>VLOOKUP(B1103,'Tech. sheet (2)'!A:H,8,FALSE)</f>
        <v>СКРОЛЛ</v>
      </c>
      <c r="F1103" s="436" t="str">
        <f>VLOOKUP(B1103,'Tech. sheet (2)'!A:J,9,FALSE)</f>
        <v>830x917</v>
      </c>
      <c r="G1103" s="436">
        <f>VLOOKUP(B1103,'Tech. sheet (2)'!A:J,10,FALSE)</f>
        <v>1500</v>
      </c>
      <c r="H1103" s="436">
        <f>VLOOKUP(A1103,Register!B:E,4,FALSE)</f>
        <v>28000</v>
      </c>
      <c r="I1103" s="129"/>
      <c r="J1103" s="270"/>
      <c r="K1103" s="270"/>
      <c r="L1103" s="270"/>
      <c r="M1103" s="270"/>
      <c r="N1103" s="270"/>
      <c r="O1103" s="270"/>
      <c r="P1103" s="270"/>
      <c r="Q1103" s="270"/>
      <c r="R1103" s="270"/>
      <c r="S1103" s="270"/>
      <c r="T1103" s="270"/>
      <c r="U1103" s="270"/>
      <c r="V1103" s="270"/>
      <c r="W1103" s="270"/>
      <c r="X1103" s="270"/>
      <c r="Y1103" s="270"/>
      <c r="Z1103" s="270"/>
    </row>
    <row r="1104" ht="15.75" customHeight="1">
      <c r="A1104" s="111" t="s">
        <v>2464</v>
      </c>
      <c r="B1104" s="111" t="str">
        <f>VLOOKUP(A1104,Register!B:D,3,FALSE)</f>
        <v>OT062-ELQ6216A3A USK</v>
      </c>
      <c r="C1104" s="525" t="str">
        <f>VLOOKUP(B1104,'Tech. sheet (2)'!A:G,5,FALSE)</f>
        <v>0,16x954x848 2,8/2,8 TH520</v>
      </c>
      <c r="D1104" s="437" t="str">
        <f>VLOOKUP(B1104,'Tech. sheet (2)'!A:G,6,FALSE)</f>
        <v>M-954-848-160TH520S2828-USK</v>
      </c>
      <c r="E1104" s="436" t="str">
        <f>VLOOKUP(B1104,'Tech. sheet (2)'!A:H,8,FALSE)</f>
        <v>СКРОЛЛ</v>
      </c>
      <c r="F1104" s="436" t="str">
        <f>VLOOKUP(B1104,'Tech. sheet (2)'!A:J,9,FALSE)</f>
        <v>830x917</v>
      </c>
      <c r="G1104" s="436">
        <f>VLOOKUP(B1104,'Tech. sheet (2)'!A:J,10,FALSE)</f>
        <v>1500</v>
      </c>
      <c r="H1104" s="436">
        <f>VLOOKUP(A1104,Register!B:E,4,FALSE)</f>
        <v>10000</v>
      </c>
      <c r="I1104" s="129"/>
      <c r="J1104" s="270"/>
      <c r="K1104" s="270"/>
      <c r="L1104" s="270"/>
      <c r="M1104" s="270"/>
      <c r="N1104" s="270"/>
      <c r="O1104" s="270"/>
      <c r="P1104" s="270"/>
      <c r="Q1104" s="270"/>
      <c r="R1104" s="270"/>
      <c r="S1104" s="270"/>
      <c r="T1104" s="270"/>
      <c r="U1104" s="270"/>
      <c r="V1104" s="270"/>
      <c r="W1104" s="270"/>
      <c r="X1104" s="270"/>
      <c r="Y1104" s="270"/>
      <c r="Z1104" s="270"/>
    </row>
    <row r="1105" ht="15.75" customHeight="1">
      <c r="A1105" s="161" t="s">
        <v>2470</v>
      </c>
      <c r="B1105" s="111" t="str">
        <f>VLOOKUP(A1105,Register!B:D,3,FALSE)</f>
        <v>OT99-921XQ 0,20 ALU/G 36608</v>
      </c>
      <c r="C1105" s="525" t="str">
        <f>VLOOKUP(B1105,'Tech. sheet (2)'!A:G,5,FALSE)</f>
        <v>0,20x838x941, 2,8/2,8 TH550</v>
      </c>
      <c r="D1105" s="437" t="str">
        <f>VLOOKUP(B1105,'Tech. sheet (2)'!A:G,6,FALSE)</f>
        <v>M-838-941,7-200TH550S2828-HBI</v>
      </c>
      <c r="E1105" s="436" t="str">
        <f>VLOOKUP(B1105,'Tech. sheet (2)'!A:H,8,FALSE)</f>
        <v>СКРОЛЛ</v>
      </c>
      <c r="F1105" s="436" t="str">
        <f>VLOOKUP(B1105,'Tech. sheet (2)'!A:J,9,FALSE)</f>
        <v>917x813</v>
      </c>
      <c r="G1105" s="436">
        <f>VLOOKUP(B1105,'Tech. sheet (2)'!A:J,10,FALSE)</f>
        <v>1500</v>
      </c>
      <c r="H1105" s="436">
        <f>VLOOKUP(A1105,Register!B:E,4,FALSE)</f>
        <v>17000</v>
      </c>
      <c r="I1105" s="129"/>
      <c r="J1105" s="270"/>
      <c r="K1105" s="270"/>
      <c r="L1105" s="270"/>
      <c r="M1105" s="270"/>
      <c r="N1105" s="270"/>
      <c r="O1105" s="270"/>
      <c r="P1105" s="270"/>
      <c r="Q1105" s="270"/>
      <c r="R1105" s="270"/>
      <c r="S1105" s="270"/>
      <c r="T1105" s="270"/>
      <c r="U1105" s="270"/>
      <c r="V1105" s="270"/>
      <c r="W1105" s="270"/>
      <c r="X1105" s="270"/>
      <c r="Y1105" s="270"/>
      <c r="Z1105" s="270"/>
    </row>
    <row r="1106" ht="15.75" customHeight="1">
      <c r="A1106" s="111" t="s">
        <v>2466</v>
      </c>
      <c r="B1106" s="111" t="str">
        <f>VLOOKUP(A1106,Register!B:D,3,FALSE)</f>
        <v>0,27x950x780 BAO BLANK</v>
      </c>
      <c r="C1106" s="525" t="str">
        <f>VLOOKUP(B1106,'Tech. sheet (2)'!A:G,5,FALSE)</f>
        <v>0,27x950x876 5,6/2,8 TH435 </v>
      </c>
      <c r="D1106" s="437" t="str">
        <f>VLOOKUP(B1106,'Tech. sheet (2)'!A:G,6,FALSE)</f>
        <v>T-950-780-270TH435F5628-BAO BLANK</v>
      </c>
      <c r="E1106" s="436" t="str">
        <f>VLOOKUP(B1106,'Tech. sheet (2)'!A:H,8,FALSE)</f>
        <v>ПРЯМ</v>
      </c>
      <c r="F1106" s="436" t="str">
        <f>VLOOKUP(B1106,'Tech. sheet (2)'!A:J,9,FALSE)</f>
        <v>A</v>
      </c>
      <c r="G1106" s="436">
        <f>VLOOKUP(B1106,'Tech. sheet (2)'!A:J,10,FALSE)</f>
        <v>1200</v>
      </c>
      <c r="H1106" s="436">
        <f>VLOOKUP(A1106,Register!B:E,4,FALSE)</f>
        <v>2000</v>
      </c>
      <c r="I1106" s="129"/>
      <c r="J1106" s="270"/>
      <c r="K1106" s="270"/>
      <c r="L1106" s="270"/>
      <c r="M1106" s="270"/>
      <c r="N1106" s="270"/>
      <c r="O1106" s="270"/>
      <c r="P1106" s="270"/>
      <c r="Q1106" s="270"/>
      <c r="R1106" s="270"/>
      <c r="S1106" s="270"/>
      <c r="T1106" s="270"/>
      <c r="U1106" s="270"/>
      <c r="V1106" s="270"/>
      <c r="W1106" s="270"/>
      <c r="X1106" s="270"/>
      <c r="Y1106" s="270"/>
      <c r="Z1106" s="270"/>
    </row>
    <row r="1107" ht="15.75" customHeight="1">
      <c r="A1107" s="111" t="s">
        <v>2465</v>
      </c>
      <c r="B1107" s="111" t="str">
        <f>VLOOKUP(A1107,Register!B:D,3,FALSE)</f>
        <v>OT153-ELQ1542A3A BAO</v>
      </c>
      <c r="C1107" s="525" t="str">
        <f>VLOOKUP(B1107,'Tech. sheet (2)'!A:G,5,FALSE)</f>
        <v>0,27x950x876 5,6/2,8 TH435 </v>
      </c>
      <c r="D1107" s="437" t="str">
        <f>VLOOKUP(B1107,'Tech. sheet (2)'!A:G,6,FALSE)</f>
        <v>M-950-876-270TH435F5628-BAO</v>
      </c>
      <c r="E1107" s="436" t="str">
        <f>VLOOKUP(B1107,'Tech. sheet (2)'!A:H,8,FALSE)</f>
        <v>СКРОЛЛ</v>
      </c>
      <c r="F1107" s="436" t="str">
        <f>VLOOKUP(B1107,'Tech. sheet (2)'!A:J,9,FALSE)</f>
        <v>920х935</v>
      </c>
      <c r="G1107" s="436">
        <f>VLOOKUP(B1107,'Tech. sheet (2)'!A:J,10,FALSE)</f>
        <v>1100</v>
      </c>
      <c r="H1107" s="436">
        <f>VLOOKUP(A1107,Register!B:E,4,FALSE)</f>
        <v>13000</v>
      </c>
      <c r="I1107" s="129"/>
      <c r="J1107" s="270"/>
      <c r="K1107" s="270"/>
      <c r="L1107" s="270"/>
      <c r="M1107" s="270"/>
      <c r="N1107" s="270"/>
      <c r="O1107" s="270"/>
      <c r="P1107" s="270"/>
      <c r="Q1107" s="270"/>
      <c r="R1107" s="270"/>
      <c r="S1107" s="270"/>
      <c r="T1107" s="270"/>
      <c r="U1107" s="270"/>
      <c r="V1107" s="270"/>
      <c r="W1107" s="270"/>
      <c r="X1107" s="270"/>
      <c r="Y1107" s="270"/>
      <c r="Z1107" s="270"/>
    </row>
    <row r="1108" ht="15.75" customHeight="1">
      <c r="A1108" s="111" t="s">
        <v>2471</v>
      </c>
      <c r="B1108" s="111" t="str">
        <f>VLOOKUP(A1108,Register!B:D,3,FALSE)</f>
        <v>0,16x942x790 ALU/С</v>
      </c>
      <c r="C1108" s="525" t="str">
        <f>VLOOKUP(B1108,'Tech. sheet (2)'!A:G,5,FALSE)</f>
        <v>0,16x942x790 2,0/2,0 TS340</v>
      </c>
      <c r="D1108" s="437" t="str">
        <f>VLOOKUP(B1108,'Tech. sheet (2)'!A:G,6,FALSE)</f>
        <v>M-942-790-160TS340S2020-RAS</v>
      </c>
      <c r="E1108" s="436" t="str">
        <f>VLOOKUP(B1108,'Tech. sheet (2)'!A:H,8,FALSE)</f>
        <v>СКРОЛЛ</v>
      </c>
      <c r="F1108" s="436" t="str">
        <f>VLOOKUP(B1108,'Tech. sheet (2)'!A:J,9,FALSE)</f>
        <v>830х917</v>
      </c>
      <c r="G1108" s="436">
        <f>VLOOKUP(B1108,'Tech. sheet (2)'!A:J,10,FALSE)</f>
        <v>1700</v>
      </c>
      <c r="H1108" s="436">
        <f>VLOOKUP(A1108,Register!B:E,4,FALSE)</f>
        <v>30000</v>
      </c>
      <c r="I1108" s="129"/>
      <c r="J1108" s="270"/>
      <c r="K1108" s="270"/>
      <c r="L1108" s="270"/>
      <c r="M1108" s="270"/>
      <c r="N1108" s="270"/>
      <c r="O1108" s="270"/>
      <c r="P1108" s="270"/>
      <c r="Q1108" s="270"/>
      <c r="R1108" s="270"/>
      <c r="S1108" s="270"/>
      <c r="T1108" s="270"/>
      <c r="U1108" s="270"/>
      <c r="V1108" s="270"/>
      <c r="W1108" s="270"/>
      <c r="X1108" s="270"/>
      <c r="Y1108" s="270"/>
      <c r="Z1108" s="270"/>
    </row>
    <row r="1109" ht="15.75" customHeight="1">
      <c r="A1109" s="111" t="s">
        <v>2472</v>
      </c>
      <c r="B1109" s="111" t="str">
        <f>VLOOKUP(A1109,Register!B:D,3,FALSE)</f>
        <v>0,16x942x790 ALU/С</v>
      </c>
      <c r="C1109" s="525" t="str">
        <f>VLOOKUP(B1109,'Tech. sheet (2)'!A:G,5,FALSE)</f>
        <v>0,16x942x790 2,0/2,0 TS340</v>
      </c>
      <c r="D1109" s="437" t="str">
        <f>VLOOKUP(B1109,'Tech. sheet (2)'!A:G,6,FALSE)</f>
        <v>M-942-790-160TS340S2020-RAS</v>
      </c>
      <c r="E1109" s="436" t="str">
        <f>VLOOKUP(B1109,'Tech. sheet (2)'!A:H,8,FALSE)</f>
        <v>СКРОЛЛ</v>
      </c>
      <c r="F1109" s="436" t="str">
        <f>VLOOKUP(B1109,'Tech. sheet (2)'!A:J,9,FALSE)</f>
        <v>830х917</v>
      </c>
      <c r="G1109" s="436">
        <f>VLOOKUP(B1109,'Tech. sheet (2)'!A:J,10,FALSE)</f>
        <v>1700</v>
      </c>
      <c r="H1109" s="436">
        <f>VLOOKUP(A1109,Register!B:E,4,FALSE)</f>
        <v>28895</v>
      </c>
      <c r="I1109" s="129"/>
      <c r="J1109" s="270"/>
      <c r="K1109" s="270"/>
      <c r="L1109" s="270"/>
      <c r="M1109" s="270"/>
      <c r="N1109" s="270"/>
      <c r="O1109" s="270"/>
      <c r="P1109" s="270"/>
      <c r="Q1109" s="270"/>
      <c r="R1109" s="270"/>
      <c r="S1109" s="270"/>
      <c r="T1109" s="270"/>
      <c r="U1109" s="270"/>
      <c r="V1109" s="270"/>
      <c r="W1109" s="270"/>
      <c r="X1109" s="270"/>
      <c r="Y1109" s="270"/>
      <c r="Z1109" s="270"/>
    </row>
    <row r="1110" ht="15.75" customHeight="1">
      <c r="A1110" s="111" t="s">
        <v>2473</v>
      </c>
      <c r="B1110" s="111" t="str">
        <f>VLOOKUP(A1110,Register!B:D,3,FALSE)</f>
        <v>0,14x913x766 USK 21E</v>
      </c>
      <c r="C1110" s="525" t="str">
        <f>VLOOKUP(B1110,'Tech. sheet (2)'!A:G,5,FALSE)</f>
        <v>0,14x913x766 2,0/2,0 TS480</v>
      </c>
      <c r="D1110" s="437" t="str">
        <f>VLOOKUP(B1110,'Tech. sheet (2)'!A:G,6,FALSE)</f>
        <v>M-913-766-140TS480S2020-USK</v>
      </c>
      <c r="E1110" s="436" t="str">
        <f>VLOOKUP(B1110,'Tech. sheet (2)'!A:H,8,FALSE)</f>
        <v>СКРОЛЛ</v>
      </c>
      <c r="F1110" s="436" t="str">
        <f>VLOOKUP(B1110,'Tech. sheet (2)'!A:J,9,FALSE)</f>
        <v>770х869</v>
      </c>
      <c r="G1110" s="436">
        <f>VLOOKUP(B1110,'Tech. sheet (2)'!A:J,10,FALSE)</f>
        <v>1500</v>
      </c>
      <c r="H1110" s="436">
        <f>VLOOKUP(A1110,Register!B:E,4,FALSE)</f>
        <v>42000</v>
      </c>
      <c r="I1110" s="129"/>
      <c r="J1110" s="270"/>
      <c r="K1110" s="270"/>
      <c r="L1110" s="270"/>
      <c r="M1110" s="270"/>
      <c r="N1110" s="270"/>
      <c r="O1110" s="270"/>
      <c r="P1110" s="270"/>
      <c r="Q1110" s="270"/>
      <c r="R1110" s="270"/>
      <c r="S1110" s="270"/>
      <c r="T1110" s="270"/>
      <c r="U1110" s="270"/>
      <c r="V1110" s="270"/>
      <c r="W1110" s="270"/>
      <c r="X1110" s="270"/>
      <c r="Y1110" s="270"/>
      <c r="Z1110" s="270"/>
    </row>
    <row r="1111" ht="15.75" customHeight="1">
      <c r="A1111" s="111" t="s">
        <v>2479</v>
      </c>
      <c r="B1111" s="111" t="str">
        <f>VLOOKUP(A1111,Register!B:D,3,FALSE)</f>
        <v>0,14x975x925 W/K USK</v>
      </c>
      <c r="C1111" s="525" t="str">
        <f>VLOOKUP(B1111,'Tech. sheet (2)'!A:G,5,FALSE)</f>
        <v>0,14x975x925 2,8/2,8 TS550</v>
      </c>
      <c r="D1111" s="437" t="str">
        <f>VLOOKUP(B1111,'Tech. sheet (2)'!A:G,6,FALSE)</f>
        <v>T-975-925-140TS550S2828-USK</v>
      </c>
      <c r="E1111" s="436" t="str">
        <f>VLOOKUP(B1111,'Tech. sheet (2)'!A:H,8,FALSE)</f>
        <v>ПРЯМ</v>
      </c>
      <c r="F1111" s="436" t="str">
        <f>VLOOKUP(B1111,'Tech. sheet (2)'!A:J,9,FALSE)</f>
        <v>900 х 950</v>
      </c>
      <c r="G1111" s="436">
        <f>VLOOKUP(B1111,'Tech. sheet (2)'!A:J,10,FALSE)</f>
        <v>1500</v>
      </c>
      <c r="H1111" s="436">
        <f>VLOOKUP(A1111,Register!B:E,4,FALSE)</f>
        <v>8500</v>
      </c>
      <c r="I1111" s="129"/>
      <c r="J1111" s="270"/>
      <c r="K1111" s="270"/>
      <c r="L1111" s="270"/>
      <c r="M1111" s="270"/>
      <c r="N1111" s="270"/>
      <c r="O1111" s="270"/>
      <c r="P1111" s="270"/>
      <c r="Q1111" s="270"/>
      <c r="R1111" s="270"/>
      <c r="S1111" s="270"/>
      <c r="T1111" s="270"/>
      <c r="U1111" s="270"/>
      <c r="V1111" s="270"/>
      <c r="W1111" s="270"/>
      <c r="X1111" s="270"/>
      <c r="Y1111" s="270"/>
      <c r="Z1111" s="270"/>
    </row>
    <row r="1112" ht="15.75" customHeight="1">
      <c r="A1112" s="111" t="s">
        <v>2478</v>
      </c>
      <c r="B1112" s="111" t="str">
        <f>VLOOKUP(A1112,Register!B:D,3,FALSE)</f>
        <v>0,14x975x925 G/C USK</v>
      </c>
      <c r="C1112" s="525" t="str">
        <f>VLOOKUP(B1112,'Tech. sheet (2)'!A:G,5,FALSE)</f>
        <v>0,14x975x925 2,8/2,8 TS550</v>
      </c>
      <c r="D1112" s="437" t="str">
        <f>VLOOKUP(B1112,'Tech. sheet (2)'!A:G,6,FALSE)</f>
        <v>T-975-925-140TS550S2828-USK</v>
      </c>
      <c r="E1112" s="436" t="str">
        <f>VLOOKUP(B1112,'Tech. sheet (2)'!A:H,8,FALSE)</f>
        <v>ПРЯМ</v>
      </c>
      <c r="F1112" s="436" t="str">
        <f>VLOOKUP(B1112,'Tech. sheet (2)'!A:J,9,FALSE)</f>
        <v>900 х 950</v>
      </c>
      <c r="G1112" s="436">
        <f>VLOOKUP(B1112,'Tech. sheet (2)'!A:J,10,FALSE)</f>
        <v>1500</v>
      </c>
      <c r="H1112" s="436">
        <f>VLOOKUP(A1112,Register!B:E,4,FALSE)</f>
        <v>30000</v>
      </c>
      <c r="I1112" s="129"/>
      <c r="J1112" s="270"/>
      <c r="K1112" s="270"/>
      <c r="L1112" s="270"/>
      <c r="M1112" s="270"/>
      <c r="N1112" s="270"/>
      <c r="O1112" s="270"/>
      <c r="P1112" s="270"/>
      <c r="Q1112" s="270"/>
      <c r="R1112" s="270"/>
      <c r="S1112" s="270"/>
      <c r="T1112" s="270"/>
      <c r="U1112" s="270"/>
      <c r="V1112" s="270"/>
      <c r="W1112" s="270"/>
      <c r="X1112" s="270"/>
      <c r="Y1112" s="270"/>
      <c r="Z1112" s="270"/>
    </row>
    <row r="1113" ht="15.75" customHeight="1">
      <c r="A1113" s="111" t="s">
        <v>2481</v>
      </c>
      <c r="B1113" s="111" t="str">
        <f>VLOOKUP(A1113,Register!B:D,3,FALSE)</f>
        <v>0,17x838x942 USK ALU/С</v>
      </c>
      <c r="C1113" s="525" t="str">
        <f>VLOOKUP(B1113,'Tech. sheet (2)'!A:G,5,FALSE)</f>
        <v>0,17x838x942 2,0/2,8 TH550</v>
      </c>
      <c r="D1113" s="437" t="str">
        <f>VLOOKUP(B1113,'Tech. sheet (2)'!A:G,6,FALSE)</f>
        <v>T-838-942-170TH550F2820-USK</v>
      </c>
      <c r="E1113" s="436" t="str">
        <f>VLOOKUP(B1113,'Tech. sheet (2)'!A:H,8,FALSE)</f>
        <v>ПРЯМ</v>
      </c>
      <c r="F1113" s="436" t="str">
        <f>VLOOKUP(B1113,'Tech. sheet (2)'!A:J,9,FALSE)</f>
        <v>917х813</v>
      </c>
      <c r="G1113" s="436">
        <f>VLOOKUP(B1113,'Tech. sheet (2)'!A:J,10,FALSE)</f>
        <v>1500</v>
      </c>
      <c r="H1113" s="436">
        <f>VLOOKUP(A1113,Register!B:E,4,FALSE)</f>
        <v>17000</v>
      </c>
      <c r="I1113" s="129"/>
      <c r="J1113" s="270"/>
      <c r="K1113" s="270"/>
      <c r="L1113" s="270"/>
      <c r="M1113" s="270"/>
      <c r="N1113" s="270"/>
      <c r="O1113" s="270"/>
      <c r="P1113" s="270"/>
      <c r="Q1113" s="270"/>
      <c r="R1113" s="270"/>
      <c r="S1113" s="270"/>
      <c r="T1113" s="270"/>
      <c r="U1113" s="270"/>
      <c r="V1113" s="270"/>
      <c r="W1113" s="270"/>
      <c r="X1113" s="270"/>
      <c r="Y1113" s="270"/>
      <c r="Z1113" s="270"/>
    </row>
    <row r="1114" ht="15.75" customHeight="1">
      <c r="A1114" s="111" t="s">
        <v>2482</v>
      </c>
      <c r="B1114" s="111" t="str">
        <f>VLOOKUP(A1114,Register!B:D,3,FALSE)</f>
        <v>0,16x920x778 RAS BLANK</v>
      </c>
      <c r="C1114" s="525" t="str">
        <f>VLOOKUP(B1114,'Tech. sheet (2)'!A:G,5,FALSE)</f>
        <v>0,16x920x778 2,8/2,8 TS340</v>
      </c>
      <c r="D1114" s="437" t="str">
        <f>VLOOKUP(B1114,'Tech. sheet (2)'!A:G,6,FALSE)</f>
        <v>M-920-778-160TS340S2828-RAS BLANK</v>
      </c>
      <c r="E1114" s="436" t="str">
        <f>VLOOKUP(B1114,'Tech. sheet (2)'!A:H,8,FALSE)</f>
        <v>СКРОЛЛ</v>
      </c>
      <c r="F1114" s="436" t="str">
        <f>VLOOKUP(B1114,'Tech. sheet (2)'!A:J,9,FALSE)</f>
        <v>818х895</v>
      </c>
      <c r="G1114" s="436">
        <f>VLOOKUP(B1114,'Tech. sheet (2)'!A:J,10,FALSE)</f>
        <v>1600</v>
      </c>
      <c r="H1114" s="436">
        <f>VLOOKUP(A1114,Register!B:E,4,FALSE)</f>
        <v>30000</v>
      </c>
      <c r="I1114" s="129"/>
      <c r="J1114" s="270"/>
      <c r="K1114" s="270"/>
      <c r="L1114" s="270"/>
      <c r="M1114" s="270"/>
      <c r="N1114" s="270"/>
      <c r="O1114" s="270"/>
      <c r="P1114" s="270"/>
      <c r="Q1114" s="270"/>
      <c r="R1114" s="270"/>
      <c r="S1114" s="270"/>
      <c r="T1114" s="270"/>
      <c r="U1114" s="270"/>
      <c r="V1114" s="270"/>
      <c r="W1114" s="270"/>
      <c r="X1114" s="270"/>
      <c r="Y1114" s="270"/>
      <c r="Z1114" s="270"/>
    </row>
    <row r="1115" ht="15.75" customHeight="1">
      <c r="A1115" s="111" t="s">
        <v>2489</v>
      </c>
      <c r="B1115" s="111" t="str">
        <f>VLOOKUP(A1115,Register!B:D,3,FALSE)</f>
        <v>0,14x975x925 G/C USK</v>
      </c>
      <c r="C1115" s="525" t="str">
        <f>VLOOKUP(B1115,'Tech. sheet (2)'!A:G,5,FALSE)</f>
        <v>0,14x975x925 2,8/2,8 TS550</v>
      </c>
      <c r="D1115" s="437" t="str">
        <f>VLOOKUP(B1115,'Tech. sheet (2)'!A:G,6,FALSE)</f>
        <v>T-975-925-140TS550S2828-USK</v>
      </c>
      <c r="E1115" s="436" t="str">
        <f>VLOOKUP(B1115,'Tech. sheet (2)'!A:H,8,FALSE)</f>
        <v>ПРЯМ</v>
      </c>
      <c r="F1115" s="436" t="str">
        <f>VLOOKUP(B1115,'Tech. sheet (2)'!A:J,9,FALSE)</f>
        <v>900 х 950</v>
      </c>
      <c r="G1115" s="436">
        <f>VLOOKUP(B1115,'Tech. sheet (2)'!A:J,10,FALSE)</f>
        <v>1500</v>
      </c>
      <c r="H1115" s="436">
        <f>VLOOKUP(A1115,Register!B:E,4,FALSE)</f>
        <v>14000</v>
      </c>
      <c r="I1115" s="129">
        <v>45265.0</v>
      </c>
      <c r="J1115" s="270"/>
      <c r="K1115" s="270"/>
      <c r="L1115" s="270"/>
      <c r="M1115" s="270"/>
      <c r="N1115" s="270"/>
      <c r="O1115" s="270"/>
      <c r="P1115" s="270"/>
      <c r="Q1115" s="270"/>
      <c r="R1115" s="270"/>
      <c r="S1115" s="270"/>
      <c r="T1115" s="270"/>
      <c r="U1115" s="270"/>
      <c r="V1115" s="270"/>
      <c r="W1115" s="270"/>
      <c r="X1115" s="270"/>
      <c r="Y1115" s="270"/>
      <c r="Z1115" s="270"/>
    </row>
    <row r="1116" ht="15.75" customHeight="1">
      <c r="A1116" s="111" t="s">
        <v>2484</v>
      </c>
      <c r="B1116" s="111" t="str">
        <f>VLOOKUP(A1116,Register!B:D,3,FALSE)</f>
        <v>0,18x896x795 USK BLANK</v>
      </c>
      <c r="C1116" s="525" t="str">
        <f>VLOOKUP(B1116,'Tech. sheet (2)'!A:G,5,FALSE)</f>
        <v>0,18x896x795 2,8/5,0 TH550</v>
      </c>
      <c r="D1116" s="437" t="str">
        <f>VLOOKUP(B1116,'Tech. sheet (2)'!A:G,6,FALSE)</f>
        <v>T-896-795-180TH550F2850-USK BLANK </v>
      </c>
      <c r="E1116" s="436" t="str">
        <f>VLOOKUP(B1116,'Tech. sheet (2)'!A:H,8,FALSE)</f>
        <v>ПРЯМ</v>
      </c>
      <c r="F1116" s="436" t="str">
        <f>VLOOKUP(B1116,'Tech. sheet (2)'!A:J,9,FALSE)</f>
        <v>770х869</v>
      </c>
      <c r="G1116" s="436">
        <f>VLOOKUP(B1116,'Tech. sheet (2)'!A:J,10,FALSE)</f>
        <v>1500</v>
      </c>
      <c r="H1116" s="436">
        <f>VLOOKUP(A1116,Register!B:E,4,FALSE)</f>
        <v>20000</v>
      </c>
      <c r="I1116" s="129">
        <v>45265.0</v>
      </c>
      <c r="J1116" s="270"/>
      <c r="K1116" s="270"/>
      <c r="L1116" s="270"/>
      <c r="M1116" s="270"/>
      <c r="N1116" s="270"/>
      <c r="O1116" s="270"/>
      <c r="P1116" s="270"/>
      <c r="Q1116" s="270"/>
      <c r="R1116" s="270"/>
      <c r="S1116" s="270"/>
      <c r="T1116" s="270"/>
      <c r="U1116" s="270"/>
      <c r="V1116" s="270"/>
      <c r="W1116" s="270"/>
      <c r="X1116" s="270"/>
      <c r="Y1116" s="270"/>
      <c r="Z1116" s="270"/>
    </row>
    <row r="1117" ht="15.75" customHeight="1">
      <c r="A1117" s="111" t="s">
        <v>2492</v>
      </c>
      <c r="B1117" s="111" t="str">
        <f>VLOOKUP(A1117,Register!B:D,3,FALSE)</f>
        <v>0,17х922х868 USK TH550 BLANK</v>
      </c>
      <c r="C1117" s="525" t="str">
        <f>VLOOKUP(B1117,'Tech. sheet (2)'!A:G,5,FALSE)</f>
        <v>0,17x922x868 2,8/2,8 TH550</v>
      </c>
      <c r="D1117" s="437" t="str">
        <f>VLOOKUP(B1117,'Tech. sheet (2)'!A:G,6,FALSE)</f>
        <v>M-922-868-170TH550F2828-USK BLANK</v>
      </c>
      <c r="E1117" s="436" t="str">
        <f>VLOOKUP(B1117,'Tech. sheet (2)'!A:H,8,FALSE)</f>
        <v>СКРОЛЛ</v>
      </c>
      <c r="F1117" s="436" t="str">
        <f>VLOOKUP(B1117,'Tech. sheet (2)'!A:J,9,FALSE)</f>
        <v>884х850</v>
      </c>
      <c r="G1117" s="436">
        <f>VLOOKUP(B1117,'Tech. sheet (2)'!A:J,10,FALSE)</f>
        <v>1500</v>
      </c>
      <c r="H1117" s="436">
        <f>VLOOKUP(A1117,Register!B:E,4,FALSE)</f>
        <v>9000</v>
      </c>
      <c r="I1117" s="129">
        <v>45265.0</v>
      </c>
      <c r="J1117" s="270"/>
      <c r="K1117" s="270"/>
      <c r="L1117" s="270"/>
      <c r="M1117" s="270"/>
      <c r="N1117" s="270"/>
      <c r="O1117" s="270"/>
      <c r="P1117" s="270"/>
      <c r="Q1117" s="270"/>
      <c r="R1117" s="270"/>
      <c r="S1117" s="270"/>
      <c r="T1117" s="270"/>
      <c r="U1117" s="270"/>
      <c r="V1117" s="270"/>
      <c r="W1117" s="270"/>
      <c r="X1117" s="270"/>
      <c r="Y1117" s="270"/>
      <c r="Z1117" s="270"/>
    </row>
    <row r="1118" ht="15.75" customHeight="1">
      <c r="A1118" s="111" t="s">
        <v>2491</v>
      </c>
      <c r="B1118" s="111" t="str">
        <f>VLOOKUP(A1118,Register!B:D,3,FALSE)</f>
        <v>OT070-ELQ7013A4A</v>
      </c>
      <c r="C1118" s="525" t="str">
        <f>VLOOKUP(B1118,'Tech. sheet (2)'!A:G,5,FALSE)</f>
        <v>0,16x922x868 2,0/2,0 TH520</v>
      </c>
      <c r="D1118" s="437" t="str">
        <f>VLOOKUP(B1118,'Tech. sheet (2)'!A:G,6,FALSE)</f>
        <v>M-922-868-160TH520F2020-HBI   </v>
      </c>
      <c r="E1118" s="436" t="str">
        <f>VLOOKUP(B1118,'Tech. sheet (2)'!A:H,8,FALSE)</f>
        <v>СКРОЛЛ</v>
      </c>
      <c r="F1118" s="436" t="str">
        <f>VLOOKUP(B1118,'Tech. sheet (2)'!A:J,9,FALSE)</f>
        <v>884х850</v>
      </c>
      <c r="G1118" s="436">
        <f>VLOOKUP(B1118,'Tech. sheet (2)'!A:J,10,FALSE)</f>
        <v>1500</v>
      </c>
      <c r="H1118" s="436">
        <f>VLOOKUP(A1118,Register!B:E,4,FALSE)</f>
        <v>25000</v>
      </c>
      <c r="I1118" s="129">
        <v>45266.0</v>
      </c>
      <c r="J1118" s="270"/>
      <c r="K1118" s="270"/>
      <c r="L1118" s="270"/>
      <c r="M1118" s="270"/>
      <c r="N1118" s="270"/>
      <c r="O1118" s="270"/>
      <c r="P1118" s="270"/>
      <c r="Q1118" s="270"/>
      <c r="R1118" s="270"/>
      <c r="S1118" s="270"/>
      <c r="T1118" s="270"/>
      <c r="U1118" s="270"/>
      <c r="V1118" s="270"/>
      <c r="W1118" s="270"/>
      <c r="X1118" s="270"/>
      <c r="Y1118" s="270"/>
      <c r="Z1118" s="270"/>
    </row>
    <row r="1119" ht="15.75" customHeight="1">
      <c r="A1119" s="111" t="s">
        <v>2490</v>
      </c>
      <c r="B1119" s="111" t="str">
        <f>VLOOKUP(A1119,Register!B:D,3,FALSE)</f>
        <v>OT96 ALU/C 0,18 HBI auto</v>
      </c>
      <c r="C1119" s="525" t="str">
        <f>VLOOKUP(B1119,'Tech. sheet (2)'!A:G,5,FALSE)</f>
        <v>0,18x808x908 2,8/2,8 TH550</v>
      </c>
      <c r="D1119" s="437" t="str">
        <f>VLOOKUP(B1119,'Tech. sheet (2)'!A:G,6,FALSE)</f>
        <v>M-808-908-180TH550S2828-HBI</v>
      </c>
      <c r="E1119" s="436" t="str">
        <f>VLOOKUP(B1119,'Tech. sheet (2)'!A:H,8,FALSE)</f>
        <v>СКРОЛЛ</v>
      </c>
      <c r="F1119" s="436" t="str">
        <f>VLOOKUP(B1119,'Tech. sheet (2)'!A:J,9,FALSE)</f>
        <v>900х771</v>
      </c>
      <c r="G1119" s="436">
        <f>VLOOKUP(B1119,'Tech. sheet (2)'!A:J,10,FALSE)</f>
        <v>1600</v>
      </c>
      <c r="H1119" s="436">
        <f>VLOOKUP(A1119,Register!B:E,4,FALSE)</f>
        <v>12000</v>
      </c>
      <c r="I1119" s="129">
        <v>45266.0</v>
      </c>
      <c r="J1119" s="270"/>
      <c r="K1119" s="270"/>
      <c r="L1119" s="270"/>
      <c r="M1119" s="270"/>
      <c r="N1119" s="270"/>
      <c r="O1119" s="270"/>
      <c r="P1119" s="270"/>
      <c r="Q1119" s="270"/>
      <c r="R1119" s="270"/>
      <c r="S1119" s="270"/>
      <c r="T1119" s="270"/>
      <c r="U1119" s="270"/>
      <c r="V1119" s="270"/>
      <c r="W1119" s="270"/>
      <c r="X1119" s="270"/>
      <c r="Y1119" s="270"/>
      <c r="Z1119" s="270"/>
    </row>
    <row r="1120" ht="15.75" customHeight="1">
      <c r="A1120" s="111" t="s">
        <v>2511</v>
      </c>
      <c r="B1120" s="111" t="str">
        <f>VLOOKUP(A1120,Register!B:D,3,FALSE)</f>
        <v>OT96 Alu/C USK auto</v>
      </c>
      <c r="C1120" s="525" t="str">
        <f>VLOOKUP(B1120,'Tech. sheet (2)'!A:G,5,FALSE)</f>
        <v>0,20x808x908 2,8/2,8 TH550</v>
      </c>
      <c r="D1120" s="437" t="str">
        <f>VLOOKUP(B1120,'Tech. sheet (2)'!A:G,6,FALSE)</f>
        <v>M-808-908-200TH550S2828-USK</v>
      </c>
      <c r="E1120" s="436" t="str">
        <f>VLOOKUP(B1120,'Tech. sheet (2)'!A:H,8,FALSE)</f>
        <v>СКРОЛЛ</v>
      </c>
      <c r="F1120" s="436" t="str">
        <f>VLOOKUP(B1120,'Tech. sheet (2)'!A:J,9,FALSE)</f>
        <v>900х771</v>
      </c>
      <c r="G1120" s="436">
        <f>VLOOKUP(B1120,'Tech. sheet (2)'!A:J,10,FALSE)</f>
        <v>1600</v>
      </c>
      <c r="H1120" s="436">
        <f>VLOOKUP(A1120,Register!B:E,4,FALSE)</f>
        <v>20000</v>
      </c>
      <c r="I1120" s="129">
        <v>45302.0</v>
      </c>
      <c r="J1120" s="270"/>
      <c r="K1120" s="270"/>
      <c r="L1120" s="270"/>
      <c r="M1120" s="270"/>
      <c r="N1120" s="270"/>
      <c r="O1120" s="270"/>
      <c r="P1120" s="270"/>
      <c r="Q1120" s="270"/>
      <c r="R1120" s="270"/>
      <c r="S1120" s="270"/>
      <c r="T1120" s="270"/>
      <c r="U1120" s="270"/>
      <c r="V1120" s="270"/>
      <c r="W1120" s="270"/>
      <c r="X1120" s="270"/>
      <c r="Y1120" s="270"/>
      <c r="Z1120" s="270"/>
    </row>
    <row r="1121" ht="15.75" customHeight="1">
      <c r="A1121" s="111" t="s">
        <v>2512</v>
      </c>
      <c r="B1121" s="111" t="str">
        <f>VLOOKUP(A1121,Register!B:D,3,FALSE)</f>
        <v>OT96 ALU/C 0,18 HBI auto</v>
      </c>
      <c r="C1121" s="525" t="str">
        <f>VLOOKUP(B1121,'Tech. sheet (2)'!A:G,5,FALSE)</f>
        <v>0,18x808x908 2,8/2,8 TH550</v>
      </c>
      <c r="D1121" s="437" t="str">
        <f>VLOOKUP(B1121,'Tech. sheet (2)'!A:G,6,FALSE)</f>
        <v>M-808-908-180TH550S2828-HBI</v>
      </c>
      <c r="E1121" s="436" t="str">
        <f>VLOOKUP(B1121,'Tech. sheet (2)'!A:H,8,FALSE)</f>
        <v>СКРОЛЛ</v>
      </c>
      <c r="F1121" s="436" t="str">
        <f>VLOOKUP(B1121,'Tech. sheet (2)'!A:J,9,FALSE)</f>
        <v>900х771</v>
      </c>
      <c r="G1121" s="436">
        <f>VLOOKUP(B1121,'Tech. sheet (2)'!A:J,10,FALSE)</f>
        <v>1600</v>
      </c>
      <c r="H1121" s="436">
        <f>VLOOKUP(A1121,Register!B:E,4,FALSE)</f>
        <v>14000</v>
      </c>
      <c r="I1121" s="129">
        <v>45302.0</v>
      </c>
      <c r="J1121" s="270"/>
      <c r="K1121" s="270"/>
      <c r="L1121" s="270"/>
      <c r="M1121" s="270"/>
      <c r="N1121" s="270"/>
      <c r="O1121" s="270"/>
      <c r="P1121" s="270"/>
      <c r="Q1121" s="270"/>
      <c r="R1121" s="270"/>
      <c r="S1121" s="270"/>
      <c r="T1121" s="270"/>
      <c r="U1121" s="270"/>
      <c r="V1121" s="270"/>
      <c r="W1121" s="270"/>
      <c r="X1121" s="270"/>
      <c r="Y1121" s="270"/>
      <c r="Z1121" s="270"/>
    </row>
    <row r="1122" ht="15.75" customHeight="1">
      <c r="A1122" s="111" t="s">
        <v>2499</v>
      </c>
      <c r="B1122" s="111" t="str">
        <f>VLOOKUP(A1122,Register!B:D,3,FALSE)</f>
        <v>0,16x942x790 ALU/С</v>
      </c>
      <c r="C1122" s="525" t="str">
        <f>VLOOKUP(B1122,'Tech. sheet (2)'!A:G,5,FALSE)</f>
        <v>0,16x942x790 2,0/2,0 TS340</v>
      </c>
      <c r="D1122" s="437" t="str">
        <f>VLOOKUP(B1122,'Tech. sheet (2)'!A:G,6,FALSE)</f>
        <v>M-942-790-160TS340S2020-RAS</v>
      </c>
      <c r="E1122" s="436" t="str">
        <f>VLOOKUP(B1122,'Tech. sheet (2)'!A:H,8,FALSE)</f>
        <v>СКРОЛЛ</v>
      </c>
      <c r="F1122" s="436" t="str">
        <f>VLOOKUP(B1122,'Tech. sheet (2)'!A:J,9,FALSE)</f>
        <v>830х917</v>
      </c>
      <c r="G1122" s="436">
        <f>VLOOKUP(B1122,'Tech. sheet (2)'!A:J,10,FALSE)</f>
        <v>1700</v>
      </c>
      <c r="H1122" s="436">
        <f>VLOOKUP(A1122,Register!B:E,4,FALSE)</f>
        <v>36000</v>
      </c>
      <c r="I1122" s="129">
        <v>45302.0</v>
      </c>
      <c r="J1122" s="270"/>
      <c r="K1122" s="270"/>
      <c r="L1122" s="270"/>
      <c r="M1122" s="270"/>
      <c r="N1122" s="270"/>
      <c r="O1122" s="270"/>
      <c r="P1122" s="270"/>
      <c r="Q1122" s="270"/>
      <c r="R1122" s="270"/>
      <c r="S1122" s="270"/>
      <c r="T1122" s="270"/>
      <c r="U1122" s="270"/>
      <c r="V1122" s="270"/>
      <c r="W1122" s="270"/>
      <c r="X1122" s="270"/>
      <c r="Y1122" s="270"/>
      <c r="Z1122" s="270"/>
    </row>
    <row r="1123" ht="15.75" customHeight="1">
      <c r="A1123" s="111" t="s">
        <v>2504</v>
      </c>
      <c r="B1123" s="111" t="str">
        <f>VLOOKUP(A1123,Register!B:D,3,FALSE)</f>
        <v>0,20x908x1112 RAS BLANK</v>
      </c>
      <c r="C1123" s="525" t="str">
        <f>VLOOKUP(B1123,'Tech. sheet (2)'!A:G,5,FALSE)</f>
        <v>0,20x908x1112 2,8/2,8 TS260</v>
      </c>
      <c r="D1123" s="437" t="str">
        <f>VLOOKUP(B1123,'Tech. sheet (2)'!A:G,6,FALSE)</f>
        <v>T-908-1112-200TS260S2828-RAS BLANK</v>
      </c>
      <c r="E1123" s="436" t="str">
        <f>VLOOKUP(B1123,'Tech. sheet (2)'!A:H,8,FALSE)</f>
        <v>ПРЯМ</v>
      </c>
      <c r="F1123" s="436" t="str">
        <f>VLOOKUP(B1123,'Tech. sheet (2)'!A:J,9,FALSE)</f>
        <v>1088х883</v>
      </c>
      <c r="G1123" s="436">
        <f>VLOOKUP(B1123,'Tech. sheet (2)'!A:J,10,FALSE)</f>
        <v>1100</v>
      </c>
      <c r="H1123" s="436">
        <f>VLOOKUP(A1123,Register!B:E,4,FALSE)</f>
        <v>7000</v>
      </c>
      <c r="I1123" s="129">
        <v>45302.0</v>
      </c>
      <c r="J1123" s="270"/>
      <c r="K1123" s="270"/>
      <c r="L1123" s="270"/>
      <c r="M1123" s="270"/>
      <c r="N1123" s="270"/>
      <c r="O1123" s="270"/>
      <c r="P1123" s="270"/>
      <c r="Q1123" s="270"/>
      <c r="R1123" s="270"/>
      <c r="S1123" s="270"/>
      <c r="T1123" s="270"/>
      <c r="U1123" s="270"/>
      <c r="V1123" s="270"/>
      <c r="W1123" s="270"/>
      <c r="X1123" s="270"/>
      <c r="Y1123" s="270"/>
      <c r="Z1123" s="270"/>
    </row>
    <row r="1124" ht="15.75" customHeight="1">
      <c r="A1124" s="111" t="s">
        <v>2514</v>
      </c>
      <c r="B1124" s="111" t="str">
        <f>VLOOKUP(A1124,Register!B:D,3,FALSE)</f>
        <v>0,14x913x766 USK BLANK</v>
      </c>
      <c r="C1124" s="525" t="str">
        <f>VLOOKUP(B1124,'Tech. sheet (2)'!A:G,5,FALSE)</f>
        <v>0,14x913x766 2,0/2,0 TS480</v>
      </c>
      <c r="D1124" s="437" t="str">
        <f>VLOOKUP(B1124,'Tech. sheet (2)'!A:G,6,FALSE)</f>
        <v>M-913-766-140TS480S2020-USK BLANK</v>
      </c>
      <c r="E1124" s="436" t="str">
        <f>VLOOKUP(B1124,'Tech. sheet (2)'!A:H,8,FALSE)</f>
        <v>СКРОЛЛ</v>
      </c>
      <c r="F1124" s="436" t="str">
        <f>VLOOKUP(B1124,'Tech. sheet (2)'!A:J,9,FALSE)</f>
        <v>770х869</v>
      </c>
      <c r="G1124" s="436">
        <f>VLOOKUP(B1124,'Tech. sheet (2)'!A:J,10,FALSE)</f>
        <v>1500</v>
      </c>
      <c r="H1124" s="436">
        <f>VLOOKUP(A1124,Register!B:E,4,FALSE)</f>
        <v>10000</v>
      </c>
      <c r="I1124" s="129">
        <v>45303.0</v>
      </c>
      <c r="J1124" s="270"/>
      <c r="K1124" s="270"/>
      <c r="L1124" s="270"/>
      <c r="M1124" s="270"/>
      <c r="N1124" s="270"/>
      <c r="O1124" s="270"/>
      <c r="P1124" s="270"/>
      <c r="Q1124" s="270"/>
      <c r="R1124" s="270"/>
      <c r="S1124" s="270"/>
      <c r="T1124" s="270"/>
      <c r="U1124" s="270"/>
      <c r="V1124" s="270"/>
      <c r="W1124" s="270"/>
      <c r="X1124" s="270"/>
      <c r="Y1124" s="270"/>
      <c r="Z1124" s="270"/>
    </row>
    <row r="1125" ht="15.75" customHeight="1">
      <c r="A1125" s="111" t="s">
        <v>2515</v>
      </c>
      <c r="B1125" s="111" t="str">
        <f>VLOOKUP(A1125,Register!B:D,3,FALSE)</f>
        <v>OT070-ELQ7033A2A  BAO</v>
      </c>
      <c r="C1125" s="525" t="str">
        <f>VLOOKUP(B1125,'Tech. sheet (2)'!A:G,5,FALSE)</f>
        <v>0,17x922x868 2,8/2,8 TH580</v>
      </c>
      <c r="D1125" s="437" t="str">
        <f>VLOOKUP(B1125,'Tech. sheet (2)'!A:G,6,FALSE)</f>
        <v>M-922-868-170TH580S2828-BAO  </v>
      </c>
      <c r="E1125" s="436" t="str">
        <f>VLOOKUP(B1125,'Tech. sheet (2)'!A:H,8,FALSE)</f>
        <v>СКРОЛЛ</v>
      </c>
      <c r="F1125" s="436" t="str">
        <f>VLOOKUP(B1125,'Tech. sheet (2)'!A:J,9,FALSE)</f>
        <v>884х850</v>
      </c>
      <c r="G1125" s="436">
        <f>VLOOKUP(B1125,'Tech. sheet (2)'!A:J,10,FALSE)</f>
        <v>1500</v>
      </c>
      <c r="H1125" s="436">
        <f>VLOOKUP(A1125,Register!B:E,4,FALSE)</f>
        <v>30000</v>
      </c>
      <c r="I1125" s="129">
        <v>45303.0</v>
      </c>
      <c r="J1125" s="270"/>
      <c r="K1125" s="270"/>
      <c r="L1125" s="270"/>
      <c r="M1125" s="270"/>
      <c r="N1125" s="270"/>
      <c r="O1125" s="270"/>
      <c r="P1125" s="270"/>
      <c r="Q1125" s="270"/>
      <c r="R1125" s="270"/>
      <c r="S1125" s="270"/>
      <c r="T1125" s="270"/>
      <c r="U1125" s="270"/>
      <c r="V1125" s="270"/>
      <c r="W1125" s="270"/>
      <c r="X1125" s="270"/>
      <c r="Y1125" s="270"/>
      <c r="Z1125" s="270"/>
    </row>
    <row r="1126" ht="15.75" customHeight="1">
      <c r="A1126" s="111" t="s">
        <v>2498</v>
      </c>
      <c r="B1126" s="111" t="str">
        <f>VLOOKUP(A1126,Register!B:D,3,FALSE)</f>
        <v>OT99-921XQ 0,20 ALU/G 36608</v>
      </c>
      <c r="C1126" s="525" t="str">
        <f>VLOOKUP(B1126,'Tech. sheet (2)'!A:G,5,FALSE)</f>
        <v>0,20x838x941, 2,8/2,8 TH550</v>
      </c>
      <c r="D1126" s="437" t="str">
        <f>VLOOKUP(B1126,'Tech. sheet (2)'!A:G,6,FALSE)</f>
        <v>M-838-941,7-200TH550S2828-HBI</v>
      </c>
      <c r="E1126" s="436" t="str">
        <f>VLOOKUP(B1126,'Tech. sheet (2)'!A:H,8,FALSE)</f>
        <v>СКРОЛЛ</v>
      </c>
      <c r="F1126" s="436" t="str">
        <f>VLOOKUP(B1126,'Tech. sheet (2)'!A:J,9,FALSE)</f>
        <v>917x813</v>
      </c>
      <c r="G1126" s="436">
        <f>VLOOKUP(B1126,'Tech. sheet (2)'!A:J,10,FALSE)</f>
        <v>1500</v>
      </c>
      <c r="H1126" s="436">
        <f>VLOOKUP(A1126,Register!B:E,4,FALSE)</f>
        <v>9000</v>
      </c>
      <c r="I1126" s="129">
        <v>45303.0</v>
      </c>
      <c r="J1126" s="270"/>
      <c r="K1126" s="270"/>
      <c r="L1126" s="270"/>
      <c r="M1126" s="270"/>
      <c r="N1126" s="270"/>
      <c r="O1126" s="270"/>
      <c r="P1126" s="270"/>
      <c r="Q1126" s="270"/>
      <c r="R1126" s="270"/>
      <c r="S1126" s="270"/>
      <c r="T1126" s="270"/>
      <c r="U1126" s="270"/>
      <c r="V1126" s="270"/>
      <c r="W1126" s="270"/>
      <c r="X1126" s="270"/>
      <c r="Y1126" s="270"/>
      <c r="Z1126" s="270"/>
    </row>
    <row r="1127" ht="15.75" customHeight="1">
      <c r="A1127" s="111" t="s">
        <v>2500</v>
      </c>
      <c r="B1127" s="111" t="str">
        <f>VLOOKUP(A1127,Register!B:D,3,FALSE)</f>
        <v>0,16x920x778 Alu/C</v>
      </c>
      <c r="C1127" s="525" t="str">
        <f>VLOOKUP(B1127,'Tech. sheet (2)'!A:G,5,FALSE)</f>
        <v>0,16x920x778 2,8/2,8 TS340</v>
      </c>
      <c r="D1127" s="437" t="str">
        <f>VLOOKUP(B1127,'Tech. sheet (2)'!A:G,6,FALSE)</f>
        <v>M-920-778-160TS340S2828-RAS ARP</v>
      </c>
      <c r="E1127" s="436" t="str">
        <f>VLOOKUP(B1127,'Tech. sheet (2)'!A:H,8,FALSE)</f>
        <v>СКРОЛЛ</v>
      </c>
      <c r="F1127" s="436" t="str">
        <f>VLOOKUP(B1127,'Tech. sheet (2)'!A:J,9,FALSE)</f>
        <v>818х895</v>
      </c>
      <c r="G1127" s="436">
        <f>VLOOKUP(B1127,'Tech. sheet (2)'!A:J,10,FALSE)</f>
        <v>1600</v>
      </c>
      <c r="H1127" s="436">
        <f>VLOOKUP(A1127,Register!B:E,4,FALSE)</f>
        <v>23000</v>
      </c>
      <c r="I1127" s="129">
        <v>45303.0</v>
      </c>
      <c r="J1127" s="270"/>
      <c r="K1127" s="270"/>
      <c r="L1127" s="270"/>
      <c r="M1127" s="270"/>
      <c r="N1127" s="270"/>
      <c r="O1127" s="270"/>
      <c r="P1127" s="270"/>
      <c r="Q1127" s="270"/>
      <c r="R1127" s="270"/>
      <c r="S1127" s="270"/>
      <c r="T1127" s="270"/>
      <c r="U1127" s="270"/>
      <c r="V1127" s="270"/>
      <c r="W1127" s="270"/>
      <c r="X1127" s="270"/>
      <c r="Y1127" s="270"/>
      <c r="Z1127" s="270"/>
    </row>
    <row r="1128" ht="15.75" customHeight="1">
      <c r="A1128" s="111" t="s">
        <v>2502</v>
      </c>
      <c r="B1128" s="111" t="str">
        <f>VLOOKUP(A1128,Register!B:D,3,FALSE)</f>
        <v>0,16x920x778 RAS BLANK</v>
      </c>
      <c r="C1128" s="525" t="str">
        <f>VLOOKUP(B1128,'Tech. sheet (2)'!A:G,5,FALSE)</f>
        <v>0,16x920x778 2,8/2,8 TS340</v>
      </c>
      <c r="D1128" s="437" t="str">
        <f>VLOOKUP(B1128,'Tech. sheet (2)'!A:G,6,FALSE)</f>
        <v>M-920-778-160TS340S2828-RAS BLANK</v>
      </c>
      <c r="E1128" s="436" t="str">
        <f>VLOOKUP(B1128,'Tech. sheet (2)'!A:H,8,FALSE)</f>
        <v>СКРОЛЛ</v>
      </c>
      <c r="F1128" s="436" t="str">
        <f>VLOOKUP(B1128,'Tech. sheet (2)'!A:J,9,FALSE)</f>
        <v>818х895</v>
      </c>
      <c r="G1128" s="436">
        <f>VLOOKUP(B1128,'Tech. sheet (2)'!A:J,10,FALSE)</f>
        <v>1600</v>
      </c>
      <c r="H1128" s="436">
        <f>VLOOKUP(A1128,Register!B:E,4,FALSE)</f>
        <v>6000</v>
      </c>
      <c r="I1128" s="129">
        <v>45304.0</v>
      </c>
      <c r="J1128" s="270"/>
      <c r="K1128" s="270"/>
      <c r="L1128" s="270"/>
      <c r="M1128" s="270"/>
      <c r="N1128" s="270"/>
      <c r="O1128" s="270"/>
      <c r="P1128" s="270"/>
      <c r="Q1128" s="270"/>
      <c r="R1128" s="270"/>
      <c r="S1128" s="270"/>
      <c r="T1128" s="270"/>
      <c r="U1128" s="270"/>
      <c r="V1128" s="270"/>
      <c r="W1128" s="270"/>
      <c r="X1128" s="270"/>
      <c r="Y1128" s="270"/>
      <c r="Z1128" s="270"/>
    </row>
    <row r="1129" ht="15.75" customHeight="1">
      <c r="A1129" s="111" t="s">
        <v>2501</v>
      </c>
      <c r="B1129" s="111" t="str">
        <f>VLOOKUP(A1129,Register!B:D,3,FALSE)</f>
        <v>0,14x975x925 G/C USK</v>
      </c>
      <c r="C1129" s="525" t="str">
        <f>VLOOKUP(B1129,'Tech. sheet (2)'!A:G,5,FALSE)</f>
        <v>0,14x975x925 2,8/2,8 TS550</v>
      </c>
      <c r="D1129" s="437" t="str">
        <f>VLOOKUP(B1129,'Tech. sheet (2)'!A:G,6,FALSE)</f>
        <v>T-975-925-140TS550S2828-USK</v>
      </c>
      <c r="E1129" s="436" t="str">
        <f>VLOOKUP(B1129,'Tech. sheet (2)'!A:H,8,FALSE)</f>
        <v>ПРЯМ</v>
      </c>
      <c r="F1129" s="436" t="str">
        <f>VLOOKUP(B1129,'Tech. sheet (2)'!A:J,9,FALSE)</f>
        <v>900 х 950</v>
      </c>
      <c r="G1129" s="436">
        <f>VLOOKUP(B1129,'Tech. sheet (2)'!A:J,10,FALSE)</f>
        <v>1500</v>
      </c>
      <c r="H1129" s="436">
        <f>VLOOKUP(A1129,Register!B:E,4,FALSE)</f>
        <v>26000</v>
      </c>
      <c r="I1129" s="129">
        <v>45306.0</v>
      </c>
      <c r="J1129" s="270"/>
      <c r="K1129" s="270"/>
      <c r="L1129" s="270"/>
      <c r="M1129" s="270"/>
      <c r="N1129" s="270"/>
      <c r="O1129" s="270"/>
      <c r="P1129" s="270"/>
      <c r="Q1129" s="270"/>
      <c r="R1129" s="270"/>
      <c r="S1129" s="270"/>
      <c r="T1129" s="270"/>
      <c r="U1129" s="270"/>
      <c r="V1129" s="270"/>
      <c r="W1129" s="270"/>
      <c r="X1129" s="270"/>
      <c r="Y1129" s="270"/>
      <c r="Z1129" s="270"/>
    </row>
    <row r="1130" ht="15.75" customHeight="1">
      <c r="A1130" s="111" t="s">
        <v>2503</v>
      </c>
      <c r="B1130" s="111" t="str">
        <f>VLOOKUP(A1130,Register!B:D,3,FALSE)</f>
        <v>0,17x896x795 BLANK</v>
      </c>
      <c r="C1130" s="525" t="str">
        <f>VLOOKUP(B1130,'Tech. sheet (2)'!A:G,5,FALSE)</f>
        <v>0,17x896x795 2,8/2,8 TH550</v>
      </c>
      <c r="D1130" s="437" t="str">
        <f>VLOOKUP(B1130,'Tech. sheet (2)'!A:G,6,FALSE)</f>
        <v>T-896-795-170TH550F2828-HBI BLANK</v>
      </c>
      <c r="E1130" s="436" t="str">
        <f>VLOOKUP(B1130,'Tech. sheet (2)'!A:H,8,FALSE)</f>
        <v>ПРЯМ</v>
      </c>
      <c r="F1130" s="436" t="str">
        <f>VLOOKUP(B1130,'Tech. sheet (2)'!A:J,9,FALSE)</f>
        <v>770х869</v>
      </c>
      <c r="G1130" s="436">
        <f>VLOOKUP(B1130,'Tech. sheet (2)'!A:J,10,FALSE)</f>
        <v>1500</v>
      </c>
      <c r="H1130" s="436">
        <f>VLOOKUP(A1130,Register!B:E,4,FALSE)</f>
        <v>18000</v>
      </c>
      <c r="I1130" s="129">
        <v>45306.0</v>
      </c>
      <c r="J1130" s="270"/>
      <c r="K1130" s="270"/>
      <c r="L1130" s="270"/>
      <c r="M1130" s="270"/>
      <c r="N1130" s="270"/>
      <c r="O1130" s="270"/>
      <c r="P1130" s="270"/>
      <c r="Q1130" s="270"/>
      <c r="R1130" s="270"/>
      <c r="S1130" s="270"/>
      <c r="T1130" s="270"/>
      <c r="U1130" s="270"/>
      <c r="V1130" s="270"/>
      <c r="W1130" s="270"/>
      <c r="X1130" s="270"/>
      <c r="Y1130" s="270"/>
      <c r="Z1130" s="270"/>
    </row>
    <row r="1131" ht="15.75" customHeight="1">
      <c r="A1131" s="111" t="s">
        <v>2506</v>
      </c>
      <c r="B1131" s="111" t="str">
        <f>VLOOKUP(A1131,Register!B:D,3,FALSE)</f>
        <v>0,18x860x873 BAO BLANK</v>
      </c>
      <c r="C1131" s="525" t="str">
        <f>VLOOKUP(B1131,'Tech. sheet (2)'!A:G,5,FALSE)</f>
        <v>0,18x860x873 2,0/2,8 TH550</v>
      </c>
      <c r="D1131" s="437" t="str">
        <f>VLOOKUP(B1131,'Tech. sheet (2)'!A:G,6,FALSE)</f>
        <v>M-860-873-180TH550F2820-BAO BLANK </v>
      </c>
      <c r="E1131" s="436" t="str">
        <f>VLOOKUP(B1131,'Tech. sheet (2)'!A:H,8,FALSE)</f>
        <v>СКРОЛЛ</v>
      </c>
      <c r="F1131" s="436" t="str">
        <f>VLOOKUP(B1131,'Tech. sheet (2)'!A:J,9,FALSE)</f>
        <v>903х844</v>
      </c>
      <c r="G1131" s="436">
        <f>VLOOKUP(B1131,'Tech. sheet (2)'!A:J,10,FALSE)</f>
        <v>1500</v>
      </c>
      <c r="H1131" s="436">
        <f>VLOOKUP(A1131,Register!B:E,4,FALSE)</f>
        <v>18000</v>
      </c>
      <c r="I1131" s="129">
        <v>45306.0</v>
      </c>
      <c r="J1131" s="270"/>
      <c r="K1131" s="270"/>
      <c r="L1131" s="270"/>
      <c r="M1131" s="270"/>
      <c r="N1131" s="270"/>
      <c r="O1131" s="270"/>
      <c r="P1131" s="270"/>
      <c r="Q1131" s="270"/>
      <c r="R1131" s="270"/>
      <c r="S1131" s="270"/>
      <c r="T1131" s="270"/>
      <c r="U1131" s="270"/>
      <c r="V1131" s="270"/>
      <c r="W1131" s="270"/>
      <c r="X1131" s="270"/>
      <c r="Y1131" s="270"/>
      <c r="Z1131" s="270"/>
    </row>
    <row r="1132" ht="15.75" customHeight="1">
      <c r="A1132" s="111" t="s">
        <v>2508</v>
      </c>
      <c r="B1132" s="111" t="str">
        <f>VLOOKUP(A1132,Register!B:D,3,FALSE)</f>
        <v>0,18x860x873 RAS BLANK</v>
      </c>
      <c r="C1132" s="525" t="str">
        <f>VLOOKUP(B1132,'Tech. sheet (2)'!A:G,5,FALSE)</f>
        <v>0,18x860x873 2,8/2,0 TH550</v>
      </c>
      <c r="D1132" s="437" t="str">
        <f>VLOOKUP(B1132,'Tech. sheet (2)'!A:G,6,FALSE)</f>
        <v>M-860-873-180TH550F2820-RAS BLANK</v>
      </c>
      <c r="E1132" s="436" t="str">
        <f>VLOOKUP(B1132,'Tech. sheet (2)'!A:H,8,FALSE)</f>
        <v>СКРОЛЛ</v>
      </c>
      <c r="F1132" s="436" t="str">
        <f>VLOOKUP(B1132,'Tech. sheet (2)'!A:J,9,FALSE)</f>
        <v>903х844</v>
      </c>
      <c r="G1132" s="436">
        <f>VLOOKUP(B1132,'Tech. sheet (2)'!A:J,10,FALSE)</f>
        <v>1500</v>
      </c>
      <c r="H1132" s="436">
        <f>VLOOKUP(A1132,Register!B:E,4,FALSE)</f>
        <v>9000</v>
      </c>
      <c r="I1132" s="129">
        <v>45306.0</v>
      </c>
      <c r="J1132" s="270"/>
      <c r="K1132" s="270"/>
      <c r="L1132" s="270"/>
      <c r="M1132" s="270"/>
      <c r="N1132" s="270"/>
      <c r="O1132" s="270"/>
      <c r="P1132" s="270"/>
      <c r="Q1132" s="270"/>
      <c r="R1132" s="270"/>
      <c r="S1132" s="270"/>
      <c r="T1132" s="270"/>
      <c r="U1132" s="270"/>
      <c r="V1132" s="270"/>
      <c r="W1132" s="270"/>
      <c r="X1132" s="270"/>
      <c r="Y1132" s="270"/>
      <c r="Z1132" s="270"/>
    </row>
    <row r="1133" ht="15.75" customHeight="1">
      <c r="A1133" s="535" t="s">
        <v>2519</v>
      </c>
      <c r="B1133" s="111" t="str">
        <f>VLOOKUP(A1133,Register!B:D,3,FALSE)</f>
        <v>0,16x942x790 ALU/С</v>
      </c>
      <c r="C1133" s="525" t="str">
        <f>VLOOKUP(B1133,'Tech. sheet (2)'!A:G,5,FALSE)</f>
        <v>0,16x942x790 2,0/2,0 TS340</v>
      </c>
      <c r="D1133" s="437" t="str">
        <f>VLOOKUP(B1133,'Tech. sheet (2)'!A:G,6,FALSE)</f>
        <v>M-942-790-160TS340S2020-RAS</v>
      </c>
      <c r="E1133" s="436" t="str">
        <f>VLOOKUP(B1133,'Tech. sheet (2)'!A:H,8,FALSE)</f>
        <v>СКРОЛЛ</v>
      </c>
      <c r="F1133" s="436" t="str">
        <f>VLOOKUP(B1133,'Tech. sheet (2)'!A:J,9,FALSE)</f>
        <v>830х917</v>
      </c>
      <c r="G1133" s="436">
        <f>VLOOKUP(B1133,'Tech. sheet (2)'!A:J,10,FALSE)</f>
        <v>1700</v>
      </c>
      <c r="H1133" s="436">
        <f>VLOOKUP(A1133,Register!B:E,4,FALSE)</f>
        <v>25000</v>
      </c>
      <c r="I1133" s="129">
        <v>45307.0</v>
      </c>
      <c r="J1133" s="270"/>
      <c r="K1133" s="270"/>
      <c r="L1133" s="270"/>
      <c r="M1133" s="270"/>
      <c r="N1133" s="270"/>
      <c r="O1133" s="270"/>
      <c r="P1133" s="270"/>
      <c r="Q1133" s="270"/>
      <c r="R1133" s="270"/>
      <c r="S1133" s="270"/>
      <c r="T1133" s="270"/>
      <c r="U1133" s="270"/>
      <c r="V1133" s="270"/>
      <c r="W1133" s="270"/>
      <c r="X1133" s="270"/>
      <c r="Y1133" s="270"/>
      <c r="Z1133" s="270"/>
    </row>
    <row r="1134" ht="15.75" customHeight="1">
      <c r="A1134" s="111" t="s">
        <v>2520</v>
      </c>
      <c r="B1134" s="156" t="str">
        <f>VLOOKUP(A1134,Register!B:D,3,FALSE)</f>
        <v>0,16x942x790 ALU/С</v>
      </c>
      <c r="C1134" s="525" t="str">
        <f>VLOOKUP(B1134,'Tech. sheet (2)'!A:G,5,FALSE)</f>
        <v>0,16x942x790 2,0/2,0 TS340</v>
      </c>
      <c r="D1134" s="437" t="str">
        <f>VLOOKUP(B1134,'Tech. sheet (2)'!A:G,6,FALSE)</f>
        <v>M-942-790-160TS340S2020-RAS</v>
      </c>
      <c r="E1134" s="436" t="str">
        <f>VLOOKUP(B1134,'Tech. sheet (2)'!A:H,8,FALSE)</f>
        <v>СКРОЛЛ</v>
      </c>
      <c r="F1134" s="436" t="str">
        <f>VLOOKUP(B1134,'Tech. sheet (2)'!A:J,9,FALSE)</f>
        <v>830х917</v>
      </c>
      <c r="G1134" s="436">
        <f>VLOOKUP(B1134,'Tech. sheet (2)'!A:J,10,FALSE)</f>
        <v>1700</v>
      </c>
      <c r="H1134" s="436">
        <f>VLOOKUP(A1134,Register!B:E,4,FALSE)</f>
        <v>20000</v>
      </c>
      <c r="I1134" s="129">
        <v>45307.0</v>
      </c>
      <c r="J1134" s="270"/>
      <c r="K1134" s="270"/>
      <c r="L1134" s="270"/>
      <c r="M1134" s="270"/>
      <c r="N1134" s="270"/>
      <c r="O1134" s="270"/>
      <c r="P1134" s="270"/>
      <c r="Q1134" s="270"/>
      <c r="R1134" s="270"/>
      <c r="S1134" s="270"/>
      <c r="T1134" s="270"/>
      <c r="U1134" s="270"/>
      <c r="V1134" s="270"/>
      <c r="W1134" s="270"/>
      <c r="X1134" s="270"/>
      <c r="Y1134" s="270"/>
      <c r="Z1134" s="270"/>
    </row>
    <row r="1135" ht="15.75" customHeight="1">
      <c r="A1135" s="111" t="s">
        <v>2521</v>
      </c>
      <c r="B1135" s="156" t="str">
        <f>VLOOKUP(A1135,Register!B:D,3,FALSE)</f>
        <v>OT153-ELQ1542A3A BAO</v>
      </c>
      <c r="C1135" s="525" t="str">
        <f>VLOOKUP(B1135,'Tech. sheet (2)'!A:G,5,FALSE)</f>
        <v>0,27x950x876 5,6/2,8 TH435 </v>
      </c>
      <c r="D1135" s="437" t="str">
        <f>VLOOKUP(B1135,'Tech. sheet (2)'!A:G,6,FALSE)</f>
        <v>M-950-876-270TH435F5628-BAO</v>
      </c>
      <c r="E1135" s="436" t="str">
        <f>VLOOKUP(B1135,'Tech. sheet (2)'!A:H,8,FALSE)</f>
        <v>СКРОЛЛ</v>
      </c>
      <c r="F1135" s="436" t="str">
        <f>VLOOKUP(B1135,'Tech. sheet (2)'!A:J,9,FALSE)</f>
        <v>920х935</v>
      </c>
      <c r="G1135" s="436">
        <f>VLOOKUP(B1135,'Tech. sheet (2)'!A:J,10,FALSE)</f>
        <v>1100</v>
      </c>
      <c r="H1135" s="436">
        <f>VLOOKUP(A1135,Register!B:E,4,FALSE)</f>
        <v>25000</v>
      </c>
      <c r="I1135" s="129">
        <v>45317.0</v>
      </c>
      <c r="J1135" s="270"/>
      <c r="K1135" s="270"/>
      <c r="L1135" s="270"/>
      <c r="M1135" s="270"/>
      <c r="N1135" s="270"/>
      <c r="O1135" s="270"/>
      <c r="P1135" s="270"/>
      <c r="Q1135" s="270"/>
      <c r="R1135" s="270"/>
      <c r="S1135" s="270"/>
      <c r="T1135" s="270"/>
      <c r="U1135" s="270"/>
      <c r="V1135" s="270"/>
      <c r="W1135" s="270"/>
      <c r="X1135" s="270"/>
      <c r="Y1135" s="270"/>
      <c r="Z1135" s="270"/>
    </row>
    <row r="1136" ht="15.75" customHeight="1">
      <c r="A1136" s="111" t="s">
        <v>2522</v>
      </c>
      <c r="B1136" s="156" t="str">
        <f>VLOOKUP(A1136,Register!B:D,3,FALSE)</f>
        <v>OT153-20EB05 BAO TEST</v>
      </c>
      <c r="C1136" s="525" t="str">
        <f>VLOOKUP(B1136,'Tech. sheet (2)'!A:G,5,FALSE)</f>
        <v>0,27x950x876 5,6/2,8 TH435 </v>
      </c>
      <c r="D1136" s="437" t="str">
        <f>VLOOKUP(B1136,'Tech. sheet (2)'!A:G,6,FALSE)</f>
        <v>M-950-876-270TH435F5628-BAO</v>
      </c>
      <c r="E1136" s="436" t="str">
        <f>VLOOKUP(B1136,'Tech. sheet (2)'!A:H,8,FALSE)</f>
        <v>СКРОЛЛ</v>
      </c>
      <c r="F1136" s="436" t="str">
        <f>VLOOKUP(B1136,'Tech. sheet (2)'!A:J,9,FALSE)</f>
        <v>920х935</v>
      </c>
      <c r="G1136" s="436">
        <f>VLOOKUP(B1136,'Tech. sheet (2)'!A:J,10,FALSE)</f>
        <v>1100</v>
      </c>
      <c r="H1136" s="436">
        <f>VLOOKUP(A1136,Register!B:E,4,FALSE)</f>
        <v>14500</v>
      </c>
      <c r="I1136" s="129">
        <v>45317.0</v>
      </c>
      <c r="J1136" s="270"/>
      <c r="K1136" s="270"/>
      <c r="L1136" s="270"/>
      <c r="M1136" s="270"/>
      <c r="N1136" s="270"/>
      <c r="O1136" s="270"/>
      <c r="P1136" s="270"/>
      <c r="Q1136" s="270"/>
      <c r="R1136" s="270"/>
      <c r="S1136" s="270"/>
      <c r="T1136" s="270"/>
      <c r="U1136" s="270"/>
      <c r="V1136" s="270"/>
      <c r="W1136" s="270"/>
      <c r="X1136" s="270"/>
      <c r="Y1136" s="270"/>
      <c r="Z1136" s="270"/>
    </row>
    <row r="1137" ht="15.75" customHeight="1">
      <c r="A1137" s="111" t="s">
        <v>2523</v>
      </c>
      <c r="B1137" s="156" t="str">
        <f>VLOOKUP(A1137,Register!B:D,3,FALSE)</f>
        <v>OT062-ELQ6216A3A BAO</v>
      </c>
      <c r="C1137" s="525" t="str">
        <f>VLOOKUP(B1137,'Tech. sheet (2)'!A:G,5,FALSE)</f>
        <v>0,16x954x848 2,8/2,8 TH520</v>
      </c>
      <c r="D1137" s="437" t="str">
        <f>VLOOKUP(B1137,'Tech. sheet (2)'!A:G,6,FALSE)</f>
        <v>M-954-848-160TH520S2828-BAO</v>
      </c>
      <c r="E1137" s="436" t="str">
        <f>VLOOKUP(B1137,'Tech. sheet (2)'!A:H,8,FALSE)</f>
        <v>СКРОЛЛ</v>
      </c>
      <c r="F1137" s="436" t="str">
        <f>VLOOKUP(B1137,'Tech. sheet (2)'!A:J,9,FALSE)</f>
        <v>830x917</v>
      </c>
      <c r="G1137" s="436">
        <f>VLOOKUP(B1137,'Tech. sheet (2)'!A:J,10,FALSE)</f>
        <v>1500</v>
      </c>
      <c r="H1137" s="436">
        <f>VLOOKUP(A1137,Register!B:E,4,FALSE)</f>
        <v>26000</v>
      </c>
      <c r="I1137" s="129">
        <v>45317.0</v>
      </c>
      <c r="J1137" s="270"/>
      <c r="K1137" s="270"/>
      <c r="L1137" s="270"/>
      <c r="M1137" s="270"/>
      <c r="N1137" s="270"/>
      <c r="O1137" s="270"/>
      <c r="P1137" s="270"/>
      <c r="Q1137" s="270"/>
      <c r="R1137" s="270"/>
      <c r="S1137" s="270"/>
      <c r="T1137" s="270"/>
      <c r="U1137" s="270"/>
      <c r="V1137" s="270"/>
      <c r="W1137" s="270"/>
      <c r="X1137" s="270"/>
      <c r="Y1137" s="270"/>
      <c r="Z1137" s="270"/>
    </row>
    <row r="1138" ht="15.75" customHeight="1">
      <c r="A1138" s="111" t="s">
        <v>2525</v>
      </c>
      <c r="B1138" s="156" t="str">
        <f>VLOOKUP(A1138,Register!B:D,3,FALSE)</f>
        <v>OT96 ALU/C 0,18 BAO auto</v>
      </c>
      <c r="C1138" s="525" t="str">
        <f>VLOOKUP(B1138,'Tech. sheet (2)'!A:G,5,FALSE)</f>
        <v>0,18x808x908 2,8/2,8 TH550</v>
      </c>
      <c r="D1138" s="437" t="str">
        <f>VLOOKUP(B1138,'Tech. sheet (2)'!A:G,6,FALSE)</f>
        <v>M-808-908-180TH550S2828-BAO</v>
      </c>
      <c r="E1138" s="436" t="str">
        <f>VLOOKUP(B1138,'Tech. sheet (2)'!A:H,8,FALSE)</f>
        <v>СКРОЛЛ</v>
      </c>
      <c r="F1138" s="436" t="str">
        <f>VLOOKUP(B1138,'Tech. sheet (2)'!A:J,9,FALSE)</f>
        <v>900х771</v>
      </c>
      <c r="G1138" s="436">
        <f>VLOOKUP(B1138,'Tech. sheet (2)'!A:J,10,FALSE)</f>
        <v>1600</v>
      </c>
      <c r="H1138" s="436">
        <f>VLOOKUP(A1138,Register!B:E,4,FALSE)</f>
        <v>17000</v>
      </c>
      <c r="I1138" s="129">
        <v>45317.0</v>
      </c>
      <c r="J1138" s="270"/>
      <c r="K1138" s="270"/>
      <c r="L1138" s="270"/>
      <c r="M1138" s="270"/>
      <c r="N1138" s="270"/>
      <c r="O1138" s="270"/>
      <c r="P1138" s="270"/>
      <c r="Q1138" s="270"/>
      <c r="R1138" s="270"/>
      <c r="S1138" s="270"/>
      <c r="T1138" s="270"/>
      <c r="U1138" s="270"/>
      <c r="V1138" s="270"/>
      <c r="W1138" s="270"/>
      <c r="X1138" s="270"/>
      <c r="Y1138" s="270"/>
      <c r="Z1138" s="270"/>
    </row>
    <row r="1139" ht="15.75" customHeight="1">
      <c r="A1139" s="111" t="s">
        <v>2527</v>
      </c>
      <c r="B1139" s="111" t="str">
        <f>VLOOKUP(A1139,Register!B:D,3,FALSE)</f>
        <v>OT96 Alu/C BAO auto</v>
      </c>
      <c r="C1139" s="525" t="str">
        <f>VLOOKUP(B1139,'Tech. sheet (2)'!A:G,5,FALSE)</f>
        <v>0,20x808x908 2,8/2,8 TH550</v>
      </c>
      <c r="D1139" s="437" t="str">
        <f>VLOOKUP(B1139,'Tech. sheet (2)'!A:G,6,FALSE)</f>
        <v>M-808-908-200TH550S2828-BAO</v>
      </c>
      <c r="E1139" s="436" t="str">
        <f>VLOOKUP(B1139,'Tech. sheet (2)'!A:H,8,FALSE)</f>
        <v>СКРОЛЛ</v>
      </c>
      <c r="F1139" s="436" t="str">
        <f>VLOOKUP(B1139,'Tech. sheet (2)'!A:J,9,FALSE)</f>
        <v>900х771</v>
      </c>
      <c r="G1139" s="436">
        <f>VLOOKUP(B1139,'Tech. sheet (2)'!A:J,10,FALSE)</f>
        <v>1600</v>
      </c>
      <c r="H1139" s="436">
        <f>VLOOKUP(A1139,Register!B:E,4,FALSE)</f>
        <v>15000</v>
      </c>
      <c r="I1139" s="129">
        <v>45320.0</v>
      </c>
      <c r="J1139" s="270"/>
      <c r="K1139" s="270"/>
      <c r="L1139" s="270"/>
      <c r="M1139" s="270"/>
      <c r="N1139" s="270"/>
      <c r="O1139" s="270"/>
      <c r="P1139" s="270"/>
      <c r="Q1139" s="270"/>
      <c r="R1139" s="270"/>
      <c r="S1139" s="270"/>
      <c r="T1139" s="270"/>
      <c r="U1139" s="270"/>
      <c r="V1139" s="270"/>
      <c r="W1139" s="270"/>
      <c r="X1139" s="270"/>
      <c r="Y1139" s="270"/>
      <c r="Z1139" s="270"/>
    </row>
    <row r="1140" ht="15.75" customHeight="1">
      <c r="A1140" s="111" t="s">
        <v>2533</v>
      </c>
      <c r="B1140" s="111" t="str">
        <f>VLOOKUP(A1140,Register!B:D,3,FALSE)</f>
        <v>OT99-921XQ 0,20 ALU/G 36608</v>
      </c>
      <c r="C1140" s="525" t="str">
        <f>VLOOKUP(B1140,'Tech. sheet (2)'!A:G,5,FALSE)</f>
        <v>0,20x838x941, 2,8/2,8 TH550</v>
      </c>
      <c r="D1140" s="437" t="str">
        <f>VLOOKUP(B1140,'Tech. sheet (2)'!A:G,6,FALSE)</f>
        <v>M-838-941,7-200TH550S2828-HBI</v>
      </c>
      <c r="E1140" s="436" t="str">
        <f>VLOOKUP(B1140,'Tech. sheet (2)'!A:H,8,FALSE)</f>
        <v>СКРОЛЛ</v>
      </c>
      <c r="F1140" s="436" t="str">
        <f>VLOOKUP(B1140,'Tech. sheet (2)'!A:J,9,FALSE)</f>
        <v>917x813</v>
      </c>
      <c r="G1140" s="436">
        <f>VLOOKUP(B1140,'Tech. sheet (2)'!A:J,10,FALSE)</f>
        <v>1500</v>
      </c>
      <c r="H1140" s="436">
        <f>VLOOKUP(A1140,Register!B:E,4,FALSE)</f>
        <v>26000</v>
      </c>
      <c r="I1140" s="129">
        <v>45320.0</v>
      </c>
      <c r="J1140" s="270"/>
      <c r="K1140" s="270"/>
      <c r="L1140" s="270"/>
      <c r="M1140" s="270"/>
      <c r="N1140" s="270"/>
      <c r="O1140" s="270"/>
      <c r="P1140" s="270"/>
      <c r="Q1140" s="270"/>
      <c r="R1140" s="270"/>
      <c r="S1140" s="270"/>
      <c r="T1140" s="270"/>
      <c r="U1140" s="270"/>
      <c r="V1140" s="270"/>
      <c r="W1140" s="270"/>
      <c r="X1140" s="270"/>
      <c r="Y1140" s="270"/>
      <c r="Z1140" s="270"/>
    </row>
    <row r="1141" ht="15.75" customHeight="1">
      <c r="A1141" s="111" t="s">
        <v>2530</v>
      </c>
      <c r="B1141" s="111" t="str">
        <f>VLOOKUP(A1141,Register!B:D,3,FALSE)</f>
        <v>0,17x838x942 ALU/С BAO</v>
      </c>
      <c r="C1141" s="525" t="str">
        <f>VLOOKUP(B1141,'Tech. sheet (2)'!A:G,5,FALSE)</f>
        <v>0,17x838x942 2,0/2,8 TH550</v>
      </c>
      <c r="D1141" s="437" t="str">
        <f>VLOOKUP(B1141,'Tech. sheet (2)'!A:G,6,FALSE)</f>
        <v>T-838-942-170TH550F2820-BAO</v>
      </c>
      <c r="E1141" s="436" t="str">
        <f>VLOOKUP(B1141,'Tech. sheet (2)'!A:H,8,FALSE)</f>
        <v>ПРЯМ</v>
      </c>
      <c r="F1141" s="436" t="str">
        <f>VLOOKUP(B1141,'Tech. sheet (2)'!A:J,9,FALSE)</f>
        <v>917х813</v>
      </c>
      <c r="G1141" s="436">
        <f>VLOOKUP(B1141,'Tech. sheet (2)'!A:J,10,FALSE)</f>
        <v>1500</v>
      </c>
      <c r="H1141" s="436">
        <f>VLOOKUP(A1141,Register!B:E,4,FALSE)</f>
        <v>25000</v>
      </c>
      <c r="I1141" s="129">
        <v>45320.0</v>
      </c>
      <c r="J1141" s="270"/>
      <c r="K1141" s="270"/>
      <c r="L1141" s="270"/>
      <c r="M1141" s="270"/>
      <c r="N1141" s="270"/>
      <c r="O1141" s="270"/>
      <c r="P1141" s="270"/>
      <c r="Q1141" s="270"/>
      <c r="R1141" s="270"/>
      <c r="S1141" s="270"/>
      <c r="T1141" s="270"/>
      <c r="U1141" s="270"/>
      <c r="V1141" s="270"/>
      <c r="W1141" s="270"/>
      <c r="X1141" s="270"/>
      <c r="Y1141" s="270"/>
      <c r="Z1141" s="270"/>
    </row>
    <row r="1142" ht="15.75" customHeight="1">
      <c r="A1142" s="111" t="s">
        <v>2531</v>
      </c>
      <c r="B1142" s="111" t="str">
        <f>VLOOKUP(A1142,Register!B:D,3,FALSE)</f>
        <v>0,17x838x942 ALU/С BAO</v>
      </c>
      <c r="C1142" s="525" t="str">
        <f>VLOOKUP(B1142,'Tech. sheet (2)'!A:G,5,FALSE)</f>
        <v>0,17x838x942 2,0/2,8 TH550</v>
      </c>
      <c r="D1142" s="437" t="str">
        <f>VLOOKUP(B1142,'Tech. sheet (2)'!A:G,6,FALSE)</f>
        <v>T-838-942-170TH550F2820-BAO</v>
      </c>
      <c r="E1142" s="436" t="str">
        <f>VLOOKUP(B1142,'Tech. sheet (2)'!A:H,8,FALSE)</f>
        <v>ПРЯМ</v>
      </c>
      <c r="F1142" s="436" t="str">
        <f>VLOOKUP(B1142,'Tech. sheet (2)'!A:J,9,FALSE)</f>
        <v>917х813</v>
      </c>
      <c r="G1142" s="436">
        <f>VLOOKUP(B1142,'Tech. sheet (2)'!A:J,10,FALSE)</f>
        <v>1500</v>
      </c>
      <c r="H1142" s="436">
        <f>VLOOKUP(A1142,Register!B:E,4,FALSE)</f>
        <v>25000</v>
      </c>
      <c r="I1142" s="129">
        <v>45320.0</v>
      </c>
      <c r="J1142" s="270"/>
      <c r="K1142" s="270"/>
      <c r="L1142" s="270"/>
      <c r="M1142" s="270"/>
      <c r="N1142" s="270"/>
      <c r="O1142" s="270"/>
      <c r="P1142" s="270"/>
      <c r="Q1142" s="270"/>
      <c r="R1142" s="270"/>
      <c r="S1142" s="270"/>
      <c r="T1142" s="270"/>
      <c r="U1142" s="270"/>
      <c r="V1142" s="270"/>
      <c r="W1142" s="270"/>
      <c r="X1142" s="270"/>
      <c r="Y1142" s="270"/>
      <c r="Z1142" s="270"/>
    </row>
    <row r="1143" ht="15.75" customHeight="1">
      <c r="A1143" s="111" t="s">
        <v>2532</v>
      </c>
      <c r="B1143" s="111" t="str">
        <f>VLOOKUP(A1143,Register!B:D,3,FALSE)</f>
        <v>0,16x942x790 ALU/С</v>
      </c>
      <c r="C1143" s="525" t="str">
        <f>VLOOKUP(B1143,'Tech. sheet (2)'!A:G,5,FALSE)</f>
        <v>0,16x942x790 2,0/2,0 TS340</v>
      </c>
      <c r="D1143" s="437" t="str">
        <f>VLOOKUP(B1143,'Tech. sheet (2)'!A:G,6,FALSE)</f>
        <v>M-942-790-160TS340S2020-RAS</v>
      </c>
      <c r="E1143" s="436" t="str">
        <f>VLOOKUP(B1143,'Tech. sheet (2)'!A:H,8,FALSE)</f>
        <v>СКРОЛЛ</v>
      </c>
      <c r="F1143" s="436" t="str">
        <f>VLOOKUP(B1143,'Tech. sheet (2)'!A:J,9,FALSE)</f>
        <v>830х917</v>
      </c>
      <c r="G1143" s="436">
        <f>VLOOKUP(B1143,'Tech. sheet (2)'!A:J,10,FALSE)</f>
        <v>1700</v>
      </c>
      <c r="H1143" s="436">
        <f>VLOOKUP(A1143,Register!B:E,4,FALSE)</f>
        <v>19000</v>
      </c>
      <c r="I1143" s="129">
        <v>45321.0</v>
      </c>
      <c r="J1143" s="270"/>
      <c r="K1143" s="270"/>
      <c r="L1143" s="270"/>
      <c r="M1143" s="270"/>
      <c r="N1143" s="270"/>
      <c r="O1143" s="270"/>
      <c r="P1143" s="270"/>
      <c r="Q1143" s="270"/>
      <c r="R1143" s="270"/>
      <c r="S1143" s="270"/>
      <c r="T1143" s="270"/>
      <c r="U1143" s="270"/>
      <c r="V1143" s="270"/>
      <c r="W1143" s="270"/>
      <c r="X1143" s="270"/>
      <c r="Y1143" s="270"/>
      <c r="Z1143" s="270"/>
    </row>
    <row r="1144" ht="15.75" customHeight="1">
      <c r="A1144" s="111" t="s">
        <v>2534</v>
      </c>
      <c r="B1144" s="111" t="str">
        <f>VLOOKUP(A1144,Register!B:D,3,FALSE)</f>
        <v>OT070-ELQ7033A2A  BAO</v>
      </c>
      <c r="C1144" s="525" t="str">
        <f>VLOOKUP(B1144,'Tech. sheet (2)'!A:G,5,FALSE)</f>
        <v>0,17x922x868 2,8/2,8 TH580</v>
      </c>
      <c r="D1144" s="437" t="str">
        <f>VLOOKUP(B1144,'Tech. sheet (2)'!A:G,6,FALSE)</f>
        <v>M-922-868-170TH580S2828-BAO  </v>
      </c>
      <c r="E1144" s="436" t="str">
        <f>VLOOKUP(B1144,'Tech. sheet (2)'!A:H,8,FALSE)</f>
        <v>СКРОЛЛ</v>
      </c>
      <c r="F1144" s="436" t="str">
        <f>VLOOKUP(B1144,'Tech. sheet (2)'!A:J,9,FALSE)</f>
        <v>884х850</v>
      </c>
      <c r="G1144" s="436">
        <f>VLOOKUP(B1144,'Tech. sheet (2)'!A:J,10,FALSE)</f>
        <v>1500</v>
      </c>
      <c r="H1144" s="436">
        <f>VLOOKUP(A1144,Register!B:E,4,FALSE)</f>
        <v>30000</v>
      </c>
      <c r="I1144" s="129">
        <v>45321.0</v>
      </c>
      <c r="J1144" s="270"/>
      <c r="K1144" s="270"/>
      <c r="L1144" s="270"/>
      <c r="M1144" s="270"/>
      <c r="N1144" s="270"/>
      <c r="O1144" s="270"/>
      <c r="P1144" s="270"/>
      <c r="Q1144" s="270"/>
      <c r="R1144" s="270"/>
      <c r="S1144" s="270"/>
      <c r="T1144" s="270"/>
      <c r="U1144" s="270"/>
      <c r="V1144" s="270"/>
      <c r="W1144" s="270"/>
      <c r="X1144" s="270"/>
      <c r="Y1144" s="270"/>
      <c r="Z1144" s="270"/>
    </row>
    <row r="1145" ht="15.75" customHeight="1">
      <c r="A1145" s="111" t="s">
        <v>2535</v>
      </c>
      <c r="B1145" s="111" t="str">
        <f>VLOOKUP(A1145,Register!B:D,3,FALSE)</f>
        <v>OT96 ALU/C 0,18 BAO auto</v>
      </c>
      <c r="C1145" s="525" t="str">
        <f>VLOOKUP(B1145,'Tech. sheet (2)'!A:G,5,FALSE)</f>
        <v>0,18x808x908 2,8/2,8 TH550</v>
      </c>
      <c r="D1145" s="437" t="str">
        <f>VLOOKUP(B1145,'Tech. sheet (2)'!A:G,6,FALSE)</f>
        <v>M-808-908-180TH550S2828-BAO</v>
      </c>
      <c r="E1145" s="436" t="str">
        <f>VLOOKUP(B1145,'Tech. sheet (2)'!A:H,8,FALSE)</f>
        <v>СКРОЛЛ</v>
      </c>
      <c r="F1145" s="436" t="str">
        <f>VLOOKUP(B1145,'Tech. sheet (2)'!A:J,9,FALSE)</f>
        <v>900х771</v>
      </c>
      <c r="G1145" s="436">
        <f>VLOOKUP(B1145,'Tech. sheet (2)'!A:J,10,FALSE)</f>
        <v>1600</v>
      </c>
      <c r="H1145" s="436">
        <f>VLOOKUP(A1145,Register!B:E,4,FALSE)</f>
        <v>12000</v>
      </c>
      <c r="I1145" s="129">
        <v>45321.0</v>
      </c>
      <c r="J1145" s="270"/>
      <c r="K1145" s="270"/>
      <c r="L1145" s="270"/>
      <c r="M1145" s="270"/>
      <c r="N1145" s="270"/>
      <c r="O1145" s="270"/>
      <c r="P1145" s="270"/>
      <c r="Q1145" s="270"/>
      <c r="R1145" s="270"/>
      <c r="S1145" s="270"/>
      <c r="T1145" s="270"/>
      <c r="U1145" s="270"/>
      <c r="V1145" s="270"/>
      <c r="W1145" s="270"/>
      <c r="X1145" s="270"/>
      <c r="Y1145" s="270"/>
      <c r="Z1145" s="270"/>
    </row>
    <row r="1146" ht="15.75" customHeight="1">
      <c r="A1146" s="111" t="s">
        <v>2536</v>
      </c>
      <c r="B1146" s="111" t="str">
        <f>VLOOKUP(A1146,Register!B:D,3,FALSE)</f>
        <v>0,20x808x908 BAO BLANK</v>
      </c>
      <c r="C1146" s="525" t="str">
        <f>VLOOKUP(B1146,'Tech. sheet (2)'!A:G,5,FALSE)</f>
        <v>0,20x808x908 2,8/2,8 TH550</v>
      </c>
      <c r="D1146" s="437" t="str">
        <f>VLOOKUP(B1146,'Tech. sheet (2)'!A:G,6,FALSE)</f>
        <v>M-808-908-200TH550S2828-BAO BLANK</v>
      </c>
      <c r="E1146" s="436" t="str">
        <f>VLOOKUP(B1146,'Tech. sheet (2)'!A:H,8,FALSE)</f>
        <v>СКРОЛЛ</v>
      </c>
      <c r="F1146" s="436" t="str">
        <f>VLOOKUP(B1146,'Tech. sheet (2)'!A:J,9,FALSE)</f>
        <v>900х771</v>
      </c>
      <c r="G1146" s="436">
        <f>VLOOKUP(B1146,'Tech. sheet (2)'!A:J,10,FALSE)</f>
        <v>1600</v>
      </c>
      <c r="H1146" s="436">
        <f>VLOOKUP(A1146,Register!B:E,4,FALSE)</f>
        <v>28000</v>
      </c>
      <c r="I1146" s="129">
        <v>45321.0</v>
      </c>
      <c r="J1146" s="270"/>
      <c r="K1146" s="270"/>
      <c r="L1146" s="270"/>
      <c r="M1146" s="270"/>
      <c r="N1146" s="270"/>
      <c r="O1146" s="270"/>
      <c r="P1146" s="270"/>
      <c r="Q1146" s="270"/>
      <c r="R1146" s="270"/>
      <c r="S1146" s="270"/>
      <c r="T1146" s="270"/>
      <c r="U1146" s="270"/>
      <c r="V1146" s="270"/>
      <c r="W1146" s="270"/>
      <c r="X1146" s="270"/>
      <c r="Y1146" s="270"/>
      <c r="Z1146" s="270"/>
    </row>
    <row r="1147" ht="15.75" customHeight="1">
      <c r="A1147" s="111" t="s">
        <v>2537</v>
      </c>
      <c r="B1147" s="111" t="str">
        <f>VLOOKUP(A1147,Register!B:D,3,FALSE)</f>
        <v>OT070-ELQ7013A4A BAO</v>
      </c>
      <c r="C1147" s="525" t="str">
        <f>VLOOKUP(B1147,'Tech. sheet (2)'!A:G,5,FALSE)</f>
        <v>0,16x922x868 2,0/2,0 TH520</v>
      </c>
      <c r="D1147" s="437" t="str">
        <f>VLOOKUP(B1147,'Tech. sheet (2)'!A:G,6,FALSE)</f>
        <v>M-922-868-160TH520F2020-BAO</v>
      </c>
      <c r="E1147" s="436" t="str">
        <f>VLOOKUP(B1147,'Tech. sheet (2)'!A:H,8,FALSE)</f>
        <v>СКРОЛЛ</v>
      </c>
      <c r="F1147" s="436" t="str">
        <f>VLOOKUP(B1147,'Tech. sheet (2)'!A:J,9,FALSE)</f>
        <v>884х850</v>
      </c>
      <c r="G1147" s="436">
        <f>VLOOKUP(B1147,'Tech. sheet (2)'!A:J,10,FALSE)</f>
        <v>1500</v>
      </c>
      <c r="H1147" s="436">
        <f>VLOOKUP(A1147,Register!B:E,4,FALSE)</f>
        <v>11000</v>
      </c>
      <c r="I1147" s="129">
        <v>45322.0</v>
      </c>
      <c r="J1147" s="270"/>
      <c r="K1147" s="270"/>
      <c r="L1147" s="270"/>
      <c r="M1147" s="270"/>
      <c r="N1147" s="270"/>
      <c r="O1147" s="270"/>
      <c r="P1147" s="270"/>
      <c r="Q1147" s="270"/>
      <c r="R1147" s="270"/>
      <c r="S1147" s="270"/>
      <c r="T1147" s="270"/>
      <c r="U1147" s="270"/>
      <c r="V1147" s="270"/>
      <c r="W1147" s="270"/>
      <c r="X1147" s="270"/>
      <c r="Y1147" s="270"/>
      <c r="Z1147" s="270"/>
    </row>
    <row r="1148" ht="15.75" customHeight="1">
      <c r="A1148" s="111" t="s">
        <v>2539</v>
      </c>
      <c r="B1148" s="111" t="str">
        <f>VLOOKUP(A1148,Register!B:D,3,FALSE)</f>
        <v>OT070-ELQ7013A4A</v>
      </c>
      <c r="C1148" s="525" t="str">
        <f>VLOOKUP(B1148,'Tech. sheet (2)'!A:G,5,FALSE)</f>
        <v>0,16x922x868 2,0/2,0 TH520</v>
      </c>
      <c r="D1148" s="437" t="str">
        <f>VLOOKUP(B1148,'Tech. sheet (2)'!A:G,6,FALSE)</f>
        <v>M-922-868-160TH520F2020-HBI   </v>
      </c>
      <c r="E1148" s="436" t="str">
        <f>VLOOKUP(B1148,'Tech. sheet (2)'!A:H,8,FALSE)</f>
        <v>СКРОЛЛ</v>
      </c>
      <c r="F1148" s="436" t="str">
        <f>VLOOKUP(B1148,'Tech. sheet (2)'!A:J,9,FALSE)</f>
        <v>884х850</v>
      </c>
      <c r="G1148" s="436">
        <f>VLOOKUP(B1148,'Tech. sheet (2)'!A:J,10,FALSE)</f>
        <v>1500</v>
      </c>
      <c r="H1148" s="436">
        <f>VLOOKUP(A1148,Register!B:E,4,FALSE)</f>
        <v>6000</v>
      </c>
      <c r="I1148" s="129">
        <v>45322.0</v>
      </c>
      <c r="J1148" s="270"/>
      <c r="K1148" s="270"/>
      <c r="L1148" s="270"/>
      <c r="M1148" s="270"/>
      <c r="N1148" s="270"/>
      <c r="O1148" s="270"/>
      <c r="P1148" s="270"/>
      <c r="Q1148" s="270"/>
      <c r="R1148" s="270"/>
      <c r="S1148" s="270"/>
      <c r="T1148" s="270"/>
      <c r="U1148" s="270"/>
      <c r="V1148" s="270"/>
      <c r="W1148" s="270"/>
      <c r="X1148" s="270"/>
      <c r="Y1148" s="270"/>
      <c r="Z1148" s="270"/>
    </row>
    <row r="1149" ht="15.75" customHeight="1">
      <c r="A1149" s="111" t="s">
        <v>2540</v>
      </c>
      <c r="B1149" s="111" t="str">
        <f>VLOOKUP(A1149,Register!B:D,3,FALSE)</f>
        <v>OT062-ELQ6216A3A BAO</v>
      </c>
      <c r="C1149" s="525" t="str">
        <f>VLOOKUP(B1149,'Tech. sheet (2)'!A:G,5,FALSE)</f>
        <v>0,16x954x848 2,8/2,8 TH520</v>
      </c>
      <c r="D1149" s="437" t="str">
        <f>VLOOKUP(B1149,'Tech. sheet (2)'!A:G,6,FALSE)</f>
        <v>M-954-848-160TH520S2828-BAO</v>
      </c>
      <c r="E1149" s="436" t="str">
        <f>VLOOKUP(B1149,'Tech. sheet (2)'!A:H,8,FALSE)</f>
        <v>СКРОЛЛ</v>
      </c>
      <c r="F1149" s="436" t="str">
        <f>VLOOKUP(B1149,'Tech. sheet (2)'!A:J,9,FALSE)</f>
        <v>830x917</v>
      </c>
      <c r="G1149" s="436">
        <f>VLOOKUP(B1149,'Tech. sheet (2)'!A:J,10,FALSE)</f>
        <v>1500</v>
      </c>
      <c r="H1149" s="436">
        <f>VLOOKUP(A1149,Register!B:E,4,FALSE)</f>
        <v>17000</v>
      </c>
      <c r="I1149" s="129">
        <v>45322.0</v>
      </c>
      <c r="J1149" s="270"/>
      <c r="K1149" s="270"/>
      <c r="L1149" s="270"/>
      <c r="M1149" s="270"/>
      <c r="N1149" s="270"/>
      <c r="O1149" s="270"/>
      <c r="P1149" s="270"/>
      <c r="Q1149" s="270"/>
      <c r="R1149" s="270"/>
      <c r="S1149" s="270"/>
      <c r="T1149" s="270"/>
      <c r="U1149" s="270"/>
      <c r="V1149" s="270"/>
      <c r="W1149" s="270"/>
      <c r="X1149" s="270"/>
      <c r="Y1149" s="270"/>
      <c r="Z1149" s="270"/>
    </row>
    <row r="1150" ht="15.75" customHeight="1">
      <c r="A1150" s="111" t="s">
        <v>2541</v>
      </c>
      <c r="B1150" s="111" t="str">
        <f>VLOOKUP(A1150,Register!B:D,3,FALSE)</f>
        <v>0,17x896x795 BAO BLANK</v>
      </c>
      <c r="C1150" s="525" t="str">
        <f>VLOOKUP(B1150,'Tech. sheet (2)'!A:G,5,FALSE)</f>
        <v>0,17x896x795 2,8/2,8 TH550</v>
      </c>
      <c r="D1150" s="437" t="str">
        <f>VLOOKUP(B1150,'Tech. sheet (2)'!A:G,6,FALSE)</f>
        <v>T-896-795-170TH550F2828-BAO BLANK</v>
      </c>
      <c r="E1150" s="436" t="str">
        <f>VLOOKUP(B1150,'Tech. sheet (2)'!A:H,8,FALSE)</f>
        <v>ПРЯМ</v>
      </c>
      <c r="F1150" s="436" t="str">
        <f>VLOOKUP(B1150,'Tech. sheet (2)'!A:J,9,FALSE)</f>
        <v>770х869</v>
      </c>
      <c r="G1150" s="436">
        <f>VLOOKUP(B1150,'Tech. sheet (2)'!A:J,10,FALSE)</f>
        <v>1500</v>
      </c>
      <c r="H1150" s="436">
        <f>VLOOKUP(A1150,Register!B:E,4,FALSE)</f>
        <v>56000</v>
      </c>
      <c r="I1150" s="129">
        <v>45322.0</v>
      </c>
      <c r="J1150" s="270"/>
      <c r="K1150" s="270"/>
      <c r="L1150" s="270"/>
      <c r="M1150" s="270"/>
      <c r="N1150" s="270"/>
      <c r="O1150" s="270"/>
      <c r="P1150" s="270"/>
      <c r="Q1150" s="270"/>
      <c r="R1150" s="270"/>
      <c r="S1150" s="270"/>
      <c r="T1150" s="270"/>
      <c r="U1150" s="270"/>
      <c r="V1150" s="270"/>
      <c r="W1150" s="270"/>
      <c r="X1150" s="270"/>
      <c r="Y1150" s="270"/>
      <c r="Z1150" s="270"/>
    </row>
    <row r="1151" ht="15.75" customHeight="1">
      <c r="A1151" s="111" t="s">
        <v>2542</v>
      </c>
      <c r="B1151" s="111" t="str">
        <f>VLOOKUP(A1151,Register!B:D,3,FALSE)</f>
        <v>0,17x838x942 ALU/С BAO</v>
      </c>
      <c r="C1151" s="525" t="str">
        <f>VLOOKUP(B1151,'Tech. sheet (2)'!A:G,5,FALSE)</f>
        <v>0,17x838x942 2,0/2,8 TH550</v>
      </c>
      <c r="D1151" s="437" t="str">
        <f>VLOOKUP(B1151,'Tech. sheet (2)'!A:G,6,FALSE)</f>
        <v>T-838-942-170TH550F2820-BAO</v>
      </c>
      <c r="E1151" s="436" t="str">
        <f>VLOOKUP(B1151,'Tech. sheet (2)'!A:H,8,FALSE)</f>
        <v>ПРЯМ</v>
      </c>
      <c r="F1151" s="436" t="str">
        <f>VLOOKUP(B1151,'Tech. sheet (2)'!A:J,9,FALSE)</f>
        <v>917х813</v>
      </c>
      <c r="G1151" s="436">
        <f>VLOOKUP(B1151,'Tech. sheet (2)'!A:J,10,FALSE)</f>
        <v>1500</v>
      </c>
      <c r="H1151" s="436">
        <f>VLOOKUP(A1151,Register!B:E,4,FALSE)</f>
        <v>17000</v>
      </c>
      <c r="I1151" s="129">
        <v>45322.0</v>
      </c>
      <c r="J1151" s="270"/>
      <c r="K1151" s="270"/>
      <c r="L1151" s="270"/>
      <c r="M1151" s="270"/>
      <c r="N1151" s="270"/>
      <c r="O1151" s="270"/>
      <c r="P1151" s="270"/>
      <c r="Q1151" s="270"/>
      <c r="R1151" s="270"/>
      <c r="S1151" s="270"/>
      <c r="T1151" s="270"/>
      <c r="U1151" s="270"/>
      <c r="V1151" s="270"/>
      <c r="W1151" s="270"/>
      <c r="X1151" s="270"/>
      <c r="Y1151" s="270"/>
      <c r="Z1151" s="270"/>
    </row>
    <row r="1152" ht="15.75" customHeight="1">
      <c r="A1152" s="111" t="s">
        <v>2543</v>
      </c>
      <c r="B1152" s="111" t="str">
        <f>VLOOKUP(A1152,Register!B:D,3,FALSE)</f>
        <v>0,155x821x926 BAO BLANK</v>
      </c>
      <c r="C1152" s="525" t="str">
        <f>VLOOKUP(B1152,'Tech. sheet (2)'!A:G,5,FALSE)</f>
        <v>0,155x821x926 2,8/2,8 TH550</v>
      </c>
      <c r="D1152" s="437" t="str">
        <f>VLOOKUP(B1152,'Tech. sheet (2)'!A:G,6,FALSE)</f>
        <v>T-821-926-155TH550F2828-BAO BLANK</v>
      </c>
      <c r="E1152" s="436" t="str">
        <f>VLOOKUP(B1152,'Tech. sheet (2)'!A:H,8,FALSE)</f>
        <v>ПРЯМ</v>
      </c>
      <c r="F1152" s="436" t="str">
        <f>VLOOKUP(B1152,'Tech. sheet (2)'!A:J,9,FALSE)</f>
        <v>917х813/900x771</v>
      </c>
      <c r="G1152" s="436">
        <f>VLOOKUP(B1152,'Tech. sheet (2)'!A:J,10,FALSE)</f>
        <v>1600</v>
      </c>
      <c r="H1152" s="436">
        <f>VLOOKUP(A1152,Register!B:E,4,FALSE)</f>
        <v>10000</v>
      </c>
      <c r="I1152" s="129">
        <v>45323.0</v>
      </c>
      <c r="J1152" s="270"/>
      <c r="K1152" s="270"/>
      <c r="L1152" s="270"/>
      <c r="M1152" s="270"/>
      <c r="N1152" s="270"/>
      <c r="O1152" s="270"/>
      <c r="P1152" s="270"/>
      <c r="Q1152" s="270"/>
      <c r="R1152" s="270"/>
      <c r="S1152" s="270"/>
      <c r="T1152" s="270"/>
      <c r="U1152" s="270"/>
      <c r="V1152" s="270"/>
      <c r="W1152" s="270"/>
      <c r="X1152" s="270"/>
      <c r="Y1152" s="270"/>
      <c r="Z1152" s="270"/>
    </row>
    <row r="1153" ht="15.75" customHeight="1">
      <c r="A1153" s="111" t="s">
        <v>2548</v>
      </c>
      <c r="B1153" s="111" t="str">
        <f>VLOOKUP(A1153,Register!B:D,3,FALSE)</f>
        <v>OT99-ELQ9999A0A ARP RAS</v>
      </c>
      <c r="C1153" s="525" t="str">
        <f>VLOOKUP(B1153,'Tech. sheet (2)'!A:G,5,FALSE)</f>
        <v>0,25x838x826 7,5/7,5 TH415</v>
      </c>
      <c r="D1153" s="437" t="str">
        <f>VLOOKUP(B1153,'Tech. sheet (2)'!A:G,6,FALSE)</f>
        <v>M-838-826-250TH415F7575-RAS</v>
      </c>
      <c r="E1153" s="436" t="str">
        <f>VLOOKUP(B1153,'Tech. sheet (2)'!A:H,8,FALSE)</f>
        <v>СКРОЛЛ</v>
      </c>
      <c r="F1153" s="436" t="str">
        <f>VLOOKUP(B1153,'Tech. sheet (2)'!A:J,9,FALSE)</f>
        <v>870х820</v>
      </c>
      <c r="G1153" s="436">
        <f>VLOOKUP(B1153,'Tech. sheet (2)'!A:J,10,FALSE)</f>
        <v>1500</v>
      </c>
      <c r="H1153" s="436">
        <f>VLOOKUP(A1153,Register!B:E,4,FALSE)</f>
        <v>14000</v>
      </c>
      <c r="I1153" s="129">
        <v>45323.0</v>
      </c>
      <c r="J1153" s="270"/>
      <c r="K1153" s="270"/>
      <c r="L1153" s="270"/>
      <c r="M1153" s="270"/>
      <c r="N1153" s="270"/>
      <c r="O1153" s="270"/>
      <c r="P1153" s="270"/>
      <c r="Q1153" s="270"/>
      <c r="R1153" s="270"/>
      <c r="S1153" s="270"/>
      <c r="T1153" s="270"/>
      <c r="U1153" s="270"/>
      <c r="V1153" s="270"/>
      <c r="W1153" s="270"/>
      <c r="X1153" s="270"/>
      <c r="Y1153" s="270"/>
      <c r="Z1153" s="270"/>
    </row>
    <row r="1154" ht="15.75" customHeight="1">
      <c r="A1154" s="111" t="s">
        <v>2545</v>
      </c>
      <c r="B1154" s="111" t="str">
        <f>VLOOKUP(A1154,Register!B:D,3,FALSE)</f>
        <v>0,16x920x778 Alu/C</v>
      </c>
      <c r="C1154" s="525" t="str">
        <f>VLOOKUP(B1154,'Tech. sheet (2)'!A:G,5,FALSE)</f>
        <v>0,16x920x778 2,8/2,8 TS340</v>
      </c>
      <c r="D1154" s="437" t="str">
        <f>VLOOKUP(B1154,'Tech. sheet (2)'!A:G,6,FALSE)</f>
        <v>M-920-778-160TS340S2828-RAS ARP</v>
      </c>
      <c r="E1154" s="436" t="str">
        <f>VLOOKUP(B1154,'Tech. sheet (2)'!A:H,8,FALSE)</f>
        <v>СКРОЛЛ</v>
      </c>
      <c r="F1154" s="436" t="str">
        <f>VLOOKUP(B1154,'Tech. sheet (2)'!A:J,9,FALSE)</f>
        <v>818х895</v>
      </c>
      <c r="G1154" s="436">
        <f>VLOOKUP(B1154,'Tech. sheet (2)'!A:J,10,FALSE)</f>
        <v>1600</v>
      </c>
      <c r="H1154" s="436">
        <f>VLOOKUP(A1154,Register!B:E,4,FALSE)</f>
        <v>24000</v>
      </c>
      <c r="I1154" s="129">
        <v>45323.0</v>
      </c>
      <c r="J1154" s="270"/>
      <c r="K1154" s="270"/>
      <c r="L1154" s="270"/>
      <c r="M1154" s="270"/>
      <c r="N1154" s="270"/>
      <c r="O1154" s="270"/>
      <c r="P1154" s="270"/>
      <c r="Q1154" s="270"/>
      <c r="R1154" s="270"/>
      <c r="S1154" s="270"/>
      <c r="T1154" s="270"/>
      <c r="U1154" s="270"/>
      <c r="V1154" s="270"/>
      <c r="W1154" s="270"/>
      <c r="X1154" s="270"/>
      <c r="Y1154" s="270"/>
      <c r="Z1154" s="270"/>
    </row>
    <row r="1155" ht="15.75" customHeight="1">
      <c r="A1155" s="111" t="s">
        <v>2549</v>
      </c>
      <c r="B1155" s="111" t="str">
        <f>VLOOKUP(A1155,Register!B:D,3,FALSE)</f>
        <v>0,18x860x873 BAO BLANK</v>
      </c>
      <c r="C1155" s="525" t="str">
        <f>VLOOKUP(B1155,'Tech. sheet (2)'!A:G,5,FALSE)</f>
        <v>0,18x860x873 2,0/2,8 TH550</v>
      </c>
      <c r="D1155" s="437" t="str">
        <f>VLOOKUP(B1155,'Tech. sheet (2)'!A:G,6,FALSE)</f>
        <v>M-860-873-180TH550F2820-BAO BLANK </v>
      </c>
      <c r="E1155" s="436" t="str">
        <f>VLOOKUP(B1155,'Tech. sheet (2)'!A:H,8,FALSE)</f>
        <v>СКРОЛЛ</v>
      </c>
      <c r="F1155" s="436" t="str">
        <f>VLOOKUP(B1155,'Tech. sheet (2)'!A:J,9,FALSE)</f>
        <v>903х844</v>
      </c>
      <c r="G1155" s="436">
        <f>VLOOKUP(B1155,'Tech. sheet (2)'!A:J,10,FALSE)</f>
        <v>1500</v>
      </c>
      <c r="H1155" s="436">
        <f>VLOOKUP(A1155,Register!B:E,4,FALSE)</f>
        <v>45000</v>
      </c>
      <c r="I1155" s="129">
        <v>45323.0</v>
      </c>
      <c r="J1155" s="270"/>
      <c r="K1155" s="270"/>
      <c r="L1155" s="270"/>
      <c r="M1155" s="270"/>
      <c r="N1155" s="270"/>
      <c r="O1155" s="270"/>
      <c r="P1155" s="270"/>
      <c r="Q1155" s="270"/>
      <c r="R1155" s="270"/>
      <c r="S1155" s="270"/>
      <c r="T1155" s="270"/>
      <c r="U1155" s="270"/>
      <c r="V1155" s="270"/>
      <c r="W1155" s="270"/>
      <c r="X1155" s="270"/>
      <c r="Y1155" s="270"/>
      <c r="Z1155" s="270"/>
    </row>
    <row r="1156" ht="15.75" customHeight="1">
      <c r="A1156" s="111" t="s">
        <v>2551</v>
      </c>
      <c r="B1156" s="111" t="str">
        <f>VLOOKUP(A1156,Register!B:D,3,FALSE)</f>
        <v>0,155x821x926 BAO BLANK</v>
      </c>
      <c r="C1156" s="525" t="str">
        <f>VLOOKUP(B1156,'Tech. sheet (2)'!A:G,5,FALSE)</f>
        <v>0,155x821x926 2,8/2,8 TH550</v>
      </c>
      <c r="D1156" s="437" t="str">
        <f>VLOOKUP(B1156,'Tech. sheet (2)'!A:G,6,FALSE)</f>
        <v>T-821-926-155TH550F2828-BAO BLANK</v>
      </c>
      <c r="E1156" s="436" t="str">
        <f>VLOOKUP(B1156,'Tech. sheet (2)'!A:H,8,FALSE)</f>
        <v>ПРЯМ</v>
      </c>
      <c r="F1156" s="436" t="str">
        <f>VLOOKUP(B1156,'Tech. sheet (2)'!A:J,9,FALSE)</f>
        <v>917х813/900x771</v>
      </c>
      <c r="G1156" s="436">
        <f>VLOOKUP(B1156,'Tech. sheet (2)'!A:J,10,FALSE)</f>
        <v>1600</v>
      </c>
      <c r="H1156" s="436">
        <f>VLOOKUP(A1156,Register!B:E,4,FALSE)</f>
        <v>40000</v>
      </c>
      <c r="I1156" s="129">
        <v>45327.0</v>
      </c>
      <c r="J1156" s="270"/>
      <c r="K1156" s="270"/>
      <c r="L1156" s="270"/>
      <c r="M1156" s="270"/>
      <c r="N1156" s="270"/>
      <c r="O1156" s="270"/>
      <c r="P1156" s="270"/>
      <c r="Q1156" s="270"/>
      <c r="R1156" s="270"/>
      <c r="S1156" s="270"/>
      <c r="T1156" s="270"/>
      <c r="U1156" s="270"/>
      <c r="V1156" s="270"/>
      <c r="W1156" s="270"/>
      <c r="X1156" s="270"/>
      <c r="Y1156" s="270"/>
      <c r="Z1156" s="270"/>
    </row>
    <row r="1157" ht="15.75" customHeight="1">
      <c r="A1157" s="111" t="s">
        <v>2552</v>
      </c>
      <c r="B1157" s="111" t="str">
        <f>VLOOKUP(A1157,Register!B:D,3,FALSE)</f>
        <v>OT070-ELQ7033A2A  BAO</v>
      </c>
      <c r="C1157" s="525" t="str">
        <f>VLOOKUP(B1157,'Tech. sheet (2)'!A:G,5,FALSE)</f>
        <v>0,17x922x868 2,8/2,8 TH580</v>
      </c>
      <c r="D1157" s="437" t="str">
        <f>VLOOKUP(B1157,'Tech. sheet (2)'!A:G,6,FALSE)</f>
        <v>M-922-868-170TH580S2828-BAO  </v>
      </c>
      <c r="E1157" s="436" t="str">
        <f>VLOOKUP(B1157,'Tech. sheet (2)'!A:H,8,FALSE)</f>
        <v>СКРОЛЛ</v>
      </c>
      <c r="F1157" s="436" t="str">
        <f>VLOOKUP(B1157,'Tech. sheet (2)'!A:J,9,FALSE)</f>
        <v>884х850</v>
      </c>
      <c r="G1157" s="436">
        <f>VLOOKUP(B1157,'Tech. sheet (2)'!A:J,10,FALSE)</f>
        <v>1500</v>
      </c>
      <c r="H1157" s="436">
        <f>VLOOKUP(A1157,Register!B:E,4,FALSE)</f>
        <v>27000</v>
      </c>
      <c r="I1157" s="129">
        <v>45327.0</v>
      </c>
      <c r="J1157" s="270"/>
      <c r="K1157" s="270"/>
      <c r="L1157" s="270"/>
      <c r="M1157" s="270"/>
      <c r="N1157" s="270"/>
      <c r="O1157" s="270"/>
      <c r="P1157" s="270"/>
      <c r="Q1157" s="270"/>
      <c r="R1157" s="270"/>
      <c r="S1157" s="270"/>
      <c r="T1157" s="270"/>
      <c r="U1157" s="270"/>
      <c r="V1157" s="270"/>
      <c r="W1157" s="270"/>
      <c r="X1157" s="270"/>
      <c r="Y1157" s="270"/>
      <c r="Z1157" s="270"/>
    </row>
    <row r="1158" ht="15.75" customHeight="1">
      <c r="A1158" s="111" t="s">
        <v>2558</v>
      </c>
      <c r="B1158" s="111" t="str">
        <f>VLOOKUP(A1158,Register!B:D,3,FALSE)</f>
        <v>OT153-ELQ1542A3A BAO</v>
      </c>
      <c r="C1158" s="525" t="str">
        <f>VLOOKUP(B1158,'Tech. sheet (2)'!A:G,5,FALSE)</f>
        <v>0,27x950x876 5,6/2,8 TH435 </v>
      </c>
      <c r="D1158" s="437" t="str">
        <f>VLOOKUP(B1158,'Tech. sheet (2)'!A:G,6,FALSE)</f>
        <v>M-950-876-270TH435F5628-BAO</v>
      </c>
      <c r="E1158" s="436" t="str">
        <f>VLOOKUP(B1158,'Tech. sheet (2)'!A:H,8,FALSE)</f>
        <v>СКРОЛЛ</v>
      </c>
      <c r="F1158" s="436" t="str">
        <f>VLOOKUP(B1158,'Tech. sheet (2)'!A:J,9,FALSE)</f>
        <v>920х935</v>
      </c>
      <c r="G1158" s="436">
        <f>VLOOKUP(B1158,'Tech. sheet (2)'!A:J,10,FALSE)</f>
        <v>1100</v>
      </c>
      <c r="H1158" s="436">
        <f>VLOOKUP(A1158,Register!B:E,4,FALSE)</f>
        <v>11000</v>
      </c>
      <c r="I1158" s="129">
        <v>45327.0</v>
      </c>
      <c r="J1158" s="270"/>
      <c r="K1158" s="270"/>
      <c r="L1158" s="270"/>
      <c r="M1158" s="270"/>
      <c r="N1158" s="270"/>
      <c r="O1158" s="270"/>
      <c r="P1158" s="270"/>
      <c r="Q1158" s="270"/>
      <c r="R1158" s="270"/>
      <c r="S1158" s="270"/>
      <c r="T1158" s="270"/>
      <c r="U1158" s="270"/>
      <c r="V1158" s="270"/>
      <c r="W1158" s="270"/>
      <c r="X1158" s="270"/>
      <c r="Y1158" s="270"/>
      <c r="Z1158" s="270"/>
    </row>
    <row r="1159" ht="15.75" customHeight="1">
      <c r="A1159" s="111" t="s">
        <v>2560</v>
      </c>
      <c r="B1159" s="111" t="str">
        <f>VLOOKUP(A1159,Register!B:D,3,FALSE)</f>
        <v>0,16x942x790 ALU/С</v>
      </c>
      <c r="C1159" s="525" t="str">
        <f>VLOOKUP(B1159,'Tech. sheet (2)'!A:G,5,FALSE)</f>
        <v>0,16x942x790 2,0/2,0 TS340</v>
      </c>
      <c r="D1159" s="437" t="str">
        <f>VLOOKUP(B1159,'Tech. sheet (2)'!A:G,6,FALSE)</f>
        <v>M-942-790-160TS340S2020-RAS</v>
      </c>
      <c r="E1159" s="436" t="str">
        <f>VLOOKUP(B1159,'Tech. sheet (2)'!A:H,8,FALSE)</f>
        <v>СКРОЛЛ</v>
      </c>
      <c r="F1159" s="436" t="str">
        <f>VLOOKUP(B1159,'Tech. sheet (2)'!A:J,9,FALSE)</f>
        <v>830х917</v>
      </c>
      <c r="G1159" s="436">
        <f>VLOOKUP(B1159,'Tech. sheet (2)'!A:J,10,FALSE)</f>
        <v>1700</v>
      </c>
      <c r="H1159" s="436">
        <f>VLOOKUP(A1159,Register!B:E,4,FALSE)</f>
        <v>19000</v>
      </c>
      <c r="I1159" s="129">
        <v>45327.0</v>
      </c>
      <c r="J1159" s="270"/>
      <c r="K1159" s="270"/>
      <c r="L1159" s="270"/>
      <c r="M1159" s="270"/>
      <c r="N1159" s="270"/>
      <c r="O1159" s="270"/>
      <c r="P1159" s="270"/>
      <c r="Q1159" s="270"/>
      <c r="R1159" s="270"/>
      <c r="S1159" s="270"/>
      <c r="T1159" s="270"/>
      <c r="U1159" s="270"/>
      <c r="V1159" s="270"/>
      <c r="W1159" s="270"/>
      <c r="X1159" s="270"/>
      <c r="Y1159" s="270"/>
      <c r="Z1159" s="270"/>
    </row>
    <row r="1160" ht="15.75" customHeight="1">
      <c r="A1160" s="111" t="s">
        <v>2553</v>
      </c>
      <c r="B1160" s="111" t="str">
        <f>VLOOKUP(A1160,Register!B:D,3,FALSE)</f>
        <v>OT062-ELQ6216A3A BAO</v>
      </c>
      <c r="C1160" s="525" t="str">
        <f>VLOOKUP(B1160,'Tech. sheet (2)'!A:G,5,FALSE)</f>
        <v>0,16x954x848 2,8/2,8 TH520</v>
      </c>
      <c r="D1160" s="437" t="str">
        <f>VLOOKUP(B1160,'Tech. sheet (2)'!A:G,6,FALSE)</f>
        <v>M-954-848-160TH520S2828-BAO</v>
      </c>
      <c r="E1160" s="436" t="str">
        <f>VLOOKUP(B1160,'Tech. sheet (2)'!A:H,8,FALSE)</f>
        <v>СКРОЛЛ</v>
      </c>
      <c r="F1160" s="436" t="str">
        <f>VLOOKUP(B1160,'Tech. sheet (2)'!A:J,9,FALSE)</f>
        <v>830x917</v>
      </c>
      <c r="G1160" s="436">
        <f>VLOOKUP(B1160,'Tech. sheet (2)'!A:J,10,FALSE)</f>
        <v>1500</v>
      </c>
      <c r="H1160" s="436">
        <f>VLOOKUP(A1160,Register!B:E,4,FALSE)</f>
        <v>33000</v>
      </c>
      <c r="I1160" s="129">
        <v>45327.0</v>
      </c>
      <c r="J1160" s="270"/>
      <c r="K1160" s="270"/>
      <c r="L1160" s="270"/>
      <c r="M1160" s="270"/>
      <c r="N1160" s="270"/>
      <c r="O1160" s="270"/>
      <c r="P1160" s="270"/>
      <c r="Q1160" s="270"/>
      <c r="R1160" s="270"/>
      <c r="S1160" s="270"/>
      <c r="T1160" s="270"/>
      <c r="U1160" s="270"/>
      <c r="V1160" s="270"/>
      <c r="W1160" s="270"/>
      <c r="X1160" s="270"/>
      <c r="Y1160" s="270"/>
      <c r="Z1160" s="270"/>
    </row>
    <row r="1161" ht="15.75" customHeight="1">
      <c r="A1161" s="111" t="s">
        <v>2555</v>
      </c>
      <c r="B1161" s="111" t="str">
        <f>VLOOKUP(A1161,Register!B:D,3,FALSE)</f>
        <v>OT062-ELQ6216A3A BAO</v>
      </c>
      <c r="C1161" s="525" t="str">
        <f>VLOOKUP(B1161,'Tech. sheet (2)'!A:G,5,FALSE)</f>
        <v>0,16x954x848 2,8/2,8 TH520</v>
      </c>
      <c r="D1161" s="437" t="str">
        <f>VLOOKUP(B1161,'Tech. sheet (2)'!A:G,6,FALSE)</f>
        <v>M-954-848-160TH520S2828-BAO</v>
      </c>
      <c r="E1161" s="436" t="str">
        <f>VLOOKUP(B1161,'Tech. sheet (2)'!A:H,8,FALSE)</f>
        <v>СКРОЛЛ</v>
      </c>
      <c r="F1161" s="436" t="str">
        <f>VLOOKUP(B1161,'Tech. sheet (2)'!A:J,9,FALSE)</f>
        <v>830x917</v>
      </c>
      <c r="G1161" s="436">
        <f>VLOOKUP(B1161,'Tech. sheet (2)'!A:J,10,FALSE)</f>
        <v>1500</v>
      </c>
      <c r="H1161" s="436">
        <f>VLOOKUP(A1161,Register!B:E,4,FALSE)</f>
        <v>19000</v>
      </c>
      <c r="I1161" s="129">
        <v>45327.0</v>
      </c>
      <c r="J1161" s="270"/>
      <c r="K1161" s="270"/>
      <c r="L1161" s="270"/>
      <c r="M1161" s="270"/>
      <c r="N1161" s="270"/>
      <c r="O1161" s="270"/>
      <c r="P1161" s="270"/>
      <c r="Q1161" s="270"/>
      <c r="R1161" s="270"/>
      <c r="S1161" s="270"/>
      <c r="T1161" s="270"/>
      <c r="U1161" s="270"/>
      <c r="V1161" s="270"/>
      <c r="W1161" s="270"/>
      <c r="X1161" s="270"/>
      <c r="Y1161" s="270"/>
      <c r="Z1161" s="270"/>
    </row>
    <row r="1162" ht="15.75" customHeight="1">
      <c r="A1162" s="111" t="s">
        <v>2557</v>
      </c>
      <c r="B1162" s="111" t="str">
        <f>VLOOKUP(A1162,Register!B:D,3,FALSE)</f>
        <v>0,14x913x766 USK BLANK</v>
      </c>
      <c r="C1162" s="525" t="str">
        <f>VLOOKUP(B1162,'Tech. sheet (2)'!A:G,5,FALSE)</f>
        <v>0,14x913x766 2,0/2,0 TS480</v>
      </c>
      <c r="D1162" s="437" t="str">
        <f>VLOOKUP(B1162,'Tech. sheet (2)'!A:G,6,FALSE)</f>
        <v>M-913-766-140TS480S2020-USK BLANK</v>
      </c>
      <c r="E1162" s="436" t="str">
        <f>VLOOKUP(B1162,'Tech. sheet (2)'!A:H,8,FALSE)</f>
        <v>СКРОЛЛ</v>
      </c>
      <c r="F1162" s="436" t="str">
        <f>VLOOKUP(B1162,'Tech. sheet (2)'!A:J,9,FALSE)</f>
        <v>770х869</v>
      </c>
      <c r="G1162" s="436">
        <f>VLOOKUP(B1162,'Tech. sheet (2)'!A:J,10,FALSE)</f>
        <v>1500</v>
      </c>
      <c r="H1162" s="436">
        <f>VLOOKUP(A1162,Register!B:E,4,FALSE)</f>
        <v>9000</v>
      </c>
      <c r="I1162" s="129">
        <v>45328.0</v>
      </c>
      <c r="J1162" s="270"/>
      <c r="K1162" s="270"/>
      <c r="L1162" s="270"/>
      <c r="M1162" s="270"/>
      <c r="N1162" s="270"/>
      <c r="O1162" s="270"/>
      <c r="P1162" s="270"/>
      <c r="Q1162" s="270"/>
      <c r="R1162" s="270"/>
      <c r="S1162" s="270"/>
      <c r="T1162" s="270"/>
      <c r="U1162" s="270"/>
      <c r="V1162" s="270"/>
      <c r="W1162" s="270"/>
      <c r="X1162" s="270"/>
      <c r="Y1162" s="270"/>
      <c r="Z1162" s="270"/>
    </row>
    <row r="1163" ht="15.75" customHeight="1">
      <c r="A1163" s="111" t="s">
        <v>2562</v>
      </c>
      <c r="B1163" s="111" t="str">
        <f>VLOOKUP(A1163,Register!B:D,3,FALSE)</f>
        <v>0,17x959x901 BLANK</v>
      </c>
      <c r="C1163" s="525" t="str">
        <f>VLOOKUP(B1163,'Tech. sheet (2)'!A:G,5,FALSE)</f>
        <v>0,17x959x901 2,8/2,8 TH550</v>
      </c>
      <c r="D1163" s="437" t="str">
        <f>VLOOKUP(B1163,'Tech. sheet (2)'!A:G,6,FALSE)</f>
        <v>M-959-901-170TH550F2828-HBI BLANK</v>
      </c>
      <c r="E1163" s="436" t="str">
        <f>VLOOKUP(B1163,'Tech. sheet (2)'!A:H,8,FALSE)</f>
        <v>СКРОЛЛ</v>
      </c>
      <c r="F1163" s="436" t="str">
        <f>VLOOKUP(B1163,'Tech. sheet (2)'!A:J,9,FALSE)</f>
        <v>920х935</v>
      </c>
      <c r="G1163" s="436">
        <f>VLOOKUP(B1163,'Tech. sheet (2)'!A:J,10,FALSE)</f>
        <v>1500</v>
      </c>
      <c r="H1163" s="436">
        <f>VLOOKUP(A1163,Register!B:E,4,FALSE)</f>
        <v>26000</v>
      </c>
      <c r="I1163" s="129">
        <v>45328.0</v>
      </c>
      <c r="J1163" s="270"/>
      <c r="K1163" s="270"/>
      <c r="L1163" s="270"/>
      <c r="M1163" s="270"/>
      <c r="N1163" s="270"/>
      <c r="O1163" s="270"/>
      <c r="P1163" s="270"/>
      <c r="Q1163" s="270"/>
      <c r="R1163" s="270"/>
      <c r="S1163" s="270"/>
      <c r="T1163" s="270"/>
      <c r="U1163" s="270"/>
      <c r="V1163" s="270"/>
      <c r="W1163" s="270"/>
      <c r="X1163" s="270"/>
      <c r="Y1163" s="270"/>
      <c r="Z1163" s="270"/>
    </row>
    <row r="1164" ht="15.75" customHeight="1">
      <c r="A1164" s="111" t="s">
        <v>2564</v>
      </c>
      <c r="B1164" s="111" t="str">
        <f>VLOOKUP(A1164,Register!B:D,3,FALSE)</f>
        <v>0,17x838x942 ALU/С BAO</v>
      </c>
      <c r="C1164" s="525" t="str">
        <f>VLOOKUP(B1164,'Tech. sheet (2)'!A:G,5,FALSE)</f>
        <v>0,17x838x942 2,0/2,8 TH550</v>
      </c>
      <c r="D1164" s="437" t="str">
        <f>VLOOKUP(B1164,'Tech. sheet (2)'!A:G,6,FALSE)</f>
        <v>T-838-942-170TH550F2820-BAO</v>
      </c>
      <c r="E1164" s="436" t="str">
        <f>VLOOKUP(B1164,'Tech. sheet (2)'!A:H,8,FALSE)</f>
        <v>ПРЯМ</v>
      </c>
      <c r="F1164" s="436" t="str">
        <f>VLOOKUP(B1164,'Tech. sheet (2)'!A:J,9,FALSE)</f>
        <v>917х813</v>
      </c>
      <c r="G1164" s="436">
        <f>VLOOKUP(B1164,'Tech. sheet (2)'!A:J,10,FALSE)</f>
        <v>1500</v>
      </c>
      <c r="H1164" s="436">
        <f>VLOOKUP(A1164,Register!B:E,4,FALSE)</f>
        <v>20000</v>
      </c>
      <c r="I1164" s="129">
        <v>45328.0</v>
      </c>
      <c r="J1164" s="270"/>
      <c r="K1164" s="270"/>
      <c r="L1164" s="270"/>
      <c r="M1164" s="270"/>
      <c r="N1164" s="270"/>
      <c r="O1164" s="270"/>
      <c r="P1164" s="270"/>
      <c r="Q1164" s="270"/>
      <c r="R1164" s="270"/>
      <c r="S1164" s="270"/>
      <c r="T1164" s="270"/>
      <c r="U1164" s="270"/>
      <c r="V1164" s="270"/>
      <c r="W1164" s="270"/>
      <c r="X1164" s="270"/>
      <c r="Y1164" s="270"/>
      <c r="Z1164" s="270"/>
    </row>
    <row r="1165" ht="15.75" customHeight="1">
      <c r="A1165" s="111" t="s">
        <v>2566</v>
      </c>
      <c r="B1165" s="111" t="str">
        <f>VLOOKUP(A1165,Register!B:D,3,FALSE)</f>
        <v>0,17x922x868 DON BLANK</v>
      </c>
      <c r="C1165" s="525" t="str">
        <f>VLOOKUP(B1165,'Tech. sheet (2)'!A:G,5,FALSE)</f>
        <v>0,17x922x868 ECCS TH580</v>
      </c>
      <c r="D1165" s="437" t="str">
        <f>VLOOKUP(B1165,'Tech. sheet (2)'!A:G,6,FALSE)</f>
        <v>M-922-868-170TH580FECCS-DON BLANK</v>
      </c>
      <c r="E1165" s="436" t="str">
        <f>VLOOKUP(B1165,'Tech. sheet (2)'!A:H,8,FALSE)</f>
        <v>СКРОЛЛ</v>
      </c>
      <c r="F1165" s="436" t="str">
        <f>VLOOKUP(B1165,'Tech. sheet (2)'!A:J,9,FALSE)</f>
        <v>884х850</v>
      </c>
      <c r="G1165" s="436">
        <f>VLOOKUP(B1165,'Tech. sheet (2)'!A:J,10,FALSE)</f>
        <v>1500</v>
      </c>
      <c r="H1165" s="436">
        <f>VLOOKUP(A1165,Register!B:E,4,FALSE)</f>
        <v>15000</v>
      </c>
      <c r="I1165" s="129">
        <v>45329.0</v>
      </c>
      <c r="J1165" s="270"/>
      <c r="K1165" s="270"/>
      <c r="L1165" s="270"/>
      <c r="M1165" s="270"/>
      <c r="N1165" s="270"/>
      <c r="O1165" s="270"/>
      <c r="P1165" s="270"/>
      <c r="Q1165" s="270"/>
      <c r="R1165" s="270"/>
      <c r="S1165" s="270"/>
      <c r="T1165" s="270"/>
      <c r="U1165" s="270"/>
      <c r="V1165" s="270"/>
      <c r="W1165" s="270"/>
      <c r="X1165" s="270"/>
      <c r="Y1165" s="270"/>
      <c r="Z1165" s="270"/>
    </row>
    <row r="1166" ht="15.75" customHeight="1">
      <c r="A1166" s="111" t="s">
        <v>2569</v>
      </c>
      <c r="B1166" s="111" t="str">
        <f>VLOOKUP(A1166,Register!B:D,3,FALSE)</f>
        <v>OT96 ALU/C 0,18 HBI auto</v>
      </c>
      <c r="C1166" s="525" t="str">
        <f>VLOOKUP(B1166,'Tech. sheet (2)'!A:G,5,FALSE)</f>
        <v>0,18x808x908 2,8/2,8 TH550</v>
      </c>
      <c r="D1166" s="437" t="str">
        <f>VLOOKUP(B1166,'Tech. sheet (2)'!A:G,6,FALSE)</f>
        <v>M-808-908-180TH550S2828-HBI</v>
      </c>
      <c r="E1166" s="436" t="str">
        <f>VLOOKUP(B1166,'Tech. sheet (2)'!A:H,8,FALSE)</f>
        <v>СКРОЛЛ</v>
      </c>
      <c r="F1166" s="436" t="str">
        <f>VLOOKUP(B1166,'Tech. sheet (2)'!A:J,9,FALSE)</f>
        <v>900х771</v>
      </c>
      <c r="G1166" s="436">
        <f>VLOOKUP(B1166,'Tech. sheet (2)'!A:J,10,FALSE)</f>
        <v>1600</v>
      </c>
      <c r="H1166" s="436">
        <f>VLOOKUP(A1166,Register!B:E,4,FALSE)</f>
        <v>19000</v>
      </c>
      <c r="I1166" s="129">
        <v>45329.0</v>
      </c>
      <c r="J1166" s="270"/>
      <c r="K1166" s="270"/>
      <c r="L1166" s="270"/>
      <c r="M1166" s="270"/>
      <c r="N1166" s="270"/>
      <c r="O1166" s="270"/>
      <c r="P1166" s="270"/>
      <c r="Q1166" s="270"/>
      <c r="R1166" s="270"/>
      <c r="S1166" s="270"/>
      <c r="T1166" s="270"/>
      <c r="U1166" s="270"/>
      <c r="V1166" s="270"/>
      <c r="W1166" s="270"/>
      <c r="X1166" s="270"/>
      <c r="Y1166" s="270"/>
      <c r="Z1166" s="270"/>
    </row>
    <row r="1167" ht="15.75" customHeight="1">
      <c r="A1167" s="111" t="s">
        <v>2570</v>
      </c>
      <c r="B1167" s="111" t="str">
        <f>VLOOKUP(A1167,Register!B:D,3,FALSE)</f>
        <v>OT96 ALU/C 0,18 BAO auto</v>
      </c>
      <c r="C1167" s="525" t="str">
        <f>VLOOKUP(B1167,'Tech. sheet (2)'!A:G,5,FALSE)</f>
        <v>0,18x808x908 2,8/2,8 TH550</v>
      </c>
      <c r="D1167" s="437" t="str">
        <f>VLOOKUP(B1167,'Tech. sheet (2)'!A:G,6,FALSE)</f>
        <v>M-808-908-180TH550S2828-BAO</v>
      </c>
      <c r="E1167" s="436" t="str">
        <f>VLOOKUP(B1167,'Tech. sheet (2)'!A:H,8,FALSE)</f>
        <v>СКРОЛЛ</v>
      </c>
      <c r="F1167" s="436" t="str">
        <f>VLOOKUP(B1167,'Tech. sheet (2)'!A:J,9,FALSE)</f>
        <v>900х771</v>
      </c>
      <c r="G1167" s="436">
        <f>VLOOKUP(B1167,'Tech. sheet (2)'!A:J,10,FALSE)</f>
        <v>1600</v>
      </c>
      <c r="H1167" s="436">
        <f>VLOOKUP(A1167,Register!B:E,4,FALSE)</f>
        <v>5000</v>
      </c>
      <c r="I1167" s="129">
        <v>45329.0</v>
      </c>
      <c r="J1167" s="270"/>
      <c r="K1167" s="270"/>
      <c r="L1167" s="270"/>
      <c r="M1167" s="270"/>
      <c r="N1167" s="270"/>
      <c r="O1167" s="270"/>
      <c r="P1167" s="270"/>
      <c r="Q1167" s="270"/>
      <c r="R1167" s="270"/>
      <c r="S1167" s="270"/>
      <c r="T1167" s="270"/>
      <c r="U1167" s="270"/>
      <c r="V1167" s="270"/>
      <c r="W1167" s="270"/>
      <c r="X1167" s="270"/>
      <c r="Y1167" s="270"/>
      <c r="Z1167" s="270"/>
    </row>
    <row r="1168" ht="15.75" customHeight="1">
      <c r="A1168" s="111" t="s">
        <v>2573</v>
      </c>
      <c r="B1168" s="111" t="str">
        <f>VLOOKUP(A1168,Register!B:D,3,FALSE)</f>
        <v>0,18x860x873 BAO BLANK</v>
      </c>
      <c r="C1168" s="525" t="str">
        <f>VLOOKUP(B1168,'Tech. sheet (2)'!A:G,5,FALSE)</f>
        <v>0,18x860x873 2,0/2,8 TH550</v>
      </c>
      <c r="D1168" s="437" t="str">
        <f>VLOOKUP(B1168,'Tech. sheet (2)'!A:G,6,FALSE)</f>
        <v>M-860-873-180TH550F2820-BAO BLANK </v>
      </c>
      <c r="E1168" s="436" t="str">
        <f>VLOOKUP(B1168,'Tech. sheet (2)'!A:H,8,FALSE)</f>
        <v>СКРОЛЛ</v>
      </c>
      <c r="F1168" s="436" t="str">
        <f>VLOOKUP(B1168,'Tech. sheet (2)'!A:J,9,FALSE)</f>
        <v>903х844</v>
      </c>
      <c r="G1168" s="436">
        <f>VLOOKUP(B1168,'Tech. sheet (2)'!A:J,10,FALSE)</f>
        <v>1500</v>
      </c>
      <c r="H1168" s="436">
        <f>VLOOKUP(A1168,Register!B:E,4,FALSE)</f>
        <v>25000</v>
      </c>
      <c r="I1168" s="129">
        <v>45329.0</v>
      </c>
      <c r="J1168" s="270"/>
      <c r="K1168" s="270"/>
      <c r="L1168" s="270"/>
      <c r="M1168" s="270"/>
      <c r="N1168" s="270"/>
      <c r="O1168" s="270"/>
      <c r="P1168" s="270"/>
      <c r="Q1168" s="270"/>
      <c r="R1168" s="270"/>
      <c r="S1168" s="270"/>
      <c r="T1168" s="270"/>
      <c r="U1168" s="270"/>
      <c r="V1168" s="270"/>
      <c r="W1168" s="270"/>
      <c r="X1168" s="270"/>
      <c r="Y1168" s="270"/>
      <c r="Z1168" s="270"/>
    </row>
    <row r="1169" ht="15.75" customHeight="1">
      <c r="A1169" s="111" t="s">
        <v>2577</v>
      </c>
      <c r="B1169" s="111" t="str">
        <f>VLOOKUP(A1169,Register!B:D,3,FALSE)</f>
        <v>0,16x942x790 ALU/С</v>
      </c>
      <c r="C1169" s="525" t="str">
        <f>VLOOKUP(B1169,'Tech. sheet (2)'!A:G,5,FALSE)</f>
        <v>0,16x942x790 2,0/2,0 TS340</v>
      </c>
      <c r="D1169" s="437" t="str">
        <f>VLOOKUP(B1169,'Tech. sheet (2)'!A:G,6,FALSE)</f>
        <v>M-942-790-160TS340S2020-RAS</v>
      </c>
      <c r="E1169" s="436" t="str">
        <f>VLOOKUP(B1169,'Tech. sheet (2)'!A:H,8,FALSE)</f>
        <v>СКРОЛЛ</v>
      </c>
      <c r="F1169" s="436" t="str">
        <f>VLOOKUP(B1169,'Tech. sheet (2)'!A:J,9,FALSE)</f>
        <v>830х917</v>
      </c>
      <c r="G1169" s="436">
        <f>VLOOKUP(B1169,'Tech. sheet (2)'!A:J,10,FALSE)</f>
        <v>1700</v>
      </c>
      <c r="H1169" s="436">
        <f>VLOOKUP(A1169,Register!B:E,4,FALSE)</f>
        <v>18000</v>
      </c>
      <c r="I1169" s="129">
        <v>45329.0</v>
      </c>
      <c r="J1169" s="270"/>
      <c r="K1169" s="270"/>
      <c r="L1169" s="270"/>
      <c r="M1169" s="270"/>
      <c r="N1169" s="270"/>
      <c r="O1169" s="270"/>
      <c r="P1169" s="270"/>
      <c r="Q1169" s="270"/>
      <c r="R1169" s="270"/>
      <c r="S1169" s="270"/>
      <c r="T1169" s="270"/>
      <c r="U1169" s="270"/>
      <c r="V1169" s="270"/>
      <c r="W1169" s="270"/>
      <c r="X1169" s="270"/>
      <c r="Y1169" s="270"/>
      <c r="Z1169" s="270"/>
    </row>
    <row r="1170" ht="15.75" customHeight="1">
      <c r="A1170" s="111" t="s">
        <v>2571</v>
      </c>
      <c r="B1170" s="111" t="str">
        <f>VLOOKUP(A1170,Register!B:D,3,FALSE)</f>
        <v>OT153-ELQ1542A3A BAO</v>
      </c>
      <c r="C1170" s="525" t="str">
        <f>VLOOKUP(B1170,'Tech. sheet (2)'!A:G,5,FALSE)</f>
        <v>0,27x950x876 5,6/2,8 TH435 </v>
      </c>
      <c r="D1170" s="437" t="str">
        <f>VLOOKUP(B1170,'Tech. sheet (2)'!A:G,6,FALSE)</f>
        <v>M-950-876-270TH435F5628-BAO</v>
      </c>
      <c r="E1170" s="436" t="str">
        <f>VLOOKUP(B1170,'Tech. sheet (2)'!A:H,8,FALSE)</f>
        <v>СКРОЛЛ</v>
      </c>
      <c r="F1170" s="436" t="str">
        <f>VLOOKUP(B1170,'Tech. sheet (2)'!A:J,9,FALSE)</f>
        <v>920х935</v>
      </c>
      <c r="G1170" s="436">
        <f>VLOOKUP(B1170,'Tech. sheet (2)'!A:J,10,FALSE)</f>
        <v>1100</v>
      </c>
      <c r="H1170" s="436">
        <f>VLOOKUP(A1170,Register!B:E,4,FALSE)</f>
        <v>10000</v>
      </c>
      <c r="I1170" s="129"/>
      <c r="J1170" s="270"/>
      <c r="K1170" s="270"/>
      <c r="L1170" s="270"/>
      <c r="M1170" s="270"/>
      <c r="N1170" s="270"/>
      <c r="O1170" s="270"/>
      <c r="P1170" s="270"/>
      <c r="Q1170" s="270"/>
      <c r="R1170" s="270"/>
      <c r="S1170" s="270"/>
      <c r="T1170" s="270"/>
      <c r="U1170" s="270"/>
      <c r="V1170" s="270"/>
      <c r="W1170" s="270"/>
      <c r="X1170" s="270"/>
      <c r="Y1170" s="270"/>
      <c r="Z1170" s="270"/>
    </row>
    <row r="1171" ht="15.75" customHeight="1">
      <c r="A1171" s="111" t="s">
        <v>2579</v>
      </c>
      <c r="B1171" s="111" t="str">
        <f>VLOOKUP(A1171,Register!B:D,3,FALSE)</f>
        <v>0,20x908x1112 BLANK</v>
      </c>
      <c r="C1171" s="525" t="str">
        <f>VLOOKUP(B1171,'Tech. sheet (2)'!A:G,5,FALSE)</f>
        <v>0,20x908x1112 2,8/2,8 TS260</v>
      </c>
      <c r="D1171" s="437" t="str">
        <f>VLOOKUP(B1171,'Tech. sheet (2)'!A:G,6,FALSE)</f>
        <v>T-908-1112-200TS260S2828-USK BLANK</v>
      </c>
      <c r="E1171" s="436" t="str">
        <f>VLOOKUP(B1171,'Tech. sheet (2)'!A:H,8,FALSE)</f>
        <v>ПРЯМ</v>
      </c>
      <c r="F1171" s="436" t="str">
        <f>VLOOKUP(B1171,'Tech. sheet (2)'!A:J,9,FALSE)</f>
        <v>1088х883</v>
      </c>
      <c r="G1171" s="436">
        <f>VLOOKUP(B1171,'Tech. sheet (2)'!A:J,10,FALSE)</f>
        <v>1100</v>
      </c>
      <c r="H1171" s="436">
        <f>VLOOKUP(A1171,Register!B:E,4,FALSE)</f>
        <v>12000</v>
      </c>
      <c r="I1171" s="129">
        <v>45341.0</v>
      </c>
      <c r="J1171" s="270"/>
      <c r="K1171" s="270"/>
      <c r="L1171" s="270"/>
      <c r="M1171" s="270"/>
      <c r="N1171" s="270"/>
      <c r="O1171" s="270"/>
      <c r="P1171" s="270"/>
      <c r="Q1171" s="270"/>
      <c r="R1171" s="270"/>
      <c r="S1171" s="270"/>
      <c r="T1171" s="270"/>
      <c r="U1171" s="270"/>
      <c r="V1171" s="270"/>
      <c r="W1171" s="270"/>
      <c r="X1171" s="270"/>
      <c r="Y1171" s="270"/>
      <c r="Z1171" s="270"/>
    </row>
    <row r="1172" ht="15.75" customHeight="1">
      <c r="A1172" s="111" t="s">
        <v>2581</v>
      </c>
      <c r="B1172" s="111" t="str">
        <f>VLOOKUP(A1172,Register!B:D,3,FALSE)</f>
        <v>0,14x975x925 G/C USK</v>
      </c>
      <c r="C1172" s="525" t="str">
        <f>VLOOKUP(B1172,'Tech. sheet (2)'!A:G,5,FALSE)</f>
        <v>0,14x975x925 2,8/2,8 TS550</v>
      </c>
      <c r="D1172" s="437" t="str">
        <f>VLOOKUP(B1172,'Tech. sheet (2)'!A:G,6,FALSE)</f>
        <v>T-975-925-140TS550S2828-USK</v>
      </c>
      <c r="E1172" s="436" t="str">
        <f>VLOOKUP(B1172,'Tech. sheet (2)'!A:H,8,FALSE)</f>
        <v>ПРЯМ</v>
      </c>
      <c r="F1172" s="436" t="str">
        <f>VLOOKUP(B1172,'Tech. sheet (2)'!A:J,9,FALSE)</f>
        <v>900 х 950</v>
      </c>
      <c r="G1172" s="436">
        <f>VLOOKUP(B1172,'Tech. sheet (2)'!A:J,10,FALSE)</f>
        <v>1500</v>
      </c>
      <c r="H1172" s="436">
        <f>VLOOKUP(A1172,Register!B:E,4,FALSE)</f>
        <v>23000</v>
      </c>
      <c r="I1172" s="129">
        <v>45341.0</v>
      </c>
      <c r="J1172" s="270"/>
      <c r="K1172" s="270"/>
      <c r="L1172" s="270"/>
      <c r="M1172" s="270"/>
      <c r="N1172" s="270"/>
      <c r="O1172" s="270"/>
      <c r="P1172" s="270"/>
      <c r="Q1172" s="270"/>
      <c r="R1172" s="270"/>
      <c r="S1172" s="270"/>
      <c r="T1172" s="270"/>
      <c r="U1172" s="270"/>
      <c r="V1172" s="270"/>
      <c r="W1172" s="270"/>
      <c r="X1172" s="270"/>
      <c r="Y1172" s="270"/>
      <c r="Z1172" s="270"/>
    </row>
    <row r="1173" ht="15.75" customHeight="1">
      <c r="A1173" s="111" t="s">
        <v>2582</v>
      </c>
      <c r="B1173" s="111" t="str">
        <f>VLOOKUP(A1173,Register!B:D,3,FALSE)</f>
        <v>0,14x975x925 W/K USK</v>
      </c>
      <c r="C1173" s="525" t="str">
        <f>VLOOKUP(B1173,'Tech. sheet (2)'!A:G,5,FALSE)</f>
        <v>0,14x975x925 2,8/2,8 TS550</v>
      </c>
      <c r="D1173" s="437" t="str">
        <f>VLOOKUP(B1173,'Tech. sheet (2)'!A:G,6,FALSE)</f>
        <v>T-975-925-140TS550S2828-USK</v>
      </c>
      <c r="E1173" s="436" t="str">
        <f>VLOOKUP(B1173,'Tech. sheet (2)'!A:H,8,FALSE)</f>
        <v>ПРЯМ</v>
      </c>
      <c r="F1173" s="436" t="str">
        <f>VLOOKUP(B1173,'Tech. sheet (2)'!A:J,9,FALSE)</f>
        <v>900 х 950</v>
      </c>
      <c r="G1173" s="436">
        <f>VLOOKUP(B1173,'Tech. sheet (2)'!A:J,10,FALSE)</f>
        <v>1500</v>
      </c>
      <c r="H1173" s="436">
        <f>VLOOKUP(A1173,Register!B:E,4,FALSE)</f>
        <v>22000</v>
      </c>
      <c r="I1173" s="129">
        <v>45341.0</v>
      </c>
      <c r="J1173" s="270"/>
      <c r="K1173" s="270"/>
      <c r="L1173" s="270"/>
      <c r="M1173" s="270"/>
      <c r="N1173" s="270"/>
      <c r="O1173" s="270"/>
      <c r="P1173" s="270"/>
      <c r="Q1173" s="270"/>
      <c r="R1173" s="270"/>
      <c r="S1173" s="270"/>
      <c r="T1173" s="270"/>
      <c r="U1173" s="270"/>
      <c r="V1173" s="270"/>
      <c r="W1173" s="270"/>
      <c r="X1173" s="270"/>
      <c r="Y1173" s="270"/>
      <c r="Z1173" s="270"/>
    </row>
    <row r="1174" ht="15.75" customHeight="1">
      <c r="A1174" s="111" t="s">
        <v>2583</v>
      </c>
      <c r="B1174" s="111" t="str">
        <f>VLOOKUP(A1174,Register!B:D,3,FALSE)</f>
        <v>0,14x918x925 USK 21EK05</v>
      </c>
      <c r="C1174" s="525" t="str">
        <f>VLOOKUP(B1174,'Tech. sheet (2)'!A:G,5,FALSE)</f>
        <v>0,14x918x925 2,8/2,8 TS550</v>
      </c>
      <c r="D1174" s="437" t="str">
        <f>VLOOKUP(B1174,'Tech. sheet (2)'!A:G,6,FALSE)</f>
        <v>T-918-925-140TS550S2828-USK  </v>
      </c>
      <c r="E1174" s="436" t="str">
        <f>VLOOKUP(B1174,'Tech. sheet (2)'!A:H,8,FALSE)</f>
        <v>ПРЯМ</v>
      </c>
      <c r="F1174" s="436" t="str">
        <f>VLOOKUP(B1174,'Tech. sheet (2)'!A:J,9,FALSE)</f>
        <v>900x893</v>
      </c>
      <c r="G1174" s="436">
        <f>VLOOKUP(B1174,'Tech. sheet (2)'!A:J,10,FALSE)</f>
        <v>1500</v>
      </c>
      <c r="H1174" s="436">
        <f>VLOOKUP(A1174,Register!B:E,4,FALSE)</f>
        <v>15000</v>
      </c>
      <c r="I1174" s="129">
        <v>45341.0</v>
      </c>
      <c r="J1174" s="270"/>
      <c r="K1174" s="270"/>
      <c r="L1174" s="270"/>
      <c r="M1174" s="270"/>
      <c r="N1174" s="270"/>
      <c r="O1174" s="270"/>
      <c r="P1174" s="270"/>
      <c r="Q1174" s="270"/>
      <c r="R1174" s="270"/>
      <c r="S1174" s="270"/>
      <c r="T1174" s="270"/>
      <c r="U1174" s="270"/>
      <c r="V1174" s="270"/>
      <c r="W1174" s="270"/>
      <c r="X1174" s="270"/>
      <c r="Y1174" s="270"/>
      <c r="Z1174" s="270"/>
    </row>
    <row r="1175" ht="15.75" customHeight="1">
      <c r="A1175" s="111" t="s">
        <v>2585</v>
      </c>
      <c r="B1175" s="111" t="str">
        <f>VLOOKUP(A1175,Register!B:D,3,FALSE)</f>
        <v>OT70-21EK05 0,16 BAO</v>
      </c>
      <c r="C1175" s="525" t="str">
        <f>VLOOKUP(B1175,'Tech. sheet (2)'!A:G,5,FALSE)</f>
        <v>0,16x922x868 2,0/2,0 TH520</v>
      </c>
      <c r="D1175" s="437" t="str">
        <f>VLOOKUP(B1175,'Tech. sheet (2)'!A:G,6,FALSE)</f>
        <v>M-922-868-160TH520F2020-BAO</v>
      </c>
      <c r="E1175" s="436" t="str">
        <f>VLOOKUP(B1175,'Tech. sheet (2)'!A:H,8,FALSE)</f>
        <v>СКРОЛЛ</v>
      </c>
      <c r="F1175" s="436" t="str">
        <f>VLOOKUP(B1175,'Tech. sheet (2)'!A:J,9,FALSE)</f>
        <v>884х850</v>
      </c>
      <c r="G1175" s="436">
        <f>VLOOKUP(B1175,'Tech. sheet (2)'!A:J,10,FALSE)</f>
        <v>1500</v>
      </c>
      <c r="H1175" s="436">
        <f>VLOOKUP(A1175,Register!B:E,4,FALSE)</f>
        <v>18000</v>
      </c>
      <c r="I1175" s="129">
        <v>45341.0</v>
      </c>
      <c r="J1175" s="270"/>
      <c r="K1175" s="270"/>
      <c r="L1175" s="270"/>
      <c r="M1175" s="270"/>
      <c r="N1175" s="270"/>
      <c r="O1175" s="270"/>
      <c r="P1175" s="270"/>
      <c r="Q1175" s="270"/>
      <c r="R1175" s="270"/>
      <c r="S1175" s="270"/>
      <c r="T1175" s="270"/>
      <c r="U1175" s="270"/>
      <c r="V1175" s="270"/>
      <c r="W1175" s="270"/>
      <c r="X1175" s="270"/>
      <c r="Y1175" s="270"/>
      <c r="Z1175" s="270"/>
    </row>
    <row r="1176" ht="15.75" customHeight="1">
      <c r="A1176" s="111" t="s">
        <v>2587</v>
      </c>
      <c r="B1176" s="111" t="str">
        <f>VLOOKUP(A1176,Register!B:D,3,FALSE)</f>
        <v>OT070-ELQ7022A5A 21Е</v>
      </c>
      <c r="C1176" s="525" t="str">
        <f>VLOOKUP(B1176,'Tech. sheet (2)'!A:G,5,FALSE)</f>
        <v>0,17x922x868 5,6/2,8 TH580</v>
      </c>
      <c r="D1176" s="437" t="str">
        <f>VLOOKUP(B1176,'Tech. sheet (2)'!A:G,6,FALSE)</f>
        <v>M-922-868-170TH580S5628-USK</v>
      </c>
      <c r="E1176" s="436" t="str">
        <f>VLOOKUP(B1176,'Tech. sheet (2)'!A:H,8,FALSE)</f>
        <v>СКРОЛЛ</v>
      </c>
      <c r="F1176" s="436" t="str">
        <f>VLOOKUP(B1176,'Tech. sheet (2)'!A:J,9,FALSE)</f>
        <v>884х850</v>
      </c>
      <c r="G1176" s="436">
        <f>VLOOKUP(B1176,'Tech. sheet (2)'!A:J,10,FALSE)</f>
        <v>1500</v>
      </c>
      <c r="H1176" s="436">
        <f>VLOOKUP(A1176,Register!B:E,4,FALSE)</f>
        <v>16000</v>
      </c>
      <c r="I1176" s="129">
        <v>45341.0</v>
      </c>
      <c r="J1176" s="270"/>
      <c r="K1176" s="270"/>
      <c r="L1176" s="270"/>
      <c r="M1176" s="270"/>
      <c r="N1176" s="270"/>
      <c r="O1176" s="270"/>
      <c r="P1176" s="270"/>
      <c r="Q1176" s="270"/>
      <c r="R1176" s="270"/>
      <c r="S1176" s="270"/>
      <c r="T1176" s="270"/>
      <c r="U1176" s="270"/>
      <c r="V1176" s="270"/>
      <c r="W1176" s="270"/>
      <c r="X1176" s="270"/>
      <c r="Y1176" s="270"/>
      <c r="Z1176" s="270"/>
    </row>
    <row r="1177" ht="15.75" customHeight="1">
      <c r="A1177" s="111" t="s">
        <v>2588</v>
      </c>
      <c r="B1177" s="111" t="str">
        <f>VLOOKUP(A1177,Register!B:D,3,FALSE)</f>
        <v>OT070-ELQ7033A2A  BAO</v>
      </c>
      <c r="C1177" s="525" t="str">
        <f>VLOOKUP(B1177,'Tech. sheet (2)'!A:G,5,FALSE)</f>
        <v>0,17x922x868 2,8/2,8 TH580</v>
      </c>
      <c r="D1177" s="437" t="str">
        <f>VLOOKUP(B1177,'Tech. sheet (2)'!A:G,6,FALSE)</f>
        <v>M-922-868-170TH580S2828-BAO  </v>
      </c>
      <c r="E1177" s="436" t="str">
        <f>VLOOKUP(B1177,'Tech. sheet (2)'!A:H,8,FALSE)</f>
        <v>СКРОЛЛ</v>
      </c>
      <c r="F1177" s="436" t="str">
        <f>VLOOKUP(B1177,'Tech. sheet (2)'!A:J,9,FALSE)</f>
        <v>884х850</v>
      </c>
      <c r="G1177" s="436">
        <f>VLOOKUP(B1177,'Tech. sheet (2)'!A:J,10,FALSE)</f>
        <v>1500</v>
      </c>
      <c r="H1177" s="436">
        <f>VLOOKUP(A1177,Register!B:E,4,FALSE)</f>
        <v>6000</v>
      </c>
      <c r="I1177" s="129">
        <v>45341.0</v>
      </c>
      <c r="J1177" s="270"/>
      <c r="K1177" s="270"/>
      <c r="L1177" s="270"/>
      <c r="M1177" s="270"/>
      <c r="N1177" s="270"/>
      <c r="O1177" s="270"/>
      <c r="P1177" s="270"/>
      <c r="Q1177" s="270"/>
      <c r="R1177" s="270"/>
      <c r="S1177" s="270"/>
      <c r="T1177" s="270"/>
      <c r="U1177" s="270"/>
      <c r="V1177" s="270"/>
      <c r="W1177" s="270"/>
      <c r="X1177" s="270"/>
      <c r="Y1177" s="270"/>
      <c r="Z1177" s="270"/>
    </row>
    <row r="1178" ht="15.75" customHeight="1">
      <c r="A1178" s="111" t="s">
        <v>2589</v>
      </c>
      <c r="B1178" s="111" t="str">
        <f>VLOOKUP(A1178,Register!B:D,3,FALSE)</f>
        <v>0,16x920x778 RAS BLANK</v>
      </c>
      <c r="C1178" s="525" t="str">
        <f>VLOOKUP(B1178,'Tech. sheet (2)'!A:G,5,FALSE)</f>
        <v>0,16x920x778 2,8/2,8 TS340</v>
      </c>
      <c r="D1178" s="437" t="str">
        <f>VLOOKUP(B1178,'Tech. sheet (2)'!A:G,6,FALSE)</f>
        <v>M-920-778-160TS340S2828-RAS BLANK</v>
      </c>
      <c r="E1178" s="436" t="str">
        <f>VLOOKUP(B1178,'Tech. sheet (2)'!A:H,8,FALSE)</f>
        <v>СКРОЛЛ</v>
      </c>
      <c r="F1178" s="436" t="str">
        <f>VLOOKUP(B1178,'Tech. sheet (2)'!A:J,9,FALSE)</f>
        <v>818х895</v>
      </c>
      <c r="G1178" s="436">
        <f>VLOOKUP(B1178,'Tech. sheet (2)'!A:J,10,FALSE)</f>
        <v>1600</v>
      </c>
      <c r="H1178" s="436">
        <f>VLOOKUP(A1178,Register!B:E,4,FALSE)</f>
        <v>15000</v>
      </c>
      <c r="I1178" s="129">
        <v>45341.0</v>
      </c>
      <c r="J1178" s="270"/>
      <c r="K1178" s="270"/>
      <c r="L1178" s="270"/>
      <c r="M1178" s="270"/>
      <c r="N1178" s="270"/>
      <c r="O1178" s="270"/>
      <c r="P1178" s="270"/>
      <c r="Q1178" s="270"/>
      <c r="R1178" s="270"/>
      <c r="S1178" s="270"/>
      <c r="T1178" s="270"/>
      <c r="U1178" s="270"/>
      <c r="V1178" s="270"/>
      <c r="W1178" s="270"/>
      <c r="X1178" s="270"/>
      <c r="Y1178" s="270"/>
      <c r="Z1178" s="270"/>
    </row>
    <row r="1179" ht="15.75" customHeight="1">
      <c r="A1179" s="111" t="s">
        <v>2589</v>
      </c>
      <c r="B1179" s="111" t="str">
        <f>VLOOKUP(A1179,Register!B:D,3,FALSE)</f>
        <v>0,16x920x778 RAS BLANK</v>
      </c>
      <c r="C1179" s="525" t="str">
        <f>VLOOKUP(B1179,'Tech. sheet (2)'!A:G,5,FALSE)</f>
        <v>0,16x920x778 2,8/2,8 TS340</v>
      </c>
      <c r="D1179" s="437" t="str">
        <f>VLOOKUP(B1179,'Tech. sheet (2)'!A:G,6,FALSE)</f>
        <v>M-920-778-160TS340S2828-RAS BLANK</v>
      </c>
      <c r="E1179" s="436" t="str">
        <f>VLOOKUP(B1179,'Tech. sheet (2)'!A:H,8,FALSE)</f>
        <v>СКРОЛЛ</v>
      </c>
      <c r="F1179" s="436" t="str">
        <f>VLOOKUP(B1179,'Tech. sheet (2)'!A:J,9,FALSE)</f>
        <v>818х895</v>
      </c>
      <c r="G1179" s="436">
        <f>VLOOKUP(B1179,'Tech. sheet (2)'!A:J,10,FALSE)</f>
        <v>1600</v>
      </c>
      <c r="H1179" s="436">
        <f>VLOOKUP(A1179,Register!B:E,4,FALSE)</f>
        <v>15000</v>
      </c>
      <c r="I1179" s="129">
        <v>45342.0</v>
      </c>
      <c r="J1179" s="270"/>
      <c r="K1179" s="270"/>
      <c r="L1179" s="270"/>
      <c r="M1179" s="270"/>
      <c r="N1179" s="270"/>
      <c r="O1179" s="270"/>
      <c r="P1179" s="270"/>
      <c r="Q1179" s="270"/>
      <c r="R1179" s="270"/>
      <c r="S1179" s="270"/>
      <c r="T1179" s="270"/>
      <c r="U1179" s="270"/>
      <c r="V1179" s="270"/>
      <c r="W1179" s="270"/>
      <c r="X1179" s="270"/>
      <c r="Y1179" s="270"/>
      <c r="Z1179" s="270"/>
    </row>
    <row r="1180" ht="15.75" customHeight="1">
      <c r="A1180" s="111" t="s">
        <v>2591</v>
      </c>
      <c r="B1180" s="111" t="str">
        <f>VLOOKUP(A1180,Register!B:D,3,FALSE)</f>
        <v>OT153-ELQ1542A3A USK</v>
      </c>
      <c r="C1180" s="525" t="str">
        <f>VLOOKUP(B1180,'Tech. sheet (2)'!A:G,5,FALSE)</f>
        <v>0,27x950x876 5,6/2,8 TH435 USK</v>
      </c>
      <c r="D1180" s="437" t="str">
        <f>VLOOKUP(B1180,'Tech. sheet (2)'!A:G,6,FALSE)</f>
        <v>M-950-876-270TH435F5628-USK</v>
      </c>
      <c r="E1180" s="436" t="str">
        <f>VLOOKUP(B1180,'Tech. sheet (2)'!A:H,8,FALSE)</f>
        <v>СКРОЛЛ</v>
      </c>
      <c r="F1180" s="436" t="str">
        <f>VLOOKUP(B1180,'Tech. sheet (2)'!A:J,9,FALSE)</f>
        <v>920х935</v>
      </c>
      <c r="G1180" s="436">
        <f>VLOOKUP(B1180,'Tech. sheet (2)'!A:J,10,FALSE)</f>
        <v>1100</v>
      </c>
      <c r="H1180" s="436">
        <f>VLOOKUP(A1180,Register!B:E,4,FALSE)</f>
        <v>16000</v>
      </c>
      <c r="I1180" s="129">
        <v>45342.0</v>
      </c>
      <c r="J1180" s="270"/>
      <c r="K1180" s="270"/>
      <c r="L1180" s="270"/>
      <c r="M1180" s="270"/>
      <c r="N1180" s="270"/>
      <c r="O1180" s="270"/>
      <c r="P1180" s="270"/>
      <c r="Q1180" s="270"/>
      <c r="R1180" s="270"/>
      <c r="S1180" s="270"/>
      <c r="T1180" s="270"/>
      <c r="U1180" s="270"/>
      <c r="V1180" s="270"/>
      <c r="W1180" s="270"/>
      <c r="X1180" s="270"/>
      <c r="Y1180" s="270"/>
      <c r="Z1180" s="270"/>
    </row>
    <row r="1181" ht="15.75" customHeight="1">
      <c r="A1181" s="111" t="s">
        <v>2592</v>
      </c>
      <c r="B1181" s="111" t="str">
        <f>VLOOKUP(A1181,Register!B:D,3,FALSE)</f>
        <v>OT153-20EB05 BAO TEST</v>
      </c>
      <c r="C1181" s="525" t="str">
        <f>VLOOKUP(B1181,'Tech. sheet (2)'!A:G,5,FALSE)</f>
        <v>0,27x950x876 5,6/2,8 TH435 </v>
      </c>
      <c r="D1181" s="437" t="str">
        <f>VLOOKUP(B1181,'Tech. sheet (2)'!A:G,6,FALSE)</f>
        <v>M-950-876-270TH435F5628-BAO</v>
      </c>
      <c r="E1181" s="436" t="str">
        <f>VLOOKUP(B1181,'Tech. sheet (2)'!A:H,8,FALSE)</f>
        <v>СКРОЛЛ</v>
      </c>
      <c r="F1181" s="436" t="str">
        <f>VLOOKUP(B1181,'Tech. sheet (2)'!A:J,9,FALSE)</f>
        <v>920х935</v>
      </c>
      <c r="G1181" s="436">
        <f>VLOOKUP(B1181,'Tech. sheet (2)'!A:J,10,FALSE)</f>
        <v>1100</v>
      </c>
      <c r="H1181" s="436">
        <f>VLOOKUP(A1181,Register!B:E,4,FALSE)</f>
        <v>5500</v>
      </c>
      <c r="I1181" s="129">
        <v>45342.0</v>
      </c>
      <c r="J1181" s="270"/>
      <c r="K1181" s="270"/>
      <c r="L1181" s="270"/>
      <c r="M1181" s="270"/>
      <c r="N1181" s="270"/>
      <c r="O1181" s="270"/>
      <c r="P1181" s="270"/>
      <c r="Q1181" s="270"/>
      <c r="R1181" s="270"/>
      <c r="S1181" s="270"/>
      <c r="T1181" s="270"/>
      <c r="U1181" s="270"/>
      <c r="V1181" s="270"/>
      <c r="W1181" s="270"/>
      <c r="X1181" s="270"/>
      <c r="Y1181" s="270"/>
      <c r="Z1181" s="270"/>
    </row>
    <row r="1182" ht="15.75" customHeight="1">
      <c r="A1182" s="111" t="s">
        <v>2594</v>
      </c>
      <c r="B1182" s="111" t="str">
        <f>VLOOKUP(A1182,Register!B:D,3,FALSE)</f>
        <v>OT153-ELQ1554A0A BAO</v>
      </c>
      <c r="C1182" s="525" t="str">
        <f>VLOOKUP(B1182,'Tech. sheet (2)'!A:G,5,FALSE)</f>
        <v>0,27x950x876 5,6/2,8 TH435 </v>
      </c>
      <c r="D1182" s="437" t="str">
        <f>VLOOKUP(B1182,'Tech. sheet (2)'!A:G,6,FALSE)</f>
        <v>M-950-876-270TH435F5628-BAO</v>
      </c>
      <c r="E1182" s="436" t="str">
        <f>VLOOKUP(B1182,'Tech. sheet (2)'!A:H,8,FALSE)</f>
        <v>СКРОЛЛ</v>
      </c>
      <c r="F1182" s="436" t="str">
        <f>VLOOKUP(B1182,'Tech. sheet (2)'!A:J,9,FALSE)</f>
        <v>920х935</v>
      </c>
      <c r="G1182" s="436">
        <f>VLOOKUP(B1182,'Tech. sheet (2)'!A:J,10,FALSE)</f>
        <v>1100</v>
      </c>
      <c r="H1182" s="436">
        <f>VLOOKUP(A1182,Register!B:E,4,FALSE)</f>
        <v>4000</v>
      </c>
      <c r="I1182" s="129">
        <v>45342.0</v>
      </c>
      <c r="J1182" s="270"/>
      <c r="K1182" s="270"/>
      <c r="L1182" s="270"/>
      <c r="M1182" s="270"/>
      <c r="N1182" s="270"/>
      <c r="O1182" s="270"/>
      <c r="P1182" s="270"/>
      <c r="Q1182" s="270"/>
      <c r="R1182" s="270"/>
      <c r="S1182" s="270"/>
      <c r="T1182" s="270"/>
      <c r="U1182" s="270"/>
      <c r="V1182" s="270"/>
      <c r="W1182" s="270"/>
      <c r="X1182" s="270"/>
      <c r="Y1182" s="270"/>
      <c r="Z1182" s="270"/>
    </row>
    <row r="1183" ht="15.75" customHeight="1">
      <c r="A1183" s="496" t="s">
        <v>2595</v>
      </c>
      <c r="B1183" s="496" t="str">
        <f>VLOOKUP(A1183,Register!B:D,3,FALSE)</f>
        <v>OT96 ALU/C 0,18 BAO auto</v>
      </c>
      <c r="C1183" s="536" t="str">
        <f>VLOOKUP(B1183,'Tech. sheet (2)'!A:G,5,FALSE)</f>
        <v>0,18x808x908 2,8/2,8 TH550</v>
      </c>
      <c r="D1183" s="536" t="str">
        <f>VLOOKUP(B1183,'Tech. sheet (2)'!A:G,6,FALSE)</f>
        <v>M-808-908-180TH550S2828-BAO</v>
      </c>
      <c r="E1183" s="498" t="str">
        <f>VLOOKUP(B1183,'Tech. sheet (2)'!A:H,8,FALSE)</f>
        <v>СКРОЛЛ</v>
      </c>
      <c r="F1183" s="498" t="str">
        <f>VLOOKUP(B1183,'Tech. sheet (2)'!A:J,9,FALSE)</f>
        <v>900х771</v>
      </c>
      <c r="G1183" s="498">
        <f>VLOOKUP(B1183,'Tech. sheet (2)'!A:J,10,FALSE)</f>
        <v>1600</v>
      </c>
      <c r="H1183" s="498">
        <f>VLOOKUP(A1183,Register!B:E,4,FALSE)</f>
        <v>17000</v>
      </c>
      <c r="I1183" s="537">
        <v>45342.0</v>
      </c>
      <c r="J1183" s="270"/>
      <c r="K1183" s="270"/>
      <c r="L1183" s="270"/>
      <c r="M1183" s="270"/>
      <c r="N1183" s="270"/>
      <c r="O1183" s="270"/>
      <c r="P1183" s="270"/>
      <c r="Q1183" s="270"/>
      <c r="R1183" s="270"/>
      <c r="S1183" s="270"/>
      <c r="T1183" s="270"/>
      <c r="U1183" s="270"/>
      <c r="V1183" s="270"/>
      <c r="W1183" s="270"/>
      <c r="X1183" s="270"/>
      <c r="Y1183" s="270"/>
      <c r="Z1183" s="270"/>
    </row>
    <row r="1184" ht="15.75" customHeight="1">
      <c r="A1184" s="496" t="s">
        <v>2596</v>
      </c>
      <c r="B1184" s="496" t="str">
        <f>VLOOKUP(A1184,Register!B:D,3,FALSE)</f>
        <v>OT96 Alu/G BAO auto</v>
      </c>
      <c r="C1184" s="536" t="str">
        <f>VLOOKUP(B1184,'Tech. sheet (2)'!A:G,5,FALSE)</f>
        <v>0,20x808x908 2,8/2,8 TH550</v>
      </c>
      <c r="D1184" s="536" t="str">
        <f>VLOOKUP(B1184,'Tech. sheet (2)'!A:G,6,FALSE)</f>
        <v>M-808-908-200TH550S2828-BAO</v>
      </c>
      <c r="E1184" s="498" t="str">
        <f>VLOOKUP(B1184,'Tech. sheet (2)'!A:H,8,FALSE)</f>
        <v>СКРОЛЛ</v>
      </c>
      <c r="F1184" s="498" t="str">
        <f>VLOOKUP(B1184,'Tech. sheet (2)'!A:J,9,FALSE)</f>
        <v>900х771</v>
      </c>
      <c r="G1184" s="498">
        <f>VLOOKUP(B1184,'Tech. sheet (2)'!A:J,10,FALSE)</f>
        <v>1600</v>
      </c>
      <c r="H1184" s="498">
        <f>VLOOKUP(A1184,Register!B:E,4,FALSE)</f>
        <v>2500</v>
      </c>
      <c r="I1184" s="537">
        <v>45342.0</v>
      </c>
      <c r="J1184" s="270"/>
      <c r="K1184" s="270"/>
      <c r="L1184" s="270"/>
      <c r="M1184" s="270"/>
      <c r="N1184" s="270"/>
      <c r="O1184" s="270"/>
      <c r="P1184" s="270"/>
      <c r="Q1184" s="270"/>
      <c r="R1184" s="270"/>
      <c r="S1184" s="270"/>
      <c r="T1184" s="270"/>
      <c r="U1184" s="270"/>
      <c r="V1184" s="270"/>
      <c r="W1184" s="270"/>
      <c r="X1184" s="270"/>
      <c r="Y1184" s="270"/>
      <c r="Z1184" s="270"/>
    </row>
    <row r="1185" ht="15.75" customHeight="1">
      <c r="A1185" s="111" t="s">
        <v>2597</v>
      </c>
      <c r="B1185" s="111" t="str">
        <f>VLOOKUP(A1185,Register!B:D,3,FALSE)</f>
        <v>0,16x942x790 ALU/С</v>
      </c>
      <c r="C1185" s="525" t="str">
        <f>VLOOKUP(B1185,'Tech. sheet (2)'!A:G,5,FALSE)</f>
        <v>0,16x942x790 2,0/2,0 TS340</v>
      </c>
      <c r="D1185" s="437" t="str">
        <f>VLOOKUP(B1185,'Tech. sheet (2)'!A:G,6,FALSE)</f>
        <v>M-942-790-160TS340S2020-RAS</v>
      </c>
      <c r="E1185" s="436" t="str">
        <f>VLOOKUP(B1185,'Tech. sheet (2)'!A:H,8,FALSE)</f>
        <v>СКРОЛЛ</v>
      </c>
      <c r="F1185" s="436" t="str">
        <f>VLOOKUP(B1185,'Tech. sheet (2)'!A:J,9,FALSE)</f>
        <v>830х917</v>
      </c>
      <c r="G1185" s="436">
        <f>VLOOKUP(B1185,'Tech. sheet (2)'!A:J,10,FALSE)</f>
        <v>1700</v>
      </c>
      <c r="H1185" s="436">
        <f>VLOOKUP(A1185,Register!B:E,4,FALSE)</f>
        <v>26000</v>
      </c>
      <c r="I1185" s="129">
        <v>45343.0</v>
      </c>
      <c r="J1185" s="270"/>
      <c r="K1185" s="270"/>
      <c r="L1185" s="270"/>
      <c r="M1185" s="270"/>
      <c r="N1185" s="270"/>
      <c r="O1185" s="270"/>
      <c r="P1185" s="270"/>
      <c r="Q1185" s="270"/>
      <c r="R1185" s="270"/>
      <c r="S1185" s="270"/>
      <c r="T1185" s="270"/>
      <c r="U1185" s="270"/>
      <c r="V1185" s="270"/>
      <c r="W1185" s="270"/>
      <c r="X1185" s="270"/>
      <c r="Y1185" s="270"/>
      <c r="Z1185" s="270"/>
    </row>
    <row r="1186" ht="15.75" customHeight="1">
      <c r="A1186" s="111" t="s">
        <v>2599</v>
      </c>
      <c r="B1186" s="111" t="str">
        <f>VLOOKUP(A1186,Register!B:D,3,FALSE)</f>
        <v>0,16x942x790 ALU/С</v>
      </c>
      <c r="C1186" s="525" t="str">
        <f>VLOOKUP(B1186,'Tech. sheet (2)'!A:G,5,FALSE)</f>
        <v>0,16x942x790 2,0/2,0 TS340</v>
      </c>
      <c r="D1186" s="437" t="str">
        <f>VLOOKUP(B1186,'Tech. sheet (2)'!A:G,6,FALSE)</f>
        <v>M-942-790-160TS340S2020-RAS</v>
      </c>
      <c r="E1186" s="436" t="str">
        <f>VLOOKUP(B1186,'Tech. sheet (2)'!A:H,8,FALSE)</f>
        <v>СКРОЛЛ</v>
      </c>
      <c r="F1186" s="436" t="str">
        <f>VLOOKUP(B1186,'Tech. sheet (2)'!A:J,9,FALSE)</f>
        <v>830х917</v>
      </c>
      <c r="G1186" s="436">
        <f>VLOOKUP(B1186,'Tech. sheet (2)'!A:J,10,FALSE)</f>
        <v>1700</v>
      </c>
      <c r="H1186" s="436">
        <f>VLOOKUP(A1186,Register!B:E,4,FALSE)</f>
        <v>20000</v>
      </c>
      <c r="I1186" s="129">
        <v>45343.0</v>
      </c>
      <c r="J1186" s="270"/>
      <c r="K1186" s="270"/>
      <c r="L1186" s="270"/>
      <c r="M1186" s="270"/>
      <c r="N1186" s="270"/>
      <c r="O1186" s="270"/>
      <c r="P1186" s="270"/>
      <c r="Q1186" s="270"/>
      <c r="R1186" s="270"/>
      <c r="S1186" s="270"/>
      <c r="T1186" s="270"/>
      <c r="U1186" s="270"/>
      <c r="V1186" s="270"/>
      <c r="W1186" s="270"/>
      <c r="X1186" s="270"/>
      <c r="Y1186" s="270"/>
      <c r="Z1186" s="270"/>
    </row>
    <row r="1187" ht="15.75" customHeight="1">
      <c r="A1187" s="111" t="s">
        <v>2602</v>
      </c>
      <c r="B1187" s="111" t="str">
        <f>VLOOKUP(A1187,Register!B:D,3,FALSE)</f>
        <v>OT99-ELQ9999A0A ARP RAS</v>
      </c>
      <c r="C1187" s="525" t="str">
        <f>VLOOKUP(B1187,'Tech. sheet (2)'!A:G,5,FALSE)</f>
        <v>0,25x838x826 7,5/7,5 TH415</v>
      </c>
      <c r="D1187" s="437" t="str">
        <f>VLOOKUP(B1187,'Tech. sheet (2)'!A:G,6,FALSE)</f>
        <v>M-838-826-250TH415F7575-RAS</v>
      </c>
      <c r="E1187" s="436" t="str">
        <f>VLOOKUP(B1187,'Tech. sheet (2)'!A:H,8,FALSE)</f>
        <v>СКРОЛЛ</v>
      </c>
      <c r="F1187" s="436" t="str">
        <f>VLOOKUP(B1187,'Tech. sheet (2)'!A:J,9,FALSE)</f>
        <v>870х820</v>
      </c>
      <c r="G1187" s="436">
        <f>VLOOKUP(B1187,'Tech. sheet (2)'!A:J,10,FALSE)</f>
        <v>1500</v>
      </c>
      <c r="H1187" s="436">
        <f>VLOOKUP(A1187,Register!B:E,4,FALSE)</f>
        <v>6500</v>
      </c>
      <c r="I1187" s="129">
        <v>45343.0</v>
      </c>
      <c r="J1187" s="270"/>
      <c r="K1187" s="270"/>
      <c r="L1187" s="270"/>
      <c r="M1187" s="270"/>
      <c r="N1187" s="270"/>
      <c r="O1187" s="270"/>
      <c r="P1187" s="270"/>
      <c r="Q1187" s="270"/>
      <c r="R1187" s="270"/>
      <c r="S1187" s="270"/>
      <c r="T1187" s="270"/>
      <c r="U1187" s="270"/>
      <c r="V1187" s="270"/>
      <c r="W1187" s="270"/>
      <c r="X1187" s="270"/>
      <c r="Y1187" s="270"/>
      <c r="Z1187" s="270"/>
    </row>
    <row r="1188" ht="15.75" customHeight="1">
      <c r="A1188" s="111" t="s">
        <v>2603</v>
      </c>
      <c r="B1188" s="111" t="str">
        <f>VLOOKUP(A1188,Register!B:D,3,FALSE)</f>
        <v>0,17x896x795 BAO BLANK</v>
      </c>
      <c r="C1188" s="525" t="str">
        <f>VLOOKUP(B1188,'Tech. sheet (2)'!A:G,5,FALSE)</f>
        <v>0,17x896x795 2,8/2,8 TH550</v>
      </c>
      <c r="D1188" s="437" t="str">
        <f>VLOOKUP(B1188,'Tech. sheet (2)'!A:G,6,FALSE)</f>
        <v>T-896-795-170TH550F2828-BAO BLANK</v>
      </c>
      <c r="E1188" s="436" t="str">
        <f>VLOOKUP(B1188,'Tech. sheet (2)'!A:H,8,FALSE)</f>
        <v>ПРЯМ</v>
      </c>
      <c r="F1188" s="436" t="str">
        <f>VLOOKUP(B1188,'Tech. sheet (2)'!A:J,9,FALSE)</f>
        <v>770х869</v>
      </c>
      <c r="G1188" s="436">
        <f>VLOOKUP(B1188,'Tech. sheet (2)'!A:J,10,FALSE)</f>
        <v>1500</v>
      </c>
      <c r="H1188" s="436">
        <f>VLOOKUP(A1188,Register!B:E,4,FALSE)</f>
        <v>30000</v>
      </c>
      <c r="I1188" s="129">
        <v>45343.0</v>
      </c>
      <c r="J1188" s="270"/>
      <c r="K1188" s="270"/>
      <c r="L1188" s="270"/>
      <c r="M1188" s="270"/>
      <c r="N1188" s="270"/>
      <c r="O1188" s="270"/>
      <c r="P1188" s="270"/>
      <c r="Q1188" s="270"/>
      <c r="R1188" s="270"/>
      <c r="S1188" s="270"/>
      <c r="T1188" s="270"/>
      <c r="U1188" s="270"/>
      <c r="V1188" s="270"/>
      <c r="W1188" s="270"/>
      <c r="X1188" s="270"/>
      <c r="Y1188" s="270"/>
      <c r="Z1188" s="270"/>
    </row>
    <row r="1189" ht="15.75" customHeight="1">
      <c r="A1189" s="111" t="s">
        <v>2605</v>
      </c>
      <c r="B1189" s="111" t="str">
        <f>VLOOKUP(A1189,Register!B:D,3,FALSE)</f>
        <v>0,17x896x795 BAO BLANK</v>
      </c>
      <c r="C1189" s="525" t="str">
        <f>VLOOKUP(B1189,'Tech. sheet (2)'!A:G,5,FALSE)</f>
        <v>0,17x896x795 2,8/2,8 TH550</v>
      </c>
      <c r="D1189" s="437" t="str">
        <f>VLOOKUP(B1189,'Tech. sheet (2)'!A:G,6,FALSE)</f>
        <v>T-896-795-170TH550F2828-BAO BLANK</v>
      </c>
      <c r="E1189" s="436" t="str">
        <f>VLOOKUP(B1189,'Tech. sheet (2)'!A:H,8,FALSE)</f>
        <v>ПРЯМ</v>
      </c>
      <c r="F1189" s="436" t="str">
        <f>VLOOKUP(B1189,'Tech. sheet (2)'!A:J,9,FALSE)</f>
        <v>770х869</v>
      </c>
      <c r="G1189" s="436">
        <f>VLOOKUP(B1189,'Tech. sheet (2)'!A:J,10,FALSE)</f>
        <v>1500</v>
      </c>
      <c r="H1189" s="436">
        <f>VLOOKUP(A1189,Register!B:E,4,FALSE)</f>
        <v>30000</v>
      </c>
      <c r="I1189" s="129">
        <v>45343.0</v>
      </c>
      <c r="J1189" s="270"/>
      <c r="K1189" s="270"/>
      <c r="L1189" s="270"/>
      <c r="M1189" s="270"/>
      <c r="N1189" s="270"/>
      <c r="O1189" s="270"/>
      <c r="P1189" s="270"/>
      <c r="Q1189" s="270"/>
      <c r="R1189" s="270"/>
      <c r="S1189" s="270"/>
      <c r="T1189" s="270"/>
      <c r="U1189" s="270"/>
      <c r="V1189" s="270"/>
      <c r="W1189" s="270"/>
      <c r="X1189" s="270"/>
      <c r="Y1189" s="270"/>
      <c r="Z1189" s="270"/>
    </row>
    <row r="1190" ht="15.75" customHeight="1">
      <c r="A1190" s="111" t="s">
        <v>2606</v>
      </c>
      <c r="B1190" s="111" t="str">
        <f>VLOOKUP(A1190,Register!B:D,3,FALSE)</f>
        <v>0,18x896x795 BAO BLANK</v>
      </c>
      <c r="C1190" s="525" t="str">
        <f>VLOOKUP(B1190,'Tech. sheet (2)'!A:G,5,FALSE)</f>
        <v>0,18x896x795 2,8/5,0 TH550</v>
      </c>
      <c r="D1190" s="437" t="str">
        <f>VLOOKUP(B1190,'Tech. sheet (2)'!A:G,6,FALSE)</f>
        <v>T-896-795-180TH550F2850-BAO BLANK</v>
      </c>
      <c r="E1190" s="436" t="str">
        <f>VLOOKUP(B1190,'Tech. sheet (2)'!A:H,8,FALSE)</f>
        <v>ПРЯМ</v>
      </c>
      <c r="F1190" s="436" t="str">
        <f>VLOOKUP(B1190,'Tech. sheet (2)'!A:J,9,FALSE)</f>
        <v>770х869</v>
      </c>
      <c r="G1190" s="436">
        <f>VLOOKUP(B1190,'Tech. sheet (2)'!A:J,10,FALSE)</f>
        <v>1500</v>
      </c>
      <c r="H1190" s="436">
        <f>VLOOKUP(A1190,Register!B:E,4,FALSE)</f>
        <v>24000</v>
      </c>
      <c r="I1190" s="129">
        <v>45344.0</v>
      </c>
      <c r="J1190" s="270"/>
      <c r="K1190" s="270"/>
      <c r="L1190" s="270"/>
      <c r="M1190" s="270"/>
      <c r="N1190" s="270"/>
      <c r="O1190" s="270"/>
      <c r="P1190" s="270"/>
      <c r="Q1190" s="270"/>
      <c r="R1190" s="270"/>
      <c r="S1190" s="270"/>
      <c r="T1190" s="270"/>
      <c r="U1190" s="270"/>
      <c r="V1190" s="270"/>
      <c r="W1190" s="270"/>
      <c r="X1190" s="270"/>
      <c r="Y1190" s="270"/>
      <c r="Z1190" s="270"/>
    </row>
    <row r="1191" ht="15.75" customHeight="1">
      <c r="A1191" s="111" t="s">
        <v>2607</v>
      </c>
      <c r="B1191" s="111" t="str">
        <f>VLOOKUP(A1191,Register!B:D,3,FALSE)</f>
        <v>0,16x920x778 RAS BLANK</v>
      </c>
      <c r="C1191" s="525" t="str">
        <f>VLOOKUP(B1191,'Tech. sheet (2)'!A:G,5,FALSE)</f>
        <v>0,16x920x778 2,8/2,8 TS340</v>
      </c>
      <c r="D1191" s="437" t="str">
        <f>VLOOKUP(B1191,'Tech. sheet (2)'!A:G,6,FALSE)</f>
        <v>M-920-778-160TS340S2828-RAS BLANK</v>
      </c>
      <c r="E1191" s="436" t="str">
        <f>VLOOKUP(B1191,'Tech. sheet (2)'!A:H,8,FALSE)</f>
        <v>СКРОЛЛ</v>
      </c>
      <c r="F1191" s="436" t="str">
        <f>VLOOKUP(B1191,'Tech. sheet (2)'!A:J,9,FALSE)</f>
        <v>818х895</v>
      </c>
      <c r="G1191" s="436">
        <f>VLOOKUP(B1191,'Tech. sheet (2)'!A:J,10,FALSE)</f>
        <v>1600</v>
      </c>
      <c r="H1191" s="436">
        <f>VLOOKUP(A1191,Register!B:E,4,FALSE)</f>
        <v>30000</v>
      </c>
      <c r="I1191" s="129">
        <v>45344.0</v>
      </c>
      <c r="J1191" s="270"/>
      <c r="K1191" s="270"/>
      <c r="L1191" s="270"/>
      <c r="M1191" s="270"/>
      <c r="N1191" s="270"/>
      <c r="O1191" s="270"/>
      <c r="P1191" s="270"/>
      <c r="Q1191" s="270"/>
      <c r="R1191" s="270"/>
      <c r="S1191" s="270"/>
      <c r="T1191" s="270"/>
      <c r="U1191" s="270"/>
      <c r="V1191" s="270"/>
      <c r="W1191" s="270"/>
      <c r="X1191" s="270"/>
      <c r="Y1191" s="270"/>
      <c r="Z1191" s="270"/>
    </row>
    <row r="1192" ht="15.75" customHeight="1">
      <c r="A1192" s="136" t="s">
        <v>2595</v>
      </c>
      <c r="B1192" s="111" t="str">
        <f>VLOOKUP(A1192,Register!B:D,3,FALSE)</f>
        <v>OT96 ALU/C 0,18 BAO auto</v>
      </c>
      <c r="C1192" s="525" t="str">
        <f>VLOOKUP(B1192,'Tech. sheet (2)'!A:G,5,FALSE)</f>
        <v>0,18x808x908 2,8/2,8 TH550</v>
      </c>
      <c r="D1192" s="437" t="str">
        <f>VLOOKUP(B1192,'Tech. sheet (2)'!A:G,6,FALSE)</f>
        <v>M-808-908-180TH550S2828-BAO</v>
      </c>
      <c r="E1192" s="436" t="str">
        <f>VLOOKUP(B1192,'Tech. sheet (2)'!A:H,8,FALSE)</f>
        <v>СКРОЛЛ</v>
      </c>
      <c r="F1192" s="436" t="str">
        <f>VLOOKUP(B1192,'Tech. sheet (2)'!A:J,9,FALSE)</f>
        <v>900х771</v>
      </c>
      <c r="G1192" s="436">
        <f>VLOOKUP(B1192,'Tech. sheet (2)'!A:J,10,FALSE)</f>
        <v>1600</v>
      </c>
      <c r="H1192" s="436">
        <f>VLOOKUP(A1192,Register!B:E,4,FALSE)</f>
        <v>17000</v>
      </c>
      <c r="I1192" s="129">
        <v>45344.0</v>
      </c>
      <c r="J1192" s="270"/>
      <c r="K1192" s="270"/>
      <c r="L1192" s="270"/>
      <c r="M1192" s="270"/>
      <c r="N1192" s="270"/>
      <c r="O1192" s="270"/>
      <c r="P1192" s="270"/>
      <c r="Q1192" s="270"/>
      <c r="R1192" s="270"/>
      <c r="S1192" s="270"/>
      <c r="T1192" s="270"/>
      <c r="U1192" s="270"/>
      <c r="V1192" s="270"/>
      <c r="W1192" s="270"/>
      <c r="X1192" s="270"/>
      <c r="Y1192" s="270"/>
      <c r="Z1192" s="270"/>
    </row>
    <row r="1193" ht="15.75" customHeight="1">
      <c r="A1193" s="136" t="s">
        <v>2596</v>
      </c>
      <c r="B1193" s="111" t="str">
        <f>VLOOKUP(A1193,Register!B:D,3,FALSE)</f>
        <v>OT96 Alu/G BAO auto</v>
      </c>
      <c r="C1193" s="525" t="str">
        <f>VLOOKUP(B1193,'Tech. sheet (2)'!A:G,5,FALSE)</f>
        <v>0,20x808x908 2,8/2,8 TH550</v>
      </c>
      <c r="D1193" s="437" t="str">
        <f>VLOOKUP(B1193,'Tech. sheet (2)'!A:G,6,FALSE)</f>
        <v>M-808-908-200TH550S2828-BAO</v>
      </c>
      <c r="E1193" s="436" t="str">
        <f>VLOOKUP(B1193,'Tech. sheet (2)'!A:H,8,FALSE)</f>
        <v>СКРОЛЛ</v>
      </c>
      <c r="F1193" s="436" t="str">
        <f>VLOOKUP(B1193,'Tech. sheet (2)'!A:J,9,FALSE)</f>
        <v>900х771</v>
      </c>
      <c r="G1193" s="436">
        <f>VLOOKUP(B1193,'Tech. sheet (2)'!A:J,10,FALSE)</f>
        <v>1600</v>
      </c>
      <c r="H1193" s="436">
        <f>VLOOKUP(A1193,Register!B:E,4,FALSE)</f>
        <v>2500</v>
      </c>
      <c r="I1193" s="129">
        <v>45344.0</v>
      </c>
      <c r="J1193" s="270"/>
      <c r="K1193" s="270"/>
      <c r="L1193" s="270"/>
      <c r="M1193" s="270"/>
      <c r="N1193" s="270"/>
      <c r="O1193" s="270"/>
      <c r="P1193" s="270"/>
      <c r="Q1193" s="270"/>
      <c r="R1193" s="270"/>
      <c r="S1193" s="270"/>
      <c r="T1193" s="270"/>
      <c r="U1193" s="270"/>
      <c r="V1193" s="270"/>
      <c r="W1193" s="270"/>
      <c r="X1193" s="270"/>
      <c r="Y1193" s="270"/>
      <c r="Z1193" s="270"/>
    </row>
    <row r="1194" ht="15.75" customHeight="1">
      <c r="A1194" s="111" t="s">
        <v>2609</v>
      </c>
      <c r="B1194" s="111" t="str">
        <f>VLOOKUP(A1194,Register!B:D,3,FALSE)</f>
        <v>0,16x920x778 RAS BLANK</v>
      </c>
      <c r="C1194" s="525" t="str">
        <f>VLOOKUP(B1194,'Tech. sheet (2)'!A:G,5,FALSE)</f>
        <v>0,16x920x778 2,8/2,8 TS340</v>
      </c>
      <c r="D1194" s="437" t="str">
        <f>VLOOKUP(B1194,'Tech. sheet (2)'!A:G,6,FALSE)</f>
        <v>M-920-778-160TS340S2828-RAS BLANK</v>
      </c>
      <c r="E1194" s="436" t="str">
        <f>VLOOKUP(B1194,'Tech. sheet (2)'!A:H,8,FALSE)</f>
        <v>СКРОЛЛ</v>
      </c>
      <c r="F1194" s="436" t="str">
        <f>VLOOKUP(B1194,'Tech. sheet (2)'!A:J,9,FALSE)</f>
        <v>818х895</v>
      </c>
      <c r="G1194" s="436">
        <f>VLOOKUP(B1194,'Tech. sheet (2)'!A:J,10,FALSE)</f>
        <v>1600</v>
      </c>
      <c r="H1194" s="436">
        <f>VLOOKUP(A1194,Register!B:E,4,FALSE)</f>
        <v>30000</v>
      </c>
      <c r="I1194" s="129">
        <v>45344.0</v>
      </c>
      <c r="J1194" s="270"/>
      <c r="K1194" s="270"/>
      <c r="L1194" s="270"/>
      <c r="M1194" s="270"/>
      <c r="N1194" s="270"/>
      <c r="O1194" s="270"/>
      <c r="P1194" s="270"/>
      <c r="Q1194" s="270"/>
      <c r="R1194" s="270"/>
      <c r="S1194" s="270"/>
      <c r="T1194" s="270"/>
      <c r="U1194" s="270"/>
      <c r="V1194" s="270"/>
      <c r="W1194" s="270"/>
      <c r="X1194" s="270"/>
      <c r="Y1194" s="270"/>
      <c r="Z1194" s="270"/>
    </row>
    <row r="1195" ht="15.75" customHeight="1">
      <c r="A1195" s="111" t="s">
        <v>2610</v>
      </c>
      <c r="B1195" s="111" t="str">
        <f>VLOOKUP(A1195,Register!B:D,3,FALSE)</f>
        <v>0,14x913x766 USK BLANK</v>
      </c>
      <c r="C1195" s="525" t="str">
        <f>VLOOKUP(B1195,'Tech. sheet (2)'!A:G,5,FALSE)</f>
        <v>0,14x913x766 2,0/2,0 TS480</v>
      </c>
      <c r="D1195" s="437" t="str">
        <f>VLOOKUP(B1195,'Tech. sheet (2)'!A:G,6,FALSE)</f>
        <v>M-913-766-140TS480S2020-USK BLANK</v>
      </c>
      <c r="E1195" s="436" t="str">
        <f>VLOOKUP(B1195,'Tech. sheet (2)'!A:H,8,FALSE)</f>
        <v>СКРОЛЛ</v>
      </c>
      <c r="F1195" s="436" t="str">
        <f>VLOOKUP(B1195,'Tech. sheet (2)'!A:J,9,FALSE)</f>
        <v>770х869</v>
      </c>
      <c r="G1195" s="436">
        <f>VLOOKUP(B1195,'Tech. sheet (2)'!A:J,10,FALSE)</f>
        <v>1500</v>
      </c>
      <c r="H1195" s="436">
        <f>VLOOKUP(A1195,Register!B:E,4,FALSE)</f>
        <v>9000</v>
      </c>
      <c r="I1195" s="129">
        <v>45345.0</v>
      </c>
      <c r="J1195" s="270"/>
      <c r="K1195" s="270"/>
      <c r="L1195" s="270"/>
      <c r="M1195" s="270"/>
      <c r="N1195" s="270"/>
      <c r="O1195" s="270"/>
      <c r="P1195" s="270"/>
      <c r="Q1195" s="270"/>
      <c r="R1195" s="270"/>
      <c r="S1195" s="270"/>
      <c r="T1195" s="270"/>
      <c r="U1195" s="270"/>
      <c r="V1195" s="270"/>
      <c r="W1195" s="270"/>
      <c r="X1195" s="270"/>
      <c r="Y1195" s="270"/>
      <c r="Z1195" s="270"/>
    </row>
    <row r="1196" ht="15.75" customHeight="1">
      <c r="A1196" s="111" t="s">
        <v>2611</v>
      </c>
      <c r="B1196" s="111" t="str">
        <f>VLOOKUP(A1196,Register!B:D,3,FALSE)</f>
        <v>0,155x821x926 BAO BLANK</v>
      </c>
      <c r="C1196" s="525" t="str">
        <f>VLOOKUP(B1196,'Tech. sheet (2)'!A:G,5,FALSE)</f>
        <v>0,155x821x926 2,8/2,8 TH550</v>
      </c>
      <c r="D1196" s="437" t="str">
        <f>VLOOKUP(B1196,'Tech. sheet (2)'!A:G,6,FALSE)</f>
        <v>T-821-926-155TH550F2828-BAO BLANK</v>
      </c>
      <c r="E1196" s="436" t="str">
        <f>VLOOKUP(B1196,'Tech. sheet (2)'!A:H,8,FALSE)</f>
        <v>ПРЯМ</v>
      </c>
      <c r="F1196" s="436" t="str">
        <f>VLOOKUP(B1196,'Tech. sheet (2)'!A:J,9,FALSE)</f>
        <v>917х813/900x771</v>
      </c>
      <c r="G1196" s="436">
        <f>VLOOKUP(B1196,'Tech. sheet (2)'!A:J,10,FALSE)</f>
        <v>1600</v>
      </c>
      <c r="H1196" s="436">
        <f>VLOOKUP(A1196,Register!B:E,4,FALSE)</f>
        <v>30000</v>
      </c>
      <c r="I1196" s="129">
        <v>45345.0</v>
      </c>
      <c r="J1196" s="270"/>
      <c r="K1196" s="270"/>
      <c r="L1196" s="270"/>
      <c r="M1196" s="270"/>
      <c r="N1196" s="270"/>
      <c r="O1196" s="270"/>
      <c r="P1196" s="270"/>
      <c r="Q1196" s="270"/>
      <c r="R1196" s="270"/>
      <c r="S1196" s="270"/>
      <c r="T1196" s="270"/>
      <c r="U1196" s="270"/>
      <c r="V1196" s="270"/>
      <c r="W1196" s="270"/>
      <c r="X1196" s="270"/>
      <c r="Y1196" s="270"/>
      <c r="Z1196" s="270"/>
    </row>
    <row r="1197" ht="15.75" customHeight="1">
      <c r="A1197" s="111" t="s">
        <v>2612</v>
      </c>
      <c r="B1197" s="111" t="str">
        <f>VLOOKUP(A1197,Register!B:D,3,FALSE)</f>
        <v>0,155x821x926 BAO BLANK</v>
      </c>
      <c r="C1197" s="525" t="str">
        <f>VLOOKUP(B1197,'Tech. sheet (2)'!A:G,5,FALSE)</f>
        <v>0,155x821x926 2,8/2,8 TH550</v>
      </c>
      <c r="D1197" s="437" t="str">
        <f>VLOOKUP(B1197,'Tech. sheet (2)'!A:G,6,FALSE)</f>
        <v>T-821-926-155TH550F2828-BAO BLANK</v>
      </c>
      <c r="E1197" s="436" t="str">
        <f>VLOOKUP(B1197,'Tech. sheet (2)'!A:H,8,FALSE)</f>
        <v>ПРЯМ</v>
      </c>
      <c r="F1197" s="436" t="str">
        <f>VLOOKUP(B1197,'Tech. sheet (2)'!A:J,9,FALSE)</f>
        <v>917х813/900x771</v>
      </c>
      <c r="G1197" s="436">
        <f>VLOOKUP(B1197,'Tech. sheet (2)'!A:J,10,FALSE)</f>
        <v>1600</v>
      </c>
      <c r="H1197" s="436">
        <f>VLOOKUP(A1197,Register!B:E,4,FALSE)</f>
        <v>30000</v>
      </c>
      <c r="I1197" s="129">
        <v>45345.0</v>
      </c>
      <c r="J1197" s="270"/>
      <c r="K1197" s="270"/>
      <c r="L1197" s="270"/>
      <c r="M1197" s="270"/>
      <c r="N1197" s="270"/>
      <c r="O1197" s="270"/>
      <c r="P1197" s="270"/>
      <c r="Q1197" s="270"/>
      <c r="R1197" s="270"/>
      <c r="S1197" s="270"/>
      <c r="T1197" s="270"/>
      <c r="U1197" s="270"/>
      <c r="V1197" s="270"/>
      <c r="W1197" s="270"/>
      <c r="X1197" s="270"/>
      <c r="Y1197" s="270"/>
      <c r="Z1197" s="270"/>
    </row>
    <row r="1198" ht="15.75" customHeight="1">
      <c r="A1198" s="131" t="s">
        <v>2613</v>
      </c>
      <c r="B1198" s="111" t="str">
        <f>VLOOKUP(A1198,Register!B:D,3,FALSE)</f>
        <v>0,14x975x925 G/C USK</v>
      </c>
      <c r="C1198" s="525" t="str">
        <f>VLOOKUP(B1198,'Tech. sheet (2)'!A:G,5,FALSE)</f>
        <v>0,14x975x925 2,8/2,8 TS550</v>
      </c>
      <c r="D1198" s="437" t="str">
        <f>VLOOKUP(B1198,'Tech. sheet (2)'!A:G,6,FALSE)</f>
        <v>T-975-925-140TS550S2828-USK</v>
      </c>
      <c r="E1198" s="436" t="str">
        <f>VLOOKUP(B1198,'Tech. sheet (2)'!A:H,8,FALSE)</f>
        <v>ПРЯМ</v>
      </c>
      <c r="F1198" s="436" t="str">
        <f>VLOOKUP(B1198,'Tech. sheet (2)'!A:J,9,FALSE)</f>
        <v>900 х 950</v>
      </c>
      <c r="G1198" s="436">
        <f>VLOOKUP(B1198,'Tech. sheet (2)'!A:J,10,FALSE)</f>
        <v>1500</v>
      </c>
      <c r="H1198" s="436">
        <f>VLOOKUP(A1198,Register!B:E,4,FALSE)</f>
        <v>16000</v>
      </c>
      <c r="I1198" s="129">
        <v>45348.0</v>
      </c>
      <c r="J1198" s="270"/>
      <c r="K1198" s="270"/>
      <c r="L1198" s="270"/>
      <c r="M1198" s="270"/>
      <c r="N1198" s="270"/>
      <c r="O1198" s="270"/>
      <c r="P1198" s="270"/>
      <c r="Q1198" s="270"/>
      <c r="R1198" s="270"/>
      <c r="S1198" s="270"/>
      <c r="T1198" s="270"/>
      <c r="U1198" s="270"/>
      <c r="V1198" s="270"/>
      <c r="W1198" s="270"/>
      <c r="X1198" s="270"/>
      <c r="Y1198" s="270"/>
      <c r="Z1198" s="270"/>
    </row>
    <row r="1199" ht="15.75" customHeight="1">
      <c r="A1199" s="126" t="s">
        <v>2614</v>
      </c>
      <c r="B1199" s="111" t="str">
        <f>VLOOKUP(A1199,Register!B:D,3,FALSE)</f>
        <v>0,18x877x795 USK BLANK</v>
      </c>
      <c r="C1199" s="525" t="str">
        <f>VLOOKUP(B1199,'Tech. sheet (2)'!A:G,5,FALSE)</f>
        <v>0,18x877x795 2,8/2,8 TS275</v>
      </c>
      <c r="D1199" s="437" t="str">
        <f>VLOOKUP(B1199,'Tech. sheet (2)'!A:G,6,FALSE)</f>
        <v>T-877-795-180TS275S2828-USK BLANK</v>
      </c>
      <c r="E1199" s="436" t="str">
        <f>VLOOKUP(B1199,'Tech. sheet (2)'!A:H,8,FALSE)</f>
        <v>ПРЯМ</v>
      </c>
      <c r="F1199" s="436" t="str">
        <f>VLOOKUP(B1199,'Tech. sheet (2)'!A:J,9,FALSE)</f>
        <v>770x835</v>
      </c>
      <c r="G1199" s="436">
        <f>VLOOKUP(B1199,'Tech. sheet (2)'!A:J,10,FALSE)</f>
        <v>1500</v>
      </c>
      <c r="H1199" s="436">
        <f>VLOOKUP(A1199,Register!B:E,4,FALSE)</f>
        <v>27000</v>
      </c>
      <c r="I1199" s="129">
        <v>45348.0</v>
      </c>
      <c r="J1199" s="270"/>
      <c r="K1199" s="270"/>
      <c r="L1199" s="270"/>
      <c r="M1199" s="270"/>
      <c r="N1199" s="270"/>
      <c r="O1199" s="270"/>
      <c r="P1199" s="270"/>
      <c r="Q1199" s="270"/>
      <c r="R1199" s="270"/>
      <c r="S1199" s="270"/>
      <c r="T1199" s="270"/>
      <c r="U1199" s="270"/>
      <c r="V1199" s="270"/>
      <c r="W1199" s="270"/>
      <c r="X1199" s="270"/>
      <c r="Y1199" s="270"/>
      <c r="Z1199" s="270"/>
    </row>
    <row r="1200" ht="15.75" customHeight="1">
      <c r="A1200" s="111" t="s">
        <v>2616</v>
      </c>
      <c r="B1200" s="111" t="str">
        <f>VLOOKUP(A1200,Register!B:D,3,FALSE)</f>
        <v>0,16x942x790 ALU/С</v>
      </c>
      <c r="C1200" s="525" t="str">
        <f>VLOOKUP(B1200,'Tech. sheet (2)'!A:G,5,FALSE)</f>
        <v>0,16x942x790 2,0/2,0 TS340</v>
      </c>
      <c r="D1200" s="437" t="str">
        <f>VLOOKUP(B1200,'Tech. sheet (2)'!A:G,6,FALSE)</f>
        <v>M-942-790-160TS340S2020-RAS</v>
      </c>
      <c r="E1200" s="436" t="str">
        <f>VLOOKUP(B1200,'Tech. sheet (2)'!A:H,8,FALSE)</f>
        <v>СКРОЛЛ</v>
      </c>
      <c r="F1200" s="436" t="str">
        <f>VLOOKUP(B1200,'Tech. sheet (2)'!A:J,9,FALSE)</f>
        <v>830х917</v>
      </c>
      <c r="G1200" s="436">
        <f>VLOOKUP(B1200,'Tech. sheet (2)'!A:J,10,FALSE)</f>
        <v>1700</v>
      </c>
      <c r="H1200" s="436">
        <f>VLOOKUP(A1200,Register!B:E,4,FALSE)</f>
        <v>18000</v>
      </c>
      <c r="I1200" s="129">
        <v>45348.0</v>
      </c>
      <c r="J1200" s="270"/>
      <c r="K1200" s="270"/>
      <c r="L1200" s="270"/>
      <c r="M1200" s="270"/>
      <c r="N1200" s="270"/>
      <c r="O1200" s="270"/>
      <c r="P1200" s="270"/>
      <c r="Q1200" s="270"/>
      <c r="R1200" s="270"/>
      <c r="S1200" s="270"/>
      <c r="T1200" s="270"/>
      <c r="U1200" s="270"/>
      <c r="V1200" s="270"/>
      <c r="W1200" s="270"/>
      <c r="X1200" s="270"/>
      <c r="Y1200" s="270"/>
      <c r="Z1200" s="270"/>
    </row>
    <row r="1201" ht="15.75" customHeight="1">
      <c r="A1201" s="111" t="s">
        <v>2617</v>
      </c>
      <c r="B1201" s="111" t="str">
        <f>VLOOKUP(A1201,Register!B:D,3,FALSE)</f>
        <v>0,16x942x790 ALU/С</v>
      </c>
      <c r="C1201" s="525" t="str">
        <f>VLOOKUP(B1201,'Tech. sheet (2)'!A:G,5,FALSE)</f>
        <v>0,16x942x790 2,0/2,0 TS340</v>
      </c>
      <c r="D1201" s="437" t="str">
        <f>VLOOKUP(B1201,'Tech. sheet (2)'!A:G,6,FALSE)</f>
        <v>M-942-790-160TS340S2020-RAS</v>
      </c>
      <c r="E1201" s="436" t="str">
        <f>VLOOKUP(B1201,'Tech. sheet (2)'!A:H,8,FALSE)</f>
        <v>СКРОЛЛ</v>
      </c>
      <c r="F1201" s="436" t="str">
        <f>VLOOKUP(B1201,'Tech. sheet (2)'!A:J,9,FALSE)</f>
        <v>830х917</v>
      </c>
      <c r="G1201" s="436">
        <f>VLOOKUP(B1201,'Tech. sheet (2)'!A:J,10,FALSE)</f>
        <v>1700</v>
      </c>
      <c r="H1201" s="436">
        <f>VLOOKUP(A1201,Register!B:E,4,FALSE)</f>
        <v>18000</v>
      </c>
      <c r="I1201" s="129">
        <v>45348.0</v>
      </c>
      <c r="J1201" s="270"/>
      <c r="K1201" s="270"/>
      <c r="L1201" s="270"/>
      <c r="M1201" s="270"/>
      <c r="N1201" s="270"/>
      <c r="O1201" s="270"/>
      <c r="P1201" s="270"/>
      <c r="Q1201" s="270"/>
      <c r="R1201" s="270"/>
      <c r="S1201" s="270"/>
      <c r="T1201" s="270"/>
      <c r="U1201" s="270"/>
      <c r="V1201" s="270"/>
      <c r="W1201" s="270"/>
      <c r="X1201" s="270"/>
      <c r="Y1201" s="270"/>
      <c r="Z1201" s="270"/>
    </row>
    <row r="1202" ht="15.75" customHeight="1">
      <c r="A1202" s="111" t="s">
        <v>2618</v>
      </c>
      <c r="B1202" s="111" t="str">
        <f>VLOOKUP(A1202,Register!B:D,3,FALSE)</f>
        <v>OT070-ELQ7013A9A USK</v>
      </c>
      <c r="C1202" s="525" t="str">
        <f>VLOOKUP(B1202,'Tech. sheet (2)'!A:G,5,FALSE)</f>
        <v>0,17x922x868 2,8/2,8 TH580</v>
      </c>
      <c r="D1202" s="437" t="str">
        <f>VLOOKUP(B1202,'Tech. sheet (2)'!A:G,6,FALSE)</f>
        <v>M-922-868-170TH580S2828-USK</v>
      </c>
      <c r="E1202" s="436" t="str">
        <f>VLOOKUP(B1202,'Tech. sheet (2)'!A:H,8,FALSE)</f>
        <v>СКРОЛЛ</v>
      </c>
      <c r="F1202" s="436" t="str">
        <f>VLOOKUP(B1202,'Tech. sheet (2)'!A:J,9,FALSE)</f>
        <v>884х850</v>
      </c>
      <c r="G1202" s="436">
        <f>VLOOKUP(B1202,'Tech. sheet (2)'!A:J,10,FALSE)</f>
        <v>1500</v>
      </c>
      <c r="H1202" s="436">
        <f>VLOOKUP(A1202,Register!B:E,4,FALSE)</f>
        <v>15000</v>
      </c>
      <c r="I1202" s="129">
        <v>45348.0</v>
      </c>
      <c r="J1202" s="270"/>
      <c r="K1202" s="270"/>
      <c r="L1202" s="270"/>
      <c r="M1202" s="270"/>
      <c r="N1202" s="270"/>
      <c r="O1202" s="270"/>
      <c r="P1202" s="270"/>
      <c r="Q1202" s="270"/>
      <c r="R1202" s="270"/>
      <c r="S1202" s="270"/>
      <c r="T1202" s="270"/>
      <c r="U1202" s="270"/>
      <c r="V1202" s="270"/>
      <c r="W1202" s="270"/>
      <c r="X1202" s="270"/>
      <c r="Y1202" s="270"/>
      <c r="Z1202" s="270"/>
    </row>
    <row r="1203" ht="15.75" customHeight="1">
      <c r="A1203" s="111" t="s">
        <v>2619</v>
      </c>
      <c r="B1203" s="111" t="str">
        <f>VLOOKUP(A1203,Register!B:D,3,FALSE)</f>
        <v>0,17x922x868 HBI TH550 BLANK</v>
      </c>
      <c r="C1203" s="525" t="str">
        <f>VLOOKUP(B1203,'Tech. sheet (2)'!A:G,5,FALSE)</f>
        <v>0,17x922x868 2,8/2,8 TH550</v>
      </c>
      <c r="D1203" s="437" t="str">
        <f>VLOOKUP(B1203,'Tech. sheet (2)'!A:G,6,FALSE)</f>
        <v>M-922-868-170TH550F2828-HBI BLANK</v>
      </c>
      <c r="E1203" s="436" t="str">
        <f>VLOOKUP(B1203,'Tech. sheet (2)'!A:H,8,FALSE)</f>
        <v>СКРОЛЛ</v>
      </c>
      <c r="F1203" s="436" t="str">
        <f>VLOOKUP(B1203,'Tech. sheet (2)'!A:J,9,FALSE)</f>
        <v>884х850</v>
      </c>
      <c r="G1203" s="436">
        <f>VLOOKUP(B1203,'Tech. sheet (2)'!A:J,10,FALSE)</f>
        <v>1500</v>
      </c>
      <c r="H1203" s="436">
        <f>VLOOKUP(A1203,Register!B:E,4,FALSE)</f>
        <v>11000</v>
      </c>
      <c r="I1203" s="129">
        <v>45348.0</v>
      </c>
      <c r="J1203" s="270"/>
      <c r="K1203" s="270"/>
      <c r="L1203" s="270"/>
      <c r="M1203" s="270"/>
      <c r="N1203" s="270"/>
      <c r="O1203" s="270"/>
      <c r="P1203" s="270"/>
      <c r="Q1203" s="270"/>
      <c r="R1203" s="270"/>
      <c r="S1203" s="270"/>
      <c r="T1203" s="270"/>
      <c r="U1203" s="270"/>
      <c r="V1203" s="270"/>
      <c r="W1203" s="270"/>
      <c r="X1203" s="270"/>
      <c r="Y1203" s="270"/>
      <c r="Z1203" s="270"/>
    </row>
    <row r="1204" ht="15.75" customHeight="1">
      <c r="A1204" s="111" t="s">
        <v>2620</v>
      </c>
      <c r="B1204" s="111" t="str">
        <f>VLOOKUP(A1204,Register!B:D,3,FALSE)</f>
        <v>OT062-20EK05 HBI</v>
      </c>
      <c r="C1204" s="525" t="str">
        <f>VLOOKUP(B1204,'Tech. sheet (2)'!A:G,5,FALSE)</f>
        <v>0,17x954x848 2,8/2,8 TH435</v>
      </c>
      <c r="D1204" s="437" t="str">
        <f>VLOOKUP(B1204,'Tech. sheet (2)'!A:G,6,FALSE)</f>
        <v>M-954-848-170TH435S2828-HBI</v>
      </c>
      <c r="E1204" s="436" t="str">
        <f>VLOOKUP(B1204,'Tech. sheet (2)'!A:H,8,FALSE)</f>
        <v>СКРОЛЛ</v>
      </c>
      <c r="F1204" s="436" t="str">
        <f>VLOOKUP(B1204,'Tech. sheet (2)'!A:J,9,FALSE)</f>
        <v>830x917</v>
      </c>
      <c r="G1204" s="436">
        <f>VLOOKUP(B1204,'Tech. sheet (2)'!A:J,10,FALSE)</f>
        <v>1500</v>
      </c>
      <c r="H1204" s="436">
        <f>VLOOKUP(A1204,Register!B:E,4,FALSE)</f>
        <v>17000</v>
      </c>
      <c r="I1204" s="129">
        <v>45348.0</v>
      </c>
      <c r="J1204" s="270"/>
      <c r="K1204" s="270"/>
      <c r="L1204" s="270"/>
      <c r="M1204" s="270"/>
      <c r="N1204" s="270"/>
      <c r="O1204" s="270"/>
      <c r="P1204" s="270"/>
      <c r="Q1204" s="270"/>
      <c r="R1204" s="270"/>
      <c r="S1204" s="270"/>
      <c r="T1204" s="270"/>
      <c r="U1204" s="270"/>
      <c r="V1204" s="270"/>
      <c r="W1204" s="270"/>
      <c r="X1204" s="270"/>
      <c r="Y1204" s="270"/>
      <c r="Z1204" s="270"/>
    </row>
    <row r="1205" ht="15.75" customHeight="1">
      <c r="A1205" s="111" t="s">
        <v>2621</v>
      </c>
      <c r="B1205" s="111" t="str">
        <f>VLOOKUP(A1205,Register!B:D,3,FALSE)</f>
        <v>OT96 Alu/C BAO auto</v>
      </c>
      <c r="C1205" s="525" t="str">
        <f>VLOOKUP(B1205,'Tech. sheet (2)'!A:G,5,FALSE)</f>
        <v>0,20x808x908 2,8/2,8 TH550</v>
      </c>
      <c r="D1205" s="437" t="str">
        <f>VLOOKUP(B1205,'Tech. sheet (2)'!A:G,6,FALSE)</f>
        <v>M-808-908-200TH550S2828-BAO</v>
      </c>
      <c r="E1205" s="436" t="str">
        <f>VLOOKUP(B1205,'Tech. sheet (2)'!A:H,8,FALSE)</f>
        <v>СКРОЛЛ</v>
      </c>
      <c r="F1205" s="436" t="str">
        <f>VLOOKUP(B1205,'Tech. sheet (2)'!A:J,9,FALSE)</f>
        <v>900х771</v>
      </c>
      <c r="G1205" s="436">
        <f>VLOOKUP(B1205,'Tech. sheet (2)'!A:J,10,FALSE)</f>
        <v>1600</v>
      </c>
      <c r="H1205" s="436">
        <f>VLOOKUP(A1205,Register!B:E,4,FALSE)</f>
        <v>34000</v>
      </c>
      <c r="I1205" s="129">
        <v>45349.0</v>
      </c>
      <c r="J1205" s="270"/>
      <c r="K1205" s="270"/>
      <c r="L1205" s="270"/>
      <c r="M1205" s="270"/>
      <c r="N1205" s="270"/>
      <c r="O1205" s="270"/>
      <c r="P1205" s="270"/>
      <c r="Q1205" s="270"/>
      <c r="R1205" s="270"/>
      <c r="S1205" s="270"/>
      <c r="T1205" s="270"/>
      <c r="U1205" s="270"/>
      <c r="V1205" s="270"/>
      <c r="W1205" s="270"/>
      <c r="X1205" s="270"/>
      <c r="Y1205" s="270"/>
      <c r="Z1205" s="270"/>
    </row>
    <row r="1206" ht="15.75" customHeight="1">
      <c r="A1206" s="111" t="s">
        <v>2622</v>
      </c>
      <c r="B1206" s="111" t="str">
        <f>VLOOKUP(A1206,Register!B:D,3,FALSE)</f>
        <v>0,18x860x873 BAO BLANK</v>
      </c>
      <c r="C1206" s="525" t="str">
        <f>VLOOKUP(B1206,'Tech. sheet (2)'!A:G,5,FALSE)</f>
        <v>0,18x860x873 2,0/2,8 TH550</v>
      </c>
      <c r="D1206" s="437" t="str">
        <f>VLOOKUP(B1206,'Tech. sheet (2)'!A:G,6,FALSE)</f>
        <v>M-860-873-180TH550F2820-BAO BLANK </v>
      </c>
      <c r="E1206" s="436" t="str">
        <f>VLOOKUP(B1206,'Tech. sheet (2)'!A:H,8,FALSE)</f>
        <v>СКРОЛЛ</v>
      </c>
      <c r="F1206" s="436" t="str">
        <f>VLOOKUP(B1206,'Tech. sheet (2)'!A:J,9,FALSE)</f>
        <v>903х844</v>
      </c>
      <c r="G1206" s="436">
        <f>VLOOKUP(B1206,'Tech. sheet (2)'!A:J,10,FALSE)</f>
        <v>1500</v>
      </c>
      <c r="H1206" s="436">
        <f>VLOOKUP(A1206,Register!B:E,4,FALSE)</f>
        <v>28000</v>
      </c>
      <c r="I1206" s="129">
        <v>45349.0</v>
      </c>
      <c r="J1206" s="270"/>
      <c r="K1206" s="270"/>
      <c r="L1206" s="270"/>
      <c r="M1206" s="270"/>
      <c r="N1206" s="270"/>
      <c r="O1206" s="270"/>
      <c r="P1206" s="270"/>
      <c r="Q1206" s="270"/>
      <c r="R1206" s="270"/>
      <c r="S1206" s="270"/>
      <c r="T1206" s="270"/>
      <c r="U1206" s="270"/>
      <c r="V1206" s="270"/>
      <c r="W1206" s="270"/>
      <c r="X1206" s="270"/>
      <c r="Y1206" s="270"/>
      <c r="Z1206" s="270"/>
    </row>
    <row r="1207" ht="15.75" customHeight="1">
      <c r="A1207" s="111" t="s">
        <v>2623</v>
      </c>
      <c r="B1207" s="111" t="str">
        <f>VLOOKUP(A1207,Register!B:D,3,FALSE)</f>
        <v>0,17x896x795 BAO BLANK</v>
      </c>
      <c r="C1207" s="525" t="str">
        <f>VLOOKUP(B1207,'Tech. sheet (2)'!A:G,5,FALSE)</f>
        <v>0,17x896x795 2,8/2,8 TH550</v>
      </c>
      <c r="D1207" s="437" t="str">
        <f>VLOOKUP(B1207,'Tech. sheet (2)'!A:G,6,FALSE)</f>
        <v>T-896-795-170TH550F2828-BAO BLANK</v>
      </c>
      <c r="E1207" s="436" t="str">
        <f>VLOOKUP(B1207,'Tech. sheet (2)'!A:H,8,FALSE)</f>
        <v>ПРЯМ</v>
      </c>
      <c r="F1207" s="436" t="str">
        <f>VLOOKUP(B1207,'Tech. sheet (2)'!A:J,9,FALSE)</f>
        <v>770х869</v>
      </c>
      <c r="G1207" s="436">
        <f>VLOOKUP(B1207,'Tech. sheet (2)'!A:J,10,FALSE)</f>
        <v>1500</v>
      </c>
      <c r="H1207" s="436">
        <f>VLOOKUP(A1207,Register!B:E,4,FALSE)</f>
        <v>25000</v>
      </c>
      <c r="I1207" s="129">
        <v>45349.0</v>
      </c>
      <c r="J1207" s="270"/>
      <c r="K1207" s="270"/>
      <c r="L1207" s="270"/>
      <c r="M1207" s="270"/>
      <c r="N1207" s="270"/>
      <c r="O1207" s="270"/>
      <c r="P1207" s="270"/>
      <c r="Q1207" s="270"/>
      <c r="R1207" s="270"/>
      <c r="S1207" s="270"/>
      <c r="T1207" s="270"/>
      <c r="U1207" s="270"/>
      <c r="V1207" s="270"/>
      <c r="W1207" s="270"/>
      <c r="X1207" s="270"/>
      <c r="Y1207" s="270"/>
      <c r="Z1207" s="270"/>
    </row>
    <row r="1208" ht="15.75" customHeight="1">
      <c r="A1208" s="111" t="s">
        <v>2624</v>
      </c>
      <c r="B1208" s="111" t="str">
        <f>VLOOKUP(A1208,Register!B:D,3,FALSE)</f>
        <v>0,18x896x795 BAO BLANK</v>
      </c>
      <c r="C1208" s="525" t="str">
        <f>VLOOKUP(B1208,'Tech. sheet (2)'!A:G,5,FALSE)</f>
        <v>0,18x896x795 2,8/5,0 TH550</v>
      </c>
      <c r="D1208" s="437" t="str">
        <f>VLOOKUP(B1208,'Tech. sheet (2)'!A:G,6,FALSE)</f>
        <v>T-896-795-180TH550F2850-BAO BLANK</v>
      </c>
      <c r="E1208" s="436" t="str">
        <f>VLOOKUP(B1208,'Tech. sheet (2)'!A:H,8,FALSE)</f>
        <v>ПРЯМ</v>
      </c>
      <c r="F1208" s="436" t="str">
        <f>VLOOKUP(B1208,'Tech. sheet (2)'!A:J,9,FALSE)</f>
        <v>770х869</v>
      </c>
      <c r="G1208" s="436">
        <f>VLOOKUP(B1208,'Tech. sheet (2)'!A:J,10,FALSE)</f>
        <v>1500</v>
      </c>
      <c r="H1208" s="436">
        <f>VLOOKUP(A1208,Register!B:E,4,FALSE)</f>
        <v>10000</v>
      </c>
      <c r="I1208" s="129">
        <v>45349.0</v>
      </c>
      <c r="J1208" s="270"/>
      <c r="K1208" s="270"/>
      <c r="L1208" s="270"/>
      <c r="M1208" s="270"/>
      <c r="N1208" s="270"/>
      <c r="O1208" s="270"/>
      <c r="P1208" s="270"/>
      <c r="Q1208" s="270"/>
      <c r="R1208" s="270"/>
      <c r="S1208" s="270"/>
      <c r="T1208" s="270"/>
      <c r="U1208" s="270"/>
      <c r="V1208" s="270"/>
      <c r="W1208" s="270"/>
      <c r="X1208" s="270"/>
      <c r="Y1208" s="270"/>
      <c r="Z1208" s="270"/>
    </row>
    <row r="1209" ht="15.75" customHeight="1">
      <c r="A1209" s="111" t="s">
        <v>2625</v>
      </c>
      <c r="B1209" s="111" t="str">
        <f>VLOOKUP(A1209,Register!B:D,3,FALSE)</f>
        <v>0,155x821x926 BAO BLANK</v>
      </c>
      <c r="C1209" s="525" t="str">
        <f>VLOOKUP(B1209,'Tech. sheet (2)'!A:G,5,FALSE)</f>
        <v>0,155x821x926 2,8/2,8 TH550</v>
      </c>
      <c r="D1209" s="437" t="str">
        <f>VLOOKUP(B1209,'Tech. sheet (2)'!A:G,6,FALSE)</f>
        <v>T-821-926-155TH550F2828-BAO BLANK</v>
      </c>
      <c r="E1209" s="436" t="str">
        <f>VLOOKUP(B1209,'Tech. sheet (2)'!A:H,8,FALSE)</f>
        <v>ПРЯМ</v>
      </c>
      <c r="F1209" s="436" t="str">
        <f>VLOOKUP(B1209,'Tech. sheet (2)'!A:J,9,FALSE)</f>
        <v>917х813/900x771</v>
      </c>
      <c r="G1209" s="436">
        <f>VLOOKUP(B1209,'Tech. sheet (2)'!A:J,10,FALSE)</f>
        <v>1600</v>
      </c>
      <c r="H1209" s="436">
        <f>VLOOKUP(A1209,Register!B:E,4,FALSE)</f>
        <v>31000</v>
      </c>
      <c r="I1209" s="129">
        <v>45349.0</v>
      </c>
      <c r="J1209" s="270"/>
      <c r="K1209" s="270"/>
      <c r="L1209" s="270"/>
      <c r="M1209" s="270"/>
      <c r="N1209" s="270"/>
      <c r="O1209" s="270"/>
      <c r="P1209" s="270"/>
      <c r="Q1209" s="270"/>
      <c r="R1209" s="270"/>
      <c r="S1209" s="270"/>
      <c r="T1209" s="270"/>
      <c r="U1209" s="270"/>
      <c r="V1209" s="270"/>
      <c r="W1209" s="270"/>
      <c r="X1209" s="270"/>
      <c r="Y1209" s="270"/>
      <c r="Z1209" s="270"/>
    </row>
    <row r="1210" ht="15.75" customHeight="1">
      <c r="A1210" s="111" t="s">
        <v>2626</v>
      </c>
      <c r="B1210" s="111" t="str">
        <f>VLOOKUP(A1210,Register!B:D,3,FALSE)</f>
        <v>OT070-ELQ7022A6A 28/28 USK </v>
      </c>
      <c r="C1210" s="525" t="str">
        <f>VLOOKUP(B1210,'Tech. sheet (2)'!A:G,5,FALSE)</f>
        <v>0,17x922x868 2,8/2,8 TH580</v>
      </c>
      <c r="D1210" s="437" t="str">
        <f>VLOOKUP(B1210,'Tech. sheet (2)'!A:G,6,FALSE)</f>
        <v>M-922-868-170TH580S2828-USK</v>
      </c>
      <c r="E1210" s="436" t="str">
        <f>VLOOKUP(B1210,'Tech. sheet (2)'!A:H,8,FALSE)</f>
        <v>СКРОЛЛ</v>
      </c>
      <c r="F1210" s="436" t="str">
        <f>VLOOKUP(B1210,'Tech. sheet (2)'!A:J,9,FALSE)</f>
        <v>884х850</v>
      </c>
      <c r="G1210" s="436">
        <f>VLOOKUP(B1210,'Tech. sheet (2)'!A:J,10,FALSE)</f>
        <v>1500</v>
      </c>
      <c r="H1210" s="436">
        <f>VLOOKUP(A1210,Register!B:E,4,FALSE)</f>
        <v>9600</v>
      </c>
      <c r="I1210" s="129">
        <v>45350.0</v>
      </c>
      <c r="J1210" s="270"/>
      <c r="K1210" s="270"/>
      <c r="L1210" s="270"/>
      <c r="M1210" s="270"/>
      <c r="N1210" s="270"/>
      <c r="O1210" s="270"/>
      <c r="P1210" s="270"/>
      <c r="Q1210" s="270"/>
      <c r="R1210" s="270"/>
      <c r="S1210" s="270"/>
      <c r="T1210" s="270"/>
      <c r="U1210" s="270"/>
      <c r="V1210" s="270"/>
      <c r="W1210" s="270"/>
      <c r="X1210" s="270"/>
      <c r="Y1210" s="270"/>
      <c r="Z1210" s="270"/>
    </row>
    <row r="1211" ht="15.75" customHeight="1">
      <c r="A1211" s="111" t="s">
        <v>2627</v>
      </c>
      <c r="B1211" s="111" t="str">
        <f>VLOOKUP(A1211,Register!B:D,3,FALSE)</f>
        <v>0,17x922x868 DON BLANK</v>
      </c>
      <c r="C1211" s="525" t="str">
        <f>VLOOKUP(B1211,'Tech. sheet (2)'!A:G,5,FALSE)</f>
        <v>0,17x922x868 ECCS TH580</v>
      </c>
      <c r="D1211" s="437" t="str">
        <f>VLOOKUP(B1211,'Tech. sheet (2)'!A:G,6,FALSE)</f>
        <v>M-922-868-170TH580FECCS-DON BLANK</v>
      </c>
      <c r="E1211" s="436" t="str">
        <f>VLOOKUP(B1211,'Tech. sheet (2)'!A:H,8,FALSE)</f>
        <v>СКРОЛЛ</v>
      </c>
      <c r="F1211" s="436" t="str">
        <f>VLOOKUP(B1211,'Tech. sheet (2)'!A:J,9,FALSE)</f>
        <v>884х850</v>
      </c>
      <c r="G1211" s="436">
        <f>VLOOKUP(B1211,'Tech. sheet (2)'!A:J,10,FALSE)</f>
        <v>1500</v>
      </c>
      <c r="H1211" s="436">
        <f>VLOOKUP(A1211,Register!B:E,4,FALSE)</f>
        <v>7000</v>
      </c>
      <c r="I1211" s="129">
        <v>45350.0</v>
      </c>
      <c r="J1211" s="270"/>
      <c r="K1211" s="270"/>
      <c r="L1211" s="270"/>
      <c r="M1211" s="270"/>
      <c r="N1211" s="270"/>
      <c r="O1211" s="270"/>
      <c r="P1211" s="270"/>
      <c r="Q1211" s="270"/>
      <c r="R1211" s="270"/>
      <c r="S1211" s="270"/>
      <c r="T1211" s="270"/>
      <c r="U1211" s="270"/>
      <c r="V1211" s="270"/>
      <c r="W1211" s="270"/>
      <c r="X1211" s="270"/>
      <c r="Y1211" s="270"/>
      <c r="Z1211" s="270"/>
    </row>
    <row r="1212" ht="15.75" customHeight="1">
      <c r="A1212" s="111" t="s">
        <v>2628</v>
      </c>
      <c r="B1212" s="111" t="str">
        <f>VLOOKUP(A1212,Register!B:D,3,FALSE)</f>
        <v>0,16x920x778 RAS BLANK</v>
      </c>
      <c r="C1212" s="525" t="str">
        <f>VLOOKUP(B1212,'Tech. sheet (2)'!A:G,5,FALSE)</f>
        <v>0,16x920x778 2,8/2,8 TS340</v>
      </c>
      <c r="D1212" s="437" t="str">
        <f>VLOOKUP(B1212,'Tech. sheet (2)'!A:G,6,FALSE)</f>
        <v>M-920-778-160TS340S2828-RAS BLANK</v>
      </c>
      <c r="E1212" s="436" t="str">
        <f>VLOOKUP(B1212,'Tech. sheet (2)'!A:H,8,FALSE)</f>
        <v>СКРОЛЛ</v>
      </c>
      <c r="F1212" s="436" t="str">
        <f>VLOOKUP(B1212,'Tech. sheet (2)'!A:J,9,FALSE)</f>
        <v>818х895</v>
      </c>
      <c r="G1212" s="436">
        <f>VLOOKUP(B1212,'Tech. sheet (2)'!A:J,10,FALSE)</f>
        <v>1600</v>
      </c>
      <c r="H1212" s="436">
        <f>VLOOKUP(A1212,Register!B:E,4,FALSE)</f>
        <v>20000</v>
      </c>
      <c r="I1212" s="129">
        <v>45350.0</v>
      </c>
      <c r="J1212" s="270"/>
      <c r="K1212" s="270"/>
      <c r="L1212" s="270"/>
      <c r="M1212" s="270"/>
      <c r="N1212" s="270"/>
      <c r="O1212" s="270"/>
      <c r="P1212" s="270"/>
      <c r="Q1212" s="270"/>
      <c r="R1212" s="270"/>
      <c r="S1212" s="270"/>
      <c r="T1212" s="270"/>
      <c r="U1212" s="270"/>
      <c r="V1212" s="270"/>
      <c r="W1212" s="270"/>
      <c r="X1212" s="270"/>
      <c r="Y1212" s="270"/>
      <c r="Z1212" s="270"/>
    </row>
    <row r="1213" ht="15.75" customHeight="1">
      <c r="A1213" s="111" t="s">
        <v>2629</v>
      </c>
      <c r="B1213" s="111" t="str">
        <f>VLOOKUP(A1213,Register!B:D,3,FALSE)</f>
        <v>OT062-ELQ6216A3A BAO</v>
      </c>
      <c r="C1213" s="525" t="str">
        <f>VLOOKUP(B1213,'Tech. sheet (2)'!A:G,5,FALSE)</f>
        <v>0,16x954x848 2,8/2,8 TH520</v>
      </c>
      <c r="D1213" s="437" t="str">
        <f>VLOOKUP(B1213,'Tech. sheet (2)'!A:G,6,FALSE)</f>
        <v>M-954-848-160TH520S2828-BAO</v>
      </c>
      <c r="E1213" s="436" t="str">
        <f>VLOOKUP(B1213,'Tech. sheet (2)'!A:H,8,FALSE)</f>
        <v>СКРОЛЛ</v>
      </c>
      <c r="F1213" s="436" t="str">
        <f>VLOOKUP(B1213,'Tech. sheet (2)'!A:J,9,FALSE)</f>
        <v>830x917</v>
      </c>
      <c r="G1213" s="436">
        <f>VLOOKUP(B1213,'Tech. sheet (2)'!A:J,10,FALSE)</f>
        <v>1500</v>
      </c>
      <c r="H1213" s="436">
        <f>VLOOKUP(A1213,Register!B:E,4,FALSE)</f>
        <v>20000</v>
      </c>
      <c r="I1213" s="129">
        <v>45350.0</v>
      </c>
      <c r="J1213" s="270"/>
      <c r="K1213" s="270"/>
      <c r="L1213" s="270"/>
      <c r="M1213" s="270"/>
      <c r="N1213" s="270"/>
      <c r="O1213" s="270"/>
      <c r="P1213" s="270"/>
      <c r="Q1213" s="270"/>
      <c r="R1213" s="270"/>
      <c r="S1213" s="270"/>
      <c r="T1213" s="270"/>
      <c r="U1213" s="270"/>
      <c r="V1213" s="270"/>
      <c r="W1213" s="270"/>
      <c r="X1213" s="270"/>
      <c r="Y1213" s="270"/>
      <c r="Z1213" s="270"/>
    </row>
    <row r="1214" ht="15.75" customHeight="1">
      <c r="A1214" s="111" t="s">
        <v>2631</v>
      </c>
      <c r="B1214" s="111" t="str">
        <f>VLOOKUP(A1214,Register!B:D,3,FALSE)</f>
        <v>OT96 ALU/C 0,18 BAO auto</v>
      </c>
      <c r="C1214" s="525" t="str">
        <f>VLOOKUP(B1214,'Tech. sheet (2)'!A:G,5,FALSE)</f>
        <v>0,18x808x908 2,8/2,8 TH550</v>
      </c>
      <c r="D1214" s="437" t="str">
        <f>VLOOKUP(B1214,'Tech. sheet (2)'!A:G,6,FALSE)</f>
        <v>M-808-908-180TH550S2828-BAO</v>
      </c>
      <c r="E1214" s="436" t="str">
        <f>VLOOKUP(B1214,'Tech. sheet (2)'!A:H,8,FALSE)</f>
        <v>СКРОЛЛ</v>
      </c>
      <c r="F1214" s="436" t="str">
        <f>VLOOKUP(B1214,'Tech. sheet (2)'!A:J,9,FALSE)</f>
        <v>900х771</v>
      </c>
      <c r="G1214" s="436">
        <f>VLOOKUP(B1214,'Tech. sheet (2)'!A:J,10,FALSE)</f>
        <v>1600</v>
      </c>
      <c r="H1214" s="436">
        <f>VLOOKUP(A1214,Register!B:E,4,FALSE)</f>
        <v>17000</v>
      </c>
      <c r="I1214" s="129">
        <v>45355.0</v>
      </c>
      <c r="J1214" s="270"/>
      <c r="K1214" s="270"/>
      <c r="L1214" s="270"/>
      <c r="M1214" s="270"/>
      <c r="N1214" s="270"/>
      <c r="O1214" s="270"/>
      <c r="P1214" s="270"/>
      <c r="Q1214" s="270"/>
      <c r="R1214" s="270"/>
      <c r="S1214" s="270"/>
      <c r="T1214" s="270"/>
      <c r="U1214" s="270"/>
      <c r="V1214" s="270"/>
      <c r="W1214" s="270"/>
      <c r="X1214" s="270"/>
      <c r="Y1214" s="270"/>
      <c r="Z1214" s="270"/>
    </row>
    <row r="1215" ht="15.75" customHeight="1">
      <c r="A1215" s="111" t="s">
        <v>2632</v>
      </c>
      <c r="B1215" s="111" t="str">
        <f>VLOOKUP(A1215,Register!B:D,3,FALSE)</f>
        <v>OT96 ALU/C 0,18 HBI auto</v>
      </c>
      <c r="C1215" s="525" t="str">
        <f>VLOOKUP(B1215,'Tech. sheet (2)'!A:G,5,FALSE)</f>
        <v>0,18x808x908 2,8/2,8 TH550</v>
      </c>
      <c r="D1215" s="437" t="str">
        <f>VLOOKUP(B1215,'Tech. sheet (2)'!A:G,6,FALSE)</f>
        <v>M-808-908-180TH550S2828-HBI</v>
      </c>
      <c r="E1215" s="436" t="str">
        <f>VLOOKUP(B1215,'Tech. sheet (2)'!A:H,8,FALSE)</f>
        <v>СКРОЛЛ</v>
      </c>
      <c r="F1215" s="436" t="str">
        <f>VLOOKUP(B1215,'Tech. sheet (2)'!A:J,9,FALSE)</f>
        <v>900х771</v>
      </c>
      <c r="G1215" s="436">
        <f>VLOOKUP(B1215,'Tech. sheet (2)'!A:J,10,FALSE)</f>
        <v>1600</v>
      </c>
      <c r="H1215" s="436">
        <f>VLOOKUP(A1215,Register!B:E,4,FALSE)</f>
        <v>11000</v>
      </c>
      <c r="I1215" s="129">
        <v>45355.0</v>
      </c>
      <c r="J1215" s="270"/>
      <c r="K1215" s="270"/>
      <c r="L1215" s="270"/>
      <c r="M1215" s="270"/>
      <c r="N1215" s="270"/>
      <c r="O1215" s="270"/>
      <c r="P1215" s="270"/>
      <c r="Q1215" s="270"/>
      <c r="R1215" s="270"/>
      <c r="S1215" s="270"/>
      <c r="T1215" s="270"/>
      <c r="U1215" s="270"/>
      <c r="V1215" s="270"/>
      <c r="W1215" s="270"/>
      <c r="X1215" s="270"/>
      <c r="Y1215" s="270"/>
      <c r="Z1215" s="270"/>
    </row>
    <row r="1216" ht="15.75" customHeight="1">
      <c r="A1216" s="111" t="s">
        <v>2633</v>
      </c>
      <c r="B1216" s="111" t="str">
        <f>VLOOKUP(A1216,Register!B:D,3,FALSE)</f>
        <v>OT153-ELQ1542A3A BAO</v>
      </c>
      <c r="C1216" s="525" t="str">
        <f>VLOOKUP(B1216,'Tech. sheet (2)'!A:G,5,FALSE)</f>
        <v>0,27x950x876 5,6/2,8 TH435 </v>
      </c>
      <c r="D1216" s="437" t="str">
        <f>VLOOKUP(B1216,'Tech. sheet (2)'!A:G,6,FALSE)</f>
        <v>M-950-876-270TH435F5628-BAO</v>
      </c>
      <c r="E1216" s="436" t="str">
        <f>VLOOKUP(B1216,'Tech. sheet (2)'!A:H,8,FALSE)</f>
        <v>СКРОЛЛ</v>
      </c>
      <c r="F1216" s="436" t="str">
        <f>VLOOKUP(B1216,'Tech. sheet (2)'!A:J,9,FALSE)</f>
        <v>920х935</v>
      </c>
      <c r="G1216" s="436">
        <f>VLOOKUP(B1216,'Tech. sheet (2)'!A:J,10,FALSE)</f>
        <v>1100</v>
      </c>
      <c r="H1216" s="436">
        <f>VLOOKUP(A1216,Register!B:E,4,FALSE)</f>
        <v>10000</v>
      </c>
      <c r="I1216" s="129">
        <v>45355.0</v>
      </c>
      <c r="J1216" s="270"/>
      <c r="K1216" s="270"/>
      <c r="L1216" s="270"/>
      <c r="M1216" s="270"/>
      <c r="N1216" s="270"/>
      <c r="O1216" s="270"/>
      <c r="P1216" s="270"/>
      <c r="Q1216" s="270"/>
      <c r="R1216" s="270"/>
      <c r="S1216" s="270"/>
      <c r="T1216" s="270"/>
      <c r="U1216" s="270"/>
      <c r="V1216" s="270"/>
      <c r="W1216" s="270"/>
      <c r="X1216" s="270"/>
      <c r="Y1216" s="270"/>
      <c r="Z1216" s="270"/>
    </row>
    <row r="1217" ht="15.75" customHeight="1">
      <c r="A1217" s="111" t="s">
        <v>2634</v>
      </c>
      <c r="B1217" s="111" t="str">
        <f>VLOOKUP(A1217,Register!B:D,3,FALSE)</f>
        <v>OT153-ELQ1554A0A USK</v>
      </c>
      <c r="C1217" s="525" t="str">
        <f>VLOOKUP(B1217,'Tech. sheet (2)'!A:G,5,FALSE)</f>
        <v>0,27x950x876 5,6/2,8 TH435 USK</v>
      </c>
      <c r="D1217" s="437" t="str">
        <f>VLOOKUP(B1217,'Tech. sheet (2)'!A:G,6,FALSE)</f>
        <v>M-950-876-270TH435F5628-USK</v>
      </c>
      <c r="E1217" s="436" t="str">
        <f>VLOOKUP(B1217,'Tech. sheet (2)'!A:H,8,FALSE)</f>
        <v>СКРОЛЛ</v>
      </c>
      <c r="F1217" s="436" t="str">
        <f>VLOOKUP(B1217,'Tech. sheet (2)'!A:J,9,FALSE)</f>
        <v>920х935</v>
      </c>
      <c r="G1217" s="436">
        <f>VLOOKUP(B1217,'Tech. sheet (2)'!A:J,10,FALSE)</f>
        <v>1100</v>
      </c>
      <c r="H1217" s="436">
        <f>VLOOKUP(A1217,Register!B:E,4,FALSE)</f>
        <v>3500</v>
      </c>
      <c r="I1217" s="129">
        <v>45355.0</v>
      </c>
      <c r="J1217" s="270"/>
      <c r="K1217" s="270"/>
      <c r="L1217" s="270"/>
      <c r="M1217" s="270"/>
      <c r="N1217" s="270"/>
      <c r="O1217" s="270"/>
      <c r="P1217" s="270"/>
      <c r="Q1217" s="270"/>
      <c r="R1217" s="270"/>
      <c r="S1217" s="270"/>
      <c r="T1217" s="270"/>
      <c r="U1217" s="270"/>
      <c r="V1217" s="270"/>
      <c r="W1217" s="270"/>
      <c r="X1217" s="270"/>
      <c r="Y1217" s="270"/>
      <c r="Z1217" s="270"/>
    </row>
    <row r="1218" ht="15.75" customHeight="1">
      <c r="A1218" s="111" t="s">
        <v>2637</v>
      </c>
      <c r="B1218" s="111" t="str">
        <f>VLOOKUP(A1218,Register!B:D,3,FALSE)</f>
        <v>OT153-ELQ1554A0A BAO</v>
      </c>
      <c r="C1218" s="525" t="str">
        <f>VLOOKUP(B1218,'Tech. sheet (2)'!A:G,5,FALSE)</f>
        <v>0,27x950x876 5,6/2,8 TH435 </v>
      </c>
      <c r="D1218" s="437" t="str">
        <f>VLOOKUP(B1218,'Tech. sheet (2)'!A:G,6,FALSE)</f>
        <v>M-950-876-270TH435F5628-BAO</v>
      </c>
      <c r="E1218" s="436" t="str">
        <f>VLOOKUP(B1218,'Tech. sheet (2)'!A:H,8,FALSE)</f>
        <v>СКРОЛЛ</v>
      </c>
      <c r="F1218" s="436" t="str">
        <f>VLOOKUP(B1218,'Tech. sheet (2)'!A:J,9,FALSE)</f>
        <v>920х935</v>
      </c>
      <c r="G1218" s="436">
        <f>VLOOKUP(B1218,'Tech. sheet (2)'!A:J,10,FALSE)</f>
        <v>1100</v>
      </c>
      <c r="H1218" s="436">
        <f>VLOOKUP(A1218,Register!B:E,4,FALSE)</f>
        <v>4000</v>
      </c>
      <c r="I1218" s="129">
        <v>45355.0</v>
      </c>
      <c r="J1218" s="270"/>
      <c r="K1218" s="270"/>
      <c r="L1218" s="270"/>
      <c r="M1218" s="270"/>
      <c r="N1218" s="270"/>
      <c r="O1218" s="270"/>
      <c r="P1218" s="270"/>
      <c r="Q1218" s="270"/>
      <c r="R1218" s="270"/>
      <c r="S1218" s="270"/>
      <c r="T1218" s="270"/>
      <c r="U1218" s="270"/>
      <c r="V1218" s="270"/>
      <c r="W1218" s="270"/>
      <c r="X1218" s="270"/>
      <c r="Y1218" s="270"/>
      <c r="Z1218" s="270"/>
    </row>
    <row r="1219" ht="15.75" customHeight="1">
      <c r="A1219" s="111" t="s">
        <v>2635</v>
      </c>
      <c r="B1219" s="111" t="str">
        <f>VLOOKUP(A1219,Register!B:D,3,FALSE)</f>
        <v>0,17x838x942 USK BUF</v>
      </c>
      <c r="C1219" s="525" t="str">
        <f>VLOOKUP(B1219,'Tech. sheet (2)'!A:G,5,FALSE)</f>
        <v>0,17x838x942 2,0/2,8 TH550</v>
      </c>
      <c r="D1219" s="437" t="str">
        <f>VLOOKUP(B1219,'Tech. sheet (2)'!A:G,6,FALSE)</f>
        <v>T-838-942-170TH550F2820-USK</v>
      </c>
      <c r="E1219" s="436" t="str">
        <f>VLOOKUP(B1219,'Tech. sheet (2)'!A:H,8,FALSE)</f>
        <v>ПРЯМ</v>
      </c>
      <c r="F1219" s="436" t="str">
        <f>VLOOKUP(B1219,'Tech. sheet (2)'!A:J,9,FALSE)</f>
        <v>917х813</v>
      </c>
      <c r="G1219" s="436">
        <f>VLOOKUP(B1219,'Tech. sheet (2)'!A:J,10,FALSE)</f>
        <v>1500</v>
      </c>
      <c r="H1219" s="436">
        <f>VLOOKUP(A1219,Register!B:E,4,FALSE)</f>
        <v>30000</v>
      </c>
      <c r="I1219" s="129">
        <v>45355.0</v>
      </c>
      <c r="J1219" s="270"/>
      <c r="K1219" s="270"/>
      <c r="L1219" s="270"/>
      <c r="M1219" s="270"/>
      <c r="N1219" s="270"/>
      <c r="O1219" s="270"/>
      <c r="P1219" s="270"/>
      <c r="Q1219" s="270"/>
      <c r="R1219" s="270"/>
      <c r="S1219" s="270"/>
      <c r="T1219" s="270"/>
      <c r="U1219" s="270"/>
      <c r="V1219" s="270"/>
      <c r="W1219" s="270"/>
      <c r="X1219" s="270"/>
      <c r="Y1219" s="270"/>
      <c r="Z1219" s="270"/>
    </row>
    <row r="1220" ht="15.75" customHeight="1">
      <c r="A1220" s="111" t="s">
        <v>2639</v>
      </c>
      <c r="B1220" s="111" t="str">
        <f>VLOOKUP(A1220,Register!B:D,3,FALSE)</f>
        <v>OT99-21EK05 203XQ</v>
      </c>
      <c r="C1220" s="525" t="str">
        <f>VLOOKUP(B1220,'Tech. sheet (2)'!A:G,5,FALSE)</f>
        <v>0,20x838x941, 2,8/2,8 TH550</v>
      </c>
      <c r="D1220" s="437" t="str">
        <f>VLOOKUP(B1220,'Tech. sheet (2)'!A:G,6,FALSE)</f>
        <v>M-838-941,7-200TH550S2828-USK</v>
      </c>
      <c r="E1220" s="436" t="str">
        <f>VLOOKUP(B1220,'Tech. sheet (2)'!A:H,8,FALSE)</f>
        <v>СКРОЛЛ</v>
      </c>
      <c r="F1220" s="436" t="str">
        <f>VLOOKUP(B1220,'Tech. sheet (2)'!A:J,9,FALSE)</f>
        <v>820х942</v>
      </c>
      <c r="G1220" s="436">
        <f>VLOOKUP(B1220,'Tech. sheet (2)'!A:J,10,FALSE)</f>
        <v>1500</v>
      </c>
      <c r="H1220" s="436">
        <f>VLOOKUP(A1220,Register!B:E,4,FALSE)</f>
        <v>8000</v>
      </c>
      <c r="I1220" s="129">
        <v>45355.0</v>
      </c>
      <c r="J1220" s="270"/>
      <c r="K1220" s="270"/>
      <c r="L1220" s="270"/>
      <c r="M1220" s="270"/>
      <c r="N1220" s="270"/>
      <c r="O1220" s="270"/>
      <c r="P1220" s="270"/>
      <c r="Q1220" s="270"/>
      <c r="R1220" s="270"/>
      <c r="S1220" s="270"/>
      <c r="T1220" s="270"/>
      <c r="U1220" s="270"/>
      <c r="V1220" s="270"/>
      <c r="W1220" s="270"/>
      <c r="X1220" s="270"/>
      <c r="Y1220" s="270"/>
      <c r="Z1220" s="270"/>
    </row>
    <row r="1221" ht="15.75" customHeight="1">
      <c r="A1221" s="111" t="s">
        <v>2640</v>
      </c>
      <c r="B1221" s="111" t="str">
        <f>VLOOKUP(A1221,Register!B:D,3,FALSE)</f>
        <v>0,19x895x907 USK BLANK</v>
      </c>
      <c r="C1221" s="525" t="str">
        <f>VLOOKUP(B1221,'Tech. sheet (2)'!A:G,5,FALSE)</f>
        <v>0,19x895x907 2,8/2,0 TH550</v>
      </c>
      <c r="D1221" s="437" t="str">
        <f>VLOOKUP(B1221,'Tech. sheet (2)'!A:G,6,FALSE)</f>
        <v>M-895-907-190TH550F2820-USK BLANK</v>
      </c>
      <c r="E1221" s="436" t="str">
        <f>VLOOKUP(B1221,'Tech. sheet (2)'!A:H,8,FALSE)</f>
        <v>СКРОЛЛ</v>
      </c>
      <c r="F1221" s="436" t="str">
        <f>VLOOKUP(B1221,'Tech. sheet (2)'!A:J,9,FALSE)</f>
        <v>932х870</v>
      </c>
      <c r="G1221" s="436">
        <f>VLOOKUP(B1221,'Tech. sheet (2)'!A:J,10,FALSE)</f>
        <v>1500</v>
      </c>
      <c r="H1221" s="436">
        <f>VLOOKUP(A1221,Register!B:E,4,FALSE)</f>
        <v>25000</v>
      </c>
      <c r="I1221" s="129">
        <v>45355.0</v>
      </c>
      <c r="J1221" s="270"/>
      <c r="K1221" s="270"/>
      <c r="L1221" s="270"/>
      <c r="M1221" s="270"/>
      <c r="N1221" s="270"/>
      <c r="O1221" s="270"/>
      <c r="P1221" s="270"/>
      <c r="Q1221" s="270"/>
      <c r="R1221" s="270"/>
      <c r="S1221" s="270"/>
      <c r="T1221" s="270"/>
      <c r="U1221" s="270"/>
      <c r="V1221" s="270"/>
      <c r="W1221" s="270"/>
      <c r="X1221" s="270"/>
      <c r="Y1221" s="270"/>
      <c r="Z1221" s="270"/>
    </row>
    <row r="1222" ht="15.75" customHeight="1">
      <c r="A1222" s="111" t="s">
        <v>2652</v>
      </c>
      <c r="B1222" s="111" t="str">
        <f>VLOOKUP(A1222,Register!B:D,3,FALSE)</f>
        <v>0,14x975x925 G/C USK</v>
      </c>
      <c r="C1222" s="525" t="str">
        <f>VLOOKUP(B1222,'Tech. sheet (2)'!A:G,5,FALSE)</f>
        <v>0,14x975x925 2,8/2,8 TS550</v>
      </c>
      <c r="D1222" s="437" t="str">
        <f>VLOOKUP(B1222,'Tech. sheet (2)'!A:G,6,FALSE)</f>
        <v>T-975-925-140TS550S2828-USK</v>
      </c>
      <c r="E1222" s="436" t="str">
        <f>VLOOKUP(B1222,'Tech. sheet (2)'!A:H,8,FALSE)</f>
        <v>ПРЯМ</v>
      </c>
      <c r="F1222" s="436" t="str">
        <f>VLOOKUP(B1222,'Tech. sheet (2)'!A:J,9,FALSE)</f>
        <v>900 х 950</v>
      </c>
      <c r="G1222" s="436">
        <f>VLOOKUP(B1222,'Tech. sheet (2)'!A:J,10,FALSE)</f>
        <v>1500</v>
      </c>
      <c r="H1222" s="436">
        <f>VLOOKUP(A1222,Register!B:E,4,FALSE)</f>
        <v>35000</v>
      </c>
      <c r="I1222" s="129">
        <v>45365.0</v>
      </c>
      <c r="J1222" s="270"/>
      <c r="K1222" s="270"/>
      <c r="L1222" s="270"/>
      <c r="M1222" s="270"/>
      <c r="N1222" s="270"/>
      <c r="O1222" s="270"/>
      <c r="P1222" s="270"/>
      <c r="Q1222" s="270"/>
      <c r="R1222" s="270"/>
      <c r="S1222" s="270"/>
      <c r="T1222" s="270"/>
      <c r="U1222" s="270"/>
      <c r="V1222" s="270"/>
      <c r="W1222" s="270"/>
      <c r="X1222" s="270"/>
      <c r="Y1222" s="270"/>
      <c r="Z1222" s="270"/>
    </row>
    <row r="1223" ht="15.75" customHeight="1">
      <c r="A1223" s="111" t="s">
        <v>2653</v>
      </c>
      <c r="B1223" s="111" t="str">
        <f>VLOOKUP(A1223,Register!B:D,3,FALSE)</f>
        <v>0,155x821x926 BAO BLANK</v>
      </c>
      <c r="C1223" s="525" t="str">
        <f>VLOOKUP(B1223,'Tech. sheet (2)'!A:G,5,FALSE)</f>
        <v>0,155x821x926 2,8/2,8 TH550</v>
      </c>
      <c r="D1223" s="437" t="str">
        <f>VLOOKUP(B1223,'Tech. sheet (2)'!A:G,6,FALSE)</f>
        <v>T-821-926-155TH550F2828-BAO BLANK</v>
      </c>
      <c r="E1223" s="436" t="str">
        <f>VLOOKUP(B1223,'Tech. sheet (2)'!A:H,8,FALSE)</f>
        <v>ПРЯМ</v>
      </c>
      <c r="F1223" s="436" t="str">
        <f>VLOOKUP(B1223,'Tech. sheet (2)'!A:J,9,FALSE)</f>
        <v>917х813/900x771</v>
      </c>
      <c r="G1223" s="436">
        <f>VLOOKUP(B1223,'Tech. sheet (2)'!A:J,10,FALSE)</f>
        <v>1600</v>
      </c>
      <c r="H1223" s="436">
        <f>VLOOKUP(A1223,Register!B:E,4,FALSE)</f>
        <v>12000</v>
      </c>
      <c r="I1223" s="129">
        <v>45365.0</v>
      </c>
      <c r="J1223" s="270"/>
      <c r="K1223" s="270"/>
      <c r="L1223" s="270"/>
      <c r="M1223" s="270"/>
      <c r="N1223" s="270"/>
      <c r="O1223" s="270"/>
      <c r="P1223" s="270"/>
      <c r="Q1223" s="270"/>
      <c r="R1223" s="270"/>
      <c r="S1223" s="270"/>
      <c r="T1223" s="270"/>
      <c r="U1223" s="270"/>
      <c r="V1223" s="270"/>
      <c r="W1223" s="270"/>
      <c r="X1223" s="270"/>
      <c r="Y1223" s="270"/>
      <c r="Z1223" s="270"/>
    </row>
    <row r="1224" ht="15.75" customHeight="1">
      <c r="A1224" s="111" t="s">
        <v>2654</v>
      </c>
      <c r="B1224" s="111" t="str">
        <f>VLOOKUP(A1224,Register!B:D,3,FALSE)</f>
        <v>0,155x821x926 HBI BLANK</v>
      </c>
      <c r="C1224" s="525" t="str">
        <f>VLOOKUP(B1224,'Tech. sheet (2)'!A:G,5,FALSE)</f>
        <v>0,155x821x926 2,8/2,8 TH550</v>
      </c>
      <c r="D1224" s="437" t="str">
        <f>VLOOKUP(B1224,'Tech. sheet (2)'!A:G,6,FALSE)</f>
        <v>T-821-926-155TH550F2828-HBI BLANK</v>
      </c>
      <c r="E1224" s="436" t="str">
        <f>VLOOKUP(B1224,'Tech. sheet (2)'!A:H,8,FALSE)</f>
        <v>ПРЯМ</v>
      </c>
      <c r="F1224" s="436" t="str">
        <f>VLOOKUP(B1224,'Tech. sheet (2)'!A:J,9,FALSE)</f>
        <v>917х813/900x771</v>
      </c>
      <c r="G1224" s="436">
        <f>VLOOKUP(B1224,'Tech. sheet (2)'!A:J,10,FALSE)</f>
        <v>1600</v>
      </c>
      <c r="H1224" s="436">
        <f>VLOOKUP(A1224,Register!B:E,4,FALSE)</f>
        <v>18000</v>
      </c>
      <c r="I1224" s="129">
        <v>45365.0</v>
      </c>
      <c r="J1224" s="270"/>
      <c r="K1224" s="270"/>
      <c r="L1224" s="270"/>
      <c r="M1224" s="270"/>
      <c r="N1224" s="270"/>
      <c r="O1224" s="270"/>
      <c r="P1224" s="270"/>
      <c r="Q1224" s="270"/>
      <c r="R1224" s="270"/>
      <c r="S1224" s="270"/>
      <c r="T1224" s="270"/>
      <c r="U1224" s="270"/>
      <c r="V1224" s="270"/>
      <c r="W1224" s="270"/>
      <c r="X1224" s="270"/>
      <c r="Y1224" s="270"/>
      <c r="Z1224" s="270"/>
    </row>
    <row r="1225" ht="15.75" customHeight="1">
      <c r="A1225" s="111" t="s">
        <v>2656</v>
      </c>
      <c r="B1225" s="111" t="str">
        <f>VLOOKUP(A1225,Register!B:D,3,FALSE)</f>
        <v>0,18x896x795 BAO BLANK</v>
      </c>
      <c r="C1225" s="525" t="str">
        <f>VLOOKUP(B1225,'Tech. sheet (2)'!A:G,5,FALSE)</f>
        <v>0,18x896x795 2,8/5,0 TH550</v>
      </c>
      <c r="D1225" s="437" t="str">
        <f>VLOOKUP(B1225,'Tech. sheet (2)'!A:G,6,FALSE)</f>
        <v>T-896-795-180TH550F2850-BAO BLANK</v>
      </c>
      <c r="E1225" s="436" t="str">
        <f>VLOOKUP(B1225,'Tech. sheet (2)'!A:H,8,FALSE)</f>
        <v>ПРЯМ</v>
      </c>
      <c r="F1225" s="436" t="str">
        <f>VLOOKUP(B1225,'Tech. sheet (2)'!A:J,9,FALSE)</f>
        <v>770х869</v>
      </c>
      <c r="G1225" s="436">
        <f>VLOOKUP(B1225,'Tech. sheet (2)'!A:J,10,FALSE)</f>
        <v>1500</v>
      </c>
      <c r="H1225" s="436">
        <f>VLOOKUP(A1225,Register!B:E,4,FALSE)</f>
        <v>25000</v>
      </c>
      <c r="I1225" s="129">
        <v>45365.0</v>
      </c>
      <c r="J1225" s="270"/>
      <c r="K1225" s="270"/>
      <c r="L1225" s="270"/>
      <c r="M1225" s="270"/>
      <c r="N1225" s="270"/>
      <c r="O1225" s="270"/>
      <c r="P1225" s="270"/>
      <c r="Q1225" s="270"/>
      <c r="R1225" s="270"/>
      <c r="S1225" s="270"/>
      <c r="T1225" s="270"/>
      <c r="U1225" s="270"/>
      <c r="V1225" s="270"/>
      <c r="W1225" s="270"/>
      <c r="X1225" s="270"/>
      <c r="Y1225" s="270"/>
      <c r="Z1225" s="270"/>
    </row>
    <row r="1226" ht="15.75" customHeight="1">
      <c r="A1226" s="111" t="s">
        <v>2657</v>
      </c>
      <c r="B1226" s="111" t="str">
        <f>VLOOKUP(A1226,Register!B:D,3,FALSE)</f>
        <v>0,17x896x795 BAO BLANK</v>
      </c>
      <c r="C1226" s="525" t="str">
        <f>VLOOKUP(B1226,'Tech. sheet (2)'!A:G,5,FALSE)</f>
        <v>0,17x896x795 2,8/2,8 TH550</v>
      </c>
      <c r="D1226" s="437" t="str">
        <f>VLOOKUP(B1226,'Tech. sheet (2)'!A:G,6,FALSE)</f>
        <v>T-896-795-170TH550F2828-BAO BLANK</v>
      </c>
      <c r="E1226" s="436" t="str">
        <f>VLOOKUP(B1226,'Tech. sheet (2)'!A:H,8,FALSE)</f>
        <v>ПРЯМ</v>
      </c>
      <c r="F1226" s="436" t="str">
        <f>VLOOKUP(B1226,'Tech. sheet (2)'!A:J,9,FALSE)</f>
        <v>770х869</v>
      </c>
      <c r="G1226" s="436">
        <f>VLOOKUP(B1226,'Tech. sheet (2)'!A:J,10,FALSE)</f>
        <v>1500</v>
      </c>
      <c r="H1226" s="436">
        <f>VLOOKUP(A1226,Register!B:E,4,FALSE)</f>
        <v>6000</v>
      </c>
      <c r="I1226" s="129">
        <v>45365.0</v>
      </c>
      <c r="J1226" s="270"/>
      <c r="K1226" s="270"/>
      <c r="L1226" s="270"/>
      <c r="M1226" s="270"/>
      <c r="N1226" s="270"/>
      <c r="O1226" s="270"/>
      <c r="P1226" s="270"/>
      <c r="Q1226" s="270"/>
      <c r="R1226" s="270"/>
      <c r="S1226" s="270"/>
      <c r="T1226" s="270"/>
      <c r="U1226" s="270"/>
      <c r="V1226" s="270"/>
      <c r="W1226" s="270"/>
      <c r="X1226" s="270"/>
      <c r="Y1226" s="270"/>
      <c r="Z1226" s="270"/>
    </row>
    <row r="1227" ht="15.75" customHeight="1">
      <c r="A1227" s="111" t="s">
        <v>2662</v>
      </c>
      <c r="B1227" s="111" t="str">
        <f>VLOOKUP(A1227,Register!B:D,3,FALSE)</f>
        <v>OT70-21EK05 0,16 BAO</v>
      </c>
      <c r="C1227" s="525" t="str">
        <f>VLOOKUP(B1227,'Tech. sheet (2)'!A:G,5,FALSE)</f>
        <v>0,16x922x868 2,0/2,0 TH520</v>
      </c>
      <c r="D1227" s="437" t="str">
        <f>VLOOKUP(B1227,'Tech. sheet (2)'!A:G,6,FALSE)</f>
        <v>M-922-868-160TH520F2020-BAO</v>
      </c>
      <c r="E1227" s="436" t="str">
        <f>VLOOKUP(B1227,'Tech. sheet (2)'!A:H,8,FALSE)</f>
        <v>СКРОЛЛ</v>
      </c>
      <c r="F1227" s="436" t="str">
        <f>VLOOKUP(B1227,'Tech. sheet (2)'!A:J,9,FALSE)</f>
        <v>884х850</v>
      </c>
      <c r="G1227" s="436">
        <f>VLOOKUP(B1227,'Tech. sheet (2)'!A:J,10,FALSE)</f>
        <v>1500</v>
      </c>
      <c r="H1227" s="436">
        <f>VLOOKUP(A1227,Register!B:E,4,FALSE)</f>
        <v>6000</v>
      </c>
      <c r="I1227" s="129">
        <v>45369.0</v>
      </c>
      <c r="J1227" s="270"/>
      <c r="K1227" s="270"/>
      <c r="L1227" s="270"/>
      <c r="M1227" s="270"/>
      <c r="N1227" s="270"/>
      <c r="O1227" s="270"/>
      <c r="P1227" s="270"/>
      <c r="Q1227" s="270"/>
      <c r="R1227" s="270"/>
      <c r="S1227" s="270"/>
      <c r="T1227" s="270"/>
      <c r="U1227" s="270"/>
      <c r="V1227" s="270"/>
      <c r="W1227" s="270"/>
      <c r="X1227" s="270"/>
      <c r="Y1227" s="270"/>
      <c r="Z1227" s="270"/>
    </row>
    <row r="1228" ht="15.75" customHeight="1">
      <c r="A1228" s="111" t="s">
        <v>2663</v>
      </c>
      <c r="B1228" s="111" t="str">
        <f>VLOOKUP(A1228,Register!B:D,3,FALSE)</f>
        <v>OT070-ELQ7013A4A BAO</v>
      </c>
      <c r="C1228" s="525" t="str">
        <f>VLOOKUP(B1228,'Tech. sheet (2)'!A:G,5,FALSE)</f>
        <v>0,16x922x868 2,0/2,0 TH520</v>
      </c>
      <c r="D1228" s="437" t="str">
        <f>VLOOKUP(B1228,'Tech. sheet (2)'!A:G,6,FALSE)</f>
        <v>M-922-868-160TH520F2020-BAO</v>
      </c>
      <c r="E1228" s="436" t="str">
        <f>VLOOKUP(B1228,'Tech. sheet (2)'!A:H,8,FALSE)</f>
        <v>СКРОЛЛ</v>
      </c>
      <c r="F1228" s="436" t="str">
        <f>VLOOKUP(B1228,'Tech. sheet (2)'!A:J,9,FALSE)</f>
        <v>884х850</v>
      </c>
      <c r="G1228" s="436">
        <f>VLOOKUP(B1228,'Tech. sheet (2)'!A:J,10,FALSE)</f>
        <v>1500</v>
      </c>
      <c r="H1228" s="436">
        <f>VLOOKUP(A1228,Register!B:E,4,FALSE)</f>
        <v>25000</v>
      </c>
      <c r="I1228" s="129">
        <v>45369.0</v>
      </c>
      <c r="J1228" s="270"/>
      <c r="K1228" s="270"/>
      <c r="L1228" s="270"/>
      <c r="M1228" s="270"/>
      <c r="N1228" s="270"/>
      <c r="O1228" s="270"/>
      <c r="P1228" s="270"/>
      <c r="Q1228" s="270"/>
      <c r="R1228" s="270"/>
      <c r="S1228" s="270"/>
      <c r="T1228" s="270"/>
      <c r="U1228" s="270"/>
      <c r="V1228" s="270"/>
      <c r="W1228" s="270"/>
      <c r="X1228" s="270"/>
      <c r="Y1228" s="270"/>
      <c r="Z1228" s="270"/>
    </row>
    <row r="1229" ht="15.75" customHeight="1">
      <c r="A1229" s="111" t="s">
        <v>2658</v>
      </c>
      <c r="B1229" s="111" t="str">
        <f>VLOOKUP(A1229,Register!B:D,3,FALSE)</f>
        <v>0,17x922x868 HBI TH550 BLANK</v>
      </c>
      <c r="C1229" s="525" t="str">
        <f>VLOOKUP(B1229,'Tech. sheet (2)'!A:G,5,FALSE)</f>
        <v>0,17x922x868 2,8/2,8 TH550</v>
      </c>
      <c r="D1229" s="437" t="str">
        <f>VLOOKUP(B1229,'Tech. sheet (2)'!A:G,6,FALSE)</f>
        <v>M-922-868-170TH550F2828-HBI BLANK</v>
      </c>
      <c r="E1229" s="436" t="str">
        <f>VLOOKUP(B1229,'Tech. sheet (2)'!A:H,8,FALSE)</f>
        <v>СКРОЛЛ</v>
      </c>
      <c r="F1229" s="436" t="str">
        <f>VLOOKUP(B1229,'Tech. sheet (2)'!A:J,9,FALSE)</f>
        <v>884х850</v>
      </c>
      <c r="G1229" s="436">
        <f>VLOOKUP(B1229,'Tech. sheet (2)'!A:J,10,FALSE)</f>
        <v>1500</v>
      </c>
      <c r="H1229" s="436">
        <f>VLOOKUP(A1229,Register!B:E,4,FALSE)</f>
        <v>20000</v>
      </c>
      <c r="I1229" s="129">
        <v>45369.0</v>
      </c>
      <c r="J1229" s="270"/>
      <c r="K1229" s="270"/>
      <c r="L1229" s="270"/>
      <c r="M1229" s="270"/>
      <c r="N1229" s="270"/>
      <c r="O1229" s="270"/>
      <c r="P1229" s="270"/>
      <c r="Q1229" s="270"/>
      <c r="R1229" s="270"/>
      <c r="S1229" s="270"/>
      <c r="T1229" s="270"/>
      <c r="U1229" s="270"/>
      <c r="V1229" s="270"/>
      <c r="W1229" s="270"/>
      <c r="X1229" s="270"/>
      <c r="Y1229" s="270"/>
      <c r="Z1229" s="270"/>
    </row>
    <row r="1230" ht="15.75" customHeight="1">
      <c r="A1230" s="111" t="s">
        <v>2664</v>
      </c>
      <c r="B1230" s="111" t="str">
        <f>VLOOKUP(A1230,Register!B:D,3,FALSE)</f>
        <v>OT99-ELQ9999A0A ARP RAS</v>
      </c>
      <c r="C1230" s="525" t="str">
        <f>VLOOKUP(B1230,'Tech. sheet (2)'!A:G,5,FALSE)</f>
        <v>0,25x838x826 7,5/7,5 TH415</v>
      </c>
      <c r="D1230" s="437" t="str">
        <f>VLOOKUP(B1230,'Tech. sheet (2)'!A:G,6,FALSE)</f>
        <v>M-838-826-250TH415F7575-RAS</v>
      </c>
      <c r="E1230" s="436" t="str">
        <f>VLOOKUP(B1230,'Tech. sheet (2)'!A:H,8,FALSE)</f>
        <v>СКРОЛЛ</v>
      </c>
      <c r="F1230" s="436" t="str">
        <f>VLOOKUP(B1230,'Tech. sheet (2)'!A:J,9,FALSE)</f>
        <v>870х820</v>
      </c>
      <c r="G1230" s="436">
        <f>VLOOKUP(B1230,'Tech. sheet (2)'!A:J,10,FALSE)</f>
        <v>1500</v>
      </c>
      <c r="H1230" s="436">
        <f>VLOOKUP(A1230,Register!B:E,4,FALSE)</f>
        <v>20000</v>
      </c>
      <c r="I1230" s="129">
        <v>45369.0</v>
      </c>
      <c r="J1230" s="270"/>
      <c r="K1230" s="270"/>
      <c r="L1230" s="270"/>
      <c r="M1230" s="270"/>
      <c r="N1230" s="270"/>
      <c r="O1230" s="270"/>
      <c r="P1230" s="270"/>
      <c r="Q1230" s="270"/>
      <c r="R1230" s="270"/>
      <c r="S1230" s="270"/>
      <c r="T1230" s="270"/>
      <c r="U1230" s="270"/>
      <c r="V1230" s="270"/>
      <c r="W1230" s="270"/>
      <c r="X1230" s="270"/>
      <c r="Y1230" s="270"/>
      <c r="Z1230" s="270"/>
    </row>
    <row r="1231" ht="15.75" customHeight="1">
      <c r="A1231" s="111" t="s">
        <v>2666</v>
      </c>
      <c r="B1231" s="111" t="str">
        <f>VLOOKUP(A1231,Register!B:D,3,FALSE)</f>
        <v>0,18x860x873 BAO BLANK</v>
      </c>
      <c r="C1231" s="525" t="str">
        <f>VLOOKUP(B1231,'Tech. sheet (2)'!A:G,5,FALSE)</f>
        <v>0,18x860x873 2,0/2,8 TH550</v>
      </c>
      <c r="D1231" s="437" t="str">
        <f>VLOOKUP(B1231,'Tech. sheet (2)'!A:G,6,FALSE)</f>
        <v>M-860-873-180TH550F2820-BAO BLANK </v>
      </c>
      <c r="E1231" s="436" t="str">
        <f>VLOOKUP(B1231,'Tech. sheet (2)'!A:H,8,FALSE)</f>
        <v>СКРОЛЛ</v>
      </c>
      <c r="F1231" s="436" t="str">
        <f>VLOOKUP(B1231,'Tech. sheet (2)'!A:J,9,FALSE)</f>
        <v>903х844</v>
      </c>
      <c r="G1231" s="436">
        <f>VLOOKUP(B1231,'Tech. sheet (2)'!A:J,10,FALSE)</f>
        <v>1500</v>
      </c>
      <c r="H1231" s="436">
        <f>VLOOKUP(A1231,Register!B:E,4,FALSE)</f>
        <v>42000</v>
      </c>
      <c r="I1231" s="129">
        <v>45369.0</v>
      </c>
      <c r="J1231" s="270"/>
      <c r="K1231" s="270"/>
      <c r="L1231" s="270"/>
      <c r="M1231" s="270"/>
      <c r="N1231" s="270"/>
      <c r="O1231" s="270"/>
      <c r="P1231" s="270"/>
      <c r="Q1231" s="270"/>
      <c r="R1231" s="270"/>
      <c r="S1231" s="270"/>
      <c r="T1231" s="270"/>
      <c r="U1231" s="270"/>
      <c r="V1231" s="270"/>
      <c r="W1231" s="270"/>
      <c r="X1231" s="270"/>
      <c r="Y1231" s="270"/>
      <c r="Z1231" s="270"/>
    </row>
    <row r="1232" ht="15.75" customHeight="1">
      <c r="A1232" s="111" t="s">
        <v>2669</v>
      </c>
      <c r="B1232" s="111" t="str">
        <f>VLOOKUP(A1232,Register!B:D,3,FALSE)</f>
        <v>0,20x908x1112 BLANK</v>
      </c>
      <c r="C1232" s="525" t="str">
        <f>VLOOKUP(B1232,'Tech. sheet (2)'!A:G,5,FALSE)</f>
        <v>0,20x908x1112 2,8/2,8 TS260</v>
      </c>
      <c r="D1232" s="437" t="str">
        <f>VLOOKUP(B1232,'Tech. sheet (2)'!A:G,6,FALSE)</f>
        <v>T-908-1112-200TS260S2828-USK BLANK</v>
      </c>
      <c r="E1232" s="436" t="str">
        <f>VLOOKUP(B1232,'Tech. sheet (2)'!A:H,8,FALSE)</f>
        <v>ПРЯМ</v>
      </c>
      <c r="F1232" s="436" t="str">
        <f>VLOOKUP(B1232,'Tech. sheet (2)'!A:J,9,FALSE)</f>
        <v>1088х883</v>
      </c>
      <c r="G1232" s="436">
        <f>VLOOKUP(B1232,'Tech. sheet (2)'!A:J,10,FALSE)</f>
        <v>1100</v>
      </c>
      <c r="H1232" s="436">
        <f>VLOOKUP(A1232,Register!B:E,4,FALSE)</f>
        <v>4300</v>
      </c>
      <c r="I1232" s="129">
        <v>45370.0</v>
      </c>
      <c r="J1232" s="270"/>
      <c r="K1232" s="270"/>
      <c r="L1232" s="270"/>
      <c r="M1232" s="270"/>
      <c r="N1232" s="270"/>
      <c r="O1232" s="270"/>
      <c r="P1232" s="270"/>
      <c r="Q1232" s="270"/>
      <c r="R1232" s="270"/>
      <c r="S1232" s="270"/>
      <c r="T1232" s="270"/>
      <c r="U1232" s="270"/>
      <c r="V1232" s="270"/>
      <c r="W1232" s="270"/>
      <c r="X1232" s="270"/>
      <c r="Y1232" s="270"/>
      <c r="Z1232" s="270"/>
    </row>
    <row r="1233" ht="15.75" customHeight="1">
      <c r="A1233" s="111" t="s">
        <v>2670</v>
      </c>
      <c r="B1233" s="111" t="str">
        <f>VLOOKUP(A1233,Register!B:D,3,FALSE)</f>
        <v>0,155x821x926 BAO BLANK</v>
      </c>
      <c r="C1233" s="525" t="str">
        <f>VLOOKUP(B1233,'Tech. sheet (2)'!A:G,5,FALSE)</f>
        <v>0,155x821x926 2,8/2,8 TH550</v>
      </c>
      <c r="D1233" s="437" t="str">
        <f>VLOOKUP(B1233,'Tech. sheet (2)'!A:G,6,FALSE)</f>
        <v>T-821-926-155TH550F2828-BAO BLANK</v>
      </c>
      <c r="E1233" s="436" t="str">
        <f>VLOOKUP(B1233,'Tech. sheet (2)'!A:H,8,FALSE)</f>
        <v>ПРЯМ</v>
      </c>
      <c r="F1233" s="436" t="str">
        <f>VLOOKUP(B1233,'Tech. sheet (2)'!A:J,9,FALSE)</f>
        <v>917х813/900x771</v>
      </c>
      <c r="G1233" s="436">
        <f>VLOOKUP(B1233,'Tech. sheet (2)'!A:J,10,FALSE)</f>
        <v>1600</v>
      </c>
      <c r="H1233" s="436">
        <f>VLOOKUP(A1233,Register!B:E,4,FALSE)</f>
        <v>17000</v>
      </c>
      <c r="I1233" s="129">
        <v>45370.0</v>
      </c>
      <c r="J1233" s="270"/>
      <c r="K1233" s="270"/>
      <c r="L1233" s="270"/>
      <c r="M1233" s="270"/>
      <c r="N1233" s="270"/>
      <c r="O1233" s="270"/>
      <c r="P1233" s="270"/>
      <c r="Q1233" s="270"/>
      <c r="R1233" s="270"/>
      <c r="S1233" s="270"/>
      <c r="T1233" s="270"/>
      <c r="U1233" s="270"/>
      <c r="V1233" s="270"/>
      <c r="W1233" s="270"/>
      <c r="X1233" s="270"/>
      <c r="Y1233" s="270"/>
      <c r="Z1233" s="270"/>
    </row>
    <row r="1234" ht="15.75" customHeight="1">
      <c r="A1234" s="111" t="s">
        <v>2673</v>
      </c>
      <c r="B1234" s="111" t="str">
        <f>VLOOKUP(A1234,Register!B:D,3,FALSE)</f>
        <v>0,18x896x795 BAO BLANK</v>
      </c>
      <c r="C1234" s="525" t="str">
        <f>VLOOKUP(B1234,'Tech. sheet (2)'!A:G,5,FALSE)</f>
        <v>0,18x896x795 2,8/5,0 TH550</v>
      </c>
      <c r="D1234" s="437" t="str">
        <f>VLOOKUP(B1234,'Tech. sheet (2)'!A:G,6,FALSE)</f>
        <v>T-896-795-180TH550F2850-BAO BLANK</v>
      </c>
      <c r="E1234" s="436" t="str">
        <f>VLOOKUP(B1234,'Tech. sheet (2)'!A:H,8,FALSE)</f>
        <v>ПРЯМ</v>
      </c>
      <c r="F1234" s="436" t="str">
        <f>VLOOKUP(B1234,'Tech. sheet (2)'!A:J,9,FALSE)</f>
        <v>770х869</v>
      </c>
      <c r="G1234" s="436">
        <f>VLOOKUP(B1234,'Tech. sheet (2)'!A:J,10,FALSE)</f>
        <v>1500</v>
      </c>
      <c r="H1234" s="436">
        <f>VLOOKUP(A1234,Register!B:E,4,FALSE)</f>
        <v>19000</v>
      </c>
      <c r="I1234" s="129">
        <v>45370.0</v>
      </c>
      <c r="J1234" s="270"/>
      <c r="K1234" s="270"/>
      <c r="L1234" s="270"/>
      <c r="M1234" s="270"/>
      <c r="N1234" s="270"/>
      <c r="O1234" s="270"/>
      <c r="P1234" s="270"/>
      <c r="Q1234" s="270"/>
      <c r="R1234" s="270"/>
      <c r="S1234" s="270"/>
      <c r="T1234" s="270"/>
      <c r="U1234" s="270"/>
      <c r="V1234" s="270"/>
      <c r="W1234" s="270"/>
      <c r="X1234" s="270"/>
      <c r="Y1234" s="270"/>
      <c r="Z1234" s="270"/>
    </row>
    <row r="1235" ht="15.75" customHeight="1">
      <c r="A1235" s="111" t="s">
        <v>2657</v>
      </c>
      <c r="B1235" s="111" t="str">
        <f>VLOOKUP(A1235,Register!B:D,3,FALSE)</f>
        <v>0,17x896x795 BAO BLANK</v>
      </c>
      <c r="C1235" s="525" t="str">
        <f>VLOOKUP(B1235,'Tech. sheet (2)'!A:G,5,FALSE)</f>
        <v>0,17x896x795 2,8/2,8 TH550</v>
      </c>
      <c r="D1235" s="437" t="str">
        <f>VLOOKUP(B1235,'Tech. sheet (2)'!A:G,6,FALSE)</f>
        <v>T-896-795-170TH550F2828-BAO BLANK</v>
      </c>
      <c r="E1235" s="436" t="str">
        <f>VLOOKUP(B1235,'Tech. sheet (2)'!A:H,8,FALSE)</f>
        <v>ПРЯМ</v>
      </c>
      <c r="F1235" s="436" t="str">
        <f>VLOOKUP(B1235,'Tech. sheet (2)'!A:J,9,FALSE)</f>
        <v>770х869</v>
      </c>
      <c r="G1235" s="436">
        <f>VLOOKUP(B1235,'Tech. sheet (2)'!A:J,10,FALSE)</f>
        <v>1500</v>
      </c>
      <c r="H1235" s="436">
        <f>VLOOKUP(A1235,Register!B:E,4,FALSE)</f>
        <v>6000</v>
      </c>
      <c r="I1235" s="129">
        <v>45370.0</v>
      </c>
      <c r="J1235" s="270"/>
      <c r="K1235" s="270"/>
      <c r="L1235" s="270"/>
      <c r="M1235" s="270"/>
      <c r="N1235" s="270"/>
      <c r="O1235" s="270"/>
      <c r="P1235" s="270"/>
      <c r="Q1235" s="270"/>
      <c r="R1235" s="270"/>
      <c r="S1235" s="270"/>
      <c r="T1235" s="270"/>
      <c r="U1235" s="270"/>
      <c r="V1235" s="270"/>
      <c r="W1235" s="270"/>
      <c r="X1235" s="270"/>
      <c r="Y1235" s="270"/>
      <c r="Z1235" s="270"/>
    </row>
    <row r="1236" ht="15.75" customHeight="1">
      <c r="A1236" s="111" t="s">
        <v>2674</v>
      </c>
      <c r="B1236" s="111" t="str">
        <f>VLOOKUP(A1236,Register!B:D,3,FALSE)</f>
        <v>0,19x895x907 BLANK</v>
      </c>
      <c r="C1236" s="525" t="str">
        <f>VLOOKUP(B1236,'Tech. sheet (2)'!A:G,5,FALSE)</f>
        <v>0,19x895x907 2,8/2,0 TH550</v>
      </c>
      <c r="D1236" s="437" t="str">
        <f>VLOOKUP(B1236,'Tech. sheet (2)'!A:G,6,FALSE)</f>
        <v>M-895-907-190TH550F2820-HBI BLANK</v>
      </c>
      <c r="E1236" s="436" t="str">
        <f>VLOOKUP(B1236,'Tech. sheet (2)'!A:H,8,FALSE)</f>
        <v>СКРОЛЛ</v>
      </c>
      <c r="F1236" s="436" t="str">
        <f>VLOOKUP(B1236,'Tech. sheet (2)'!A:J,9,FALSE)</f>
        <v>932х870</v>
      </c>
      <c r="G1236" s="436">
        <f>VLOOKUP(B1236,'Tech. sheet (2)'!A:J,10,FALSE)</f>
        <v>1500</v>
      </c>
      <c r="H1236" s="436">
        <v>30000.0</v>
      </c>
      <c r="I1236" s="129">
        <v>45370.0</v>
      </c>
      <c r="J1236" s="270"/>
      <c r="K1236" s="270"/>
      <c r="L1236" s="270"/>
      <c r="M1236" s="270"/>
      <c r="N1236" s="270"/>
      <c r="O1236" s="270"/>
      <c r="P1236" s="270"/>
      <c r="Q1236" s="270"/>
      <c r="R1236" s="270"/>
      <c r="S1236" s="270"/>
      <c r="T1236" s="270"/>
      <c r="U1236" s="270"/>
      <c r="V1236" s="270"/>
      <c r="W1236" s="270"/>
      <c r="X1236" s="270"/>
      <c r="Y1236" s="270"/>
      <c r="Z1236" s="270"/>
    </row>
    <row r="1237" ht="15.75" customHeight="1">
      <c r="A1237" s="111" t="s">
        <v>2675</v>
      </c>
      <c r="B1237" s="111" t="str">
        <f>VLOOKUP(A1237,Register!B:D,3,FALSE)</f>
        <v>0,19x895x907 BLANK</v>
      </c>
      <c r="C1237" s="525" t="str">
        <f>VLOOKUP(B1237,'Tech. sheet (2)'!A:G,5,FALSE)</f>
        <v>0,19x895x907 2,8/2,0 TH550</v>
      </c>
      <c r="D1237" s="437" t="str">
        <f>VLOOKUP(B1237,'Tech. sheet (2)'!A:G,6,FALSE)</f>
        <v>M-895-907-190TH550F2820-HBI BLANK</v>
      </c>
      <c r="E1237" s="436" t="str">
        <f>VLOOKUP(B1237,'Tech. sheet (2)'!A:H,8,FALSE)</f>
        <v>СКРОЛЛ</v>
      </c>
      <c r="F1237" s="436" t="str">
        <f>VLOOKUP(B1237,'Tech. sheet (2)'!A:J,9,FALSE)</f>
        <v>932х870</v>
      </c>
      <c r="G1237" s="436">
        <f>VLOOKUP(B1237,'Tech. sheet (2)'!A:J,10,FALSE)</f>
        <v>1500</v>
      </c>
      <c r="H1237" s="436">
        <f>VLOOKUP(A1237,Register!B:E,4,FALSE)</f>
        <v>30000</v>
      </c>
      <c r="I1237" s="129">
        <v>45370.0</v>
      </c>
      <c r="J1237" s="270"/>
      <c r="K1237" s="270"/>
      <c r="L1237" s="270"/>
      <c r="M1237" s="270"/>
      <c r="N1237" s="270"/>
      <c r="O1237" s="270"/>
      <c r="P1237" s="270"/>
      <c r="Q1237" s="270"/>
      <c r="R1237" s="270"/>
      <c r="S1237" s="270"/>
      <c r="T1237" s="270"/>
      <c r="U1237" s="270"/>
      <c r="V1237" s="270"/>
      <c r="W1237" s="270"/>
      <c r="X1237" s="270"/>
      <c r="Y1237" s="270"/>
      <c r="Z1237" s="270"/>
    </row>
    <row r="1238" ht="15.75" customHeight="1">
      <c r="A1238" s="111" t="s">
        <v>2667</v>
      </c>
      <c r="B1238" s="111" t="str">
        <f>VLOOKUP(A1238,Register!B:D,3,FALSE)</f>
        <v>OT96 ALU/C 0,18 USK auto</v>
      </c>
      <c r="C1238" s="525" t="str">
        <f>VLOOKUP(B1238,'Tech. sheet (2)'!A:G,5,FALSE)</f>
        <v>0,18x808x908 2,8/2,8 TH550</v>
      </c>
      <c r="D1238" s="437" t="str">
        <f>VLOOKUP(B1238,'Tech. sheet (2)'!A:G,6,FALSE)</f>
        <v>M-808-908-180TH550S2828-USK</v>
      </c>
      <c r="E1238" s="436" t="str">
        <f>VLOOKUP(B1238,'Tech. sheet (2)'!A:H,8,FALSE)</f>
        <v>СКРОЛЛ</v>
      </c>
      <c r="F1238" s="436" t="str">
        <f>VLOOKUP(B1238,'Tech. sheet (2)'!A:J,9,FALSE)</f>
        <v>900х771</v>
      </c>
      <c r="G1238" s="436">
        <f>VLOOKUP(B1238,'Tech. sheet (2)'!A:J,10,FALSE)</f>
        <v>1600</v>
      </c>
      <c r="H1238" s="436">
        <f>VLOOKUP(A1238,Register!B:E,4,FALSE)</f>
        <v>20000</v>
      </c>
      <c r="I1238" s="129">
        <v>45376.0</v>
      </c>
      <c r="J1238" s="270"/>
      <c r="K1238" s="270"/>
      <c r="L1238" s="270"/>
      <c r="M1238" s="270"/>
      <c r="N1238" s="270"/>
      <c r="O1238" s="270"/>
      <c r="P1238" s="270"/>
      <c r="Q1238" s="270"/>
      <c r="R1238" s="270"/>
      <c r="S1238" s="270"/>
      <c r="T1238" s="270"/>
      <c r="U1238" s="270"/>
      <c r="V1238" s="270"/>
      <c r="W1238" s="270"/>
      <c r="X1238" s="270"/>
      <c r="Y1238" s="270"/>
      <c r="Z1238" s="270"/>
    </row>
    <row r="1239" ht="15.75" customHeight="1">
      <c r="A1239" s="111" t="s">
        <v>2668</v>
      </c>
      <c r="B1239" s="111" t="str">
        <f>VLOOKUP(A1239,Register!B:D,3,FALSE)</f>
        <v>OT96 ALU/C 0,18 HBI auto</v>
      </c>
      <c r="C1239" s="525" t="str">
        <f>VLOOKUP(B1239,'Tech. sheet (2)'!A:G,5,FALSE)</f>
        <v>0,18x808x908 2,8/2,8 TH550</v>
      </c>
      <c r="D1239" s="437" t="str">
        <f>VLOOKUP(B1239,'Tech. sheet (2)'!A:G,6,FALSE)</f>
        <v>M-808-908-180TH550S2828-HBI</v>
      </c>
      <c r="E1239" s="436" t="str">
        <f>VLOOKUP(B1239,'Tech. sheet (2)'!A:H,8,FALSE)</f>
        <v>СКРОЛЛ</v>
      </c>
      <c r="F1239" s="436" t="str">
        <f>VLOOKUP(B1239,'Tech. sheet (2)'!A:J,9,FALSE)</f>
        <v>900х771</v>
      </c>
      <c r="G1239" s="436">
        <f>VLOOKUP(B1239,'Tech. sheet (2)'!A:J,10,FALSE)</f>
        <v>1600</v>
      </c>
      <c r="H1239" s="436">
        <f>VLOOKUP(A1239,Register!B:E,4,FALSE)</f>
        <v>20000</v>
      </c>
      <c r="I1239" s="129">
        <v>45376.0</v>
      </c>
      <c r="J1239" s="270"/>
      <c r="K1239" s="270"/>
      <c r="L1239" s="270"/>
      <c r="M1239" s="270"/>
      <c r="N1239" s="270"/>
      <c r="O1239" s="270"/>
      <c r="P1239" s="270"/>
      <c r="Q1239" s="270"/>
      <c r="R1239" s="270"/>
      <c r="S1239" s="270"/>
      <c r="T1239" s="270"/>
      <c r="U1239" s="270"/>
      <c r="V1239" s="270"/>
      <c r="W1239" s="270"/>
      <c r="X1239" s="270"/>
      <c r="Y1239" s="270"/>
      <c r="Z1239" s="270"/>
    </row>
    <row r="1240" ht="15.75" customHeight="1">
      <c r="A1240" s="111" t="s">
        <v>2682</v>
      </c>
      <c r="B1240" s="111" t="str">
        <f>VLOOKUP(A1240,Register!B:D,3,FALSE)</f>
        <v>OT153-ELQ1542A3A BAO</v>
      </c>
      <c r="C1240" s="525" t="str">
        <f>VLOOKUP(B1240,'Tech. sheet (2)'!A:G,5,FALSE)</f>
        <v>0,27x950x876 5,6/2,8 TH435 </v>
      </c>
      <c r="D1240" s="437" t="str">
        <f>VLOOKUP(B1240,'Tech. sheet (2)'!A:G,6,FALSE)</f>
        <v>M-950-876-270TH435F5628-BAO</v>
      </c>
      <c r="E1240" s="436" t="str">
        <f>VLOOKUP(B1240,'Tech. sheet (2)'!A:H,8,FALSE)</f>
        <v>СКРОЛЛ</v>
      </c>
      <c r="F1240" s="436" t="str">
        <f>VLOOKUP(B1240,'Tech. sheet (2)'!A:J,9,FALSE)</f>
        <v>920х935</v>
      </c>
      <c r="G1240" s="436">
        <f>VLOOKUP(B1240,'Tech. sheet (2)'!A:J,10,FALSE)</f>
        <v>1100</v>
      </c>
      <c r="H1240" s="436">
        <f>VLOOKUP(A1240,Register!B:E,4,FALSE)</f>
        <v>15000</v>
      </c>
      <c r="I1240" s="129">
        <v>45376.0</v>
      </c>
      <c r="J1240" s="270"/>
      <c r="K1240" s="270"/>
      <c r="L1240" s="270"/>
      <c r="M1240" s="270"/>
      <c r="N1240" s="270"/>
      <c r="O1240" s="270"/>
      <c r="P1240" s="270"/>
      <c r="Q1240" s="270"/>
      <c r="R1240" s="270"/>
      <c r="S1240" s="270"/>
      <c r="T1240" s="270"/>
      <c r="U1240" s="270"/>
      <c r="V1240" s="270"/>
      <c r="W1240" s="270"/>
      <c r="X1240" s="270"/>
      <c r="Y1240" s="270"/>
      <c r="Z1240" s="270"/>
    </row>
    <row r="1241" ht="15.75" customHeight="1">
      <c r="A1241" s="111" t="s">
        <v>2683</v>
      </c>
      <c r="B1241" s="111" t="str">
        <f>VLOOKUP(A1241,Register!B:D,3,FALSE)</f>
        <v>0,16x942x790 ALU/С</v>
      </c>
      <c r="C1241" s="525" t="str">
        <f>VLOOKUP(B1241,'Tech. sheet (2)'!A:G,5,FALSE)</f>
        <v>0,16x942x790 2,0/2,0 TS340</v>
      </c>
      <c r="D1241" s="437" t="str">
        <f>VLOOKUP(B1241,'Tech. sheet (2)'!A:G,6,FALSE)</f>
        <v>M-942-790-160TS340S2020-RAS</v>
      </c>
      <c r="E1241" s="436" t="str">
        <f>VLOOKUP(B1241,'Tech. sheet (2)'!A:H,8,FALSE)</f>
        <v>СКРОЛЛ</v>
      </c>
      <c r="F1241" s="436" t="str">
        <f>VLOOKUP(B1241,'Tech. sheet (2)'!A:J,9,FALSE)</f>
        <v>830х917</v>
      </c>
      <c r="G1241" s="436">
        <f>VLOOKUP(B1241,'Tech. sheet (2)'!A:J,10,FALSE)</f>
        <v>1700</v>
      </c>
      <c r="H1241" s="436">
        <f>VLOOKUP(A1241,Register!B:E,4,FALSE)</f>
        <v>40000</v>
      </c>
      <c r="I1241" s="129">
        <v>45376.0</v>
      </c>
      <c r="J1241" s="270"/>
      <c r="K1241" s="270"/>
      <c r="L1241" s="270"/>
      <c r="M1241" s="270"/>
      <c r="N1241" s="270"/>
      <c r="O1241" s="270"/>
      <c r="P1241" s="270"/>
      <c r="Q1241" s="270"/>
      <c r="R1241" s="270"/>
      <c r="S1241" s="270"/>
      <c r="T1241" s="270"/>
      <c r="U1241" s="270"/>
      <c r="V1241" s="270"/>
      <c r="W1241" s="270"/>
      <c r="X1241" s="270"/>
      <c r="Y1241" s="270"/>
      <c r="Z1241" s="270"/>
    </row>
    <row r="1242" ht="15.75" customHeight="1">
      <c r="A1242" s="111" t="s">
        <v>2684</v>
      </c>
      <c r="B1242" s="111" t="str">
        <f>VLOOKUP(A1242,Register!B:D,3,FALSE)</f>
        <v>0,14x913x766 USK A08</v>
      </c>
      <c r="C1242" s="525" t="str">
        <f>VLOOKUP(B1242,'Tech. sheet (2)'!A:G,5,FALSE)</f>
        <v>0,14x913x766 2,0/2,0 TS480</v>
      </c>
      <c r="D1242" s="437" t="str">
        <f>VLOOKUP(B1242,'Tech. sheet (2)'!A:G,6,FALSE)</f>
        <v>M-913-766-140TS480S2020-USK</v>
      </c>
      <c r="E1242" s="436" t="str">
        <f>VLOOKUP(B1242,'Tech. sheet (2)'!A:H,8,FALSE)</f>
        <v>СКРОЛЛ</v>
      </c>
      <c r="F1242" s="436" t="str">
        <f>VLOOKUP(B1242,'Tech. sheet (2)'!A:J,9,FALSE)</f>
        <v>770х869</v>
      </c>
      <c r="G1242" s="436">
        <f>VLOOKUP(B1242,'Tech. sheet (2)'!A:J,10,FALSE)</f>
        <v>1500</v>
      </c>
      <c r="H1242" s="436">
        <f>VLOOKUP(A1242,Register!B:E,4,FALSE)</f>
        <v>16000</v>
      </c>
      <c r="I1242" s="129">
        <v>45376.0</v>
      </c>
      <c r="J1242" s="270"/>
      <c r="K1242" s="270"/>
      <c r="L1242" s="270"/>
      <c r="M1242" s="270"/>
      <c r="N1242" s="270"/>
      <c r="O1242" s="270"/>
      <c r="P1242" s="270"/>
      <c r="Q1242" s="270"/>
      <c r="R1242" s="270"/>
      <c r="S1242" s="270"/>
      <c r="T1242" s="270"/>
      <c r="U1242" s="270"/>
      <c r="V1242" s="270"/>
      <c r="W1242" s="270"/>
      <c r="X1242" s="270"/>
      <c r="Y1242" s="270"/>
      <c r="Z1242" s="270"/>
    </row>
    <row r="1243" ht="15.75" customHeight="1">
      <c r="A1243" s="111" t="s">
        <v>2686</v>
      </c>
      <c r="B1243" s="111" t="str">
        <f>VLOOKUP(A1243,Register!B:D,3,FALSE)</f>
        <v>0,17x838x942 ALU/С BAO</v>
      </c>
      <c r="C1243" s="525" t="str">
        <f>VLOOKUP(B1243,'Tech. sheet (2)'!A:G,5,FALSE)</f>
        <v>0,17x838x942 2,0/2,8 TH550</v>
      </c>
      <c r="D1243" s="437" t="str">
        <f>VLOOKUP(B1243,'Tech. sheet (2)'!A:G,6,FALSE)</f>
        <v>T-838-942-170TH550F2820-BAO</v>
      </c>
      <c r="E1243" s="436" t="str">
        <f>VLOOKUP(B1243,'Tech. sheet (2)'!A:H,8,FALSE)</f>
        <v>ПРЯМ</v>
      </c>
      <c r="F1243" s="436" t="str">
        <f>VLOOKUP(B1243,'Tech. sheet (2)'!A:J,9,FALSE)</f>
        <v>917х813</v>
      </c>
      <c r="G1243" s="436">
        <f>VLOOKUP(B1243,'Tech. sheet (2)'!A:J,10,FALSE)</f>
        <v>1500</v>
      </c>
      <c r="H1243" s="436">
        <f>VLOOKUP(A1243,Register!B:E,4,FALSE)</f>
        <v>27000</v>
      </c>
      <c r="I1243" s="129">
        <v>45377.0</v>
      </c>
      <c r="J1243" s="270"/>
      <c r="K1243" s="270"/>
      <c r="L1243" s="270"/>
      <c r="M1243" s="270"/>
      <c r="N1243" s="270"/>
      <c r="O1243" s="270"/>
      <c r="P1243" s="270"/>
      <c r="Q1243" s="270"/>
      <c r="R1243" s="270"/>
      <c r="S1243" s="270"/>
      <c r="T1243" s="270"/>
      <c r="U1243" s="270"/>
      <c r="V1243" s="270"/>
      <c r="W1243" s="270"/>
      <c r="X1243" s="270"/>
      <c r="Y1243" s="270"/>
      <c r="Z1243" s="270"/>
    </row>
    <row r="1244" ht="15.75" customHeight="1">
      <c r="A1244" s="111" t="s">
        <v>2688</v>
      </c>
      <c r="B1244" s="111" t="str">
        <f>VLOOKUP(A1244,Register!B:D,3,FALSE)</f>
        <v>0,14x975x925 G/C USK</v>
      </c>
      <c r="C1244" s="525" t="str">
        <f>VLOOKUP(B1244,'Tech. sheet (2)'!A:G,5,FALSE)</f>
        <v>0,14x975x925 2,8/2,8 TS550</v>
      </c>
      <c r="D1244" s="437" t="str">
        <f>VLOOKUP(B1244,'Tech. sheet (2)'!A:G,6,FALSE)</f>
        <v>T-975-925-140TS550S2828-USK</v>
      </c>
      <c r="E1244" s="436" t="str">
        <f>VLOOKUP(B1244,'Tech. sheet (2)'!A:H,8,FALSE)</f>
        <v>ПРЯМ</v>
      </c>
      <c r="F1244" s="436" t="str">
        <f>VLOOKUP(B1244,'Tech. sheet (2)'!A:J,9,FALSE)</f>
        <v>900 х 950</v>
      </c>
      <c r="G1244" s="436">
        <f>VLOOKUP(B1244,'Tech. sheet (2)'!A:J,10,FALSE)</f>
        <v>1500</v>
      </c>
      <c r="H1244" s="436">
        <f>VLOOKUP(A1244,Register!B:E,4,FALSE)</f>
        <v>20000</v>
      </c>
      <c r="I1244" s="129">
        <v>45378.0</v>
      </c>
      <c r="J1244" s="270"/>
      <c r="K1244" s="270"/>
      <c r="L1244" s="270"/>
      <c r="M1244" s="270"/>
      <c r="N1244" s="270"/>
      <c r="O1244" s="270"/>
      <c r="P1244" s="270"/>
      <c r="Q1244" s="270"/>
      <c r="R1244" s="270"/>
      <c r="S1244" s="270"/>
      <c r="T1244" s="270"/>
      <c r="U1244" s="270"/>
      <c r="V1244" s="270"/>
      <c r="W1244" s="270"/>
      <c r="X1244" s="270"/>
      <c r="Y1244" s="270"/>
      <c r="Z1244" s="270"/>
    </row>
    <row r="1245" ht="15.75" customHeight="1">
      <c r="A1245" s="111" t="s">
        <v>2689</v>
      </c>
      <c r="B1245" s="111" t="str">
        <f>VLOOKUP(A1245,Register!B:D,3,FALSE)</f>
        <v>0,155x821x926 HBI BLANK</v>
      </c>
      <c r="C1245" s="525" t="str">
        <f>VLOOKUP(B1245,'Tech. sheet (2)'!A:G,5,FALSE)</f>
        <v>0,155x821x926 2,8/2,8 TH550</v>
      </c>
      <c r="D1245" s="437" t="str">
        <f>VLOOKUP(B1245,'Tech. sheet (2)'!A:G,6,FALSE)</f>
        <v>T-821-926-155TH550F2828-HBI BLANK</v>
      </c>
      <c r="E1245" s="436" t="str">
        <f>VLOOKUP(B1245,'Tech. sheet (2)'!A:H,8,FALSE)</f>
        <v>ПРЯМ</v>
      </c>
      <c r="F1245" s="436" t="str">
        <f>VLOOKUP(B1245,'Tech. sheet (2)'!A:J,9,FALSE)</f>
        <v>917х813/900x771</v>
      </c>
      <c r="G1245" s="436">
        <f>VLOOKUP(B1245,'Tech. sheet (2)'!A:J,10,FALSE)</f>
        <v>1600</v>
      </c>
      <c r="H1245" s="436">
        <f>VLOOKUP(A1245,Register!B:E,4,FALSE)</f>
        <v>22000</v>
      </c>
      <c r="I1245" s="129">
        <v>45378.0</v>
      </c>
      <c r="J1245" s="270"/>
      <c r="K1245" s="270"/>
      <c r="L1245" s="270"/>
      <c r="M1245" s="270"/>
      <c r="N1245" s="270"/>
      <c r="O1245" s="270"/>
      <c r="P1245" s="270"/>
      <c r="Q1245" s="270"/>
      <c r="R1245" s="270"/>
      <c r="S1245" s="270"/>
      <c r="T1245" s="270"/>
      <c r="U1245" s="270"/>
      <c r="V1245" s="270"/>
      <c r="W1245" s="270"/>
      <c r="X1245" s="270"/>
      <c r="Y1245" s="270"/>
      <c r="Z1245" s="270"/>
    </row>
    <row r="1246" ht="15.75" customHeight="1">
      <c r="A1246" s="111" t="s">
        <v>2690</v>
      </c>
      <c r="B1246" s="111" t="str">
        <f>VLOOKUP(A1246,Register!B:D,3,FALSE)</f>
        <v>0,16x942x790 ALU/С</v>
      </c>
      <c r="C1246" s="525" t="str">
        <f>VLOOKUP(B1246,'Tech. sheet (2)'!A:G,5,FALSE)</f>
        <v>0,16x942x790 2,0/2,0 TS340</v>
      </c>
      <c r="D1246" s="437" t="str">
        <f>VLOOKUP(B1246,'Tech. sheet (2)'!A:G,6,FALSE)</f>
        <v>M-942-790-160TS340S2020-RAS</v>
      </c>
      <c r="E1246" s="436" t="str">
        <f>VLOOKUP(B1246,'Tech. sheet (2)'!A:H,8,FALSE)</f>
        <v>СКРОЛЛ</v>
      </c>
      <c r="F1246" s="436" t="str">
        <f>VLOOKUP(B1246,'Tech. sheet (2)'!A:J,9,FALSE)</f>
        <v>830х917</v>
      </c>
      <c r="G1246" s="436">
        <f>VLOOKUP(B1246,'Tech. sheet (2)'!A:J,10,FALSE)</f>
        <v>1700</v>
      </c>
      <c r="H1246" s="436">
        <f>VLOOKUP(A1246,Register!B:E,4,FALSE)</f>
        <v>28000</v>
      </c>
      <c r="I1246" s="129">
        <v>45378.0</v>
      </c>
      <c r="J1246" s="270"/>
      <c r="K1246" s="270"/>
      <c r="L1246" s="270"/>
      <c r="M1246" s="270"/>
      <c r="N1246" s="270"/>
      <c r="O1246" s="270"/>
      <c r="P1246" s="270"/>
      <c r="Q1246" s="270"/>
      <c r="R1246" s="270"/>
      <c r="S1246" s="270"/>
      <c r="T1246" s="270"/>
      <c r="U1246" s="270"/>
      <c r="V1246" s="270"/>
      <c r="W1246" s="270"/>
      <c r="X1246" s="270"/>
      <c r="Y1246" s="270"/>
      <c r="Z1246" s="270"/>
    </row>
    <row r="1247" ht="15.75" customHeight="1">
      <c r="A1247" s="111" t="s">
        <v>2691</v>
      </c>
      <c r="B1247" s="111" t="str">
        <f>VLOOKUP(A1247,Register!B:D,3,FALSE)</f>
        <v>0,16x920x778 RAS BLANK</v>
      </c>
      <c r="C1247" s="525" t="str">
        <f>VLOOKUP(B1247,'Tech. sheet (2)'!A:G,5,FALSE)</f>
        <v>0,16x920x778 2,8/2,8 TS340</v>
      </c>
      <c r="D1247" s="437" t="str">
        <f>VLOOKUP(B1247,'Tech. sheet (2)'!A:G,6,FALSE)</f>
        <v>M-920-778-160TS340S2828-RAS BLANK</v>
      </c>
      <c r="E1247" s="436" t="str">
        <f>VLOOKUP(B1247,'Tech. sheet (2)'!A:H,8,FALSE)</f>
        <v>СКРОЛЛ</v>
      </c>
      <c r="F1247" s="436" t="str">
        <f>VLOOKUP(B1247,'Tech. sheet (2)'!A:J,9,FALSE)</f>
        <v>818х895</v>
      </c>
      <c r="G1247" s="436">
        <f>VLOOKUP(B1247,'Tech. sheet (2)'!A:J,10,FALSE)</f>
        <v>1600</v>
      </c>
      <c r="H1247" s="436">
        <f>VLOOKUP(A1247,Register!B:E,4,FALSE)</f>
        <v>20000</v>
      </c>
      <c r="I1247" s="129">
        <v>45378.0</v>
      </c>
      <c r="J1247" s="270"/>
      <c r="K1247" s="270"/>
      <c r="L1247" s="270"/>
      <c r="M1247" s="270"/>
      <c r="N1247" s="270"/>
      <c r="O1247" s="270"/>
      <c r="P1247" s="270"/>
      <c r="Q1247" s="270"/>
      <c r="R1247" s="270"/>
      <c r="S1247" s="270"/>
      <c r="T1247" s="270"/>
      <c r="U1247" s="270"/>
      <c r="V1247" s="270"/>
      <c r="W1247" s="270"/>
      <c r="X1247" s="270"/>
      <c r="Y1247" s="270"/>
      <c r="Z1247" s="270"/>
    </row>
    <row r="1248" ht="15.75" customHeight="1">
      <c r="A1248" s="111" t="s">
        <v>2692</v>
      </c>
      <c r="B1248" s="111" t="str">
        <f>VLOOKUP(A1248,Register!B:D,3,FALSE)</f>
        <v>0,14x920x778 RAS 21EK05</v>
      </c>
      <c r="C1248" s="525" t="str">
        <f>VLOOKUP(B1248,'Tech. sheet (2)'!A:G,5,FALSE)</f>
        <v>0,14x920x778 2,8/2,8 TS340</v>
      </c>
      <c r="D1248" s="437" t="str">
        <f>VLOOKUP(B1248,'Tech. sheet (2)'!A:G,6,FALSE)</f>
        <v>M-920-778-140TS340S2828-RAS</v>
      </c>
      <c r="E1248" s="436" t="str">
        <f>VLOOKUP(B1248,'Tech. sheet (2)'!A:H,8,FALSE)</f>
        <v>СКРОЛЛ</v>
      </c>
      <c r="F1248" s="436" t="str">
        <f>VLOOKUP(B1248,'Tech. sheet (2)'!A:J,9,FALSE)</f>
        <v>818х895</v>
      </c>
      <c r="G1248" s="436">
        <f>VLOOKUP(B1248,'Tech. sheet (2)'!A:J,10,FALSE)</f>
        <v>1600</v>
      </c>
      <c r="H1248" s="436">
        <f>VLOOKUP(A1248,Register!B:E,4,FALSE)</f>
        <v>20000</v>
      </c>
      <c r="I1248" s="129">
        <v>45378.0</v>
      </c>
      <c r="J1248" s="270"/>
      <c r="K1248" s="270"/>
      <c r="L1248" s="270"/>
      <c r="M1248" s="270"/>
      <c r="N1248" s="270"/>
      <c r="O1248" s="270"/>
      <c r="P1248" s="270"/>
      <c r="Q1248" s="270"/>
      <c r="R1248" s="270"/>
      <c r="S1248" s="270"/>
      <c r="T1248" s="270"/>
      <c r="U1248" s="270"/>
      <c r="V1248" s="270"/>
      <c r="W1248" s="270"/>
      <c r="X1248" s="270"/>
      <c r="Y1248" s="270"/>
      <c r="Z1248" s="270"/>
    </row>
    <row r="1249" ht="15.75" customHeight="1">
      <c r="A1249" s="111" t="s">
        <v>2694</v>
      </c>
      <c r="B1249" s="111" t="str">
        <f>VLOOKUP(A1249,Register!B:D,3,FALSE)</f>
        <v>OT96 ALU/C 0,18 HBI auto</v>
      </c>
      <c r="C1249" s="525" t="str">
        <f>VLOOKUP(B1249,'Tech. sheet (2)'!A:G,5,FALSE)</f>
        <v>0,18x808x908 2,8/2,8 TH550</v>
      </c>
      <c r="D1249" s="437" t="str">
        <f>VLOOKUP(B1249,'Tech. sheet (2)'!A:G,6,FALSE)</f>
        <v>M-808-908-180TH550S2828-HBI</v>
      </c>
      <c r="E1249" s="436" t="str">
        <f>VLOOKUP(B1249,'Tech. sheet (2)'!A:H,8,FALSE)</f>
        <v>СКРОЛЛ</v>
      </c>
      <c r="F1249" s="436" t="str">
        <f>VLOOKUP(B1249,'Tech. sheet (2)'!A:J,9,FALSE)</f>
        <v>900х771</v>
      </c>
      <c r="G1249" s="436">
        <f>VLOOKUP(B1249,'Tech. sheet (2)'!A:J,10,FALSE)</f>
        <v>1600</v>
      </c>
      <c r="H1249" s="436">
        <f>VLOOKUP(A1249,Register!B:E,4,FALSE)</f>
        <v>18000</v>
      </c>
      <c r="I1249" s="129">
        <v>45378.0</v>
      </c>
      <c r="J1249" s="270"/>
      <c r="K1249" s="270"/>
      <c r="L1249" s="270"/>
      <c r="M1249" s="270"/>
      <c r="N1249" s="270"/>
      <c r="O1249" s="270"/>
      <c r="P1249" s="270"/>
      <c r="Q1249" s="270"/>
      <c r="R1249" s="270"/>
      <c r="S1249" s="270"/>
      <c r="T1249" s="270"/>
      <c r="U1249" s="270"/>
      <c r="V1249" s="270"/>
      <c r="W1249" s="270"/>
      <c r="X1249" s="270"/>
      <c r="Y1249" s="270"/>
      <c r="Z1249" s="270"/>
    </row>
    <row r="1250" ht="15.75" customHeight="1">
      <c r="A1250" s="111" t="s">
        <v>2707</v>
      </c>
      <c r="B1250" s="111" t="str">
        <f>VLOOKUP(A1250,Register!B:D,3,FALSE)</f>
        <v>OT062-ELQ6216A3A BAO</v>
      </c>
      <c r="C1250" s="525" t="str">
        <f>VLOOKUP(B1250,'Tech. sheet (2)'!A:G,5,FALSE)</f>
        <v>0,16x954x848 2,8/2,8 TH520</v>
      </c>
      <c r="D1250" s="437" t="str">
        <f>VLOOKUP(B1250,'Tech. sheet (2)'!A:G,6,FALSE)</f>
        <v>M-954-848-160TH520S2828-BAO</v>
      </c>
      <c r="E1250" s="436" t="str">
        <f>VLOOKUP(B1250,'Tech. sheet (2)'!A:H,8,FALSE)</f>
        <v>СКРОЛЛ</v>
      </c>
      <c r="F1250" s="436" t="str">
        <f>VLOOKUP(B1250,'Tech. sheet (2)'!A:J,9,FALSE)</f>
        <v>830x917</v>
      </c>
      <c r="G1250" s="436">
        <f>VLOOKUP(B1250,'Tech. sheet (2)'!A:J,10,FALSE)</f>
        <v>1500</v>
      </c>
      <c r="H1250" s="436">
        <f>VLOOKUP(A1250,Register!B:E,4,FALSE)</f>
        <v>30000</v>
      </c>
      <c r="I1250" s="129">
        <v>45384.0</v>
      </c>
      <c r="J1250" s="270"/>
      <c r="K1250" s="270"/>
      <c r="L1250" s="270"/>
      <c r="M1250" s="270"/>
      <c r="N1250" s="270"/>
      <c r="O1250" s="270"/>
      <c r="P1250" s="270"/>
      <c r="Q1250" s="270"/>
      <c r="R1250" s="270"/>
      <c r="S1250" s="270"/>
      <c r="T1250" s="270"/>
      <c r="U1250" s="270"/>
      <c r="V1250" s="270"/>
      <c r="W1250" s="270"/>
      <c r="X1250" s="270"/>
      <c r="Y1250" s="270"/>
      <c r="Z1250" s="270"/>
    </row>
    <row r="1251" ht="15.75" customHeight="1">
      <c r="A1251" s="111" t="s">
        <v>2708</v>
      </c>
      <c r="B1251" s="111" t="str">
        <f>VLOOKUP(A1251,Register!B:D,3,FALSE)</f>
        <v>OT062-20EK05 BAO</v>
      </c>
      <c r="C1251" s="525" t="str">
        <f>VLOOKUP(B1251,'Tech. sheet (2)'!A:G,5,FALSE)</f>
        <v>0,17x954x848 2,8/2,8 TH435</v>
      </c>
      <c r="D1251" s="437" t="str">
        <f>VLOOKUP(B1251,'Tech. sheet (2)'!A:G,6,FALSE)</f>
        <v>M-954-848-170TH435S2828-BAO</v>
      </c>
      <c r="E1251" s="436" t="str">
        <f>VLOOKUP(B1251,'Tech. sheet (2)'!A:H,8,FALSE)</f>
        <v>СКРОЛЛ</v>
      </c>
      <c r="F1251" s="436" t="str">
        <f>VLOOKUP(B1251,'Tech. sheet (2)'!A:J,9,FALSE)</f>
        <v>830x917</v>
      </c>
      <c r="G1251" s="436">
        <f>VLOOKUP(B1251,'Tech. sheet (2)'!A:J,10,FALSE)</f>
        <v>1500</v>
      </c>
      <c r="H1251" s="436">
        <f>VLOOKUP(A1251,Register!B:E,4,FALSE)</f>
        <v>5000</v>
      </c>
      <c r="I1251" s="129">
        <v>45384.0</v>
      </c>
      <c r="J1251" s="270"/>
      <c r="K1251" s="270"/>
      <c r="L1251" s="270"/>
      <c r="M1251" s="270"/>
      <c r="N1251" s="270"/>
      <c r="O1251" s="270"/>
      <c r="P1251" s="270"/>
      <c r="Q1251" s="270"/>
      <c r="R1251" s="270"/>
      <c r="S1251" s="270"/>
      <c r="T1251" s="270"/>
      <c r="U1251" s="270"/>
      <c r="V1251" s="270"/>
      <c r="W1251" s="270"/>
      <c r="X1251" s="270"/>
      <c r="Y1251" s="270"/>
      <c r="Z1251" s="270"/>
    </row>
    <row r="1252" ht="15.75" customHeight="1">
      <c r="A1252" s="111" t="s">
        <v>2709</v>
      </c>
      <c r="B1252" s="111" t="str">
        <f>VLOOKUP(A1252,Register!B:D,3,FALSE)</f>
        <v>OT062-20EK05 HBI</v>
      </c>
      <c r="C1252" s="525" t="str">
        <f>VLOOKUP(B1252,'Tech. sheet (2)'!A:G,5,FALSE)</f>
        <v>0,17x954x848 2,8/2,8 TH435</v>
      </c>
      <c r="D1252" s="437" t="str">
        <f>VLOOKUP(B1252,'Tech. sheet (2)'!A:G,6,FALSE)</f>
        <v>M-954-848-170TH435S2828-HBI</v>
      </c>
      <c r="E1252" s="436" t="str">
        <f>VLOOKUP(B1252,'Tech. sheet (2)'!A:H,8,FALSE)</f>
        <v>СКРОЛЛ</v>
      </c>
      <c r="F1252" s="436" t="str">
        <f>VLOOKUP(B1252,'Tech. sheet (2)'!A:J,9,FALSE)</f>
        <v>830x917</v>
      </c>
      <c r="G1252" s="436">
        <f>VLOOKUP(B1252,'Tech. sheet (2)'!A:J,10,FALSE)</f>
        <v>1500</v>
      </c>
      <c r="H1252" s="436">
        <f>VLOOKUP(A1252,Register!B:E,4,FALSE)</f>
        <v>5000</v>
      </c>
      <c r="I1252" s="129">
        <v>45384.0</v>
      </c>
      <c r="J1252" s="270"/>
      <c r="K1252" s="270"/>
      <c r="L1252" s="270"/>
      <c r="M1252" s="270"/>
      <c r="N1252" s="270"/>
      <c r="O1252" s="270"/>
      <c r="P1252" s="270"/>
      <c r="Q1252" s="270"/>
      <c r="R1252" s="270"/>
      <c r="S1252" s="270"/>
      <c r="T1252" s="270"/>
      <c r="U1252" s="270"/>
      <c r="V1252" s="270"/>
      <c r="W1252" s="270"/>
      <c r="X1252" s="270"/>
      <c r="Y1252" s="270"/>
      <c r="Z1252" s="270"/>
    </row>
    <row r="1253" ht="15.75" customHeight="1">
      <c r="A1253" s="111" t="s">
        <v>2710</v>
      </c>
      <c r="B1253" s="111" t="str">
        <f>VLOOKUP(A1253,Register!B:D,3,FALSE)</f>
        <v>0,17x896x795 BAO BLANK</v>
      </c>
      <c r="C1253" s="525" t="str">
        <f>VLOOKUP(B1253,'Tech. sheet (2)'!A:G,5,FALSE)</f>
        <v>0,17x896x795 2,8/2,8 TH550</v>
      </c>
      <c r="D1253" s="437" t="str">
        <f>VLOOKUP(B1253,'Tech. sheet (2)'!A:G,6,FALSE)</f>
        <v>T-896-795-170TH550F2828-BAO BLANK</v>
      </c>
      <c r="E1253" s="436" t="str">
        <f>VLOOKUP(B1253,'Tech. sheet (2)'!A:H,8,FALSE)</f>
        <v>ПРЯМ</v>
      </c>
      <c r="F1253" s="436" t="str">
        <f>VLOOKUP(B1253,'Tech. sheet (2)'!A:J,9,FALSE)</f>
        <v>770х869</v>
      </c>
      <c r="G1253" s="436">
        <f>VLOOKUP(B1253,'Tech. sheet (2)'!A:J,10,FALSE)</f>
        <v>1500</v>
      </c>
      <c r="H1253" s="436">
        <f>VLOOKUP(A1253,Register!B:E,4,FALSE)</f>
        <v>20000</v>
      </c>
      <c r="I1253" s="129">
        <v>45384.0</v>
      </c>
      <c r="J1253" s="270"/>
      <c r="K1253" s="270"/>
      <c r="L1253" s="270"/>
      <c r="M1253" s="270"/>
      <c r="N1253" s="270"/>
      <c r="O1253" s="270"/>
      <c r="P1253" s="270"/>
      <c r="Q1253" s="270"/>
      <c r="R1253" s="270"/>
      <c r="S1253" s="270"/>
      <c r="T1253" s="270"/>
      <c r="U1253" s="270"/>
      <c r="V1253" s="270"/>
      <c r="W1253" s="270"/>
      <c r="X1253" s="270"/>
      <c r="Y1253" s="270"/>
      <c r="Z1253" s="270"/>
    </row>
    <row r="1254" ht="15.75" customHeight="1">
      <c r="A1254" s="111" t="s">
        <v>2711</v>
      </c>
      <c r="B1254" s="111" t="str">
        <f>VLOOKUP(A1254,Register!B:D,3,FALSE)</f>
        <v>0,18x896x795 BAO BLANK</v>
      </c>
      <c r="C1254" s="525" t="str">
        <f>VLOOKUP(B1254,'Tech. sheet (2)'!A:G,5,FALSE)</f>
        <v>0,18x896x795 2,8/5,0 TH550</v>
      </c>
      <c r="D1254" s="437" t="str">
        <f>VLOOKUP(B1254,'Tech. sheet (2)'!A:G,6,FALSE)</f>
        <v>T-896-795-180TH550F2850-BAO BLANK</v>
      </c>
      <c r="E1254" s="436" t="str">
        <f>VLOOKUP(B1254,'Tech. sheet (2)'!A:H,8,FALSE)</f>
        <v>ПРЯМ</v>
      </c>
      <c r="F1254" s="436" t="str">
        <f>VLOOKUP(B1254,'Tech. sheet (2)'!A:J,9,FALSE)</f>
        <v>770х869</v>
      </c>
      <c r="G1254" s="436">
        <f>VLOOKUP(B1254,'Tech. sheet (2)'!A:J,10,FALSE)</f>
        <v>1500</v>
      </c>
      <c r="H1254" s="436">
        <f>VLOOKUP(A1254,Register!B:E,4,FALSE)</f>
        <v>10000</v>
      </c>
      <c r="I1254" s="129">
        <v>45384.0</v>
      </c>
      <c r="J1254" s="270"/>
      <c r="K1254" s="270"/>
      <c r="L1254" s="270"/>
      <c r="M1254" s="270"/>
      <c r="N1254" s="270"/>
      <c r="O1254" s="270"/>
      <c r="P1254" s="270"/>
      <c r="Q1254" s="270"/>
      <c r="R1254" s="270"/>
      <c r="S1254" s="270"/>
      <c r="T1254" s="270"/>
      <c r="U1254" s="270"/>
      <c r="V1254" s="270"/>
      <c r="W1254" s="270"/>
      <c r="X1254" s="270"/>
      <c r="Y1254" s="270"/>
      <c r="Z1254" s="270"/>
    </row>
    <row r="1255" ht="15.75" customHeight="1">
      <c r="A1255" s="111" t="s">
        <v>2712</v>
      </c>
      <c r="B1255" s="111" t="str">
        <f>VLOOKUP(A1255,Register!B:D,3,FALSE)</f>
        <v>0,155x821x926 HBI BLANK</v>
      </c>
      <c r="C1255" s="525" t="str">
        <f>VLOOKUP(B1255,'Tech. sheet (2)'!A:G,5,FALSE)</f>
        <v>0,155x821x926 2,8/2,8 TH550</v>
      </c>
      <c r="D1255" s="437" t="str">
        <f>VLOOKUP(B1255,'Tech. sheet (2)'!A:G,6,FALSE)</f>
        <v>T-821-926-155TH550F2828-HBI BLANK</v>
      </c>
      <c r="E1255" s="436" t="str">
        <f>VLOOKUP(B1255,'Tech. sheet (2)'!A:H,8,FALSE)</f>
        <v>ПРЯМ</v>
      </c>
      <c r="F1255" s="436" t="str">
        <f>VLOOKUP(B1255,'Tech. sheet (2)'!A:J,9,FALSE)</f>
        <v>917х813/900x771</v>
      </c>
      <c r="G1255" s="436">
        <f>VLOOKUP(B1255,'Tech. sheet (2)'!A:J,10,FALSE)</f>
        <v>1600</v>
      </c>
      <c r="H1255" s="436">
        <f>VLOOKUP(A1255,Register!B:E,4,FALSE)</f>
        <v>14000</v>
      </c>
      <c r="I1255" s="129">
        <v>45384.0</v>
      </c>
      <c r="J1255" s="270"/>
      <c r="K1255" s="270"/>
      <c r="L1255" s="270"/>
      <c r="M1255" s="270"/>
      <c r="N1255" s="270"/>
      <c r="O1255" s="270"/>
      <c r="P1255" s="270"/>
      <c r="Q1255" s="270"/>
      <c r="R1255" s="270"/>
      <c r="S1255" s="270"/>
      <c r="T1255" s="270"/>
      <c r="U1255" s="270"/>
      <c r="V1255" s="270"/>
      <c r="W1255" s="270"/>
      <c r="X1255" s="270"/>
      <c r="Y1255" s="270"/>
      <c r="Z1255" s="270"/>
    </row>
    <row r="1256" ht="15.75" customHeight="1">
      <c r="A1256" s="111" t="s">
        <v>2720</v>
      </c>
      <c r="B1256" s="111" t="str">
        <f>VLOOKUP(A1256,Register!B:D,3,FALSE)</f>
        <v>0,17x896x795 BAO BLANK</v>
      </c>
      <c r="C1256" s="525" t="str">
        <f>VLOOKUP(B1256,'Tech. sheet (2)'!A:G,5,FALSE)</f>
        <v>0,17x896x795 2,8/2,8 TH550</v>
      </c>
      <c r="D1256" s="437" t="str">
        <f>VLOOKUP(B1256,'Tech. sheet (2)'!A:G,6,FALSE)</f>
        <v>T-896-795-170TH550F2828-BAO BLANK</v>
      </c>
      <c r="E1256" s="436" t="str">
        <f>VLOOKUP(B1256,'Tech. sheet (2)'!A:H,8,FALSE)</f>
        <v>ПРЯМ</v>
      </c>
      <c r="F1256" s="436" t="str">
        <f>VLOOKUP(B1256,'Tech. sheet (2)'!A:J,9,FALSE)</f>
        <v>770х869</v>
      </c>
      <c r="G1256" s="436">
        <f>VLOOKUP(B1256,'Tech. sheet (2)'!A:J,10,FALSE)</f>
        <v>1500</v>
      </c>
      <c r="H1256" s="436">
        <f>VLOOKUP(A1256,Register!B:E,4,FALSE)</f>
        <v>30000</v>
      </c>
      <c r="I1256" s="129">
        <v>45390.0</v>
      </c>
      <c r="J1256" s="270"/>
      <c r="K1256" s="270"/>
      <c r="L1256" s="270"/>
      <c r="M1256" s="270"/>
      <c r="N1256" s="270"/>
      <c r="O1256" s="270"/>
      <c r="P1256" s="270"/>
      <c r="Q1256" s="270"/>
      <c r="R1256" s="270"/>
      <c r="S1256" s="270"/>
      <c r="T1256" s="270"/>
      <c r="U1256" s="270"/>
      <c r="V1256" s="270"/>
      <c r="W1256" s="270"/>
      <c r="X1256" s="270"/>
      <c r="Y1256" s="270"/>
      <c r="Z1256" s="270"/>
    </row>
    <row r="1257" ht="15.75" customHeight="1">
      <c r="A1257" s="111" t="s">
        <v>2723</v>
      </c>
      <c r="B1257" s="111" t="str">
        <f>VLOOKUP(A1257,Register!B:D,3,FALSE)</f>
        <v>0,14x975x925 G/C USK</v>
      </c>
      <c r="C1257" s="525" t="str">
        <f>VLOOKUP(B1257,'Tech. sheet (2)'!A:G,5,FALSE)</f>
        <v>0,14x975x925 2,8/2,8 TS550</v>
      </c>
      <c r="D1257" s="437" t="str">
        <f>VLOOKUP(B1257,'Tech. sheet (2)'!A:G,6,FALSE)</f>
        <v>T-975-925-140TS550S2828-USK</v>
      </c>
      <c r="E1257" s="436" t="str">
        <f>VLOOKUP(B1257,'Tech. sheet (2)'!A:H,8,FALSE)</f>
        <v>ПРЯМ</v>
      </c>
      <c r="F1257" s="436" t="str">
        <f>VLOOKUP(B1257,'Tech. sheet (2)'!A:J,9,FALSE)</f>
        <v>900 х 950</v>
      </c>
      <c r="G1257" s="436">
        <f>VLOOKUP(B1257,'Tech. sheet (2)'!A:J,10,FALSE)</f>
        <v>1500</v>
      </c>
      <c r="H1257" s="436">
        <f>VLOOKUP(A1257,Register!B:E,4,FALSE)</f>
        <v>20000</v>
      </c>
      <c r="I1257" s="129">
        <v>45390.0</v>
      </c>
      <c r="J1257" s="270"/>
      <c r="K1257" s="270"/>
      <c r="L1257" s="270"/>
      <c r="M1257" s="270"/>
      <c r="N1257" s="270"/>
      <c r="O1257" s="270"/>
      <c r="P1257" s="270"/>
      <c r="Q1257" s="270"/>
      <c r="R1257" s="270"/>
      <c r="S1257" s="270"/>
      <c r="T1257" s="270"/>
      <c r="U1257" s="270"/>
      <c r="V1257" s="270"/>
      <c r="W1257" s="270"/>
      <c r="X1257" s="270"/>
      <c r="Y1257" s="270"/>
      <c r="Z1257" s="270"/>
    </row>
    <row r="1258" ht="15.75" customHeight="1">
      <c r="A1258" s="111" t="s">
        <v>2721</v>
      </c>
      <c r="B1258" s="111" t="str">
        <f>VLOOKUP(A1258,Register!B:D,3,FALSE)</f>
        <v>0,14x913x766 USK A08</v>
      </c>
      <c r="C1258" s="525" t="str">
        <f>VLOOKUP(B1258,'Tech. sheet (2)'!A:G,5,FALSE)</f>
        <v>0,14x913x766 2,0/2,0 TS480</v>
      </c>
      <c r="D1258" s="437" t="str">
        <f>VLOOKUP(B1258,'Tech. sheet (2)'!A:G,6,FALSE)</f>
        <v>M-913-766-140TS480S2020-USK</v>
      </c>
      <c r="E1258" s="436" t="str">
        <f>VLOOKUP(B1258,'Tech. sheet (2)'!A:H,8,FALSE)</f>
        <v>СКРОЛЛ</v>
      </c>
      <c r="F1258" s="436" t="str">
        <f>VLOOKUP(B1258,'Tech. sheet (2)'!A:J,9,FALSE)</f>
        <v>770х869</v>
      </c>
      <c r="G1258" s="436">
        <f>VLOOKUP(B1258,'Tech. sheet (2)'!A:J,10,FALSE)</f>
        <v>1500</v>
      </c>
      <c r="H1258" s="436">
        <f>VLOOKUP(A1258,Register!B:E,4,FALSE)</f>
        <v>25000</v>
      </c>
      <c r="I1258" s="129">
        <v>45390.0</v>
      </c>
      <c r="J1258" s="270"/>
      <c r="K1258" s="270"/>
      <c r="L1258" s="270"/>
      <c r="M1258" s="270"/>
      <c r="N1258" s="270"/>
      <c r="O1258" s="270"/>
      <c r="P1258" s="270"/>
      <c r="Q1258" s="270"/>
      <c r="R1258" s="270"/>
      <c r="S1258" s="270"/>
      <c r="T1258" s="270"/>
      <c r="U1258" s="270"/>
      <c r="V1258" s="270"/>
      <c r="W1258" s="270"/>
      <c r="X1258" s="270"/>
      <c r="Y1258" s="270"/>
      <c r="Z1258" s="270"/>
    </row>
    <row r="1259" ht="15.75" customHeight="1">
      <c r="A1259" s="111" t="s">
        <v>2725</v>
      </c>
      <c r="B1259" s="111" t="str">
        <f>VLOOKUP(A1259,Register!B:D,3,FALSE)</f>
        <v>OT070-ELQ7033A2A  BAO</v>
      </c>
      <c r="C1259" s="525" t="str">
        <f>VLOOKUP(B1259,'Tech. sheet (2)'!A:G,5,FALSE)</f>
        <v>0,17x922x868 2,8/2,8 TH580</v>
      </c>
      <c r="D1259" s="437" t="str">
        <f>VLOOKUP(B1259,'Tech. sheet (2)'!A:G,6,FALSE)</f>
        <v>M-922-868-170TH580S2828-BAO  </v>
      </c>
      <c r="E1259" s="436" t="str">
        <f>VLOOKUP(B1259,'Tech. sheet (2)'!A:H,8,FALSE)</f>
        <v>СКРОЛЛ</v>
      </c>
      <c r="F1259" s="436" t="str">
        <f>VLOOKUP(B1259,'Tech. sheet (2)'!A:J,9,FALSE)</f>
        <v>884х850</v>
      </c>
      <c r="G1259" s="436">
        <f>VLOOKUP(B1259,'Tech. sheet (2)'!A:J,10,FALSE)</f>
        <v>1500</v>
      </c>
      <c r="H1259" s="436">
        <f>VLOOKUP(A1259,Register!B:E,4,FALSE)</f>
        <v>20000</v>
      </c>
      <c r="I1259" s="129">
        <v>45390.0</v>
      </c>
      <c r="J1259" s="270"/>
      <c r="K1259" s="270"/>
      <c r="L1259" s="270"/>
      <c r="M1259" s="270"/>
      <c r="N1259" s="270"/>
      <c r="O1259" s="270"/>
      <c r="P1259" s="270"/>
      <c r="Q1259" s="270"/>
      <c r="R1259" s="270"/>
      <c r="S1259" s="270"/>
      <c r="T1259" s="270"/>
      <c r="U1259" s="270"/>
      <c r="V1259" s="270"/>
      <c r="W1259" s="270"/>
      <c r="X1259" s="270"/>
      <c r="Y1259" s="270"/>
      <c r="Z1259" s="270"/>
    </row>
    <row r="1260" ht="15.75" customHeight="1">
      <c r="A1260" s="111" t="s">
        <v>2726</v>
      </c>
      <c r="B1260" s="111" t="str">
        <f>VLOOKUP(A1260,Register!B:D,3,FALSE)</f>
        <v>OT070-ELQ7022A5A 21Е</v>
      </c>
      <c r="C1260" s="525" t="str">
        <f>VLOOKUP(B1260,'Tech. sheet (2)'!A:G,5,FALSE)</f>
        <v>0,17x922x868 5,6/2,8 TH580</v>
      </c>
      <c r="D1260" s="437" t="str">
        <f>VLOOKUP(B1260,'Tech. sheet (2)'!A:G,6,FALSE)</f>
        <v>M-922-868-170TH580S5628-USK</v>
      </c>
      <c r="E1260" s="436" t="str">
        <f>VLOOKUP(B1260,'Tech. sheet (2)'!A:H,8,FALSE)</f>
        <v>СКРОЛЛ</v>
      </c>
      <c r="F1260" s="436" t="str">
        <f>VLOOKUP(B1260,'Tech. sheet (2)'!A:J,9,FALSE)</f>
        <v>884х850</v>
      </c>
      <c r="G1260" s="436">
        <f>VLOOKUP(B1260,'Tech. sheet (2)'!A:J,10,FALSE)</f>
        <v>1500</v>
      </c>
      <c r="H1260" s="436">
        <f>VLOOKUP(A1260,Register!B:E,4,FALSE)</f>
        <v>15000</v>
      </c>
      <c r="I1260" s="129">
        <v>45390.0</v>
      </c>
      <c r="J1260" s="270"/>
      <c r="K1260" s="270"/>
      <c r="L1260" s="270"/>
      <c r="M1260" s="270"/>
      <c r="N1260" s="270"/>
      <c r="O1260" s="270"/>
      <c r="P1260" s="270"/>
      <c r="Q1260" s="270"/>
      <c r="R1260" s="270"/>
      <c r="S1260" s="270"/>
      <c r="T1260" s="270"/>
      <c r="U1260" s="270"/>
      <c r="V1260" s="270"/>
      <c r="W1260" s="270"/>
      <c r="X1260" s="270"/>
      <c r="Y1260" s="270"/>
      <c r="Z1260" s="270"/>
    </row>
    <row r="1261" ht="15.75" customHeight="1">
      <c r="A1261" s="111" t="s">
        <v>2727</v>
      </c>
      <c r="B1261" s="111" t="str">
        <f>VLOOKUP(A1261,Register!B:D,3,FALSE)</f>
        <v>0,17x922x868 HBI TH550 BLANK</v>
      </c>
      <c r="C1261" s="525" t="str">
        <f>VLOOKUP(B1261,'Tech. sheet (2)'!A:G,5,FALSE)</f>
        <v>0,17x922x868 2,8/2,8 TH550</v>
      </c>
      <c r="D1261" s="437" t="str">
        <f>VLOOKUP(B1261,'Tech. sheet (2)'!A:G,6,FALSE)</f>
        <v>M-922-868-170TH550F2828-HBI BLANK</v>
      </c>
      <c r="E1261" s="436" t="str">
        <f>VLOOKUP(B1261,'Tech. sheet (2)'!A:H,8,FALSE)</f>
        <v>СКРОЛЛ</v>
      </c>
      <c r="F1261" s="436" t="str">
        <f>VLOOKUP(B1261,'Tech. sheet (2)'!A:J,9,FALSE)</f>
        <v>884х850</v>
      </c>
      <c r="G1261" s="436">
        <f>VLOOKUP(B1261,'Tech. sheet (2)'!A:J,10,FALSE)</f>
        <v>1500</v>
      </c>
      <c r="H1261" s="436">
        <f>VLOOKUP(A1261,Register!B:E,4,FALSE)</f>
        <v>9000</v>
      </c>
      <c r="I1261" s="129">
        <v>45391.0</v>
      </c>
      <c r="J1261" s="270"/>
      <c r="K1261" s="270"/>
      <c r="L1261" s="270"/>
      <c r="M1261" s="270"/>
      <c r="N1261" s="270"/>
      <c r="O1261" s="270"/>
      <c r="P1261" s="270"/>
      <c r="Q1261" s="270"/>
      <c r="R1261" s="270"/>
      <c r="S1261" s="270"/>
      <c r="T1261" s="270"/>
      <c r="U1261" s="270"/>
      <c r="V1261" s="270"/>
      <c r="W1261" s="270"/>
      <c r="X1261" s="270"/>
      <c r="Y1261" s="270"/>
      <c r="Z1261" s="270"/>
    </row>
    <row r="1262" ht="15.75" customHeight="1">
      <c r="A1262" s="111" t="s">
        <v>2724</v>
      </c>
      <c r="B1262" s="111" t="str">
        <f>VLOOKUP(A1262,Register!B:D,3,FALSE)</f>
        <v> OT062-21EK05 0,16 BAO</v>
      </c>
      <c r="C1262" s="525" t="str">
        <f>VLOOKUP(B1262,'Tech. sheet (2)'!A:G,5,FALSE)</f>
        <v>0,16x954x848 2,8/2,8 TH520</v>
      </c>
      <c r="D1262" s="437" t="str">
        <f>VLOOKUP(B1262,'Tech. sheet (2)'!A:G,6,FALSE)</f>
        <v>M-954-848-160TH520S2828-BAO</v>
      </c>
      <c r="E1262" s="436" t="str">
        <f>VLOOKUP(B1262,'Tech. sheet (2)'!A:H,8,FALSE)</f>
        <v>СКРОЛЛ</v>
      </c>
      <c r="F1262" s="436" t="str">
        <f>VLOOKUP(B1262,'Tech. sheet (2)'!A:J,9,FALSE)</f>
        <v>830x917</v>
      </c>
      <c r="G1262" s="436">
        <f>VLOOKUP(B1262,'Tech. sheet (2)'!A:J,10,FALSE)</f>
        <v>1500</v>
      </c>
      <c r="H1262" s="436">
        <f>VLOOKUP(A1262,Register!B:E,4,FALSE)</f>
        <v>17000</v>
      </c>
      <c r="I1262" s="129">
        <v>45391.0</v>
      </c>
      <c r="J1262" s="270"/>
      <c r="K1262" s="270"/>
      <c r="L1262" s="270"/>
      <c r="M1262" s="270"/>
      <c r="N1262" s="270"/>
      <c r="O1262" s="270"/>
      <c r="P1262" s="270"/>
      <c r="Q1262" s="270"/>
      <c r="R1262" s="270"/>
      <c r="S1262" s="270"/>
      <c r="T1262" s="270"/>
      <c r="U1262" s="270"/>
      <c r="V1262" s="270"/>
      <c r="W1262" s="270"/>
      <c r="X1262" s="270"/>
      <c r="Y1262" s="270"/>
      <c r="Z1262" s="270"/>
    </row>
    <row r="1263" ht="15.75" customHeight="1">
      <c r="A1263" s="111" t="s">
        <v>2722</v>
      </c>
      <c r="B1263" s="111" t="str">
        <f>VLOOKUP(A1263,Register!B:D,3,FALSE)</f>
        <v>OT062-ELQ6216A3A BAO</v>
      </c>
      <c r="C1263" s="525" t="str">
        <f>VLOOKUP(B1263,'Tech. sheet (2)'!A:G,5,FALSE)</f>
        <v>0,16x954x848 2,8/2,8 TH520</v>
      </c>
      <c r="D1263" s="437" t="str">
        <f>VLOOKUP(B1263,'Tech. sheet (2)'!A:G,6,FALSE)</f>
        <v>M-954-848-160TH520S2828-BAO</v>
      </c>
      <c r="E1263" s="436" t="str">
        <f>VLOOKUP(B1263,'Tech. sheet (2)'!A:H,8,FALSE)</f>
        <v>СКРОЛЛ</v>
      </c>
      <c r="F1263" s="436" t="str">
        <f>VLOOKUP(B1263,'Tech. sheet (2)'!A:J,9,FALSE)</f>
        <v>830x917</v>
      </c>
      <c r="G1263" s="436">
        <f>VLOOKUP(B1263,'Tech. sheet (2)'!A:J,10,FALSE)</f>
        <v>1500</v>
      </c>
      <c r="H1263" s="436">
        <f>VLOOKUP(A1263,Register!B:E,4,FALSE)</f>
        <v>25000</v>
      </c>
      <c r="I1263" s="129">
        <v>45391.0</v>
      </c>
      <c r="J1263" s="270"/>
      <c r="K1263" s="270"/>
      <c r="L1263" s="270"/>
      <c r="M1263" s="270"/>
      <c r="N1263" s="270"/>
      <c r="O1263" s="270"/>
      <c r="P1263" s="270"/>
      <c r="Q1263" s="270"/>
      <c r="R1263" s="270"/>
      <c r="S1263" s="270"/>
      <c r="T1263" s="270"/>
      <c r="U1263" s="270"/>
      <c r="V1263" s="270"/>
      <c r="W1263" s="270"/>
      <c r="X1263" s="270"/>
      <c r="Y1263" s="270"/>
      <c r="Z1263" s="270"/>
    </row>
    <row r="1264" ht="15.75" customHeight="1">
      <c r="A1264" s="111" t="s">
        <v>2732</v>
      </c>
      <c r="B1264" s="111" t="str">
        <f>VLOOKUP(A1264,Register!B:D,3,FALSE)</f>
        <v>OT153-ELQ1542A3A BAO</v>
      </c>
      <c r="C1264" s="525" t="str">
        <f>VLOOKUP(B1264,'Tech. sheet (2)'!A:G,5,FALSE)</f>
        <v>0,27x950x876 5,6/2,8 TH435 </v>
      </c>
      <c r="D1264" s="437" t="str">
        <f>VLOOKUP(B1264,'Tech. sheet (2)'!A:G,6,FALSE)</f>
        <v>M-950-876-270TH435F5628-BAO</v>
      </c>
      <c r="E1264" s="436" t="str">
        <f>VLOOKUP(B1264,'Tech. sheet (2)'!A:H,8,FALSE)</f>
        <v>СКРОЛЛ</v>
      </c>
      <c r="F1264" s="436" t="str">
        <f>VLOOKUP(B1264,'Tech. sheet (2)'!A:J,9,FALSE)</f>
        <v>920х935</v>
      </c>
      <c r="G1264" s="436">
        <f>VLOOKUP(B1264,'Tech. sheet (2)'!A:J,10,FALSE)</f>
        <v>1100</v>
      </c>
      <c r="H1264" s="436">
        <f>VLOOKUP(A1264,Register!B:E,4,FALSE)</f>
        <v>29000</v>
      </c>
      <c r="I1264" s="129">
        <v>45391.0</v>
      </c>
      <c r="J1264" s="270"/>
      <c r="K1264" s="270"/>
      <c r="L1264" s="270"/>
      <c r="M1264" s="270"/>
      <c r="N1264" s="270"/>
      <c r="O1264" s="270"/>
      <c r="P1264" s="270"/>
      <c r="Q1264" s="270"/>
      <c r="R1264" s="270"/>
      <c r="S1264" s="270"/>
      <c r="T1264" s="270"/>
      <c r="U1264" s="270"/>
      <c r="V1264" s="270"/>
      <c r="W1264" s="270"/>
      <c r="X1264" s="270"/>
      <c r="Y1264" s="270"/>
      <c r="Z1264" s="270"/>
    </row>
    <row r="1265" ht="15.75" customHeight="1">
      <c r="A1265" s="111" t="s">
        <v>2733</v>
      </c>
      <c r="B1265" s="111" t="str">
        <f>VLOOKUP(A1265,Register!B:D,3,FALSE)</f>
        <v>OT153-ELQ1554A0A USK</v>
      </c>
      <c r="C1265" s="525" t="str">
        <f>VLOOKUP(B1265,'Tech. sheet (2)'!A:G,5,FALSE)</f>
        <v>0,27x950x876 5,6/2,8 TH435 USK</v>
      </c>
      <c r="D1265" s="437" t="str">
        <f>VLOOKUP(B1265,'Tech. sheet (2)'!A:G,6,FALSE)</f>
        <v>M-950-876-270TH435F5628-USK</v>
      </c>
      <c r="E1265" s="436" t="str">
        <f>VLOOKUP(B1265,'Tech. sheet (2)'!A:H,8,FALSE)</f>
        <v>СКРОЛЛ</v>
      </c>
      <c r="F1265" s="436" t="str">
        <f>VLOOKUP(B1265,'Tech. sheet (2)'!A:J,9,FALSE)</f>
        <v>920х935</v>
      </c>
      <c r="G1265" s="436">
        <f>VLOOKUP(B1265,'Tech. sheet (2)'!A:J,10,FALSE)</f>
        <v>1100</v>
      </c>
      <c r="H1265" s="436">
        <f>VLOOKUP(A1265,Register!B:E,4,FALSE)</f>
        <v>6500</v>
      </c>
      <c r="I1265" s="129">
        <v>45391.0</v>
      </c>
      <c r="J1265" s="270"/>
      <c r="K1265" s="270"/>
      <c r="L1265" s="270"/>
      <c r="M1265" s="270"/>
      <c r="N1265" s="270"/>
      <c r="O1265" s="270"/>
      <c r="P1265" s="270"/>
      <c r="Q1265" s="270"/>
      <c r="R1265" s="270"/>
      <c r="S1265" s="270"/>
      <c r="T1265" s="270"/>
      <c r="U1265" s="270"/>
      <c r="V1265" s="270"/>
      <c r="W1265" s="270"/>
      <c r="X1265" s="270"/>
      <c r="Y1265" s="270"/>
      <c r="Z1265" s="270"/>
    </row>
    <row r="1266" ht="15.75" customHeight="1">
      <c r="A1266" s="111" t="s">
        <v>2734</v>
      </c>
      <c r="B1266" s="111" t="str">
        <f>VLOOKUP(A1266,Register!B:D,3,FALSE)</f>
        <v>0,18x860x873 BAO BLANK</v>
      </c>
      <c r="C1266" s="525" t="str">
        <f>VLOOKUP(B1266,'Tech. sheet (2)'!A:G,5,FALSE)</f>
        <v>0,18x860x873 2,0/2,8 TH550</v>
      </c>
      <c r="D1266" s="437" t="str">
        <f>VLOOKUP(B1266,'Tech. sheet (2)'!A:G,6,FALSE)</f>
        <v>M-860-873-180TH550F2820-BAO BLANK </v>
      </c>
      <c r="E1266" s="436" t="str">
        <f>VLOOKUP(B1266,'Tech. sheet (2)'!A:H,8,FALSE)</f>
        <v>СКРОЛЛ</v>
      </c>
      <c r="F1266" s="436" t="str">
        <f>VLOOKUP(B1266,'Tech. sheet (2)'!A:J,9,FALSE)</f>
        <v>903х844</v>
      </c>
      <c r="G1266" s="436">
        <f>VLOOKUP(B1266,'Tech. sheet (2)'!A:J,10,FALSE)</f>
        <v>1500</v>
      </c>
      <c r="H1266" s="436">
        <f>VLOOKUP(A1266,Register!B:E,4,FALSE)</f>
        <v>31000</v>
      </c>
      <c r="I1266" s="129">
        <v>45392.0</v>
      </c>
      <c r="J1266" s="270"/>
      <c r="K1266" s="270"/>
      <c r="L1266" s="270"/>
      <c r="M1266" s="270"/>
      <c r="N1266" s="270"/>
      <c r="O1266" s="270"/>
      <c r="P1266" s="270"/>
      <c r="Q1266" s="270"/>
      <c r="R1266" s="270"/>
      <c r="S1266" s="270"/>
      <c r="T1266" s="270"/>
      <c r="U1266" s="270"/>
      <c r="V1266" s="270"/>
      <c r="W1266" s="270"/>
      <c r="X1266" s="270"/>
      <c r="Y1266" s="270"/>
      <c r="Z1266" s="270"/>
    </row>
    <row r="1267" ht="15.75" customHeight="1">
      <c r="A1267" s="111" t="s">
        <v>2735</v>
      </c>
      <c r="B1267" s="111" t="str">
        <f>VLOOKUP(A1267,Register!B:D,3,FALSE)</f>
        <v>0,18x860x873 BAO BLANK</v>
      </c>
      <c r="C1267" s="525" t="str">
        <f>VLOOKUP(B1267,'Tech. sheet (2)'!A:G,5,FALSE)</f>
        <v>0,18x860x873 2,0/2,8 TH550</v>
      </c>
      <c r="D1267" s="437" t="str">
        <f>VLOOKUP(B1267,'Tech. sheet (2)'!A:G,6,FALSE)</f>
        <v>M-860-873-180TH550F2820-BAO BLANK </v>
      </c>
      <c r="E1267" s="436" t="str">
        <f>VLOOKUP(B1267,'Tech. sheet (2)'!A:H,8,FALSE)</f>
        <v>СКРОЛЛ</v>
      </c>
      <c r="F1267" s="436" t="str">
        <f>VLOOKUP(B1267,'Tech. sheet (2)'!A:J,9,FALSE)</f>
        <v>903х844</v>
      </c>
      <c r="G1267" s="436">
        <f>VLOOKUP(B1267,'Tech. sheet (2)'!A:J,10,FALSE)</f>
        <v>1500</v>
      </c>
      <c r="H1267" s="436">
        <f>VLOOKUP(A1267,Register!B:E,4,FALSE)</f>
        <v>25000</v>
      </c>
      <c r="I1267" s="129">
        <v>45392.0</v>
      </c>
      <c r="J1267" s="270"/>
      <c r="K1267" s="270"/>
      <c r="L1267" s="270"/>
      <c r="M1267" s="270"/>
      <c r="N1267" s="270"/>
      <c r="O1267" s="270"/>
      <c r="P1267" s="270"/>
      <c r="Q1267" s="270"/>
      <c r="R1267" s="270"/>
      <c r="S1267" s="270"/>
      <c r="T1267" s="270"/>
      <c r="U1267" s="270"/>
      <c r="V1267" s="270"/>
      <c r="W1267" s="270"/>
      <c r="X1267" s="270"/>
      <c r="Y1267" s="270"/>
      <c r="Z1267" s="270"/>
    </row>
    <row r="1268" ht="15.75" customHeight="1">
      <c r="A1268" s="111" t="s">
        <v>2736</v>
      </c>
      <c r="B1268" s="111" t="str">
        <f>VLOOKUP(A1268,Register!B:D,3,FALSE)</f>
        <v>0,14x920x778 RAS BLANK</v>
      </c>
      <c r="C1268" s="525" t="str">
        <f>VLOOKUP(B1268,'Tech. sheet (2)'!A:G,5,FALSE)</f>
        <v>0,14x920x778 2,8/2,8 TS340</v>
      </c>
      <c r="D1268" s="437" t="str">
        <f>VLOOKUP(B1268,'Tech. sheet (2)'!A:G,6,FALSE)</f>
        <v>M-920-778-140TS340S2828-RAS BLANK</v>
      </c>
      <c r="E1268" s="436" t="str">
        <f>VLOOKUP(B1268,'Tech. sheet (2)'!A:H,8,FALSE)</f>
        <v>СКРОЛЛ</v>
      </c>
      <c r="F1268" s="436" t="str">
        <f>VLOOKUP(B1268,'Tech. sheet (2)'!A:J,9,FALSE)</f>
        <v>818х895</v>
      </c>
      <c r="G1268" s="436">
        <f>VLOOKUP(B1268,'Tech. sheet (2)'!A:J,10,FALSE)</f>
        <v>1600</v>
      </c>
      <c r="H1268" s="436">
        <f>VLOOKUP(A1268,Register!B:E,4,FALSE)</f>
        <v>20000</v>
      </c>
      <c r="I1268" s="129">
        <v>45392.0</v>
      </c>
      <c r="J1268" s="270"/>
      <c r="K1268" s="270"/>
      <c r="L1268" s="270"/>
      <c r="M1268" s="270"/>
      <c r="N1268" s="270"/>
      <c r="O1268" s="270"/>
      <c r="P1268" s="270"/>
      <c r="Q1268" s="270"/>
      <c r="R1268" s="270"/>
      <c r="S1268" s="270"/>
      <c r="T1268" s="270"/>
      <c r="U1268" s="270"/>
      <c r="V1268" s="270"/>
      <c r="W1268" s="270"/>
      <c r="X1268" s="270"/>
      <c r="Y1268" s="270"/>
      <c r="Z1268" s="270"/>
    </row>
    <row r="1269" ht="15.75" customHeight="1">
      <c r="A1269" s="111" t="s">
        <v>2738</v>
      </c>
      <c r="B1269" s="111" t="str">
        <f>VLOOKUP(A1269,Register!B:D,3,FALSE)</f>
        <v>0,18x896x795 BAO BLANK</v>
      </c>
      <c r="C1269" s="525" t="str">
        <f>VLOOKUP(B1269,'Tech. sheet (2)'!A:G,5,FALSE)</f>
        <v>0,18x896x795 2,8/5,0 TH550</v>
      </c>
      <c r="D1269" s="437" t="str">
        <f>VLOOKUP(B1269,'Tech. sheet (2)'!A:G,6,FALSE)</f>
        <v>T-896-795-180TH550F2850-BAO BLANK</v>
      </c>
      <c r="E1269" s="436" t="str">
        <f>VLOOKUP(B1269,'Tech. sheet (2)'!A:H,8,FALSE)</f>
        <v>ПРЯМ</v>
      </c>
      <c r="F1269" s="436" t="str">
        <f>VLOOKUP(B1269,'Tech. sheet (2)'!A:J,9,FALSE)</f>
        <v>770х869</v>
      </c>
      <c r="G1269" s="436">
        <f>VLOOKUP(B1269,'Tech. sheet (2)'!A:J,10,FALSE)</f>
        <v>1500</v>
      </c>
      <c r="H1269" s="436">
        <f>VLOOKUP(A1269,Register!B:E,4,FALSE)</f>
        <v>16000</v>
      </c>
      <c r="I1269" s="129">
        <v>45392.0</v>
      </c>
      <c r="J1269" s="270"/>
      <c r="K1269" s="270"/>
      <c r="L1269" s="270"/>
      <c r="M1269" s="270"/>
      <c r="N1269" s="270"/>
      <c r="O1269" s="270"/>
      <c r="P1269" s="270"/>
      <c r="Q1269" s="270"/>
      <c r="R1269" s="270"/>
      <c r="S1269" s="270"/>
      <c r="T1269" s="270"/>
      <c r="U1269" s="270"/>
      <c r="V1269" s="270"/>
      <c r="W1269" s="270"/>
      <c r="X1269" s="270"/>
      <c r="Y1269" s="270"/>
      <c r="Z1269" s="270"/>
    </row>
    <row r="1270" ht="15.75" customHeight="1">
      <c r="A1270" s="111" t="s">
        <v>2739</v>
      </c>
      <c r="B1270" s="111" t="str">
        <f>VLOOKUP(A1270,Register!B:D,3,FALSE)</f>
        <v>0,17x896x795 BAO BLANK</v>
      </c>
      <c r="C1270" s="525" t="str">
        <f>VLOOKUP(B1270,'Tech. sheet (2)'!A:G,5,FALSE)</f>
        <v>0,17x896x795 2,8/2,8 TH550</v>
      </c>
      <c r="D1270" s="437" t="str">
        <f>VLOOKUP(B1270,'Tech. sheet (2)'!A:G,6,FALSE)</f>
        <v>T-896-795-170TH550F2828-BAO BLANK</v>
      </c>
      <c r="E1270" s="436" t="str">
        <f>VLOOKUP(B1270,'Tech. sheet (2)'!A:H,8,FALSE)</f>
        <v>ПРЯМ</v>
      </c>
      <c r="F1270" s="436" t="str">
        <f>VLOOKUP(B1270,'Tech. sheet (2)'!A:J,9,FALSE)</f>
        <v>770х869</v>
      </c>
      <c r="G1270" s="436">
        <f>VLOOKUP(B1270,'Tech. sheet (2)'!A:J,10,FALSE)</f>
        <v>1500</v>
      </c>
      <c r="H1270" s="436">
        <f>VLOOKUP(A1270,Register!B:E,4,FALSE)</f>
        <v>42000</v>
      </c>
      <c r="I1270" s="129">
        <v>45392.0</v>
      </c>
      <c r="J1270" s="270"/>
      <c r="K1270" s="270"/>
      <c r="L1270" s="270"/>
      <c r="M1270" s="270"/>
      <c r="N1270" s="270"/>
      <c r="O1270" s="270"/>
      <c r="P1270" s="270"/>
      <c r="Q1270" s="270"/>
      <c r="R1270" s="270"/>
      <c r="S1270" s="270"/>
      <c r="T1270" s="270"/>
      <c r="U1270" s="270"/>
      <c r="V1270" s="270"/>
      <c r="W1270" s="270"/>
      <c r="X1270" s="270"/>
      <c r="Y1270" s="270"/>
      <c r="Z1270" s="270"/>
    </row>
    <row r="1271" ht="15.75" customHeight="1">
      <c r="A1271" s="111" t="s">
        <v>2740</v>
      </c>
      <c r="B1271" s="111" t="str">
        <f>VLOOKUP(A1271,Register!B:D,3,FALSE)</f>
        <v>OT96 ALU/C 0,18 BAO auto</v>
      </c>
      <c r="C1271" s="525" t="str">
        <f>VLOOKUP(B1271,'Tech. sheet (2)'!A:G,5,FALSE)</f>
        <v>0,18x808x908 2,8/2,8 TH550</v>
      </c>
      <c r="D1271" s="437" t="str">
        <f>VLOOKUP(B1271,'Tech. sheet (2)'!A:G,6,FALSE)</f>
        <v>M-808-908-180TH550S2828-BAO</v>
      </c>
      <c r="E1271" s="436" t="str">
        <f>VLOOKUP(B1271,'Tech. sheet (2)'!A:H,8,FALSE)</f>
        <v>СКРОЛЛ</v>
      </c>
      <c r="F1271" s="436" t="str">
        <f>VLOOKUP(B1271,'Tech. sheet (2)'!A:J,9,FALSE)</f>
        <v>900х771</v>
      </c>
      <c r="G1271" s="436">
        <f>VLOOKUP(B1271,'Tech. sheet (2)'!A:J,10,FALSE)</f>
        <v>1600</v>
      </c>
      <c r="H1271" s="436">
        <f>VLOOKUP(A1271,Register!B:E,4,FALSE)</f>
        <v>19000</v>
      </c>
      <c r="I1271" s="129">
        <v>45393.0</v>
      </c>
      <c r="J1271" s="270"/>
      <c r="K1271" s="270"/>
      <c r="L1271" s="270"/>
      <c r="M1271" s="270"/>
      <c r="N1271" s="270"/>
      <c r="O1271" s="270"/>
      <c r="P1271" s="270"/>
      <c r="Q1271" s="270"/>
      <c r="R1271" s="270"/>
      <c r="S1271" s="270"/>
      <c r="T1271" s="270"/>
      <c r="U1271" s="270"/>
      <c r="V1271" s="270"/>
      <c r="W1271" s="270"/>
      <c r="X1271" s="270"/>
      <c r="Y1271" s="270"/>
      <c r="Z1271" s="270"/>
    </row>
    <row r="1272" ht="15.75" customHeight="1">
      <c r="A1272" s="111" t="s">
        <v>2741</v>
      </c>
      <c r="B1272" s="111" t="str">
        <f>VLOOKUP(A1272,Register!B:D,3,FALSE)</f>
        <v>OT96 ALU/C 0,18 USK auto</v>
      </c>
      <c r="C1272" s="525" t="str">
        <f>VLOOKUP(B1272,'Tech. sheet (2)'!A:G,5,FALSE)</f>
        <v>0,18x808x908 2,8/2,8 TH550</v>
      </c>
      <c r="D1272" s="437" t="str">
        <f>VLOOKUP(B1272,'Tech. sheet (2)'!A:G,6,FALSE)</f>
        <v>M-808-908-180TH550S2828-USK</v>
      </c>
      <c r="E1272" s="436" t="str">
        <f>VLOOKUP(B1272,'Tech. sheet (2)'!A:H,8,FALSE)</f>
        <v>СКРОЛЛ</v>
      </c>
      <c r="F1272" s="436" t="str">
        <f>VLOOKUP(B1272,'Tech. sheet (2)'!A:J,9,FALSE)</f>
        <v>900х771</v>
      </c>
      <c r="G1272" s="436">
        <f>VLOOKUP(B1272,'Tech. sheet (2)'!A:J,10,FALSE)</f>
        <v>1600</v>
      </c>
      <c r="H1272" s="436">
        <f>VLOOKUP(A1272,Register!B:E,4,FALSE)</f>
        <v>10000</v>
      </c>
      <c r="I1272" s="129">
        <v>45393.0</v>
      </c>
      <c r="J1272" s="270"/>
      <c r="K1272" s="270"/>
      <c r="L1272" s="270"/>
      <c r="M1272" s="270"/>
      <c r="N1272" s="270"/>
      <c r="O1272" s="270"/>
      <c r="P1272" s="270"/>
      <c r="Q1272" s="270"/>
      <c r="R1272" s="270"/>
      <c r="S1272" s="270"/>
      <c r="T1272" s="270"/>
      <c r="U1272" s="270"/>
      <c r="V1272" s="270"/>
      <c r="W1272" s="270"/>
      <c r="X1272" s="270"/>
      <c r="Y1272" s="270"/>
      <c r="Z1272" s="270"/>
    </row>
    <row r="1273" ht="15.75" customHeight="1">
      <c r="A1273" s="111" t="s">
        <v>2738</v>
      </c>
      <c r="B1273" s="111" t="str">
        <f>VLOOKUP(A1273,Register!B:D,3,FALSE)</f>
        <v>0,18x896x795 BAO BLANK</v>
      </c>
      <c r="C1273" s="525" t="str">
        <f>VLOOKUP(B1273,'Tech. sheet (2)'!A:G,5,FALSE)</f>
        <v>0,18x896x795 2,8/5,0 TH550</v>
      </c>
      <c r="D1273" s="437" t="str">
        <f>VLOOKUP(B1273,'Tech. sheet (2)'!A:G,6,FALSE)</f>
        <v>T-896-795-180TH550F2850-BAO BLANK</v>
      </c>
      <c r="E1273" s="436" t="str">
        <f>VLOOKUP(B1273,'Tech. sheet (2)'!A:H,8,FALSE)</f>
        <v>ПРЯМ</v>
      </c>
      <c r="F1273" s="436" t="str">
        <f>VLOOKUP(B1273,'Tech. sheet (2)'!A:J,9,FALSE)</f>
        <v>770х869</v>
      </c>
      <c r="G1273" s="436">
        <f>VLOOKUP(B1273,'Tech. sheet (2)'!A:J,10,FALSE)</f>
        <v>1500</v>
      </c>
      <c r="H1273" s="436">
        <f>VLOOKUP(A1273,Register!B:E,4,FALSE)</f>
        <v>16000</v>
      </c>
      <c r="I1273" s="129">
        <v>45393.0</v>
      </c>
      <c r="J1273" s="270"/>
      <c r="K1273" s="270"/>
      <c r="L1273" s="270"/>
      <c r="M1273" s="270"/>
      <c r="N1273" s="270"/>
      <c r="O1273" s="270"/>
      <c r="P1273" s="270"/>
      <c r="Q1273" s="270"/>
      <c r="R1273" s="270"/>
      <c r="S1273" s="270"/>
      <c r="T1273" s="270"/>
      <c r="U1273" s="270"/>
      <c r="V1273" s="270"/>
      <c r="W1273" s="270"/>
      <c r="X1273" s="270"/>
      <c r="Y1273" s="270"/>
      <c r="Z1273" s="270"/>
    </row>
    <row r="1274" ht="15.75" customHeight="1">
      <c r="A1274" s="111" t="s">
        <v>2742</v>
      </c>
      <c r="B1274" s="111" t="str">
        <f>VLOOKUP(A1274,Register!B:D,3,FALSE)</f>
        <v>0,14x975x925 W/K USK</v>
      </c>
      <c r="C1274" s="525" t="str">
        <f>VLOOKUP(B1274,'Tech. sheet (2)'!A:G,5,FALSE)</f>
        <v>0,14x975x925 2,8/2,8 TS550</v>
      </c>
      <c r="D1274" s="437" t="str">
        <f>VLOOKUP(B1274,'Tech. sheet (2)'!A:G,6,FALSE)</f>
        <v>T-975-925-140TS550S2828-USK</v>
      </c>
      <c r="E1274" s="436" t="str">
        <f>VLOOKUP(B1274,'Tech. sheet (2)'!A:H,8,FALSE)</f>
        <v>ПРЯМ</v>
      </c>
      <c r="F1274" s="436" t="str">
        <f>VLOOKUP(B1274,'Tech. sheet (2)'!A:J,9,FALSE)</f>
        <v>900 х 950</v>
      </c>
      <c r="G1274" s="436">
        <f>VLOOKUP(B1274,'Tech. sheet (2)'!A:J,10,FALSE)</f>
        <v>1500</v>
      </c>
      <c r="H1274" s="436">
        <f>VLOOKUP(A1274,Register!B:E,4,FALSE)</f>
        <v>7500</v>
      </c>
      <c r="I1274" s="129">
        <v>45393.0</v>
      </c>
      <c r="J1274" s="270"/>
      <c r="K1274" s="270"/>
      <c r="L1274" s="270"/>
      <c r="M1274" s="270"/>
      <c r="N1274" s="270"/>
      <c r="O1274" s="270"/>
      <c r="P1274" s="270"/>
      <c r="Q1274" s="270"/>
      <c r="R1274" s="270"/>
      <c r="S1274" s="270"/>
      <c r="T1274" s="270"/>
      <c r="U1274" s="270"/>
      <c r="V1274" s="270"/>
      <c r="W1274" s="270"/>
      <c r="X1274" s="270"/>
      <c r="Y1274" s="270"/>
      <c r="Z1274" s="270"/>
    </row>
    <row r="1275" ht="15.75" customHeight="1">
      <c r="A1275" s="111" t="s">
        <v>2743</v>
      </c>
      <c r="B1275" s="111" t="str">
        <f>VLOOKUP(A1275,Register!B:D,3,FALSE)</f>
        <v>0,14x975x925 G/C USK</v>
      </c>
      <c r="C1275" s="525" t="str">
        <f>VLOOKUP(B1275,'Tech. sheet (2)'!A:G,5,FALSE)</f>
        <v>0,14x975x925 2,8/2,8 TS550</v>
      </c>
      <c r="D1275" s="437" t="str">
        <f>VLOOKUP(B1275,'Tech. sheet (2)'!A:G,6,FALSE)</f>
        <v>T-975-925-140TS550S2828-USK</v>
      </c>
      <c r="E1275" s="436" t="str">
        <f>VLOOKUP(B1275,'Tech. sheet (2)'!A:H,8,FALSE)</f>
        <v>ПРЯМ</v>
      </c>
      <c r="F1275" s="436" t="str">
        <f>VLOOKUP(B1275,'Tech. sheet (2)'!A:J,9,FALSE)</f>
        <v>900 х 950</v>
      </c>
      <c r="G1275" s="436">
        <f>VLOOKUP(B1275,'Tech. sheet (2)'!A:J,10,FALSE)</f>
        <v>1500</v>
      </c>
      <c r="H1275" s="436">
        <f>VLOOKUP(A1275,Register!B:E,4,FALSE)</f>
        <v>37000</v>
      </c>
      <c r="I1275" s="129">
        <v>45393.0</v>
      </c>
      <c r="J1275" s="270"/>
      <c r="K1275" s="270"/>
      <c r="L1275" s="270"/>
      <c r="M1275" s="270"/>
      <c r="N1275" s="270"/>
      <c r="O1275" s="270"/>
      <c r="P1275" s="270"/>
      <c r="Q1275" s="270"/>
      <c r="R1275" s="270"/>
      <c r="S1275" s="270"/>
      <c r="T1275" s="270"/>
      <c r="U1275" s="270"/>
      <c r="V1275" s="270"/>
      <c r="W1275" s="270"/>
      <c r="X1275" s="270"/>
      <c r="Y1275" s="270"/>
      <c r="Z1275" s="270"/>
    </row>
    <row r="1276" ht="15.75" customHeight="1">
      <c r="A1276" s="111" t="s">
        <v>2740</v>
      </c>
      <c r="B1276" s="111" t="str">
        <f>VLOOKUP(A1276,Register!B:D,3,FALSE)</f>
        <v>OT96 ALU/C 0,18 BAO auto</v>
      </c>
      <c r="C1276" s="525" t="str">
        <f>VLOOKUP(B1276,'Tech. sheet (2)'!A:G,5,FALSE)</f>
        <v>0,18x808x908 2,8/2,8 TH550</v>
      </c>
      <c r="D1276" s="437" t="str">
        <f>VLOOKUP(B1276,'Tech. sheet (2)'!A:G,6,FALSE)</f>
        <v>M-808-908-180TH550S2828-BAO</v>
      </c>
      <c r="E1276" s="436" t="str">
        <f>VLOOKUP(B1276,'Tech. sheet (2)'!A:H,8,FALSE)</f>
        <v>СКРОЛЛ</v>
      </c>
      <c r="F1276" s="436" t="str">
        <f>VLOOKUP(B1276,'Tech. sheet (2)'!A:J,9,FALSE)</f>
        <v>900х771</v>
      </c>
      <c r="G1276" s="436">
        <f>VLOOKUP(B1276,'Tech. sheet (2)'!A:J,10,FALSE)</f>
        <v>1600</v>
      </c>
      <c r="H1276" s="436">
        <f>VLOOKUP(A1276,Register!B:E,4,FALSE)</f>
        <v>19000</v>
      </c>
      <c r="I1276" s="129">
        <v>45393.0</v>
      </c>
      <c r="J1276" s="270"/>
      <c r="K1276" s="270"/>
      <c r="L1276" s="270"/>
      <c r="M1276" s="270"/>
      <c r="N1276" s="270"/>
      <c r="O1276" s="270"/>
      <c r="P1276" s="270"/>
      <c r="Q1276" s="270"/>
      <c r="R1276" s="270"/>
      <c r="S1276" s="270"/>
      <c r="T1276" s="270"/>
      <c r="U1276" s="270"/>
      <c r="V1276" s="270"/>
      <c r="W1276" s="270"/>
      <c r="X1276" s="270"/>
      <c r="Y1276" s="270"/>
      <c r="Z1276" s="270"/>
    </row>
    <row r="1277" ht="15.75" customHeight="1">
      <c r="A1277" s="111" t="s">
        <v>2741</v>
      </c>
      <c r="B1277" s="111" t="str">
        <f>VLOOKUP(A1277,Register!B:D,3,FALSE)</f>
        <v>OT96 ALU/C 0,18 USK auto</v>
      </c>
      <c r="C1277" s="525" t="str">
        <f>VLOOKUP(B1277,'Tech. sheet (2)'!A:G,5,FALSE)</f>
        <v>0,18x808x908 2,8/2,8 TH550</v>
      </c>
      <c r="D1277" s="437" t="str">
        <f>VLOOKUP(B1277,'Tech. sheet (2)'!A:G,6,FALSE)</f>
        <v>M-808-908-180TH550S2828-USK</v>
      </c>
      <c r="E1277" s="436" t="str">
        <f>VLOOKUP(B1277,'Tech. sheet (2)'!A:H,8,FALSE)</f>
        <v>СКРОЛЛ</v>
      </c>
      <c r="F1277" s="436" t="str">
        <f>VLOOKUP(B1277,'Tech. sheet (2)'!A:J,9,FALSE)</f>
        <v>900х771</v>
      </c>
      <c r="G1277" s="436">
        <f>VLOOKUP(B1277,'Tech. sheet (2)'!A:J,10,FALSE)</f>
        <v>1600</v>
      </c>
      <c r="H1277" s="436">
        <f>VLOOKUP(A1277,Register!B:E,4,FALSE)</f>
        <v>10000</v>
      </c>
      <c r="I1277" s="129">
        <v>45393.0</v>
      </c>
      <c r="J1277" s="270"/>
      <c r="K1277" s="270"/>
      <c r="L1277" s="270"/>
      <c r="M1277" s="270"/>
      <c r="N1277" s="270"/>
      <c r="O1277" s="270"/>
      <c r="P1277" s="270"/>
      <c r="Q1277" s="270"/>
      <c r="R1277" s="270"/>
      <c r="S1277" s="270"/>
      <c r="T1277" s="270"/>
      <c r="U1277" s="270"/>
      <c r="V1277" s="270"/>
      <c r="W1277" s="270"/>
      <c r="X1277" s="270"/>
      <c r="Y1277" s="270"/>
      <c r="Z1277" s="270"/>
    </row>
    <row r="1278" ht="15.75" customHeight="1">
      <c r="A1278" s="111" t="s">
        <v>2745</v>
      </c>
      <c r="B1278" s="111" t="str">
        <f>VLOOKUP(A1278,Register!B:D,3,FALSE)</f>
        <v>0,19x895x907 BAO BLANK</v>
      </c>
      <c r="C1278" s="525" t="str">
        <f>VLOOKUP(B1278,'Tech. sheet (2)'!A:G,5,FALSE)</f>
        <v>0,19x895x907 2,8/2,0 TH550</v>
      </c>
      <c r="D1278" s="437" t="str">
        <f>VLOOKUP(B1278,'Tech. sheet (2)'!A:G,6,FALSE)</f>
        <v>M-895-907-190TH550F2820-BAO BLANK</v>
      </c>
      <c r="E1278" s="436" t="str">
        <f>VLOOKUP(B1278,'Tech. sheet (2)'!A:H,8,FALSE)</f>
        <v>СКРОЛЛ</v>
      </c>
      <c r="F1278" s="436" t="str">
        <f>VLOOKUP(B1278,'Tech. sheet (2)'!A:J,9,FALSE)</f>
        <v>932х870</v>
      </c>
      <c r="G1278" s="436">
        <f>VLOOKUP(B1278,'Tech. sheet (2)'!A:J,10,FALSE)</f>
        <v>1500</v>
      </c>
      <c r="H1278" s="436">
        <f>VLOOKUP(A1278,Register!B:E,4,FALSE)</f>
        <v>25000</v>
      </c>
      <c r="I1278" s="129">
        <v>45393.0</v>
      </c>
      <c r="J1278" s="270"/>
      <c r="K1278" s="270"/>
      <c r="L1278" s="270"/>
      <c r="M1278" s="270"/>
      <c r="N1278" s="270"/>
      <c r="O1278" s="270"/>
      <c r="P1278" s="270"/>
      <c r="Q1278" s="270"/>
      <c r="R1278" s="270"/>
      <c r="S1278" s="270"/>
      <c r="T1278" s="270"/>
      <c r="U1278" s="270"/>
      <c r="V1278" s="270"/>
      <c r="W1278" s="270"/>
      <c r="X1278" s="270"/>
      <c r="Y1278" s="270"/>
      <c r="Z1278" s="270"/>
    </row>
    <row r="1279" ht="15.75" customHeight="1">
      <c r="A1279" s="111" t="s">
        <v>2746</v>
      </c>
      <c r="B1279" s="111" t="str">
        <f>VLOOKUP(A1279,Register!B:D,3,FALSE)</f>
        <v>OT070-ELQ7022A6A BAO</v>
      </c>
      <c r="C1279" s="525" t="str">
        <f>VLOOKUP(B1279,'Tech. sheet (2)'!A:G,5,FALSE)</f>
        <v>0,17x922x868 2,8/2,8 TH580</v>
      </c>
      <c r="D1279" s="437" t="str">
        <f>VLOOKUP(B1279,'Tech. sheet (2)'!A:G,6,FALSE)</f>
        <v>M-922-868-170TH580S2828-BAO  </v>
      </c>
      <c r="E1279" s="436" t="str">
        <f>VLOOKUP(B1279,'Tech. sheet (2)'!A:H,8,FALSE)</f>
        <v>СКРОЛЛ</v>
      </c>
      <c r="F1279" s="436" t="str">
        <f>VLOOKUP(B1279,'Tech. sheet (2)'!A:J,9,FALSE)</f>
        <v>884х850</v>
      </c>
      <c r="G1279" s="436">
        <f>VLOOKUP(B1279,'Tech. sheet (2)'!A:J,10,FALSE)</f>
        <v>1500</v>
      </c>
      <c r="H1279" s="436">
        <f>VLOOKUP(A1279,Register!B:E,4,FALSE)</f>
        <v>12000</v>
      </c>
      <c r="I1279" s="129">
        <v>45397.0</v>
      </c>
      <c r="J1279" s="270"/>
      <c r="K1279" s="270"/>
      <c r="L1279" s="270"/>
      <c r="M1279" s="270"/>
      <c r="N1279" s="270"/>
      <c r="O1279" s="270"/>
      <c r="P1279" s="270"/>
      <c r="Q1279" s="270"/>
      <c r="R1279" s="270"/>
      <c r="S1279" s="270"/>
      <c r="T1279" s="270"/>
      <c r="U1279" s="270"/>
      <c r="V1279" s="270"/>
      <c r="W1279" s="270"/>
      <c r="X1279" s="270"/>
      <c r="Y1279" s="270"/>
      <c r="Z1279" s="270"/>
    </row>
    <row r="1280" ht="15.75" customHeight="1">
      <c r="A1280" s="168" t="s">
        <v>2748</v>
      </c>
      <c r="B1280" s="111" t="str">
        <f>VLOOKUP(A1280,Register!B:D,3,FALSE)</f>
        <v>OT070-ELQ7013A9A USK</v>
      </c>
      <c r="C1280" s="525" t="str">
        <f>VLOOKUP(B1280,'Tech. sheet (2)'!A:G,5,FALSE)</f>
        <v>0,17x922x868 2,8/2,8 TH580</v>
      </c>
      <c r="D1280" s="437" t="str">
        <f>VLOOKUP(B1280,'Tech. sheet (2)'!A:G,6,FALSE)</f>
        <v>M-922-868-170TH580S2828-USK</v>
      </c>
      <c r="E1280" s="436" t="str">
        <f>VLOOKUP(B1280,'Tech. sheet (2)'!A:H,8,FALSE)</f>
        <v>СКРОЛЛ</v>
      </c>
      <c r="F1280" s="436" t="str">
        <f>VLOOKUP(B1280,'Tech. sheet (2)'!A:J,9,FALSE)</f>
        <v>884х850</v>
      </c>
      <c r="G1280" s="436">
        <f>VLOOKUP(B1280,'Tech. sheet (2)'!A:J,10,FALSE)</f>
        <v>1500</v>
      </c>
      <c r="H1280" s="436">
        <f>VLOOKUP(A1280,Register!B:E,4,FALSE)</f>
        <v>5800</v>
      </c>
      <c r="I1280" s="129">
        <v>45397.0</v>
      </c>
      <c r="J1280" s="270"/>
      <c r="K1280" s="270"/>
      <c r="L1280" s="270"/>
      <c r="M1280" s="270"/>
      <c r="N1280" s="270"/>
      <c r="O1280" s="270"/>
      <c r="P1280" s="270"/>
      <c r="Q1280" s="270"/>
      <c r="R1280" s="270"/>
      <c r="S1280" s="270"/>
      <c r="T1280" s="270"/>
      <c r="U1280" s="270"/>
      <c r="V1280" s="270"/>
      <c r="W1280" s="270"/>
      <c r="X1280" s="270"/>
      <c r="Y1280" s="270"/>
      <c r="Z1280" s="270"/>
    </row>
    <row r="1281" ht="15.75" customHeight="1">
      <c r="A1281" s="111" t="s">
        <v>2752</v>
      </c>
      <c r="B1281" s="111" t="str">
        <f>VLOOKUP(A1281,Register!B:D,3,FALSE)</f>
        <v>OT070-ELQ7013A9A  BAO</v>
      </c>
      <c r="C1281" s="525" t="str">
        <f>VLOOKUP(B1281,'Tech. sheet (2)'!A:G,5,FALSE)</f>
        <v>0,17x922x868 2,8/2,8 TH580</v>
      </c>
      <c r="D1281" s="437" t="str">
        <f>VLOOKUP(B1281,'Tech. sheet (2)'!A:G,6,FALSE)</f>
        <v>M-922-868-170TH580S2828-BAO  </v>
      </c>
      <c r="E1281" s="436" t="str">
        <f>VLOOKUP(B1281,'Tech. sheet (2)'!A:H,8,FALSE)</f>
        <v>СКРОЛЛ</v>
      </c>
      <c r="F1281" s="436" t="str">
        <f>VLOOKUP(B1281,'Tech. sheet (2)'!A:J,9,FALSE)</f>
        <v>884х850</v>
      </c>
      <c r="G1281" s="436">
        <f>VLOOKUP(B1281,'Tech. sheet (2)'!A:J,10,FALSE)</f>
        <v>1500</v>
      </c>
      <c r="H1281" s="436">
        <f>VLOOKUP(A1281,Register!B:E,4,FALSE)</f>
        <v>5000</v>
      </c>
      <c r="I1281" s="129">
        <v>45397.0</v>
      </c>
      <c r="J1281" s="270"/>
      <c r="K1281" s="270"/>
      <c r="L1281" s="270"/>
      <c r="M1281" s="270"/>
      <c r="N1281" s="270"/>
      <c r="O1281" s="270"/>
      <c r="P1281" s="270"/>
      <c r="Q1281" s="270"/>
      <c r="R1281" s="270"/>
      <c r="S1281" s="270"/>
      <c r="T1281" s="270"/>
      <c r="U1281" s="270"/>
      <c r="V1281" s="270"/>
      <c r="W1281" s="270"/>
      <c r="X1281" s="270"/>
      <c r="Y1281" s="270"/>
      <c r="Z1281" s="270"/>
    </row>
    <row r="1282" ht="15.75" customHeight="1">
      <c r="A1282" s="111" t="s">
        <v>2749</v>
      </c>
      <c r="B1282" s="111" t="str">
        <f>VLOOKUP(A1282,Register!B:D,3,FALSE)</f>
        <v>OT070-ELQ7013A4A USK</v>
      </c>
      <c r="C1282" s="525" t="str">
        <f>VLOOKUP(B1282,'Tech. sheet (2)'!A:G,5,FALSE)</f>
        <v>0,16x922x868 2,0/2,0 TH520</v>
      </c>
      <c r="D1282" s="437" t="str">
        <f>VLOOKUP(B1282,'Tech. sheet (2)'!A:G,6,FALSE)</f>
        <v>M-922-868-160TH520F2020-USK</v>
      </c>
      <c r="E1282" s="436" t="str">
        <f>VLOOKUP(B1282,'Tech. sheet (2)'!A:H,8,FALSE)</f>
        <v>СКРОЛЛ</v>
      </c>
      <c r="F1282" s="436" t="str">
        <f>VLOOKUP(B1282,'Tech. sheet (2)'!A:J,9,FALSE)</f>
        <v>884х850</v>
      </c>
      <c r="G1282" s="436">
        <f>VLOOKUP(B1282,'Tech. sheet (2)'!A:J,10,FALSE)</f>
        <v>1500</v>
      </c>
      <c r="H1282" s="436">
        <f>VLOOKUP(A1282,Register!B:E,4,FALSE)</f>
        <v>26000</v>
      </c>
      <c r="I1282" s="129">
        <v>45397.0</v>
      </c>
      <c r="J1282" s="270"/>
      <c r="K1282" s="270"/>
      <c r="L1282" s="270"/>
      <c r="M1282" s="270"/>
      <c r="N1282" s="270"/>
      <c r="O1282" s="270"/>
      <c r="P1282" s="270"/>
      <c r="Q1282" s="270"/>
      <c r="R1282" s="270"/>
      <c r="S1282" s="270"/>
      <c r="T1282" s="270"/>
      <c r="U1282" s="270"/>
      <c r="V1282" s="270"/>
      <c r="W1282" s="270"/>
      <c r="X1282" s="270"/>
      <c r="Y1282" s="270"/>
      <c r="Z1282" s="270"/>
    </row>
    <row r="1283" ht="15.75" customHeight="1">
      <c r="A1283" s="111" t="s">
        <v>2751</v>
      </c>
      <c r="B1283" s="111" t="str">
        <f>VLOOKUP(A1283,Register!B:D,3,FALSE)</f>
        <v>OT070-ELQ7013A4A BAO</v>
      </c>
      <c r="C1283" s="525" t="str">
        <f>VLOOKUP(B1283,'Tech. sheet (2)'!A:G,5,FALSE)</f>
        <v>0,16x922x868 2,0/2,0 TH520</v>
      </c>
      <c r="D1283" s="437" t="str">
        <f>VLOOKUP(B1283,'Tech. sheet (2)'!A:G,6,FALSE)</f>
        <v>M-922-868-160TH520F2020-BAO</v>
      </c>
      <c r="E1283" s="436" t="str">
        <f>VLOOKUP(B1283,'Tech. sheet (2)'!A:H,8,FALSE)</f>
        <v>СКРОЛЛ</v>
      </c>
      <c r="F1283" s="436" t="str">
        <f>VLOOKUP(B1283,'Tech. sheet (2)'!A:J,9,FALSE)</f>
        <v>884х850</v>
      </c>
      <c r="G1283" s="436">
        <f>VLOOKUP(B1283,'Tech. sheet (2)'!A:J,10,FALSE)</f>
        <v>1500</v>
      </c>
      <c r="H1283" s="436">
        <f>VLOOKUP(A1283,Register!B:E,4,FALSE)</f>
        <v>6000</v>
      </c>
      <c r="I1283" s="129">
        <v>45397.0</v>
      </c>
      <c r="J1283" s="270"/>
      <c r="K1283" s="270"/>
      <c r="L1283" s="270"/>
      <c r="M1283" s="270"/>
      <c r="N1283" s="270"/>
      <c r="O1283" s="270"/>
      <c r="P1283" s="270"/>
      <c r="Q1283" s="270"/>
      <c r="R1283" s="270"/>
      <c r="S1283" s="270"/>
      <c r="T1283" s="270"/>
      <c r="U1283" s="270"/>
      <c r="V1283" s="270"/>
      <c r="W1283" s="270"/>
      <c r="X1283" s="270"/>
      <c r="Y1283" s="270"/>
      <c r="Z1283" s="270"/>
    </row>
    <row r="1284" ht="15.75" customHeight="1">
      <c r="A1284" s="111" t="s">
        <v>2753</v>
      </c>
      <c r="B1284" s="111" t="str">
        <f>VLOOKUP(A1284,Register!B:D,3,FALSE)</f>
        <v>0,16x920x778 RAS BLANK</v>
      </c>
      <c r="C1284" s="525" t="str">
        <f>VLOOKUP(B1284,'Tech. sheet (2)'!A:G,5,FALSE)</f>
        <v>0,16x920x778 2,8/2,8 TS340</v>
      </c>
      <c r="D1284" s="437" t="str">
        <f>VLOOKUP(B1284,'Tech. sheet (2)'!A:G,6,FALSE)</f>
        <v>M-920-778-160TS340S2828-RAS BLANK</v>
      </c>
      <c r="E1284" s="436" t="str">
        <f>VLOOKUP(B1284,'Tech. sheet (2)'!A:H,8,FALSE)</f>
        <v>СКРОЛЛ</v>
      </c>
      <c r="F1284" s="436" t="str">
        <f>VLOOKUP(B1284,'Tech. sheet (2)'!A:J,9,FALSE)</f>
        <v>818х895</v>
      </c>
      <c r="G1284" s="436">
        <f>VLOOKUP(B1284,'Tech. sheet (2)'!A:J,10,FALSE)</f>
        <v>1600</v>
      </c>
      <c r="H1284" s="436">
        <f>VLOOKUP(A1284,Register!B:E,4,FALSE)</f>
        <v>28000</v>
      </c>
      <c r="I1284" s="129">
        <v>45397.0</v>
      </c>
      <c r="J1284" s="270"/>
      <c r="K1284" s="270"/>
      <c r="L1284" s="270"/>
      <c r="M1284" s="270"/>
      <c r="N1284" s="270"/>
      <c r="O1284" s="270"/>
      <c r="P1284" s="270"/>
      <c r="Q1284" s="270"/>
      <c r="R1284" s="270"/>
      <c r="S1284" s="270"/>
      <c r="T1284" s="270"/>
      <c r="U1284" s="270"/>
      <c r="V1284" s="270"/>
      <c r="W1284" s="270"/>
      <c r="X1284" s="270"/>
      <c r="Y1284" s="270"/>
      <c r="Z1284" s="270"/>
    </row>
    <row r="1285" ht="15.75" customHeight="1">
      <c r="A1285" s="111" t="s">
        <v>2754</v>
      </c>
      <c r="B1285" s="111" t="str">
        <f>VLOOKUP(A1285,Register!B:D,3,FALSE)</f>
        <v>0,17x896x795 BAO BLANK</v>
      </c>
      <c r="C1285" s="525" t="str">
        <f>VLOOKUP(B1285,'Tech. sheet (2)'!A:G,5,FALSE)</f>
        <v>0,17x896x795 2,8/2,8 TH550</v>
      </c>
      <c r="D1285" s="437" t="str">
        <f>VLOOKUP(B1285,'Tech. sheet (2)'!A:G,6,FALSE)</f>
        <v>T-896-795-170TH550F2828-BAO BLANK</v>
      </c>
      <c r="E1285" s="436" t="str">
        <f>VLOOKUP(B1285,'Tech. sheet (2)'!A:H,8,FALSE)</f>
        <v>ПРЯМ</v>
      </c>
      <c r="F1285" s="436" t="str">
        <f>VLOOKUP(B1285,'Tech. sheet (2)'!A:J,9,FALSE)</f>
        <v>770х869</v>
      </c>
      <c r="G1285" s="436">
        <f>VLOOKUP(B1285,'Tech. sheet (2)'!A:J,10,FALSE)</f>
        <v>1500</v>
      </c>
      <c r="H1285" s="436">
        <f>VLOOKUP(A1285,Register!B:E,4,FALSE)</f>
        <v>20000</v>
      </c>
      <c r="I1285" s="129">
        <v>45397.0</v>
      </c>
      <c r="J1285" s="270"/>
      <c r="K1285" s="270"/>
      <c r="L1285" s="270"/>
      <c r="M1285" s="270"/>
      <c r="N1285" s="270"/>
      <c r="O1285" s="270"/>
      <c r="P1285" s="270"/>
      <c r="Q1285" s="270"/>
      <c r="R1285" s="270"/>
      <c r="S1285" s="270"/>
      <c r="T1285" s="270"/>
      <c r="U1285" s="270"/>
      <c r="V1285" s="270"/>
      <c r="W1285" s="270"/>
      <c r="X1285" s="270"/>
      <c r="Y1285" s="270"/>
      <c r="Z1285" s="270"/>
    </row>
    <row r="1286" ht="15.75" customHeight="1">
      <c r="A1286" s="111" t="s">
        <v>2755</v>
      </c>
      <c r="B1286" s="111" t="str">
        <f>VLOOKUP(A1286,Register!B:D,3,FALSE)</f>
        <v>0,18x896x795 BAO BLANK</v>
      </c>
      <c r="C1286" s="525" t="str">
        <f>VLOOKUP(B1286,'Tech. sheet (2)'!A:G,5,FALSE)</f>
        <v>0,18x896x795 2,8/5,0 TH550</v>
      </c>
      <c r="D1286" s="437" t="str">
        <f>VLOOKUP(B1286,'Tech. sheet (2)'!A:G,6,FALSE)</f>
        <v>T-896-795-180TH550F2850-BAO BLANK</v>
      </c>
      <c r="E1286" s="436" t="str">
        <f>VLOOKUP(B1286,'Tech. sheet (2)'!A:H,8,FALSE)</f>
        <v>ПРЯМ</v>
      </c>
      <c r="F1286" s="436" t="str">
        <f>VLOOKUP(B1286,'Tech. sheet (2)'!A:J,9,FALSE)</f>
        <v>770х869</v>
      </c>
      <c r="G1286" s="436">
        <f>VLOOKUP(B1286,'Tech. sheet (2)'!A:J,10,FALSE)</f>
        <v>1500</v>
      </c>
      <c r="H1286" s="436">
        <f>VLOOKUP(A1286,Register!B:E,4,FALSE)</f>
        <v>10000</v>
      </c>
      <c r="I1286" s="129">
        <v>45397.0</v>
      </c>
      <c r="J1286" s="270"/>
      <c r="K1286" s="270"/>
      <c r="L1286" s="270"/>
      <c r="M1286" s="270"/>
      <c r="N1286" s="270"/>
      <c r="O1286" s="270"/>
      <c r="P1286" s="270"/>
      <c r="Q1286" s="270"/>
      <c r="R1286" s="270"/>
      <c r="S1286" s="270"/>
      <c r="T1286" s="270"/>
      <c r="U1286" s="270"/>
      <c r="V1286" s="270"/>
      <c r="W1286" s="270"/>
      <c r="X1286" s="270"/>
      <c r="Y1286" s="270"/>
      <c r="Z1286" s="270"/>
    </row>
    <row r="1287" ht="15.75" customHeight="1">
      <c r="A1287" s="111" t="s">
        <v>2754</v>
      </c>
      <c r="B1287" s="111" t="str">
        <f>VLOOKUP(A1287,Register!B:D,3,FALSE)</f>
        <v>0,17x896x795 BAO BLANK</v>
      </c>
      <c r="C1287" s="525" t="str">
        <f>VLOOKUP(B1287,'Tech. sheet (2)'!A:G,5,FALSE)</f>
        <v>0,17x896x795 2,8/2,8 TH550</v>
      </c>
      <c r="D1287" s="437" t="str">
        <f>VLOOKUP(B1287,'Tech. sheet (2)'!A:G,6,FALSE)</f>
        <v>T-896-795-170TH550F2828-BAO BLANK</v>
      </c>
      <c r="E1287" s="436" t="str">
        <f>VLOOKUP(B1287,'Tech. sheet (2)'!A:H,8,FALSE)</f>
        <v>ПРЯМ</v>
      </c>
      <c r="F1287" s="436" t="str">
        <f>VLOOKUP(B1287,'Tech. sheet (2)'!A:J,9,FALSE)</f>
        <v>770х869</v>
      </c>
      <c r="G1287" s="436">
        <f>VLOOKUP(B1287,'Tech. sheet (2)'!A:J,10,FALSE)</f>
        <v>1500</v>
      </c>
      <c r="H1287" s="436">
        <f>VLOOKUP(A1287,Register!B:E,4,FALSE)</f>
        <v>20000</v>
      </c>
      <c r="I1287" s="129">
        <v>45398.0</v>
      </c>
      <c r="J1287" s="270"/>
      <c r="K1287" s="270"/>
      <c r="L1287" s="270"/>
      <c r="M1287" s="270"/>
      <c r="N1287" s="270"/>
      <c r="O1287" s="270"/>
      <c r="P1287" s="270"/>
      <c r="Q1287" s="270"/>
      <c r="R1287" s="270"/>
      <c r="S1287" s="270"/>
      <c r="T1287" s="270"/>
      <c r="U1287" s="270"/>
      <c r="V1287" s="270"/>
      <c r="W1287" s="270"/>
      <c r="X1287" s="270"/>
      <c r="Y1287" s="270"/>
      <c r="Z1287" s="270"/>
    </row>
    <row r="1288" ht="15.75" customHeight="1">
      <c r="A1288" s="111" t="s">
        <v>2755</v>
      </c>
      <c r="B1288" s="111" t="str">
        <f>VLOOKUP(A1288,Register!B:D,3,FALSE)</f>
        <v>0,18x896x795 BAO BLANK</v>
      </c>
      <c r="C1288" s="525" t="str">
        <f>VLOOKUP(B1288,'Tech. sheet (2)'!A:G,5,FALSE)</f>
        <v>0,18x896x795 2,8/5,0 TH550</v>
      </c>
      <c r="D1288" s="437" t="str">
        <f>VLOOKUP(B1288,'Tech. sheet (2)'!A:G,6,FALSE)</f>
        <v>T-896-795-180TH550F2850-BAO BLANK</v>
      </c>
      <c r="E1288" s="436" t="str">
        <f>VLOOKUP(B1288,'Tech. sheet (2)'!A:H,8,FALSE)</f>
        <v>ПРЯМ</v>
      </c>
      <c r="F1288" s="436" t="str">
        <f>VLOOKUP(B1288,'Tech. sheet (2)'!A:J,9,FALSE)</f>
        <v>770х869</v>
      </c>
      <c r="G1288" s="436">
        <f>VLOOKUP(B1288,'Tech. sheet (2)'!A:J,10,FALSE)</f>
        <v>1500</v>
      </c>
      <c r="H1288" s="436">
        <f>VLOOKUP(A1288,Register!B:E,4,FALSE)</f>
        <v>10000</v>
      </c>
      <c r="I1288" s="129">
        <v>45398.0</v>
      </c>
      <c r="J1288" s="270"/>
      <c r="K1288" s="270"/>
      <c r="L1288" s="270"/>
      <c r="M1288" s="270"/>
      <c r="N1288" s="270"/>
      <c r="O1288" s="270"/>
      <c r="P1288" s="270"/>
      <c r="Q1288" s="270"/>
      <c r="R1288" s="270"/>
      <c r="S1288" s="270"/>
      <c r="T1288" s="270"/>
      <c r="U1288" s="270"/>
      <c r="V1288" s="270"/>
      <c r="W1288" s="270"/>
      <c r="X1288" s="270"/>
      <c r="Y1288" s="270"/>
      <c r="Z1288" s="270"/>
    </row>
    <row r="1289" ht="15.75" customHeight="1">
      <c r="A1289" s="111" t="s">
        <v>2756</v>
      </c>
      <c r="B1289" s="111" t="str">
        <f>VLOOKUP(A1289,Register!B:D,3,FALSE)</f>
        <v>0,14x975x925 W/K USK</v>
      </c>
      <c r="C1289" s="525" t="str">
        <f>VLOOKUP(B1289,'Tech. sheet (2)'!A:G,5,FALSE)</f>
        <v>0,14x975x925 2,8/2,8 TS550</v>
      </c>
      <c r="D1289" s="437" t="str">
        <f>VLOOKUP(B1289,'Tech. sheet (2)'!A:G,6,FALSE)</f>
        <v>T-975-925-140TS550S2828-USK</v>
      </c>
      <c r="E1289" s="436" t="str">
        <f>VLOOKUP(B1289,'Tech. sheet (2)'!A:H,8,FALSE)</f>
        <v>ПРЯМ</v>
      </c>
      <c r="F1289" s="436" t="str">
        <f>VLOOKUP(B1289,'Tech. sheet (2)'!A:J,9,FALSE)</f>
        <v>900 х 950</v>
      </c>
      <c r="G1289" s="436">
        <f>VLOOKUP(B1289,'Tech. sheet (2)'!A:J,10,FALSE)</f>
        <v>1500</v>
      </c>
      <c r="H1289" s="436">
        <f>VLOOKUP(A1289,Register!B:E,4,FALSE)</f>
        <v>13000</v>
      </c>
      <c r="I1289" s="129">
        <v>45398.0</v>
      </c>
      <c r="J1289" s="270"/>
      <c r="K1289" s="270"/>
      <c r="L1289" s="270"/>
      <c r="M1289" s="270"/>
      <c r="N1289" s="270"/>
      <c r="O1289" s="270"/>
      <c r="P1289" s="270"/>
      <c r="Q1289" s="270"/>
      <c r="R1289" s="270"/>
      <c r="S1289" s="270"/>
      <c r="T1289" s="270"/>
      <c r="U1289" s="270"/>
      <c r="V1289" s="270"/>
      <c r="W1289" s="270"/>
      <c r="X1289" s="270"/>
      <c r="Y1289" s="270"/>
      <c r="Z1289" s="270"/>
    </row>
    <row r="1290" ht="15.75" customHeight="1">
      <c r="A1290" s="111" t="s">
        <v>2743</v>
      </c>
      <c r="B1290" s="111" t="str">
        <f>VLOOKUP(A1290,Register!B:D,3,FALSE)</f>
        <v>0,14x975x925 G/C USK</v>
      </c>
      <c r="C1290" s="525" t="str">
        <f>VLOOKUP(B1290,'Tech. sheet (2)'!A:G,5,FALSE)</f>
        <v>0,14x975x925 2,8/2,8 TS550</v>
      </c>
      <c r="D1290" s="437" t="str">
        <f>VLOOKUP(B1290,'Tech. sheet (2)'!A:G,6,FALSE)</f>
        <v>T-975-925-140TS550S2828-USK</v>
      </c>
      <c r="E1290" s="436" t="str">
        <f>VLOOKUP(B1290,'Tech. sheet (2)'!A:H,8,FALSE)</f>
        <v>ПРЯМ</v>
      </c>
      <c r="F1290" s="436" t="str">
        <f>VLOOKUP(B1290,'Tech. sheet (2)'!A:J,9,FALSE)</f>
        <v>900 х 950</v>
      </c>
      <c r="G1290" s="436">
        <f>VLOOKUP(B1290,'Tech. sheet (2)'!A:J,10,FALSE)</f>
        <v>1500</v>
      </c>
      <c r="H1290" s="436">
        <f>VLOOKUP(A1290,Register!B:E,4,FALSE)</f>
        <v>37000</v>
      </c>
      <c r="I1290" s="129">
        <v>45398.0</v>
      </c>
      <c r="J1290" s="270"/>
      <c r="K1290" s="270"/>
      <c r="L1290" s="270"/>
      <c r="M1290" s="270"/>
      <c r="N1290" s="270"/>
      <c r="O1290" s="270"/>
      <c r="P1290" s="270"/>
      <c r="Q1290" s="270"/>
      <c r="R1290" s="270"/>
      <c r="S1290" s="270"/>
      <c r="T1290" s="270"/>
      <c r="U1290" s="270"/>
      <c r="V1290" s="270"/>
      <c r="W1290" s="270"/>
      <c r="X1290" s="270"/>
      <c r="Y1290" s="270"/>
      <c r="Z1290" s="270"/>
    </row>
    <row r="1291" ht="15.75" customHeight="1">
      <c r="A1291" s="111" t="s">
        <v>2757</v>
      </c>
      <c r="B1291" s="111" t="str">
        <f>VLOOKUP(A1291,Register!B:D,3,FALSE)</f>
        <v>OT96 Alu/G BAO auto</v>
      </c>
      <c r="C1291" s="525" t="str">
        <f>VLOOKUP(B1291,'Tech. sheet (2)'!A:G,5,FALSE)</f>
        <v>0,20x808x908 2,8/2,8 TH550</v>
      </c>
      <c r="D1291" s="437" t="str">
        <f>VLOOKUP(B1291,'Tech. sheet (2)'!A:G,6,FALSE)</f>
        <v>M-808-908-200TH550S2828-BAO</v>
      </c>
      <c r="E1291" s="436" t="str">
        <f>VLOOKUP(B1291,'Tech. sheet (2)'!A:H,8,FALSE)</f>
        <v>СКРОЛЛ</v>
      </c>
      <c r="F1291" s="436" t="str">
        <f>VLOOKUP(B1291,'Tech. sheet (2)'!A:J,9,FALSE)</f>
        <v>900х771</v>
      </c>
      <c r="G1291" s="436">
        <f>VLOOKUP(B1291,'Tech. sheet (2)'!A:J,10,FALSE)</f>
        <v>1600</v>
      </c>
      <c r="H1291" s="436">
        <f>VLOOKUP(A1291,Register!B:E,4,FALSE)</f>
        <v>20000</v>
      </c>
      <c r="I1291" s="129">
        <v>45398.0</v>
      </c>
      <c r="J1291" s="270"/>
      <c r="K1291" s="270"/>
      <c r="L1291" s="270"/>
      <c r="M1291" s="270"/>
      <c r="N1291" s="270"/>
      <c r="O1291" s="270"/>
      <c r="P1291" s="270"/>
      <c r="Q1291" s="270"/>
      <c r="R1291" s="270"/>
      <c r="S1291" s="270"/>
      <c r="T1291" s="270"/>
      <c r="U1291" s="270"/>
      <c r="V1291" s="270"/>
      <c r="W1291" s="270"/>
      <c r="X1291" s="270"/>
      <c r="Y1291" s="270"/>
      <c r="Z1291" s="270"/>
    </row>
    <row r="1292" ht="15.75" customHeight="1">
      <c r="A1292" s="111" t="s">
        <v>2758</v>
      </c>
      <c r="B1292" s="111" t="str">
        <f>VLOOKUP(A1292,Register!B:D,3,FALSE)</f>
        <v>0,16x942x790 ALU/С</v>
      </c>
      <c r="C1292" s="525" t="str">
        <f>VLOOKUP(B1292,'Tech. sheet (2)'!A:G,5,FALSE)</f>
        <v>0,16x942x790 2,0/2,0 TS340</v>
      </c>
      <c r="D1292" s="437" t="str">
        <f>VLOOKUP(B1292,'Tech. sheet (2)'!A:G,6,FALSE)</f>
        <v>M-942-790-160TS340S2020-RAS</v>
      </c>
      <c r="E1292" s="436" t="str">
        <f>VLOOKUP(B1292,'Tech. sheet (2)'!A:H,8,FALSE)</f>
        <v>СКРОЛЛ</v>
      </c>
      <c r="F1292" s="436" t="str">
        <f>VLOOKUP(B1292,'Tech. sheet (2)'!A:J,9,FALSE)</f>
        <v>830х917</v>
      </c>
      <c r="G1292" s="436">
        <f>VLOOKUP(B1292,'Tech. sheet (2)'!A:J,10,FALSE)</f>
        <v>1700</v>
      </c>
      <c r="H1292" s="436">
        <f>VLOOKUP(A1292,Register!B:E,4,FALSE)</f>
        <v>20000</v>
      </c>
      <c r="I1292" s="129">
        <v>45398.0</v>
      </c>
      <c r="J1292" s="270"/>
      <c r="K1292" s="270"/>
      <c r="L1292" s="270"/>
      <c r="M1292" s="270"/>
      <c r="N1292" s="270"/>
      <c r="O1292" s="270"/>
      <c r="P1292" s="270"/>
      <c r="Q1292" s="270"/>
      <c r="R1292" s="270"/>
      <c r="S1292" s="270"/>
      <c r="T1292" s="270"/>
      <c r="U1292" s="270"/>
      <c r="V1292" s="270"/>
      <c r="W1292" s="270"/>
      <c r="X1292" s="270"/>
      <c r="Y1292" s="270"/>
      <c r="Z1292" s="270"/>
    </row>
    <row r="1293" ht="15.75" customHeight="1">
      <c r="A1293" s="111" t="s">
        <v>2759</v>
      </c>
      <c r="B1293" s="111" t="str">
        <f>VLOOKUP(A1293,Register!B:D,3,FALSE)</f>
        <v>0,16x942x790 ALU/С</v>
      </c>
      <c r="C1293" s="525" t="str">
        <f>VLOOKUP(B1293,'Tech. sheet (2)'!A:G,5,FALSE)</f>
        <v>0,16x942x790 2,0/2,0 TS340</v>
      </c>
      <c r="D1293" s="437" t="str">
        <f>VLOOKUP(B1293,'Tech. sheet (2)'!A:G,6,FALSE)</f>
        <v>M-942-790-160TS340S2020-RAS</v>
      </c>
      <c r="E1293" s="436" t="str">
        <f>VLOOKUP(B1293,'Tech. sheet (2)'!A:H,8,FALSE)</f>
        <v>СКРОЛЛ</v>
      </c>
      <c r="F1293" s="436" t="str">
        <f>VLOOKUP(B1293,'Tech. sheet (2)'!A:J,9,FALSE)</f>
        <v>830х917</v>
      </c>
      <c r="G1293" s="436">
        <f>VLOOKUP(B1293,'Tech. sheet (2)'!A:J,10,FALSE)</f>
        <v>1700</v>
      </c>
      <c r="H1293" s="436">
        <f>VLOOKUP(A1293,Register!B:E,4,FALSE)</f>
        <v>27000</v>
      </c>
      <c r="I1293" s="129">
        <v>45399.0</v>
      </c>
      <c r="J1293" s="270"/>
      <c r="K1293" s="270"/>
      <c r="L1293" s="270"/>
      <c r="M1293" s="270"/>
      <c r="N1293" s="270"/>
      <c r="O1293" s="270"/>
      <c r="P1293" s="270"/>
      <c r="Q1293" s="270"/>
      <c r="R1293" s="270"/>
      <c r="S1293" s="270"/>
      <c r="T1293" s="270"/>
      <c r="U1293" s="270"/>
      <c r="V1293" s="270"/>
      <c r="W1293" s="270"/>
      <c r="X1293" s="270"/>
      <c r="Y1293" s="270"/>
      <c r="Z1293" s="270"/>
    </row>
    <row r="1294" ht="15.75" customHeight="1">
      <c r="A1294" s="111" t="s">
        <v>2760</v>
      </c>
      <c r="B1294" s="111" t="str">
        <f>VLOOKUP(A1294,Register!B:D,3,FALSE)</f>
        <v>0,14x913x766 RAS A08</v>
      </c>
      <c r="C1294" s="525" t="str">
        <f>VLOOKUP(B1294,'Tech. sheet (2)'!A:G,5,FALSE)</f>
        <v>0,14x913x766 2,0/2,0 TS340</v>
      </c>
      <c r="D1294" s="437" t="str">
        <f>VLOOKUP(B1294,'Tech. sheet (2)'!A:G,6,FALSE)</f>
        <v>M-913-766-140TS340F2020-RAS</v>
      </c>
      <c r="E1294" s="436" t="str">
        <f>VLOOKUP(B1294,'Tech. sheet (2)'!A:H,8,FALSE)</f>
        <v>СКРОЛЛ</v>
      </c>
      <c r="F1294" s="436" t="str">
        <f>VLOOKUP(B1294,'Tech. sheet (2)'!A:J,9,FALSE)</f>
        <v>770х869</v>
      </c>
      <c r="G1294" s="436">
        <f>VLOOKUP(B1294,'Tech. sheet (2)'!A:J,10,FALSE)</f>
        <v>1500</v>
      </c>
      <c r="H1294" s="436">
        <f>VLOOKUP(A1294,Register!B:E,4,FALSE)</f>
        <v>36000</v>
      </c>
      <c r="I1294" s="129">
        <v>45399.0</v>
      </c>
      <c r="J1294" s="270"/>
      <c r="K1294" s="270"/>
      <c r="L1294" s="270"/>
      <c r="M1294" s="270"/>
      <c r="N1294" s="270"/>
      <c r="O1294" s="270"/>
      <c r="P1294" s="270"/>
      <c r="Q1294" s="270"/>
      <c r="R1294" s="270"/>
      <c r="S1294" s="270"/>
      <c r="T1294" s="270"/>
      <c r="U1294" s="270"/>
      <c r="V1294" s="270"/>
      <c r="W1294" s="270"/>
      <c r="X1294" s="270"/>
      <c r="Y1294" s="270"/>
      <c r="Z1294" s="270"/>
    </row>
    <row r="1295" ht="15.75" customHeight="1">
      <c r="A1295" s="111" t="s">
        <v>2762</v>
      </c>
      <c r="B1295" s="111" t="str">
        <f>VLOOKUP(A1295,Register!B:D,3,FALSE)</f>
        <v>0,14x913x766 RAS A08</v>
      </c>
      <c r="C1295" s="525" t="str">
        <f>VLOOKUP(B1295,'Tech. sheet (2)'!A:G,5,FALSE)</f>
        <v>0,14x913x766 2,0/2,0 TS340</v>
      </c>
      <c r="D1295" s="437" t="str">
        <f>VLOOKUP(B1295,'Tech. sheet (2)'!A:G,6,FALSE)</f>
        <v>M-913-766-140TS340F2020-RAS</v>
      </c>
      <c r="E1295" s="436" t="str">
        <f>VLOOKUP(B1295,'Tech. sheet (2)'!A:H,8,FALSE)</f>
        <v>СКРОЛЛ</v>
      </c>
      <c r="F1295" s="436" t="str">
        <f>VLOOKUP(B1295,'Tech. sheet (2)'!A:J,9,FALSE)</f>
        <v>770х869</v>
      </c>
      <c r="G1295" s="436">
        <f>VLOOKUP(B1295,'Tech. sheet (2)'!A:J,10,FALSE)</f>
        <v>1500</v>
      </c>
      <c r="H1295" s="436">
        <f>VLOOKUP(A1295,Register!B:E,4,FALSE)</f>
        <v>24000</v>
      </c>
      <c r="I1295" s="129">
        <v>45399.0</v>
      </c>
      <c r="J1295" s="270"/>
      <c r="K1295" s="270"/>
      <c r="L1295" s="270"/>
      <c r="M1295" s="270"/>
      <c r="N1295" s="270"/>
      <c r="O1295" s="270"/>
      <c r="P1295" s="270"/>
      <c r="Q1295" s="270"/>
      <c r="R1295" s="270"/>
      <c r="S1295" s="270"/>
      <c r="T1295" s="270"/>
      <c r="U1295" s="270"/>
      <c r="V1295" s="270"/>
      <c r="W1295" s="270"/>
      <c r="X1295" s="270"/>
      <c r="Y1295" s="270"/>
      <c r="Z1295" s="270"/>
    </row>
    <row r="1296" ht="15.75" customHeight="1">
      <c r="A1296" s="111" t="s">
        <v>2745</v>
      </c>
      <c r="B1296" s="111" t="str">
        <f>VLOOKUP(A1296,Register!B:D,3,FALSE)</f>
        <v>0,19x895x907 BAO BLANK</v>
      </c>
      <c r="C1296" s="525" t="str">
        <f>VLOOKUP(B1296,'Tech. sheet (2)'!A:G,5,FALSE)</f>
        <v>0,19x895x907 2,8/2,0 TH550</v>
      </c>
      <c r="D1296" s="437" t="str">
        <f>VLOOKUP(B1296,'Tech. sheet (2)'!A:G,6,FALSE)</f>
        <v>M-895-907-190TH550F2820-BAO BLANK</v>
      </c>
      <c r="E1296" s="436" t="str">
        <f>VLOOKUP(B1296,'Tech. sheet (2)'!A:H,8,FALSE)</f>
        <v>СКРОЛЛ</v>
      </c>
      <c r="F1296" s="436" t="str">
        <f>VLOOKUP(B1296,'Tech. sheet (2)'!A:J,9,FALSE)</f>
        <v>932х870</v>
      </c>
      <c r="G1296" s="436">
        <f>VLOOKUP(B1296,'Tech. sheet (2)'!A:J,10,FALSE)</f>
        <v>1500</v>
      </c>
      <c r="H1296" s="436">
        <f>VLOOKUP(A1296,Register!B:E,4,FALSE)</f>
        <v>25000</v>
      </c>
      <c r="I1296" s="129">
        <v>45400.0</v>
      </c>
      <c r="J1296" s="270"/>
      <c r="K1296" s="270"/>
      <c r="L1296" s="270"/>
      <c r="M1296" s="270"/>
      <c r="N1296" s="270"/>
      <c r="O1296" s="270"/>
      <c r="P1296" s="270"/>
      <c r="Q1296" s="270"/>
      <c r="R1296" s="270"/>
      <c r="S1296" s="270"/>
      <c r="T1296" s="270"/>
      <c r="U1296" s="270"/>
      <c r="V1296" s="270"/>
      <c r="W1296" s="270"/>
      <c r="X1296" s="270"/>
      <c r="Y1296" s="270"/>
      <c r="Z1296" s="270"/>
    </row>
    <row r="1297" ht="15.75" customHeight="1">
      <c r="A1297" s="111" t="s">
        <v>2763</v>
      </c>
      <c r="B1297" s="111" t="str">
        <f>VLOOKUP(A1297,Register!B:D,3,FALSE)</f>
        <v>OT062-ELQ6216A3A USK</v>
      </c>
      <c r="C1297" s="525" t="str">
        <f>VLOOKUP(B1297,'Tech. sheet (2)'!A:G,5,FALSE)</f>
        <v>0,16x954x848 2,8/2,8 TH520</v>
      </c>
      <c r="D1297" s="437" t="str">
        <f>VLOOKUP(B1297,'Tech. sheet (2)'!A:G,6,FALSE)</f>
        <v>M-954-848-160TH520S2828-USK</v>
      </c>
      <c r="E1297" s="436" t="str">
        <f>VLOOKUP(B1297,'Tech. sheet (2)'!A:H,8,FALSE)</f>
        <v>СКРОЛЛ</v>
      </c>
      <c r="F1297" s="436" t="str">
        <f>VLOOKUP(B1297,'Tech. sheet (2)'!A:J,9,FALSE)</f>
        <v>830x917</v>
      </c>
      <c r="G1297" s="436">
        <f>VLOOKUP(B1297,'Tech. sheet (2)'!A:J,10,FALSE)</f>
        <v>1500</v>
      </c>
      <c r="H1297" s="436">
        <f>VLOOKUP(A1297,Register!B:E,4,FALSE)</f>
        <v>30000</v>
      </c>
      <c r="I1297" s="129">
        <v>45400.0</v>
      </c>
      <c r="J1297" s="270"/>
      <c r="K1297" s="270"/>
      <c r="L1297" s="270"/>
      <c r="M1297" s="270"/>
      <c r="N1297" s="270"/>
      <c r="O1297" s="270"/>
      <c r="P1297" s="270"/>
      <c r="Q1297" s="270"/>
      <c r="R1297" s="270"/>
      <c r="S1297" s="270"/>
      <c r="T1297" s="270"/>
      <c r="U1297" s="270"/>
      <c r="V1297" s="270"/>
      <c r="W1297" s="270"/>
      <c r="X1297" s="270"/>
      <c r="Y1297" s="270"/>
      <c r="Z1297" s="270"/>
    </row>
    <row r="1298" ht="15.75" customHeight="1">
      <c r="A1298" s="111" t="s">
        <v>2764</v>
      </c>
      <c r="B1298" s="111" t="str">
        <f>VLOOKUP(A1298,Register!B:D,3,FALSE)</f>
        <v>0,14x975x925 W/K USK</v>
      </c>
      <c r="C1298" s="525" t="str">
        <f>VLOOKUP(B1298,'Tech. sheet (2)'!A:G,5,FALSE)</f>
        <v>0,14x975x925 2,8/2,8 TS550</v>
      </c>
      <c r="D1298" s="437" t="str">
        <f>VLOOKUP(B1298,'Tech. sheet (2)'!A:G,6,FALSE)</f>
        <v>T-975-925-140TS550S2828-USK</v>
      </c>
      <c r="E1298" s="436" t="str">
        <f>VLOOKUP(B1298,'Tech. sheet (2)'!A:H,8,FALSE)</f>
        <v>ПРЯМ</v>
      </c>
      <c r="F1298" s="436" t="str">
        <f>VLOOKUP(B1298,'Tech. sheet (2)'!A:J,9,FALSE)</f>
        <v>900 х 950</v>
      </c>
      <c r="G1298" s="436">
        <f>VLOOKUP(B1298,'Tech. sheet (2)'!A:J,10,FALSE)</f>
        <v>1500</v>
      </c>
      <c r="H1298" s="436">
        <f>VLOOKUP(A1298,Register!B:E,4,FALSE)</f>
        <v>10500</v>
      </c>
      <c r="I1298" s="129">
        <v>45400.0</v>
      </c>
      <c r="J1298" s="270"/>
      <c r="K1298" s="270"/>
      <c r="L1298" s="270"/>
      <c r="M1298" s="270"/>
      <c r="N1298" s="270"/>
      <c r="O1298" s="270"/>
      <c r="P1298" s="270"/>
      <c r="Q1298" s="270"/>
      <c r="R1298" s="270"/>
      <c r="S1298" s="270"/>
      <c r="T1298" s="270"/>
      <c r="U1298" s="270"/>
      <c r="V1298" s="270"/>
      <c r="W1298" s="270"/>
      <c r="X1298" s="270"/>
      <c r="Y1298" s="270"/>
      <c r="Z1298" s="270"/>
    </row>
    <row r="1299" ht="15.75" customHeight="1">
      <c r="A1299" s="111" t="s">
        <v>2765</v>
      </c>
      <c r="B1299" s="111" t="str">
        <f>VLOOKUP(A1299,Register!B:D,3,FALSE)</f>
        <v>0,14x975x925 G/C USK</v>
      </c>
      <c r="C1299" s="525" t="str">
        <f>VLOOKUP(B1299,'Tech. sheet (2)'!A:G,5,FALSE)</f>
        <v>0,14x975x925 2,8/2,8 TS550</v>
      </c>
      <c r="D1299" s="437" t="str">
        <f>VLOOKUP(B1299,'Tech. sheet (2)'!A:G,6,FALSE)</f>
        <v>T-975-925-140TS550S2828-USK</v>
      </c>
      <c r="E1299" s="436" t="str">
        <f>VLOOKUP(B1299,'Tech. sheet (2)'!A:H,8,FALSE)</f>
        <v>ПРЯМ</v>
      </c>
      <c r="F1299" s="436" t="str">
        <f>VLOOKUP(B1299,'Tech. sheet (2)'!A:J,9,FALSE)</f>
        <v>900 х 950</v>
      </c>
      <c r="G1299" s="436">
        <f>VLOOKUP(B1299,'Tech. sheet (2)'!A:J,10,FALSE)</f>
        <v>1500</v>
      </c>
      <c r="H1299" s="436">
        <f>VLOOKUP(A1299,Register!B:E,4,FALSE)</f>
        <v>9000</v>
      </c>
      <c r="I1299" s="129">
        <v>45400.0</v>
      </c>
      <c r="J1299" s="270"/>
      <c r="K1299" s="270"/>
      <c r="L1299" s="270"/>
      <c r="M1299" s="270"/>
      <c r="N1299" s="270"/>
      <c r="O1299" s="270"/>
      <c r="P1299" s="270"/>
      <c r="Q1299" s="270"/>
      <c r="R1299" s="270"/>
      <c r="S1299" s="270"/>
      <c r="T1299" s="270"/>
      <c r="U1299" s="270"/>
      <c r="V1299" s="270"/>
      <c r="W1299" s="270"/>
      <c r="X1299" s="270"/>
      <c r="Y1299" s="270"/>
      <c r="Z1299" s="270"/>
    </row>
    <row r="1300" ht="15.75" customHeight="1">
      <c r="A1300" s="111" t="s">
        <v>2766</v>
      </c>
      <c r="B1300" s="111" t="str">
        <f>VLOOKUP(A1300,Register!B:D,3,FALSE)</f>
        <v>0,17x896x795 BAO BLANK</v>
      </c>
      <c r="C1300" s="525" t="str">
        <f>VLOOKUP(B1300,'Tech. sheet (2)'!A:G,5,FALSE)</f>
        <v>0,17x896x795 2,8/2,8 TH550</v>
      </c>
      <c r="D1300" s="437" t="str">
        <f>VLOOKUP(B1300,'Tech. sheet (2)'!A:G,6,FALSE)</f>
        <v>T-896-795-170TH550F2828-BAO BLANK</v>
      </c>
      <c r="E1300" s="436" t="str">
        <f>VLOOKUP(B1300,'Tech. sheet (2)'!A:H,8,FALSE)</f>
        <v>ПРЯМ</v>
      </c>
      <c r="F1300" s="436" t="str">
        <f>VLOOKUP(B1300,'Tech. sheet (2)'!A:J,9,FALSE)</f>
        <v>770х869</v>
      </c>
      <c r="G1300" s="436">
        <f>VLOOKUP(B1300,'Tech. sheet (2)'!A:J,10,FALSE)</f>
        <v>1500</v>
      </c>
      <c r="H1300" s="436">
        <f>VLOOKUP(A1300,Register!B:E,4,FALSE)</f>
        <v>20000</v>
      </c>
      <c r="I1300" s="129">
        <v>45400.0</v>
      </c>
      <c r="J1300" s="270"/>
      <c r="K1300" s="270"/>
      <c r="L1300" s="270"/>
      <c r="M1300" s="270"/>
      <c r="N1300" s="270"/>
      <c r="O1300" s="270"/>
      <c r="P1300" s="270"/>
      <c r="Q1300" s="270"/>
      <c r="R1300" s="270"/>
      <c r="S1300" s="270"/>
      <c r="T1300" s="270"/>
      <c r="U1300" s="270"/>
      <c r="V1300" s="270"/>
      <c r="W1300" s="270"/>
      <c r="X1300" s="270"/>
      <c r="Y1300" s="270"/>
      <c r="Z1300" s="270"/>
    </row>
    <row r="1301" ht="15.75" customHeight="1">
      <c r="A1301" s="111" t="s">
        <v>2767</v>
      </c>
      <c r="B1301" s="111" t="str">
        <f>VLOOKUP(A1301,Register!B:D,3,FALSE)</f>
        <v>0,17x896x795 BAO BLANK</v>
      </c>
      <c r="C1301" s="525" t="str">
        <f>VLOOKUP(B1301,'Tech. sheet (2)'!A:G,5,FALSE)</f>
        <v>0,17x896x795 2,8/2,8 TH550</v>
      </c>
      <c r="D1301" s="437" t="str">
        <f>VLOOKUP(B1301,'Tech. sheet (2)'!A:G,6,FALSE)</f>
        <v>T-896-795-170TH550F2828-BAO BLANK</v>
      </c>
      <c r="E1301" s="436" t="str">
        <f>VLOOKUP(B1301,'Tech. sheet (2)'!A:H,8,FALSE)</f>
        <v>ПРЯМ</v>
      </c>
      <c r="F1301" s="436" t="str">
        <f>VLOOKUP(B1301,'Tech. sheet (2)'!A:J,9,FALSE)</f>
        <v>770х869</v>
      </c>
      <c r="G1301" s="436">
        <f>VLOOKUP(B1301,'Tech. sheet (2)'!A:J,10,FALSE)</f>
        <v>1500</v>
      </c>
      <c r="H1301" s="436">
        <f>VLOOKUP(A1301,Register!B:E,4,FALSE)</f>
        <v>20000</v>
      </c>
      <c r="I1301" s="129">
        <v>45400.0</v>
      </c>
      <c r="J1301" s="270"/>
      <c r="K1301" s="270"/>
      <c r="L1301" s="270"/>
      <c r="M1301" s="270"/>
      <c r="N1301" s="270"/>
      <c r="O1301" s="270"/>
      <c r="P1301" s="270"/>
      <c r="Q1301" s="270"/>
      <c r="R1301" s="270"/>
      <c r="S1301" s="270"/>
      <c r="T1301" s="270"/>
      <c r="U1301" s="270"/>
      <c r="V1301" s="270"/>
      <c r="W1301" s="270"/>
      <c r="X1301" s="270"/>
      <c r="Y1301" s="270"/>
      <c r="Z1301" s="270"/>
    </row>
    <row r="1302" ht="15.75" customHeight="1">
      <c r="A1302" s="111" t="s">
        <v>2768</v>
      </c>
      <c r="B1302" s="111" t="str">
        <f>VLOOKUP(A1302,Register!B:D,3,FALSE)</f>
        <v>0,18x896x795 BAO BLANK</v>
      </c>
      <c r="C1302" s="525" t="str">
        <f>VLOOKUP(B1302,'Tech. sheet (2)'!A:G,5,FALSE)</f>
        <v>0,18x896x795 2,8/5,0 TH550</v>
      </c>
      <c r="D1302" s="437" t="str">
        <f>VLOOKUP(B1302,'Tech. sheet (2)'!A:G,6,FALSE)</f>
        <v>T-896-795-180TH550F2850-BAO BLANK</v>
      </c>
      <c r="E1302" s="436" t="str">
        <f>VLOOKUP(B1302,'Tech. sheet (2)'!A:H,8,FALSE)</f>
        <v>ПРЯМ</v>
      </c>
      <c r="F1302" s="436" t="str">
        <f>VLOOKUP(B1302,'Tech. sheet (2)'!A:J,9,FALSE)</f>
        <v>770х869</v>
      </c>
      <c r="G1302" s="436">
        <f>VLOOKUP(B1302,'Tech. sheet (2)'!A:J,10,FALSE)</f>
        <v>1500</v>
      </c>
      <c r="H1302" s="436">
        <f>VLOOKUP(A1302,Register!B:E,4,FALSE)</f>
        <v>20000</v>
      </c>
      <c r="I1302" s="129">
        <v>45400.0</v>
      </c>
      <c r="J1302" s="270"/>
      <c r="K1302" s="270"/>
      <c r="L1302" s="270"/>
      <c r="M1302" s="270"/>
      <c r="N1302" s="270"/>
      <c r="O1302" s="270"/>
      <c r="P1302" s="270"/>
      <c r="Q1302" s="270"/>
      <c r="R1302" s="270"/>
      <c r="S1302" s="270"/>
      <c r="T1302" s="270"/>
      <c r="U1302" s="270"/>
      <c r="V1302" s="270"/>
      <c r="W1302" s="270"/>
      <c r="X1302" s="270"/>
      <c r="Y1302" s="270"/>
      <c r="Z1302" s="270"/>
    </row>
    <row r="1303" ht="15.75" customHeight="1">
      <c r="A1303" s="157" t="s">
        <v>2769</v>
      </c>
      <c r="B1303" s="111" t="str">
        <f>VLOOKUP(A1303,Register!B:D,3,FALSE)</f>
        <v>0,14x975x925 G/C USK</v>
      </c>
      <c r="C1303" s="525" t="str">
        <f>VLOOKUP(B1303,'Tech. sheet (2)'!A:G,5,FALSE)</f>
        <v>0,14x975x925 2,8/2,8 TS550</v>
      </c>
      <c r="D1303" s="437" t="str">
        <f>VLOOKUP(B1303,'Tech. sheet (2)'!A:G,6,FALSE)</f>
        <v>T-975-925-140TS550S2828-USK</v>
      </c>
      <c r="E1303" s="436" t="str">
        <f>VLOOKUP(B1303,'Tech. sheet (2)'!A:H,8,FALSE)</f>
        <v>ПРЯМ</v>
      </c>
      <c r="F1303" s="436" t="str">
        <f>VLOOKUP(B1303,'Tech. sheet (2)'!A:J,9,FALSE)</f>
        <v>900 х 950</v>
      </c>
      <c r="G1303" s="436">
        <f>VLOOKUP(B1303,'Tech. sheet (2)'!A:J,10,FALSE)</f>
        <v>1500</v>
      </c>
      <c r="H1303" s="436">
        <f>VLOOKUP(A1303,Register!B:E,4,FALSE)</f>
        <v>20000</v>
      </c>
      <c r="I1303" s="129">
        <v>45404.0</v>
      </c>
      <c r="J1303" s="270"/>
      <c r="K1303" s="270"/>
      <c r="L1303" s="270"/>
      <c r="M1303" s="270"/>
      <c r="N1303" s="270"/>
      <c r="O1303" s="270"/>
      <c r="P1303" s="270"/>
      <c r="Q1303" s="270"/>
      <c r="R1303" s="270"/>
      <c r="S1303" s="270"/>
      <c r="T1303" s="270"/>
      <c r="U1303" s="270"/>
      <c r="V1303" s="270"/>
      <c r="W1303" s="270"/>
      <c r="X1303" s="270"/>
      <c r="Y1303" s="270"/>
      <c r="Z1303" s="270"/>
    </row>
    <row r="1304" ht="15.75" customHeight="1">
      <c r="A1304" s="157" t="s">
        <v>2770</v>
      </c>
      <c r="B1304" s="111" t="str">
        <f>VLOOKUP(A1304,Register!B:D,3,FALSE)</f>
        <v>0,14x975x925 G/C USK</v>
      </c>
      <c r="C1304" s="525" t="str">
        <f>VLOOKUP(B1304,'Tech. sheet (2)'!A:G,5,FALSE)</f>
        <v>0,14x975x925 2,8/2,8 TS550</v>
      </c>
      <c r="D1304" s="437" t="str">
        <f>VLOOKUP(B1304,'Tech. sheet (2)'!A:G,6,FALSE)</f>
        <v>T-975-925-140TS550S2828-USK</v>
      </c>
      <c r="E1304" s="436" t="str">
        <f>VLOOKUP(B1304,'Tech. sheet (2)'!A:H,8,FALSE)</f>
        <v>ПРЯМ</v>
      </c>
      <c r="F1304" s="436" t="str">
        <f>VLOOKUP(B1304,'Tech. sheet (2)'!A:J,9,FALSE)</f>
        <v>900 х 950</v>
      </c>
      <c r="G1304" s="436">
        <f>VLOOKUP(B1304,'Tech. sheet (2)'!A:J,10,FALSE)</f>
        <v>1500</v>
      </c>
      <c r="H1304" s="436">
        <f>VLOOKUP(A1304,Register!B:E,4,FALSE)</f>
        <v>30000</v>
      </c>
      <c r="I1304" s="129">
        <v>45404.0</v>
      </c>
      <c r="J1304" s="270"/>
      <c r="K1304" s="270"/>
      <c r="L1304" s="270"/>
      <c r="M1304" s="270"/>
      <c r="N1304" s="270"/>
      <c r="O1304" s="270"/>
      <c r="P1304" s="270"/>
      <c r="Q1304" s="270"/>
      <c r="R1304" s="270"/>
      <c r="S1304" s="270"/>
      <c r="T1304" s="270"/>
      <c r="U1304" s="270"/>
      <c r="V1304" s="270"/>
      <c r="W1304" s="270"/>
      <c r="X1304" s="270"/>
      <c r="Y1304" s="270"/>
      <c r="Z1304" s="270"/>
    </row>
    <row r="1305" ht="15.75" customHeight="1">
      <c r="A1305" s="111" t="s">
        <v>2768</v>
      </c>
      <c r="B1305" s="111" t="str">
        <f>VLOOKUP(A1305,Register!B:D,3,FALSE)</f>
        <v>0,18x896x795 BAO BLANK</v>
      </c>
      <c r="C1305" s="525" t="str">
        <f>VLOOKUP(B1305,'Tech. sheet (2)'!A:G,5,FALSE)</f>
        <v>0,18x896x795 2,8/5,0 TH550</v>
      </c>
      <c r="D1305" s="437" t="str">
        <f>VLOOKUP(B1305,'Tech. sheet (2)'!A:G,6,FALSE)</f>
        <v>T-896-795-180TH550F2850-BAO BLANK</v>
      </c>
      <c r="E1305" s="436" t="str">
        <f>VLOOKUP(B1305,'Tech. sheet (2)'!A:H,8,FALSE)</f>
        <v>ПРЯМ</v>
      </c>
      <c r="F1305" s="436" t="str">
        <f>VLOOKUP(B1305,'Tech. sheet (2)'!A:J,9,FALSE)</f>
        <v>770х869</v>
      </c>
      <c r="G1305" s="436">
        <f>VLOOKUP(B1305,'Tech. sheet (2)'!A:J,10,FALSE)</f>
        <v>1500</v>
      </c>
      <c r="H1305" s="436">
        <f>VLOOKUP(A1305,Register!B:E,4,FALSE)</f>
        <v>20000</v>
      </c>
      <c r="I1305" s="129">
        <v>45404.0</v>
      </c>
      <c r="J1305" s="270"/>
      <c r="K1305" s="270"/>
      <c r="L1305" s="270"/>
      <c r="M1305" s="270"/>
      <c r="N1305" s="270"/>
      <c r="O1305" s="270"/>
      <c r="P1305" s="270"/>
      <c r="Q1305" s="270"/>
      <c r="R1305" s="270"/>
      <c r="S1305" s="270"/>
      <c r="T1305" s="270"/>
      <c r="U1305" s="270"/>
      <c r="V1305" s="270"/>
      <c r="W1305" s="270"/>
      <c r="X1305" s="270"/>
      <c r="Y1305" s="270"/>
      <c r="Z1305" s="270"/>
    </row>
    <row r="1306" ht="15.75" customHeight="1">
      <c r="A1306" s="111" t="s">
        <v>2773</v>
      </c>
      <c r="B1306" s="111" t="str">
        <f>VLOOKUP(A1306,Register!B:D,3,FALSE)</f>
        <v>0,18x860x873 BAO BLANK</v>
      </c>
      <c r="C1306" s="525" t="str">
        <f>VLOOKUP(B1306,'Tech. sheet (2)'!A:G,5,FALSE)</f>
        <v>0,18x860x873 2,0/2,8 TH550</v>
      </c>
      <c r="D1306" s="437" t="str">
        <f>VLOOKUP(B1306,'Tech. sheet (2)'!A:G,6,FALSE)</f>
        <v>M-860-873-180TH550F2820-BAO BLANK </v>
      </c>
      <c r="E1306" s="436" t="str">
        <f>VLOOKUP(B1306,'Tech. sheet (2)'!A:H,8,FALSE)</f>
        <v>СКРОЛЛ</v>
      </c>
      <c r="F1306" s="436" t="str">
        <f>VLOOKUP(B1306,'Tech. sheet (2)'!A:J,9,FALSE)</f>
        <v>903х844</v>
      </c>
      <c r="G1306" s="436">
        <f>VLOOKUP(B1306,'Tech. sheet (2)'!A:J,10,FALSE)</f>
        <v>1500</v>
      </c>
      <c r="H1306" s="436">
        <f>VLOOKUP(A1306,Register!B:E,4,FALSE)</f>
        <v>30000</v>
      </c>
      <c r="I1306" s="129">
        <v>45404.0</v>
      </c>
      <c r="J1306" s="270"/>
      <c r="K1306" s="270"/>
      <c r="L1306" s="270"/>
      <c r="M1306" s="270"/>
      <c r="N1306" s="270"/>
      <c r="O1306" s="270"/>
      <c r="P1306" s="270"/>
      <c r="Q1306" s="270"/>
      <c r="R1306" s="270"/>
      <c r="S1306" s="270"/>
      <c r="T1306" s="270"/>
      <c r="U1306" s="270"/>
      <c r="V1306" s="270"/>
      <c r="W1306" s="270"/>
      <c r="X1306" s="270"/>
      <c r="Y1306" s="270"/>
      <c r="Z1306" s="270"/>
    </row>
    <row r="1307" ht="15.75" customHeight="1">
      <c r="A1307" s="111" t="s">
        <v>2775</v>
      </c>
      <c r="B1307" s="111" t="str">
        <f>VLOOKUP(A1307,Register!B:D,3,FALSE)</f>
        <v>OT062-ELQ6216A3A RAS</v>
      </c>
      <c r="C1307" s="525" t="str">
        <f>VLOOKUP(B1307,'Tech. sheet (2)'!A:G,5,FALSE)</f>
        <v>0,16x954x848 2,8/2,8 TH520</v>
      </c>
      <c r="D1307" s="437" t="str">
        <f>VLOOKUP(B1307,'Tech. sheet (2)'!A:G,6,FALSE)</f>
        <v>M-954-848-160TH520S2828-RAS</v>
      </c>
      <c r="E1307" s="436" t="str">
        <f>VLOOKUP(B1307,'Tech. sheet (2)'!A:H,8,FALSE)</f>
        <v>СКРОЛЛ</v>
      </c>
      <c r="F1307" s="436" t="str">
        <f>VLOOKUP(B1307,'Tech. sheet (2)'!A:J,9,FALSE)</f>
        <v>830x917</v>
      </c>
      <c r="G1307" s="436">
        <f>VLOOKUP(B1307,'Tech. sheet (2)'!A:J,10,FALSE)</f>
        <v>1500</v>
      </c>
      <c r="H1307" s="436">
        <f>VLOOKUP(A1307,Register!B:E,4,FALSE)</f>
        <v>20000</v>
      </c>
      <c r="I1307" s="129">
        <v>45405.0</v>
      </c>
      <c r="J1307" s="270"/>
      <c r="K1307" s="270"/>
      <c r="L1307" s="270"/>
      <c r="M1307" s="270"/>
      <c r="N1307" s="270"/>
      <c r="O1307" s="270"/>
      <c r="P1307" s="270"/>
      <c r="Q1307" s="270"/>
      <c r="R1307" s="270"/>
      <c r="S1307" s="270"/>
      <c r="T1307" s="270"/>
      <c r="U1307" s="270"/>
      <c r="V1307" s="270"/>
      <c r="W1307" s="270"/>
      <c r="X1307" s="270"/>
      <c r="Y1307" s="270"/>
      <c r="Z1307" s="270"/>
    </row>
    <row r="1308" ht="15.75" customHeight="1">
      <c r="A1308" s="111" t="s">
        <v>2774</v>
      </c>
      <c r="B1308" s="111" t="str">
        <f>VLOOKUP(A1308,Register!B:D,3,FALSE)</f>
        <v>OT153-ELQ1542A3A BAO</v>
      </c>
      <c r="C1308" s="525" t="str">
        <f>VLOOKUP(B1308,'Tech. sheet (2)'!A:G,5,FALSE)</f>
        <v>0,27x950x876 5,6/2,8 TH435 </v>
      </c>
      <c r="D1308" s="437" t="str">
        <f>VLOOKUP(B1308,'Tech. sheet (2)'!A:G,6,FALSE)</f>
        <v>M-950-876-270TH435F5628-BAO</v>
      </c>
      <c r="E1308" s="436" t="str">
        <f>VLOOKUP(B1308,'Tech. sheet (2)'!A:H,8,FALSE)</f>
        <v>СКРОЛЛ</v>
      </c>
      <c r="F1308" s="436" t="str">
        <f>VLOOKUP(B1308,'Tech. sheet (2)'!A:J,9,FALSE)</f>
        <v>920х935</v>
      </c>
      <c r="G1308" s="436">
        <f>VLOOKUP(B1308,'Tech. sheet (2)'!A:J,10,FALSE)</f>
        <v>1100</v>
      </c>
      <c r="H1308" s="436">
        <f>VLOOKUP(A1308,Register!B:E,4,FALSE)</f>
        <v>20000</v>
      </c>
      <c r="I1308" s="129">
        <v>45405.0</v>
      </c>
      <c r="J1308" s="270"/>
      <c r="K1308" s="270"/>
      <c r="L1308" s="270"/>
      <c r="M1308" s="270"/>
      <c r="N1308" s="270"/>
      <c r="O1308" s="270"/>
      <c r="P1308" s="270"/>
      <c r="Q1308" s="270"/>
      <c r="R1308" s="270"/>
      <c r="S1308" s="270"/>
      <c r="T1308" s="270"/>
      <c r="U1308" s="270"/>
      <c r="V1308" s="270"/>
      <c r="W1308" s="270"/>
      <c r="X1308" s="270"/>
      <c r="Y1308" s="270"/>
      <c r="Z1308" s="270"/>
    </row>
    <row r="1309" ht="15.75" customHeight="1">
      <c r="A1309" s="111" t="s">
        <v>2777</v>
      </c>
      <c r="B1309" s="111" t="str">
        <f>VLOOKUP(A1309,Register!B:D,3,FALSE)</f>
        <v>0,14x975x925 G/C USK</v>
      </c>
      <c r="C1309" s="525" t="str">
        <f>VLOOKUP(B1309,'Tech. sheet (2)'!A:G,5,FALSE)</f>
        <v>0,14x975x925 2,8/2,8 TS550</v>
      </c>
      <c r="D1309" s="437" t="str">
        <f>VLOOKUP(B1309,'Tech. sheet (2)'!A:G,6,FALSE)</f>
        <v>T-975-925-140TS550S2828-USK</v>
      </c>
      <c r="E1309" s="436" t="str">
        <f>VLOOKUP(B1309,'Tech. sheet (2)'!A:H,8,FALSE)</f>
        <v>ПРЯМ</v>
      </c>
      <c r="F1309" s="436" t="str">
        <f>VLOOKUP(B1309,'Tech. sheet (2)'!A:J,9,FALSE)</f>
        <v>900 х 950</v>
      </c>
      <c r="G1309" s="436">
        <f>VLOOKUP(B1309,'Tech. sheet (2)'!A:J,10,FALSE)</f>
        <v>1500</v>
      </c>
      <c r="H1309" s="436">
        <f>VLOOKUP(A1309,Register!B:E,4,FALSE)</f>
        <v>40000</v>
      </c>
      <c r="I1309" s="129">
        <v>45405.0</v>
      </c>
      <c r="J1309" s="270"/>
      <c r="K1309" s="270"/>
      <c r="L1309" s="270"/>
      <c r="M1309" s="270"/>
      <c r="N1309" s="270"/>
      <c r="O1309" s="270"/>
      <c r="P1309" s="270"/>
      <c r="Q1309" s="270"/>
      <c r="R1309" s="270"/>
      <c r="S1309" s="270"/>
      <c r="T1309" s="270"/>
      <c r="U1309" s="270"/>
      <c r="V1309" s="270"/>
      <c r="W1309" s="270"/>
      <c r="X1309" s="270"/>
      <c r="Y1309" s="270"/>
      <c r="Z1309" s="270"/>
    </row>
    <row r="1310" ht="15.75" customHeight="1">
      <c r="A1310" s="111" t="s">
        <v>2778</v>
      </c>
      <c r="B1310" s="111" t="str">
        <f>VLOOKUP(A1310,Register!B:D,3,FALSE)</f>
        <v>0,20x808x908 BAO BLANK</v>
      </c>
      <c r="C1310" s="525" t="str">
        <f>VLOOKUP(B1310,'Tech. sheet (2)'!A:G,5,FALSE)</f>
        <v>0,20x808x908 2,8/2,8 TH550</v>
      </c>
      <c r="D1310" s="437" t="str">
        <f>VLOOKUP(B1310,'Tech. sheet (2)'!A:G,6,FALSE)</f>
        <v>M-808-908-200TH550S2828-BAO BLANK</v>
      </c>
      <c r="E1310" s="436" t="str">
        <f>VLOOKUP(B1310,'Tech. sheet (2)'!A:H,8,FALSE)</f>
        <v>СКРОЛЛ</v>
      </c>
      <c r="F1310" s="436" t="str">
        <f>VLOOKUP(B1310,'Tech. sheet (2)'!A:J,9,FALSE)</f>
        <v>900х771</v>
      </c>
      <c r="G1310" s="436">
        <f>VLOOKUP(B1310,'Tech. sheet (2)'!A:J,10,FALSE)</f>
        <v>1600</v>
      </c>
      <c r="H1310" s="436">
        <f>VLOOKUP(A1310,Register!B:E,4,FALSE)</f>
        <v>5000</v>
      </c>
      <c r="I1310" s="129">
        <v>45406.0</v>
      </c>
      <c r="J1310" s="270"/>
      <c r="K1310" s="270"/>
      <c r="L1310" s="270"/>
      <c r="M1310" s="270"/>
      <c r="N1310" s="270"/>
      <c r="O1310" s="270"/>
      <c r="P1310" s="270"/>
      <c r="Q1310" s="270"/>
      <c r="R1310" s="270"/>
      <c r="S1310" s="270"/>
      <c r="T1310" s="270"/>
      <c r="U1310" s="270"/>
      <c r="V1310" s="270"/>
      <c r="W1310" s="270"/>
      <c r="X1310" s="270"/>
      <c r="Y1310" s="270"/>
      <c r="Z1310" s="270"/>
    </row>
    <row r="1311" ht="15.75" customHeight="1">
      <c r="A1311" s="157" t="s">
        <v>2779</v>
      </c>
      <c r="B1311" s="111" t="str">
        <f>VLOOKUP(A1311,Register!B:D,3,FALSE)</f>
        <v>0,155x821x926 HBI BLANK</v>
      </c>
      <c r="C1311" s="525" t="str">
        <f>VLOOKUP(B1311,'Tech. sheet (2)'!A:G,5,FALSE)</f>
        <v>0,155x821x926 2,8/2,8 TH550</v>
      </c>
      <c r="D1311" s="437" t="str">
        <f>VLOOKUP(B1311,'Tech. sheet (2)'!A:G,6,FALSE)</f>
        <v>T-821-926-155TH550F2828-HBI BLANK</v>
      </c>
      <c r="E1311" s="436" t="str">
        <f>VLOOKUP(B1311,'Tech. sheet (2)'!A:H,8,FALSE)</f>
        <v>ПРЯМ</v>
      </c>
      <c r="F1311" s="436" t="str">
        <f>VLOOKUP(B1311,'Tech. sheet (2)'!A:J,9,FALSE)</f>
        <v>917х813/900x771</v>
      </c>
      <c r="G1311" s="436">
        <f>VLOOKUP(B1311,'Tech. sheet (2)'!A:J,10,FALSE)</f>
        <v>1600</v>
      </c>
      <c r="H1311" s="436">
        <f>VLOOKUP(A1311,Register!B:E,4,FALSE)</f>
        <v>19000</v>
      </c>
      <c r="I1311" s="129">
        <v>45406.0</v>
      </c>
      <c r="J1311" s="270"/>
      <c r="K1311" s="270"/>
      <c r="L1311" s="270"/>
      <c r="M1311" s="270"/>
      <c r="N1311" s="270"/>
      <c r="O1311" s="270"/>
      <c r="P1311" s="270"/>
      <c r="Q1311" s="270"/>
      <c r="R1311" s="270"/>
      <c r="S1311" s="270"/>
      <c r="T1311" s="270"/>
      <c r="U1311" s="270"/>
      <c r="V1311" s="270"/>
      <c r="W1311" s="270"/>
      <c r="X1311" s="270"/>
      <c r="Y1311" s="270"/>
      <c r="Z1311" s="270"/>
    </row>
    <row r="1312" ht="15.75" customHeight="1">
      <c r="A1312" s="111" t="s">
        <v>2782</v>
      </c>
      <c r="B1312" s="111" t="str">
        <f>VLOOKUP(A1312,Register!B:D,3,FALSE)</f>
        <v>0,14x918x925 USK G/C</v>
      </c>
      <c r="C1312" s="525" t="str">
        <f>VLOOKUP(B1312,'Tech. sheet (2)'!A:G,5,FALSE)</f>
        <v>0,14x918x925 2,8/2,8 TS550</v>
      </c>
      <c r="D1312" s="437" t="str">
        <f>VLOOKUP(B1312,'Tech. sheet (2)'!A:G,6,FALSE)</f>
        <v>T-918-925-140TS550S2828-USK  </v>
      </c>
      <c r="E1312" s="436" t="str">
        <f>VLOOKUP(B1312,'Tech. sheet (2)'!A:H,8,FALSE)</f>
        <v>ПРЯМ</v>
      </c>
      <c r="F1312" s="436" t="str">
        <f>VLOOKUP(B1312,'Tech. sheet (2)'!A:J,9,FALSE)</f>
        <v>900x893</v>
      </c>
      <c r="G1312" s="436">
        <f>VLOOKUP(B1312,'Tech. sheet (2)'!A:J,10,FALSE)</f>
        <v>1500</v>
      </c>
      <c r="H1312" s="436">
        <f>VLOOKUP(A1312,Register!B:E,4,FALSE)</f>
        <v>49000</v>
      </c>
      <c r="I1312" s="129">
        <v>45406.0</v>
      </c>
      <c r="J1312" s="270"/>
      <c r="K1312" s="270"/>
      <c r="L1312" s="270"/>
      <c r="M1312" s="270"/>
      <c r="N1312" s="270"/>
      <c r="O1312" s="270"/>
      <c r="P1312" s="270"/>
      <c r="Q1312" s="270"/>
      <c r="R1312" s="270"/>
      <c r="S1312" s="270"/>
      <c r="T1312" s="270"/>
      <c r="U1312" s="270"/>
      <c r="V1312" s="270"/>
      <c r="W1312" s="270"/>
      <c r="X1312" s="270"/>
      <c r="Y1312" s="270"/>
      <c r="Z1312" s="270"/>
    </row>
    <row r="1313" ht="15.75" customHeight="1">
      <c r="A1313" s="111" t="s">
        <v>2781</v>
      </c>
      <c r="B1313" s="111" t="str">
        <f>VLOOKUP(A1313,Register!B:D,3,FALSE)</f>
        <v>0,17x896x795 BLANK USK</v>
      </c>
      <c r="C1313" s="525" t="str">
        <f>VLOOKUP(B1313,'Tech. sheet (2)'!A:G,5,FALSE)</f>
        <v>0,17x896x795 2,8/2,8 TH550</v>
      </c>
      <c r="D1313" s="437" t="str">
        <f>VLOOKUP(B1313,'Tech. sheet (2)'!A:G,6,FALSE)</f>
        <v>T-896-795-170TH550F2828-USK BLANK</v>
      </c>
      <c r="E1313" s="436" t="str">
        <f>VLOOKUP(B1313,'Tech. sheet (2)'!A:H,8,FALSE)</f>
        <v>ПРЯМ</v>
      </c>
      <c r="F1313" s="436" t="str">
        <f>VLOOKUP(B1313,'Tech. sheet (2)'!A:J,9,FALSE)</f>
        <v>770х869</v>
      </c>
      <c r="G1313" s="436">
        <f>VLOOKUP(B1313,'Tech. sheet (2)'!A:J,10,FALSE)</f>
        <v>1500</v>
      </c>
      <c r="H1313" s="436">
        <f>VLOOKUP(A1313,Register!B:E,4,FALSE)</f>
        <v>40000</v>
      </c>
      <c r="I1313" s="129">
        <v>45406.0</v>
      </c>
      <c r="J1313" s="270"/>
      <c r="K1313" s="270"/>
      <c r="L1313" s="270"/>
      <c r="M1313" s="270"/>
      <c r="N1313" s="270"/>
      <c r="O1313" s="270"/>
      <c r="P1313" s="270"/>
      <c r="Q1313" s="270"/>
      <c r="R1313" s="270"/>
      <c r="S1313" s="270"/>
      <c r="T1313" s="270"/>
      <c r="U1313" s="270"/>
      <c r="V1313" s="270"/>
      <c r="W1313" s="270"/>
      <c r="X1313" s="270"/>
      <c r="Y1313" s="270"/>
      <c r="Z1313" s="270"/>
    </row>
    <row r="1314" ht="15.75" customHeight="1">
      <c r="A1314" s="111" t="s">
        <v>2785</v>
      </c>
      <c r="B1314" s="111" t="str">
        <f>VLOOKUP(A1314,Register!B:D,3,FALSE)</f>
        <v>OT062-ELQ6216A3A RAS</v>
      </c>
      <c r="C1314" s="525" t="str">
        <f>VLOOKUP(B1314,'Tech. sheet (2)'!A:G,5,FALSE)</f>
        <v>0,16x954x848 2,8/2,8 TH520</v>
      </c>
      <c r="D1314" s="437" t="str">
        <f>VLOOKUP(B1314,'Tech. sheet (2)'!A:G,6,FALSE)</f>
        <v>M-954-848-160TH520S2828-RAS</v>
      </c>
      <c r="E1314" s="436" t="str">
        <f>VLOOKUP(B1314,'Tech. sheet (2)'!A:H,8,FALSE)</f>
        <v>СКРОЛЛ</v>
      </c>
      <c r="F1314" s="436" t="str">
        <f>VLOOKUP(B1314,'Tech. sheet (2)'!A:J,9,FALSE)</f>
        <v>830x917</v>
      </c>
      <c r="G1314" s="436">
        <f>VLOOKUP(B1314,'Tech. sheet (2)'!A:J,10,FALSE)</f>
        <v>1500</v>
      </c>
      <c r="H1314" s="436">
        <f>VLOOKUP(A1314,Register!B:E,4,FALSE)</f>
        <v>30000</v>
      </c>
      <c r="I1314" s="129">
        <v>45411.0</v>
      </c>
      <c r="J1314" s="270"/>
      <c r="K1314" s="270"/>
      <c r="L1314" s="270"/>
      <c r="M1314" s="270"/>
      <c r="N1314" s="270"/>
      <c r="O1314" s="270"/>
      <c r="P1314" s="270"/>
      <c r="Q1314" s="270"/>
      <c r="R1314" s="270"/>
      <c r="S1314" s="270"/>
      <c r="T1314" s="270"/>
      <c r="U1314" s="270"/>
      <c r="V1314" s="270"/>
      <c r="W1314" s="270"/>
      <c r="X1314" s="270"/>
      <c r="Y1314" s="270"/>
      <c r="Z1314" s="270"/>
    </row>
    <row r="1315" ht="15.75" customHeight="1">
      <c r="A1315" s="111" t="s">
        <v>2790</v>
      </c>
      <c r="B1315" s="111" t="str">
        <f>VLOOKUP(A1315,Register!B:D,3,FALSE)</f>
        <v>OT062-ELQ6216A3A USK</v>
      </c>
      <c r="C1315" s="525" t="str">
        <f>VLOOKUP(B1315,'Tech. sheet (2)'!A:G,5,FALSE)</f>
        <v>0,16x954x848 2,8/2,8 TH520</v>
      </c>
      <c r="D1315" s="437" t="str">
        <f>VLOOKUP(B1315,'Tech. sheet (2)'!A:G,6,FALSE)</f>
        <v>M-954-848-160TH520S2828-USK</v>
      </c>
      <c r="E1315" s="436" t="str">
        <f>VLOOKUP(B1315,'Tech. sheet (2)'!A:H,8,FALSE)</f>
        <v>СКРОЛЛ</v>
      </c>
      <c r="F1315" s="436" t="str">
        <f>VLOOKUP(B1315,'Tech. sheet (2)'!A:J,9,FALSE)</f>
        <v>830x917</v>
      </c>
      <c r="G1315" s="436">
        <f>VLOOKUP(B1315,'Tech. sheet (2)'!A:J,10,FALSE)</f>
        <v>1500</v>
      </c>
      <c r="H1315" s="436">
        <f>VLOOKUP(A1315,Register!B:E,4,FALSE)</f>
        <v>25000</v>
      </c>
      <c r="I1315" s="129">
        <v>45411.0</v>
      </c>
      <c r="J1315" s="270"/>
      <c r="K1315" s="270"/>
      <c r="L1315" s="270"/>
      <c r="M1315" s="270"/>
      <c r="N1315" s="270"/>
      <c r="O1315" s="270"/>
      <c r="P1315" s="270"/>
      <c r="Q1315" s="270"/>
      <c r="R1315" s="270"/>
      <c r="S1315" s="270"/>
      <c r="T1315" s="270"/>
      <c r="U1315" s="270"/>
      <c r="V1315" s="270"/>
      <c r="W1315" s="270"/>
      <c r="X1315" s="270"/>
      <c r="Y1315" s="270"/>
      <c r="Z1315" s="270"/>
    </row>
    <row r="1316" ht="15.75" customHeight="1">
      <c r="A1316" s="111" t="s">
        <v>2788</v>
      </c>
      <c r="B1316" s="111" t="str">
        <f>VLOOKUP(A1316,Register!B:D,3,FALSE)</f>
        <v> OT062-21EK05 0,16 USK</v>
      </c>
      <c r="C1316" s="525" t="str">
        <f>VLOOKUP(B1316,'Tech. sheet (2)'!A:G,5,FALSE)</f>
        <v>0,16x954x848 2,8/2,8 TH520</v>
      </c>
      <c r="D1316" s="437" t="str">
        <f>VLOOKUP(B1316,'Tech. sheet (2)'!A:G,6,FALSE)</f>
        <v>M-954-848-160TH520S2828-USK</v>
      </c>
      <c r="E1316" s="436" t="str">
        <f>VLOOKUP(B1316,'Tech. sheet (2)'!A:H,8,FALSE)</f>
        <v>СКРОЛЛ</v>
      </c>
      <c r="F1316" s="436" t="str">
        <f>VLOOKUP(B1316,'Tech. sheet (2)'!A:J,9,FALSE)</f>
        <v>830x917</v>
      </c>
      <c r="G1316" s="436">
        <f>VLOOKUP(B1316,'Tech. sheet (2)'!A:J,10,FALSE)</f>
        <v>1500</v>
      </c>
      <c r="H1316" s="436">
        <f>VLOOKUP(A1316,Register!B:E,4,FALSE)</f>
        <v>10000</v>
      </c>
      <c r="I1316" s="129">
        <v>45411.0</v>
      </c>
      <c r="J1316" s="270"/>
      <c r="K1316" s="270"/>
      <c r="L1316" s="270"/>
      <c r="M1316" s="270"/>
      <c r="N1316" s="270"/>
      <c r="O1316" s="270"/>
      <c r="P1316" s="270"/>
      <c r="Q1316" s="270"/>
      <c r="R1316" s="270"/>
      <c r="S1316" s="270"/>
      <c r="T1316" s="270"/>
      <c r="U1316" s="270"/>
      <c r="V1316" s="270"/>
      <c r="W1316" s="270"/>
      <c r="X1316" s="270"/>
      <c r="Y1316" s="270"/>
      <c r="Z1316" s="270"/>
    </row>
    <row r="1317" ht="15.75" customHeight="1">
      <c r="A1317" s="111" t="s">
        <v>2786</v>
      </c>
      <c r="B1317" s="111" t="str">
        <f>VLOOKUP(A1317,Register!B:D,3,FALSE)</f>
        <v> OT062-20EK05 0,16 USK</v>
      </c>
      <c r="C1317" s="525" t="str">
        <f>VLOOKUP(B1317,'Tech. sheet (2)'!A:G,5,FALSE)</f>
        <v>0,16x954x848 2,8/2,8 TH520</v>
      </c>
      <c r="D1317" s="437" t="str">
        <f>VLOOKUP(B1317,'Tech. sheet (2)'!A:G,6,FALSE)</f>
        <v>M-954-848-160TH520S2828-USK</v>
      </c>
      <c r="E1317" s="436" t="str">
        <f>VLOOKUP(B1317,'Tech. sheet (2)'!A:H,8,FALSE)</f>
        <v>СКРОЛЛ</v>
      </c>
      <c r="F1317" s="436" t="str">
        <f>VLOOKUP(B1317,'Tech. sheet (2)'!A:J,9,FALSE)</f>
        <v>830x917</v>
      </c>
      <c r="G1317" s="436">
        <f>VLOOKUP(B1317,'Tech. sheet (2)'!A:J,10,FALSE)</f>
        <v>1500</v>
      </c>
      <c r="H1317" s="436">
        <f>VLOOKUP(A1317,Register!B:E,4,FALSE)</f>
        <v>5600</v>
      </c>
      <c r="I1317" s="129">
        <v>45411.0</v>
      </c>
      <c r="J1317" s="270"/>
      <c r="K1317" s="270"/>
      <c r="L1317" s="270"/>
      <c r="M1317" s="270"/>
      <c r="N1317" s="270"/>
      <c r="O1317" s="270"/>
      <c r="P1317" s="270"/>
      <c r="Q1317" s="270"/>
      <c r="R1317" s="270"/>
      <c r="S1317" s="270"/>
      <c r="T1317" s="270"/>
      <c r="U1317" s="270"/>
      <c r="V1317" s="270"/>
      <c r="W1317" s="270"/>
      <c r="X1317" s="270"/>
      <c r="Y1317" s="270"/>
      <c r="Z1317" s="270"/>
    </row>
    <row r="1318" ht="15.75" customHeight="1">
      <c r="A1318" s="111" t="s">
        <v>2792</v>
      </c>
      <c r="B1318" s="111" t="str">
        <f>VLOOKUP(A1318,Register!B:D,3,FALSE)</f>
        <v>0,155x821x926 USK BLANK</v>
      </c>
      <c r="C1318" s="525" t="str">
        <f>VLOOKUP(B1318,'Tech. sheet (2)'!A:G,5,FALSE)</f>
        <v>0,155x821x926 2,8/2,8 TH550</v>
      </c>
      <c r="D1318" s="437" t="str">
        <f>VLOOKUP(B1318,'Tech. sheet (2)'!A:G,6,FALSE)</f>
        <v>T-821-926-155TH550F2828-USK BLANK</v>
      </c>
      <c r="E1318" s="436" t="str">
        <f>VLOOKUP(B1318,'Tech. sheet (2)'!A:H,8,FALSE)</f>
        <v>ПРЯМ</v>
      </c>
      <c r="F1318" s="436" t="str">
        <f>VLOOKUP(B1318,'Tech. sheet (2)'!A:J,9,FALSE)</f>
        <v>917х813/900x771</v>
      </c>
      <c r="G1318" s="436">
        <f>VLOOKUP(B1318,'Tech. sheet (2)'!A:J,10,FALSE)</f>
        <v>1600</v>
      </c>
      <c r="H1318" s="436">
        <f>VLOOKUP(A1318,Register!B:E,4,FALSE)</f>
        <v>33000</v>
      </c>
      <c r="I1318" s="129">
        <v>45411.0</v>
      </c>
      <c r="J1318" s="270"/>
      <c r="K1318" s="270"/>
      <c r="L1318" s="270"/>
      <c r="M1318" s="270"/>
      <c r="N1318" s="270"/>
      <c r="O1318" s="270"/>
      <c r="P1318" s="270"/>
      <c r="Q1318" s="270"/>
      <c r="R1318" s="270"/>
      <c r="S1318" s="270"/>
      <c r="T1318" s="270"/>
      <c r="U1318" s="270"/>
      <c r="V1318" s="270"/>
      <c r="W1318" s="270"/>
      <c r="X1318" s="270"/>
      <c r="Y1318" s="270"/>
      <c r="Z1318" s="270"/>
    </row>
    <row r="1319" ht="15.75" customHeight="1">
      <c r="A1319" s="111" t="s">
        <v>2791</v>
      </c>
      <c r="B1319" s="111" t="str">
        <f>VLOOKUP(A1319,Register!B:D,3,FALSE)</f>
        <v>0,155x821x926 HBI BLANK</v>
      </c>
      <c r="C1319" s="525" t="str">
        <f>VLOOKUP(B1319,'Tech. sheet (2)'!A:G,5,FALSE)</f>
        <v>0,155x821x926 2,8/2,8 TH550</v>
      </c>
      <c r="D1319" s="437" t="str">
        <f>VLOOKUP(B1319,'Tech. sheet (2)'!A:G,6,FALSE)</f>
        <v>T-821-926-155TH550F2828-HBI BLANK</v>
      </c>
      <c r="E1319" s="436" t="str">
        <f>VLOOKUP(B1319,'Tech. sheet (2)'!A:H,8,FALSE)</f>
        <v>ПРЯМ</v>
      </c>
      <c r="F1319" s="436" t="str">
        <f>VLOOKUP(B1319,'Tech. sheet (2)'!A:J,9,FALSE)</f>
        <v>917х813/900x771</v>
      </c>
      <c r="G1319" s="436">
        <f>VLOOKUP(B1319,'Tech. sheet (2)'!A:J,10,FALSE)</f>
        <v>1600</v>
      </c>
      <c r="H1319" s="436">
        <f>VLOOKUP(A1319,Register!B:E,4,FALSE)</f>
        <v>5950</v>
      </c>
      <c r="I1319" s="129">
        <v>45412.0</v>
      </c>
      <c r="J1319" s="270"/>
      <c r="K1319" s="270"/>
      <c r="L1319" s="270"/>
      <c r="M1319" s="270"/>
      <c r="N1319" s="270"/>
      <c r="O1319" s="270"/>
      <c r="P1319" s="270"/>
      <c r="Q1319" s="270"/>
      <c r="R1319" s="270"/>
      <c r="S1319" s="270"/>
      <c r="T1319" s="270"/>
      <c r="U1319" s="270"/>
      <c r="V1319" s="270"/>
      <c r="W1319" s="270"/>
      <c r="X1319" s="270"/>
      <c r="Y1319" s="270"/>
      <c r="Z1319" s="270"/>
    </row>
    <row r="1320" ht="15.75" customHeight="1">
      <c r="A1320" s="111" t="s">
        <v>2794</v>
      </c>
      <c r="B1320" s="111" t="str">
        <f>VLOOKUP(A1320,Register!B:D,3,FALSE)</f>
        <v>0,17x860x873 BAO BLANK</v>
      </c>
      <c r="C1320" s="525" t="str">
        <f>VLOOKUP(B1320,'Tech. sheet (2)'!A:G,5,FALSE)</f>
        <v>0,17x860x873 2,8/2,8 TH550</v>
      </c>
      <c r="D1320" s="437" t="str">
        <f>VLOOKUP(B1320,'Tech. sheet (2)'!A:G,6,FALSE)</f>
        <v>M-860-873-170TH550F2828-BAO BLANK</v>
      </c>
      <c r="E1320" s="436" t="str">
        <f>VLOOKUP(B1320,'Tech. sheet (2)'!A:H,8,FALSE)</f>
        <v>СКРОЛЛ</v>
      </c>
      <c r="F1320" s="436" t="str">
        <f>VLOOKUP(B1320,'Tech. sheet (2)'!A:J,9,FALSE)</f>
        <v>903х844</v>
      </c>
      <c r="G1320" s="436">
        <f>VLOOKUP(B1320,'Tech. sheet (2)'!A:J,10,FALSE)</f>
        <v>1500</v>
      </c>
      <c r="H1320" s="436">
        <f>VLOOKUP(A1320,Register!B:E,4,FALSE)</f>
        <v>27000</v>
      </c>
      <c r="I1320" s="129">
        <v>45412.0</v>
      </c>
      <c r="J1320" s="270"/>
      <c r="K1320" s="270"/>
      <c r="L1320" s="270"/>
      <c r="M1320" s="270"/>
      <c r="N1320" s="270"/>
      <c r="O1320" s="270"/>
      <c r="P1320" s="270"/>
      <c r="Q1320" s="270"/>
      <c r="R1320" s="270"/>
      <c r="S1320" s="270"/>
      <c r="T1320" s="270"/>
      <c r="U1320" s="270"/>
      <c r="V1320" s="270"/>
      <c r="W1320" s="270"/>
      <c r="X1320" s="270"/>
      <c r="Y1320" s="270"/>
      <c r="Z1320" s="270"/>
    </row>
    <row r="1321" ht="15.75" customHeight="1">
      <c r="A1321" s="111" t="s">
        <v>2799</v>
      </c>
      <c r="B1321" s="111" t="str">
        <f>VLOOKUP(A1321,Register!B:D,3,FALSE)</f>
        <v>0,14x913x766 RAS A08</v>
      </c>
      <c r="C1321" s="525" t="str">
        <f>VLOOKUP(B1321,'Tech. sheet (2)'!A:G,5,FALSE)</f>
        <v>0,14x913x766 2,0/2,0 TS340</v>
      </c>
      <c r="D1321" s="437" t="str">
        <f>VLOOKUP(B1321,'Tech. sheet (2)'!A:G,6,FALSE)</f>
        <v>M-913-766-140TS340F2020-RAS</v>
      </c>
      <c r="E1321" s="436" t="str">
        <f>VLOOKUP(B1321,'Tech. sheet (2)'!A:H,8,FALSE)</f>
        <v>СКРОЛЛ</v>
      </c>
      <c r="F1321" s="436" t="str">
        <f>VLOOKUP(B1321,'Tech. sheet (2)'!A:J,9,FALSE)</f>
        <v>770х869</v>
      </c>
      <c r="G1321" s="436">
        <f>VLOOKUP(B1321,'Tech. sheet (2)'!A:J,10,FALSE)</f>
        <v>1500</v>
      </c>
      <c r="H1321" s="436">
        <f>VLOOKUP(A1321,Register!B:E,4,FALSE)</f>
        <v>30000</v>
      </c>
      <c r="I1321" s="129">
        <v>45412.0</v>
      </c>
      <c r="J1321" s="270"/>
      <c r="K1321" s="270"/>
      <c r="L1321" s="270"/>
      <c r="M1321" s="270"/>
      <c r="N1321" s="270"/>
      <c r="O1321" s="270"/>
      <c r="P1321" s="270"/>
      <c r="Q1321" s="270"/>
      <c r="R1321" s="270"/>
      <c r="S1321" s="270"/>
      <c r="T1321" s="270"/>
      <c r="U1321" s="270"/>
      <c r="V1321" s="270"/>
      <c r="W1321" s="270"/>
      <c r="X1321" s="270"/>
      <c r="Y1321" s="270"/>
      <c r="Z1321" s="270"/>
    </row>
    <row r="1322" ht="15.75" customHeight="1">
      <c r="A1322" s="111" t="s">
        <v>2798</v>
      </c>
      <c r="B1322" s="111" t="str">
        <f>VLOOKUP(A1322,Register!B:D,3,FALSE)</f>
        <v>0,17x838x942 USK ALU/С</v>
      </c>
      <c r="C1322" s="525" t="str">
        <f>VLOOKUP(B1322,'Tech. sheet (2)'!A:G,5,FALSE)</f>
        <v>0,17x838x942 2,0/2,8 TH550</v>
      </c>
      <c r="D1322" s="437" t="str">
        <f>VLOOKUP(B1322,'Tech. sheet (2)'!A:G,6,FALSE)</f>
        <v>T-838-942-170TH550F2820-USK</v>
      </c>
      <c r="E1322" s="436" t="str">
        <f>VLOOKUP(B1322,'Tech. sheet (2)'!A:H,8,FALSE)</f>
        <v>ПРЯМ</v>
      </c>
      <c r="F1322" s="436" t="str">
        <f>VLOOKUP(B1322,'Tech. sheet (2)'!A:J,9,FALSE)</f>
        <v>917х813</v>
      </c>
      <c r="G1322" s="436">
        <f>VLOOKUP(B1322,'Tech. sheet (2)'!A:J,10,FALSE)</f>
        <v>1500</v>
      </c>
      <c r="H1322" s="436">
        <f>VLOOKUP(A1322,Register!B:E,4,FALSE)</f>
        <v>25000</v>
      </c>
      <c r="I1322" s="129">
        <v>45412.0</v>
      </c>
      <c r="J1322" s="270"/>
      <c r="K1322" s="270"/>
      <c r="L1322" s="270"/>
      <c r="M1322" s="270"/>
      <c r="N1322" s="270"/>
      <c r="O1322" s="270"/>
      <c r="P1322" s="270"/>
      <c r="Q1322" s="270"/>
      <c r="R1322" s="270"/>
      <c r="S1322" s="270"/>
      <c r="T1322" s="270"/>
      <c r="U1322" s="270"/>
      <c r="V1322" s="270"/>
      <c r="W1322" s="270"/>
      <c r="X1322" s="270"/>
      <c r="Y1322" s="270"/>
      <c r="Z1322" s="270"/>
    </row>
    <row r="1323" ht="15.75" customHeight="1">
      <c r="A1323" s="111" t="s">
        <v>2800</v>
      </c>
      <c r="B1323" s="111" t="str">
        <f>VLOOKUP(A1323,Register!B:D,3,FALSE)</f>
        <v>0,17x838x942 ALU/С BAO</v>
      </c>
      <c r="C1323" s="525" t="str">
        <f>VLOOKUP(B1323,'Tech. sheet (2)'!A:G,5,FALSE)</f>
        <v>0,17x838x942 2,0/2,8 TH550</v>
      </c>
      <c r="D1323" s="437" t="str">
        <f>VLOOKUP(B1323,'Tech. sheet (2)'!A:G,6,FALSE)</f>
        <v>T-838-942-170TH550F2820-BAO</v>
      </c>
      <c r="E1323" s="436" t="str">
        <f>VLOOKUP(B1323,'Tech. sheet (2)'!A:H,8,FALSE)</f>
        <v>ПРЯМ</v>
      </c>
      <c r="F1323" s="436" t="str">
        <f>VLOOKUP(B1323,'Tech. sheet (2)'!A:J,9,FALSE)</f>
        <v>917х813</v>
      </c>
      <c r="G1323" s="436">
        <f>VLOOKUP(B1323,'Tech. sheet (2)'!A:J,10,FALSE)</f>
        <v>1500</v>
      </c>
      <c r="H1323" s="436">
        <f>VLOOKUP(A1323,Register!B:E,4,FALSE)</f>
        <v>25000</v>
      </c>
      <c r="I1323" s="129">
        <v>45413.0</v>
      </c>
      <c r="J1323" s="270"/>
      <c r="K1323" s="270"/>
      <c r="L1323" s="270"/>
      <c r="M1323" s="270"/>
      <c r="N1323" s="270"/>
      <c r="O1323" s="270"/>
      <c r="P1323" s="270"/>
      <c r="Q1323" s="270"/>
      <c r="R1323" s="270"/>
      <c r="S1323" s="270"/>
      <c r="T1323" s="270"/>
      <c r="U1323" s="270"/>
      <c r="V1323" s="270"/>
      <c r="W1323" s="270"/>
      <c r="X1323" s="270"/>
      <c r="Y1323" s="270"/>
      <c r="Z1323" s="270"/>
    </row>
    <row r="1324" ht="15.75" customHeight="1">
      <c r="A1324" s="111" t="s">
        <v>2797</v>
      </c>
      <c r="B1324" s="111" t="str">
        <f>VLOOKUP(A1324,Register!B:D,3,FALSE)</f>
        <v>OT062-ELQ6216A3A USK</v>
      </c>
      <c r="C1324" s="525" t="str">
        <f>VLOOKUP(B1324,'Tech. sheet (2)'!A:G,5,FALSE)</f>
        <v>0,16x954x848 2,8/2,8 TH520</v>
      </c>
      <c r="D1324" s="437" t="str">
        <f>VLOOKUP(B1324,'Tech. sheet (2)'!A:G,6,FALSE)</f>
        <v>M-954-848-160TH520S2828-USK</v>
      </c>
      <c r="E1324" s="436" t="str">
        <f>VLOOKUP(B1324,'Tech. sheet (2)'!A:H,8,FALSE)</f>
        <v>СКРОЛЛ</v>
      </c>
      <c r="F1324" s="436" t="str">
        <f>VLOOKUP(B1324,'Tech. sheet (2)'!A:J,9,FALSE)</f>
        <v>830x917</v>
      </c>
      <c r="G1324" s="436">
        <f>VLOOKUP(B1324,'Tech. sheet (2)'!A:J,10,FALSE)</f>
        <v>1500</v>
      </c>
      <c r="H1324" s="436">
        <f>VLOOKUP(A1324,Register!B:E,4,FALSE)</f>
        <v>17000</v>
      </c>
      <c r="I1324" s="129">
        <v>45413.0</v>
      </c>
      <c r="J1324" s="270"/>
      <c r="K1324" s="270"/>
      <c r="L1324" s="270"/>
      <c r="M1324" s="270"/>
      <c r="N1324" s="270"/>
      <c r="O1324" s="270"/>
      <c r="P1324" s="270"/>
      <c r="Q1324" s="270"/>
      <c r="R1324" s="270"/>
      <c r="S1324" s="270"/>
      <c r="T1324" s="270"/>
      <c r="U1324" s="270"/>
      <c r="V1324" s="270"/>
      <c r="W1324" s="270"/>
      <c r="X1324" s="270"/>
      <c r="Y1324" s="270"/>
      <c r="Z1324" s="270"/>
    </row>
    <row r="1325" ht="15.75" customHeight="1">
      <c r="A1325" s="111" t="s">
        <v>2796</v>
      </c>
      <c r="B1325" s="111" t="str">
        <f>VLOOKUP(A1325,Register!B:D,3,FALSE)</f>
        <v>0,14x920x778 RAS BLANK</v>
      </c>
      <c r="C1325" s="525" t="str">
        <f>VLOOKUP(B1325,'Tech. sheet (2)'!A:G,5,FALSE)</f>
        <v>0,14x920x778 2,8/2,8 TS340</v>
      </c>
      <c r="D1325" s="437" t="str">
        <f>VLOOKUP(B1325,'Tech. sheet (2)'!A:G,6,FALSE)</f>
        <v>M-920-778-140TS340S2828-RAS BLANK</v>
      </c>
      <c r="E1325" s="436" t="str">
        <f>VLOOKUP(B1325,'Tech. sheet (2)'!A:H,8,FALSE)</f>
        <v>СКРОЛЛ</v>
      </c>
      <c r="F1325" s="436" t="str">
        <f>VLOOKUP(B1325,'Tech. sheet (2)'!A:J,9,FALSE)</f>
        <v>818х895</v>
      </c>
      <c r="G1325" s="436">
        <f>VLOOKUP(B1325,'Tech. sheet (2)'!A:J,10,FALSE)</f>
        <v>1600</v>
      </c>
      <c r="H1325" s="436">
        <f>VLOOKUP(A1325,Register!B:E,4,FALSE)</f>
        <v>20000</v>
      </c>
      <c r="I1325" s="129">
        <v>45413.0</v>
      </c>
      <c r="J1325" s="270"/>
      <c r="K1325" s="270"/>
      <c r="L1325" s="270"/>
      <c r="M1325" s="270"/>
      <c r="N1325" s="270"/>
      <c r="O1325" s="270"/>
      <c r="P1325" s="270"/>
      <c r="Q1325" s="270"/>
      <c r="R1325" s="270"/>
      <c r="S1325" s="270"/>
      <c r="T1325" s="270"/>
      <c r="U1325" s="270"/>
      <c r="V1325" s="270"/>
      <c r="W1325" s="270"/>
      <c r="X1325" s="270"/>
      <c r="Y1325" s="270"/>
      <c r="Z1325" s="270"/>
    </row>
    <row r="1326" ht="15.75" customHeight="1">
      <c r="A1326" s="111" t="s">
        <v>2803</v>
      </c>
      <c r="B1326" s="111" t="str">
        <f>VLOOKUP(A1326,Register!B:D,3,FALSE)</f>
        <v>0,14x920x778 RAS 21EK05</v>
      </c>
      <c r="C1326" s="525" t="str">
        <f>VLOOKUP(B1326,'Tech. sheet (2)'!A:G,5,FALSE)</f>
        <v>0,14x920x778 2,8/2,8 TS340</v>
      </c>
      <c r="D1326" s="437" t="str">
        <f>VLOOKUP(B1326,'Tech. sheet (2)'!A:G,6,FALSE)</f>
        <v>M-920-778-140TS340S2828-RAS</v>
      </c>
      <c r="E1326" s="436" t="str">
        <f>VLOOKUP(B1326,'Tech. sheet (2)'!A:H,8,FALSE)</f>
        <v>СКРОЛЛ</v>
      </c>
      <c r="F1326" s="436" t="str">
        <f>VLOOKUP(B1326,'Tech. sheet (2)'!A:J,9,FALSE)</f>
        <v>818х895</v>
      </c>
      <c r="G1326" s="436">
        <f>VLOOKUP(B1326,'Tech. sheet (2)'!A:J,10,FALSE)</f>
        <v>1600</v>
      </c>
      <c r="H1326" s="436">
        <f>VLOOKUP(A1326,Register!B:E,4,FALSE)</f>
        <v>20000</v>
      </c>
      <c r="I1326" s="129">
        <v>45413.0</v>
      </c>
      <c r="J1326" s="270"/>
      <c r="K1326" s="270"/>
      <c r="L1326" s="270"/>
      <c r="M1326" s="270"/>
      <c r="N1326" s="270"/>
      <c r="O1326" s="270"/>
      <c r="P1326" s="270"/>
      <c r="Q1326" s="270"/>
      <c r="R1326" s="270"/>
      <c r="S1326" s="270"/>
      <c r="T1326" s="270"/>
      <c r="U1326" s="270"/>
      <c r="V1326" s="270"/>
      <c r="W1326" s="270"/>
      <c r="X1326" s="270"/>
      <c r="Y1326" s="270"/>
      <c r="Z1326" s="270"/>
    </row>
    <row r="1327" ht="15.75" customHeight="1">
      <c r="A1327" s="111" t="s">
        <v>2801</v>
      </c>
      <c r="B1327" s="111" t="str">
        <f>VLOOKUP(A1327,Register!B:D,3,FALSE)</f>
        <v>0,16x942x790 ALU/С</v>
      </c>
      <c r="C1327" s="525" t="str">
        <f>VLOOKUP(B1327,'Tech. sheet (2)'!A:G,5,FALSE)</f>
        <v>0,16x942x790 2,0/2,0 TS340</v>
      </c>
      <c r="D1327" s="437" t="str">
        <f>VLOOKUP(B1327,'Tech. sheet (2)'!A:G,6,FALSE)</f>
        <v>M-942-790-160TS340S2020-RAS</v>
      </c>
      <c r="E1327" s="436" t="str">
        <f>VLOOKUP(B1327,'Tech. sheet (2)'!A:H,8,FALSE)</f>
        <v>СКРОЛЛ</v>
      </c>
      <c r="F1327" s="436" t="str">
        <f>VLOOKUP(B1327,'Tech. sheet (2)'!A:J,9,FALSE)</f>
        <v>830х917</v>
      </c>
      <c r="G1327" s="436">
        <f>VLOOKUP(B1327,'Tech. sheet (2)'!A:J,10,FALSE)</f>
        <v>1700</v>
      </c>
      <c r="H1327" s="436">
        <f>VLOOKUP(A1327,Register!B:E,4,FALSE)</f>
        <v>25000</v>
      </c>
      <c r="I1327" s="129">
        <v>45414.0</v>
      </c>
      <c r="J1327" s="270"/>
      <c r="K1327" s="270"/>
      <c r="L1327" s="270"/>
      <c r="M1327" s="270"/>
      <c r="N1327" s="270"/>
      <c r="O1327" s="270"/>
      <c r="P1327" s="270"/>
      <c r="Q1327" s="270"/>
      <c r="R1327" s="270"/>
      <c r="S1327" s="270"/>
      <c r="T1327" s="270"/>
      <c r="U1327" s="270"/>
      <c r="V1327" s="270"/>
      <c r="W1327" s="270"/>
      <c r="X1327" s="270"/>
      <c r="Y1327" s="270"/>
      <c r="Z1327" s="270"/>
    </row>
    <row r="1328" ht="15.75" customHeight="1">
      <c r="A1328" s="111" t="s">
        <v>2802</v>
      </c>
      <c r="B1328" s="111" t="str">
        <f>VLOOKUP(A1328,Register!B:D,3,FALSE)</f>
        <v>0,16x942x790 ALU/С</v>
      </c>
      <c r="C1328" s="525" t="str">
        <f>VLOOKUP(B1328,'Tech. sheet (2)'!A:G,5,FALSE)</f>
        <v>0,16x942x790 2,0/2,0 TS340</v>
      </c>
      <c r="D1328" s="437" t="str">
        <f>VLOOKUP(B1328,'Tech. sheet (2)'!A:G,6,FALSE)</f>
        <v>M-942-790-160TS340S2020-RAS</v>
      </c>
      <c r="E1328" s="436" t="str">
        <f>VLOOKUP(B1328,'Tech. sheet (2)'!A:H,8,FALSE)</f>
        <v>СКРОЛЛ</v>
      </c>
      <c r="F1328" s="436" t="str">
        <f>VLOOKUP(B1328,'Tech. sheet (2)'!A:J,9,FALSE)</f>
        <v>830х917</v>
      </c>
      <c r="G1328" s="436">
        <f>VLOOKUP(B1328,'Tech. sheet (2)'!A:J,10,FALSE)</f>
        <v>1700</v>
      </c>
      <c r="H1328" s="436">
        <f>VLOOKUP(A1328,Register!B:E,4,FALSE)</f>
        <v>20000</v>
      </c>
      <c r="I1328" s="129">
        <v>45414.0</v>
      </c>
      <c r="J1328" s="270"/>
      <c r="K1328" s="270"/>
      <c r="L1328" s="270"/>
      <c r="M1328" s="270"/>
      <c r="N1328" s="270"/>
      <c r="O1328" s="270"/>
      <c r="P1328" s="270"/>
      <c r="Q1328" s="270"/>
      <c r="R1328" s="270"/>
      <c r="S1328" s="270"/>
      <c r="T1328" s="270"/>
      <c r="U1328" s="270"/>
      <c r="V1328" s="270"/>
      <c r="W1328" s="270"/>
      <c r="X1328" s="270"/>
      <c r="Y1328" s="270"/>
      <c r="Z1328" s="270"/>
    </row>
    <row r="1329" ht="15.75" customHeight="1">
      <c r="A1329" s="111" t="s">
        <v>2808</v>
      </c>
      <c r="B1329" s="111" t="str">
        <f>VLOOKUP(A1329,Register!B:D,3,FALSE)</f>
        <v>0,17x922x868 HBI TH550 BLANK</v>
      </c>
      <c r="C1329" s="525" t="str">
        <f>VLOOKUP(B1329,'Tech. sheet (2)'!A:G,5,FALSE)</f>
        <v>0,17x922x868 2,8/2,8 TH550</v>
      </c>
      <c r="D1329" s="437" t="str">
        <f>VLOOKUP(B1329,'Tech. sheet (2)'!A:G,6,FALSE)</f>
        <v>M-922-868-170TH550F2828-HBI BLANK</v>
      </c>
      <c r="E1329" s="436" t="str">
        <f>VLOOKUP(B1329,'Tech. sheet (2)'!A:H,8,FALSE)</f>
        <v>СКРОЛЛ</v>
      </c>
      <c r="F1329" s="436" t="str">
        <f>VLOOKUP(B1329,'Tech. sheet (2)'!A:J,9,FALSE)</f>
        <v>884х850</v>
      </c>
      <c r="G1329" s="436">
        <f>VLOOKUP(B1329,'Tech. sheet (2)'!A:J,10,FALSE)</f>
        <v>1500</v>
      </c>
      <c r="H1329" s="436">
        <f>VLOOKUP(A1329,Register!B:E,4,FALSE)</f>
        <v>23000</v>
      </c>
      <c r="I1329" s="129">
        <v>45419.0</v>
      </c>
      <c r="J1329" s="270"/>
      <c r="K1329" s="270"/>
      <c r="L1329" s="270"/>
      <c r="M1329" s="270"/>
      <c r="N1329" s="270"/>
      <c r="O1329" s="270"/>
      <c r="P1329" s="270"/>
      <c r="Q1329" s="270"/>
      <c r="R1329" s="270"/>
      <c r="S1329" s="270"/>
      <c r="T1329" s="270"/>
      <c r="U1329" s="270"/>
      <c r="V1329" s="270"/>
      <c r="W1329" s="270"/>
      <c r="X1329" s="270"/>
      <c r="Y1329" s="270"/>
      <c r="Z1329" s="270"/>
    </row>
    <row r="1330" ht="15.75" customHeight="1">
      <c r="A1330" s="111" t="s">
        <v>2809</v>
      </c>
      <c r="B1330" s="111" t="str">
        <f>VLOOKUP(A1330,Register!B:D,3,FALSE)</f>
        <v>OT153-ELQ1554A0A BAO</v>
      </c>
      <c r="C1330" s="525" t="str">
        <f>VLOOKUP(B1330,'Tech. sheet (2)'!A:G,5,FALSE)</f>
        <v>0,27x950x876 5,6/2,8 TH435 </v>
      </c>
      <c r="D1330" s="437" t="str">
        <f>VLOOKUP(B1330,'Tech. sheet (2)'!A:G,6,FALSE)</f>
        <v>M-950-876-270TH435F5628-BAO</v>
      </c>
      <c r="E1330" s="436" t="str">
        <f>VLOOKUP(B1330,'Tech. sheet (2)'!A:H,8,FALSE)</f>
        <v>СКРОЛЛ</v>
      </c>
      <c r="F1330" s="436" t="str">
        <f>VLOOKUP(B1330,'Tech. sheet (2)'!A:J,9,FALSE)</f>
        <v>920х935</v>
      </c>
      <c r="G1330" s="436">
        <f>VLOOKUP(B1330,'Tech. sheet (2)'!A:J,10,FALSE)</f>
        <v>1100</v>
      </c>
      <c r="H1330" s="436">
        <f>VLOOKUP(A1330,Register!B:E,4,FALSE)</f>
        <v>18000</v>
      </c>
      <c r="I1330" s="129">
        <v>45419.0</v>
      </c>
      <c r="J1330" s="270"/>
      <c r="K1330" s="270"/>
      <c r="L1330" s="270"/>
      <c r="M1330" s="270"/>
      <c r="N1330" s="270"/>
      <c r="O1330" s="270"/>
      <c r="P1330" s="270"/>
      <c r="Q1330" s="270"/>
      <c r="R1330" s="270"/>
      <c r="S1330" s="270"/>
      <c r="T1330" s="270"/>
      <c r="U1330" s="270"/>
      <c r="V1330" s="270"/>
      <c r="W1330" s="270"/>
      <c r="X1330" s="270"/>
      <c r="Y1330" s="270"/>
      <c r="Z1330" s="270"/>
    </row>
    <row r="1331" ht="15.75" customHeight="1">
      <c r="A1331" s="111" t="s">
        <v>2811</v>
      </c>
      <c r="B1331" s="111" t="str">
        <f>VLOOKUP(A1331,Register!B:D,3,FALSE)</f>
        <v>OT153-ELQ1554A0A BAO</v>
      </c>
      <c r="C1331" s="525" t="str">
        <f>VLOOKUP(B1331,'Tech. sheet (2)'!A:G,5,FALSE)</f>
        <v>0,27x950x876 5,6/2,8 TH435 </v>
      </c>
      <c r="D1331" s="437" t="str">
        <f>VLOOKUP(B1331,'Tech. sheet (2)'!A:G,6,FALSE)</f>
        <v>M-950-876-270TH435F5628-BAO</v>
      </c>
      <c r="E1331" s="436" t="str">
        <f>VLOOKUP(B1331,'Tech. sheet (2)'!A:H,8,FALSE)</f>
        <v>СКРОЛЛ</v>
      </c>
      <c r="F1331" s="436" t="str">
        <f>VLOOKUP(B1331,'Tech. sheet (2)'!A:J,9,FALSE)</f>
        <v>920х935</v>
      </c>
      <c r="G1331" s="436">
        <f>VLOOKUP(B1331,'Tech. sheet (2)'!A:J,10,FALSE)</f>
        <v>1100</v>
      </c>
      <c r="H1331" s="436">
        <f>VLOOKUP(A1331,Register!B:E,4,FALSE)</f>
        <v>18000</v>
      </c>
      <c r="I1331" s="129">
        <v>45419.0</v>
      </c>
      <c r="J1331" s="270"/>
      <c r="K1331" s="270"/>
      <c r="L1331" s="270"/>
      <c r="M1331" s="270"/>
      <c r="N1331" s="270"/>
      <c r="O1331" s="270"/>
      <c r="P1331" s="270"/>
      <c r="Q1331" s="270"/>
      <c r="R1331" s="270"/>
      <c r="S1331" s="270"/>
      <c r="T1331" s="270"/>
      <c r="U1331" s="270"/>
      <c r="V1331" s="270"/>
      <c r="W1331" s="270"/>
      <c r="X1331" s="270"/>
      <c r="Y1331" s="270"/>
      <c r="Z1331" s="270"/>
    </row>
    <row r="1332" ht="15.75" customHeight="1">
      <c r="A1332" s="111" t="s">
        <v>2812</v>
      </c>
      <c r="B1332" s="111" t="str">
        <f>VLOOKUP(A1332,Register!B:D,3,FALSE)</f>
        <v>0,17x874x795 USK BLANK</v>
      </c>
      <c r="C1332" s="525" t="str">
        <f>VLOOKUP(B1332,'Tech. sheet (2)'!A:G,5,FALSE)</f>
        <v>0,17x874x795 2,8/2,8 TH550</v>
      </c>
      <c r="D1332" s="437" t="str">
        <f>VLOOKUP(B1332,'Tech. sheet (2)'!A:G,6,FALSE)</f>
        <v>T-874-795-170TH550S2828-USK BLANK</v>
      </c>
      <c r="E1332" s="436" t="str">
        <f>VLOOKUP(B1332,'Tech. sheet (2)'!A:H,8,FALSE)</f>
        <v>ПРЯМ</v>
      </c>
      <c r="F1332" s="436" t="str">
        <f>VLOOKUP(B1332,'Tech. sheet (2)'!A:J,9,FALSE)</f>
        <v/>
      </c>
      <c r="G1332" s="436">
        <f>VLOOKUP(B1332,'Tech. sheet (2)'!A:J,10,FALSE)</f>
        <v>1600</v>
      </c>
      <c r="H1332" s="436">
        <f>VLOOKUP(A1332,Register!B:E,4,FALSE)</f>
        <v>20000</v>
      </c>
      <c r="I1332" s="129">
        <v>45419.0</v>
      </c>
      <c r="J1332" s="270"/>
      <c r="K1332" s="270"/>
      <c r="L1332" s="270"/>
      <c r="M1332" s="270"/>
      <c r="N1332" s="270"/>
      <c r="O1332" s="270"/>
      <c r="P1332" s="270"/>
      <c r="Q1332" s="270"/>
      <c r="R1332" s="270"/>
      <c r="S1332" s="270"/>
      <c r="T1332" s="270"/>
      <c r="U1332" s="270"/>
      <c r="V1332" s="270"/>
      <c r="W1332" s="270"/>
      <c r="X1332" s="270"/>
      <c r="Y1332" s="270"/>
      <c r="Z1332" s="270"/>
    </row>
    <row r="1333" ht="15.75" customHeight="1">
      <c r="A1333" s="111" t="s">
        <v>2813</v>
      </c>
      <c r="B1333" s="111" t="str">
        <f>VLOOKUP(A1333,Register!B:D,3,FALSE)</f>
        <v>0,17x838x942 USK ALU/С</v>
      </c>
      <c r="C1333" s="525" t="str">
        <f>VLOOKUP(B1333,'Tech. sheet (2)'!A:G,5,FALSE)</f>
        <v>0,17x838x942 2,0/2,8 TH550</v>
      </c>
      <c r="D1333" s="437" t="str">
        <f>VLOOKUP(B1333,'Tech. sheet (2)'!A:G,6,FALSE)</f>
        <v>T-838-942-170TH550F2820-USK</v>
      </c>
      <c r="E1333" s="436" t="str">
        <f>VLOOKUP(B1333,'Tech. sheet (2)'!A:H,8,FALSE)</f>
        <v>ПРЯМ</v>
      </c>
      <c r="F1333" s="436" t="str">
        <f>VLOOKUP(B1333,'Tech. sheet (2)'!A:J,9,FALSE)</f>
        <v>917х813</v>
      </c>
      <c r="G1333" s="436">
        <f>VLOOKUP(B1333,'Tech. sheet (2)'!A:J,10,FALSE)</f>
        <v>1500</v>
      </c>
      <c r="H1333" s="436">
        <f>VLOOKUP(A1333,Register!B:E,4,FALSE)</f>
        <v>31000</v>
      </c>
      <c r="I1333" s="129">
        <v>45419.0</v>
      </c>
      <c r="J1333" s="270"/>
      <c r="K1333" s="270"/>
      <c r="L1333" s="270"/>
      <c r="M1333" s="270"/>
      <c r="N1333" s="270"/>
      <c r="O1333" s="270"/>
      <c r="P1333" s="270"/>
      <c r="Q1333" s="270"/>
      <c r="R1333" s="270"/>
      <c r="S1333" s="270"/>
      <c r="T1333" s="270"/>
      <c r="U1333" s="270"/>
      <c r="V1333" s="270"/>
      <c r="W1333" s="270"/>
      <c r="X1333" s="270"/>
      <c r="Y1333" s="270"/>
      <c r="Z1333" s="270"/>
    </row>
    <row r="1334" ht="15.75" customHeight="1">
      <c r="A1334" s="111" t="s">
        <v>2814</v>
      </c>
      <c r="B1334" s="111" t="str">
        <f>VLOOKUP(A1334,Register!B:D,3,FALSE)</f>
        <v>0,14x975x925 G/C USK</v>
      </c>
      <c r="C1334" s="525" t="str">
        <f>VLOOKUP(B1334,'Tech. sheet (2)'!A:G,5,FALSE)</f>
        <v>0,14x975x925 2,8/2,8 TS550</v>
      </c>
      <c r="D1334" s="437" t="str">
        <f>VLOOKUP(B1334,'Tech. sheet (2)'!A:G,6,FALSE)</f>
        <v>T-975-925-140TS550S2828-USK</v>
      </c>
      <c r="E1334" s="436" t="str">
        <f>VLOOKUP(B1334,'Tech. sheet (2)'!A:H,8,FALSE)</f>
        <v>ПРЯМ</v>
      </c>
      <c r="F1334" s="436" t="str">
        <f>VLOOKUP(B1334,'Tech. sheet (2)'!A:J,9,FALSE)</f>
        <v>900 х 950</v>
      </c>
      <c r="G1334" s="436">
        <f>VLOOKUP(B1334,'Tech. sheet (2)'!A:J,10,FALSE)</f>
        <v>1500</v>
      </c>
      <c r="H1334" s="436">
        <f>VLOOKUP(A1334,Register!B:E,4,FALSE)</f>
        <v>22000</v>
      </c>
      <c r="I1334" s="129">
        <v>45419.0</v>
      </c>
      <c r="J1334" s="270"/>
      <c r="K1334" s="270"/>
      <c r="L1334" s="270"/>
      <c r="M1334" s="270"/>
      <c r="N1334" s="270"/>
      <c r="O1334" s="270"/>
      <c r="P1334" s="270"/>
      <c r="Q1334" s="270"/>
      <c r="R1334" s="270"/>
      <c r="S1334" s="270"/>
      <c r="T1334" s="270"/>
      <c r="U1334" s="270"/>
      <c r="V1334" s="270"/>
      <c r="W1334" s="270"/>
      <c r="X1334" s="270"/>
      <c r="Y1334" s="270"/>
      <c r="Z1334" s="270"/>
    </row>
    <row r="1335" ht="15.75" customHeight="1">
      <c r="A1335" s="111" t="s">
        <v>2817</v>
      </c>
      <c r="B1335" s="111" t="str">
        <f>VLOOKUP(A1335,Register!B:D,3,FALSE)</f>
        <v>OT062-ELQ6216A3A USK</v>
      </c>
      <c r="C1335" s="525" t="str">
        <f>VLOOKUP(B1335,'Tech. sheet (2)'!A:G,5,FALSE)</f>
        <v>0,16x954x848 2,8/2,8 TH520</v>
      </c>
      <c r="D1335" s="437" t="str">
        <f>VLOOKUP(B1335,'Tech. sheet (2)'!A:G,6,FALSE)</f>
        <v>M-954-848-160TH520S2828-USK</v>
      </c>
      <c r="E1335" s="436" t="str">
        <f>VLOOKUP(B1335,'Tech. sheet (2)'!A:H,8,FALSE)</f>
        <v>СКРОЛЛ</v>
      </c>
      <c r="F1335" s="436" t="str">
        <f>VLOOKUP(B1335,'Tech. sheet (2)'!A:J,9,FALSE)</f>
        <v>830x917</v>
      </c>
      <c r="G1335" s="436">
        <f>VLOOKUP(B1335,'Tech. sheet (2)'!A:J,10,FALSE)</f>
        <v>1500</v>
      </c>
      <c r="H1335" s="436">
        <f>VLOOKUP(A1335,Register!B:E,4,FALSE)</f>
        <v>17000</v>
      </c>
      <c r="I1335" s="129">
        <v>45420.0</v>
      </c>
      <c r="J1335" s="270"/>
      <c r="K1335" s="270"/>
      <c r="L1335" s="270"/>
      <c r="M1335" s="270"/>
      <c r="N1335" s="270"/>
      <c r="O1335" s="270"/>
      <c r="P1335" s="270"/>
      <c r="Q1335" s="270"/>
      <c r="R1335" s="270"/>
      <c r="S1335" s="270"/>
      <c r="T1335" s="270"/>
      <c r="U1335" s="270"/>
      <c r="V1335" s="270"/>
      <c r="W1335" s="270"/>
      <c r="X1335" s="270"/>
      <c r="Y1335" s="270"/>
      <c r="Z1335" s="270"/>
    </row>
    <row r="1336" ht="15.75" customHeight="1">
      <c r="A1336" s="111" t="s">
        <v>2818</v>
      </c>
      <c r="B1336" s="111" t="str">
        <f>VLOOKUP(A1336,Register!B:D,3,FALSE)</f>
        <v>0,18x860x873 BAO BLANK</v>
      </c>
      <c r="C1336" s="525" t="str">
        <f>VLOOKUP(B1336,'Tech. sheet (2)'!A:G,5,FALSE)</f>
        <v>0,18x860x873 2,0/2,8 TH550</v>
      </c>
      <c r="D1336" s="437" t="str">
        <f>VLOOKUP(B1336,'Tech. sheet (2)'!A:G,6,FALSE)</f>
        <v>M-860-873-180TH550F2820-BAO BLANK </v>
      </c>
      <c r="E1336" s="436" t="str">
        <f>VLOOKUP(B1336,'Tech. sheet (2)'!A:H,8,FALSE)</f>
        <v>СКРОЛЛ</v>
      </c>
      <c r="F1336" s="436" t="str">
        <f>VLOOKUP(B1336,'Tech. sheet (2)'!A:J,9,FALSE)</f>
        <v>903х844</v>
      </c>
      <c r="G1336" s="436">
        <f>VLOOKUP(B1336,'Tech. sheet (2)'!A:J,10,FALSE)</f>
        <v>1500</v>
      </c>
      <c r="H1336" s="436">
        <f>VLOOKUP(A1336,Register!B:E,4,FALSE)</f>
        <v>30000</v>
      </c>
      <c r="I1336" s="129">
        <v>45420.0</v>
      </c>
      <c r="J1336" s="270"/>
      <c r="K1336" s="270"/>
      <c r="L1336" s="270"/>
      <c r="M1336" s="270"/>
      <c r="N1336" s="270"/>
      <c r="O1336" s="270"/>
      <c r="P1336" s="270"/>
      <c r="Q1336" s="270"/>
      <c r="R1336" s="270"/>
      <c r="S1336" s="270"/>
      <c r="T1336" s="270"/>
      <c r="U1336" s="270"/>
      <c r="V1336" s="270"/>
      <c r="W1336" s="270"/>
      <c r="X1336" s="270"/>
      <c r="Y1336" s="270"/>
      <c r="Z1336" s="270"/>
    </row>
    <row r="1337" ht="15.75" customHeight="1">
      <c r="A1337" s="111" t="s">
        <v>2819</v>
      </c>
      <c r="B1337" s="111" t="str">
        <f>VLOOKUP(A1337,Register!B:D,3,FALSE)</f>
        <v>0,18x860x873 BAO BLANK</v>
      </c>
      <c r="C1337" s="525" t="str">
        <f>VLOOKUP(B1337,'Tech. sheet (2)'!A:G,5,FALSE)</f>
        <v>0,18x860x873 2,0/2,8 TH550</v>
      </c>
      <c r="D1337" s="437" t="str">
        <f>VLOOKUP(B1337,'Tech. sheet (2)'!A:G,6,FALSE)</f>
        <v>M-860-873-180TH550F2820-BAO BLANK </v>
      </c>
      <c r="E1337" s="436" t="str">
        <f>VLOOKUP(B1337,'Tech. sheet (2)'!A:H,8,FALSE)</f>
        <v>СКРОЛЛ</v>
      </c>
      <c r="F1337" s="436" t="str">
        <f>VLOOKUP(B1337,'Tech. sheet (2)'!A:J,9,FALSE)</f>
        <v>903х844</v>
      </c>
      <c r="G1337" s="436">
        <f>VLOOKUP(B1337,'Tech. sheet (2)'!A:J,10,FALSE)</f>
        <v>1500</v>
      </c>
      <c r="H1337" s="436">
        <f>VLOOKUP(A1337,Register!B:E,4,FALSE)</f>
        <v>27000</v>
      </c>
      <c r="I1337" s="129">
        <v>45420.0</v>
      </c>
      <c r="J1337" s="270"/>
      <c r="K1337" s="270"/>
      <c r="L1337" s="270"/>
      <c r="M1337" s="270"/>
      <c r="N1337" s="270"/>
      <c r="O1337" s="270"/>
      <c r="P1337" s="270"/>
      <c r="Q1337" s="270"/>
      <c r="R1337" s="270"/>
      <c r="S1337" s="270"/>
      <c r="T1337" s="270"/>
      <c r="U1337" s="270"/>
      <c r="V1337" s="270"/>
      <c r="W1337" s="270"/>
      <c r="X1337" s="270"/>
      <c r="Y1337" s="270"/>
      <c r="Z1337" s="270"/>
    </row>
    <row r="1338" ht="15.75" customHeight="1">
      <c r="A1338" s="111" t="s">
        <v>2824</v>
      </c>
      <c r="B1338" s="111" t="str">
        <f>VLOOKUP(A1338,Register!B:D,3,FALSE)</f>
        <v>OT062-ELQ6216A3A USK</v>
      </c>
      <c r="C1338" s="525" t="str">
        <f>VLOOKUP(B1338,'Tech. sheet (2)'!A:G,5,FALSE)</f>
        <v>0,16x954x848 2,8/2,8 TH520</v>
      </c>
      <c r="D1338" s="437" t="str">
        <f>VLOOKUP(B1338,'Tech. sheet (2)'!A:G,6,FALSE)</f>
        <v>M-954-848-160TH520S2828-USK</v>
      </c>
      <c r="E1338" s="436" t="str">
        <f>VLOOKUP(B1338,'Tech. sheet (2)'!A:H,8,FALSE)</f>
        <v>СКРОЛЛ</v>
      </c>
      <c r="F1338" s="436" t="str">
        <f>VLOOKUP(B1338,'Tech. sheet (2)'!A:J,9,FALSE)</f>
        <v>830x917</v>
      </c>
      <c r="G1338" s="436">
        <f>VLOOKUP(B1338,'Tech. sheet (2)'!A:J,10,FALSE)</f>
        <v>1500</v>
      </c>
      <c r="H1338" s="436">
        <f>VLOOKUP(A1338,Register!B:E,4,FALSE)</f>
        <v>8000</v>
      </c>
      <c r="I1338" s="129">
        <v>45426.0</v>
      </c>
      <c r="J1338" s="270"/>
      <c r="K1338" s="270"/>
      <c r="L1338" s="270"/>
      <c r="M1338" s="270"/>
      <c r="N1338" s="270"/>
      <c r="O1338" s="270"/>
      <c r="P1338" s="270"/>
      <c r="Q1338" s="270"/>
      <c r="R1338" s="270"/>
      <c r="S1338" s="270"/>
      <c r="T1338" s="270"/>
      <c r="U1338" s="270"/>
      <c r="V1338" s="270"/>
      <c r="W1338" s="270"/>
      <c r="X1338" s="270"/>
      <c r="Y1338" s="270"/>
      <c r="Z1338" s="270"/>
    </row>
    <row r="1339" ht="15.75" customHeight="1">
      <c r="A1339" s="111" t="s">
        <v>2825</v>
      </c>
      <c r="B1339" s="111" t="str">
        <f>VLOOKUP(A1339,Register!B:D,3,FALSE)</f>
        <v>OT062-ELQ6216A3A BAO</v>
      </c>
      <c r="C1339" s="525" t="str">
        <f>VLOOKUP(B1339,'Tech. sheet (2)'!A:G,5,FALSE)</f>
        <v>0,16x954x848 2,8/2,8 TH520</v>
      </c>
      <c r="D1339" s="437" t="str">
        <f>VLOOKUP(B1339,'Tech. sheet (2)'!A:G,6,FALSE)</f>
        <v>M-954-848-160TH520S2828-BAO</v>
      </c>
      <c r="E1339" s="436" t="str">
        <f>VLOOKUP(B1339,'Tech. sheet (2)'!A:H,8,FALSE)</f>
        <v>СКРОЛЛ</v>
      </c>
      <c r="F1339" s="436" t="str">
        <f>VLOOKUP(B1339,'Tech. sheet (2)'!A:J,9,FALSE)</f>
        <v>830x917</v>
      </c>
      <c r="G1339" s="436">
        <f>VLOOKUP(B1339,'Tech. sheet (2)'!A:J,10,FALSE)</f>
        <v>1500</v>
      </c>
      <c r="H1339" s="436">
        <f>VLOOKUP(A1339,Register!B:E,4,FALSE)</f>
        <v>20000</v>
      </c>
      <c r="I1339" s="129">
        <v>45426.0</v>
      </c>
      <c r="J1339" s="270"/>
      <c r="K1339" s="270"/>
      <c r="L1339" s="270"/>
      <c r="M1339" s="270"/>
      <c r="N1339" s="270"/>
      <c r="O1339" s="270"/>
      <c r="P1339" s="270"/>
      <c r="Q1339" s="270"/>
      <c r="R1339" s="270"/>
      <c r="S1339" s="270"/>
      <c r="T1339" s="270"/>
      <c r="U1339" s="270"/>
      <c r="V1339" s="270"/>
      <c r="W1339" s="270"/>
      <c r="X1339" s="270"/>
      <c r="Y1339" s="270"/>
      <c r="Z1339" s="270"/>
    </row>
    <row r="1340" ht="15.75" customHeight="1">
      <c r="A1340" s="111" t="s">
        <v>2826</v>
      </c>
      <c r="B1340" s="111" t="str">
        <f>VLOOKUP(A1340,Register!B:D,3,FALSE)</f>
        <v>OT062-ELQ6216A3A BAO</v>
      </c>
      <c r="C1340" s="525" t="str">
        <f>VLOOKUP(B1340,'Tech. sheet (2)'!A:G,5,FALSE)</f>
        <v>0,16x954x848 2,8/2,8 TH520</v>
      </c>
      <c r="D1340" s="437" t="str">
        <f>VLOOKUP(B1340,'Tech. sheet (2)'!A:G,6,FALSE)</f>
        <v>M-954-848-160TH520S2828-BAO</v>
      </c>
      <c r="E1340" s="436" t="str">
        <f>VLOOKUP(B1340,'Tech. sheet (2)'!A:H,8,FALSE)</f>
        <v>СКРОЛЛ</v>
      </c>
      <c r="F1340" s="436" t="str">
        <f>VLOOKUP(B1340,'Tech. sheet (2)'!A:J,9,FALSE)</f>
        <v>830x917</v>
      </c>
      <c r="G1340" s="436">
        <f>VLOOKUP(B1340,'Tech. sheet (2)'!A:J,10,FALSE)</f>
        <v>1500</v>
      </c>
      <c r="H1340" s="436">
        <f>VLOOKUP(A1340,Register!B:E,4,FALSE)</f>
        <v>20000</v>
      </c>
      <c r="I1340" s="129">
        <v>45426.0</v>
      </c>
      <c r="J1340" s="270"/>
      <c r="K1340" s="270"/>
      <c r="L1340" s="270"/>
      <c r="M1340" s="270"/>
      <c r="N1340" s="270"/>
      <c r="O1340" s="270"/>
      <c r="P1340" s="270"/>
      <c r="Q1340" s="270"/>
      <c r="R1340" s="270"/>
      <c r="S1340" s="270"/>
      <c r="T1340" s="270"/>
      <c r="U1340" s="270"/>
      <c r="V1340" s="270"/>
      <c r="W1340" s="270"/>
      <c r="X1340" s="270"/>
      <c r="Y1340" s="270"/>
      <c r="Z1340" s="270"/>
    </row>
    <row r="1341" ht="15.75" customHeight="1">
      <c r="A1341" s="111" t="s">
        <v>2827</v>
      </c>
      <c r="B1341" s="111" t="str">
        <f>VLOOKUP(A1341,Register!B:D,3,FALSE)</f>
        <v>OT96 Alu/G BAO auto</v>
      </c>
      <c r="C1341" s="525" t="str">
        <f>VLOOKUP(B1341,'Tech. sheet (2)'!A:G,5,FALSE)</f>
        <v>0,20x808x908 2,8/2,8 TH550</v>
      </c>
      <c r="D1341" s="437" t="str">
        <f>VLOOKUP(B1341,'Tech. sheet (2)'!A:G,6,FALSE)</f>
        <v>M-808-908-200TH550S2828-BAO</v>
      </c>
      <c r="E1341" s="436" t="str">
        <f>VLOOKUP(B1341,'Tech. sheet (2)'!A:H,8,FALSE)</f>
        <v>СКРОЛЛ</v>
      </c>
      <c r="F1341" s="436" t="str">
        <f>VLOOKUP(B1341,'Tech. sheet (2)'!A:J,9,FALSE)</f>
        <v>900х771</v>
      </c>
      <c r="G1341" s="436">
        <f>VLOOKUP(B1341,'Tech. sheet (2)'!A:J,10,FALSE)</f>
        <v>1600</v>
      </c>
      <c r="H1341" s="436">
        <f>VLOOKUP(A1341,Register!B:E,4,FALSE)</f>
        <v>20000</v>
      </c>
      <c r="I1341" s="129">
        <v>45426.0</v>
      </c>
      <c r="J1341" s="270"/>
      <c r="K1341" s="270"/>
      <c r="L1341" s="270"/>
      <c r="M1341" s="270"/>
      <c r="N1341" s="270"/>
      <c r="O1341" s="270"/>
      <c r="P1341" s="270"/>
      <c r="Q1341" s="270"/>
      <c r="R1341" s="270"/>
      <c r="S1341" s="270"/>
      <c r="T1341" s="270"/>
      <c r="U1341" s="270"/>
      <c r="V1341" s="270"/>
      <c r="W1341" s="270"/>
      <c r="X1341" s="270"/>
      <c r="Y1341" s="270"/>
      <c r="Z1341" s="270"/>
    </row>
    <row r="1342" ht="15.75" customHeight="1">
      <c r="A1342" s="111" t="s">
        <v>2828</v>
      </c>
      <c r="B1342" s="111" t="str">
        <f>VLOOKUP(A1342,Register!B:D,3,FALSE)</f>
        <v>0,20x808x908 BAO BLANK</v>
      </c>
      <c r="C1342" s="525" t="str">
        <f>VLOOKUP(B1342,'Tech. sheet (2)'!A:G,5,FALSE)</f>
        <v>0,20x808x908 2,8/2,8 TH550</v>
      </c>
      <c r="D1342" s="437" t="str">
        <f>VLOOKUP(B1342,'Tech. sheet (2)'!A:G,6,FALSE)</f>
        <v>M-808-908-200TH550S2828-BAO BLANK</v>
      </c>
      <c r="E1342" s="436" t="str">
        <f>VLOOKUP(B1342,'Tech. sheet (2)'!A:H,8,FALSE)</f>
        <v>СКРОЛЛ</v>
      </c>
      <c r="F1342" s="436" t="str">
        <f>VLOOKUP(B1342,'Tech. sheet (2)'!A:J,9,FALSE)</f>
        <v>900х771</v>
      </c>
      <c r="G1342" s="436">
        <f>VLOOKUP(B1342,'Tech. sheet (2)'!A:J,10,FALSE)</f>
        <v>1600</v>
      </c>
      <c r="H1342" s="436">
        <f>VLOOKUP(A1342,Register!B:E,4,FALSE)</f>
        <v>25000</v>
      </c>
      <c r="I1342" s="129">
        <v>45426.0</v>
      </c>
      <c r="J1342" s="270"/>
      <c r="K1342" s="270"/>
      <c r="L1342" s="270"/>
      <c r="M1342" s="270"/>
      <c r="N1342" s="270"/>
      <c r="O1342" s="270"/>
      <c r="P1342" s="270"/>
      <c r="Q1342" s="270"/>
      <c r="R1342" s="270"/>
      <c r="S1342" s="270"/>
      <c r="T1342" s="270"/>
      <c r="U1342" s="270"/>
      <c r="V1342" s="270"/>
      <c r="W1342" s="270"/>
      <c r="X1342" s="270"/>
      <c r="Y1342" s="270"/>
      <c r="Z1342" s="270"/>
    </row>
    <row r="1343" ht="15.75" customHeight="1">
      <c r="A1343" s="111" t="s">
        <v>2829</v>
      </c>
      <c r="B1343" s="111" t="str">
        <f>VLOOKUP(A1343,Register!B:D,3,FALSE)</f>
        <v>OT96 ALU/C 0,18 BAO auto</v>
      </c>
      <c r="C1343" s="525" t="str">
        <f>VLOOKUP(B1343,'Tech. sheet (2)'!A:G,5,FALSE)</f>
        <v>0,18x808x908 2,8/2,8 TH550</v>
      </c>
      <c r="D1343" s="437" t="str">
        <f>VLOOKUP(B1343,'Tech. sheet (2)'!A:G,6,FALSE)</f>
        <v>M-808-908-180TH550S2828-BAO</v>
      </c>
      <c r="E1343" s="436" t="str">
        <f>VLOOKUP(B1343,'Tech. sheet (2)'!A:H,8,FALSE)</f>
        <v>СКРОЛЛ</v>
      </c>
      <c r="F1343" s="436" t="str">
        <f>VLOOKUP(B1343,'Tech. sheet (2)'!A:J,9,FALSE)</f>
        <v>900х771</v>
      </c>
      <c r="G1343" s="436">
        <f>VLOOKUP(B1343,'Tech. sheet (2)'!A:J,10,FALSE)</f>
        <v>1600</v>
      </c>
      <c r="H1343" s="436">
        <f>VLOOKUP(A1343,Register!B:E,4,FALSE)</f>
        <v>5000</v>
      </c>
      <c r="I1343" s="129">
        <v>45426.0</v>
      </c>
      <c r="J1343" s="270"/>
      <c r="K1343" s="270"/>
      <c r="L1343" s="270"/>
      <c r="M1343" s="270"/>
      <c r="N1343" s="270"/>
      <c r="O1343" s="270"/>
      <c r="P1343" s="270"/>
      <c r="Q1343" s="270"/>
      <c r="R1343" s="270"/>
      <c r="S1343" s="270"/>
      <c r="T1343" s="270"/>
      <c r="U1343" s="270"/>
      <c r="V1343" s="270"/>
      <c r="W1343" s="270"/>
      <c r="X1343" s="270"/>
      <c r="Y1343" s="270"/>
      <c r="Z1343" s="270"/>
    </row>
    <row r="1344" ht="15.75" customHeight="1">
      <c r="A1344" s="111" t="s">
        <v>2830</v>
      </c>
      <c r="B1344" s="111" t="str">
        <f>VLOOKUP(A1344,Register!B:D,3,FALSE)</f>
        <v>OT96 ALU/C 0,18 HBI auto</v>
      </c>
      <c r="C1344" s="525" t="str">
        <f>VLOOKUP(B1344,'Tech. sheet (2)'!A:G,5,FALSE)</f>
        <v>0,18x808x908 2,8/2,8 TH550</v>
      </c>
      <c r="D1344" s="437" t="str">
        <f>VLOOKUP(B1344,'Tech. sheet (2)'!A:G,6,FALSE)</f>
        <v>M-808-908-180TH550S2828-HBI</v>
      </c>
      <c r="E1344" s="436" t="str">
        <f>VLOOKUP(B1344,'Tech. sheet (2)'!A:H,8,FALSE)</f>
        <v>СКРОЛЛ</v>
      </c>
      <c r="F1344" s="436" t="str">
        <f>VLOOKUP(B1344,'Tech. sheet (2)'!A:J,9,FALSE)</f>
        <v>900х771</v>
      </c>
      <c r="G1344" s="436">
        <f>VLOOKUP(B1344,'Tech. sheet (2)'!A:J,10,FALSE)</f>
        <v>1600</v>
      </c>
      <c r="H1344" s="436">
        <f>VLOOKUP(A1344,Register!B:E,4,FALSE)</f>
        <v>8000</v>
      </c>
      <c r="I1344" s="129">
        <v>45426.0</v>
      </c>
      <c r="J1344" s="270"/>
      <c r="K1344" s="270"/>
      <c r="L1344" s="270"/>
      <c r="M1344" s="270"/>
      <c r="N1344" s="270"/>
      <c r="O1344" s="270"/>
      <c r="P1344" s="270"/>
      <c r="Q1344" s="270"/>
      <c r="R1344" s="270"/>
      <c r="S1344" s="270"/>
      <c r="T1344" s="270"/>
      <c r="U1344" s="270"/>
      <c r="V1344" s="270"/>
      <c r="W1344" s="270"/>
      <c r="X1344" s="270"/>
      <c r="Y1344" s="270"/>
      <c r="Z1344" s="270"/>
    </row>
    <row r="1345" ht="15.75" customHeight="1">
      <c r="A1345" s="111" t="s">
        <v>2796</v>
      </c>
      <c r="B1345" s="111" t="str">
        <f>VLOOKUP(A1345,Register!B:D,3,FALSE)</f>
        <v>0,14x920x778 RAS BLANK</v>
      </c>
      <c r="C1345" s="525" t="str">
        <f>VLOOKUP(B1345,'Tech. sheet (2)'!A:G,5,FALSE)</f>
        <v>0,14x920x778 2,8/2,8 TS340</v>
      </c>
      <c r="D1345" s="437" t="str">
        <f>VLOOKUP(B1345,'Tech. sheet (2)'!A:G,6,FALSE)</f>
        <v>M-920-778-140TS340S2828-RAS BLANK</v>
      </c>
      <c r="E1345" s="436" t="str">
        <f>VLOOKUP(B1345,'Tech. sheet (2)'!A:H,8,FALSE)</f>
        <v>СКРОЛЛ</v>
      </c>
      <c r="F1345" s="436" t="str">
        <f>VLOOKUP(B1345,'Tech. sheet (2)'!A:J,9,FALSE)</f>
        <v>818х895</v>
      </c>
      <c r="G1345" s="436">
        <f>VLOOKUP(B1345,'Tech. sheet (2)'!A:J,10,FALSE)</f>
        <v>1600</v>
      </c>
      <c r="H1345" s="436">
        <f>VLOOKUP(A1345,Register!B:E,4,FALSE)</f>
        <v>20000</v>
      </c>
      <c r="I1345" s="129">
        <v>45427.0</v>
      </c>
      <c r="J1345" s="270"/>
      <c r="K1345" s="270"/>
      <c r="L1345" s="270"/>
      <c r="M1345" s="270"/>
      <c r="N1345" s="270"/>
      <c r="O1345" s="270"/>
      <c r="P1345" s="270"/>
      <c r="Q1345" s="270"/>
      <c r="R1345" s="270"/>
      <c r="S1345" s="270"/>
      <c r="T1345" s="270"/>
      <c r="U1345" s="270"/>
      <c r="V1345" s="270"/>
      <c r="W1345" s="270"/>
      <c r="X1345" s="270"/>
      <c r="Y1345" s="270"/>
      <c r="Z1345" s="270"/>
    </row>
    <row r="1346" ht="15.75" customHeight="1">
      <c r="A1346" s="111" t="s">
        <v>2831</v>
      </c>
      <c r="B1346" s="111" t="str">
        <f>VLOOKUP(A1346,Register!B:D,3,FALSE)</f>
        <v>0,14x920x778 RAS BLANK</v>
      </c>
      <c r="C1346" s="525" t="str">
        <f>VLOOKUP(B1346,'Tech. sheet (2)'!A:G,5,FALSE)</f>
        <v>0,14x920x778 2,8/2,8 TS340</v>
      </c>
      <c r="D1346" s="437" t="str">
        <f>VLOOKUP(B1346,'Tech. sheet (2)'!A:G,6,FALSE)</f>
        <v>M-920-778-140TS340S2828-RAS BLANK</v>
      </c>
      <c r="E1346" s="436" t="str">
        <f>VLOOKUP(B1346,'Tech. sheet (2)'!A:H,8,FALSE)</f>
        <v>СКРОЛЛ</v>
      </c>
      <c r="F1346" s="436" t="str">
        <f>VLOOKUP(B1346,'Tech. sheet (2)'!A:J,9,FALSE)</f>
        <v>818х895</v>
      </c>
      <c r="G1346" s="436">
        <f>VLOOKUP(B1346,'Tech. sheet (2)'!A:J,10,FALSE)</f>
        <v>1600</v>
      </c>
      <c r="H1346" s="436">
        <f>VLOOKUP(A1346,Register!B:E,4,FALSE)</f>
        <v>20000</v>
      </c>
      <c r="I1346" s="129">
        <v>45427.0</v>
      </c>
      <c r="J1346" s="270"/>
      <c r="K1346" s="270"/>
      <c r="L1346" s="270"/>
      <c r="M1346" s="270"/>
      <c r="N1346" s="270"/>
      <c r="O1346" s="270"/>
      <c r="P1346" s="270"/>
      <c r="Q1346" s="270"/>
      <c r="R1346" s="270"/>
      <c r="S1346" s="270"/>
      <c r="T1346" s="270"/>
      <c r="U1346" s="270"/>
      <c r="V1346" s="270"/>
      <c r="W1346" s="270"/>
      <c r="X1346" s="270"/>
      <c r="Y1346" s="270"/>
      <c r="Z1346" s="270"/>
    </row>
    <row r="1347" ht="15.75" customHeight="1">
      <c r="A1347" s="111" t="s">
        <v>2803</v>
      </c>
      <c r="B1347" s="111" t="str">
        <f>VLOOKUP(A1347,Register!B:D,3,FALSE)</f>
        <v>0,14x920x778 RAS 21EK05</v>
      </c>
      <c r="C1347" s="525" t="str">
        <f>VLOOKUP(B1347,'Tech. sheet (2)'!A:G,5,FALSE)</f>
        <v>0,14x920x778 2,8/2,8 TS340</v>
      </c>
      <c r="D1347" s="437" t="str">
        <f>VLOOKUP(B1347,'Tech. sheet (2)'!A:G,6,FALSE)</f>
        <v>M-920-778-140TS340S2828-RAS</v>
      </c>
      <c r="E1347" s="436" t="str">
        <f>VLOOKUP(B1347,'Tech. sheet (2)'!A:H,8,FALSE)</f>
        <v>СКРОЛЛ</v>
      </c>
      <c r="F1347" s="436" t="str">
        <f>VLOOKUP(B1347,'Tech. sheet (2)'!A:J,9,FALSE)</f>
        <v>818х895</v>
      </c>
      <c r="G1347" s="436">
        <f>VLOOKUP(B1347,'Tech. sheet (2)'!A:J,10,FALSE)</f>
        <v>1600</v>
      </c>
      <c r="H1347" s="436">
        <f>VLOOKUP(A1347,Register!B:E,4,FALSE)</f>
        <v>20000</v>
      </c>
      <c r="I1347" s="129">
        <v>45427.0</v>
      </c>
      <c r="J1347" s="270"/>
      <c r="K1347" s="270"/>
      <c r="L1347" s="270"/>
      <c r="M1347" s="270"/>
      <c r="N1347" s="270"/>
      <c r="O1347" s="270"/>
      <c r="P1347" s="270"/>
      <c r="Q1347" s="270"/>
      <c r="R1347" s="270"/>
      <c r="S1347" s="270"/>
      <c r="T1347" s="270"/>
      <c r="U1347" s="270"/>
      <c r="V1347" s="270"/>
      <c r="W1347" s="270"/>
      <c r="X1347" s="270"/>
      <c r="Y1347" s="270"/>
      <c r="Z1347" s="270"/>
    </row>
    <row r="1348" ht="15.75" customHeight="1">
      <c r="A1348" s="111" t="s">
        <v>2832</v>
      </c>
      <c r="B1348" s="111" t="str">
        <f>VLOOKUP(A1348,Register!B:D,3,FALSE)</f>
        <v>0,16x942x790 ALU/С</v>
      </c>
      <c r="C1348" s="525" t="str">
        <f>VLOOKUP(B1348,'Tech. sheet (2)'!A:G,5,FALSE)</f>
        <v>0,16x942x790 2,0/2,0 TS340</v>
      </c>
      <c r="D1348" s="437" t="str">
        <f>VLOOKUP(B1348,'Tech. sheet (2)'!A:G,6,FALSE)</f>
        <v>M-942-790-160TS340S2020-RAS</v>
      </c>
      <c r="E1348" s="436" t="str">
        <f>VLOOKUP(B1348,'Tech. sheet (2)'!A:H,8,FALSE)</f>
        <v>СКРОЛЛ</v>
      </c>
      <c r="F1348" s="436" t="str">
        <f>VLOOKUP(B1348,'Tech. sheet (2)'!A:J,9,FALSE)</f>
        <v>830х917</v>
      </c>
      <c r="G1348" s="436">
        <f>VLOOKUP(B1348,'Tech. sheet (2)'!A:J,10,FALSE)</f>
        <v>1700</v>
      </c>
      <c r="H1348" s="436">
        <f>VLOOKUP(A1348,Register!B:E,4,FALSE)</f>
        <v>30000</v>
      </c>
      <c r="I1348" s="129">
        <v>45427.0</v>
      </c>
      <c r="J1348" s="270"/>
      <c r="K1348" s="270"/>
      <c r="L1348" s="270"/>
      <c r="M1348" s="270"/>
      <c r="N1348" s="270"/>
      <c r="O1348" s="270"/>
      <c r="P1348" s="270"/>
      <c r="Q1348" s="270"/>
      <c r="R1348" s="270"/>
      <c r="S1348" s="270"/>
      <c r="T1348" s="270"/>
      <c r="U1348" s="270"/>
      <c r="V1348" s="270"/>
      <c r="W1348" s="270"/>
      <c r="X1348" s="270"/>
      <c r="Y1348" s="270"/>
      <c r="Z1348" s="270"/>
    </row>
    <row r="1349" ht="15.75" customHeight="1">
      <c r="A1349" s="111" t="s">
        <v>2833</v>
      </c>
      <c r="B1349" s="111" t="str">
        <f>VLOOKUP(A1349,Register!B:D,3,FALSE)</f>
        <v>0,16x942x790 ALU/С</v>
      </c>
      <c r="C1349" s="525" t="str">
        <f>VLOOKUP(B1349,'Tech. sheet (2)'!A:G,5,FALSE)</f>
        <v>0,16x942x790 2,0/2,0 TS340</v>
      </c>
      <c r="D1349" s="437" t="str">
        <f>VLOOKUP(B1349,'Tech. sheet (2)'!A:G,6,FALSE)</f>
        <v>M-942-790-160TS340S2020-RAS</v>
      </c>
      <c r="E1349" s="436" t="str">
        <f>VLOOKUP(B1349,'Tech. sheet (2)'!A:H,8,FALSE)</f>
        <v>СКРОЛЛ</v>
      </c>
      <c r="F1349" s="436" t="str">
        <f>VLOOKUP(B1349,'Tech. sheet (2)'!A:J,9,FALSE)</f>
        <v>830х917</v>
      </c>
      <c r="G1349" s="436">
        <f>VLOOKUP(B1349,'Tech. sheet (2)'!A:J,10,FALSE)</f>
        <v>1700</v>
      </c>
      <c r="H1349" s="436">
        <f>VLOOKUP(A1349,Register!B:E,4,FALSE)</f>
        <v>30000</v>
      </c>
      <c r="I1349" s="129">
        <v>45427.0</v>
      </c>
      <c r="J1349" s="270"/>
      <c r="K1349" s="270"/>
      <c r="L1349" s="270"/>
      <c r="M1349" s="270"/>
      <c r="N1349" s="270"/>
      <c r="O1349" s="270"/>
      <c r="P1349" s="270"/>
      <c r="Q1349" s="270"/>
      <c r="R1349" s="270"/>
      <c r="S1349" s="270"/>
      <c r="T1349" s="270"/>
      <c r="U1349" s="270"/>
      <c r="V1349" s="270"/>
      <c r="W1349" s="270"/>
      <c r="X1349" s="270"/>
      <c r="Y1349" s="270"/>
      <c r="Z1349" s="270"/>
    </row>
    <row r="1350" ht="15.75" customHeight="1">
      <c r="A1350" s="111" t="s">
        <v>2832</v>
      </c>
      <c r="B1350" s="111" t="str">
        <f>VLOOKUP(A1350,Register!B:D,3,FALSE)</f>
        <v>0,16x942x790 ALU/С</v>
      </c>
      <c r="C1350" s="525" t="str">
        <f>VLOOKUP(B1350,'Tech. sheet (2)'!A:G,5,FALSE)</f>
        <v>0,16x942x790 2,0/2,0 TS340</v>
      </c>
      <c r="D1350" s="437" t="str">
        <f>VLOOKUP(B1350,'Tech. sheet (2)'!A:G,6,FALSE)</f>
        <v>M-942-790-160TS340S2020-RAS</v>
      </c>
      <c r="E1350" s="436" t="str">
        <f>VLOOKUP(B1350,'Tech. sheet (2)'!A:H,8,FALSE)</f>
        <v>СКРОЛЛ</v>
      </c>
      <c r="F1350" s="436" t="str">
        <f>VLOOKUP(B1350,'Tech. sheet (2)'!A:J,9,FALSE)</f>
        <v>830х917</v>
      </c>
      <c r="G1350" s="436">
        <f>VLOOKUP(B1350,'Tech. sheet (2)'!A:J,10,FALSE)</f>
        <v>1700</v>
      </c>
      <c r="H1350" s="436">
        <f>VLOOKUP(A1350,Register!B:E,4,FALSE)</f>
        <v>30000</v>
      </c>
      <c r="I1350" s="129">
        <v>45428.0</v>
      </c>
      <c r="J1350" s="270"/>
      <c r="K1350" s="270"/>
      <c r="L1350" s="270"/>
      <c r="M1350" s="270"/>
      <c r="N1350" s="270"/>
      <c r="O1350" s="270"/>
      <c r="P1350" s="270"/>
      <c r="Q1350" s="270"/>
      <c r="R1350" s="270"/>
      <c r="S1350" s="270"/>
      <c r="T1350" s="270"/>
      <c r="U1350" s="270"/>
      <c r="V1350" s="270"/>
      <c r="W1350" s="270"/>
      <c r="X1350" s="270"/>
      <c r="Y1350" s="270"/>
      <c r="Z1350" s="270"/>
    </row>
    <row r="1351" ht="15.75" customHeight="1">
      <c r="A1351" s="111" t="s">
        <v>2833</v>
      </c>
      <c r="B1351" s="111" t="str">
        <f>VLOOKUP(A1351,Register!B:D,3,FALSE)</f>
        <v>0,16x942x790 ALU/С</v>
      </c>
      <c r="C1351" s="525" t="str">
        <f>VLOOKUP(B1351,'Tech. sheet (2)'!A:G,5,FALSE)</f>
        <v>0,16x942x790 2,0/2,0 TS340</v>
      </c>
      <c r="D1351" s="437" t="str">
        <f>VLOOKUP(B1351,'Tech. sheet (2)'!A:G,6,FALSE)</f>
        <v>M-942-790-160TS340S2020-RAS</v>
      </c>
      <c r="E1351" s="436" t="str">
        <f>VLOOKUP(B1351,'Tech. sheet (2)'!A:H,8,FALSE)</f>
        <v>СКРОЛЛ</v>
      </c>
      <c r="F1351" s="436" t="str">
        <f>VLOOKUP(B1351,'Tech. sheet (2)'!A:J,9,FALSE)</f>
        <v>830х917</v>
      </c>
      <c r="G1351" s="436">
        <f>VLOOKUP(B1351,'Tech. sheet (2)'!A:J,10,FALSE)</f>
        <v>1700</v>
      </c>
      <c r="H1351" s="436">
        <f>VLOOKUP(A1351,Register!B:E,4,FALSE)</f>
        <v>30000</v>
      </c>
      <c r="I1351" s="129">
        <v>45428.0</v>
      </c>
      <c r="J1351" s="270"/>
      <c r="K1351" s="270"/>
      <c r="L1351" s="270"/>
      <c r="M1351" s="270"/>
      <c r="N1351" s="270"/>
      <c r="O1351" s="270"/>
      <c r="P1351" s="270"/>
      <c r="Q1351" s="270"/>
      <c r="R1351" s="270"/>
      <c r="S1351" s="270"/>
      <c r="T1351" s="270"/>
      <c r="U1351" s="270"/>
      <c r="V1351" s="270"/>
      <c r="W1351" s="270"/>
      <c r="X1351" s="270"/>
      <c r="Y1351" s="270"/>
      <c r="Z1351" s="270"/>
    </row>
    <row r="1352" ht="15.75" customHeight="1">
      <c r="A1352" s="111" t="s">
        <v>2834</v>
      </c>
      <c r="B1352" s="111" t="str">
        <f>VLOOKUP(A1352,Register!B:D,3,FALSE)</f>
        <v>OT062-ELQ6216A3A USK</v>
      </c>
      <c r="C1352" s="525" t="str">
        <f>VLOOKUP(B1352,'Tech. sheet (2)'!A:G,5,FALSE)</f>
        <v>0,16x954x848 2,8/2,8 TH520</v>
      </c>
      <c r="D1352" s="437" t="str">
        <f>VLOOKUP(B1352,'Tech. sheet (2)'!A:G,6,FALSE)</f>
        <v>M-954-848-160TH520S2828-USK</v>
      </c>
      <c r="E1352" s="436" t="str">
        <f>VLOOKUP(B1352,'Tech. sheet (2)'!A:H,8,FALSE)</f>
        <v>СКРОЛЛ</v>
      </c>
      <c r="F1352" s="436" t="str">
        <f>VLOOKUP(B1352,'Tech. sheet (2)'!A:J,9,FALSE)</f>
        <v>830x917</v>
      </c>
      <c r="G1352" s="436">
        <f>VLOOKUP(B1352,'Tech. sheet (2)'!A:J,10,FALSE)</f>
        <v>1500</v>
      </c>
      <c r="H1352" s="436">
        <f>VLOOKUP(A1352,Register!B:E,4,FALSE)</f>
        <v>12000</v>
      </c>
      <c r="I1352" s="129">
        <v>45428.0</v>
      </c>
      <c r="J1352" s="270"/>
      <c r="K1352" s="270"/>
      <c r="L1352" s="270"/>
      <c r="M1352" s="270"/>
      <c r="N1352" s="270"/>
      <c r="O1352" s="270"/>
      <c r="P1352" s="270"/>
      <c r="Q1352" s="270"/>
      <c r="R1352" s="270"/>
      <c r="S1352" s="270"/>
      <c r="T1352" s="270"/>
      <c r="U1352" s="270"/>
      <c r="V1352" s="270"/>
      <c r="W1352" s="270"/>
      <c r="X1352" s="270"/>
      <c r="Y1352" s="270"/>
      <c r="Z1352" s="270"/>
    </row>
    <row r="1353" ht="15.75" customHeight="1">
      <c r="A1353" s="111" t="s">
        <v>2835</v>
      </c>
      <c r="B1353" s="111" t="str">
        <f>VLOOKUP(A1353,Register!B:D,3,FALSE)</f>
        <v>OT062-ELQ6216A3A BAO</v>
      </c>
      <c r="C1353" s="525" t="str">
        <f>VLOOKUP(B1353,'Tech. sheet (2)'!A:G,5,FALSE)</f>
        <v>0,16x954x848 2,8/2,8 TH520</v>
      </c>
      <c r="D1353" s="437" t="str">
        <f>VLOOKUP(B1353,'Tech. sheet (2)'!A:G,6,FALSE)</f>
        <v>M-954-848-160TH520S2828-BAO</v>
      </c>
      <c r="E1353" s="436" t="str">
        <f>VLOOKUP(B1353,'Tech. sheet (2)'!A:H,8,FALSE)</f>
        <v>СКРОЛЛ</v>
      </c>
      <c r="F1353" s="436" t="str">
        <f>VLOOKUP(B1353,'Tech. sheet (2)'!A:J,9,FALSE)</f>
        <v>830x917</v>
      </c>
      <c r="G1353" s="436">
        <f>VLOOKUP(B1353,'Tech. sheet (2)'!A:J,10,FALSE)</f>
        <v>1500</v>
      </c>
      <c r="H1353" s="436">
        <f>VLOOKUP(A1353,Register!B:E,4,FALSE)</f>
        <v>11000</v>
      </c>
      <c r="I1353" s="129">
        <v>45428.0</v>
      </c>
      <c r="J1353" s="270"/>
      <c r="K1353" s="270"/>
      <c r="L1353" s="270"/>
      <c r="M1353" s="270"/>
      <c r="N1353" s="270"/>
      <c r="O1353" s="270"/>
      <c r="P1353" s="270"/>
      <c r="Q1353" s="270"/>
      <c r="R1353" s="270"/>
      <c r="S1353" s="270"/>
      <c r="T1353" s="270"/>
      <c r="U1353" s="270"/>
      <c r="V1353" s="270"/>
      <c r="W1353" s="270"/>
      <c r="X1353" s="270"/>
      <c r="Y1353" s="270"/>
      <c r="Z1353" s="270"/>
    </row>
    <row r="1354" ht="15.75" customHeight="1">
      <c r="A1354" s="111" t="s">
        <v>2836</v>
      </c>
      <c r="B1354" s="111" t="str">
        <f>VLOOKUP(A1354,Register!B:D,3,FALSE)</f>
        <v>0,20x908x1112 BLANK</v>
      </c>
      <c r="C1354" s="525" t="str">
        <f>VLOOKUP(B1354,'Tech. sheet (2)'!A:G,5,FALSE)</f>
        <v>0,20x908x1112 2,8/2,8 TS260</v>
      </c>
      <c r="D1354" s="437" t="str">
        <f>VLOOKUP(B1354,'Tech. sheet (2)'!A:G,6,FALSE)</f>
        <v>T-908-1112-200TS260S2828-USK BLANK</v>
      </c>
      <c r="E1354" s="436" t="str">
        <f>VLOOKUP(B1354,'Tech. sheet (2)'!A:H,8,FALSE)</f>
        <v>ПРЯМ</v>
      </c>
      <c r="F1354" s="436" t="str">
        <f>VLOOKUP(B1354,'Tech. sheet (2)'!A:J,9,FALSE)</f>
        <v>1088х883</v>
      </c>
      <c r="G1354" s="436">
        <f>VLOOKUP(B1354,'Tech. sheet (2)'!A:J,10,FALSE)</f>
        <v>1100</v>
      </c>
      <c r="H1354" s="436">
        <f>VLOOKUP(A1354,Register!B:E,4,FALSE)</f>
        <v>10000</v>
      </c>
      <c r="I1354" s="129">
        <v>45428.0</v>
      </c>
      <c r="J1354" s="270"/>
      <c r="K1354" s="270"/>
      <c r="L1354" s="270"/>
      <c r="M1354" s="270"/>
      <c r="N1354" s="270"/>
      <c r="O1354" s="270"/>
      <c r="P1354" s="270"/>
      <c r="Q1354" s="270"/>
      <c r="R1354" s="270"/>
      <c r="S1354" s="270"/>
      <c r="T1354" s="270"/>
      <c r="U1354" s="270"/>
      <c r="V1354" s="270"/>
      <c r="W1354" s="270"/>
      <c r="X1354" s="270"/>
      <c r="Y1354" s="270"/>
      <c r="Z1354" s="270"/>
    </row>
    <row r="1355" ht="15.75" customHeight="1">
      <c r="A1355" s="111" t="s">
        <v>2823</v>
      </c>
      <c r="B1355" s="111" t="str">
        <f>VLOOKUP(A1355,Register!B:D,3,FALSE)</f>
        <v>0,17x896x795 BAO BLANK</v>
      </c>
      <c r="C1355" s="525" t="str">
        <f>VLOOKUP(B1355,'Tech. sheet (2)'!A:G,5,FALSE)</f>
        <v>0,17x896x795 2,8/2,8 TH550</v>
      </c>
      <c r="D1355" s="437" t="str">
        <f>VLOOKUP(B1355,'Tech. sheet (2)'!A:G,6,FALSE)</f>
        <v>T-896-795-170TH550F2828-BAO BLANK</v>
      </c>
      <c r="E1355" s="436" t="str">
        <f>VLOOKUP(B1355,'Tech. sheet (2)'!A:H,8,FALSE)</f>
        <v>ПРЯМ</v>
      </c>
      <c r="F1355" s="436" t="str">
        <f>VLOOKUP(B1355,'Tech. sheet (2)'!A:J,9,FALSE)</f>
        <v>770х869</v>
      </c>
      <c r="G1355" s="436">
        <f>VLOOKUP(B1355,'Tech. sheet (2)'!A:J,10,FALSE)</f>
        <v>1500</v>
      </c>
      <c r="H1355" s="436">
        <f>VLOOKUP(A1355,Register!B:E,4,FALSE)</f>
        <v>11000</v>
      </c>
      <c r="I1355" s="129">
        <v>45428.0</v>
      </c>
      <c r="J1355" s="270"/>
      <c r="K1355" s="270"/>
      <c r="L1355" s="270"/>
      <c r="M1355" s="270"/>
      <c r="N1355" s="270"/>
      <c r="O1355" s="270"/>
      <c r="P1355" s="270"/>
      <c r="Q1355" s="270"/>
      <c r="R1355" s="270"/>
      <c r="S1355" s="270"/>
      <c r="T1355" s="270"/>
      <c r="U1355" s="270"/>
      <c r="V1355" s="270"/>
      <c r="W1355" s="270"/>
      <c r="X1355" s="270"/>
      <c r="Y1355" s="270"/>
      <c r="Z1355" s="270"/>
    </row>
    <row r="1356" ht="15.75" customHeight="1">
      <c r="A1356" s="111" t="s">
        <v>2843</v>
      </c>
      <c r="B1356" s="111" t="str">
        <f>VLOOKUP(A1356,Register!B:D,3,FALSE)</f>
        <v>0,16x920x778 RAS BLANK</v>
      </c>
      <c r="C1356" s="525" t="str">
        <f>VLOOKUP(B1356,'Tech. sheet (2)'!A:G,5,FALSE)</f>
        <v>0,16x920x778 2,8/2,8 TS340</v>
      </c>
      <c r="D1356" s="437" t="str">
        <f>VLOOKUP(B1356,'Tech. sheet (2)'!A:G,6,FALSE)</f>
        <v>M-920-778-160TS340S2828-RAS BLANK</v>
      </c>
      <c r="E1356" s="436" t="str">
        <f>VLOOKUP(B1356,'Tech. sheet (2)'!A:H,8,FALSE)</f>
        <v>СКРОЛЛ</v>
      </c>
      <c r="F1356" s="436" t="str">
        <f>VLOOKUP(B1356,'Tech. sheet (2)'!A:J,9,FALSE)</f>
        <v>818х895</v>
      </c>
      <c r="G1356" s="436">
        <f>VLOOKUP(B1356,'Tech. sheet (2)'!A:J,10,FALSE)</f>
        <v>1600</v>
      </c>
      <c r="H1356" s="436">
        <f>VLOOKUP(A1356,Register!B:E,4,FALSE)</f>
        <v>10000</v>
      </c>
      <c r="I1356" s="129">
        <v>45433.0</v>
      </c>
      <c r="J1356" s="270"/>
      <c r="K1356" s="270"/>
      <c r="L1356" s="270"/>
      <c r="M1356" s="270"/>
      <c r="N1356" s="270"/>
      <c r="O1356" s="270"/>
      <c r="P1356" s="270"/>
      <c r="Q1356" s="270"/>
      <c r="R1356" s="270"/>
      <c r="S1356" s="270"/>
      <c r="T1356" s="270"/>
      <c r="U1356" s="270"/>
      <c r="V1356" s="270"/>
      <c r="W1356" s="270"/>
      <c r="X1356" s="270"/>
      <c r="Y1356" s="270"/>
      <c r="Z1356" s="270"/>
    </row>
    <row r="1357" ht="15.75" customHeight="1">
      <c r="A1357" s="111" t="s">
        <v>2844</v>
      </c>
      <c r="B1357" s="111" t="str">
        <f>VLOOKUP(A1357,Register!B:D,3,FALSE)</f>
        <v>0,14x920x778 RAS 21EK05</v>
      </c>
      <c r="C1357" s="525" t="str">
        <f>VLOOKUP(B1357,'Tech. sheet (2)'!A:G,5,FALSE)</f>
        <v>0,14x920x778 2,8/2,8 TS340</v>
      </c>
      <c r="D1357" s="437" t="str">
        <f>VLOOKUP(B1357,'Tech. sheet (2)'!A:G,6,FALSE)</f>
        <v>M-920-778-140TS340S2828-RAS</v>
      </c>
      <c r="E1357" s="436" t="str">
        <f>VLOOKUP(B1357,'Tech. sheet (2)'!A:H,8,FALSE)</f>
        <v>СКРОЛЛ</v>
      </c>
      <c r="F1357" s="436" t="str">
        <f>VLOOKUP(B1357,'Tech. sheet (2)'!A:J,9,FALSE)</f>
        <v>818х895</v>
      </c>
      <c r="G1357" s="436">
        <f>VLOOKUP(B1357,'Tech. sheet (2)'!A:J,10,FALSE)</f>
        <v>1600</v>
      </c>
      <c r="H1357" s="436">
        <f>VLOOKUP(A1357,Register!B:E,4,FALSE)</f>
        <v>20000</v>
      </c>
      <c r="I1357" s="129">
        <v>45433.0</v>
      </c>
      <c r="J1357" s="270"/>
      <c r="K1357" s="270"/>
      <c r="L1357" s="270"/>
      <c r="M1357" s="270"/>
      <c r="N1357" s="270"/>
      <c r="O1357" s="270"/>
      <c r="P1357" s="270"/>
      <c r="Q1357" s="270"/>
      <c r="R1357" s="270"/>
      <c r="S1357" s="270"/>
      <c r="T1357" s="270"/>
      <c r="U1357" s="270"/>
      <c r="V1357" s="270"/>
      <c r="W1357" s="270"/>
      <c r="X1357" s="270"/>
      <c r="Y1357" s="270"/>
      <c r="Z1357" s="270"/>
    </row>
    <row r="1358" ht="15.75" customHeight="1">
      <c r="A1358" s="111" t="s">
        <v>2845</v>
      </c>
      <c r="B1358" s="111" t="str">
        <f>VLOOKUP(A1358,Register!B:D,3,FALSE)</f>
        <v>OT96 ALU/C 0,18 BAO auto</v>
      </c>
      <c r="C1358" s="525" t="str">
        <f>VLOOKUP(B1358,'Tech. sheet (2)'!A:G,5,FALSE)</f>
        <v>0,18x808x908 2,8/2,8 TH550</v>
      </c>
      <c r="D1358" s="437" t="str">
        <f>VLOOKUP(B1358,'Tech. sheet (2)'!A:G,6,FALSE)</f>
        <v>M-808-908-180TH550S2828-BAO</v>
      </c>
      <c r="E1358" s="436" t="str">
        <f>VLOOKUP(B1358,'Tech. sheet (2)'!A:H,8,FALSE)</f>
        <v>СКРОЛЛ</v>
      </c>
      <c r="F1358" s="436" t="str">
        <f>VLOOKUP(B1358,'Tech. sheet (2)'!A:J,9,FALSE)</f>
        <v>900х771</v>
      </c>
      <c r="G1358" s="436">
        <f>VLOOKUP(B1358,'Tech. sheet (2)'!A:J,10,FALSE)</f>
        <v>1600</v>
      </c>
      <c r="H1358" s="436">
        <f>VLOOKUP(A1358,Register!B:E,4,FALSE)</f>
        <v>40000</v>
      </c>
      <c r="I1358" s="129">
        <v>45433.0</v>
      </c>
      <c r="J1358" s="270"/>
      <c r="K1358" s="270"/>
      <c r="L1358" s="270"/>
      <c r="M1358" s="270"/>
      <c r="N1358" s="270"/>
      <c r="O1358" s="270"/>
      <c r="P1358" s="270"/>
      <c r="Q1358" s="270"/>
      <c r="R1358" s="270"/>
      <c r="S1358" s="270"/>
      <c r="T1358" s="270"/>
      <c r="U1358" s="270"/>
      <c r="V1358" s="270"/>
      <c r="W1358" s="270"/>
      <c r="X1358" s="270"/>
      <c r="Y1358" s="270"/>
      <c r="Z1358" s="270"/>
    </row>
    <row r="1359" ht="15.75" customHeight="1">
      <c r="A1359" s="111" t="s">
        <v>2846</v>
      </c>
      <c r="B1359" s="111" t="str">
        <f>VLOOKUP(A1359,Register!B:D,3,FALSE)</f>
        <v>0,18x860x873 BAO BLANK</v>
      </c>
      <c r="C1359" s="525" t="str">
        <f>VLOOKUP(B1359,'Tech. sheet (2)'!A:G,5,FALSE)</f>
        <v>0,18x860x873 2,0/2,8 TH550</v>
      </c>
      <c r="D1359" s="437" t="str">
        <f>VLOOKUP(B1359,'Tech. sheet (2)'!A:G,6,FALSE)</f>
        <v>M-860-873-180TH550F2820-BAO BLANK </v>
      </c>
      <c r="E1359" s="436" t="str">
        <f>VLOOKUP(B1359,'Tech. sheet (2)'!A:H,8,FALSE)</f>
        <v>СКРОЛЛ</v>
      </c>
      <c r="F1359" s="436" t="str">
        <f>VLOOKUP(B1359,'Tech. sheet (2)'!A:J,9,FALSE)</f>
        <v>903х844</v>
      </c>
      <c r="G1359" s="436">
        <f>VLOOKUP(B1359,'Tech. sheet (2)'!A:J,10,FALSE)</f>
        <v>1500</v>
      </c>
      <c r="H1359" s="436">
        <f>VLOOKUP(A1359,Register!B:E,4,FALSE)</f>
        <v>30000</v>
      </c>
      <c r="I1359" s="129">
        <v>45433.0</v>
      </c>
      <c r="J1359" s="270"/>
      <c r="K1359" s="270"/>
      <c r="L1359" s="270"/>
      <c r="M1359" s="270"/>
      <c r="N1359" s="270"/>
      <c r="O1359" s="270"/>
      <c r="P1359" s="270"/>
      <c r="Q1359" s="270"/>
      <c r="R1359" s="270"/>
      <c r="S1359" s="270"/>
      <c r="T1359" s="270"/>
      <c r="U1359" s="270"/>
      <c r="V1359" s="270"/>
      <c r="W1359" s="270"/>
      <c r="X1359" s="270"/>
      <c r="Y1359" s="270"/>
      <c r="Z1359" s="270"/>
    </row>
    <row r="1360" ht="15.75" customHeight="1">
      <c r="A1360" s="111" t="s">
        <v>2847</v>
      </c>
      <c r="B1360" s="111" t="str">
        <f>VLOOKUP(A1360,Register!B:D,3,FALSE)</f>
        <v>0,18x860x873 BAO BLANK</v>
      </c>
      <c r="C1360" s="525" t="str">
        <f>VLOOKUP(B1360,'Tech. sheet (2)'!A:G,5,FALSE)</f>
        <v>0,18x860x873 2,0/2,8 TH550</v>
      </c>
      <c r="D1360" s="437" t="str">
        <f>VLOOKUP(B1360,'Tech. sheet (2)'!A:G,6,FALSE)</f>
        <v>M-860-873-180TH550F2820-BAO BLANK </v>
      </c>
      <c r="E1360" s="436" t="str">
        <f>VLOOKUP(B1360,'Tech. sheet (2)'!A:H,8,FALSE)</f>
        <v>СКРОЛЛ</v>
      </c>
      <c r="F1360" s="436" t="str">
        <f>VLOOKUP(B1360,'Tech. sheet (2)'!A:J,9,FALSE)</f>
        <v>903х844</v>
      </c>
      <c r="G1360" s="436">
        <f>VLOOKUP(B1360,'Tech. sheet (2)'!A:J,10,FALSE)</f>
        <v>1500</v>
      </c>
      <c r="H1360" s="436">
        <f>VLOOKUP(A1360,Register!B:E,4,FALSE)</f>
        <v>30000</v>
      </c>
      <c r="I1360" s="129">
        <v>45433.0</v>
      </c>
      <c r="J1360" s="270"/>
      <c r="K1360" s="270"/>
      <c r="L1360" s="270"/>
      <c r="M1360" s="270"/>
      <c r="N1360" s="270"/>
      <c r="O1360" s="270"/>
      <c r="P1360" s="270"/>
      <c r="Q1360" s="270"/>
      <c r="R1360" s="270"/>
      <c r="S1360" s="270"/>
      <c r="T1360" s="270"/>
      <c r="U1360" s="270"/>
      <c r="V1360" s="270"/>
      <c r="W1360" s="270"/>
      <c r="X1360" s="270"/>
      <c r="Y1360" s="270"/>
      <c r="Z1360" s="270"/>
    </row>
    <row r="1361" ht="15.75" customHeight="1">
      <c r="A1361" s="111" t="s">
        <v>2823</v>
      </c>
      <c r="B1361" s="111" t="str">
        <f>VLOOKUP(A1361,Register!B:D,3,FALSE)</f>
        <v>0,17x896x795 BAO BLANK</v>
      </c>
      <c r="C1361" s="525" t="str">
        <f>VLOOKUP(B1361,'Tech. sheet (2)'!A:G,5,FALSE)</f>
        <v>0,17x896x795 2,8/2,8 TH550</v>
      </c>
      <c r="D1361" s="437" t="str">
        <f>VLOOKUP(B1361,'Tech. sheet (2)'!A:G,6,FALSE)</f>
        <v>T-896-795-170TH550F2828-BAO BLANK</v>
      </c>
      <c r="E1361" s="436" t="str">
        <f>VLOOKUP(B1361,'Tech. sheet (2)'!A:H,8,FALSE)</f>
        <v>ПРЯМ</v>
      </c>
      <c r="F1361" s="436" t="str">
        <f>VLOOKUP(B1361,'Tech. sheet (2)'!A:J,9,FALSE)</f>
        <v>770х869</v>
      </c>
      <c r="G1361" s="436">
        <f>VLOOKUP(B1361,'Tech. sheet (2)'!A:J,10,FALSE)</f>
        <v>1500</v>
      </c>
      <c r="H1361" s="436">
        <f>VLOOKUP(A1361,Register!B:E,4,FALSE)</f>
        <v>11000</v>
      </c>
      <c r="I1361" s="129">
        <v>45434.0</v>
      </c>
      <c r="J1361" s="270"/>
      <c r="K1361" s="270"/>
      <c r="L1361" s="270"/>
      <c r="M1361" s="270"/>
      <c r="N1361" s="270"/>
      <c r="O1361" s="270"/>
      <c r="P1361" s="270"/>
      <c r="Q1361" s="270"/>
      <c r="R1361" s="270"/>
      <c r="S1361" s="270"/>
      <c r="T1361" s="270"/>
      <c r="U1361" s="270"/>
      <c r="V1361" s="270"/>
      <c r="W1361" s="270"/>
      <c r="X1361" s="270"/>
      <c r="Y1361" s="270"/>
      <c r="Z1361" s="270"/>
    </row>
    <row r="1362" ht="15.75" customHeight="1">
      <c r="A1362" s="111" t="s">
        <v>2848</v>
      </c>
      <c r="B1362" s="111" t="str">
        <f>VLOOKUP(A1362,Register!B:D,3,FALSE)</f>
        <v>0,18x896x795 BAO BLANK</v>
      </c>
      <c r="C1362" s="525" t="str">
        <f>VLOOKUP(B1362,'Tech. sheet (2)'!A:G,5,FALSE)</f>
        <v>0,18x896x795 2,8/5,0 TH550</v>
      </c>
      <c r="D1362" s="437" t="str">
        <f>VLOOKUP(B1362,'Tech. sheet (2)'!A:G,6,FALSE)</f>
        <v>T-896-795-180TH550F2850-BAO BLANK</v>
      </c>
      <c r="E1362" s="436" t="str">
        <f>VLOOKUP(B1362,'Tech. sheet (2)'!A:H,8,FALSE)</f>
        <v>ПРЯМ</v>
      </c>
      <c r="F1362" s="436" t="str">
        <f>VLOOKUP(B1362,'Tech. sheet (2)'!A:J,9,FALSE)</f>
        <v>770х869</v>
      </c>
      <c r="G1362" s="436">
        <f>VLOOKUP(B1362,'Tech. sheet (2)'!A:J,10,FALSE)</f>
        <v>1500</v>
      </c>
      <c r="H1362" s="436">
        <f>VLOOKUP(A1362,Register!B:E,4,FALSE)</f>
        <v>30000</v>
      </c>
      <c r="I1362" s="129">
        <v>45434.0</v>
      </c>
      <c r="J1362" s="270"/>
      <c r="K1362" s="270"/>
      <c r="L1362" s="270"/>
      <c r="M1362" s="270"/>
      <c r="N1362" s="270"/>
      <c r="O1362" s="270"/>
      <c r="P1362" s="270"/>
      <c r="Q1362" s="270"/>
      <c r="R1362" s="270"/>
      <c r="S1362" s="270"/>
      <c r="T1362" s="270"/>
      <c r="U1362" s="270"/>
      <c r="V1362" s="270"/>
      <c r="W1362" s="270"/>
      <c r="X1362" s="270"/>
      <c r="Y1362" s="270"/>
      <c r="Z1362" s="270"/>
    </row>
    <row r="1363" ht="15.75" customHeight="1">
      <c r="A1363" s="111" t="s">
        <v>2851</v>
      </c>
      <c r="B1363" s="111" t="str">
        <f>VLOOKUP(A1363,Register!B:D,3,FALSE)</f>
        <v>0,18x896x795 BAO BLANK</v>
      </c>
      <c r="C1363" s="525" t="str">
        <f>VLOOKUP(B1363,'Tech. sheet (2)'!A:G,5,FALSE)</f>
        <v>0,18x896x795 2,8/5,0 TH550</v>
      </c>
      <c r="D1363" s="437" t="str">
        <f>VLOOKUP(B1363,'Tech. sheet (2)'!A:G,6,FALSE)</f>
        <v>T-896-795-180TH550F2850-BAO BLANK</v>
      </c>
      <c r="E1363" s="436" t="str">
        <f>VLOOKUP(B1363,'Tech. sheet (2)'!A:H,8,FALSE)</f>
        <v>ПРЯМ</v>
      </c>
      <c r="F1363" s="436" t="str">
        <f>VLOOKUP(B1363,'Tech. sheet (2)'!A:J,9,FALSE)</f>
        <v>770х869</v>
      </c>
      <c r="G1363" s="436">
        <f>VLOOKUP(B1363,'Tech. sheet (2)'!A:J,10,FALSE)</f>
        <v>1500</v>
      </c>
      <c r="H1363" s="436">
        <f>VLOOKUP(A1363,Register!B:E,4,FALSE)</f>
        <v>12000</v>
      </c>
      <c r="I1363" s="129">
        <v>45434.0</v>
      </c>
      <c r="J1363" s="270"/>
      <c r="K1363" s="270"/>
      <c r="L1363" s="270"/>
      <c r="M1363" s="270"/>
      <c r="N1363" s="270"/>
      <c r="O1363" s="270"/>
      <c r="P1363" s="270"/>
      <c r="Q1363" s="270"/>
      <c r="R1363" s="270"/>
      <c r="S1363" s="270"/>
      <c r="T1363" s="270"/>
      <c r="U1363" s="270"/>
      <c r="V1363" s="270"/>
      <c r="W1363" s="270"/>
      <c r="X1363" s="270"/>
      <c r="Y1363" s="270"/>
      <c r="Z1363" s="270"/>
    </row>
    <row r="1364" ht="15.75" customHeight="1">
      <c r="A1364" s="111" t="s">
        <v>2850</v>
      </c>
      <c r="B1364" s="111" t="str">
        <f>VLOOKUP(A1364,Register!B:D,3,FALSE)</f>
        <v>OT99-ELQ9999A0A ARP RAS</v>
      </c>
      <c r="C1364" s="525" t="str">
        <f>VLOOKUP(B1364,'Tech. sheet (2)'!A:G,5,FALSE)</f>
        <v>0,25x838x826 7,5/7,5 TH415</v>
      </c>
      <c r="D1364" s="437" t="str">
        <f>VLOOKUP(B1364,'Tech. sheet (2)'!A:G,6,FALSE)</f>
        <v>M-838-826-250TH415F7575-RAS</v>
      </c>
      <c r="E1364" s="436" t="str">
        <f>VLOOKUP(B1364,'Tech. sheet (2)'!A:H,8,FALSE)</f>
        <v>СКРОЛЛ</v>
      </c>
      <c r="F1364" s="436" t="str">
        <f>VLOOKUP(B1364,'Tech. sheet (2)'!A:J,9,FALSE)</f>
        <v>870х820</v>
      </c>
      <c r="G1364" s="436">
        <f>VLOOKUP(B1364,'Tech. sheet (2)'!A:J,10,FALSE)</f>
        <v>1500</v>
      </c>
      <c r="H1364" s="436">
        <f>VLOOKUP(A1364,Register!B:E,4,FALSE)</f>
        <v>10000</v>
      </c>
      <c r="I1364" s="129">
        <v>45434.0</v>
      </c>
      <c r="J1364" s="270"/>
      <c r="K1364" s="270"/>
      <c r="L1364" s="270"/>
      <c r="M1364" s="270"/>
      <c r="N1364" s="270"/>
      <c r="O1364" s="270"/>
      <c r="P1364" s="270"/>
      <c r="Q1364" s="270"/>
      <c r="R1364" s="270"/>
      <c r="S1364" s="270"/>
      <c r="T1364" s="270"/>
      <c r="U1364" s="270"/>
      <c r="V1364" s="270"/>
      <c r="W1364" s="270"/>
      <c r="X1364" s="270"/>
      <c r="Y1364" s="270"/>
      <c r="Z1364" s="270"/>
    </row>
    <row r="1365" ht="15.75" customHeight="1">
      <c r="A1365" s="111" t="s">
        <v>2849</v>
      </c>
      <c r="B1365" s="111" t="str">
        <f>VLOOKUP(A1365,Register!B:D,3,FALSE)</f>
        <v>0,14x913x766 RAS A08</v>
      </c>
      <c r="C1365" s="525" t="str">
        <f>VLOOKUP(B1365,'Tech. sheet (2)'!A:G,5,FALSE)</f>
        <v>0,14x913x766 2,0/2,0 TS340</v>
      </c>
      <c r="D1365" s="437" t="str">
        <f>VLOOKUP(B1365,'Tech. sheet (2)'!A:G,6,FALSE)</f>
        <v>M-913-766-140TS340F2020-RAS</v>
      </c>
      <c r="E1365" s="436" t="str">
        <f>VLOOKUP(B1365,'Tech. sheet (2)'!A:H,8,FALSE)</f>
        <v>СКРОЛЛ</v>
      </c>
      <c r="F1365" s="436" t="str">
        <f>VLOOKUP(B1365,'Tech. sheet (2)'!A:J,9,FALSE)</f>
        <v>770х869</v>
      </c>
      <c r="G1365" s="436">
        <f>VLOOKUP(B1365,'Tech. sheet (2)'!A:J,10,FALSE)</f>
        <v>1500</v>
      </c>
      <c r="H1365" s="436">
        <f>VLOOKUP(A1365,Register!B:E,4,FALSE)</f>
        <v>30000</v>
      </c>
      <c r="I1365" s="129">
        <v>45434.0</v>
      </c>
      <c r="J1365" s="270"/>
      <c r="K1365" s="270"/>
      <c r="L1365" s="270"/>
      <c r="M1365" s="270"/>
      <c r="N1365" s="270"/>
      <c r="O1365" s="270"/>
      <c r="P1365" s="270"/>
      <c r="Q1365" s="270"/>
      <c r="R1365" s="270"/>
      <c r="S1365" s="270"/>
      <c r="T1365" s="270"/>
      <c r="U1365" s="270"/>
      <c r="V1365" s="270"/>
      <c r="W1365" s="270"/>
      <c r="X1365" s="270"/>
      <c r="Y1365" s="270"/>
      <c r="Z1365" s="270"/>
    </row>
    <row r="1366" ht="15.75" customHeight="1">
      <c r="A1366" s="111" t="s">
        <v>2846</v>
      </c>
      <c r="B1366" s="111" t="str">
        <f>VLOOKUP(A1366,Register!B:D,3,FALSE)</f>
        <v>0,18x860x873 BAO BLANK</v>
      </c>
      <c r="C1366" s="525" t="str">
        <f>VLOOKUP(B1366,'Tech. sheet (2)'!A:G,5,FALSE)</f>
        <v>0,18x860x873 2,0/2,8 TH550</v>
      </c>
      <c r="D1366" s="437" t="str">
        <f>VLOOKUP(B1366,'Tech. sheet (2)'!A:G,6,FALSE)</f>
        <v>M-860-873-180TH550F2820-BAO BLANK </v>
      </c>
      <c r="E1366" s="436" t="str">
        <f>VLOOKUP(B1366,'Tech. sheet (2)'!A:H,8,FALSE)</f>
        <v>СКРОЛЛ</v>
      </c>
      <c r="F1366" s="436" t="str">
        <f>VLOOKUP(B1366,'Tech. sheet (2)'!A:J,9,FALSE)</f>
        <v>903х844</v>
      </c>
      <c r="G1366" s="436">
        <f>VLOOKUP(B1366,'Tech. sheet (2)'!A:J,10,FALSE)</f>
        <v>1500</v>
      </c>
      <c r="H1366" s="436">
        <f>VLOOKUP(A1366,Register!B:E,4,FALSE)</f>
        <v>30000</v>
      </c>
      <c r="I1366" s="129">
        <v>45434.0</v>
      </c>
      <c r="J1366" s="270"/>
      <c r="K1366" s="270"/>
      <c r="L1366" s="270"/>
      <c r="M1366" s="270"/>
      <c r="N1366" s="270"/>
      <c r="O1366" s="270"/>
      <c r="P1366" s="270"/>
      <c r="Q1366" s="270"/>
      <c r="R1366" s="270"/>
      <c r="S1366" s="270"/>
      <c r="T1366" s="270"/>
      <c r="U1366" s="270"/>
      <c r="V1366" s="270"/>
      <c r="W1366" s="270"/>
      <c r="X1366" s="270"/>
      <c r="Y1366" s="270"/>
      <c r="Z1366" s="270"/>
    </row>
    <row r="1367" ht="15.75" customHeight="1">
      <c r="A1367" s="111" t="s">
        <v>2852</v>
      </c>
      <c r="B1367" s="111" t="str">
        <f>VLOOKUP(A1367,Register!B:D,3,FALSE)</f>
        <v>OT062-ELQ6216A3A BAO</v>
      </c>
      <c r="C1367" s="525" t="str">
        <f>VLOOKUP(B1367,'Tech. sheet (2)'!A:G,5,FALSE)</f>
        <v>0,16x954x848 2,8/2,8 TH520</v>
      </c>
      <c r="D1367" s="437" t="str">
        <f>VLOOKUP(B1367,'Tech. sheet (2)'!A:G,6,FALSE)</f>
        <v>M-954-848-160TH520S2828-BAO</v>
      </c>
      <c r="E1367" s="436" t="str">
        <f>VLOOKUP(B1367,'Tech. sheet (2)'!A:H,8,FALSE)</f>
        <v>СКРОЛЛ</v>
      </c>
      <c r="F1367" s="436" t="str">
        <f>VLOOKUP(B1367,'Tech. sheet (2)'!A:J,9,FALSE)</f>
        <v>830x917</v>
      </c>
      <c r="G1367" s="436">
        <f>VLOOKUP(B1367,'Tech. sheet (2)'!A:J,10,FALSE)</f>
        <v>1500</v>
      </c>
      <c r="H1367" s="436">
        <f>VLOOKUP(A1367,Register!B:E,4,FALSE)</f>
        <v>31000</v>
      </c>
      <c r="I1367" s="129">
        <v>45435.0</v>
      </c>
      <c r="J1367" s="270"/>
      <c r="K1367" s="270"/>
      <c r="L1367" s="270"/>
      <c r="M1367" s="270"/>
      <c r="N1367" s="270"/>
      <c r="O1367" s="270"/>
      <c r="P1367" s="270"/>
      <c r="Q1367" s="270"/>
      <c r="R1367" s="270"/>
      <c r="S1367" s="270"/>
      <c r="T1367" s="270"/>
      <c r="U1367" s="270"/>
      <c r="V1367" s="270"/>
      <c r="W1367" s="270"/>
      <c r="X1367" s="270"/>
      <c r="Y1367" s="270"/>
      <c r="Z1367" s="270"/>
    </row>
    <row r="1368" ht="15.75" customHeight="1">
      <c r="A1368" s="111" t="s">
        <v>2853</v>
      </c>
      <c r="B1368" s="111" t="str">
        <f>VLOOKUP(A1368,Register!B:D,3,FALSE)</f>
        <v>OT062-15VK05 0,15 USK</v>
      </c>
      <c r="C1368" s="525" t="str">
        <f>VLOOKUP(B1368,'Tech. sheet (2)'!A:G,5,FALSE)</f>
        <v>0,15x954x848 2,8/2,8 TH520</v>
      </c>
      <c r="D1368" s="437" t="str">
        <f>VLOOKUP(B1368,'Tech. sheet (2)'!A:G,6,FALSE)</f>
        <v>M-954-848-150TH520S2828-USK</v>
      </c>
      <c r="E1368" s="436" t="str">
        <f>VLOOKUP(B1368,'Tech. sheet (2)'!A:H,8,FALSE)</f>
        <v>СКРОЛЛ</v>
      </c>
      <c r="F1368" s="436" t="str">
        <f>VLOOKUP(B1368,'Tech. sheet (2)'!A:J,9,FALSE)</f>
        <v>830x917</v>
      </c>
      <c r="G1368" s="436">
        <f>VLOOKUP(B1368,'Tech. sheet (2)'!A:J,10,FALSE)</f>
        <v>1500</v>
      </c>
      <c r="H1368" s="436">
        <f>VLOOKUP(A1368,Register!B:E,4,FALSE)</f>
        <v>7000</v>
      </c>
      <c r="I1368" s="129">
        <v>45435.0</v>
      </c>
      <c r="J1368" s="270"/>
      <c r="K1368" s="270"/>
      <c r="L1368" s="270"/>
      <c r="M1368" s="270"/>
      <c r="N1368" s="270"/>
      <c r="O1368" s="270"/>
      <c r="P1368" s="270"/>
      <c r="Q1368" s="270"/>
      <c r="R1368" s="270"/>
      <c r="S1368" s="270"/>
      <c r="T1368" s="270"/>
      <c r="U1368" s="270"/>
      <c r="V1368" s="270"/>
      <c r="W1368" s="270"/>
      <c r="X1368" s="270"/>
      <c r="Y1368" s="270"/>
      <c r="Z1368" s="270"/>
    </row>
    <row r="1369" ht="15.75" customHeight="1">
      <c r="A1369" s="111" t="s">
        <v>2845</v>
      </c>
      <c r="B1369" s="111" t="str">
        <f>VLOOKUP(A1369,Register!B:D,3,FALSE)</f>
        <v>OT96 ALU/C 0,18 BAO auto</v>
      </c>
      <c r="C1369" s="525" t="str">
        <f>VLOOKUP(B1369,'Tech. sheet (2)'!A:G,5,FALSE)</f>
        <v>0,18x808x908 2,8/2,8 TH550</v>
      </c>
      <c r="D1369" s="437" t="str">
        <f>VLOOKUP(B1369,'Tech. sheet (2)'!A:G,6,FALSE)</f>
        <v>M-808-908-180TH550S2828-BAO</v>
      </c>
      <c r="E1369" s="436" t="str">
        <f>VLOOKUP(B1369,'Tech. sheet (2)'!A:H,8,FALSE)</f>
        <v>СКРОЛЛ</v>
      </c>
      <c r="F1369" s="436" t="str">
        <f>VLOOKUP(B1369,'Tech. sheet (2)'!A:J,9,FALSE)</f>
        <v>900х771</v>
      </c>
      <c r="G1369" s="436">
        <f>VLOOKUP(B1369,'Tech. sheet (2)'!A:J,10,FALSE)</f>
        <v>1600</v>
      </c>
      <c r="H1369" s="436">
        <f>VLOOKUP(A1369,Register!B:E,4,FALSE)</f>
        <v>40000</v>
      </c>
      <c r="I1369" s="129">
        <v>45435.0</v>
      </c>
      <c r="J1369" s="270"/>
      <c r="K1369" s="270"/>
      <c r="L1369" s="270"/>
      <c r="M1369" s="270"/>
      <c r="N1369" s="270"/>
      <c r="O1369" s="270"/>
      <c r="P1369" s="270"/>
      <c r="Q1369" s="270"/>
      <c r="R1369" s="270"/>
      <c r="S1369" s="270"/>
      <c r="T1369" s="270"/>
      <c r="U1369" s="270"/>
      <c r="V1369" s="270"/>
      <c r="W1369" s="270"/>
      <c r="X1369" s="270"/>
      <c r="Y1369" s="270"/>
      <c r="Z1369" s="270"/>
    </row>
    <row r="1370" ht="15.75" customHeight="1">
      <c r="A1370" s="111" t="s">
        <v>2854</v>
      </c>
      <c r="B1370" s="111" t="str">
        <f>VLOOKUP(A1370,Register!B:D,3,FALSE)</f>
        <v>OT070-ELQ7013A4A BAO</v>
      </c>
      <c r="C1370" s="525" t="str">
        <f>VLOOKUP(B1370,'Tech. sheet (2)'!A:G,5,FALSE)</f>
        <v>0,16x922x868 2,0/2,0 TH520</v>
      </c>
      <c r="D1370" s="437" t="str">
        <f>VLOOKUP(B1370,'Tech. sheet (2)'!A:G,6,FALSE)</f>
        <v>M-922-868-160TH520F2020-BAO</v>
      </c>
      <c r="E1370" s="436" t="str">
        <f>VLOOKUP(B1370,'Tech. sheet (2)'!A:H,8,FALSE)</f>
        <v>СКРОЛЛ</v>
      </c>
      <c r="F1370" s="436" t="str">
        <f>VLOOKUP(B1370,'Tech. sheet (2)'!A:J,9,FALSE)</f>
        <v>884х850</v>
      </c>
      <c r="G1370" s="436">
        <f>VLOOKUP(B1370,'Tech. sheet (2)'!A:J,10,FALSE)</f>
        <v>1500</v>
      </c>
      <c r="H1370" s="436">
        <f>VLOOKUP(A1370,Register!B:E,4,FALSE)</f>
        <v>30000</v>
      </c>
      <c r="I1370" s="129">
        <v>45435.0</v>
      </c>
      <c r="J1370" s="270"/>
      <c r="K1370" s="270"/>
      <c r="L1370" s="270"/>
      <c r="M1370" s="270"/>
      <c r="N1370" s="270"/>
      <c r="O1370" s="270"/>
      <c r="P1370" s="270"/>
      <c r="Q1370" s="270"/>
      <c r="R1370" s="270"/>
      <c r="S1370" s="270"/>
      <c r="T1370" s="270"/>
      <c r="U1370" s="270"/>
      <c r="V1370" s="270"/>
      <c r="W1370" s="270"/>
      <c r="X1370" s="270"/>
      <c r="Y1370" s="270"/>
      <c r="Z1370" s="270"/>
    </row>
    <row r="1371" ht="15.75" customHeight="1">
      <c r="A1371" s="111" t="s">
        <v>2846</v>
      </c>
      <c r="B1371" s="111" t="str">
        <f>VLOOKUP(A1371,Register!B:D,3,FALSE)</f>
        <v>0,18x860x873 BAO BLANK</v>
      </c>
      <c r="C1371" s="525" t="str">
        <f>VLOOKUP(B1371,'Tech. sheet (2)'!A:G,5,FALSE)</f>
        <v>0,18x860x873 2,0/2,8 TH550</v>
      </c>
      <c r="D1371" s="437" t="str">
        <f>VLOOKUP(B1371,'Tech. sheet (2)'!A:G,6,FALSE)</f>
        <v>M-860-873-180TH550F2820-BAO BLANK </v>
      </c>
      <c r="E1371" s="436" t="str">
        <f>VLOOKUP(B1371,'Tech. sheet (2)'!A:H,8,FALSE)</f>
        <v>СКРОЛЛ</v>
      </c>
      <c r="F1371" s="436" t="str">
        <f>VLOOKUP(B1371,'Tech. sheet (2)'!A:J,9,FALSE)</f>
        <v>903х844</v>
      </c>
      <c r="G1371" s="436">
        <f>VLOOKUP(B1371,'Tech. sheet (2)'!A:J,10,FALSE)</f>
        <v>1500</v>
      </c>
      <c r="H1371" s="436">
        <f>VLOOKUP(A1371,Register!B:E,4,FALSE)</f>
        <v>30000</v>
      </c>
      <c r="I1371" s="129">
        <v>45435.0</v>
      </c>
      <c r="J1371" s="270"/>
      <c r="K1371" s="270"/>
      <c r="L1371" s="270"/>
      <c r="M1371" s="270"/>
      <c r="N1371" s="270"/>
      <c r="O1371" s="270"/>
      <c r="P1371" s="270"/>
      <c r="Q1371" s="270"/>
      <c r="R1371" s="270"/>
      <c r="S1371" s="270"/>
      <c r="T1371" s="270"/>
      <c r="U1371" s="270"/>
      <c r="V1371" s="270"/>
      <c r="W1371" s="270"/>
      <c r="X1371" s="270"/>
      <c r="Y1371" s="270"/>
      <c r="Z1371" s="270"/>
    </row>
    <row r="1372" ht="15.75" customHeight="1">
      <c r="A1372" s="111" t="s">
        <v>2845</v>
      </c>
      <c r="B1372" s="111" t="str">
        <f>VLOOKUP(A1372,Register!B:D,3,FALSE)</f>
        <v>OT96 ALU/C 0,18 BAO auto</v>
      </c>
      <c r="C1372" s="525" t="str">
        <f>VLOOKUP(B1372,'Tech. sheet (2)'!A:G,5,FALSE)</f>
        <v>0,18x808x908 2,8/2,8 TH550</v>
      </c>
      <c r="D1372" s="437" t="str">
        <f>VLOOKUP(B1372,'Tech. sheet (2)'!A:G,6,FALSE)</f>
        <v>M-808-908-180TH550S2828-BAO</v>
      </c>
      <c r="E1372" s="436" t="str">
        <f>VLOOKUP(B1372,'Tech. sheet (2)'!A:H,8,FALSE)</f>
        <v>СКРОЛЛ</v>
      </c>
      <c r="F1372" s="436" t="str">
        <f>VLOOKUP(B1372,'Tech. sheet (2)'!A:J,9,FALSE)</f>
        <v>900х771</v>
      </c>
      <c r="G1372" s="436">
        <f>VLOOKUP(B1372,'Tech. sheet (2)'!A:J,10,FALSE)</f>
        <v>1600</v>
      </c>
      <c r="H1372" s="436">
        <f>VLOOKUP(A1372,Register!B:E,4,FALSE)</f>
        <v>40000</v>
      </c>
      <c r="I1372" s="129">
        <v>45439.0</v>
      </c>
      <c r="J1372" s="270"/>
      <c r="K1372" s="270"/>
      <c r="L1372" s="270"/>
      <c r="M1372" s="270"/>
      <c r="N1372" s="270"/>
      <c r="O1372" s="270"/>
      <c r="P1372" s="270"/>
      <c r="Q1372" s="270"/>
      <c r="R1372" s="270"/>
      <c r="S1372" s="270"/>
      <c r="T1372" s="270"/>
      <c r="U1372" s="270"/>
      <c r="V1372" s="270"/>
      <c r="W1372" s="270"/>
      <c r="X1372" s="270"/>
      <c r="Y1372" s="270"/>
      <c r="Z1372" s="270"/>
    </row>
    <row r="1373" ht="15.75" customHeight="1">
      <c r="A1373" s="111" t="s">
        <v>2858</v>
      </c>
      <c r="B1373" s="111" t="str">
        <f>VLOOKUP(A1373,Register!B:D,3,FALSE)</f>
        <v>OT096-21EK05 2,8/2,8 BAO</v>
      </c>
      <c r="C1373" s="525" t="str">
        <f>VLOOKUP(B1373,'Tech. sheet (2)'!A:G,5,FALSE)</f>
        <v>0,20x808x908 2,8/2,8 TH550</v>
      </c>
      <c r="D1373" s="437" t="str">
        <f>VLOOKUP(B1373,'Tech. sheet (2)'!A:G,6,FALSE)</f>
        <v>M-808-908-200TH550S2828-BAO</v>
      </c>
      <c r="E1373" s="436" t="str">
        <f>VLOOKUP(B1373,'Tech. sheet (2)'!A:H,8,FALSE)</f>
        <v>СКРОЛЛ</v>
      </c>
      <c r="F1373" s="436" t="str">
        <f>VLOOKUP(B1373,'Tech. sheet (2)'!A:J,9,FALSE)</f>
        <v>900х771</v>
      </c>
      <c r="G1373" s="436">
        <f>VLOOKUP(B1373,'Tech. sheet (2)'!A:J,10,FALSE)</f>
        <v>1600</v>
      </c>
      <c r="H1373" s="436">
        <f>VLOOKUP(A1373,Register!B:E,4,FALSE)</f>
        <v>20000</v>
      </c>
      <c r="I1373" s="129">
        <v>45439.0</v>
      </c>
      <c r="J1373" s="270"/>
      <c r="K1373" s="270"/>
      <c r="L1373" s="270"/>
      <c r="M1373" s="270"/>
      <c r="N1373" s="270"/>
      <c r="O1373" s="270"/>
      <c r="P1373" s="270"/>
      <c r="Q1373" s="270"/>
      <c r="R1373" s="270"/>
      <c r="S1373" s="270"/>
      <c r="T1373" s="270"/>
      <c r="U1373" s="270"/>
      <c r="V1373" s="270"/>
      <c r="W1373" s="270"/>
      <c r="X1373" s="270"/>
      <c r="Y1373" s="270"/>
      <c r="Z1373" s="270"/>
    </row>
    <row r="1374" ht="15.75" customHeight="1">
      <c r="A1374" s="111" t="s">
        <v>2860</v>
      </c>
      <c r="B1374" s="111" t="str">
        <f>VLOOKUP(A1374,Register!B:D,3,FALSE)</f>
        <v>OT062-ELQ6216A3A BAO</v>
      </c>
      <c r="C1374" s="525" t="str">
        <f>VLOOKUP(B1374,'Tech. sheet (2)'!A:G,5,FALSE)</f>
        <v>0,16x954x848 2,8/2,8 TH520</v>
      </c>
      <c r="D1374" s="437" t="str">
        <f>VLOOKUP(B1374,'Tech. sheet (2)'!A:G,6,FALSE)</f>
        <v>M-954-848-160TH520S2828-BAO</v>
      </c>
      <c r="E1374" s="436" t="str">
        <f>VLOOKUP(B1374,'Tech. sheet (2)'!A:H,8,FALSE)</f>
        <v>СКРОЛЛ</v>
      </c>
      <c r="F1374" s="436" t="str">
        <f>VLOOKUP(B1374,'Tech. sheet (2)'!A:J,9,FALSE)</f>
        <v>830x917</v>
      </c>
      <c r="G1374" s="436">
        <f>VLOOKUP(B1374,'Tech. sheet (2)'!A:J,10,FALSE)</f>
        <v>1500</v>
      </c>
      <c r="H1374" s="436">
        <f>VLOOKUP(A1374,Register!B:E,4,FALSE)</f>
        <v>20000</v>
      </c>
      <c r="I1374" s="129">
        <v>45439.0</v>
      </c>
      <c r="J1374" s="270"/>
      <c r="K1374" s="270"/>
      <c r="L1374" s="270"/>
      <c r="M1374" s="270"/>
      <c r="N1374" s="270"/>
      <c r="O1374" s="270"/>
      <c r="P1374" s="270"/>
      <c r="Q1374" s="270"/>
      <c r="R1374" s="270"/>
      <c r="S1374" s="270"/>
      <c r="T1374" s="270"/>
      <c r="U1374" s="270"/>
      <c r="V1374" s="270"/>
      <c r="W1374" s="270"/>
      <c r="X1374" s="270"/>
      <c r="Y1374" s="270"/>
      <c r="Z1374" s="270"/>
    </row>
    <row r="1375" ht="15.75" customHeight="1">
      <c r="A1375" s="111" t="s">
        <v>2846</v>
      </c>
      <c r="B1375" s="111" t="str">
        <f>VLOOKUP(A1375,Register!B:D,3,FALSE)</f>
        <v>0,18x860x873 BAO BLANK</v>
      </c>
      <c r="C1375" s="525" t="str">
        <f>VLOOKUP(B1375,'Tech. sheet (2)'!A:G,5,FALSE)</f>
        <v>0,18x860x873 2,0/2,8 TH550</v>
      </c>
      <c r="D1375" s="437" t="str">
        <f>VLOOKUP(B1375,'Tech. sheet (2)'!A:G,6,FALSE)</f>
        <v>M-860-873-180TH550F2820-BAO BLANK </v>
      </c>
      <c r="E1375" s="436" t="str">
        <f>VLOOKUP(B1375,'Tech. sheet (2)'!A:H,8,FALSE)</f>
        <v>СКРОЛЛ</v>
      </c>
      <c r="F1375" s="436" t="str">
        <f>VLOOKUP(B1375,'Tech. sheet (2)'!A:J,9,FALSE)</f>
        <v>903х844</v>
      </c>
      <c r="G1375" s="436">
        <f>VLOOKUP(B1375,'Tech. sheet (2)'!A:J,10,FALSE)</f>
        <v>1500</v>
      </c>
      <c r="H1375" s="436">
        <f>VLOOKUP(A1375,Register!B:E,4,FALSE)</f>
        <v>30000</v>
      </c>
      <c r="I1375" s="129">
        <v>45439.0</v>
      </c>
      <c r="J1375" s="270"/>
      <c r="K1375" s="270"/>
      <c r="L1375" s="270"/>
      <c r="M1375" s="270"/>
      <c r="N1375" s="270"/>
      <c r="O1375" s="270"/>
      <c r="P1375" s="270"/>
      <c r="Q1375" s="270"/>
      <c r="R1375" s="270"/>
      <c r="S1375" s="270"/>
      <c r="T1375" s="270"/>
      <c r="U1375" s="270"/>
      <c r="V1375" s="270"/>
      <c r="W1375" s="270"/>
      <c r="X1375" s="270"/>
      <c r="Y1375" s="270"/>
      <c r="Z1375" s="270"/>
    </row>
    <row r="1376" ht="15.75" customHeight="1">
      <c r="A1376" s="111" t="s">
        <v>2847</v>
      </c>
      <c r="B1376" s="111" t="str">
        <f>VLOOKUP(A1376,Register!B:D,3,FALSE)</f>
        <v>0,18x860x873 BAO BLANK</v>
      </c>
      <c r="C1376" s="525" t="str">
        <f>VLOOKUP(B1376,'Tech. sheet (2)'!A:G,5,FALSE)</f>
        <v>0,18x860x873 2,0/2,8 TH550</v>
      </c>
      <c r="D1376" s="437" t="str">
        <f>VLOOKUP(B1376,'Tech. sheet (2)'!A:G,6,FALSE)</f>
        <v>M-860-873-180TH550F2820-BAO BLANK </v>
      </c>
      <c r="E1376" s="436" t="str">
        <f>VLOOKUP(B1376,'Tech. sheet (2)'!A:H,8,FALSE)</f>
        <v>СКРОЛЛ</v>
      </c>
      <c r="F1376" s="436" t="str">
        <f>VLOOKUP(B1376,'Tech. sheet (2)'!A:J,9,FALSE)</f>
        <v>903х844</v>
      </c>
      <c r="G1376" s="436">
        <f>VLOOKUP(B1376,'Tech. sheet (2)'!A:J,10,FALSE)</f>
        <v>1500</v>
      </c>
      <c r="H1376" s="436">
        <f>VLOOKUP(A1376,Register!B:E,4,FALSE)</f>
        <v>30000</v>
      </c>
      <c r="I1376" s="129">
        <v>45440.0</v>
      </c>
      <c r="J1376" s="270"/>
      <c r="K1376" s="270"/>
      <c r="L1376" s="270"/>
      <c r="M1376" s="270"/>
      <c r="N1376" s="270"/>
      <c r="O1376" s="270"/>
      <c r="P1376" s="270"/>
      <c r="Q1376" s="270"/>
      <c r="R1376" s="270"/>
      <c r="S1376" s="270"/>
      <c r="T1376" s="270"/>
      <c r="U1376" s="270"/>
      <c r="V1376" s="270"/>
      <c r="W1376" s="270"/>
      <c r="X1376" s="270"/>
      <c r="Y1376" s="270"/>
      <c r="Z1376" s="270"/>
    </row>
    <row r="1377" ht="15.75" customHeight="1">
      <c r="A1377" s="111" t="s">
        <v>2861</v>
      </c>
      <c r="B1377" s="111" t="str">
        <f>VLOOKUP(A1377,Register!B:D,3,FALSE)</f>
        <v>0,17х922х868 USK TH550 BLANK</v>
      </c>
      <c r="C1377" s="525" t="str">
        <f>VLOOKUP(B1377,'Tech. sheet (2)'!A:G,5,FALSE)</f>
        <v>0,17x922x868 2,8/2,8 TH550</v>
      </c>
      <c r="D1377" s="437" t="str">
        <f>VLOOKUP(B1377,'Tech. sheet (2)'!A:G,6,FALSE)</f>
        <v>M-922-868-170TH550F2828-USK BLANK</v>
      </c>
      <c r="E1377" s="436" t="str">
        <f>VLOOKUP(B1377,'Tech. sheet (2)'!A:H,8,FALSE)</f>
        <v>СКРОЛЛ</v>
      </c>
      <c r="F1377" s="436" t="str">
        <f>VLOOKUP(B1377,'Tech. sheet (2)'!A:J,9,FALSE)</f>
        <v>884х850</v>
      </c>
      <c r="G1377" s="436">
        <f>VLOOKUP(B1377,'Tech. sheet (2)'!A:J,10,FALSE)</f>
        <v>1500</v>
      </c>
      <c r="H1377" s="436">
        <f>VLOOKUP(A1377,Register!B:E,4,FALSE)</f>
        <v>15000</v>
      </c>
      <c r="I1377" s="129">
        <v>45440.0</v>
      </c>
      <c r="J1377" s="270"/>
      <c r="K1377" s="270"/>
      <c r="L1377" s="270"/>
      <c r="M1377" s="270"/>
      <c r="N1377" s="270"/>
      <c r="O1377" s="270"/>
      <c r="P1377" s="270"/>
      <c r="Q1377" s="270"/>
      <c r="R1377" s="270"/>
      <c r="S1377" s="270"/>
      <c r="T1377" s="270"/>
      <c r="U1377" s="270"/>
      <c r="V1377" s="270"/>
      <c r="W1377" s="270"/>
      <c r="X1377" s="270"/>
      <c r="Y1377" s="270"/>
      <c r="Z1377" s="270"/>
    </row>
    <row r="1378" ht="15.75" customHeight="1">
      <c r="A1378" s="111" t="s">
        <v>2862</v>
      </c>
      <c r="B1378" s="111" t="str">
        <f>VLOOKUP(A1378,Register!B:D,3,FALSE)</f>
        <v>0,17x922x868 HBI TH550 BLANK</v>
      </c>
      <c r="C1378" s="525" t="str">
        <f>VLOOKUP(B1378,'Tech. sheet (2)'!A:G,5,FALSE)</f>
        <v>0,17x922x868 2,8/2,8 TH550</v>
      </c>
      <c r="D1378" s="437" t="str">
        <f>VLOOKUP(B1378,'Tech. sheet (2)'!A:G,6,FALSE)</f>
        <v>M-922-868-170TH550F2828-HBI BLANK</v>
      </c>
      <c r="E1378" s="436" t="str">
        <f>VLOOKUP(B1378,'Tech. sheet (2)'!A:H,8,FALSE)</f>
        <v>СКРОЛЛ</v>
      </c>
      <c r="F1378" s="436" t="str">
        <f>VLOOKUP(B1378,'Tech. sheet (2)'!A:J,9,FALSE)</f>
        <v>884х850</v>
      </c>
      <c r="G1378" s="436">
        <f>VLOOKUP(B1378,'Tech. sheet (2)'!A:J,10,FALSE)</f>
        <v>1500</v>
      </c>
      <c r="H1378" s="436">
        <f>VLOOKUP(A1378,Register!B:E,4,FALSE)</f>
        <v>22000</v>
      </c>
      <c r="I1378" s="129">
        <v>45440.0</v>
      </c>
      <c r="J1378" s="270"/>
      <c r="K1378" s="270"/>
      <c r="L1378" s="270"/>
      <c r="M1378" s="270"/>
      <c r="N1378" s="270"/>
      <c r="O1378" s="270"/>
      <c r="P1378" s="270"/>
      <c r="Q1378" s="270"/>
      <c r="R1378" s="270"/>
      <c r="S1378" s="270"/>
      <c r="T1378" s="270"/>
      <c r="U1378" s="270"/>
      <c r="V1378" s="270"/>
      <c r="W1378" s="270"/>
      <c r="X1378" s="270"/>
      <c r="Y1378" s="270"/>
      <c r="Z1378" s="270"/>
    </row>
    <row r="1379" ht="15.75" customHeight="1">
      <c r="A1379" s="111" t="s">
        <v>2866</v>
      </c>
      <c r="B1379" s="111" t="str">
        <f>VLOOKUP(A1379,Register!B:D,3,FALSE)</f>
        <v>OT070-ELQ7013A9A  BAO</v>
      </c>
      <c r="C1379" s="525" t="str">
        <f>VLOOKUP(B1379,'Tech. sheet (2)'!A:G,5,FALSE)</f>
        <v>0,17x922x868 2,8/2,8 TH580</v>
      </c>
      <c r="D1379" s="437" t="str">
        <f>VLOOKUP(B1379,'Tech. sheet (2)'!A:G,6,FALSE)</f>
        <v>M-922-868-170TH580S2828-BAO  </v>
      </c>
      <c r="E1379" s="436" t="str">
        <f>VLOOKUP(B1379,'Tech. sheet (2)'!A:H,8,FALSE)</f>
        <v>СКРОЛЛ</v>
      </c>
      <c r="F1379" s="436" t="str">
        <f>VLOOKUP(B1379,'Tech. sheet (2)'!A:J,9,FALSE)</f>
        <v>884х850</v>
      </c>
      <c r="G1379" s="436">
        <f>VLOOKUP(B1379,'Tech. sheet (2)'!A:J,10,FALSE)</f>
        <v>1500</v>
      </c>
      <c r="H1379" s="436">
        <f>VLOOKUP(A1379,Register!B:E,4,FALSE)</f>
        <v>10000</v>
      </c>
      <c r="I1379" s="129">
        <v>45440.0</v>
      </c>
      <c r="J1379" s="270"/>
      <c r="K1379" s="270"/>
      <c r="L1379" s="270"/>
      <c r="M1379" s="270"/>
      <c r="N1379" s="270"/>
      <c r="O1379" s="270"/>
      <c r="P1379" s="270"/>
      <c r="Q1379" s="270"/>
      <c r="R1379" s="270"/>
      <c r="S1379" s="270"/>
      <c r="T1379" s="270"/>
      <c r="U1379" s="270"/>
      <c r="V1379" s="270"/>
      <c r="W1379" s="270"/>
      <c r="X1379" s="270"/>
      <c r="Y1379" s="270"/>
      <c r="Z1379" s="270"/>
    </row>
    <row r="1380" ht="15.75" customHeight="1">
      <c r="A1380" s="111" t="s">
        <v>2863</v>
      </c>
      <c r="B1380" s="111" t="str">
        <f>VLOOKUP(A1380,Register!B:D,3,FALSE)</f>
        <v>OT062-ELQ6216A3A BAO</v>
      </c>
      <c r="C1380" s="525" t="str">
        <f>VLOOKUP(B1380,'Tech. sheet (2)'!A:G,5,FALSE)</f>
        <v>0,16x954x848 2,8/2,8 TH520</v>
      </c>
      <c r="D1380" s="437" t="str">
        <f>VLOOKUP(B1380,'Tech. sheet (2)'!A:G,6,FALSE)</f>
        <v>M-954-848-160TH520S2828-BAO</v>
      </c>
      <c r="E1380" s="436" t="str">
        <f>VLOOKUP(B1380,'Tech. sheet (2)'!A:H,8,FALSE)</f>
        <v>СКРОЛЛ</v>
      </c>
      <c r="F1380" s="436" t="str">
        <f>VLOOKUP(B1380,'Tech. sheet (2)'!A:J,9,FALSE)</f>
        <v>830x917</v>
      </c>
      <c r="G1380" s="436">
        <f>VLOOKUP(B1380,'Tech. sheet (2)'!A:J,10,FALSE)</f>
        <v>1500</v>
      </c>
      <c r="H1380" s="436">
        <f>VLOOKUP(A1380,Register!B:E,4,FALSE)</f>
        <v>40000</v>
      </c>
      <c r="I1380" s="129">
        <v>45440.0</v>
      </c>
      <c r="J1380" s="270"/>
      <c r="K1380" s="270"/>
      <c r="L1380" s="270"/>
      <c r="M1380" s="270"/>
      <c r="N1380" s="270"/>
      <c r="O1380" s="270"/>
      <c r="P1380" s="270"/>
      <c r="Q1380" s="270"/>
      <c r="R1380" s="270"/>
      <c r="S1380" s="270"/>
      <c r="T1380" s="270"/>
      <c r="U1380" s="270"/>
      <c r="V1380" s="270"/>
      <c r="W1380" s="270"/>
      <c r="X1380" s="270"/>
      <c r="Y1380" s="270"/>
      <c r="Z1380" s="270"/>
    </row>
    <row r="1381" ht="15.75" customHeight="1">
      <c r="A1381" s="141" t="s">
        <v>2864</v>
      </c>
      <c r="B1381" s="111" t="str">
        <f>VLOOKUP(A1381,Register!B:D,3,FALSE)</f>
        <v>OT153-20EB05 BAO TEST</v>
      </c>
      <c r="C1381" s="525" t="str">
        <f>VLOOKUP(B1381,'Tech. sheet (2)'!A:G,5,FALSE)</f>
        <v>0,27x950x876 5,6/2,8 TH435 </v>
      </c>
      <c r="D1381" s="437" t="str">
        <f>VLOOKUP(B1381,'Tech. sheet (2)'!A:G,6,FALSE)</f>
        <v>M-950-876-270TH435F5628-BAO</v>
      </c>
      <c r="E1381" s="436" t="str">
        <f>VLOOKUP(B1381,'Tech. sheet (2)'!A:H,8,FALSE)</f>
        <v>СКРОЛЛ</v>
      </c>
      <c r="F1381" s="436" t="str">
        <f>VLOOKUP(B1381,'Tech. sheet (2)'!A:J,9,FALSE)</f>
        <v>920х935</v>
      </c>
      <c r="G1381" s="436">
        <f>VLOOKUP(B1381,'Tech. sheet (2)'!A:J,10,FALSE)</f>
        <v>1100</v>
      </c>
      <c r="H1381" s="436">
        <f>VLOOKUP(A1381,Register!B:E,4,FALSE)</f>
        <v>7000</v>
      </c>
      <c r="I1381" s="129">
        <v>45440.0</v>
      </c>
      <c r="J1381" s="270"/>
      <c r="K1381" s="270"/>
      <c r="L1381" s="270"/>
      <c r="M1381" s="270"/>
      <c r="N1381" s="270"/>
      <c r="O1381" s="270"/>
      <c r="P1381" s="270"/>
      <c r="Q1381" s="270"/>
      <c r="R1381" s="270"/>
      <c r="S1381" s="270"/>
      <c r="T1381" s="270"/>
      <c r="U1381" s="270"/>
      <c r="V1381" s="270"/>
      <c r="W1381" s="270"/>
      <c r="X1381" s="270"/>
      <c r="Y1381" s="270"/>
      <c r="Z1381" s="270"/>
    </row>
    <row r="1382" ht="15.75" customHeight="1">
      <c r="A1382" s="111" t="s">
        <v>2865</v>
      </c>
      <c r="B1382" s="111" t="str">
        <f>VLOOKUP(A1382,Register!B:D,3,FALSE)</f>
        <v>OT153-ELQ1554A0A BAO</v>
      </c>
      <c r="C1382" s="525" t="str">
        <f>VLOOKUP(B1382,'Tech. sheet (2)'!A:G,5,FALSE)</f>
        <v>0,27x950x876 5,6/2,8 TH435 </v>
      </c>
      <c r="D1382" s="437" t="str">
        <f>VLOOKUP(B1382,'Tech. sheet (2)'!A:G,6,FALSE)</f>
        <v>M-950-876-270TH435F5628-BAO</v>
      </c>
      <c r="E1382" s="436" t="str">
        <f>VLOOKUP(B1382,'Tech. sheet (2)'!A:H,8,FALSE)</f>
        <v>СКРОЛЛ</v>
      </c>
      <c r="F1382" s="436" t="str">
        <f>VLOOKUP(B1382,'Tech. sheet (2)'!A:J,9,FALSE)</f>
        <v>920х935</v>
      </c>
      <c r="G1382" s="436">
        <f>VLOOKUP(B1382,'Tech. sheet (2)'!A:J,10,FALSE)</f>
        <v>1100</v>
      </c>
      <c r="H1382" s="436">
        <f>VLOOKUP(A1382,Register!B:E,4,FALSE)</f>
        <v>10000</v>
      </c>
      <c r="I1382" s="129">
        <v>45441.0</v>
      </c>
      <c r="J1382" s="270"/>
      <c r="K1382" s="270"/>
      <c r="L1382" s="270"/>
      <c r="M1382" s="270"/>
      <c r="N1382" s="270"/>
      <c r="O1382" s="270"/>
      <c r="P1382" s="270"/>
      <c r="Q1382" s="270"/>
      <c r="R1382" s="270"/>
      <c r="S1382" s="270"/>
      <c r="T1382" s="270"/>
      <c r="U1382" s="270"/>
      <c r="V1382" s="270"/>
      <c r="W1382" s="270"/>
      <c r="X1382" s="270"/>
      <c r="Y1382" s="270"/>
      <c r="Z1382" s="270"/>
    </row>
    <row r="1383" ht="15.75" customHeight="1">
      <c r="A1383" s="111" t="s">
        <v>2846</v>
      </c>
      <c r="B1383" s="111" t="str">
        <f>VLOOKUP(A1383,Register!B:D,3,FALSE)</f>
        <v>0,18x860x873 BAO BLANK</v>
      </c>
      <c r="C1383" s="525" t="str">
        <f>VLOOKUP(B1383,'Tech. sheet (2)'!A:G,5,FALSE)</f>
        <v>0,18x860x873 2,0/2,8 TH550</v>
      </c>
      <c r="D1383" s="437" t="str">
        <f>VLOOKUP(B1383,'Tech. sheet (2)'!A:G,6,FALSE)</f>
        <v>M-860-873-180TH550F2820-BAO BLANK </v>
      </c>
      <c r="E1383" s="436" t="str">
        <f>VLOOKUP(B1383,'Tech. sheet (2)'!A:H,8,FALSE)</f>
        <v>СКРОЛЛ</v>
      </c>
      <c r="F1383" s="436" t="str">
        <f>VLOOKUP(B1383,'Tech. sheet (2)'!A:J,9,FALSE)</f>
        <v>903х844</v>
      </c>
      <c r="G1383" s="436">
        <f>VLOOKUP(B1383,'Tech. sheet (2)'!A:J,10,FALSE)</f>
        <v>1500</v>
      </c>
      <c r="H1383" s="436">
        <f>VLOOKUP(A1383,Register!B:E,4,FALSE)</f>
        <v>30000</v>
      </c>
      <c r="I1383" s="129">
        <v>45441.0</v>
      </c>
      <c r="J1383" s="270"/>
      <c r="K1383" s="270"/>
      <c r="L1383" s="270"/>
      <c r="M1383" s="270"/>
      <c r="N1383" s="270"/>
      <c r="O1383" s="270"/>
      <c r="P1383" s="270"/>
      <c r="Q1383" s="270"/>
      <c r="R1383" s="270"/>
      <c r="S1383" s="270"/>
      <c r="T1383" s="270"/>
      <c r="U1383" s="270"/>
      <c r="V1383" s="270"/>
      <c r="W1383" s="270"/>
      <c r="X1383" s="270"/>
      <c r="Y1383" s="270"/>
      <c r="Z1383" s="270"/>
    </row>
    <row r="1384" ht="15.75" customHeight="1">
      <c r="A1384" s="111" t="s">
        <v>2847</v>
      </c>
      <c r="B1384" s="111" t="str">
        <f>VLOOKUP(A1384,Register!B:D,3,FALSE)</f>
        <v>0,18x860x873 BAO BLANK</v>
      </c>
      <c r="C1384" s="525" t="str">
        <f>VLOOKUP(B1384,'Tech. sheet (2)'!A:G,5,FALSE)</f>
        <v>0,18x860x873 2,0/2,8 TH550</v>
      </c>
      <c r="D1384" s="437" t="str">
        <f>VLOOKUP(B1384,'Tech. sheet (2)'!A:G,6,FALSE)</f>
        <v>M-860-873-180TH550F2820-BAO BLANK </v>
      </c>
      <c r="E1384" s="436" t="str">
        <f>VLOOKUP(B1384,'Tech. sheet (2)'!A:H,8,FALSE)</f>
        <v>СКРОЛЛ</v>
      </c>
      <c r="F1384" s="436" t="str">
        <f>VLOOKUP(B1384,'Tech. sheet (2)'!A:J,9,FALSE)</f>
        <v>903х844</v>
      </c>
      <c r="G1384" s="436">
        <f>VLOOKUP(B1384,'Tech. sheet (2)'!A:J,10,FALSE)</f>
        <v>1500</v>
      </c>
      <c r="H1384" s="436">
        <f>VLOOKUP(A1384,Register!B:E,4,FALSE)</f>
        <v>30000</v>
      </c>
      <c r="I1384" s="129">
        <v>45441.0</v>
      </c>
      <c r="J1384" s="270"/>
      <c r="K1384" s="270"/>
      <c r="L1384" s="270"/>
      <c r="M1384" s="270"/>
      <c r="N1384" s="270"/>
      <c r="O1384" s="270"/>
      <c r="P1384" s="270"/>
      <c r="Q1384" s="270"/>
      <c r="R1384" s="270"/>
      <c r="S1384" s="270"/>
      <c r="T1384" s="270"/>
      <c r="U1384" s="270"/>
      <c r="V1384" s="270"/>
      <c r="W1384" s="270"/>
      <c r="X1384" s="270"/>
      <c r="Y1384" s="270"/>
      <c r="Z1384" s="270"/>
    </row>
    <row r="1385" ht="15.75" customHeight="1">
      <c r="A1385" s="157" t="s">
        <v>2867</v>
      </c>
      <c r="B1385" s="111" t="str">
        <f>VLOOKUP(A1385,Register!B:D,3,FALSE)</f>
        <v>0,155x821x926 BAO BLANK</v>
      </c>
      <c r="C1385" s="525" t="str">
        <f>VLOOKUP(B1385,'Tech. sheet (2)'!A:G,5,FALSE)</f>
        <v>0,155x821x926 2,8/2,8 TH550</v>
      </c>
      <c r="D1385" s="437" t="str">
        <f>VLOOKUP(B1385,'Tech. sheet (2)'!A:G,6,FALSE)</f>
        <v>T-821-926-155TH550F2828-BAO BLANK</v>
      </c>
      <c r="E1385" s="436" t="str">
        <f>VLOOKUP(B1385,'Tech. sheet (2)'!A:H,8,FALSE)</f>
        <v>ПРЯМ</v>
      </c>
      <c r="F1385" s="436" t="str">
        <f>VLOOKUP(B1385,'Tech. sheet (2)'!A:J,9,FALSE)</f>
        <v>917х813/900x771</v>
      </c>
      <c r="G1385" s="436">
        <f>VLOOKUP(B1385,'Tech. sheet (2)'!A:J,10,FALSE)</f>
        <v>1600</v>
      </c>
      <c r="H1385" s="436">
        <f>VLOOKUP(A1385,Register!B:E,4,FALSE)</f>
        <v>27000</v>
      </c>
      <c r="I1385" s="129">
        <v>45441.0</v>
      </c>
      <c r="J1385" s="270"/>
      <c r="K1385" s="270"/>
      <c r="L1385" s="270"/>
      <c r="M1385" s="270"/>
      <c r="N1385" s="270"/>
      <c r="O1385" s="270"/>
      <c r="P1385" s="270"/>
      <c r="Q1385" s="270"/>
      <c r="R1385" s="270"/>
      <c r="S1385" s="270"/>
      <c r="T1385" s="270"/>
      <c r="U1385" s="270"/>
      <c r="V1385" s="270"/>
      <c r="W1385" s="270"/>
      <c r="X1385" s="270"/>
      <c r="Y1385" s="270"/>
      <c r="Z1385" s="270"/>
    </row>
    <row r="1386" ht="15.75" customHeight="1">
      <c r="A1386" s="111" t="s">
        <v>2868</v>
      </c>
      <c r="B1386" s="111" t="str">
        <f>VLOOKUP(A1386,Register!B:D,3,FALSE)</f>
        <v>0,18x896x795 BAO BLANK</v>
      </c>
      <c r="C1386" s="525" t="str">
        <f>VLOOKUP(B1386,'Tech. sheet (2)'!A:G,5,FALSE)</f>
        <v>0,18x896x795 2,8/5,0 TH550</v>
      </c>
      <c r="D1386" s="437" t="str">
        <f>VLOOKUP(B1386,'Tech. sheet (2)'!A:G,6,FALSE)</f>
        <v>T-896-795-180TH550F2850-BAO BLANK</v>
      </c>
      <c r="E1386" s="436" t="str">
        <f>VLOOKUP(B1386,'Tech. sheet (2)'!A:H,8,FALSE)</f>
        <v>ПРЯМ</v>
      </c>
      <c r="F1386" s="436" t="str">
        <f>VLOOKUP(B1386,'Tech. sheet (2)'!A:J,9,FALSE)</f>
        <v>770х869</v>
      </c>
      <c r="G1386" s="436">
        <f>VLOOKUP(B1386,'Tech. sheet (2)'!A:J,10,FALSE)</f>
        <v>1500</v>
      </c>
      <c r="H1386" s="436">
        <f>VLOOKUP(A1386,Register!B:E,4,FALSE)</f>
        <v>46000</v>
      </c>
      <c r="I1386" s="129">
        <v>45442.0</v>
      </c>
      <c r="J1386" s="270"/>
      <c r="K1386" s="270"/>
      <c r="L1386" s="270"/>
      <c r="M1386" s="270"/>
      <c r="N1386" s="270"/>
      <c r="O1386" s="270"/>
      <c r="P1386" s="270"/>
      <c r="Q1386" s="270"/>
      <c r="R1386" s="270"/>
      <c r="S1386" s="270"/>
      <c r="T1386" s="270"/>
      <c r="U1386" s="270"/>
      <c r="V1386" s="270"/>
      <c r="W1386" s="270"/>
      <c r="X1386" s="270"/>
      <c r="Y1386" s="270"/>
      <c r="Z1386" s="270"/>
    </row>
    <row r="1387" ht="15.75" customHeight="1">
      <c r="A1387" s="111" t="s">
        <v>2871</v>
      </c>
      <c r="B1387" s="111" t="str">
        <f>VLOOKUP(A1387,Register!B:D,3,FALSE)</f>
        <v>OT062-ELQ6216A3A BAO</v>
      </c>
      <c r="C1387" s="525" t="str">
        <f>VLOOKUP(B1387,'Tech. sheet (2)'!A:G,5,FALSE)</f>
        <v>0,16x954x848 2,8/2,8 TH520</v>
      </c>
      <c r="D1387" s="437" t="str">
        <f>VLOOKUP(B1387,'Tech. sheet (2)'!A:G,6,FALSE)</f>
        <v>M-954-848-160TH520S2828-BAO</v>
      </c>
      <c r="E1387" s="436" t="str">
        <f>VLOOKUP(B1387,'Tech. sheet (2)'!A:H,8,FALSE)</f>
        <v>СКРОЛЛ</v>
      </c>
      <c r="F1387" s="436" t="str">
        <f>VLOOKUP(B1387,'Tech. sheet (2)'!A:J,9,FALSE)</f>
        <v>830x917</v>
      </c>
      <c r="G1387" s="436">
        <f>VLOOKUP(B1387,'Tech. sheet (2)'!A:J,10,FALSE)</f>
        <v>1500</v>
      </c>
      <c r="H1387" s="436">
        <f>VLOOKUP(A1387,Register!B:E,4,FALSE)</f>
        <v>20000</v>
      </c>
      <c r="I1387" s="129">
        <v>45446.0</v>
      </c>
      <c r="J1387" s="270"/>
      <c r="K1387" s="270"/>
      <c r="L1387" s="270"/>
      <c r="M1387" s="270"/>
      <c r="N1387" s="270"/>
      <c r="O1387" s="270"/>
      <c r="P1387" s="270"/>
      <c r="Q1387" s="270"/>
      <c r="R1387" s="270"/>
      <c r="S1387" s="270"/>
      <c r="T1387" s="270"/>
      <c r="U1387" s="270"/>
      <c r="V1387" s="270"/>
      <c r="W1387" s="270"/>
      <c r="X1387" s="270"/>
      <c r="Y1387" s="270"/>
      <c r="Z1387" s="270"/>
    </row>
    <row r="1388" ht="15.75" customHeight="1">
      <c r="A1388" s="111" t="s">
        <v>2872</v>
      </c>
      <c r="B1388" s="111" t="str">
        <f>VLOOKUP(A1388,Register!B:D,3,FALSE)</f>
        <v> OT062-21EK05 0,16 BAO</v>
      </c>
      <c r="C1388" s="525" t="str">
        <f>VLOOKUP(B1388,'Tech. sheet (2)'!A:G,5,FALSE)</f>
        <v>0,16x954x848 2,8/2,8 TH520</v>
      </c>
      <c r="D1388" s="437" t="str">
        <f>VLOOKUP(B1388,'Tech. sheet (2)'!A:G,6,FALSE)</f>
        <v>M-954-848-160TH520S2828-BAO</v>
      </c>
      <c r="E1388" s="436" t="str">
        <f>VLOOKUP(B1388,'Tech. sheet (2)'!A:H,8,FALSE)</f>
        <v>СКРОЛЛ</v>
      </c>
      <c r="F1388" s="436" t="str">
        <f>VLOOKUP(B1388,'Tech. sheet (2)'!A:J,9,FALSE)</f>
        <v>830x917</v>
      </c>
      <c r="G1388" s="436">
        <f>VLOOKUP(B1388,'Tech. sheet (2)'!A:J,10,FALSE)</f>
        <v>1500</v>
      </c>
      <c r="H1388" s="436">
        <f>VLOOKUP(A1388,Register!B:E,4,FALSE)</f>
        <v>25000</v>
      </c>
      <c r="I1388" s="129">
        <v>45446.0</v>
      </c>
      <c r="J1388" s="270"/>
      <c r="K1388" s="270"/>
      <c r="L1388" s="270"/>
      <c r="M1388" s="270"/>
      <c r="N1388" s="270"/>
      <c r="O1388" s="270"/>
      <c r="P1388" s="270"/>
      <c r="Q1388" s="270"/>
      <c r="R1388" s="270"/>
      <c r="S1388" s="270"/>
      <c r="T1388" s="270"/>
      <c r="U1388" s="270"/>
      <c r="V1388" s="270"/>
      <c r="W1388" s="270"/>
      <c r="X1388" s="270"/>
      <c r="Y1388" s="270"/>
      <c r="Z1388" s="270"/>
    </row>
    <row r="1389" ht="15.75" customHeight="1">
      <c r="A1389" s="111" t="s">
        <v>2873</v>
      </c>
      <c r="B1389" s="111" t="str">
        <f>VLOOKUP(A1389,Register!B:D,3,FALSE)</f>
        <v>OT099 Alu/G 0,20 BAO</v>
      </c>
      <c r="C1389" s="525" t="str">
        <f>VLOOKUP(B1389,'Tech. sheet (2)'!A:G,5,FALSE)</f>
        <v>0,20x838x941, 2,8/2,8 TH550</v>
      </c>
      <c r="D1389" s="437" t="str">
        <f>VLOOKUP(B1389,'Tech. sheet (2)'!A:G,6,FALSE)</f>
        <v>M-838-941,7-200TH550S2828-BAO BLANK</v>
      </c>
      <c r="E1389" s="436" t="str">
        <f>VLOOKUP(B1389,'Tech. sheet (2)'!A:H,8,FALSE)</f>
        <v>СКРОЛЛ</v>
      </c>
      <c r="F1389" s="436" t="str">
        <f>VLOOKUP(B1389,'Tech. sheet (2)'!A:J,9,FALSE)</f>
        <v>917x813</v>
      </c>
      <c r="G1389" s="436">
        <f>VLOOKUP(B1389,'Tech. sheet (2)'!A:J,10,FALSE)</f>
        <v>1500</v>
      </c>
      <c r="H1389" s="436">
        <f>VLOOKUP(A1389,Register!B:E,4,FALSE)</f>
        <v>29000</v>
      </c>
      <c r="I1389" s="129">
        <v>45446.0</v>
      </c>
      <c r="J1389" s="270"/>
      <c r="K1389" s="270"/>
      <c r="L1389" s="270"/>
      <c r="M1389" s="270"/>
      <c r="N1389" s="270"/>
      <c r="O1389" s="270"/>
      <c r="P1389" s="270"/>
      <c r="Q1389" s="270"/>
      <c r="R1389" s="270"/>
      <c r="S1389" s="270"/>
      <c r="T1389" s="270"/>
      <c r="U1389" s="270"/>
      <c r="V1389" s="270"/>
      <c r="W1389" s="270"/>
      <c r="X1389" s="270"/>
      <c r="Y1389" s="270"/>
      <c r="Z1389" s="270"/>
    </row>
    <row r="1390" ht="15.75" customHeight="1">
      <c r="A1390" s="111" t="s">
        <v>2875</v>
      </c>
      <c r="B1390" s="111" t="str">
        <f>VLOOKUP(A1390,Register!B:D,3,FALSE)</f>
        <v>0,14x920x778 RAS 21EK05</v>
      </c>
      <c r="C1390" s="525" t="str">
        <f>VLOOKUP(B1390,'Tech. sheet (2)'!A:G,5,FALSE)</f>
        <v>0,14x920x778 2,8/2,8 TS340</v>
      </c>
      <c r="D1390" s="437" t="str">
        <f>VLOOKUP(B1390,'Tech. sheet (2)'!A:G,6,FALSE)</f>
        <v>M-920-778-140TS340S2828-RAS</v>
      </c>
      <c r="E1390" s="436" t="str">
        <f>VLOOKUP(B1390,'Tech. sheet (2)'!A:H,8,FALSE)</f>
        <v>СКРОЛЛ</v>
      </c>
      <c r="F1390" s="436" t="str">
        <f>VLOOKUP(B1390,'Tech. sheet (2)'!A:J,9,FALSE)</f>
        <v>818х895</v>
      </c>
      <c r="G1390" s="436">
        <f>VLOOKUP(B1390,'Tech. sheet (2)'!A:J,10,FALSE)</f>
        <v>1600</v>
      </c>
      <c r="H1390" s="436">
        <f>VLOOKUP(A1390,Register!B:E,4,FALSE)</f>
        <v>26000</v>
      </c>
      <c r="I1390" s="129">
        <v>45447.0</v>
      </c>
      <c r="J1390" s="270"/>
      <c r="K1390" s="270"/>
      <c r="L1390" s="270"/>
      <c r="M1390" s="270"/>
      <c r="N1390" s="270"/>
      <c r="O1390" s="270"/>
      <c r="P1390" s="270"/>
      <c r="Q1390" s="270"/>
      <c r="R1390" s="270"/>
      <c r="S1390" s="270"/>
      <c r="T1390" s="270"/>
      <c r="U1390" s="270"/>
      <c r="V1390" s="270"/>
      <c r="W1390" s="270"/>
      <c r="X1390" s="270"/>
      <c r="Y1390" s="270"/>
      <c r="Z1390" s="270"/>
    </row>
    <row r="1391" ht="15.75" customHeight="1">
      <c r="A1391" s="111" t="s">
        <v>2879</v>
      </c>
      <c r="B1391" s="111" t="str">
        <f>VLOOKUP(A1391,Register!B:D,3,FALSE)</f>
        <v>0,14x920x778 RAS BLANK</v>
      </c>
      <c r="C1391" s="525" t="str">
        <f>VLOOKUP(B1391,'Tech. sheet (2)'!A:G,5,FALSE)</f>
        <v>0,14x920x778 2,8/2,8 TS340</v>
      </c>
      <c r="D1391" s="437" t="str">
        <f>VLOOKUP(B1391,'Tech. sheet (2)'!A:G,6,FALSE)</f>
        <v>M-920-778-140TS340S2828-RAS BLANK</v>
      </c>
      <c r="E1391" s="436" t="str">
        <f>VLOOKUP(B1391,'Tech. sheet (2)'!A:H,8,FALSE)</f>
        <v>СКРОЛЛ</v>
      </c>
      <c r="F1391" s="436" t="str">
        <f>VLOOKUP(B1391,'Tech. sheet (2)'!A:J,9,FALSE)</f>
        <v>818х895</v>
      </c>
      <c r="G1391" s="436">
        <f>VLOOKUP(B1391,'Tech. sheet (2)'!A:J,10,FALSE)</f>
        <v>1600</v>
      </c>
      <c r="H1391" s="436">
        <f>VLOOKUP(A1391,Register!B:E,4,FALSE)</f>
        <v>20000</v>
      </c>
      <c r="I1391" s="129">
        <v>45447.0</v>
      </c>
      <c r="J1391" s="270"/>
      <c r="K1391" s="270"/>
      <c r="L1391" s="270"/>
      <c r="M1391" s="270"/>
      <c r="N1391" s="270"/>
      <c r="O1391" s="270"/>
      <c r="P1391" s="270"/>
      <c r="Q1391" s="270"/>
      <c r="R1391" s="270"/>
      <c r="S1391" s="270"/>
      <c r="T1391" s="270"/>
      <c r="U1391" s="270"/>
      <c r="V1391" s="270"/>
      <c r="W1391" s="270"/>
      <c r="X1391" s="270"/>
      <c r="Y1391" s="270"/>
      <c r="Z1391" s="270"/>
    </row>
    <row r="1392" ht="15.75" customHeight="1">
      <c r="A1392" s="111" t="s">
        <v>2876</v>
      </c>
      <c r="B1392" s="111" t="str">
        <f>VLOOKUP(A1392,Register!B:D,3,FALSE)</f>
        <v>0,16x920x778 RAS BLANK</v>
      </c>
      <c r="C1392" s="525" t="str">
        <f>VLOOKUP(B1392,'Tech. sheet (2)'!A:G,5,FALSE)</f>
        <v>0,16x920x778 2,8/2,8 TS340</v>
      </c>
      <c r="D1392" s="437" t="str">
        <f>VLOOKUP(B1392,'Tech. sheet (2)'!A:G,6,FALSE)</f>
        <v>M-920-778-160TS340S2828-RAS BLANK</v>
      </c>
      <c r="E1392" s="436" t="str">
        <f>VLOOKUP(B1392,'Tech. sheet (2)'!A:H,8,FALSE)</f>
        <v>СКРОЛЛ</v>
      </c>
      <c r="F1392" s="436" t="str">
        <f>VLOOKUP(B1392,'Tech. sheet (2)'!A:J,9,FALSE)</f>
        <v>818х895</v>
      </c>
      <c r="G1392" s="436">
        <f>VLOOKUP(B1392,'Tech. sheet (2)'!A:J,10,FALSE)</f>
        <v>1600</v>
      </c>
      <c r="H1392" s="436">
        <f>VLOOKUP(A1392,Register!B:E,4,FALSE)</f>
        <v>30000</v>
      </c>
      <c r="I1392" s="129">
        <v>45447.0</v>
      </c>
      <c r="J1392" s="270"/>
      <c r="K1392" s="270"/>
      <c r="L1392" s="270"/>
      <c r="M1392" s="270"/>
      <c r="N1392" s="270"/>
      <c r="O1392" s="270"/>
      <c r="P1392" s="270"/>
      <c r="Q1392" s="270"/>
      <c r="R1392" s="270"/>
      <c r="S1392" s="270"/>
      <c r="T1392" s="270"/>
      <c r="U1392" s="270"/>
      <c r="V1392" s="270"/>
      <c r="W1392" s="270"/>
      <c r="X1392" s="270"/>
      <c r="Y1392" s="270"/>
      <c r="Z1392" s="270"/>
    </row>
    <row r="1393" ht="15.75" customHeight="1">
      <c r="A1393" s="111" t="s">
        <v>2880</v>
      </c>
      <c r="B1393" s="111" t="str">
        <f>VLOOKUP(A1393,Register!B:D,3,FALSE)</f>
        <v>0,17x838x942 ALU/С BAO</v>
      </c>
      <c r="C1393" s="525" t="str">
        <f>VLOOKUP(B1393,'Tech. sheet (2)'!A:G,5,FALSE)</f>
        <v>0,17x838x942 2,0/2,8 TH550</v>
      </c>
      <c r="D1393" s="437" t="str">
        <f>VLOOKUP(B1393,'Tech. sheet (2)'!A:G,6,FALSE)</f>
        <v>T-838-942-170TH550F2820-BAO</v>
      </c>
      <c r="E1393" s="436" t="str">
        <f>VLOOKUP(B1393,'Tech. sheet (2)'!A:H,8,FALSE)</f>
        <v>ПРЯМ</v>
      </c>
      <c r="F1393" s="436" t="str">
        <f>VLOOKUP(B1393,'Tech. sheet (2)'!A:J,9,FALSE)</f>
        <v>917х813</v>
      </c>
      <c r="G1393" s="436">
        <f>VLOOKUP(B1393,'Tech. sheet (2)'!A:J,10,FALSE)</f>
        <v>1500</v>
      </c>
      <c r="H1393" s="436">
        <f>VLOOKUP(A1393,Register!B:E,4,FALSE)</f>
        <v>30000</v>
      </c>
      <c r="I1393" s="129">
        <v>45447.0</v>
      </c>
      <c r="J1393" s="270"/>
      <c r="K1393" s="270"/>
      <c r="L1393" s="270"/>
      <c r="M1393" s="270"/>
      <c r="N1393" s="270"/>
      <c r="O1393" s="270"/>
      <c r="P1393" s="270"/>
      <c r="Q1393" s="270"/>
      <c r="R1393" s="270"/>
      <c r="S1393" s="270"/>
      <c r="T1393" s="270"/>
      <c r="U1393" s="270"/>
      <c r="V1393" s="270"/>
      <c r="W1393" s="270"/>
      <c r="X1393" s="270"/>
      <c r="Y1393" s="270"/>
      <c r="Z1393" s="270"/>
    </row>
    <row r="1394" ht="15.75" customHeight="1">
      <c r="A1394" s="111" t="s">
        <v>2881</v>
      </c>
      <c r="B1394" s="111" t="str">
        <f>VLOOKUP(A1394,Register!B:D,3,FALSE)</f>
        <v>0,17x838x942 ALU/С BAO</v>
      </c>
      <c r="C1394" s="525" t="str">
        <f>VLOOKUP(B1394,'Tech. sheet (2)'!A:G,5,FALSE)</f>
        <v>0,17x838x942 2,0/2,8 TH550</v>
      </c>
      <c r="D1394" s="437" t="str">
        <f>VLOOKUP(B1394,'Tech. sheet (2)'!A:G,6,FALSE)</f>
        <v>T-838-942-170TH550F2820-BAO</v>
      </c>
      <c r="E1394" s="436" t="str">
        <f>VLOOKUP(B1394,'Tech. sheet (2)'!A:H,8,FALSE)</f>
        <v>ПРЯМ</v>
      </c>
      <c r="F1394" s="436" t="str">
        <f>VLOOKUP(B1394,'Tech. sheet (2)'!A:J,9,FALSE)</f>
        <v>917х813</v>
      </c>
      <c r="G1394" s="436">
        <f>VLOOKUP(B1394,'Tech. sheet (2)'!A:J,10,FALSE)</f>
        <v>1500</v>
      </c>
      <c r="H1394" s="436">
        <f>VLOOKUP(A1394,Register!B:E,4,FALSE)</f>
        <v>30000</v>
      </c>
      <c r="I1394" s="129">
        <v>45448.0</v>
      </c>
      <c r="J1394" s="270"/>
      <c r="K1394" s="270"/>
      <c r="L1394" s="270"/>
      <c r="M1394" s="270"/>
      <c r="N1394" s="270"/>
      <c r="O1394" s="270"/>
      <c r="P1394" s="270"/>
      <c r="Q1394" s="270"/>
      <c r="R1394" s="270"/>
      <c r="S1394" s="270"/>
      <c r="T1394" s="270"/>
      <c r="U1394" s="270"/>
      <c r="V1394" s="270"/>
      <c r="W1394" s="270"/>
      <c r="X1394" s="270"/>
      <c r="Y1394" s="270"/>
      <c r="Z1394" s="270"/>
    </row>
    <row r="1395" ht="15.75" customHeight="1">
      <c r="A1395" s="111" t="s">
        <v>2882</v>
      </c>
      <c r="B1395" s="111" t="str">
        <f>VLOOKUP(A1395,Register!B:D,3,FALSE)</f>
        <v>0,155x821x926 HBI BLANK</v>
      </c>
      <c r="C1395" s="525" t="str">
        <f>VLOOKUP(B1395,'Tech. sheet (2)'!A:G,5,FALSE)</f>
        <v>0,155x821x926 2,8/2,8 TH550</v>
      </c>
      <c r="D1395" s="437" t="str">
        <f>VLOOKUP(B1395,'Tech. sheet (2)'!A:G,6,FALSE)</f>
        <v>T-821-926-155TH550F2828-HBI BLANK</v>
      </c>
      <c r="E1395" s="436" t="str">
        <f>VLOOKUP(B1395,'Tech. sheet (2)'!A:H,8,FALSE)</f>
        <v>ПРЯМ</v>
      </c>
      <c r="F1395" s="436" t="str">
        <f>VLOOKUP(B1395,'Tech. sheet (2)'!A:J,9,FALSE)</f>
        <v>917х813/900x771</v>
      </c>
      <c r="G1395" s="436">
        <f>VLOOKUP(B1395,'Tech. sheet (2)'!A:J,10,FALSE)</f>
        <v>1600</v>
      </c>
      <c r="H1395" s="436">
        <f>VLOOKUP(A1395,Register!B:E,4,FALSE)</f>
        <v>20000</v>
      </c>
      <c r="I1395" s="129">
        <v>45448.0</v>
      </c>
      <c r="J1395" s="270"/>
      <c r="K1395" s="270"/>
      <c r="L1395" s="270"/>
      <c r="M1395" s="270"/>
      <c r="N1395" s="270"/>
      <c r="O1395" s="270"/>
      <c r="P1395" s="270"/>
      <c r="Q1395" s="270"/>
      <c r="R1395" s="270"/>
      <c r="S1395" s="270"/>
      <c r="T1395" s="270"/>
      <c r="U1395" s="270"/>
      <c r="V1395" s="270"/>
      <c r="W1395" s="270"/>
      <c r="X1395" s="270"/>
      <c r="Y1395" s="270"/>
      <c r="Z1395" s="270"/>
    </row>
    <row r="1396" ht="15.75" customHeight="1">
      <c r="A1396" s="111" t="s">
        <v>2883</v>
      </c>
      <c r="B1396" s="111" t="str">
        <f>VLOOKUP(A1396,Register!B:D,3,FALSE)</f>
        <v>OT062-ELQ6216A3A BAO</v>
      </c>
      <c r="C1396" s="525" t="str">
        <f>VLOOKUP(B1396,'Tech. sheet (2)'!A:G,5,FALSE)</f>
        <v>0,16x954x848 2,8/2,8 TH520</v>
      </c>
      <c r="D1396" s="437" t="str">
        <f>VLOOKUP(B1396,'Tech. sheet (2)'!A:G,6,FALSE)</f>
        <v>M-954-848-160TH520S2828-BAO</v>
      </c>
      <c r="E1396" s="436" t="str">
        <f>VLOOKUP(B1396,'Tech. sheet (2)'!A:H,8,FALSE)</f>
        <v>СКРОЛЛ</v>
      </c>
      <c r="F1396" s="436" t="str">
        <f>VLOOKUP(B1396,'Tech. sheet (2)'!A:J,9,FALSE)</f>
        <v>830x917</v>
      </c>
      <c r="G1396" s="436">
        <f>VLOOKUP(B1396,'Tech. sheet (2)'!A:J,10,FALSE)</f>
        <v>1500</v>
      </c>
      <c r="H1396" s="436">
        <f>VLOOKUP(A1396,Register!B:E,4,FALSE)</f>
        <v>30000</v>
      </c>
      <c r="I1396" s="129">
        <v>45448.0</v>
      </c>
      <c r="J1396" s="270"/>
      <c r="K1396" s="270"/>
      <c r="L1396" s="270"/>
      <c r="M1396" s="270"/>
      <c r="N1396" s="270"/>
      <c r="O1396" s="270"/>
      <c r="P1396" s="270"/>
      <c r="Q1396" s="270"/>
      <c r="R1396" s="270"/>
      <c r="S1396" s="270"/>
      <c r="T1396" s="270"/>
      <c r="U1396" s="270"/>
      <c r="V1396" s="270"/>
      <c r="W1396" s="270"/>
      <c r="X1396" s="270"/>
      <c r="Y1396" s="270"/>
      <c r="Z1396" s="270"/>
    </row>
    <row r="1397" ht="15.75" customHeight="1">
      <c r="A1397" s="111" t="s">
        <v>2884</v>
      </c>
      <c r="B1397" s="111" t="str">
        <f>VLOOKUP(A1397,Register!B:D,3,FALSE)</f>
        <v>OT062-ELQ6216A3A BAO</v>
      </c>
      <c r="C1397" s="525" t="str">
        <f>VLOOKUP(B1397,'Tech. sheet (2)'!A:G,5,FALSE)</f>
        <v>0,16x954x848 2,8/2,8 TH520</v>
      </c>
      <c r="D1397" s="437" t="str">
        <f>VLOOKUP(B1397,'Tech. sheet (2)'!A:G,6,FALSE)</f>
        <v>M-954-848-160TH520S2828-BAO</v>
      </c>
      <c r="E1397" s="436" t="str">
        <f>VLOOKUP(B1397,'Tech. sheet (2)'!A:H,8,FALSE)</f>
        <v>СКРОЛЛ</v>
      </c>
      <c r="F1397" s="436" t="str">
        <f>VLOOKUP(B1397,'Tech. sheet (2)'!A:J,9,FALSE)</f>
        <v>830x917</v>
      </c>
      <c r="G1397" s="436">
        <f>VLOOKUP(B1397,'Tech. sheet (2)'!A:J,10,FALSE)</f>
        <v>1500</v>
      </c>
      <c r="H1397" s="436">
        <f>VLOOKUP(A1397,Register!B:E,4,FALSE)</f>
        <v>30000</v>
      </c>
      <c r="I1397" s="129">
        <v>45449.0</v>
      </c>
      <c r="J1397" s="270"/>
      <c r="K1397" s="270"/>
      <c r="L1397" s="270"/>
      <c r="M1397" s="270"/>
      <c r="N1397" s="270"/>
      <c r="O1397" s="270"/>
      <c r="P1397" s="270"/>
      <c r="Q1397" s="270"/>
      <c r="R1397" s="270"/>
      <c r="S1397" s="270"/>
      <c r="T1397" s="270"/>
      <c r="U1397" s="270"/>
      <c r="V1397" s="270"/>
      <c r="W1397" s="270"/>
      <c r="X1397" s="270"/>
      <c r="Y1397" s="270"/>
      <c r="Z1397" s="270"/>
    </row>
    <row r="1398" ht="15.75" customHeight="1">
      <c r="A1398" s="111" t="s">
        <v>2885</v>
      </c>
      <c r="B1398" s="111" t="str">
        <f>VLOOKUP(A1398,Register!B:D,3,FALSE)</f>
        <v>0,14x975x925 G/C USK</v>
      </c>
      <c r="C1398" s="525" t="str">
        <f>VLOOKUP(B1398,'Tech. sheet (2)'!A:G,5,FALSE)</f>
        <v>0,14x975x925 2,8/2,8 TS550</v>
      </c>
      <c r="D1398" s="437" t="str">
        <f>VLOOKUP(B1398,'Tech. sheet (2)'!A:G,6,FALSE)</f>
        <v>T-975-925-140TS550S2828-USK</v>
      </c>
      <c r="E1398" s="436" t="str">
        <f>VLOOKUP(B1398,'Tech. sheet (2)'!A:H,8,FALSE)</f>
        <v>ПРЯМ</v>
      </c>
      <c r="F1398" s="436" t="str">
        <f>VLOOKUP(B1398,'Tech. sheet (2)'!A:J,9,FALSE)</f>
        <v>900 х 950</v>
      </c>
      <c r="G1398" s="436">
        <f>VLOOKUP(B1398,'Tech. sheet (2)'!A:J,10,FALSE)</f>
        <v>1500</v>
      </c>
      <c r="H1398" s="436">
        <f>VLOOKUP(A1398,Register!B:E,4,FALSE)</f>
        <v>30000</v>
      </c>
      <c r="I1398" s="129"/>
      <c r="J1398" s="270"/>
      <c r="K1398" s="270"/>
      <c r="L1398" s="270"/>
      <c r="M1398" s="270"/>
      <c r="N1398" s="270"/>
      <c r="O1398" s="270"/>
      <c r="P1398" s="270"/>
      <c r="Q1398" s="270"/>
      <c r="R1398" s="270"/>
      <c r="S1398" s="270"/>
      <c r="T1398" s="270"/>
      <c r="U1398" s="270"/>
      <c r="V1398" s="270"/>
      <c r="W1398" s="270"/>
      <c r="X1398" s="270"/>
      <c r="Y1398" s="270"/>
      <c r="Z1398" s="270"/>
    </row>
    <row r="1399" ht="15.75" customHeight="1">
      <c r="A1399" s="111" t="s">
        <v>2886</v>
      </c>
      <c r="B1399" s="111" t="str">
        <f>VLOOKUP(A1399,Register!B:D,3,FALSE)</f>
        <v>0,17x896x795 BAO BLANK</v>
      </c>
      <c r="C1399" s="525" t="str">
        <f>VLOOKUP(B1399,'Tech. sheet (2)'!A:G,5,FALSE)</f>
        <v>0,17x896x795 2,8/2,8 TH550</v>
      </c>
      <c r="D1399" s="437" t="str">
        <f>VLOOKUP(B1399,'Tech. sheet (2)'!A:G,6,FALSE)</f>
        <v>T-896-795-170TH550F2828-BAO BLANK</v>
      </c>
      <c r="E1399" s="436" t="str">
        <f>VLOOKUP(B1399,'Tech. sheet (2)'!A:H,8,FALSE)</f>
        <v>ПРЯМ</v>
      </c>
      <c r="F1399" s="436" t="str">
        <f>VLOOKUP(B1399,'Tech. sheet (2)'!A:J,9,FALSE)</f>
        <v>770х869</v>
      </c>
      <c r="G1399" s="436">
        <f>VLOOKUP(B1399,'Tech. sheet (2)'!A:J,10,FALSE)</f>
        <v>1500</v>
      </c>
      <c r="H1399" s="436">
        <f>VLOOKUP(A1399,Register!B:E,4,FALSE)</f>
        <v>30000</v>
      </c>
      <c r="I1399" s="129"/>
      <c r="J1399" s="270"/>
      <c r="K1399" s="270"/>
      <c r="L1399" s="270"/>
      <c r="M1399" s="270"/>
      <c r="N1399" s="270"/>
      <c r="O1399" s="270"/>
      <c r="P1399" s="270"/>
      <c r="Q1399" s="270"/>
      <c r="R1399" s="270"/>
      <c r="S1399" s="270"/>
      <c r="T1399" s="270"/>
      <c r="U1399" s="270"/>
      <c r="V1399" s="270"/>
      <c r="W1399" s="270"/>
      <c r="X1399" s="270"/>
      <c r="Y1399" s="270"/>
      <c r="Z1399" s="270"/>
    </row>
    <row r="1400" ht="15.75" customHeight="1">
      <c r="A1400" s="111" t="s">
        <v>2887</v>
      </c>
      <c r="B1400" s="111" t="str">
        <f>VLOOKUP(A1400,Register!B:D,3,FALSE)</f>
        <v>0,17x896x795 BAO BLANK</v>
      </c>
      <c r="C1400" s="525" t="str">
        <f>VLOOKUP(B1400,'Tech. sheet (2)'!A:G,5,FALSE)</f>
        <v>0,17x896x795 2,8/2,8 TH550</v>
      </c>
      <c r="D1400" s="437" t="str">
        <f>VLOOKUP(B1400,'Tech. sheet (2)'!A:G,6,FALSE)</f>
        <v>T-896-795-170TH550F2828-BAO BLANK</v>
      </c>
      <c r="E1400" s="436" t="str">
        <f>VLOOKUP(B1400,'Tech. sheet (2)'!A:H,8,FALSE)</f>
        <v>ПРЯМ</v>
      </c>
      <c r="F1400" s="436" t="str">
        <f>VLOOKUP(B1400,'Tech. sheet (2)'!A:J,9,FALSE)</f>
        <v>770х869</v>
      </c>
      <c r="G1400" s="436">
        <f>VLOOKUP(B1400,'Tech. sheet (2)'!A:J,10,FALSE)</f>
        <v>1500</v>
      </c>
      <c r="H1400" s="436">
        <f>VLOOKUP(A1400,Register!B:E,4,FALSE)</f>
        <v>30000</v>
      </c>
      <c r="I1400" s="129">
        <v>45453.0</v>
      </c>
      <c r="J1400" s="270"/>
      <c r="K1400" s="270"/>
      <c r="L1400" s="270"/>
      <c r="M1400" s="270"/>
      <c r="N1400" s="270"/>
      <c r="O1400" s="270"/>
      <c r="P1400" s="270"/>
      <c r="Q1400" s="270"/>
      <c r="R1400" s="270"/>
      <c r="S1400" s="270"/>
      <c r="T1400" s="270"/>
      <c r="U1400" s="270"/>
      <c r="V1400" s="270"/>
      <c r="W1400" s="270"/>
      <c r="X1400" s="270"/>
      <c r="Y1400" s="270"/>
      <c r="Z1400" s="270"/>
    </row>
    <row r="1401" ht="15.75" customHeight="1">
      <c r="A1401" s="111" t="s">
        <v>2888</v>
      </c>
      <c r="B1401" s="111" t="str">
        <f>VLOOKUP(A1401,Register!B:D,3,FALSE)</f>
        <v>0,20x908x1112 BLANK</v>
      </c>
      <c r="C1401" s="525" t="str">
        <f>VLOOKUP(B1401,'Tech. sheet (2)'!A:G,5,FALSE)</f>
        <v>0,20x908x1112 2,8/2,8 TS260</v>
      </c>
      <c r="D1401" s="437" t="str">
        <f>VLOOKUP(B1401,'Tech. sheet (2)'!A:G,6,FALSE)</f>
        <v>T-908-1112-200TS260S2828-USK BLANK</v>
      </c>
      <c r="E1401" s="436" t="str">
        <f>VLOOKUP(B1401,'Tech. sheet (2)'!A:H,8,FALSE)</f>
        <v>ПРЯМ</v>
      </c>
      <c r="F1401" s="436" t="str">
        <f>VLOOKUP(B1401,'Tech. sheet (2)'!A:J,9,FALSE)</f>
        <v>1088х883</v>
      </c>
      <c r="G1401" s="436">
        <f>VLOOKUP(B1401,'Tech. sheet (2)'!A:J,10,FALSE)</f>
        <v>1100</v>
      </c>
      <c r="H1401" s="436">
        <f>VLOOKUP(A1401,Register!B:E,4,FALSE)</f>
        <v>10000</v>
      </c>
      <c r="I1401" s="129">
        <v>45453.0</v>
      </c>
      <c r="J1401" s="270"/>
      <c r="K1401" s="270"/>
      <c r="L1401" s="270"/>
      <c r="M1401" s="270"/>
      <c r="N1401" s="270"/>
      <c r="O1401" s="270"/>
      <c r="P1401" s="270"/>
      <c r="Q1401" s="270"/>
      <c r="R1401" s="270"/>
      <c r="S1401" s="270"/>
      <c r="T1401" s="270"/>
      <c r="U1401" s="270"/>
      <c r="V1401" s="270"/>
      <c r="W1401" s="270"/>
      <c r="X1401" s="270"/>
      <c r="Y1401" s="270"/>
      <c r="Z1401" s="270"/>
    </row>
    <row r="1402" ht="15.75" customHeight="1">
      <c r="A1402" s="111" t="s">
        <v>2889</v>
      </c>
      <c r="B1402" s="111" t="str">
        <f>VLOOKUP(A1402,Register!B:D,3,FALSE)</f>
        <v>0,18x877x870 USK A08K05</v>
      </c>
      <c r="C1402" s="525" t="str">
        <f>VLOOKUP(B1402,'Tech. sheet (2)'!A:G,5,FALSE)</f>
        <v>0,18x877x870 2,8/2,8 TS275</v>
      </c>
      <c r="D1402" s="437" t="str">
        <f>VLOOKUP(B1402,'Tech. sheet (2)'!A:G,6,FALSE)</f>
        <v>T-877-870-180TS275S2828-USK</v>
      </c>
      <c r="E1402" s="436" t="str">
        <f>VLOOKUP(B1402,'Tech. sheet (2)'!A:H,8,FALSE)</f>
        <v>ПРЯМ</v>
      </c>
      <c r="F1402" s="436" t="str">
        <f>VLOOKUP(B1402,'Tech. sheet (2)'!A:J,9,FALSE)</f>
        <v>16/E</v>
      </c>
      <c r="G1402" s="436">
        <f>VLOOKUP(B1402,'Tech. sheet (2)'!A:J,10,FALSE)</f>
        <v>1500</v>
      </c>
      <c r="H1402" s="436">
        <f>VLOOKUP(A1402,Register!B:E,4,FALSE)</f>
        <v>14000</v>
      </c>
      <c r="I1402" s="129">
        <v>45453.0</v>
      </c>
      <c r="J1402" s="270"/>
      <c r="K1402" s="270"/>
      <c r="L1402" s="270"/>
      <c r="M1402" s="270"/>
      <c r="N1402" s="270"/>
      <c r="O1402" s="270"/>
      <c r="P1402" s="270"/>
      <c r="Q1402" s="270"/>
      <c r="R1402" s="270"/>
      <c r="S1402" s="270"/>
      <c r="T1402" s="270"/>
      <c r="U1402" s="270"/>
      <c r="V1402" s="270"/>
      <c r="W1402" s="270"/>
      <c r="X1402" s="270"/>
      <c r="Y1402" s="270"/>
      <c r="Z1402" s="270"/>
    </row>
    <row r="1403" ht="15.75" customHeight="1">
      <c r="A1403" s="111" t="s">
        <v>2891</v>
      </c>
      <c r="B1403" s="111" t="str">
        <f>VLOOKUP(A1403,Register!B:D,3,FALSE)</f>
        <v>0,14x975x925 W/K USK</v>
      </c>
      <c r="C1403" s="525" t="str">
        <f>VLOOKUP(B1403,'Tech. sheet (2)'!A:G,5,FALSE)</f>
        <v>0,14x975x925 2,8/2,8 TS550</v>
      </c>
      <c r="D1403" s="437" t="str">
        <f>VLOOKUP(B1403,'Tech. sheet (2)'!A:G,6,FALSE)</f>
        <v>T-975-925-140TS550S2828-USK</v>
      </c>
      <c r="E1403" s="436" t="str">
        <f>VLOOKUP(B1403,'Tech. sheet (2)'!A:H,8,FALSE)</f>
        <v>ПРЯМ</v>
      </c>
      <c r="F1403" s="436" t="str">
        <f>VLOOKUP(B1403,'Tech. sheet (2)'!A:J,9,FALSE)</f>
        <v>900 х 950</v>
      </c>
      <c r="G1403" s="436">
        <f>VLOOKUP(B1403,'Tech. sheet (2)'!A:J,10,FALSE)</f>
        <v>1500</v>
      </c>
      <c r="H1403" s="436">
        <f>VLOOKUP(A1403,Register!B:E,4,FALSE)</f>
        <v>21000</v>
      </c>
      <c r="I1403" s="129">
        <v>45453.0</v>
      </c>
      <c r="J1403" s="270"/>
      <c r="K1403" s="270"/>
      <c r="L1403" s="270"/>
      <c r="M1403" s="270"/>
      <c r="N1403" s="270"/>
      <c r="O1403" s="270"/>
      <c r="P1403" s="270"/>
      <c r="Q1403" s="270"/>
      <c r="R1403" s="270"/>
      <c r="S1403" s="270"/>
      <c r="T1403" s="270"/>
      <c r="U1403" s="270"/>
      <c r="V1403" s="270"/>
      <c r="W1403" s="270"/>
      <c r="X1403" s="270"/>
      <c r="Y1403" s="270"/>
      <c r="Z1403" s="270"/>
    </row>
    <row r="1404" ht="15.75" customHeight="1">
      <c r="A1404" s="111" t="s">
        <v>2892</v>
      </c>
      <c r="B1404" s="111" t="str">
        <f>VLOOKUP(A1404,Register!B:D,3,FALSE)</f>
        <v>0,14x975x925 G/C USK</v>
      </c>
      <c r="C1404" s="525" t="str">
        <f>VLOOKUP(B1404,'Tech. sheet (2)'!A:G,5,FALSE)</f>
        <v>0,14x975x925 2,8/2,8 TS550</v>
      </c>
      <c r="D1404" s="437" t="str">
        <f>VLOOKUP(B1404,'Tech. sheet (2)'!A:G,6,FALSE)</f>
        <v>T-975-925-140TS550S2828-USK</v>
      </c>
      <c r="E1404" s="436" t="str">
        <f>VLOOKUP(B1404,'Tech. sheet (2)'!A:H,8,FALSE)</f>
        <v>ПРЯМ</v>
      </c>
      <c r="F1404" s="436" t="str">
        <f>VLOOKUP(B1404,'Tech. sheet (2)'!A:J,9,FALSE)</f>
        <v>900 х 950</v>
      </c>
      <c r="G1404" s="436">
        <f>VLOOKUP(B1404,'Tech. sheet (2)'!A:J,10,FALSE)</f>
        <v>1500</v>
      </c>
      <c r="H1404" s="436">
        <f>VLOOKUP(A1404,Register!B:E,4,FALSE)</f>
        <v>40000</v>
      </c>
      <c r="I1404" s="129">
        <v>45453.0</v>
      </c>
      <c r="J1404" s="270"/>
      <c r="K1404" s="270"/>
      <c r="L1404" s="270"/>
      <c r="M1404" s="270"/>
      <c r="N1404" s="270"/>
      <c r="O1404" s="270"/>
      <c r="P1404" s="270"/>
      <c r="Q1404" s="270"/>
      <c r="R1404" s="270"/>
      <c r="S1404" s="270"/>
      <c r="T1404" s="270"/>
      <c r="U1404" s="270"/>
      <c r="V1404" s="270"/>
      <c r="W1404" s="270"/>
      <c r="X1404" s="270"/>
      <c r="Y1404" s="270"/>
      <c r="Z1404" s="270"/>
    </row>
    <row r="1405" ht="15.75" customHeight="1">
      <c r="A1405" s="111" t="s">
        <v>2894</v>
      </c>
      <c r="B1405" s="111" t="str">
        <f>VLOOKUP(A1405,Register!B:D,3,FALSE)</f>
        <v>OT070-ELQ7033A2A  BAO</v>
      </c>
      <c r="C1405" s="525" t="str">
        <f>VLOOKUP(B1405,'Tech. sheet (2)'!A:G,5,FALSE)</f>
        <v>0,17x922x868 2,8/2,8 TH580</v>
      </c>
      <c r="D1405" s="437" t="str">
        <f>VLOOKUP(B1405,'Tech. sheet (2)'!A:G,6,FALSE)</f>
        <v>M-922-868-170TH580S2828-BAO  </v>
      </c>
      <c r="E1405" s="436" t="str">
        <f>VLOOKUP(B1405,'Tech. sheet (2)'!A:H,8,FALSE)</f>
        <v>СКРОЛЛ</v>
      </c>
      <c r="F1405" s="436" t="str">
        <f>VLOOKUP(B1405,'Tech. sheet (2)'!A:J,9,FALSE)</f>
        <v>884х850</v>
      </c>
      <c r="G1405" s="436">
        <f>VLOOKUP(B1405,'Tech. sheet (2)'!A:J,10,FALSE)</f>
        <v>1500</v>
      </c>
      <c r="H1405" s="436">
        <f>VLOOKUP(A1405,Register!B:E,4,FALSE)</f>
        <v>30000</v>
      </c>
      <c r="I1405" s="129">
        <v>45454.0</v>
      </c>
      <c r="J1405" s="270"/>
      <c r="K1405" s="270"/>
      <c r="L1405" s="270"/>
      <c r="M1405" s="270"/>
      <c r="N1405" s="270"/>
      <c r="O1405" s="270"/>
      <c r="P1405" s="270"/>
      <c r="Q1405" s="270"/>
      <c r="R1405" s="270"/>
      <c r="S1405" s="270"/>
      <c r="T1405" s="270"/>
      <c r="U1405" s="270"/>
      <c r="V1405" s="270"/>
      <c r="W1405" s="270"/>
      <c r="X1405" s="270"/>
      <c r="Y1405" s="270"/>
      <c r="Z1405" s="270"/>
    </row>
    <row r="1406" ht="15.75" customHeight="1">
      <c r="A1406" s="111" t="s">
        <v>2895</v>
      </c>
      <c r="B1406" s="111" t="str">
        <f>VLOOKUP(A1406,Register!B:D,3,FALSE)</f>
        <v>OT070-ELQ7022A5A 21Е</v>
      </c>
      <c r="C1406" s="525" t="str">
        <f>VLOOKUP(B1406,'Tech. sheet (2)'!A:G,5,FALSE)</f>
        <v>0,17x922x868 5,6/2,8 TH580</v>
      </c>
      <c r="D1406" s="437" t="str">
        <f>VLOOKUP(B1406,'Tech. sheet (2)'!A:G,6,FALSE)</f>
        <v>M-922-868-170TH580S5628-USK</v>
      </c>
      <c r="E1406" s="436" t="str">
        <f>VLOOKUP(B1406,'Tech. sheet (2)'!A:H,8,FALSE)</f>
        <v>СКРОЛЛ</v>
      </c>
      <c r="F1406" s="436" t="str">
        <f>VLOOKUP(B1406,'Tech. sheet (2)'!A:J,9,FALSE)</f>
        <v>884х850</v>
      </c>
      <c r="G1406" s="436">
        <f>VLOOKUP(B1406,'Tech. sheet (2)'!A:J,10,FALSE)</f>
        <v>1500</v>
      </c>
      <c r="H1406" s="436">
        <f>VLOOKUP(A1406,Register!B:E,4,FALSE)</f>
        <v>15000</v>
      </c>
      <c r="I1406" s="129">
        <v>45454.0</v>
      </c>
      <c r="J1406" s="270"/>
      <c r="K1406" s="270"/>
      <c r="L1406" s="270"/>
      <c r="M1406" s="270"/>
      <c r="N1406" s="270"/>
      <c r="O1406" s="270"/>
      <c r="P1406" s="270"/>
      <c r="Q1406" s="270"/>
      <c r="R1406" s="270"/>
      <c r="S1406" s="270"/>
      <c r="T1406" s="270"/>
      <c r="U1406" s="270"/>
      <c r="V1406" s="270"/>
      <c r="W1406" s="270"/>
      <c r="X1406" s="270"/>
      <c r="Y1406" s="270"/>
      <c r="Z1406" s="270"/>
    </row>
    <row r="1407" ht="15.75" customHeight="1">
      <c r="A1407" s="111" t="s">
        <v>2896</v>
      </c>
      <c r="B1407" s="111" t="str">
        <f>VLOOKUP(A1407,Register!B:D,3,FALSE)</f>
        <v>OT070-ELQ7022A6A BAO</v>
      </c>
      <c r="C1407" s="525" t="str">
        <f>VLOOKUP(B1407,'Tech. sheet (2)'!A:G,5,FALSE)</f>
        <v>0,17x922x868 2,8/2,8 TH580</v>
      </c>
      <c r="D1407" s="437" t="str">
        <f>VLOOKUP(B1407,'Tech. sheet (2)'!A:G,6,FALSE)</f>
        <v>M-922-868-170TH580S2828-BAO  </v>
      </c>
      <c r="E1407" s="436" t="str">
        <f>VLOOKUP(B1407,'Tech. sheet (2)'!A:H,8,FALSE)</f>
        <v>СКРОЛЛ</v>
      </c>
      <c r="F1407" s="436" t="str">
        <f>VLOOKUP(B1407,'Tech. sheet (2)'!A:J,9,FALSE)</f>
        <v>884х850</v>
      </c>
      <c r="G1407" s="436">
        <f>VLOOKUP(B1407,'Tech. sheet (2)'!A:J,10,FALSE)</f>
        <v>1500</v>
      </c>
      <c r="H1407" s="436">
        <f>VLOOKUP(A1407,Register!B:E,4,FALSE)</f>
        <v>5000</v>
      </c>
      <c r="I1407" s="129">
        <v>45454.0</v>
      </c>
      <c r="J1407" s="270"/>
      <c r="K1407" s="270"/>
      <c r="L1407" s="270"/>
      <c r="M1407" s="270"/>
      <c r="N1407" s="270"/>
      <c r="O1407" s="270"/>
      <c r="P1407" s="270"/>
      <c r="Q1407" s="270"/>
      <c r="R1407" s="270"/>
      <c r="S1407" s="270"/>
      <c r="T1407" s="270"/>
      <c r="U1407" s="270"/>
      <c r="V1407" s="270"/>
      <c r="W1407" s="270"/>
      <c r="X1407" s="270"/>
      <c r="Y1407" s="270"/>
      <c r="Z1407" s="270"/>
    </row>
    <row r="1408" ht="15.75" customHeight="1">
      <c r="A1408" s="111" t="s">
        <v>2902</v>
      </c>
      <c r="B1408" s="111" t="str">
        <f>VLOOKUP(A1408,Register!B:D,3,FALSE)</f>
        <v>OT070-ELQ7013A11A BAO</v>
      </c>
      <c r="C1408" s="525" t="str">
        <f>VLOOKUP(B1408,'Tech. sheet (2)'!A:G,5,FALSE)</f>
        <v>0,17x922x868 2,8/2,8 TH580</v>
      </c>
      <c r="D1408" s="437" t="str">
        <f>VLOOKUP(B1408,'Tech. sheet (2)'!A:G,6,FALSE)</f>
        <v>M-922-868-170TH580S2828-BAO</v>
      </c>
      <c r="E1408" s="436" t="str">
        <f>VLOOKUP(B1408,'Tech. sheet (2)'!A:H,8,FALSE)</f>
        <v>СКРОЛЛ</v>
      </c>
      <c r="F1408" s="436" t="str">
        <f>VLOOKUP(B1408,'Tech. sheet (2)'!A:J,9,FALSE)</f>
        <v>884х850</v>
      </c>
      <c r="G1408" s="436">
        <f>VLOOKUP(B1408,'Tech. sheet (2)'!A:J,10,FALSE)</f>
        <v>1500</v>
      </c>
      <c r="H1408" s="436">
        <f>VLOOKUP(A1408,Register!B:E,4,FALSE)</f>
        <v>5000</v>
      </c>
      <c r="I1408" s="129">
        <v>45455.0</v>
      </c>
      <c r="J1408" s="270"/>
      <c r="K1408" s="270"/>
      <c r="L1408" s="270"/>
      <c r="M1408" s="270"/>
      <c r="N1408" s="270"/>
      <c r="O1408" s="270"/>
      <c r="P1408" s="270"/>
      <c r="Q1408" s="270"/>
      <c r="R1408" s="270"/>
      <c r="S1408" s="270"/>
      <c r="T1408" s="270"/>
      <c r="U1408" s="270"/>
      <c r="V1408" s="270"/>
      <c r="W1408" s="270"/>
      <c r="X1408" s="270"/>
      <c r="Y1408" s="270"/>
      <c r="Z1408" s="270"/>
    </row>
    <row r="1409" ht="15.75" customHeight="1">
      <c r="A1409" s="111" t="s">
        <v>2903</v>
      </c>
      <c r="B1409" s="111" t="str">
        <f>VLOOKUP(A1409,Register!B:D,3,FALSE)</f>
        <v>OT70-21EK05 0,16 BAO</v>
      </c>
      <c r="C1409" s="525" t="str">
        <f>VLOOKUP(B1409,'Tech. sheet (2)'!A:G,5,FALSE)</f>
        <v>0,16x922x868 2,0/2,0 TH520</v>
      </c>
      <c r="D1409" s="437" t="str">
        <f>VLOOKUP(B1409,'Tech. sheet (2)'!A:G,6,FALSE)</f>
        <v>M-922-868-160TH520F2020-BAO</v>
      </c>
      <c r="E1409" s="436" t="str">
        <f>VLOOKUP(B1409,'Tech. sheet (2)'!A:H,8,FALSE)</f>
        <v>СКРОЛЛ</v>
      </c>
      <c r="F1409" s="436" t="str">
        <f>VLOOKUP(B1409,'Tech. sheet (2)'!A:J,9,FALSE)</f>
        <v>884х850</v>
      </c>
      <c r="G1409" s="436">
        <f>VLOOKUP(B1409,'Tech. sheet (2)'!A:J,10,FALSE)</f>
        <v>1500</v>
      </c>
      <c r="H1409" s="436">
        <f>VLOOKUP(A1409,Register!B:E,4,FALSE)</f>
        <v>10000</v>
      </c>
      <c r="I1409" s="129">
        <v>45455.0</v>
      </c>
      <c r="J1409" s="270"/>
      <c r="K1409" s="270"/>
      <c r="L1409" s="270"/>
      <c r="M1409" s="270"/>
      <c r="N1409" s="270"/>
      <c r="O1409" s="270"/>
      <c r="P1409" s="270"/>
      <c r="Q1409" s="270"/>
      <c r="R1409" s="270"/>
      <c r="S1409" s="270"/>
      <c r="T1409" s="270"/>
      <c r="U1409" s="270"/>
      <c r="V1409" s="270"/>
      <c r="W1409" s="270"/>
      <c r="X1409" s="270"/>
      <c r="Y1409" s="270"/>
      <c r="Z1409" s="270"/>
    </row>
    <row r="1410" ht="15.75" customHeight="1">
      <c r="A1410" s="111" t="s">
        <v>2899</v>
      </c>
      <c r="B1410" s="111" t="str">
        <f>VLOOKUP(A1410,Register!B:D,3,FALSE)</f>
        <v>OT070-ELQ7013A4A BAO</v>
      </c>
      <c r="C1410" s="525" t="str">
        <f>VLOOKUP(B1410,'Tech. sheet (2)'!A:G,5,FALSE)</f>
        <v>0,16x922x868 2,0/2,0 TH520</v>
      </c>
      <c r="D1410" s="437" t="str">
        <f>VLOOKUP(B1410,'Tech. sheet (2)'!A:G,6,FALSE)</f>
        <v>M-922-868-160TH520F2020-BAO</v>
      </c>
      <c r="E1410" s="436" t="str">
        <f>VLOOKUP(B1410,'Tech. sheet (2)'!A:H,8,FALSE)</f>
        <v>СКРОЛЛ</v>
      </c>
      <c r="F1410" s="436" t="str">
        <f>VLOOKUP(B1410,'Tech. sheet (2)'!A:J,9,FALSE)</f>
        <v>884х850</v>
      </c>
      <c r="G1410" s="436">
        <f>VLOOKUP(B1410,'Tech. sheet (2)'!A:J,10,FALSE)</f>
        <v>1500</v>
      </c>
      <c r="H1410" s="436">
        <f>VLOOKUP(A1410,Register!B:E,4,FALSE)</f>
        <v>25000</v>
      </c>
      <c r="I1410" s="129">
        <v>45455.0</v>
      </c>
      <c r="J1410" s="270"/>
      <c r="K1410" s="270"/>
      <c r="L1410" s="270"/>
      <c r="M1410" s="270"/>
      <c r="N1410" s="270"/>
      <c r="O1410" s="270"/>
      <c r="P1410" s="270"/>
      <c r="Q1410" s="270"/>
      <c r="R1410" s="270"/>
      <c r="S1410" s="270"/>
      <c r="T1410" s="270"/>
      <c r="U1410" s="270"/>
      <c r="V1410" s="270"/>
      <c r="W1410" s="270"/>
      <c r="X1410" s="270"/>
      <c r="Y1410" s="270"/>
      <c r="Z1410" s="270"/>
    </row>
    <row r="1411" ht="15.75" customHeight="1">
      <c r="A1411" s="111" t="s">
        <v>2904</v>
      </c>
      <c r="B1411" s="111" t="str">
        <f>VLOOKUP(A1411,Register!B:D,3,FALSE)</f>
        <v>OT062-ELQ6216A3A BAO</v>
      </c>
      <c r="C1411" s="525" t="str">
        <f>VLOOKUP(B1411,'Tech. sheet (2)'!A:G,5,FALSE)</f>
        <v>0,16x954x848 2,8/2,8 TH520</v>
      </c>
      <c r="D1411" s="437" t="str">
        <f>VLOOKUP(B1411,'Tech. sheet (2)'!A:G,6,FALSE)</f>
        <v>M-954-848-160TH520S2828-BAO</v>
      </c>
      <c r="E1411" s="436" t="str">
        <f>VLOOKUP(B1411,'Tech. sheet (2)'!A:H,8,FALSE)</f>
        <v>СКРОЛЛ</v>
      </c>
      <c r="F1411" s="436" t="str">
        <f>VLOOKUP(B1411,'Tech. sheet (2)'!A:J,9,FALSE)</f>
        <v>830x917</v>
      </c>
      <c r="G1411" s="436">
        <f>VLOOKUP(B1411,'Tech. sheet (2)'!A:J,10,FALSE)</f>
        <v>1500</v>
      </c>
      <c r="H1411" s="436">
        <f>VLOOKUP(A1411,Register!B:E,4,FALSE)</f>
        <v>30000</v>
      </c>
      <c r="I1411" s="129">
        <v>45455.0</v>
      </c>
      <c r="J1411" s="270"/>
      <c r="K1411" s="270"/>
      <c r="L1411" s="270"/>
      <c r="M1411" s="270"/>
      <c r="N1411" s="270"/>
      <c r="O1411" s="270"/>
      <c r="P1411" s="270"/>
      <c r="Q1411" s="270"/>
      <c r="R1411" s="270"/>
      <c r="S1411" s="270"/>
      <c r="T1411" s="270"/>
      <c r="U1411" s="270"/>
      <c r="V1411" s="270"/>
      <c r="W1411" s="270"/>
      <c r="X1411" s="270"/>
      <c r="Y1411" s="270"/>
      <c r="Z1411" s="270"/>
    </row>
    <row r="1412" ht="15.75" customHeight="1">
      <c r="A1412" s="111" t="s">
        <v>2900</v>
      </c>
      <c r="B1412" s="111" t="str">
        <f>VLOOKUP(A1412,Register!B:D,3,FALSE)</f>
        <v>0,17x902x942 HBI BLANK</v>
      </c>
      <c r="C1412" s="525" t="str">
        <f>VLOOKUP(B1412,'Tech. sheet (2)'!A:G,5,FALSE)</f>
        <v>0,17x902x942 2,8/2,8 TS550</v>
      </c>
      <c r="D1412" s="437" t="str">
        <f>VLOOKUP(B1412,'Tech. sheet (2)'!A:G,6,FALSE)</f>
        <v>T-902-942-170TS550F2828-HBI BLANK</v>
      </c>
      <c r="E1412" s="436" t="str">
        <f>VLOOKUP(B1412,'Tech. sheet (2)'!A:H,8,FALSE)</f>
        <v>ПРЯМ</v>
      </c>
      <c r="F1412" s="436" t="str">
        <f>VLOOKUP(B1412,'Tech. sheet (2)'!A:J,9,FALSE)</f>
        <v>932х870</v>
      </c>
      <c r="G1412" s="436">
        <f>VLOOKUP(B1412,'Tech. sheet (2)'!A:J,10,FALSE)</f>
        <v>1500</v>
      </c>
      <c r="H1412" s="436">
        <f>VLOOKUP(A1412,Register!B:E,4,FALSE)</f>
        <v>9000</v>
      </c>
      <c r="I1412" s="129">
        <v>45455.0</v>
      </c>
      <c r="J1412" s="270"/>
      <c r="K1412" s="270"/>
      <c r="L1412" s="270"/>
      <c r="M1412" s="270"/>
      <c r="N1412" s="270"/>
      <c r="O1412" s="270"/>
      <c r="P1412" s="270"/>
      <c r="Q1412" s="270"/>
      <c r="R1412" s="270"/>
      <c r="S1412" s="270"/>
      <c r="T1412" s="270"/>
      <c r="U1412" s="270"/>
      <c r="V1412" s="270"/>
      <c r="W1412" s="270"/>
      <c r="X1412" s="270"/>
      <c r="Y1412" s="270"/>
      <c r="Z1412" s="270"/>
    </row>
    <row r="1413" ht="15.75" customHeight="1">
      <c r="A1413" s="111" t="s">
        <v>2905</v>
      </c>
      <c r="B1413" s="111" t="str">
        <f>VLOOKUP(A1413,Register!B:D,3,FALSE)</f>
        <v>0,17x896x795 BAO BLANK</v>
      </c>
      <c r="C1413" s="525" t="str">
        <f>VLOOKUP(B1413,'Tech. sheet (2)'!A:G,5,FALSE)</f>
        <v>0,17x896x795 2,8/2,8 TH550</v>
      </c>
      <c r="D1413" s="437" t="str">
        <f>VLOOKUP(B1413,'Tech. sheet (2)'!A:G,6,FALSE)</f>
        <v>T-896-795-170TH550F2828-BAO BLANK</v>
      </c>
      <c r="E1413" s="436" t="str">
        <f>VLOOKUP(B1413,'Tech. sheet (2)'!A:H,8,FALSE)</f>
        <v>ПРЯМ</v>
      </c>
      <c r="F1413" s="436" t="str">
        <f>VLOOKUP(B1413,'Tech. sheet (2)'!A:J,9,FALSE)</f>
        <v>770х869</v>
      </c>
      <c r="G1413" s="436">
        <f>VLOOKUP(B1413,'Tech. sheet (2)'!A:J,10,FALSE)</f>
        <v>1500</v>
      </c>
      <c r="H1413" s="436">
        <f>VLOOKUP(A1413,Register!B:E,4,FALSE)</f>
        <v>40000</v>
      </c>
      <c r="I1413" s="129">
        <v>45455.0</v>
      </c>
      <c r="J1413" s="270"/>
      <c r="K1413" s="270"/>
      <c r="L1413" s="270"/>
      <c r="M1413" s="270"/>
      <c r="N1413" s="270"/>
      <c r="O1413" s="270"/>
      <c r="P1413" s="270"/>
      <c r="Q1413" s="270"/>
      <c r="R1413" s="270"/>
      <c r="S1413" s="270"/>
      <c r="T1413" s="270"/>
      <c r="U1413" s="270"/>
      <c r="V1413" s="270"/>
      <c r="W1413" s="270"/>
      <c r="X1413" s="270"/>
      <c r="Y1413" s="270"/>
      <c r="Z1413" s="270"/>
    </row>
    <row r="1414" ht="15.75" customHeight="1">
      <c r="A1414" s="111" t="s">
        <v>2906</v>
      </c>
      <c r="B1414" s="111" t="str">
        <f>VLOOKUP(A1414,Register!B:D,3,FALSE)</f>
        <v>0,18x896x795 BAO BLANK</v>
      </c>
      <c r="C1414" s="525" t="str">
        <f>VLOOKUP(B1414,'Tech. sheet (2)'!A:G,5,FALSE)</f>
        <v>0,18x896x795 2,8/5,0 TH550</v>
      </c>
      <c r="D1414" s="437" t="str">
        <f>VLOOKUP(B1414,'Tech. sheet (2)'!A:G,6,FALSE)</f>
        <v>T-896-795-180TH550F2850-BAO BLANK</v>
      </c>
      <c r="E1414" s="436" t="str">
        <f>VLOOKUP(B1414,'Tech. sheet (2)'!A:H,8,FALSE)</f>
        <v>ПРЯМ</v>
      </c>
      <c r="F1414" s="436" t="str">
        <f>VLOOKUP(B1414,'Tech. sheet (2)'!A:J,9,FALSE)</f>
        <v>770х869</v>
      </c>
      <c r="G1414" s="436">
        <f>VLOOKUP(B1414,'Tech. sheet (2)'!A:J,10,FALSE)</f>
        <v>1500</v>
      </c>
      <c r="H1414" s="436">
        <f>VLOOKUP(A1414,Register!B:E,4,FALSE)</f>
        <v>40000</v>
      </c>
      <c r="I1414" s="129">
        <v>45456.0</v>
      </c>
      <c r="J1414" s="270"/>
      <c r="K1414" s="270"/>
      <c r="L1414" s="270"/>
      <c r="M1414" s="270"/>
      <c r="N1414" s="270"/>
      <c r="O1414" s="270"/>
      <c r="P1414" s="270"/>
      <c r="Q1414" s="270"/>
      <c r="R1414" s="270"/>
      <c r="S1414" s="270"/>
      <c r="T1414" s="270"/>
      <c r="U1414" s="270"/>
      <c r="V1414" s="270"/>
      <c r="W1414" s="270"/>
      <c r="X1414" s="270"/>
      <c r="Y1414" s="270"/>
      <c r="Z1414" s="270"/>
    </row>
    <row r="1415" ht="15.75" customHeight="1">
      <c r="A1415" s="111" t="s">
        <v>2907</v>
      </c>
      <c r="B1415" s="111" t="str">
        <f>VLOOKUP(A1415,Register!B:D,3,FALSE)</f>
        <v>0,155x821x926 BAO BLANK</v>
      </c>
      <c r="C1415" s="525" t="str">
        <f>VLOOKUP(B1415,'Tech. sheet (2)'!A:G,5,FALSE)</f>
        <v>0,155x821x926 2,8/2,8 TH550</v>
      </c>
      <c r="D1415" s="437" t="str">
        <f>VLOOKUP(B1415,'Tech. sheet (2)'!A:G,6,FALSE)</f>
        <v>T-821-926-155TH550F2828-BAO BLANK</v>
      </c>
      <c r="E1415" s="436" t="str">
        <f>VLOOKUP(B1415,'Tech. sheet (2)'!A:H,8,FALSE)</f>
        <v>ПРЯМ</v>
      </c>
      <c r="F1415" s="436" t="str">
        <f>VLOOKUP(B1415,'Tech. sheet (2)'!A:J,9,FALSE)</f>
        <v>917х813/900x771</v>
      </c>
      <c r="G1415" s="436">
        <f>VLOOKUP(B1415,'Tech. sheet (2)'!A:J,10,FALSE)</f>
        <v>1600</v>
      </c>
      <c r="H1415" s="436">
        <f>VLOOKUP(A1415,Register!B:E,4,FALSE)</f>
        <v>24000</v>
      </c>
      <c r="I1415" s="129">
        <v>45456.0</v>
      </c>
      <c r="J1415" s="270"/>
      <c r="K1415" s="270"/>
      <c r="L1415" s="270"/>
      <c r="M1415" s="270"/>
      <c r="N1415" s="270"/>
      <c r="O1415" s="270"/>
      <c r="P1415" s="270"/>
      <c r="Q1415" s="270"/>
      <c r="R1415" s="270"/>
      <c r="S1415" s="270"/>
      <c r="T1415" s="270"/>
      <c r="U1415" s="270"/>
      <c r="V1415" s="270"/>
      <c r="W1415" s="270"/>
      <c r="X1415" s="270"/>
      <c r="Y1415" s="270"/>
      <c r="Z1415" s="270"/>
    </row>
    <row r="1416" ht="15.75" customHeight="1">
      <c r="A1416" s="111" t="s">
        <v>2897</v>
      </c>
      <c r="B1416" s="111" t="str">
        <f>VLOOKUP(A1416,Register!B:D,3,FALSE)</f>
        <v>OT99-21EK05 BAO 203XQ </v>
      </c>
      <c r="C1416" s="525" t="str">
        <f>VLOOKUP(B1416,'Tech. sheet (2)'!A:G,5,FALSE)</f>
        <v>0,20x838x941, 2,8/2,8 TH550</v>
      </c>
      <c r="D1416" s="437" t="str">
        <f>VLOOKUP(B1416,'Tech. sheet (2)'!A:G,6,FALSE)</f>
        <v>M-838-941,7-200TH550S2828-BAO</v>
      </c>
      <c r="E1416" s="436" t="str">
        <f>VLOOKUP(B1416,'Tech. sheet (2)'!A:H,8,FALSE)</f>
        <v>СКРОЛЛ</v>
      </c>
      <c r="F1416" s="436" t="str">
        <f>VLOOKUP(B1416,'Tech. sheet (2)'!A:J,9,FALSE)</f>
        <v>820х942</v>
      </c>
      <c r="G1416" s="436">
        <f>VLOOKUP(B1416,'Tech. sheet (2)'!A:J,10,FALSE)</f>
        <v>1500</v>
      </c>
      <c r="H1416" s="436">
        <f>VLOOKUP(A1416,Register!B:E,4,FALSE)</f>
        <v>9000</v>
      </c>
      <c r="I1416" s="129">
        <v>45456.0</v>
      </c>
      <c r="J1416" s="270"/>
      <c r="K1416" s="270"/>
      <c r="L1416" s="270"/>
      <c r="M1416" s="270"/>
      <c r="N1416" s="270"/>
      <c r="O1416" s="270"/>
      <c r="P1416" s="270"/>
      <c r="Q1416" s="270"/>
      <c r="R1416" s="270"/>
      <c r="S1416" s="270"/>
      <c r="T1416" s="270"/>
      <c r="U1416" s="270"/>
      <c r="V1416" s="270"/>
      <c r="W1416" s="270"/>
      <c r="X1416" s="270"/>
      <c r="Y1416" s="270"/>
      <c r="Z1416" s="270"/>
    </row>
    <row r="1417" ht="15.75" customHeight="1">
      <c r="A1417" s="111" t="s">
        <v>2908</v>
      </c>
      <c r="B1417" s="111" t="str">
        <f>VLOOKUP(A1417,Register!B:D,3,FALSE)</f>
        <v>0,20x808x908 BAO BLANK</v>
      </c>
      <c r="C1417" s="525" t="str">
        <f>VLOOKUP(B1417,'Tech. sheet (2)'!A:G,5,FALSE)</f>
        <v>0,20x808x908 2,8/2,8 TH550</v>
      </c>
      <c r="D1417" s="437" t="str">
        <f>VLOOKUP(B1417,'Tech. sheet (2)'!A:G,6,FALSE)</f>
        <v>M-808-908-200TH550S2828-BAO BLANK</v>
      </c>
      <c r="E1417" s="436" t="str">
        <f>VLOOKUP(B1417,'Tech. sheet (2)'!A:H,8,FALSE)</f>
        <v>СКРОЛЛ</v>
      </c>
      <c r="F1417" s="436" t="str">
        <f>VLOOKUP(B1417,'Tech. sheet (2)'!A:J,9,FALSE)</f>
        <v>900х771</v>
      </c>
      <c r="G1417" s="436">
        <f>VLOOKUP(B1417,'Tech. sheet (2)'!A:J,10,FALSE)</f>
        <v>1600</v>
      </c>
      <c r="H1417" s="436">
        <f>VLOOKUP(A1417,Register!B:E,4,FALSE)</f>
        <v>5000</v>
      </c>
      <c r="I1417" s="129">
        <v>45457.0</v>
      </c>
      <c r="J1417" s="270"/>
      <c r="K1417" s="270"/>
      <c r="L1417" s="270"/>
      <c r="M1417" s="270"/>
      <c r="N1417" s="270"/>
      <c r="O1417" s="270"/>
      <c r="P1417" s="270"/>
      <c r="Q1417" s="270"/>
      <c r="R1417" s="270"/>
      <c r="S1417" s="270"/>
      <c r="T1417" s="270"/>
      <c r="U1417" s="270"/>
      <c r="V1417" s="270"/>
      <c r="W1417" s="270"/>
      <c r="X1417" s="270"/>
      <c r="Y1417" s="270"/>
      <c r="Z1417" s="270"/>
    </row>
    <row r="1418" ht="15.75" customHeight="1">
      <c r="A1418" s="111" t="s">
        <v>2909</v>
      </c>
      <c r="B1418" s="111" t="str">
        <f>VLOOKUP(A1418,Register!B:D,3,FALSE)</f>
        <v>OT96 ALU/C 0,18 BAO auto</v>
      </c>
      <c r="C1418" s="525" t="str">
        <f>VLOOKUP(B1418,'Tech. sheet (2)'!A:G,5,FALSE)</f>
        <v>0,18x808x908 2,8/2,8 TH550</v>
      </c>
      <c r="D1418" s="437" t="str">
        <f>VLOOKUP(B1418,'Tech. sheet (2)'!A:G,6,FALSE)</f>
        <v>M-808-908-180TH550S2828-BAO</v>
      </c>
      <c r="E1418" s="436" t="str">
        <f>VLOOKUP(B1418,'Tech. sheet (2)'!A:H,8,FALSE)</f>
        <v>СКРОЛЛ</v>
      </c>
      <c r="F1418" s="436" t="str">
        <f>VLOOKUP(B1418,'Tech. sheet (2)'!A:J,9,FALSE)</f>
        <v>900х771</v>
      </c>
      <c r="G1418" s="436">
        <f>VLOOKUP(B1418,'Tech. sheet (2)'!A:J,10,FALSE)</f>
        <v>1600</v>
      </c>
      <c r="H1418" s="436">
        <f>VLOOKUP(A1418,Register!B:E,4,FALSE)</f>
        <v>30000</v>
      </c>
      <c r="I1418" s="129">
        <v>45457.0</v>
      </c>
      <c r="J1418" s="270"/>
      <c r="K1418" s="270"/>
      <c r="L1418" s="270"/>
      <c r="M1418" s="270"/>
      <c r="N1418" s="270"/>
      <c r="O1418" s="270"/>
      <c r="P1418" s="270"/>
      <c r="Q1418" s="270"/>
      <c r="R1418" s="270"/>
      <c r="S1418" s="270"/>
      <c r="T1418" s="270"/>
      <c r="U1418" s="270"/>
      <c r="V1418" s="270"/>
      <c r="W1418" s="270"/>
      <c r="X1418" s="270"/>
      <c r="Y1418" s="270"/>
      <c r="Z1418" s="270"/>
    </row>
    <row r="1419" ht="15.75" customHeight="1">
      <c r="A1419" s="111" t="s">
        <v>2910</v>
      </c>
      <c r="B1419" s="111" t="str">
        <f>VLOOKUP(A1419,Register!B:D,3,FALSE)</f>
        <v>OT062-ELQ6216A3A USK</v>
      </c>
      <c r="C1419" s="525" t="str">
        <f>VLOOKUP(B1419,'Tech. sheet (2)'!A:G,5,FALSE)</f>
        <v>0,16x954x848 2,8/2,8 TH520</v>
      </c>
      <c r="D1419" s="437" t="str">
        <f>VLOOKUP(B1419,'Tech. sheet (2)'!A:G,6,FALSE)</f>
        <v>M-954-848-160TH520S2828-USK</v>
      </c>
      <c r="E1419" s="436" t="str">
        <f>VLOOKUP(B1419,'Tech. sheet (2)'!A:H,8,FALSE)</f>
        <v>СКРОЛЛ</v>
      </c>
      <c r="F1419" s="436" t="str">
        <f>VLOOKUP(B1419,'Tech. sheet (2)'!A:J,9,FALSE)</f>
        <v>830x917</v>
      </c>
      <c r="G1419" s="436">
        <f>VLOOKUP(B1419,'Tech. sheet (2)'!A:J,10,FALSE)</f>
        <v>1500</v>
      </c>
      <c r="H1419" s="436">
        <f>VLOOKUP(A1419,Register!B:E,4,FALSE)</f>
        <v>23000</v>
      </c>
      <c r="I1419" s="129">
        <v>45460.0</v>
      </c>
      <c r="J1419" s="270"/>
      <c r="K1419" s="270"/>
      <c r="L1419" s="270"/>
      <c r="M1419" s="270"/>
      <c r="N1419" s="270"/>
      <c r="O1419" s="270"/>
      <c r="P1419" s="270"/>
      <c r="Q1419" s="270"/>
      <c r="R1419" s="270"/>
      <c r="S1419" s="270"/>
      <c r="T1419" s="270"/>
      <c r="U1419" s="270"/>
      <c r="V1419" s="270"/>
      <c r="W1419" s="270"/>
      <c r="X1419" s="270"/>
      <c r="Y1419" s="270"/>
      <c r="Z1419" s="270"/>
    </row>
    <row r="1420" ht="15.75" customHeight="1">
      <c r="A1420" s="111" t="s">
        <v>2911</v>
      </c>
      <c r="B1420" s="111" t="str">
        <f>VLOOKUP(A1420,Register!B:D,3,FALSE)</f>
        <v>OT062-ELQ6216A3A BAO</v>
      </c>
      <c r="C1420" s="525" t="str">
        <f>VLOOKUP(B1420,'Tech. sheet (2)'!A:G,5,FALSE)</f>
        <v>0,16x954x848 2,8/2,8 TH520</v>
      </c>
      <c r="D1420" s="437" t="str">
        <f>VLOOKUP(B1420,'Tech. sheet (2)'!A:G,6,FALSE)</f>
        <v>M-954-848-160TH520S2828-BAO</v>
      </c>
      <c r="E1420" s="436" t="str">
        <f>VLOOKUP(B1420,'Tech. sheet (2)'!A:H,8,FALSE)</f>
        <v>СКРОЛЛ</v>
      </c>
      <c r="F1420" s="436" t="str">
        <f>VLOOKUP(B1420,'Tech. sheet (2)'!A:J,9,FALSE)</f>
        <v>830x917</v>
      </c>
      <c r="G1420" s="436">
        <f>VLOOKUP(B1420,'Tech. sheet (2)'!A:J,10,FALSE)</f>
        <v>1500</v>
      </c>
      <c r="H1420" s="436">
        <f>VLOOKUP(A1420,Register!B:E,4,FALSE)</f>
        <v>27000</v>
      </c>
      <c r="I1420" s="129">
        <v>45460.0</v>
      </c>
      <c r="J1420" s="270"/>
      <c r="K1420" s="270"/>
      <c r="L1420" s="270"/>
      <c r="M1420" s="270"/>
      <c r="N1420" s="270"/>
      <c r="O1420" s="270"/>
      <c r="P1420" s="270"/>
      <c r="Q1420" s="270"/>
      <c r="R1420" s="270"/>
      <c r="S1420" s="270"/>
      <c r="T1420" s="270"/>
      <c r="U1420" s="270"/>
      <c r="V1420" s="270"/>
      <c r="W1420" s="270"/>
      <c r="X1420" s="270"/>
      <c r="Y1420" s="270"/>
      <c r="Z1420" s="270"/>
    </row>
    <row r="1421" ht="15.75" customHeight="1">
      <c r="A1421" s="111" t="s">
        <v>2913</v>
      </c>
      <c r="B1421" s="111" t="str">
        <f>VLOOKUP(A1421,Register!B:D,3,FALSE)</f>
        <v>0,17x838x942 ALU/С BAO</v>
      </c>
      <c r="C1421" s="525" t="str">
        <f>VLOOKUP(B1421,'Tech. sheet (2)'!A:G,5,FALSE)</f>
        <v>0,17x838x942 2,0/2,8 TH550</v>
      </c>
      <c r="D1421" s="437" t="str">
        <f>VLOOKUP(B1421,'Tech. sheet (2)'!A:G,6,FALSE)</f>
        <v>T-838-942-170TH550F2820-BAO</v>
      </c>
      <c r="E1421" s="436" t="str">
        <f>VLOOKUP(B1421,'Tech. sheet (2)'!A:H,8,FALSE)</f>
        <v>ПРЯМ</v>
      </c>
      <c r="F1421" s="436" t="str">
        <f>VLOOKUP(B1421,'Tech. sheet (2)'!A:J,9,FALSE)</f>
        <v>917х813</v>
      </c>
      <c r="G1421" s="436">
        <f>VLOOKUP(B1421,'Tech. sheet (2)'!A:J,10,FALSE)</f>
        <v>1500</v>
      </c>
      <c r="H1421" s="436">
        <f>VLOOKUP(A1421,Register!B:E,4,FALSE)</f>
        <v>25000</v>
      </c>
      <c r="I1421" s="129">
        <v>45460.0</v>
      </c>
      <c r="J1421" s="270"/>
      <c r="K1421" s="270"/>
      <c r="L1421" s="270"/>
      <c r="M1421" s="270"/>
      <c r="N1421" s="270"/>
      <c r="O1421" s="270"/>
      <c r="P1421" s="270"/>
      <c r="Q1421" s="270"/>
      <c r="R1421" s="270"/>
      <c r="S1421" s="270"/>
      <c r="T1421" s="270"/>
      <c r="U1421" s="270"/>
      <c r="V1421" s="270"/>
      <c r="W1421" s="270"/>
      <c r="X1421" s="270"/>
      <c r="Y1421" s="270"/>
      <c r="Z1421" s="270"/>
    </row>
    <row r="1422" ht="15.75" customHeight="1">
      <c r="A1422" s="111" t="s">
        <v>2914</v>
      </c>
      <c r="B1422" s="111" t="str">
        <f>VLOOKUP(A1422,Register!B:D,3,FALSE)</f>
        <v>0,17x838x942 ALU/С BAO</v>
      </c>
      <c r="C1422" s="525" t="str">
        <f>VLOOKUP(B1422,'Tech. sheet (2)'!A:G,5,FALSE)</f>
        <v>0,17x838x942 2,0/2,8 TH550</v>
      </c>
      <c r="D1422" s="437" t="str">
        <f>VLOOKUP(B1422,'Tech. sheet (2)'!A:G,6,FALSE)</f>
        <v>T-838-942-170TH550F2820-BAO</v>
      </c>
      <c r="E1422" s="436" t="str">
        <f>VLOOKUP(B1422,'Tech. sheet (2)'!A:H,8,FALSE)</f>
        <v>ПРЯМ</v>
      </c>
      <c r="F1422" s="436" t="str">
        <f>VLOOKUP(B1422,'Tech. sheet (2)'!A:J,9,FALSE)</f>
        <v>917х813</v>
      </c>
      <c r="G1422" s="436">
        <f>VLOOKUP(B1422,'Tech. sheet (2)'!A:J,10,FALSE)</f>
        <v>1500</v>
      </c>
      <c r="H1422" s="436">
        <f>VLOOKUP(A1422,Register!B:E,4,FALSE)</f>
        <v>30000</v>
      </c>
      <c r="I1422" s="129">
        <v>45460.0</v>
      </c>
      <c r="J1422" s="270"/>
      <c r="K1422" s="270"/>
      <c r="L1422" s="270"/>
      <c r="M1422" s="270"/>
      <c r="N1422" s="270"/>
      <c r="O1422" s="270"/>
      <c r="P1422" s="270"/>
      <c r="Q1422" s="270"/>
      <c r="R1422" s="270"/>
      <c r="S1422" s="270"/>
      <c r="T1422" s="270"/>
      <c r="U1422" s="270"/>
      <c r="V1422" s="270"/>
      <c r="W1422" s="270"/>
      <c r="X1422" s="270"/>
      <c r="Y1422" s="270"/>
      <c r="Z1422" s="270"/>
    </row>
    <row r="1423" ht="15.75" customHeight="1">
      <c r="A1423" s="111" t="s">
        <v>2915</v>
      </c>
      <c r="B1423" s="111" t="str">
        <f>VLOOKUP(A1423,Register!B:D,3,FALSE)</f>
        <v>0,17x896x795 BAO BLANK</v>
      </c>
      <c r="C1423" s="525" t="str">
        <f>VLOOKUP(B1423,'Tech. sheet (2)'!A:G,5,FALSE)</f>
        <v>0,17x896x795 2,8/2,8 TH550</v>
      </c>
      <c r="D1423" s="437" t="str">
        <f>VLOOKUP(B1423,'Tech. sheet (2)'!A:G,6,FALSE)</f>
        <v>T-896-795-170TH550F2828-BAO BLANK</v>
      </c>
      <c r="E1423" s="436" t="str">
        <f>VLOOKUP(B1423,'Tech. sheet (2)'!A:H,8,FALSE)</f>
        <v>ПРЯМ</v>
      </c>
      <c r="F1423" s="436" t="str">
        <f>VLOOKUP(B1423,'Tech. sheet (2)'!A:J,9,FALSE)</f>
        <v>770х869</v>
      </c>
      <c r="G1423" s="436">
        <f>VLOOKUP(B1423,'Tech. sheet (2)'!A:J,10,FALSE)</f>
        <v>1500</v>
      </c>
      <c r="H1423" s="436">
        <f>VLOOKUP(A1423,Register!B:E,4,FALSE)</f>
        <v>50000</v>
      </c>
      <c r="I1423" s="129">
        <v>45461.0</v>
      </c>
      <c r="J1423" s="270"/>
      <c r="K1423" s="270"/>
      <c r="L1423" s="270"/>
      <c r="M1423" s="270"/>
      <c r="N1423" s="270"/>
      <c r="O1423" s="270"/>
      <c r="P1423" s="270"/>
      <c r="Q1423" s="270"/>
      <c r="R1423" s="270"/>
      <c r="S1423" s="270"/>
      <c r="T1423" s="270"/>
      <c r="U1423" s="270"/>
      <c r="V1423" s="270"/>
      <c r="W1423" s="270"/>
      <c r="X1423" s="270"/>
      <c r="Y1423" s="270"/>
      <c r="Z1423" s="270"/>
    </row>
    <row r="1424" ht="15.75" customHeight="1">
      <c r="A1424" s="111" t="s">
        <v>2916</v>
      </c>
      <c r="B1424" s="111" t="str">
        <f>VLOOKUP(A1424,Register!B:D,3,FALSE)</f>
        <v>0,17x896x795 BAO BLANK</v>
      </c>
      <c r="C1424" s="525" t="str">
        <f>VLOOKUP(B1424,'Tech. sheet (2)'!A:G,5,FALSE)</f>
        <v>0,17x896x795 2,8/2,8 TH550</v>
      </c>
      <c r="D1424" s="437" t="str">
        <f>VLOOKUP(B1424,'Tech. sheet (2)'!A:G,6,FALSE)</f>
        <v>T-896-795-170TH550F2828-BAO BLANK</v>
      </c>
      <c r="E1424" s="436" t="str">
        <f>VLOOKUP(B1424,'Tech. sheet (2)'!A:H,8,FALSE)</f>
        <v>ПРЯМ</v>
      </c>
      <c r="F1424" s="436" t="str">
        <f>VLOOKUP(B1424,'Tech. sheet (2)'!A:J,9,FALSE)</f>
        <v>770х869</v>
      </c>
      <c r="G1424" s="436">
        <f>VLOOKUP(B1424,'Tech. sheet (2)'!A:J,10,FALSE)</f>
        <v>1500</v>
      </c>
      <c r="H1424" s="436">
        <f>VLOOKUP(A1424,Register!B:E,4,FALSE)</f>
        <v>50000</v>
      </c>
      <c r="I1424" s="129">
        <v>45461.0</v>
      </c>
      <c r="J1424" s="270"/>
      <c r="K1424" s="270"/>
      <c r="L1424" s="270"/>
      <c r="M1424" s="270"/>
      <c r="N1424" s="270"/>
      <c r="O1424" s="270"/>
      <c r="P1424" s="270"/>
      <c r="Q1424" s="270"/>
      <c r="R1424" s="270"/>
      <c r="S1424" s="270"/>
      <c r="T1424" s="270"/>
      <c r="U1424" s="270"/>
      <c r="V1424" s="270"/>
      <c r="W1424" s="270"/>
      <c r="X1424" s="270"/>
      <c r="Y1424" s="270"/>
      <c r="Z1424" s="270"/>
    </row>
    <row r="1425" ht="15.75" customHeight="1">
      <c r="A1425" s="141" t="s">
        <v>2918</v>
      </c>
      <c r="B1425" s="111" t="str">
        <f>VLOOKUP(A1425,Register!B:D,3,FALSE)</f>
        <v>OT099 Alu/G 0,20 BAO</v>
      </c>
      <c r="C1425" s="525" t="str">
        <f>VLOOKUP(B1425,'Tech. sheet (2)'!A:G,5,FALSE)</f>
        <v>0,20x838x941, 2,8/2,8 TH550</v>
      </c>
      <c r="D1425" s="437" t="str">
        <f>VLOOKUP(B1425,'Tech. sheet (2)'!A:G,6,FALSE)</f>
        <v>M-838-941,7-200TH550S2828-BAO BLANK</v>
      </c>
      <c r="E1425" s="436" t="str">
        <f>VLOOKUP(B1425,'Tech. sheet (2)'!A:H,8,FALSE)</f>
        <v>СКРОЛЛ</v>
      </c>
      <c r="F1425" s="436" t="str">
        <f>VLOOKUP(B1425,'Tech. sheet (2)'!A:J,9,FALSE)</f>
        <v>917x813</v>
      </c>
      <c r="G1425" s="436">
        <f>VLOOKUP(B1425,'Tech. sheet (2)'!A:J,10,FALSE)</f>
        <v>1500</v>
      </c>
      <c r="H1425" s="436">
        <f>VLOOKUP(A1425,Register!B:E,4,FALSE)</f>
        <v>30000</v>
      </c>
      <c r="I1425" s="129">
        <v>45462.0</v>
      </c>
      <c r="J1425" s="270"/>
      <c r="K1425" s="270"/>
      <c r="L1425" s="270"/>
      <c r="M1425" s="270"/>
      <c r="N1425" s="270"/>
      <c r="O1425" s="270"/>
      <c r="P1425" s="270"/>
      <c r="Q1425" s="270"/>
      <c r="R1425" s="270"/>
      <c r="S1425" s="270"/>
      <c r="T1425" s="270"/>
      <c r="U1425" s="270"/>
      <c r="V1425" s="270"/>
      <c r="W1425" s="270"/>
      <c r="X1425" s="270"/>
      <c r="Y1425" s="270"/>
      <c r="Z1425" s="270"/>
    </row>
    <row r="1426" ht="15.75" customHeight="1">
      <c r="A1426" s="111" t="s">
        <v>2917</v>
      </c>
      <c r="B1426" s="111" t="str">
        <f>VLOOKUP(A1426,Register!B:D,3,FALSE)</f>
        <v>0,18x896x795 BAO BLANK</v>
      </c>
      <c r="C1426" s="525" t="str">
        <f>VLOOKUP(B1426,'Tech. sheet (2)'!A:G,5,FALSE)</f>
        <v>0,18x896x795 2,8/5,0 TH550</v>
      </c>
      <c r="D1426" s="437" t="str">
        <f>VLOOKUP(B1426,'Tech. sheet (2)'!A:G,6,FALSE)</f>
        <v>T-896-795-180TH550F2850-BAO BLANK</v>
      </c>
      <c r="E1426" s="436" t="str">
        <f>VLOOKUP(B1426,'Tech. sheet (2)'!A:H,8,FALSE)</f>
        <v>ПРЯМ</v>
      </c>
      <c r="F1426" s="436" t="str">
        <f>VLOOKUP(B1426,'Tech. sheet (2)'!A:J,9,FALSE)</f>
        <v>770х869</v>
      </c>
      <c r="G1426" s="436">
        <f>VLOOKUP(B1426,'Tech. sheet (2)'!A:J,10,FALSE)</f>
        <v>1500</v>
      </c>
      <c r="H1426" s="436">
        <f>VLOOKUP(A1426,Register!B:E,4,FALSE)</f>
        <v>50000</v>
      </c>
      <c r="I1426" s="129">
        <v>45462.0</v>
      </c>
      <c r="J1426" s="270"/>
      <c r="K1426" s="270"/>
      <c r="L1426" s="270"/>
      <c r="M1426" s="270"/>
      <c r="N1426" s="270"/>
      <c r="O1426" s="270"/>
      <c r="P1426" s="270"/>
      <c r="Q1426" s="270"/>
      <c r="R1426" s="270"/>
      <c r="S1426" s="270"/>
      <c r="T1426" s="270"/>
      <c r="U1426" s="270"/>
      <c r="V1426" s="270"/>
      <c r="W1426" s="270"/>
      <c r="X1426" s="270"/>
      <c r="Y1426" s="270"/>
      <c r="Z1426" s="270"/>
    </row>
    <row r="1427" ht="15.75" customHeight="1">
      <c r="A1427" s="111" t="s">
        <v>2919</v>
      </c>
      <c r="B1427" s="111" t="str">
        <f>VLOOKUP(A1427,Register!B:D,3,FALSE)</f>
        <v>0,18x896x795 BAO BLANK</v>
      </c>
      <c r="C1427" s="525" t="str">
        <f>VLOOKUP(B1427,'Tech. sheet (2)'!A:G,5,FALSE)</f>
        <v>0,18x896x795 2,8/5,0 TH550</v>
      </c>
      <c r="D1427" s="437" t="str">
        <f>VLOOKUP(B1427,'Tech. sheet (2)'!A:G,6,FALSE)</f>
        <v>T-896-795-180TH550F2850-BAO BLANK</v>
      </c>
      <c r="E1427" s="436" t="str">
        <f>VLOOKUP(B1427,'Tech. sheet (2)'!A:H,8,FALSE)</f>
        <v>ПРЯМ</v>
      </c>
      <c r="F1427" s="436" t="str">
        <f>VLOOKUP(B1427,'Tech. sheet (2)'!A:J,9,FALSE)</f>
        <v>770х869</v>
      </c>
      <c r="G1427" s="436">
        <f>VLOOKUP(B1427,'Tech. sheet (2)'!A:J,10,FALSE)</f>
        <v>1500</v>
      </c>
      <c r="H1427" s="436">
        <f>VLOOKUP(A1427,Register!B:E,4,FALSE)</f>
        <v>30000</v>
      </c>
      <c r="I1427" s="129">
        <v>45462.0</v>
      </c>
      <c r="J1427" s="270"/>
      <c r="K1427" s="270"/>
      <c r="L1427" s="270"/>
      <c r="M1427" s="270"/>
      <c r="N1427" s="270"/>
      <c r="O1427" s="270"/>
      <c r="P1427" s="270"/>
      <c r="Q1427" s="270"/>
      <c r="R1427" s="270"/>
      <c r="S1427" s="270"/>
      <c r="T1427" s="270"/>
      <c r="U1427" s="270"/>
      <c r="V1427" s="270"/>
      <c r="W1427" s="270"/>
      <c r="X1427" s="270"/>
      <c r="Y1427" s="270"/>
      <c r="Z1427" s="270"/>
    </row>
    <row r="1428" ht="15.75" customHeight="1">
      <c r="A1428" s="111" t="s">
        <v>2925</v>
      </c>
      <c r="B1428" s="111" t="str">
        <f>VLOOKUP(A1428,Register!B:D,3,FALSE)</f>
        <v>OT153-ELQ1554A0A BAO</v>
      </c>
      <c r="C1428" s="525" t="str">
        <f>VLOOKUP(B1428,'Tech. sheet (2)'!A:G,5,FALSE)</f>
        <v>0,27x950x876 5,6/2,8 TH435 </v>
      </c>
      <c r="D1428" s="437" t="str">
        <f>VLOOKUP(B1428,'Tech. sheet (2)'!A:G,6,FALSE)</f>
        <v>M-950-876-270TH435F5628-BAO</v>
      </c>
      <c r="E1428" s="436" t="str">
        <f>VLOOKUP(B1428,'Tech. sheet (2)'!A:H,8,FALSE)</f>
        <v>СКРОЛЛ</v>
      </c>
      <c r="F1428" s="436" t="str">
        <f>VLOOKUP(B1428,'Tech. sheet (2)'!A:J,9,FALSE)</f>
        <v>920х935</v>
      </c>
      <c r="G1428" s="436">
        <f>VLOOKUP(B1428,'Tech. sheet (2)'!A:J,10,FALSE)</f>
        <v>1100</v>
      </c>
      <c r="H1428" s="436">
        <f>VLOOKUP(A1428,Register!B:E,4,FALSE)</f>
        <v>13000</v>
      </c>
      <c r="I1428" s="129">
        <v>45467.0</v>
      </c>
      <c r="J1428" s="270"/>
      <c r="K1428" s="270"/>
      <c r="L1428" s="270"/>
      <c r="M1428" s="270"/>
      <c r="N1428" s="270"/>
      <c r="O1428" s="270"/>
      <c r="P1428" s="270"/>
      <c r="Q1428" s="270"/>
      <c r="R1428" s="270"/>
      <c r="S1428" s="270"/>
      <c r="T1428" s="270"/>
      <c r="U1428" s="270"/>
      <c r="V1428" s="270"/>
      <c r="W1428" s="270"/>
      <c r="X1428" s="270"/>
      <c r="Y1428" s="270"/>
      <c r="Z1428" s="270"/>
    </row>
    <row r="1429" ht="15.75" customHeight="1">
      <c r="A1429" s="111" t="s">
        <v>2926</v>
      </c>
      <c r="B1429" s="111" t="str">
        <f>VLOOKUP(A1429,Register!B:D,3,FALSE)</f>
        <v>OT153-20EB05 BAO TEST</v>
      </c>
      <c r="C1429" s="525" t="str">
        <f>VLOOKUP(B1429,'Tech. sheet (2)'!A:G,5,FALSE)</f>
        <v>0,27x950x876 5,6/2,8 TH435 </v>
      </c>
      <c r="D1429" s="437" t="str">
        <f>VLOOKUP(B1429,'Tech. sheet (2)'!A:G,6,FALSE)</f>
        <v>M-950-876-270TH435F5628-BAO</v>
      </c>
      <c r="E1429" s="436" t="str">
        <f>VLOOKUP(B1429,'Tech. sheet (2)'!A:H,8,FALSE)</f>
        <v>СКРОЛЛ</v>
      </c>
      <c r="F1429" s="436" t="str">
        <f>VLOOKUP(B1429,'Tech. sheet (2)'!A:J,9,FALSE)</f>
        <v>920х935</v>
      </c>
      <c r="G1429" s="436">
        <f>VLOOKUP(B1429,'Tech. sheet (2)'!A:J,10,FALSE)</f>
        <v>1100</v>
      </c>
      <c r="H1429" s="436">
        <f>VLOOKUP(A1429,Register!B:E,4,FALSE)</f>
        <v>3000</v>
      </c>
      <c r="I1429" s="129">
        <v>45467.0</v>
      </c>
      <c r="J1429" s="270"/>
      <c r="K1429" s="270"/>
      <c r="L1429" s="270"/>
      <c r="M1429" s="270"/>
      <c r="N1429" s="270"/>
      <c r="O1429" s="270"/>
      <c r="P1429" s="270"/>
      <c r="Q1429" s="270"/>
      <c r="R1429" s="270"/>
      <c r="S1429" s="270"/>
      <c r="T1429" s="270"/>
      <c r="U1429" s="270"/>
      <c r="V1429" s="270"/>
      <c r="W1429" s="270"/>
      <c r="X1429" s="270"/>
      <c r="Y1429" s="270"/>
      <c r="Z1429" s="270"/>
    </row>
    <row r="1430" ht="15.75" customHeight="1">
      <c r="A1430" s="111" t="s">
        <v>2927</v>
      </c>
      <c r="B1430" s="111" t="str">
        <f>VLOOKUP(A1430,Register!B:D,3,FALSE)</f>
        <v>OT96-15VK05 BAO</v>
      </c>
      <c r="C1430" s="525" t="str">
        <f>VLOOKUP(B1430,'Tech. sheet (2)'!A:G,5,FALSE)</f>
        <v>0,20x808x908 2,8/2,8 TH550</v>
      </c>
      <c r="D1430" s="437" t="str">
        <f>VLOOKUP(B1430,'Tech. sheet (2)'!A:G,6,FALSE)</f>
        <v>M-808-908-200TH550S2828-BAO</v>
      </c>
      <c r="E1430" s="436" t="str">
        <f>VLOOKUP(B1430,'Tech. sheet (2)'!A:H,8,FALSE)</f>
        <v>СКРОЛЛ</v>
      </c>
      <c r="F1430" s="436" t="str">
        <f>VLOOKUP(B1430,'Tech. sheet (2)'!A:J,9,FALSE)</f>
        <v>900х771</v>
      </c>
      <c r="G1430" s="436">
        <f>VLOOKUP(B1430,'Tech. sheet (2)'!A:J,10,FALSE)</f>
        <v>1600</v>
      </c>
      <c r="H1430" s="436">
        <f>VLOOKUP(A1430,Register!B:E,4,FALSE)</f>
        <v>20500</v>
      </c>
      <c r="I1430" s="129">
        <v>45467.0</v>
      </c>
      <c r="J1430" s="270"/>
      <c r="K1430" s="270"/>
      <c r="L1430" s="270"/>
      <c r="M1430" s="270"/>
      <c r="N1430" s="270"/>
      <c r="O1430" s="270"/>
      <c r="P1430" s="270"/>
      <c r="Q1430" s="270"/>
      <c r="R1430" s="270"/>
      <c r="S1430" s="270"/>
      <c r="T1430" s="270"/>
      <c r="U1430" s="270"/>
      <c r="V1430" s="270"/>
      <c r="W1430" s="270"/>
      <c r="X1430" s="270"/>
      <c r="Y1430" s="270"/>
      <c r="Z1430" s="270"/>
    </row>
    <row r="1431" ht="15.75" customHeight="1">
      <c r="A1431" s="111" t="s">
        <v>2912</v>
      </c>
      <c r="B1431" s="111" t="str">
        <f>VLOOKUP(A1431,Register!B:D,3,FALSE)</f>
        <v>0,20x808x908 BAO BLANK</v>
      </c>
      <c r="C1431" s="525" t="str">
        <f>VLOOKUP(B1431,'Tech. sheet (2)'!A:G,5,FALSE)</f>
        <v>0,20x808x908 2,8/2,8 TH550</v>
      </c>
      <c r="D1431" s="437" t="str">
        <f>VLOOKUP(B1431,'Tech. sheet (2)'!A:G,6,FALSE)</f>
        <v>M-808-908-200TH550S2828-BAO BLANK</v>
      </c>
      <c r="E1431" s="436" t="str">
        <f>VLOOKUP(B1431,'Tech. sheet (2)'!A:H,8,FALSE)</f>
        <v>СКРОЛЛ</v>
      </c>
      <c r="F1431" s="436" t="str">
        <f>VLOOKUP(B1431,'Tech. sheet (2)'!A:J,9,FALSE)</f>
        <v>900х771</v>
      </c>
      <c r="G1431" s="436">
        <f>VLOOKUP(B1431,'Tech. sheet (2)'!A:J,10,FALSE)</f>
        <v>1600</v>
      </c>
      <c r="H1431" s="436">
        <f>VLOOKUP(A1431,Register!B:E,4,FALSE)</f>
        <v>28000</v>
      </c>
      <c r="I1431" s="129">
        <v>45467.0</v>
      </c>
      <c r="J1431" s="270"/>
      <c r="K1431" s="270"/>
      <c r="L1431" s="270"/>
      <c r="M1431" s="270"/>
      <c r="N1431" s="270"/>
      <c r="O1431" s="270"/>
      <c r="P1431" s="270"/>
      <c r="Q1431" s="270"/>
      <c r="R1431" s="270"/>
      <c r="S1431" s="270"/>
      <c r="T1431" s="270"/>
      <c r="U1431" s="270"/>
      <c r="V1431" s="270"/>
      <c r="W1431" s="270"/>
      <c r="X1431" s="270"/>
      <c r="Y1431" s="270"/>
      <c r="Z1431" s="270"/>
    </row>
    <row r="1432" ht="15.75" customHeight="1">
      <c r="A1432" s="111" t="s">
        <v>2918</v>
      </c>
      <c r="B1432" s="111" t="str">
        <f>VLOOKUP(A1432,Register!B:D,3,FALSE)</f>
        <v>OT099 Alu/G 0,20 BAO</v>
      </c>
      <c r="C1432" s="525" t="str">
        <f>VLOOKUP(B1432,'Tech. sheet (2)'!A:G,5,FALSE)</f>
        <v>0,20x838x941, 2,8/2,8 TH550</v>
      </c>
      <c r="D1432" s="437" t="str">
        <f>VLOOKUP(B1432,'Tech. sheet (2)'!A:G,6,FALSE)</f>
        <v>M-838-941,7-200TH550S2828-BAO BLANK</v>
      </c>
      <c r="E1432" s="436" t="str">
        <f>VLOOKUP(B1432,'Tech. sheet (2)'!A:H,8,FALSE)</f>
        <v>СКРОЛЛ</v>
      </c>
      <c r="F1432" s="436" t="str">
        <f>VLOOKUP(B1432,'Tech. sheet (2)'!A:J,9,FALSE)</f>
        <v>917x813</v>
      </c>
      <c r="G1432" s="436">
        <f>VLOOKUP(B1432,'Tech. sheet (2)'!A:J,10,FALSE)</f>
        <v>1500</v>
      </c>
      <c r="H1432" s="436">
        <f>VLOOKUP(A1432,Register!B:E,4,FALSE)</f>
        <v>30000</v>
      </c>
      <c r="I1432" s="129">
        <v>45467.0</v>
      </c>
      <c r="J1432" s="270"/>
      <c r="K1432" s="270"/>
      <c r="L1432" s="270"/>
      <c r="M1432" s="270"/>
      <c r="N1432" s="270"/>
      <c r="O1432" s="270"/>
      <c r="P1432" s="270"/>
      <c r="Q1432" s="270"/>
      <c r="R1432" s="270"/>
      <c r="S1432" s="270"/>
      <c r="T1432" s="270"/>
      <c r="U1432" s="270"/>
      <c r="V1432" s="270"/>
      <c r="W1432" s="270"/>
      <c r="X1432" s="270"/>
      <c r="Y1432" s="270"/>
      <c r="Z1432" s="270"/>
    </row>
    <row r="1433" ht="15.75" customHeight="1">
      <c r="A1433" s="219" t="s">
        <v>2922</v>
      </c>
      <c r="B1433" s="111" t="str">
        <f>VLOOKUP(A1433,Register!B:D,3,FALSE)</f>
        <v>0,18x860x873 BAO BLANK</v>
      </c>
      <c r="C1433" s="525" t="str">
        <f>VLOOKUP(B1433,'Tech. sheet (2)'!A:G,5,FALSE)</f>
        <v>0,18x860x873 2,0/2,8 TH550</v>
      </c>
      <c r="D1433" s="437" t="str">
        <f>VLOOKUP(B1433,'Tech. sheet (2)'!A:G,6,FALSE)</f>
        <v>M-860-873-180TH550F2820-BAO BLANK </v>
      </c>
      <c r="E1433" s="436" t="str">
        <f>VLOOKUP(B1433,'Tech. sheet (2)'!A:H,8,FALSE)</f>
        <v>СКРОЛЛ</v>
      </c>
      <c r="F1433" s="436" t="str">
        <f>VLOOKUP(B1433,'Tech. sheet (2)'!A:J,9,FALSE)</f>
        <v>903х844</v>
      </c>
      <c r="G1433" s="436">
        <f>VLOOKUP(B1433,'Tech. sheet (2)'!A:J,10,FALSE)</f>
        <v>1500</v>
      </c>
      <c r="H1433" s="436">
        <f>VLOOKUP(A1433,Register!B:E,4,FALSE)</f>
        <v>35000</v>
      </c>
      <c r="I1433" s="129">
        <v>45467.0</v>
      </c>
      <c r="J1433" s="270"/>
      <c r="K1433" s="270"/>
      <c r="L1433" s="270"/>
      <c r="M1433" s="270"/>
      <c r="N1433" s="270"/>
      <c r="O1433" s="270"/>
      <c r="P1433" s="270"/>
      <c r="Q1433" s="270"/>
      <c r="R1433" s="270"/>
      <c r="S1433" s="270"/>
      <c r="T1433" s="270"/>
      <c r="U1433" s="270"/>
      <c r="V1433" s="270"/>
      <c r="W1433" s="270"/>
      <c r="X1433" s="270"/>
      <c r="Y1433" s="270"/>
      <c r="Z1433" s="270"/>
    </row>
    <row r="1434" ht="15.75" customHeight="1">
      <c r="A1434" s="219" t="s">
        <v>2924</v>
      </c>
      <c r="B1434" s="111" t="str">
        <f>VLOOKUP(A1434,Register!B:D,3,FALSE)</f>
        <v>0,18x860x873 BAO BLANK</v>
      </c>
      <c r="C1434" s="525" t="str">
        <f>VLOOKUP(B1434,'Tech. sheet (2)'!A:G,5,FALSE)</f>
        <v>0,18x860x873 2,0/2,8 TH550</v>
      </c>
      <c r="D1434" s="437" t="str">
        <f>VLOOKUP(B1434,'Tech. sheet (2)'!A:G,6,FALSE)</f>
        <v>M-860-873-180TH550F2820-BAO BLANK </v>
      </c>
      <c r="E1434" s="436" t="str">
        <f>VLOOKUP(B1434,'Tech. sheet (2)'!A:H,8,FALSE)</f>
        <v>СКРОЛЛ</v>
      </c>
      <c r="F1434" s="436" t="str">
        <f>VLOOKUP(B1434,'Tech. sheet (2)'!A:J,9,FALSE)</f>
        <v>903х844</v>
      </c>
      <c r="G1434" s="436">
        <f>VLOOKUP(B1434,'Tech. sheet (2)'!A:J,10,FALSE)</f>
        <v>1500</v>
      </c>
      <c r="H1434" s="436">
        <f>VLOOKUP(A1434,Register!B:E,4,FALSE)</f>
        <v>35000</v>
      </c>
      <c r="I1434" s="129">
        <v>45467.0</v>
      </c>
      <c r="J1434" s="270"/>
      <c r="K1434" s="270"/>
      <c r="L1434" s="270"/>
      <c r="M1434" s="270"/>
      <c r="N1434" s="270"/>
      <c r="O1434" s="270"/>
      <c r="P1434" s="270"/>
      <c r="Q1434" s="270"/>
      <c r="R1434" s="270"/>
      <c r="S1434" s="270"/>
      <c r="T1434" s="270"/>
      <c r="U1434" s="270"/>
      <c r="V1434" s="270"/>
      <c r="W1434" s="270"/>
      <c r="X1434" s="270"/>
      <c r="Y1434" s="270"/>
      <c r="Z1434" s="270"/>
    </row>
    <row r="1435" ht="15.75" customHeight="1">
      <c r="A1435" s="111" t="s">
        <v>2929</v>
      </c>
      <c r="B1435" s="111" t="str">
        <f>VLOOKUP(A1435,Register!B:D,3,FALSE)</f>
        <v>0,18x860x873 BAO BLANK</v>
      </c>
      <c r="C1435" s="525" t="str">
        <f>VLOOKUP(B1435,'Tech. sheet (2)'!A:G,5,FALSE)</f>
        <v>0,18x860x873 2,0/2,8 TH550</v>
      </c>
      <c r="D1435" s="437" t="str">
        <f>VLOOKUP(B1435,'Tech. sheet (2)'!A:G,6,FALSE)</f>
        <v>M-860-873-180TH550F2820-BAO BLANK </v>
      </c>
      <c r="E1435" s="436" t="str">
        <f>VLOOKUP(B1435,'Tech. sheet (2)'!A:H,8,FALSE)</f>
        <v>СКРОЛЛ</v>
      </c>
      <c r="F1435" s="436" t="str">
        <f>VLOOKUP(B1435,'Tech. sheet (2)'!A:J,9,FALSE)</f>
        <v>903х844</v>
      </c>
      <c r="G1435" s="436">
        <f>VLOOKUP(B1435,'Tech. sheet (2)'!A:J,10,FALSE)</f>
        <v>1500</v>
      </c>
      <c r="H1435" s="436">
        <f>VLOOKUP(A1435,Register!B:E,4,FALSE)</f>
        <v>30000</v>
      </c>
      <c r="I1435" s="129">
        <v>45467.0</v>
      </c>
      <c r="J1435" s="270"/>
      <c r="K1435" s="270"/>
      <c r="L1435" s="270"/>
      <c r="M1435" s="270"/>
      <c r="N1435" s="270"/>
      <c r="O1435" s="270"/>
      <c r="P1435" s="270"/>
      <c r="Q1435" s="270"/>
      <c r="R1435" s="270"/>
      <c r="S1435" s="270"/>
      <c r="T1435" s="270"/>
      <c r="U1435" s="270"/>
      <c r="V1435" s="270"/>
      <c r="W1435" s="270"/>
      <c r="X1435" s="270"/>
      <c r="Y1435" s="270"/>
      <c r="Z1435" s="270"/>
    </row>
    <row r="1436" ht="15.75" customHeight="1">
      <c r="A1436" s="168" t="s">
        <v>2939</v>
      </c>
      <c r="B1436" s="111" t="str">
        <f>VLOOKUP(A1436,Register!B:D,3,FALSE)</f>
        <v>OT153-ELQ1554A0A BAO</v>
      </c>
      <c r="C1436" s="525" t="str">
        <f>VLOOKUP(B1436,'Tech. sheet (2)'!A:G,5,FALSE)</f>
        <v>0,27x950x876 5,6/2,8 TH435 </v>
      </c>
      <c r="D1436" s="437" t="str">
        <f>VLOOKUP(B1436,'Tech. sheet (2)'!A:G,6,FALSE)</f>
        <v>M-950-876-270TH435F5628-BAO</v>
      </c>
      <c r="E1436" s="436" t="str">
        <f>VLOOKUP(B1436,'Tech. sheet (2)'!A:H,8,FALSE)</f>
        <v>СКРОЛЛ</v>
      </c>
      <c r="F1436" s="436" t="str">
        <f>VLOOKUP(B1436,'Tech. sheet (2)'!A:J,9,FALSE)</f>
        <v>920х935</v>
      </c>
      <c r="G1436" s="436">
        <f>VLOOKUP(B1436,'Tech. sheet (2)'!A:J,10,FALSE)</f>
        <v>1100</v>
      </c>
      <c r="H1436" s="436">
        <f>VLOOKUP(A1436,Register!B:E,4,FALSE)</f>
        <v>20000</v>
      </c>
      <c r="I1436" s="129">
        <v>45471.0</v>
      </c>
      <c r="J1436" s="270"/>
      <c r="K1436" s="270"/>
      <c r="L1436" s="270"/>
      <c r="M1436" s="270"/>
      <c r="N1436" s="270"/>
      <c r="O1436" s="270"/>
      <c r="P1436" s="270"/>
      <c r="Q1436" s="270"/>
      <c r="R1436" s="270"/>
      <c r="S1436" s="270"/>
      <c r="T1436" s="270"/>
      <c r="U1436" s="270"/>
      <c r="V1436" s="270"/>
      <c r="W1436" s="270"/>
      <c r="X1436" s="270"/>
      <c r="Y1436" s="270"/>
      <c r="Z1436" s="270"/>
    </row>
    <row r="1437" ht="15.75" customHeight="1">
      <c r="A1437" s="168" t="s">
        <v>2940</v>
      </c>
      <c r="B1437" s="111" t="str">
        <f>VLOOKUP(A1437,Register!B:D,3,FALSE)</f>
        <v>OT153-20EB05 BAO TEST</v>
      </c>
      <c r="C1437" s="525" t="str">
        <f>VLOOKUP(B1437,'Tech. sheet (2)'!A:G,5,FALSE)</f>
        <v>0,27x950x876 5,6/2,8 TH435 </v>
      </c>
      <c r="D1437" s="437" t="str">
        <f>VLOOKUP(B1437,'Tech. sheet (2)'!A:G,6,FALSE)</f>
        <v>M-950-876-270TH435F5628-BAO</v>
      </c>
      <c r="E1437" s="436" t="str">
        <f>VLOOKUP(B1437,'Tech. sheet (2)'!A:H,8,FALSE)</f>
        <v>СКРОЛЛ</v>
      </c>
      <c r="F1437" s="436" t="str">
        <f>VLOOKUP(B1437,'Tech. sheet (2)'!A:J,9,FALSE)</f>
        <v>920х935</v>
      </c>
      <c r="G1437" s="436">
        <f>VLOOKUP(B1437,'Tech. sheet (2)'!A:J,10,FALSE)</f>
        <v>1100</v>
      </c>
      <c r="H1437" s="436">
        <f>VLOOKUP(A1437,Register!B:E,4,FALSE)</f>
        <v>7500</v>
      </c>
      <c r="I1437" s="129">
        <v>45471.0</v>
      </c>
      <c r="J1437" s="270"/>
      <c r="K1437" s="270"/>
      <c r="L1437" s="270"/>
      <c r="M1437" s="270"/>
      <c r="N1437" s="270"/>
      <c r="O1437" s="270"/>
      <c r="P1437" s="270"/>
      <c r="Q1437" s="270"/>
      <c r="R1437" s="270"/>
      <c r="S1437" s="270"/>
      <c r="T1437" s="270"/>
      <c r="U1437" s="270"/>
      <c r="V1437" s="270"/>
      <c r="W1437" s="270"/>
      <c r="X1437" s="270"/>
      <c r="Y1437" s="270"/>
      <c r="Z1437" s="270"/>
    </row>
    <row r="1438" ht="15.75" customHeight="1">
      <c r="A1438" s="111" t="s">
        <v>2941</v>
      </c>
      <c r="B1438" s="111" t="str">
        <f>VLOOKUP(A1438,Register!B:D,3,FALSE)</f>
        <v>0,14x920x778 RAS 21EK05</v>
      </c>
      <c r="C1438" s="525" t="str">
        <f>VLOOKUP(B1438,'Tech. sheet (2)'!A:G,5,FALSE)</f>
        <v>0,14x920x778 2,8/2,8 TS340</v>
      </c>
      <c r="D1438" s="437" t="str">
        <f>VLOOKUP(B1438,'Tech. sheet (2)'!A:G,6,FALSE)</f>
        <v>M-920-778-140TS340S2828-RAS</v>
      </c>
      <c r="E1438" s="436" t="str">
        <f>VLOOKUP(B1438,'Tech. sheet (2)'!A:H,8,FALSE)</f>
        <v>СКРОЛЛ</v>
      </c>
      <c r="F1438" s="436" t="str">
        <f>VLOOKUP(B1438,'Tech. sheet (2)'!A:J,9,FALSE)</f>
        <v>818х895</v>
      </c>
      <c r="G1438" s="436">
        <f>VLOOKUP(B1438,'Tech. sheet (2)'!A:J,10,FALSE)</f>
        <v>1600</v>
      </c>
      <c r="H1438" s="436">
        <f>VLOOKUP(A1438,Register!B:E,4,FALSE)</f>
        <v>22000</v>
      </c>
      <c r="I1438" s="129">
        <v>45471.0</v>
      </c>
      <c r="J1438" s="270"/>
      <c r="K1438" s="270"/>
      <c r="L1438" s="270"/>
      <c r="M1438" s="270"/>
      <c r="N1438" s="270"/>
      <c r="O1438" s="270"/>
      <c r="P1438" s="270"/>
      <c r="Q1438" s="270"/>
      <c r="R1438" s="270"/>
      <c r="S1438" s="270"/>
      <c r="T1438" s="270"/>
      <c r="U1438" s="270"/>
      <c r="V1438" s="270"/>
      <c r="W1438" s="270"/>
      <c r="X1438" s="270"/>
      <c r="Y1438" s="270"/>
      <c r="Z1438" s="270"/>
    </row>
    <row r="1439" ht="15.75" customHeight="1">
      <c r="A1439" s="111" t="s">
        <v>2942</v>
      </c>
      <c r="B1439" s="111" t="str">
        <f>VLOOKUP(A1439,Register!B:D,3,FALSE)</f>
        <v>0,14x975x925 G/C USK</v>
      </c>
      <c r="C1439" s="525" t="str">
        <f>VLOOKUP(B1439,'Tech. sheet (2)'!A:G,5,FALSE)</f>
        <v>0,14x975x925 2,8/2,8 TS550</v>
      </c>
      <c r="D1439" s="437" t="str">
        <f>VLOOKUP(B1439,'Tech. sheet (2)'!A:G,6,FALSE)</f>
        <v>T-975-925-140TS550S2828-USK</v>
      </c>
      <c r="E1439" s="436" t="str">
        <f>VLOOKUP(B1439,'Tech. sheet (2)'!A:H,8,FALSE)</f>
        <v>ПРЯМ</v>
      </c>
      <c r="F1439" s="436" t="str">
        <f>VLOOKUP(B1439,'Tech. sheet (2)'!A:J,9,FALSE)</f>
        <v>900 х 950</v>
      </c>
      <c r="G1439" s="436">
        <f>VLOOKUP(B1439,'Tech. sheet (2)'!A:J,10,FALSE)</f>
        <v>1500</v>
      </c>
      <c r="H1439" s="436">
        <f>VLOOKUP(A1439,Register!B:E,4,FALSE)</f>
        <v>38000</v>
      </c>
      <c r="I1439" s="129">
        <v>45471.0</v>
      </c>
      <c r="J1439" s="270"/>
      <c r="K1439" s="270"/>
      <c r="L1439" s="270"/>
      <c r="M1439" s="270"/>
      <c r="N1439" s="270"/>
      <c r="O1439" s="270"/>
      <c r="P1439" s="270"/>
      <c r="Q1439" s="270"/>
      <c r="R1439" s="270"/>
      <c r="S1439" s="270"/>
      <c r="T1439" s="270"/>
      <c r="U1439" s="270"/>
      <c r="V1439" s="270"/>
      <c r="W1439" s="270"/>
      <c r="X1439" s="270"/>
      <c r="Y1439" s="270"/>
      <c r="Z1439" s="270"/>
    </row>
    <row r="1440" ht="15.75" customHeight="1">
      <c r="A1440" s="111" t="s">
        <v>2943</v>
      </c>
      <c r="B1440" s="111" t="str">
        <f>VLOOKUP(A1440,Register!B:D,3,FALSE)</f>
        <v>0,17x838x942 ALU/С BAO</v>
      </c>
      <c r="C1440" s="525" t="str">
        <f>VLOOKUP(B1440,'Tech. sheet (2)'!A:G,5,FALSE)</f>
        <v>0,17x838x942 2,0/2,8 TH550</v>
      </c>
      <c r="D1440" s="437" t="str">
        <f>VLOOKUP(B1440,'Tech. sheet (2)'!A:G,6,FALSE)</f>
        <v>T-838-942-170TH550F2820-BAO</v>
      </c>
      <c r="E1440" s="436" t="str">
        <f>VLOOKUP(B1440,'Tech. sheet (2)'!A:H,8,FALSE)</f>
        <v>ПРЯМ</v>
      </c>
      <c r="F1440" s="436" t="str">
        <f>VLOOKUP(B1440,'Tech. sheet (2)'!A:J,9,FALSE)</f>
        <v>917х813</v>
      </c>
      <c r="G1440" s="436">
        <f>VLOOKUP(B1440,'Tech. sheet (2)'!A:J,10,FALSE)</f>
        <v>1500</v>
      </c>
      <c r="H1440" s="436">
        <f>VLOOKUP(A1440,Register!B:E,4,FALSE)</f>
        <v>40000</v>
      </c>
      <c r="I1440" s="129">
        <v>45474.0</v>
      </c>
      <c r="J1440" s="270"/>
      <c r="K1440" s="270"/>
      <c r="L1440" s="270"/>
      <c r="M1440" s="270"/>
      <c r="N1440" s="270"/>
      <c r="O1440" s="270"/>
      <c r="P1440" s="270"/>
      <c r="Q1440" s="270"/>
      <c r="R1440" s="270"/>
      <c r="S1440" s="270"/>
      <c r="T1440" s="270"/>
      <c r="U1440" s="270"/>
      <c r="V1440" s="270"/>
      <c r="W1440" s="270"/>
      <c r="X1440" s="270"/>
      <c r="Y1440" s="270"/>
      <c r="Z1440" s="270"/>
    </row>
    <row r="1441" ht="15.75" customHeight="1">
      <c r="A1441" s="111" t="s">
        <v>2944</v>
      </c>
      <c r="B1441" s="111" t="str">
        <f>VLOOKUP(A1441,Register!B:D,3,FALSE)</f>
        <v>0,17x838x942 ALU/С BAO</v>
      </c>
      <c r="C1441" s="525" t="str">
        <f>VLOOKUP(B1441,'Tech. sheet (2)'!A:G,5,FALSE)</f>
        <v>0,17x838x942 2,0/2,8 TH550</v>
      </c>
      <c r="D1441" s="437" t="str">
        <f>VLOOKUP(B1441,'Tech. sheet (2)'!A:G,6,FALSE)</f>
        <v>T-838-942-170TH550F2820-BAO</v>
      </c>
      <c r="E1441" s="436" t="str">
        <f>VLOOKUP(B1441,'Tech. sheet (2)'!A:H,8,FALSE)</f>
        <v>ПРЯМ</v>
      </c>
      <c r="F1441" s="436" t="str">
        <f>VLOOKUP(B1441,'Tech. sheet (2)'!A:J,9,FALSE)</f>
        <v>917х813</v>
      </c>
      <c r="G1441" s="436">
        <f>VLOOKUP(B1441,'Tech. sheet (2)'!A:J,10,FALSE)</f>
        <v>1500</v>
      </c>
      <c r="H1441" s="436">
        <f>VLOOKUP(A1441,Register!B:E,4,FALSE)</f>
        <v>20000</v>
      </c>
      <c r="I1441" s="129">
        <v>45474.0</v>
      </c>
      <c r="J1441" s="270"/>
      <c r="K1441" s="270"/>
      <c r="L1441" s="270"/>
      <c r="M1441" s="270"/>
      <c r="N1441" s="270"/>
      <c r="O1441" s="270"/>
      <c r="P1441" s="270"/>
      <c r="Q1441" s="270"/>
      <c r="R1441" s="270"/>
      <c r="S1441" s="270"/>
      <c r="T1441" s="270"/>
      <c r="U1441" s="270"/>
      <c r="V1441" s="270"/>
      <c r="W1441" s="270"/>
      <c r="X1441" s="270"/>
      <c r="Y1441" s="270"/>
      <c r="Z1441" s="270"/>
    </row>
    <row r="1442" ht="15.75" customHeight="1">
      <c r="A1442" s="111" t="s">
        <v>2945</v>
      </c>
      <c r="B1442" s="111" t="str">
        <f>VLOOKUP(A1442,Register!B:D,3,FALSE)</f>
        <v>0,18x850x942 BAO BLANK</v>
      </c>
      <c r="C1442" s="525" t="str">
        <f>VLOOKUP(B1442,'Tech. sheet (2)'!A:G,5,FALSE)</f>
        <v>0,18x850x942 2,8/2,8 TH435</v>
      </c>
      <c r="D1442" s="437" t="str">
        <f>VLOOKUP(B1442,'Tech. sheet (2)'!A:G,6,FALSE)</f>
        <v>T-850-942-180TH435S2828-BAO BLANK</v>
      </c>
      <c r="E1442" s="436" t="str">
        <f>VLOOKUP(B1442,'Tech. sheet (2)'!A:H,8,FALSE)</f>
        <v>ПРЯМ</v>
      </c>
      <c r="F1442" s="436" t="str">
        <f>VLOOKUP(B1442,'Tech. sheet (2)'!A:J,9,FALSE)</f>
        <v>917х813</v>
      </c>
      <c r="G1442" s="436">
        <f>VLOOKUP(B1442,'Tech. sheet (2)'!A:J,10,FALSE)</f>
        <v>1500</v>
      </c>
      <c r="H1442" s="436">
        <f>VLOOKUP(A1442,Register!B:E,4,FALSE)</f>
        <v>5000</v>
      </c>
      <c r="I1442" s="129">
        <v>45474.0</v>
      </c>
      <c r="J1442" s="270"/>
      <c r="K1442" s="270"/>
      <c r="L1442" s="270"/>
      <c r="M1442" s="270"/>
      <c r="N1442" s="270"/>
      <c r="O1442" s="270"/>
      <c r="P1442" s="270"/>
      <c r="Q1442" s="270"/>
      <c r="R1442" s="270"/>
      <c r="S1442" s="270"/>
      <c r="T1442" s="270"/>
      <c r="U1442" s="270"/>
      <c r="V1442" s="270"/>
      <c r="W1442" s="270"/>
      <c r="X1442" s="270"/>
      <c r="Y1442" s="270"/>
      <c r="Z1442" s="270"/>
    </row>
    <row r="1443" ht="15.75" customHeight="1">
      <c r="A1443" s="111" t="s">
        <v>2947</v>
      </c>
      <c r="B1443" s="111" t="str">
        <f>VLOOKUP(A1443,Register!B:D,3,FALSE)</f>
        <v>0,17x902x942 HBI BLANK</v>
      </c>
      <c r="C1443" s="525" t="str">
        <f>VLOOKUP(B1443,'Tech. sheet (2)'!A:G,5,FALSE)</f>
        <v>0,17x902x942 2,8/2,8 TS550</v>
      </c>
      <c r="D1443" s="437" t="str">
        <f>VLOOKUP(B1443,'Tech. sheet (2)'!A:G,6,FALSE)</f>
        <v>T-902-942-170TS550F2828-HBI BLANK</v>
      </c>
      <c r="E1443" s="436" t="str">
        <f>VLOOKUP(B1443,'Tech. sheet (2)'!A:H,8,FALSE)</f>
        <v>ПРЯМ</v>
      </c>
      <c r="F1443" s="436" t="str">
        <f>VLOOKUP(B1443,'Tech. sheet (2)'!A:J,9,FALSE)</f>
        <v>932х870</v>
      </c>
      <c r="G1443" s="436">
        <f>VLOOKUP(B1443,'Tech. sheet (2)'!A:J,10,FALSE)</f>
        <v>1500</v>
      </c>
      <c r="H1443" s="436">
        <f>VLOOKUP(A1443,Register!B:E,4,FALSE)</f>
        <v>9000</v>
      </c>
      <c r="I1443" s="129">
        <v>45474.0</v>
      </c>
      <c r="J1443" s="270"/>
      <c r="K1443" s="270"/>
      <c r="L1443" s="270"/>
      <c r="M1443" s="270"/>
      <c r="N1443" s="270"/>
      <c r="O1443" s="270"/>
      <c r="P1443" s="270"/>
      <c r="Q1443" s="270"/>
      <c r="R1443" s="270"/>
      <c r="S1443" s="270"/>
      <c r="T1443" s="270"/>
      <c r="U1443" s="270"/>
      <c r="V1443" s="270"/>
      <c r="W1443" s="270"/>
      <c r="X1443" s="270"/>
      <c r="Y1443" s="270"/>
      <c r="Z1443" s="270"/>
    </row>
    <row r="1444" ht="15.75" customHeight="1">
      <c r="A1444" s="141" t="s">
        <v>2918</v>
      </c>
      <c r="B1444" s="111" t="str">
        <f>VLOOKUP(A1444,Register!B:D,3,FALSE)</f>
        <v>OT099 Alu/G 0,20 BAO</v>
      </c>
      <c r="C1444" s="525" t="str">
        <f>VLOOKUP(B1444,'Tech. sheet (2)'!A:G,5,FALSE)</f>
        <v>0,20x838x941, 2,8/2,8 TH550</v>
      </c>
      <c r="D1444" s="437" t="str">
        <f>VLOOKUP(B1444,'Tech. sheet (2)'!A:G,6,FALSE)</f>
        <v>M-838-941,7-200TH550S2828-BAO BLANK</v>
      </c>
      <c r="E1444" s="436" t="str">
        <f>VLOOKUP(B1444,'Tech. sheet (2)'!A:H,8,FALSE)</f>
        <v>СКРОЛЛ</v>
      </c>
      <c r="F1444" s="436" t="str">
        <f>VLOOKUP(B1444,'Tech. sheet (2)'!A:J,9,FALSE)</f>
        <v>917x813</v>
      </c>
      <c r="G1444" s="436">
        <f>VLOOKUP(B1444,'Tech. sheet (2)'!A:J,10,FALSE)</f>
        <v>1500</v>
      </c>
      <c r="H1444" s="436">
        <f>VLOOKUP(A1444,Register!B:E,4,FALSE)</f>
        <v>30000</v>
      </c>
      <c r="I1444" s="129">
        <v>45474.0</v>
      </c>
      <c r="J1444" s="270"/>
      <c r="K1444" s="270"/>
      <c r="L1444" s="270"/>
      <c r="M1444" s="270"/>
      <c r="N1444" s="270"/>
      <c r="O1444" s="270"/>
      <c r="P1444" s="270"/>
      <c r="Q1444" s="270"/>
      <c r="R1444" s="270"/>
      <c r="S1444" s="270"/>
      <c r="T1444" s="270"/>
      <c r="U1444" s="270"/>
      <c r="V1444" s="270"/>
      <c r="W1444" s="270"/>
      <c r="X1444" s="270"/>
      <c r="Y1444" s="270"/>
      <c r="Z1444" s="270"/>
    </row>
    <row r="1445" ht="15.75" customHeight="1">
      <c r="A1445" s="168" t="s">
        <v>2939</v>
      </c>
      <c r="B1445" s="111" t="str">
        <f>VLOOKUP(A1445,Register!B:D,3,FALSE)</f>
        <v>OT153-ELQ1554A0A BAO</v>
      </c>
      <c r="C1445" s="525" t="str">
        <f>VLOOKUP(B1445,'Tech. sheet (2)'!A:G,5,FALSE)</f>
        <v>0,27x950x876 5,6/2,8 TH435 </v>
      </c>
      <c r="D1445" s="437" t="str">
        <f>VLOOKUP(B1445,'Tech. sheet (2)'!A:G,6,FALSE)</f>
        <v>M-950-876-270TH435F5628-BAO</v>
      </c>
      <c r="E1445" s="436" t="str">
        <f>VLOOKUP(B1445,'Tech. sheet (2)'!A:H,8,FALSE)</f>
        <v>СКРОЛЛ</v>
      </c>
      <c r="F1445" s="436" t="str">
        <f>VLOOKUP(B1445,'Tech. sheet (2)'!A:J,9,FALSE)</f>
        <v>920х935</v>
      </c>
      <c r="G1445" s="436">
        <f>VLOOKUP(B1445,'Tech. sheet (2)'!A:J,10,FALSE)</f>
        <v>1100</v>
      </c>
      <c r="H1445" s="436">
        <f>VLOOKUP(A1445,Register!B:E,4,FALSE)</f>
        <v>20000</v>
      </c>
      <c r="I1445" s="129">
        <v>45475.0</v>
      </c>
      <c r="J1445" s="270"/>
      <c r="K1445" s="270"/>
      <c r="L1445" s="270"/>
      <c r="M1445" s="270"/>
      <c r="N1445" s="270"/>
      <c r="O1445" s="270"/>
      <c r="P1445" s="270"/>
      <c r="Q1445" s="270"/>
      <c r="R1445" s="270"/>
      <c r="S1445" s="270"/>
      <c r="T1445" s="270"/>
      <c r="U1445" s="270"/>
      <c r="V1445" s="270"/>
      <c r="W1445" s="270"/>
      <c r="X1445" s="270"/>
      <c r="Y1445" s="270"/>
      <c r="Z1445" s="270"/>
    </row>
    <row r="1446" ht="15.75" customHeight="1">
      <c r="A1446" s="168" t="s">
        <v>2940</v>
      </c>
      <c r="B1446" s="111" t="str">
        <f>VLOOKUP(A1446,Register!B:D,3,FALSE)</f>
        <v>OT153-20EB05 BAO TEST</v>
      </c>
      <c r="C1446" s="525" t="str">
        <f>VLOOKUP(B1446,'Tech. sheet (2)'!A:G,5,FALSE)</f>
        <v>0,27x950x876 5,6/2,8 TH435 </v>
      </c>
      <c r="D1446" s="437" t="str">
        <f>VLOOKUP(B1446,'Tech. sheet (2)'!A:G,6,FALSE)</f>
        <v>M-950-876-270TH435F5628-BAO</v>
      </c>
      <c r="E1446" s="436" t="str">
        <f>VLOOKUP(B1446,'Tech. sheet (2)'!A:H,8,FALSE)</f>
        <v>СКРОЛЛ</v>
      </c>
      <c r="F1446" s="436" t="str">
        <f>VLOOKUP(B1446,'Tech. sheet (2)'!A:J,9,FALSE)</f>
        <v>920х935</v>
      </c>
      <c r="G1446" s="436">
        <f>VLOOKUP(B1446,'Tech. sheet (2)'!A:J,10,FALSE)</f>
        <v>1100</v>
      </c>
      <c r="H1446" s="436">
        <f>VLOOKUP(A1446,Register!B:E,4,FALSE)</f>
        <v>7500</v>
      </c>
      <c r="I1446" s="129">
        <v>45475.0</v>
      </c>
      <c r="J1446" s="270"/>
      <c r="K1446" s="270"/>
      <c r="L1446" s="270"/>
      <c r="M1446" s="270"/>
      <c r="N1446" s="270"/>
      <c r="O1446" s="270"/>
      <c r="P1446" s="270"/>
      <c r="Q1446" s="270"/>
      <c r="R1446" s="270"/>
      <c r="S1446" s="270"/>
      <c r="T1446" s="270"/>
      <c r="U1446" s="270"/>
      <c r="V1446" s="270"/>
      <c r="W1446" s="270"/>
      <c r="X1446" s="270"/>
      <c r="Y1446" s="270"/>
      <c r="Z1446" s="270"/>
    </row>
    <row r="1447" ht="15.75" customHeight="1">
      <c r="A1447" s="111" t="s">
        <v>2948</v>
      </c>
      <c r="B1447" s="111" t="str">
        <f>VLOOKUP(A1447,Register!B:D,3,FALSE)</f>
        <v>0,17х922х868 USK TH550 BLANK</v>
      </c>
      <c r="C1447" s="525" t="str">
        <f>VLOOKUP(B1447,'Tech. sheet (2)'!A:G,5,FALSE)</f>
        <v>0,17x922x868 2,8/2,8 TH550</v>
      </c>
      <c r="D1447" s="437" t="str">
        <f>VLOOKUP(B1447,'Tech. sheet (2)'!A:G,6,FALSE)</f>
        <v>M-922-868-170TH550F2828-USK BLANK</v>
      </c>
      <c r="E1447" s="436" t="str">
        <f>VLOOKUP(B1447,'Tech. sheet (2)'!A:H,8,FALSE)</f>
        <v>СКРОЛЛ</v>
      </c>
      <c r="F1447" s="436" t="str">
        <f>VLOOKUP(B1447,'Tech. sheet (2)'!A:J,9,FALSE)</f>
        <v>884х850</v>
      </c>
      <c r="G1447" s="436">
        <f>VLOOKUP(B1447,'Tech. sheet (2)'!A:J,10,FALSE)</f>
        <v>1500</v>
      </c>
      <c r="H1447" s="436">
        <f>VLOOKUP(A1447,Register!B:E,4,FALSE)</f>
        <v>29000</v>
      </c>
      <c r="I1447" s="129">
        <v>45475.0</v>
      </c>
      <c r="J1447" s="270"/>
      <c r="K1447" s="270"/>
      <c r="L1447" s="270"/>
      <c r="M1447" s="270"/>
      <c r="N1447" s="270"/>
      <c r="O1447" s="270"/>
      <c r="P1447" s="270"/>
      <c r="Q1447" s="270"/>
      <c r="R1447" s="270"/>
      <c r="S1447" s="270"/>
      <c r="T1447" s="270"/>
      <c r="U1447" s="270"/>
      <c r="V1447" s="270"/>
      <c r="W1447" s="270"/>
      <c r="X1447" s="270"/>
      <c r="Y1447" s="270"/>
      <c r="Z1447" s="270"/>
    </row>
    <row r="1448" ht="15.75" customHeight="1">
      <c r="A1448" s="111" t="s">
        <v>2949</v>
      </c>
      <c r="B1448" s="111" t="str">
        <f>VLOOKUP(A1448,Register!B:D,3,FALSE)</f>
        <v>0,18x896x795 BAO W/С</v>
      </c>
      <c r="C1448" s="525" t="str">
        <f>VLOOKUP(B1448,'Tech. sheet (2)'!A:G,5,FALSE)</f>
        <v>0,18x896x795 2,8/5,0 TH550</v>
      </c>
      <c r="D1448" s="437" t="str">
        <f>VLOOKUP(B1448,'Tech. sheet (2)'!A:G,6,FALSE)</f>
        <v>T-896-795-180TH550F2850-BAO</v>
      </c>
      <c r="E1448" s="436" t="str">
        <f>VLOOKUP(B1448,'Tech. sheet (2)'!A:H,8,FALSE)</f>
        <v>ПРЯМ</v>
      </c>
      <c r="F1448" s="436" t="str">
        <f>VLOOKUP(B1448,'Tech. sheet (2)'!A:J,9,FALSE)</f>
        <v>770х869</v>
      </c>
      <c r="G1448" s="436">
        <f>VLOOKUP(B1448,'Tech. sheet (2)'!A:J,10,FALSE)</f>
        <v>1500</v>
      </c>
      <c r="H1448" s="436">
        <f>VLOOKUP(A1448,Register!B:E,4,FALSE)</f>
        <v>40000</v>
      </c>
      <c r="I1448" s="129">
        <v>45475.0</v>
      </c>
      <c r="J1448" s="270"/>
      <c r="K1448" s="270"/>
      <c r="L1448" s="270"/>
      <c r="M1448" s="270"/>
      <c r="N1448" s="270"/>
      <c r="O1448" s="270"/>
      <c r="P1448" s="270"/>
      <c r="Q1448" s="270"/>
      <c r="R1448" s="270"/>
      <c r="S1448" s="270"/>
      <c r="T1448" s="270"/>
      <c r="U1448" s="270"/>
      <c r="V1448" s="270"/>
      <c r="W1448" s="270"/>
      <c r="X1448" s="270"/>
      <c r="Y1448" s="270"/>
      <c r="Z1448" s="270"/>
    </row>
    <row r="1449" ht="15.75" customHeight="1">
      <c r="A1449" s="111" t="s">
        <v>2950</v>
      </c>
      <c r="B1449" s="111" t="str">
        <f>VLOOKUP(A1449,Register!B:D,3,FALSE)</f>
        <v>0,18x896x795 BAO W/С</v>
      </c>
      <c r="C1449" s="525" t="str">
        <f>VLOOKUP(B1449,'Tech. sheet (2)'!A:G,5,FALSE)</f>
        <v>0,18x896x795 2,8/5,0 TH550</v>
      </c>
      <c r="D1449" s="437" t="str">
        <f>VLOOKUP(B1449,'Tech. sheet (2)'!A:G,6,FALSE)</f>
        <v>T-896-795-180TH550F2850-BAO</v>
      </c>
      <c r="E1449" s="436" t="str">
        <f>VLOOKUP(B1449,'Tech. sheet (2)'!A:H,8,FALSE)</f>
        <v>ПРЯМ</v>
      </c>
      <c r="F1449" s="436" t="str">
        <f>VLOOKUP(B1449,'Tech. sheet (2)'!A:J,9,FALSE)</f>
        <v>770х869</v>
      </c>
      <c r="G1449" s="436">
        <f>VLOOKUP(B1449,'Tech. sheet (2)'!A:J,10,FALSE)</f>
        <v>1500</v>
      </c>
      <c r="H1449" s="436">
        <f>VLOOKUP(A1449,Register!B:E,4,FALSE)</f>
        <v>40000</v>
      </c>
      <c r="I1449" s="129">
        <v>45476.0</v>
      </c>
      <c r="J1449" s="270"/>
      <c r="K1449" s="270"/>
      <c r="L1449" s="270"/>
      <c r="M1449" s="270"/>
      <c r="N1449" s="270"/>
      <c r="O1449" s="270"/>
      <c r="P1449" s="270"/>
      <c r="Q1449" s="270"/>
      <c r="R1449" s="270"/>
      <c r="S1449" s="270"/>
      <c r="T1449" s="270"/>
      <c r="U1449" s="270"/>
      <c r="V1449" s="270"/>
      <c r="W1449" s="270"/>
      <c r="X1449" s="270"/>
      <c r="Y1449" s="270"/>
      <c r="Z1449" s="270"/>
    </row>
    <row r="1450" ht="15.75" customHeight="1">
      <c r="A1450" s="111" t="s">
        <v>2951</v>
      </c>
      <c r="B1450" s="111" t="str">
        <f>VLOOKUP(A1450,Register!B:D,3,FALSE)</f>
        <v>0,18x896x795 BAO W/С</v>
      </c>
      <c r="C1450" s="525" t="str">
        <f>VLOOKUP(B1450,'Tech. sheet (2)'!A:G,5,FALSE)</f>
        <v>0,18x896x795 2,8/5,0 TH550</v>
      </c>
      <c r="D1450" s="437" t="str">
        <f>VLOOKUP(B1450,'Tech. sheet (2)'!A:G,6,FALSE)</f>
        <v>T-896-795-180TH550F2850-BAO</v>
      </c>
      <c r="E1450" s="436" t="str">
        <f>VLOOKUP(B1450,'Tech. sheet (2)'!A:H,8,FALSE)</f>
        <v>ПРЯМ</v>
      </c>
      <c r="F1450" s="436" t="str">
        <f>VLOOKUP(B1450,'Tech. sheet (2)'!A:J,9,FALSE)</f>
        <v>770х869</v>
      </c>
      <c r="G1450" s="436">
        <f>VLOOKUP(B1450,'Tech. sheet (2)'!A:J,10,FALSE)</f>
        <v>1500</v>
      </c>
      <c r="H1450" s="436">
        <f>VLOOKUP(A1450,Register!B:E,4,FALSE)</f>
        <v>40000</v>
      </c>
      <c r="I1450" s="129">
        <v>45476.0</v>
      </c>
      <c r="J1450" s="270"/>
      <c r="K1450" s="270"/>
      <c r="L1450" s="270"/>
      <c r="M1450" s="270"/>
      <c r="N1450" s="270"/>
      <c r="O1450" s="270"/>
      <c r="P1450" s="270"/>
      <c r="Q1450" s="270"/>
      <c r="R1450" s="270"/>
      <c r="S1450" s="270"/>
      <c r="T1450" s="270"/>
      <c r="U1450" s="270"/>
      <c r="V1450" s="270"/>
      <c r="W1450" s="270"/>
      <c r="X1450" s="270"/>
      <c r="Y1450" s="270"/>
      <c r="Z1450" s="270"/>
    </row>
    <row r="1451" ht="15.75" customHeight="1">
      <c r="A1451" s="111" t="s">
        <v>2952</v>
      </c>
      <c r="B1451" s="111" t="str">
        <f>VLOOKUP(A1451,Register!B:D,3,FALSE)</f>
        <v>OT070-ELQ7013A9A  BAO</v>
      </c>
      <c r="C1451" s="525" t="str">
        <f>VLOOKUP(B1451,'Tech. sheet (2)'!A:G,5,FALSE)</f>
        <v>0,17x922x868 2,8/2,8 TH580</v>
      </c>
      <c r="D1451" s="437" t="str">
        <f>VLOOKUP(B1451,'Tech. sheet (2)'!A:G,6,FALSE)</f>
        <v>M-922-868-170TH580S2828-BAO  </v>
      </c>
      <c r="E1451" s="436" t="str">
        <f>VLOOKUP(B1451,'Tech. sheet (2)'!A:H,8,FALSE)</f>
        <v>СКРОЛЛ</v>
      </c>
      <c r="F1451" s="436" t="str">
        <f>VLOOKUP(B1451,'Tech. sheet (2)'!A:J,9,FALSE)</f>
        <v>884х850</v>
      </c>
      <c r="G1451" s="436">
        <f>VLOOKUP(B1451,'Tech. sheet (2)'!A:J,10,FALSE)</f>
        <v>1500</v>
      </c>
      <c r="H1451" s="436">
        <f>VLOOKUP(A1451,Register!B:E,4,FALSE)</f>
        <v>20000</v>
      </c>
      <c r="I1451" s="129">
        <v>45476.0</v>
      </c>
      <c r="J1451" s="270"/>
      <c r="K1451" s="270"/>
      <c r="L1451" s="270"/>
      <c r="M1451" s="270"/>
      <c r="N1451" s="270"/>
      <c r="O1451" s="270"/>
      <c r="P1451" s="270"/>
      <c r="Q1451" s="270"/>
      <c r="R1451" s="270"/>
      <c r="S1451" s="270"/>
      <c r="T1451" s="270"/>
      <c r="U1451" s="270"/>
      <c r="V1451" s="270"/>
      <c r="W1451" s="270"/>
      <c r="X1451" s="270"/>
      <c r="Y1451" s="270"/>
      <c r="Z1451" s="270"/>
    </row>
    <row r="1452" ht="15.75" customHeight="1">
      <c r="A1452" s="111" t="s">
        <v>2955</v>
      </c>
      <c r="B1452" s="111" t="str">
        <f>VLOOKUP(A1452,Register!B:D,3,FALSE)</f>
        <v>OT070-ELQ7013A4A BAO</v>
      </c>
      <c r="C1452" s="525" t="str">
        <f>VLOOKUP(B1452,'Tech. sheet (2)'!A:G,5,FALSE)</f>
        <v>0,16x922x868 2,0/2,0 TH520</v>
      </c>
      <c r="D1452" s="437" t="str">
        <f>VLOOKUP(B1452,'Tech. sheet (2)'!A:G,6,FALSE)</f>
        <v>M-922-868-160TH520F2020-BAO</v>
      </c>
      <c r="E1452" s="436" t="str">
        <f>VLOOKUP(B1452,'Tech. sheet (2)'!A:H,8,FALSE)</f>
        <v>СКРОЛЛ</v>
      </c>
      <c r="F1452" s="436" t="str">
        <f>VLOOKUP(B1452,'Tech. sheet (2)'!A:J,9,FALSE)</f>
        <v>884х850</v>
      </c>
      <c r="G1452" s="436">
        <f>VLOOKUP(B1452,'Tech. sheet (2)'!A:J,10,FALSE)</f>
        <v>1500</v>
      </c>
      <c r="H1452" s="436">
        <f>VLOOKUP(A1452,Register!B:E,4,FALSE)</f>
        <v>23000</v>
      </c>
      <c r="I1452" s="129"/>
      <c r="J1452" s="270"/>
      <c r="K1452" s="270"/>
      <c r="L1452" s="270"/>
      <c r="M1452" s="270"/>
      <c r="N1452" s="270"/>
      <c r="O1452" s="270"/>
      <c r="P1452" s="270"/>
      <c r="Q1452" s="270"/>
      <c r="R1452" s="270"/>
      <c r="S1452" s="270"/>
      <c r="T1452" s="270"/>
      <c r="U1452" s="270"/>
      <c r="V1452" s="270"/>
      <c r="W1452" s="270"/>
      <c r="X1452" s="270"/>
      <c r="Y1452" s="270"/>
      <c r="Z1452" s="270"/>
    </row>
    <row r="1453" ht="15.75" customHeight="1">
      <c r="A1453" s="111" t="s">
        <v>2956</v>
      </c>
      <c r="B1453" s="111" t="str">
        <f>VLOOKUP(A1453,Register!B:D,3,FALSE)</f>
        <v>0,17x959x901 USK BLANK</v>
      </c>
      <c r="C1453" s="525" t="str">
        <f>VLOOKUP(B1453,'Tech. sheet (2)'!A:G,5,FALSE)</f>
        <v>0,17x959x901 2,8/2,8 TH550</v>
      </c>
      <c r="D1453" s="437" t="str">
        <f>VLOOKUP(B1453,'Tech. sheet (2)'!A:G,6,FALSE)</f>
        <v>M-959-901-170TH550F2828-USK BLANK </v>
      </c>
      <c r="E1453" s="436" t="str">
        <f>VLOOKUP(B1453,'Tech. sheet (2)'!A:H,8,FALSE)</f>
        <v>СКРОЛЛ</v>
      </c>
      <c r="F1453" s="436" t="str">
        <f>VLOOKUP(B1453,'Tech. sheet (2)'!A:J,9,FALSE)</f>
        <v>920х935</v>
      </c>
      <c r="G1453" s="436">
        <f>VLOOKUP(B1453,'Tech. sheet (2)'!A:J,10,FALSE)</f>
        <v>1500</v>
      </c>
      <c r="H1453" s="436">
        <f>VLOOKUP(A1453,Register!B:E,4,FALSE)</f>
        <v>17000</v>
      </c>
      <c r="I1453" s="129"/>
      <c r="J1453" s="270"/>
      <c r="K1453" s="270"/>
      <c r="L1453" s="270"/>
      <c r="M1453" s="270"/>
      <c r="N1453" s="270"/>
      <c r="O1453" s="270"/>
      <c r="P1453" s="270"/>
      <c r="Q1453" s="270"/>
      <c r="R1453" s="270"/>
      <c r="S1453" s="270"/>
      <c r="T1453" s="270"/>
      <c r="U1453" s="270"/>
      <c r="V1453" s="270"/>
      <c r="W1453" s="270"/>
      <c r="X1453" s="270"/>
      <c r="Y1453" s="270"/>
      <c r="Z1453" s="270"/>
    </row>
    <row r="1454" ht="15.75" customHeight="1">
      <c r="A1454" s="111" t="s">
        <v>2957</v>
      </c>
      <c r="B1454" s="111" t="str">
        <f>VLOOKUP(A1454,Register!B:D,3,FALSE)</f>
        <v>OT062-ELQ6216A3A USK</v>
      </c>
      <c r="C1454" s="525" t="str">
        <f>VLOOKUP(B1454,'Tech. sheet (2)'!A:G,5,FALSE)</f>
        <v>0,16x954x848 2,8/2,8 TH520</v>
      </c>
      <c r="D1454" s="437" t="str">
        <f>VLOOKUP(B1454,'Tech. sheet (2)'!A:G,6,FALSE)</f>
        <v>M-954-848-160TH520S2828-USK</v>
      </c>
      <c r="E1454" s="436" t="str">
        <f>VLOOKUP(B1454,'Tech. sheet (2)'!A:H,8,FALSE)</f>
        <v>СКРОЛЛ</v>
      </c>
      <c r="F1454" s="436" t="str">
        <f>VLOOKUP(B1454,'Tech. sheet (2)'!A:J,9,FALSE)</f>
        <v>830x917</v>
      </c>
      <c r="G1454" s="436">
        <f>VLOOKUP(B1454,'Tech. sheet (2)'!A:J,10,FALSE)</f>
        <v>1500</v>
      </c>
      <c r="H1454" s="436">
        <f>VLOOKUP(A1454,Register!B:E,4,FALSE)</f>
        <v>10000</v>
      </c>
      <c r="I1454" s="129"/>
      <c r="J1454" s="270"/>
      <c r="K1454" s="270"/>
      <c r="L1454" s="270"/>
      <c r="M1454" s="270"/>
      <c r="N1454" s="270"/>
      <c r="O1454" s="270"/>
      <c r="P1454" s="270"/>
      <c r="Q1454" s="270"/>
      <c r="R1454" s="270"/>
      <c r="S1454" s="270"/>
      <c r="T1454" s="270"/>
      <c r="U1454" s="270"/>
      <c r="V1454" s="270"/>
      <c r="W1454" s="270"/>
      <c r="X1454" s="270"/>
      <c r="Y1454" s="270"/>
      <c r="Z1454" s="270"/>
    </row>
    <row r="1455" ht="15.75" customHeight="1">
      <c r="A1455" s="111" t="s">
        <v>2959</v>
      </c>
      <c r="B1455" s="111" t="str">
        <f>VLOOKUP(A1455,Register!B:D,3,FALSE)</f>
        <v>OT062-ELQ6216A3A USK</v>
      </c>
      <c r="C1455" s="525" t="str">
        <f>VLOOKUP(B1455,'Tech. sheet (2)'!A:G,5,FALSE)</f>
        <v>0,16x954x848 2,8/2,8 TH520</v>
      </c>
      <c r="D1455" s="437" t="str">
        <f>VLOOKUP(B1455,'Tech. sheet (2)'!A:G,6,FALSE)</f>
        <v>M-954-848-160TH520S2828-USK</v>
      </c>
      <c r="E1455" s="436" t="str">
        <f>VLOOKUP(B1455,'Tech. sheet (2)'!A:H,8,FALSE)</f>
        <v>СКРОЛЛ</v>
      </c>
      <c r="F1455" s="436" t="str">
        <f>VLOOKUP(B1455,'Tech. sheet (2)'!A:J,9,FALSE)</f>
        <v>830x917</v>
      </c>
      <c r="G1455" s="436">
        <f>VLOOKUP(B1455,'Tech. sheet (2)'!A:J,10,FALSE)</f>
        <v>1500</v>
      </c>
      <c r="H1455" s="436">
        <f>VLOOKUP(A1455,Register!B:E,4,FALSE)</f>
        <v>35000</v>
      </c>
      <c r="I1455" s="129"/>
      <c r="J1455" s="270"/>
      <c r="K1455" s="270"/>
      <c r="L1455" s="270"/>
      <c r="M1455" s="270"/>
      <c r="N1455" s="270"/>
      <c r="O1455" s="270"/>
      <c r="P1455" s="270"/>
      <c r="Q1455" s="270"/>
      <c r="R1455" s="270"/>
      <c r="S1455" s="270"/>
      <c r="T1455" s="270"/>
      <c r="U1455" s="270"/>
      <c r="V1455" s="270"/>
      <c r="W1455" s="270"/>
      <c r="X1455" s="270"/>
      <c r="Y1455" s="270"/>
      <c r="Z1455" s="270"/>
    </row>
    <row r="1456" ht="15.75" customHeight="1">
      <c r="A1456" s="111" t="s">
        <v>2960</v>
      </c>
      <c r="B1456" s="111" t="str">
        <f>VLOOKUP(A1456,Register!B:D,3,FALSE)</f>
        <v>0,18x896x795 BAO BLANK</v>
      </c>
      <c r="C1456" s="525" t="str">
        <f>VLOOKUP(B1456,'Tech. sheet (2)'!A:G,5,FALSE)</f>
        <v>0,18x896x795 2,8/5,0 TH550</v>
      </c>
      <c r="D1456" s="437" t="str">
        <f>VLOOKUP(B1456,'Tech. sheet (2)'!A:G,6,FALSE)</f>
        <v>T-896-795-180TH550F2850-BAO BLANK</v>
      </c>
      <c r="E1456" s="436" t="str">
        <f>VLOOKUP(B1456,'Tech. sheet (2)'!A:H,8,FALSE)</f>
        <v>ПРЯМ</v>
      </c>
      <c r="F1456" s="436" t="str">
        <f>VLOOKUP(B1456,'Tech. sheet (2)'!A:J,9,FALSE)</f>
        <v>770х869</v>
      </c>
      <c r="G1456" s="436">
        <f>VLOOKUP(B1456,'Tech. sheet (2)'!A:J,10,FALSE)</f>
        <v>1500</v>
      </c>
      <c r="H1456" s="436">
        <f>VLOOKUP(A1456,Register!B:E,4,FALSE)</f>
        <v>40000</v>
      </c>
      <c r="I1456" s="129"/>
      <c r="J1456" s="270"/>
      <c r="K1456" s="270"/>
      <c r="L1456" s="270"/>
      <c r="M1456" s="270"/>
      <c r="N1456" s="270"/>
      <c r="O1456" s="270"/>
      <c r="P1456" s="270"/>
      <c r="Q1456" s="270"/>
      <c r="R1456" s="270"/>
      <c r="S1456" s="270"/>
      <c r="T1456" s="270"/>
      <c r="U1456" s="270"/>
      <c r="V1456" s="270"/>
      <c r="W1456" s="270"/>
      <c r="X1456" s="270"/>
      <c r="Y1456" s="270"/>
      <c r="Z1456" s="270"/>
    </row>
    <row r="1457" ht="15.75" customHeight="1">
      <c r="A1457" s="111" t="s">
        <v>2961</v>
      </c>
      <c r="B1457" s="111" t="str">
        <f>VLOOKUP(A1457,Register!B:D,3,FALSE)</f>
        <v>0,18x896x795 BAO BLANK</v>
      </c>
      <c r="C1457" s="525" t="str">
        <f>VLOOKUP(B1457,'Tech. sheet (2)'!A:G,5,FALSE)</f>
        <v>0,18x896x795 2,8/5,0 TH550</v>
      </c>
      <c r="D1457" s="437" t="str">
        <f>VLOOKUP(B1457,'Tech. sheet (2)'!A:G,6,FALSE)</f>
        <v>T-896-795-180TH550F2850-BAO BLANK</v>
      </c>
      <c r="E1457" s="436" t="str">
        <f>VLOOKUP(B1457,'Tech. sheet (2)'!A:H,8,FALSE)</f>
        <v>ПРЯМ</v>
      </c>
      <c r="F1457" s="436" t="str">
        <f>VLOOKUP(B1457,'Tech. sheet (2)'!A:J,9,FALSE)</f>
        <v>770х869</v>
      </c>
      <c r="G1457" s="436">
        <f>VLOOKUP(B1457,'Tech. sheet (2)'!A:J,10,FALSE)</f>
        <v>1500</v>
      </c>
      <c r="H1457" s="436">
        <f>VLOOKUP(A1457,Register!B:E,4,FALSE)</f>
        <v>40000</v>
      </c>
      <c r="I1457" s="129">
        <v>45482.0</v>
      </c>
      <c r="J1457" s="270"/>
      <c r="K1457" s="270"/>
      <c r="L1457" s="270"/>
      <c r="M1457" s="270"/>
      <c r="N1457" s="270"/>
      <c r="O1457" s="270"/>
      <c r="P1457" s="270"/>
      <c r="Q1457" s="270"/>
      <c r="R1457" s="270"/>
      <c r="S1457" s="270"/>
      <c r="T1457" s="270"/>
      <c r="U1457" s="270"/>
      <c r="V1457" s="270"/>
      <c r="W1457" s="270"/>
      <c r="X1457" s="270"/>
      <c r="Y1457" s="270"/>
      <c r="Z1457" s="270"/>
    </row>
    <row r="1458" ht="15.75" customHeight="1">
      <c r="A1458" s="111" t="s">
        <v>2962</v>
      </c>
      <c r="B1458" s="111" t="str">
        <f>VLOOKUP(A1458,Register!B:D,3,FALSE)</f>
        <v>0,17x896x795 BLANK USK</v>
      </c>
      <c r="C1458" s="525" t="str">
        <f>VLOOKUP(B1458,'Tech. sheet (2)'!A:G,5,FALSE)</f>
        <v>0,17x896x795 2,8/2,8 TH550</v>
      </c>
      <c r="D1458" s="437" t="str">
        <f>VLOOKUP(B1458,'Tech. sheet (2)'!A:G,6,FALSE)</f>
        <v>T-896-795-170TH550F2828-USK BLANK</v>
      </c>
      <c r="E1458" s="436" t="str">
        <f>VLOOKUP(B1458,'Tech. sheet (2)'!A:H,8,FALSE)</f>
        <v>ПРЯМ</v>
      </c>
      <c r="F1458" s="436" t="str">
        <f>VLOOKUP(B1458,'Tech. sheet (2)'!A:J,9,FALSE)</f>
        <v>770х869</v>
      </c>
      <c r="G1458" s="436">
        <f>VLOOKUP(B1458,'Tech. sheet (2)'!A:J,10,FALSE)</f>
        <v>1500</v>
      </c>
      <c r="H1458" s="436">
        <f>VLOOKUP(A1458,Register!B:E,4,FALSE)</f>
        <v>40000</v>
      </c>
      <c r="I1458" s="129">
        <v>45482.0</v>
      </c>
      <c r="J1458" s="270"/>
      <c r="K1458" s="270"/>
      <c r="L1458" s="270"/>
      <c r="M1458" s="270"/>
      <c r="N1458" s="270"/>
      <c r="O1458" s="270"/>
      <c r="P1458" s="270"/>
      <c r="Q1458" s="270"/>
      <c r="R1458" s="270"/>
      <c r="S1458" s="270"/>
      <c r="T1458" s="270"/>
      <c r="U1458" s="270"/>
      <c r="V1458" s="270"/>
      <c r="W1458" s="270"/>
      <c r="X1458" s="270"/>
      <c r="Y1458" s="270"/>
      <c r="Z1458" s="270"/>
    </row>
    <row r="1459" ht="15.75" customHeight="1">
      <c r="A1459" s="111" t="s">
        <v>2967</v>
      </c>
      <c r="B1459" s="111" t="str">
        <f>VLOOKUP(A1459,Register!B:D,3,FALSE)</f>
        <v>0,14x975x925 G/C</v>
      </c>
      <c r="C1459" s="525" t="str">
        <f>VLOOKUP(B1459,'Tech. sheet (2)'!A:G,5,FALSE)</f>
        <v>0,14x975x925 2,8/2,8 TS550</v>
      </c>
      <c r="D1459" s="437" t="str">
        <f>VLOOKUP(B1459,'Tech. sheet (2)'!A:G,6,FALSE)</f>
        <v>T-975-925-140TS550S2828-RAS</v>
      </c>
      <c r="E1459" s="436" t="str">
        <f>VLOOKUP(B1459,'Tech. sheet (2)'!A:H,8,FALSE)</f>
        <v>ПРЯМ</v>
      </c>
      <c r="F1459" s="436" t="str">
        <f>VLOOKUP(B1459,'Tech. sheet (2)'!A:J,9,FALSE)</f>
        <v>900 х 950</v>
      </c>
      <c r="G1459" s="436">
        <f>VLOOKUP(B1459,'Tech. sheet (2)'!A:J,10,FALSE)</f>
        <v>1500</v>
      </c>
      <c r="H1459" s="436">
        <f>VLOOKUP(A1459,Register!B:E,4,FALSE)</f>
        <v>40000</v>
      </c>
      <c r="I1459" s="129">
        <v>45482.0</v>
      </c>
      <c r="J1459" s="270"/>
      <c r="K1459" s="270"/>
      <c r="L1459" s="270"/>
      <c r="M1459" s="270"/>
      <c r="N1459" s="270"/>
      <c r="O1459" s="270"/>
      <c r="P1459" s="270"/>
      <c r="Q1459" s="270"/>
      <c r="R1459" s="270"/>
      <c r="S1459" s="270"/>
      <c r="T1459" s="270"/>
      <c r="U1459" s="270"/>
      <c r="V1459" s="270"/>
      <c r="W1459" s="270"/>
      <c r="X1459" s="270"/>
      <c r="Y1459" s="270"/>
      <c r="Z1459" s="270"/>
    </row>
    <row r="1460" ht="15.75" customHeight="1">
      <c r="A1460" s="111" t="s">
        <v>2964</v>
      </c>
      <c r="B1460" s="111" t="str">
        <f>VLOOKUP(A1460,Register!B:D,3,FALSE)</f>
        <v>0,14x913x766 RAS 21E</v>
      </c>
      <c r="C1460" s="525" t="str">
        <f>VLOOKUP(B1460,'Tech. sheet (2)'!A:G,5,FALSE)</f>
        <v>0,14x913x766 2,0/2,0 TS340</v>
      </c>
      <c r="D1460" s="437" t="str">
        <f>VLOOKUP(B1460,'Tech. sheet (2)'!A:G,6,FALSE)</f>
        <v>M-913-766-140TS340F2020-RAS</v>
      </c>
      <c r="E1460" s="436" t="str">
        <f>VLOOKUP(B1460,'Tech. sheet (2)'!A:H,8,FALSE)</f>
        <v>СКРОЛЛ</v>
      </c>
      <c r="F1460" s="436" t="str">
        <f>VLOOKUP(B1460,'Tech. sheet (2)'!A:J,9,FALSE)</f>
        <v>770х869</v>
      </c>
      <c r="G1460" s="436">
        <f>VLOOKUP(B1460,'Tech. sheet (2)'!A:J,10,FALSE)</f>
        <v>1500</v>
      </c>
      <c r="H1460" s="436">
        <f>VLOOKUP(A1460,Register!B:E,4,FALSE)</f>
        <v>14000</v>
      </c>
      <c r="I1460" s="129">
        <v>45483.0</v>
      </c>
      <c r="J1460" s="270"/>
      <c r="K1460" s="270"/>
      <c r="L1460" s="270"/>
      <c r="M1460" s="270"/>
      <c r="N1460" s="270"/>
      <c r="O1460" s="270"/>
      <c r="P1460" s="270"/>
      <c r="Q1460" s="270"/>
      <c r="R1460" s="270"/>
      <c r="S1460" s="270"/>
      <c r="T1460" s="270"/>
      <c r="U1460" s="270"/>
      <c r="V1460" s="270"/>
      <c r="W1460" s="270"/>
      <c r="X1460" s="270"/>
      <c r="Y1460" s="270"/>
      <c r="Z1460" s="270"/>
    </row>
    <row r="1461" ht="15.75" customHeight="1">
      <c r="A1461" s="111" t="s">
        <v>2969</v>
      </c>
      <c r="B1461" s="111" t="str">
        <f>VLOOKUP(A1461,Register!B:D,3,FALSE)</f>
        <v>0,14x913x766 RAS A08</v>
      </c>
      <c r="C1461" s="525" t="str">
        <f>VLOOKUP(B1461,'Tech. sheet (2)'!A:G,5,FALSE)</f>
        <v>0,14x913x766 2,0/2,0 TS340</v>
      </c>
      <c r="D1461" s="437" t="str">
        <f>VLOOKUP(B1461,'Tech. sheet (2)'!A:G,6,FALSE)</f>
        <v>M-913-766-140TS340F2020-RAS</v>
      </c>
      <c r="E1461" s="436" t="str">
        <f>VLOOKUP(B1461,'Tech. sheet (2)'!A:H,8,FALSE)</f>
        <v>СКРОЛЛ</v>
      </c>
      <c r="F1461" s="436" t="str">
        <f>VLOOKUP(B1461,'Tech. sheet (2)'!A:J,9,FALSE)</f>
        <v>770х869</v>
      </c>
      <c r="G1461" s="436">
        <f>VLOOKUP(B1461,'Tech. sheet (2)'!A:J,10,FALSE)</f>
        <v>1500</v>
      </c>
      <c r="H1461" s="436">
        <f>VLOOKUP(A1461,Register!B:E,4,FALSE)</f>
        <v>40000</v>
      </c>
      <c r="I1461" s="129">
        <v>45483.0</v>
      </c>
      <c r="J1461" s="270"/>
      <c r="K1461" s="270"/>
      <c r="L1461" s="270"/>
      <c r="M1461" s="270"/>
      <c r="N1461" s="270"/>
      <c r="O1461" s="270"/>
      <c r="P1461" s="270"/>
      <c r="Q1461" s="270"/>
      <c r="R1461" s="270"/>
      <c r="S1461" s="270"/>
      <c r="T1461" s="270"/>
      <c r="U1461" s="270"/>
      <c r="V1461" s="270"/>
      <c r="W1461" s="270"/>
      <c r="X1461" s="270"/>
      <c r="Y1461" s="270"/>
      <c r="Z1461" s="270"/>
    </row>
    <row r="1462" ht="15.75" customHeight="1">
      <c r="A1462" s="111" t="s">
        <v>2970</v>
      </c>
      <c r="B1462" s="111" t="str">
        <f>VLOOKUP(A1462,Register!B:D,3,FALSE)</f>
        <v>0,16x942x790 ALU/С</v>
      </c>
      <c r="C1462" s="525" t="str">
        <f>VLOOKUP(B1462,'Tech. sheet (2)'!A:G,5,FALSE)</f>
        <v>0,16x942x790 2,0/2,0 TS340</v>
      </c>
      <c r="D1462" s="437" t="str">
        <f>VLOOKUP(B1462,'Tech. sheet (2)'!A:G,6,FALSE)</f>
        <v>M-942-790-160TS340S2020-RAS</v>
      </c>
      <c r="E1462" s="436" t="str">
        <f>VLOOKUP(B1462,'Tech. sheet (2)'!A:H,8,FALSE)</f>
        <v>СКРОЛЛ</v>
      </c>
      <c r="F1462" s="436" t="str">
        <f>VLOOKUP(B1462,'Tech. sheet (2)'!A:J,9,FALSE)</f>
        <v>830х917</v>
      </c>
      <c r="G1462" s="436">
        <f>VLOOKUP(B1462,'Tech. sheet (2)'!A:J,10,FALSE)</f>
        <v>1700</v>
      </c>
      <c r="H1462" s="436">
        <f>VLOOKUP(A1462,Register!B:E,4,FALSE)</f>
        <v>40000</v>
      </c>
      <c r="I1462" s="129">
        <v>45483.0</v>
      </c>
      <c r="J1462" s="270"/>
      <c r="K1462" s="270"/>
      <c r="L1462" s="270"/>
      <c r="M1462" s="270"/>
      <c r="N1462" s="270"/>
      <c r="O1462" s="270"/>
      <c r="P1462" s="270"/>
      <c r="Q1462" s="270"/>
      <c r="R1462" s="270"/>
      <c r="S1462" s="270"/>
      <c r="T1462" s="270"/>
      <c r="U1462" s="270"/>
      <c r="V1462" s="270"/>
      <c r="W1462" s="270"/>
      <c r="X1462" s="270"/>
      <c r="Y1462" s="270"/>
      <c r="Z1462" s="270"/>
    </row>
    <row r="1463" ht="15.75" customHeight="1">
      <c r="A1463" s="111" t="s">
        <v>2971</v>
      </c>
      <c r="B1463" s="111" t="str">
        <f>VLOOKUP(A1463,Register!B:D,3,FALSE)</f>
        <v>0,155x821x926 USK BLANK</v>
      </c>
      <c r="C1463" s="525" t="str">
        <f>VLOOKUP(B1463,'Tech. sheet (2)'!A:G,5,FALSE)</f>
        <v>0,155x821x926 2,8/2,8 TH550</v>
      </c>
      <c r="D1463" s="437" t="str">
        <f>VLOOKUP(B1463,'Tech. sheet (2)'!A:G,6,FALSE)</f>
        <v>T-821-926-155TH550F2828-USK BLANK</v>
      </c>
      <c r="E1463" s="436" t="str">
        <f>VLOOKUP(B1463,'Tech. sheet (2)'!A:H,8,FALSE)</f>
        <v>ПРЯМ</v>
      </c>
      <c r="F1463" s="436" t="str">
        <f>VLOOKUP(B1463,'Tech. sheet (2)'!A:J,9,FALSE)</f>
        <v>917х813/900x771</v>
      </c>
      <c r="G1463" s="436">
        <f>VLOOKUP(B1463,'Tech. sheet (2)'!A:J,10,FALSE)</f>
        <v>1600</v>
      </c>
      <c r="H1463" s="436">
        <f>VLOOKUP(A1463,Register!B:E,4,FALSE)</f>
        <v>35000</v>
      </c>
      <c r="I1463" s="129"/>
      <c r="J1463" s="270"/>
      <c r="K1463" s="270"/>
      <c r="L1463" s="270"/>
      <c r="M1463" s="270"/>
      <c r="N1463" s="270"/>
      <c r="O1463" s="270"/>
      <c r="P1463" s="270"/>
      <c r="Q1463" s="270"/>
      <c r="R1463" s="270"/>
      <c r="S1463" s="270"/>
      <c r="T1463" s="270"/>
      <c r="U1463" s="270"/>
      <c r="V1463" s="270"/>
      <c r="W1463" s="270"/>
      <c r="X1463" s="270"/>
      <c r="Y1463" s="270"/>
      <c r="Z1463" s="270"/>
    </row>
    <row r="1464" ht="15.75" customHeight="1">
      <c r="A1464" s="111" t="s">
        <v>2972</v>
      </c>
      <c r="B1464" s="111" t="str">
        <f>VLOOKUP(A1464,Register!B:D,3,FALSE)</f>
        <v>0,155x821x926 USK BLANK</v>
      </c>
      <c r="C1464" s="525" t="str">
        <f>VLOOKUP(B1464,'Tech. sheet (2)'!A:G,5,FALSE)</f>
        <v>0,155x821x926 2,8/2,8 TH550</v>
      </c>
      <c r="D1464" s="437" t="str">
        <f>VLOOKUP(B1464,'Tech. sheet (2)'!A:G,6,FALSE)</f>
        <v>T-821-926-155TH550F2828-USK BLANK</v>
      </c>
      <c r="E1464" s="436" t="str">
        <f>VLOOKUP(B1464,'Tech. sheet (2)'!A:H,8,FALSE)</f>
        <v>ПРЯМ</v>
      </c>
      <c r="F1464" s="436" t="str">
        <f>VLOOKUP(B1464,'Tech. sheet (2)'!A:J,9,FALSE)</f>
        <v>917х813/900x771</v>
      </c>
      <c r="G1464" s="436">
        <f>VLOOKUP(B1464,'Tech. sheet (2)'!A:J,10,FALSE)</f>
        <v>1600</v>
      </c>
      <c r="H1464" s="436">
        <f>VLOOKUP(A1464,Register!B:E,4,FALSE)</f>
        <v>35000</v>
      </c>
      <c r="I1464" s="129"/>
      <c r="J1464" s="270"/>
      <c r="K1464" s="270"/>
      <c r="L1464" s="270"/>
      <c r="M1464" s="270"/>
      <c r="N1464" s="270"/>
      <c r="O1464" s="270"/>
      <c r="P1464" s="270"/>
      <c r="Q1464" s="270"/>
      <c r="R1464" s="270"/>
      <c r="S1464" s="270"/>
      <c r="T1464" s="270"/>
      <c r="U1464" s="270"/>
      <c r="V1464" s="270"/>
      <c r="W1464" s="270"/>
      <c r="X1464" s="270"/>
      <c r="Y1464" s="270"/>
      <c r="Z1464" s="270"/>
    </row>
    <row r="1465" ht="15.75" customHeight="1">
      <c r="A1465" s="111" t="s">
        <v>2973</v>
      </c>
      <c r="B1465" s="111" t="str">
        <f>VLOOKUP(A1465,Register!B:D,3,FALSE)</f>
        <v>0,155x821x926 HBI BLANK</v>
      </c>
      <c r="C1465" s="525" t="str">
        <f>VLOOKUP(B1465,'Tech. sheet (2)'!A:G,5,FALSE)</f>
        <v>0,155x821x926 2,8/2,8 TH550</v>
      </c>
      <c r="D1465" s="437" t="str">
        <f>VLOOKUP(B1465,'Tech. sheet (2)'!A:G,6,FALSE)</f>
        <v>T-821-926-155TH550F2828-HBI BLANK</v>
      </c>
      <c r="E1465" s="436" t="str">
        <f>VLOOKUP(B1465,'Tech. sheet (2)'!A:H,8,FALSE)</f>
        <v>ПРЯМ</v>
      </c>
      <c r="F1465" s="436" t="str">
        <f>VLOOKUP(B1465,'Tech. sheet (2)'!A:J,9,FALSE)</f>
        <v>917х813/900x771</v>
      </c>
      <c r="G1465" s="436">
        <f>VLOOKUP(B1465,'Tech. sheet (2)'!A:J,10,FALSE)</f>
        <v>1600</v>
      </c>
      <c r="H1465" s="436">
        <f>VLOOKUP(A1465,Register!B:E,4,FALSE)</f>
        <v>25000</v>
      </c>
      <c r="I1465" s="129">
        <v>45488.0</v>
      </c>
      <c r="J1465" s="270"/>
      <c r="K1465" s="270"/>
      <c r="L1465" s="270"/>
      <c r="M1465" s="270"/>
      <c r="N1465" s="270"/>
      <c r="O1465" s="270"/>
      <c r="P1465" s="270"/>
      <c r="Q1465" s="270"/>
      <c r="R1465" s="270"/>
      <c r="S1465" s="270"/>
      <c r="T1465" s="270"/>
      <c r="U1465" s="270"/>
      <c r="V1465" s="270"/>
      <c r="W1465" s="270"/>
      <c r="X1465" s="270"/>
      <c r="Y1465" s="270"/>
      <c r="Z1465" s="270"/>
    </row>
    <row r="1466" ht="15.75" customHeight="1">
      <c r="A1466" s="111" t="s">
        <v>2974</v>
      </c>
      <c r="B1466" s="111" t="str">
        <f>VLOOKUP(A1466,Register!B:D,3,FALSE)</f>
        <v>0,155x821x926 BAO BLANK</v>
      </c>
      <c r="C1466" s="525" t="str">
        <f>VLOOKUP(B1466,'Tech. sheet (2)'!A:G,5,FALSE)</f>
        <v>0,155x821x926 2,8/2,8 TH550</v>
      </c>
      <c r="D1466" s="437" t="str">
        <f>VLOOKUP(B1466,'Tech. sheet (2)'!A:G,6,FALSE)</f>
        <v>T-821-926-155TH550F2828-BAO BLANK</v>
      </c>
      <c r="E1466" s="436" t="str">
        <f>VLOOKUP(B1466,'Tech. sheet (2)'!A:H,8,FALSE)</f>
        <v>ПРЯМ</v>
      </c>
      <c r="F1466" s="436" t="str">
        <f>VLOOKUP(B1466,'Tech. sheet (2)'!A:J,9,FALSE)</f>
        <v>917х813/900x771</v>
      </c>
      <c r="G1466" s="436">
        <f>VLOOKUP(B1466,'Tech. sheet (2)'!A:J,10,FALSE)</f>
        <v>1600</v>
      </c>
      <c r="H1466" s="436">
        <f>VLOOKUP(A1466,Register!B:E,4,FALSE)</f>
        <v>20000</v>
      </c>
      <c r="I1466" s="129">
        <v>45488.0</v>
      </c>
      <c r="J1466" s="270"/>
      <c r="K1466" s="270"/>
      <c r="L1466" s="270"/>
      <c r="M1466" s="270"/>
      <c r="N1466" s="270"/>
      <c r="O1466" s="270"/>
      <c r="P1466" s="270"/>
      <c r="Q1466" s="270"/>
      <c r="R1466" s="270"/>
      <c r="S1466" s="270"/>
      <c r="T1466" s="270"/>
      <c r="U1466" s="270"/>
      <c r="V1466" s="270"/>
      <c r="W1466" s="270"/>
      <c r="X1466" s="270"/>
      <c r="Y1466" s="270"/>
      <c r="Z1466" s="270"/>
    </row>
    <row r="1467" ht="15.75" customHeight="1">
      <c r="A1467" s="111" t="s">
        <v>2975</v>
      </c>
      <c r="B1467" s="111" t="str">
        <f>VLOOKUP(A1467,Register!B:D,3,FALSE)</f>
        <v>0,155x821x926 BAO BLANK</v>
      </c>
      <c r="C1467" s="525" t="str">
        <f>VLOOKUP(B1467,'Tech. sheet (2)'!A:G,5,FALSE)</f>
        <v>0,155x821x926 2,8/2,8 TH550</v>
      </c>
      <c r="D1467" s="437" t="str">
        <f>VLOOKUP(B1467,'Tech. sheet (2)'!A:G,6,FALSE)</f>
        <v>T-821-926-155TH550F2828-BAO BLANK</v>
      </c>
      <c r="E1467" s="436" t="str">
        <f>VLOOKUP(B1467,'Tech. sheet (2)'!A:H,8,FALSE)</f>
        <v>ПРЯМ</v>
      </c>
      <c r="F1467" s="436" t="str">
        <f>VLOOKUP(B1467,'Tech. sheet (2)'!A:J,9,FALSE)</f>
        <v>917х813/900x771</v>
      </c>
      <c r="G1467" s="436">
        <f>VLOOKUP(B1467,'Tech. sheet (2)'!A:J,10,FALSE)</f>
        <v>1600</v>
      </c>
      <c r="H1467" s="436">
        <f>VLOOKUP(A1467,Register!B:E,4,FALSE)</f>
        <v>25000</v>
      </c>
      <c r="I1467" s="129">
        <v>45488.0</v>
      </c>
      <c r="J1467" s="270"/>
      <c r="K1467" s="270"/>
      <c r="L1467" s="270"/>
      <c r="M1467" s="270"/>
      <c r="N1467" s="270"/>
      <c r="O1467" s="270"/>
      <c r="P1467" s="270"/>
      <c r="Q1467" s="270"/>
      <c r="R1467" s="270"/>
      <c r="S1467" s="270"/>
      <c r="T1467" s="270"/>
      <c r="U1467" s="270"/>
      <c r="V1467" s="270"/>
      <c r="W1467" s="270"/>
      <c r="X1467" s="270"/>
      <c r="Y1467" s="270"/>
      <c r="Z1467" s="270"/>
    </row>
    <row r="1468" ht="15.75" customHeight="1">
      <c r="A1468" s="111" t="s">
        <v>2976</v>
      </c>
      <c r="B1468" s="111" t="str">
        <f>VLOOKUP(A1468,Register!B:D,3,FALSE)</f>
        <v>0,17x922x868 HBI TH550 BLANK</v>
      </c>
      <c r="C1468" s="525" t="str">
        <f>VLOOKUP(B1468,'Tech. sheet (2)'!A:G,5,FALSE)</f>
        <v>0,17x922x868 2,8/2,8 TH550</v>
      </c>
      <c r="D1468" s="437" t="str">
        <f>VLOOKUP(B1468,'Tech. sheet (2)'!A:G,6,FALSE)</f>
        <v>M-922-868-170TH550F2828-HBI BLANK</v>
      </c>
      <c r="E1468" s="436" t="str">
        <f>VLOOKUP(B1468,'Tech. sheet (2)'!A:H,8,FALSE)</f>
        <v>СКРОЛЛ</v>
      </c>
      <c r="F1468" s="436" t="str">
        <f>VLOOKUP(B1468,'Tech. sheet (2)'!A:J,9,FALSE)</f>
        <v>884х850</v>
      </c>
      <c r="G1468" s="436">
        <f>VLOOKUP(B1468,'Tech. sheet (2)'!A:J,10,FALSE)</f>
        <v>1500</v>
      </c>
      <c r="H1468" s="436">
        <f>VLOOKUP(A1468,Register!B:E,4,FALSE)</f>
        <v>11000</v>
      </c>
      <c r="I1468" s="129">
        <v>45488.0</v>
      </c>
      <c r="J1468" s="270"/>
      <c r="K1468" s="270"/>
      <c r="L1468" s="270"/>
      <c r="M1468" s="270"/>
      <c r="N1468" s="270"/>
      <c r="O1468" s="270"/>
      <c r="P1468" s="270"/>
      <c r="Q1468" s="270"/>
      <c r="R1468" s="270"/>
      <c r="S1468" s="270"/>
      <c r="T1468" s="270"/>
      <c r="U1468" s="270"/>
      <c r="V1468" s="270"/>
      <c r="W1468" s="270"/>
      <c r="X1468" s="270"/>
      <c r="Y1468" s="270"/>
      <c r="Z1468" s="270"/>
    </row>
    <row r="1469" ht="15.75" customHeight="1">
      <c r="A1469" s="111" t="s">
        <v>2977</v>
      </c>
      <c r="B1469" s="111" t="str">
        <f>VLOOKUP(A1469,Register!B:D,3,FALSE)</f>
        <v>OT070-08CB05 MET BAO</v>
      </c>
      <c r="C1469" s="525" t="str">
        <f>VLOOKUP(B1469,'Tech. sheet (2)'!A:G,5,FALSE)</f>
        <v>0,17x922x868 2,8/2,8 TH580</v>
      </c>
      <c r="D1469" s="437" t="str">
        <f>VLOOKUP(B1469,'Tech. sheet (2)'!A:G,6,FALSE)</f>
        <v>M-922-868-170TH580S2828-BAO  </v>
      </c>
      <c r="E1469" s="436" t="str">
        <f>VLOOKUP(B1469,'Tech. sheet (2)'!A:H,8,FALSE)</f>
        <v>СКРОЛЛ</v>
      </c>
      <c r="F1469" s="436" t="str">
        <f>VLOOKUP(B1469,'Tech. sheet (2)'!A:J,9,FALSE)</f>
        <v>884х850</v>
      </c>
      <c r="G1469" s="436">
        <f>VLOOKUP(B1469,'Tech. sheet (2)'!A:J,10,FALSE)</f>
        <v>1500</v>
      </c>
      <c r="H1469" s="436">
        <f>VLOOKUP(A1469,Register!B:E,4,FALSE)</f>
        <v>25000</v>
      </c>
      <c r="I1469" s="129">
        <v>45488.0</v>
      </c>
      <c r="J1469" s="270"/>
      <c r="K1469" s="270"/>
      <c r="L1469" s="270"/>
      <c r="M1469" s="270"/>
      <c r="N1469" s="270"/>
      <c r="O1469" s="270"/>
      <c r="P1469" s="270"/>
      <c r="Q1469" s="270"/>
      <c r="R1469" s="270"/>
      <c r="S1469" s="270"/>
      <c r="T1469" s="270"/>
      <c r="U1469" s="270"/>
      <c r="V1469" s="270"/>
      <c r="W1469" s="270"/>
      <c r="X1469" s="270"/>
      <c r="Y1469" s="270"/>
      <c r="Z1469" s="270"/>
    </row>
    <row r="1470" ht="15.75" customHeight="1">
      <c r="A1470" s="111" t="s">
        <v>2978</v>
      </c>
      <c r="B1470" s="111" t="str">
        <f>VLOOKUP(A1470,Register!B:D,3,FALSE)</f>
        <v>OT70-21EK05 0,16 BAO</v>
      </c>
      <c r="C1470" s="525" t="str">
        <f>VLOOKUP(B1470,'Tech. sheet (2)'!A:G,5,FALSE)</f>
        <v>0,16x922x868 2,0/2,0 TH520</v>
      </c>
      <c r="D1470" s="437" t="str">
        <f>VLOOKUP(B1470,'Tech. sheet (2)'!A:G,6,FALSE)</f>
        <v>M-922-868-160TH520F2020-BAO</v>
      </c>
      <c r="E1470" s="436" t="str">
        <f>VLOOKUP(B1470,'Tech. sheet (2)'!A:H,8,FALSE)</f>
        <v>СКРОЛЛ</v>
      </c>
      <c r="F1470" s="436" t="str">
        <f>VLOOKUP(B1470,'Tech. sheet (2)'!A:J,9,FALSE)</f>
        <v>884х850</v>
      </c>
      <c r="G1470" s="436">
        <f>VLOOKUP(B1470,'Tech. sheet (2)'!A:J,10,FALSE)</f>
        <v>1500</v>
      </c>
      <c r="H1470" s="436">
        <f>VLOOKUP(A1470,Register!B:E,4,FALSE)</f>
        <v>5000</v>
      </c>
      <c r="I1470" s="129">
        <v>45488.0</v>
      </c>
      <c r="J1470" s="270"/>
      <c r="K1470" s="270"/>
      <c r="L1470" s="270"/>
      <c r="M1470" s="270"/>
      <c r="N1470" s="270"/>
      <c r="O1470" s="270"/>
      <c r="P1470" s="270"/>
      <c r="Q1470" s="270"/>
      <c r="R1470" s="270"/>
      <c r="S1470" s="270"/>
      <c r="T1470" s="270"/>
      <c r="U1470" s="270"/>
      <c r="V1470" s="270"/>
      <c r="W1470" s="270"/>
      <c r="X1470" s="270"/>
      <c r="Y1470" s="270"/>
      <c r="Z1470" s="270"/>
    </row>
    <row r="1471" ht="15.75" customHeight="1">
      <c r="A1471" s="176" t="s">
        <v>2980</v>
      </c>
      <c r="B1471" s="111" t="str">
        <f>VLOOKUP(A1471,Register!B:D,3,FALSE)</f>
        <v>OT153-ELQ1542A3A BAO</v>
      </c>
      <c r="C1471" s="525" t="str">
        <f>VLOOKUP(B1471,'Tech. sheet (2)'!A:G,5,FALSE)</f>
        <v>0,27x950x876 5,6/2,8 TH435 </v>
      </c>
      <c r="D1471" s="437" t="str">
        <f>VLOOKUP(B1471,'Tech. sheet (2)'!A:G,6,FALSE)</f>
        <v>M-950-876-270TH435F5628-BAO</v>
      </c>
      <c r="E1471" s="436" t="str">
        <f>VLOOKUP(B1471,'Tech. sheet (2)'!A:H,8,FALSE)</f>
        <v>СКРОЛЛ</v>
      </c>
      <c r="F1471" s="436" t="str">
        <f>VLOOKUP(B1471,'Tech. sheet (2)'!A:J,9,FALSE)</f>
        <v>920х935</v>
      </c>
      <c r="G1471" s="436">
        <f>VLOOKUP(B1471,'Tech. sheet (2)'!A:J,10,FALSE)</f>
        <v>1100</v>
      </c>
      <c r="H1471" s="436">
        <f>VLOOKUP(A1471,Register!B:E,4,FALSE)</f>
        <v>10000</v>
      </c>
      <c r="I1471" s="129">
        <v>45489.0</v>
      </c>
      <c r="J1471" s="270"/>
      <c r="K1471" s="270"/>
      <c r="L1471" s="270"/>
      <c r="M1471" s="270"/>
      <c r="N1471" s="270"/>
      <c r="O1471" s="270"/>
      <c r="P1471" s="270"/>
      <c r="Q1471" s="270"/>
      <c r="R1471" s="270"/>
      <c r="S1471" s="270"/>
      <c r="T1471" s="270"/>
      <c r="U1471" s="270"/>
      <c r="V1471" s="270"/>
      <c r="W1471" s="270"/>
      <c r="X1471" s="270"/>
      <c r="Y1471" s="270"/>
      <c r="Z1471" s="270"/>
    </row>
    <row r="1472" ht="15.75" customHeight="1">
      <c r="A1472" s="111" t="s">
        <v>2981</v>
      </c>
      <c r="B1472" s="111" t="str">
        <f>VLOOKUP(A1472,Register!B:D,3,FALSE)</f>
        <v>OT153-ELQ1554A0A BAO</v>
      </c>
      <c r="C1472" s="525" t="str">
        <f>VLOOKUP(B1472,'Tech. sheet (2)'!A:G,5,FALSE)</f>
        <v>0,27x950x876 5,6/2,8 TH435 </v>
      </c>
      <c r="D1472" s="437" t="str">
        <f>VLOOKUP(B1472,'Tech. sheet (2)'!A:G,6,FALSE)</f>
        <v>M-950-876-270TH435F5628-BAO</v>
      </c>
      <c r="E1472" s="436" t="str">
        <f>VLOOKUP(B1472,'Tech. sheet (2)'!A:H,8,FALSE)</f>
        <v>СКРОЛЛ</v>
      </c>
      <c r="F1472" s="436" t="str">
        <f>VLOOKUP(B1472,'Tech. sheet (2)'!A:J,9,FALSE)</f>
        <v>920х935</v>
      </c>
      <c r="G1472" s="436">
        <f>VLOOKUP(B1472,'Tech. sheet (2)'!A:J,10,FALSE)</f>
        <v>1100</v>
      </c>
      <c r="H1472" s="436">
        <f>VLOOKUP(A1472,Register!B:E,4,FALSE)</f>
        <v>10000</v>
      </c>
      <c r="I1472" s="129">
        <v>45489.0</v>
      </c>
      <c r="J1472" s="270"/>
      <c r="K1472" s="270"/>
      <c r="L1472" s="270"/>
      <c r="M1472" s="270"/>
      <c r="N1472" s="270"/>
      <c r="O1472" s="270"/>
      <c r="P1472" s="270"/>
      <c r="Q1472" s="270"/>
      <c r="R1472" s="270"/>
      <c r="S1472" s="270"/>
      <c r="T1472" s="270"/>
      <c r="U1472" s="270"/>
      <c r="V1472" s="270"/>
      <c r="W1472" s="270"/>
      <c r="X1472" s="270"/>
      <c r="Y1472" s="270"/>
      <c r="Z1472" s="270"/>
    </row>
    <row r="1473" ht="15.75" customHeight="1">
      <c r="A1473" s="111" t="s">
        <v>2983</v>
      </c>
      <c r="B1473" s="111" t="str">
        <f>VLOOKUP(A1473,Register!B:D,3,FALSE)</f>
        <v>OT062-ELQ6216A3A BAO</v>
      </c>
      <c r="C1473" s="525" t="str">
        <f>VLOOKUP(B1473,'Tech. sheet (2)'!A:G,5,FALSE)</f>
        <v>0,16x954x848 2,8/2,8 TH520</v>
      </c>
      <c r="D1473" s="437" t="str">
        <f>VLOOKUP(B1473,'Tech. sheet (2)'!A:G,6,FALSE)</f>
        <v>M-954-848-160TH520S2828-BAO</v>
      </c>
      <c r="E1473" s="436" t="str">
        <f>VLOOKUP(B1473,'Tech. sheet (2)'!A:H,8,FALSE)</f>
        <v>СКРОЛЛ</v>
      </c>
      <c r="F1473" s="436" t="str">
        <f>VLOOKUP(B1473,'Tech. sheet (2)'!A:J,9,FALSE)</f>
        <v>830x917</v>
      </c>
      <c r="G1473" s="436">
        <f>VLOOKUP(B1473,'Tech. sheet (2)'!A:J,10,FALSE)</f>
        <v>1500</v>
      </c>
      <c r="H1473" s="436">
        <f>VLOOKUP(A1473,Register!B:E,4,FALSE)</f>
        <v>40000</v>
      </c>
      <c r="I1473" s="129">
        <v>45489.0</v>
      </c>
      <c r="J1473" s="270"/>
      <c r="K1473" s="270"/>
      <c r="L1473" s="270"/>
      <c r="M1473" s="270"/>
      <c r="N1473" s="270"/>
      <c r="O1473" s="270"/>
      <c r="P1473" s="270"/>
      <c r="Q1473" s="270"/>
      <c r="R1473" s="270"/>
      <c r="S1473" s="270"/>
      <c r="T1473" s="270"/>
      <c r="U1473" s="270"/>
      <c r="V1473" s="270"/>
      <c r="W1473" s="270"/>
      <c r="X1473" s="270"/>
      <c r="Y1473" s="270"/>
      <c r="Z1473" s="270"/>
    </row>
    <row r="1474" ht="15.75" customHeight="1">
      <c r="A1474" s="111" t="s">
        <v>2984</v>
      </c>
      <c r="B1474" s="111" t="str">
        <f>VLOOKUP(A1474,Register!B:D,3,FALSE)</f>
        <v>0,155x821x926 BAO BLANK</v>
      </c>
      <c r="C1474" s="525" t="str">
        <f>VLOOKUP(B1474,'Tech. sheet (2)'!A:G,5,FALSE)</f>
        <v>0,155x821x926 2,8/2,8 TH550</v>
      </c>
      <c r="D1474" s="437" t="str">
        <f>VLOOKUP(B1474,'Tech. sheet (2)'!A:G,6,FALSE)</f>
        <v>T-821-926-155TH550F2828-BAO BLANK</v>
      </c>
      <c r="E1474" s="436" t="str">
        <f>VLOOKUP(B1474,'Tech. sheet (2)'!A:H,8,FALSE)</f>
        <v>ПРЯМ</v>
      </c>
      <c r="F1474" s="436" t="str">
        <f>VLOOKUP(B1474,'Tech. sheet (2)'!A:J,9,FALSE)</f>
        <v>917х813/900x771</v>
      </c>
      <c r="G1474" s="436">
        <f>VLOOKUP(B1474,'Tech. sheet (2)'!A:J,10,FALSE)</f>
        <v>1600</v>
      </c>
      <c r="H1474" s="436">
        <f>VLOOKUP(A1474,Register!B:E,4,FALSE)</f>
        <v>40000</v>
      </c>
      <c r="I1474" s="129">
        <v>45490.0</v>
      </c>
      <c r="J1474" s="270"/>
      <c r="K1474" s="270"/>
      <c r="L1474" s="270"/>
      <c r="M1474" s="270"/>
      <c r="N1474" s="270"/>
      <c r="O1474" s="270"/>
      <c r="P1474" s="270"/>
      <c r="Q1474" s="270"/>
      <c r="R1474" s="270"/>
      <c r="S1474" s="270"/>
      <c r="T1474" s="270"/>
      <c r="U1474" s="270"/>
      <c r="V1474" s="270"/>
      <c r="W1474" s="270"/>
      <c r="X1474" s="270"/>
      <c r="Y1474" s="270"/>
      <c r="Z1474" s="270"/>
    </row>
    <row r="1475" ht="15.75" customHeight="1">
      <c r="A1475" s="111" t="s">
        <v>2985</v>
      </c>
      <c r="B1475" s="111" t="str">
        <f>VLOOKUP(A1475,Register!B:D,3,FALSE)</f>
        <v>0,155x821x926 BAO BLANK</v>
      </c>
      <c r="C1475" s="525" t="str">
        <f>VLOOKUP(B1475,'Tech. sheet (2)'!A:G,5,FALSE)</f>
        <v>0,155x821x926 2,8/2,8 TH550</v>
      </c>
      <c r="D1475" s="437" t="str">
        <f>VLOOKUP(B1475,'Tech. sheet (2)'!A:G,6,FALSE)</f>
        <v>T-821-926-155TH550F2828-BAO BLANK</v>
      </c>
      <c r="E1475" s="436" t="str">
        <f>VLOOKUP(B1475,'Tech. sheet (2)'!A:H,8,FALSE)</f>
        <v>ПРЯМ</v>
      </c>
      <c r="F1475" s="436" t="str">
        <f>VLOOKUP(B1475,'Tech. sheet (2)'!A:J,9,FALSE)</f>
        <v>917х813/900x771</v>
      </c>
      <c r="G1475" s="436">
        <f>VLOOKUP(B1475,'Tech. sheet (2)'!A:J,10,FALSE)</f>
        <v>1600</v>
      </c>
      <c r="H1475" s="436">
        <f>VLOOKUP(A1475,Register!B:E,4,FALSE)</f>
        <v>40000</v>
      </c>
      <c r="I1475" s="129">
        <v>45490.0</v>
      </c>
      <c r="J1475" s="270"/>
      <c r="K1475" s="270"/>
      <c r="L1475" s="270"/>
      <c r="M1475" s="270"/>
      <c r="N1475" s="270"/>
      <c r="O1475" s="270"/>
      <c r="P1475" s="270"/>
      <c r="Q1475" s="270"/>
      <c r="R1475" s="270"/>
      <c r="S1475" s="270"/>
      <c r="T1475" s="270"/>
      <c r="U1475" s="270"/>
      <c r="V1475" s="270"/>
      <c r="W1475" s="270"/>
      <c r="X1475" s="270"/>
      <c r="Y1475" s="270"/>
      <c r="Z1475" s="270"/>
    </row>
    <row r="1476" ht="15.75" customHeight="1">
      <c r="A1476" s="111" t="s">
        <v>2986</v>
      </c>
      <c r="B1476" s="111" t="str">
        <f>VLOOKUP(A1476,Register!B:D,3,FALSE)</f>
        <v>0,155x821x926 BAO BLANK</v>
      </c>
      <c r="C1476" s="525" t="str">
        <f>VLOOKUP(B1476,'Tech. sheet (2)'!A:G,5,FALSE)</f>
        <v>0,155x821x926 2,8/2,8 TH550</v>
      </c>
      <c r="D1476" s="437" t="str">
        <f>VLOOKUP(B1476,'Tech. sheet (2)'!A:G,6,FALSE)</f>
        <v>T-821-926-155TH550F2828-BAO BLANK</v>
      </c>
      <c r="E1476" s="436" t="str">
        <f>VLOOKUP(B1476,'Tech. sheet (2)'!A:H,8,FALSE)</f>
        <v>ПРЯМ</v>
      </c>
      <c r="F1476" s="436" t="str">
        <f>VLOOKUP(B1476,'Tech. sheet (2)'!A:J,9,FALSE)</f>
        <v>917х813/900x771</v>
      </c>
      <c r="G1476" s="436">
        <f>VLOOKUP(B1476,'Tech. sheet (2)'!A:J,10,FALSE)</f>
        <v>1600</v>
      </c>
      <c r="H1476" s="436">
        <f>VLOOKUP(A1476,Register!B:E,4,FALSE)</f>
        <v>45000</v>
      </c>
      <c r="I1476" s="129">
        <v>45490.0</v>
      </c>
      <c r="J1476" s="270"/>
      <c r="K1476" s="270"/>
      <c r="L1476" s="270"/>
      <c r="M1476" s="270"/>
      <c r="N1476" s="270"/>
      <c r="O1476" s="270"/>
      <c r="P1476" s="270"/>
      <c r="Q1476" s="270"/>
      <c r="R1476" s="270"/>
      <c r="S1476" s="270"/>
      <c r="T1476" s="270"/>
      <c r="U1476" s="270"/>
      <c r="V1476" s="270"/>
      <c r="W1476" s="270"/>
      <c r="X1476" s="270"/>
      <c r="Y1476" s="270"/>
      <c r="Z1476" s="270"/>
    </row>
    <row r="1477" ht="15.75" customHeight="1">
      <c r="A1477" s="111" t="s">
        <v>2987</v>
      </c>
      <c r="B1477" s="111" t="str">
        <f>VLOOKUP(A1477,Register!B:D,3,FALSE)</f>
        <v>0,19x895x907 BAO BLANK</v>
      </c>
      <c r="C1477" s="525" t="str">
        <f>VLOOKUP(B1477,'Tech. sheet (2)'!A:G,5,FALSE)</f>
        <v>0,19x895x907 2,8/2,0 TH550</v>
      </c>
      <c r="D1477" s="437" t="str">
        <f>VLOOKUP(B1477,'Tech. sheet (2)'!A:G,6,FALSE)</f>
        <v>M-895-907-190TH550F2820-BAO BLANK</v>
      </c>
      <c r="E1477" s="436" t="str">
        <f>VLOOKUP(B1477,'Tech. sheet (2)'!A:H,8,FALSE)</f>
        <v>СКРОЛЛ</v>
      </c>
      <c r="F1477" s="436" t="str">
        <f>VLOOKUP(B1477,'Tech. sheet (2)'!A:J,9,FALSE)</f>
        <v>932х870</v>
      </c>
      <c r="G1477" s="436">
        <f>VLOOKUP(B1477,'Tech. sheet (2)'!A:J,10,FALSE)</f>
        <v>1500</v>
      </c>
      <c r="H1477" s="436">
        <f>VLOOKUP(A1477,Register!B:E,4,FALSE)</f>
        <v>35000</v>
      </c>
      <c r="I1477" s="129">
        <v>45491.0</v>
      </c>
      <c r="J1477" s="270"/>
      <c r="K1477" s="270"/>
      <c r="L1477" s="270"/>
      <c r="M1477" s="270"/>
      <c r="N1477" s="270"/>
      <c r="O1477" s="270"/>
      <c r="P1477" s="270"/>
      <c r="Q1477" s="270"/>
      <c r="R1477" s="270"/>
      <c r="S1477" s="270"/>
      <c r="T1477" s="270"/>
      <c r="U1477" s="270"/>
      <c r="V1477" s="270"/>
      <c r="W1477" s="270"/>
      <c r="X1477" s="270"/>
      <c r="Y1477" s="270"/>
      <c r="Z1477" s="270"/>
    </row>
    <row r="1478" ht="15.75" customHeight="1">
      <c r="A1478" s="111" t="s">
        <v>2988</v>
      </c>
      <c r="B1478" s="111" t="str">
        <f>VLOOKUP(A1478,Register!B:D,3,FALSE)</f>
        <v>0,19x895x907 BAO BLANK</v>
      </c>
      <c r="C1478" s="525" t="str">
        <f>VLOOKUP(B1478,'Tech. sheet (2)'!A:G,5,FALSE)</f>
        <v>0,19x895x907 2,8/2,0 TH550</v>
      </c>
      <c r="D1478" s="437" t="str">
        <f>VLOOKUP(B1478,'Tech. sheet (2)'!A:G,6,FALSE)</f>
        <v>M-895-907-190TH550F2820-BAO BLANK</v>
      </c>
      <c r="E1478" s="436" t="str">
        <f>VLOOKUP(B1478,'Tech. sheet (2)'!A:H,8,FALSE)</f>
        <v>СКРОЛЛ</v>
      </c>
      <c r="F1478" s="436" t="str">
        <f>VLOOKUP(B1478,'Tech. sheet (2)'!A:J,9,FALSE)</f>
        <v>932х870</v>
      </c>
      <c r="G1478" s="436">
        <f>VLOOKUP(B1478,'Tech. sheet (2)'!A:J,10,FALSE)</f>
        <v>1500</v>
      </c>
      <c r="H1478" s="436">
        <f>VLOOKUP(A1478,Register!B:E,4,FALSE)</f>
        <v>35000</v>
      </c>
      <c r="I1478" s="129">
        <v>45491.0</v>
      </c>
      <c r="J1478" s="270"/>
      <c r="K1478" s="270"/>
      <c r="L1478" s="270"/>
      <c r="M1478" s="270"/>
      <c r="N1478" s="270"/>
      <c r="O1478" s="270"/>
      <c r="P1478" s="270"/>
      <c r="Q1478" s="270"/>
      <c r="R1478" s="270"/>
      <c r="S1478" s="270"/>
      <c r="T1478" s="270"/>
      <c r="U1478" s="270"/>
      <c r="V1478" s="270"/>
      <c r="W1478" s="270"/>
      <c r="X1478" s="270"/>
      <c r="Y1478" s="270"/>
      <c r="Z1478" s="270"/>
    </row>
    <row r="1479" ht="15.75" customHeight="1">
      <c r="A1479" s="111" t="s">
        <v>2997</v>
      </c>
      <c r="B1479" s="111" t="str">
        <f>VLOOKUP(A1479,Register!B:D,3,FALSE)</f>
        <v>OT70-21EK05 0,16 BAO</v>
      </c>
      <c r="C1479" s="525" t="str">
        <f>VLOOKUP(B1479,'Tech. sheet (2)'!A:G,5,FALSE)</f>
        <v>0,16x922x868 2,0/2,0 TH520</v>
      </c>
      <c r="D1479" s="437" t="str">
        <f>VLOOKUP(B1479,'Tech. sheet (2)'!A:G,6,FALSE)</f>
        <v>M-922-868-160TH520F2020-BAO</v>
      </c>
      <c r="E1479" s="436" t="str">
        <f>VLOOKUP(B1479,'Tech. sheet (2)'!A:H,8,FALSE)</f>
        <v>СКРОЛЛ</v>
      </c>
      <c r="F1479" s="436" t="str">
        <f>VLOOKUP(B1479,'Tech. sheet (2)'!A:J,9,FALSE)</f>
        <v>884х850</v>
      </c>
      <c r="G1479" s="436">
        <f>VLOOKUP(B1479,'Tech. sheet (2)'!A:J,10,FALSE)</f>
        <v>1500</v>
      </c>
      <c r="H1479" s="436">
        <f>VLOOKUP(A1479,Register!B:E,4,FALSE)</f>
        <v>30000</v>
      </c>
      <c r="I1479" s="129">
        <v>45492.0</v>
      </c>
      <c r="J1479" s="270"/>
      <c r="K1479" s="270"/>
      <c r="L1479" s="270"/>
      <c r="M1479" s="270"/>
      <c r="N1479" s="270"/>
      <c r="O1479" s="270"/>
      <c r="P1479" s="270"/>
      <c r="Q1479" s="270"/>
      <c r="R1479" s="270"/>
      <c r="S1479" s="270"/>
      <c r="T1479" s="270"/>
      <c r="U1479" s="270"/>
      <c r="V1479" s="270"/>
      <c r="W1479" s="270"/>
      <c r="X1479" s="270"/>
      <c r="Y1479" s="270"/>
      <c r="Z1479" s="270"/>
    </row>
    <row r="1480" ht="15.75" customHeight="1">
      <c r="A1480" s="111" t="s">
        <v>2995</v>
      </c>
      <c r="B1480" s="111" t="str">
        <f>VLOOKUP(A1480,Register!B:D,3,FALSE)</f>
        <v>0,14x975x925 W/K USK</v>
      </c>
      <c r="C1480" s="525" t="str">
        <f>VLOOKUP(B1480,'Tech. sheet (2)'!A:G,5,FALSE)</f>
        <v>0,14x975x925 2,8/2,8 TS550</v>
      </c>
      <c r="D1480" s="437" t="str">
        <f>VLOOKUP(B1480,'Tech. sheet (2)'!A:G,6,FALSE)</f>
        <v>T-975-925-140TS550S2828-USK</v>
      </c>
      <c r="E1480" s="436" t="str">
        <f>VLOOKUP(B1480,'Tech. sheet (2)'!A:H,8,FALSE)</f>
        <v>ПРЯМ</v>
      </c>
      <c r="F1480" s="436" t="str">
        <f>VLOOKUP(B1480,'Tech. sheet (2)'!A:J,9,FALSE)</f>
        <v>900 х 950</v>
      </c>
      <c r="G1480" s="436">
        <f>VLOOKUP(B1480,'Tech. sheet (2)'!A:J,10,FALSE)</f>
        <v>1500</v>
      </c>
      <c r="H1480" s="436">
        <f>VLOOKUP(A1480,Register!B:E,4,FALSE)</f>
        <v>8200</v>
      </c>
      <c r="I1480" s="129">
        <v>45493.0</v>
      </c>
      <c r="J1480" s="270"/>
      <c r="K1480" s="270"/>
      <c r="L1480" s="270"/>
      <c r="M1480" s="270"/>
      <c r="N1480" s="270"/>
      <c r="O1480" s="270"/>
      <c r="P1480" s="270"/>
      <c r="Q1480" s="270"/>
      <c r="R1480" s="270"/>
      <c r="S1480" s="270"/>
      <c r="T1480" s="270"/>
      <c r="U1480" s="270"/>
      <c r="V1480" s="270"/>
      <c r="W1480" s="270"/>
      <c r="X1480" s="270"/>
      <c r="Y1480" s="270"/>
      <c r="Z1480" s="270"/>
    </row>
    <row r="1481" ht="15.75" customHeight="1">
      <c r="A1481" s="111" t="s">
        <v>2996</v>
      </c>
      <c r="B1481" s="111" t="str">
        <f>VLOOKUP(A1481,Register!B:D,3,FALSE)</f>
        <v>0,14x975x925 W/K RAS</v>
      </c>
      <c r="C1481" s="525" t="str">
        <f>VLOOKUP(B1481,'Tech. sheet (2)'!A:G,5,FALSE)</f>
        <v>0,14x975x925 2,8/2,8 TS550</v>
      </c>
      <c r="D1481" s="437" t="str">
        <f>VLOOKUP(B1481,'Tech. sheet (2)'!A:G,6,FALSE)</f>
        <v>T-975-925-140TS550S2828-RAS</v>
      </c>
      <c r="E1481" s="436" t="str">
        <f>VLOOKUP(B1481,'Tech. sheet (2)'!A:H,8,FALSE)</f>
        <v>ПРЯМ</v>
      </c>
      <c r="F1481" s="436" t="str">
        <f>VLOOKUP(B1481,'Tech. sheet (2)'!A:J,9,FALSE)</f>
        <v>900 х 950</v>
      </c>
      <c r="G1481" s="436">
        <f>VLOOKUP(B1481,'Tech. sheet (2)'!A:J,10,FALSE)</f>
        <v>1500</v>
      </c>
      <c r="H1481" s="436">
        <f>VLOOKUP(A1481,Register!B:E,4,FALSE)</f>
        <v>30000</v>
      </c>
      <c r="I1481" s="129">
        <v>45493.0</v>
      </c>
      <c r="J1481" s="270"/>
      <c r="K1481" s="270"/>
      <c r="L1481" s="270"/>
      <c r="M1481" s="270"/>
      <c r="N1481" s="270"/>
      <c r="O1481" s="270"/>
      <c r="P1481" s="270"/>
      <c r="Q1481" s="270"/>
      <c r="R1481" s="270"/>
      <c r="S1481" s="270"/>
      <c r="T1481" s="270"/>
      <c r="U1481" s="270"/>
      <c r="V1481" s="270"/>
      <c r="W1481" s="270"/>
      <c r="X1481" s="270"/>
      <c r="Y1481" s="270"/>
      <c r="Z1481" s="270"/>
    </row>
    <row r="1482" ht="15.75" customHeight="1">
      <c r="A1482" s="111" t="s">
        <v>2998</v>
      </c>
      <c r="B1482" s="111" t="str">
        <f>VLOOKUP(A1482,Register!B:D,3,FALSE)</f>
        <v>0,18x850x942 BAO BLANK</v>
      </c>
      <c r="C1482" s="525" t="str">
        <f>VLOOKUP(B1482,'Tech. sheet (2)'!A:G,5,FALSE)</f>
        <v>0,18x850x942 2,8/2,8 TH435</v>
      </c>
      <c r="D1482" s="437" t="str">
        <f>VLOOKUP(B1482,'Tech. sheet (2)'!A:G,6,FALSE)</f>
        <v>T-850-942-180TH435S2828-BAO BLANK</v>
      </c>
      <c r="E1482" s="436" t="str">
        <f>VLOOKUP(B1482,'Tech. sheet (2)'!A:H,8,FALSE)</f>
        <v>ПРЯМ</v>
      </c>
      <c r="F1482" s="436" t="str">
        <f>VLOOKUP(B1482,'Tech. sheet (2)'!A:J,9,FALSE)</f>
        <v>917х813</v>
      </c>
      <c r="G1482" s="436">
        <f>VLOOKUP(B1482,'Tech. sheet (2)'!A:J,10,FALSE)</f>
        <v>1500</v>
      </c>
      <c r="H1482" s="436">
        <f>VLOOKUP(A1482,Register!B:E,4,FALSE)</f>
        <v>48000</v>
      </c>
      <c r="I1482" s="129">
        <v>45495.0</v>
      </c>
      <c r="J1482" s="270"/>
      <c r="K1482" s="270"/>
      <c r="L1482" s="270"/>
      <c r="M1482" s="270"/>
      <c r="N1482" s="270"/>
      <c r="O1482" s="270"/>
      <c r="P1482" s="270"/>
      <c r="Q1482" s="270"/>
      <c r="R1482" s="270"/>
      <c r="S1482" s="270"/>
      <c r="T1482" s="270"/>
      <c r="U1482" s="270"/>
      <c r="V1482" s="270"/>
      <c r="W1482" s="270"/>
      <c r="X1482" s="270"/>
      <c r="Y1482" s="270"/>
      <c r="Z1482" s="270"/>
    </row>
    <row r="1483" ht="15.75" customHeight="1">
      <c r="A1483" s="111" t="s">
        <v>2999</v>
      </c>
      <c r="B1483" s="111" t="str">
        <f>VLOOKUP(A1483,Register!B:D,3,FALSE)</f>
        <v>OT062-ELQ6216A3A USK</v>
      </c>
      <c r="C1483" s="525" t="str">
        <f>VLOOKUP(B1483,'Tech. sheet (2)'!A:G,5,FALSE)</f>
        <v>0,16x954x848 2,8/2,8 TH520</v>
      </c>
      <c r="D1483" s="437" t="str">
        <f>VLOOKUP(B1483,'Tech. sheet (2)'!A:G,6,FALSE)</f>
        <v>M-954-848-160TH520S2828-USK</v>
      </c>
      <c r="E1483" s="436" t="str">
        <f>VLOOKUP(B1483,'Tech. sheet (2)'!A:H,8,FALSE)</f>
        <v>СКРОЛЛ</v>
      </c>
      <c r="F1483" s="436" t="str">
        <f>VLOOKUP(B1483,'Tech. sheet (2)'!A:J,9,FALSE)</f>
        <v>830x917</v>
      </c>
      <c r="G1483" s="436">
        <f>VLOOKUP(B1483,'Tech. sheet (2)'!A:J,10,FALSE)</f>
        <v>1500</v>
      </c>
      <c r="H1483" s="436">
        <f>VLOOKUP(A1483,Register!B:E,4,FALSE)</f>
        <v>20000</v>
      </c>
      <c r="I1483" s="129">
        <v>45495.0</v>
      </c>
      <c r="J1483" s="270"/>
      <c r="K1483" s="270"/>
      <c r="L1483" s="270"/>
      <c r="M1483" s="270"/>
      <c r="N1483" s="270"/>
      <c r="O1483" s="270"/>
      <c r="P1483" s="270"/>
      <c r="Q1483" s="270"/>
      <c r="R1483" s="270"/>
      <c r="S1483" s="270"/>
      <c r="T1483" s="270"/>
      <c r="U1483" s="270"/>
      <c r="V1483" s="270"/>
      <c r="W1483" s="270"/>
      <c r="X1483" s="270"/>
      <c r="Y1483" s="270"/>
      <c r="Z1483" s="270"/>
    </row>
    <row r="1484" ht="15.75" customHeight="1">
      <c r="A1484" s="111" t="s">
        <v>3000</v>
      </c>
      <c r="B1484" s="111" t="str">
        <f>VLOOKUP(A1484,Register!B:D,3,FALSE)</f>
        <v>OT062-ELQ6216A3A BAO</v>
      </c>
      <c r="C1484" s="525" t="str">
        <f>VLOOKUP(B1484,'Tech. sheet (2)'!A:G,5,FALSE)</f>
        <v>0,16x954x848 2,8/2,8 TH520</v>
      </c>
      <c r="D1484" s="437" t="str">
        <f>VLOOKUP(B1484,'Tech. sheet (2)'!A:G,6,FALSE)</f>
        <v>M-954-848-160TH520S2828-BAO</v>
      </c>
      <c r="E1484" s="436" t="str">
        <f>VLOOKUP(B1484,'Tech. sheet (2)'!A:H,8,FALSE)</f>
        <v>СКРОЛЛ</v>
      </c>
      <c r="F1484" s="436" t="str">
        <f>VLOOKUP(B1484,'Tech. sheet (2)'!A:J,9,FALSE)</f>
        <v>830x917</v>
      </c>
      <c r="G1484" s="436">
        <f>VLOOKUP(B1484,'Tech. sheet (2)'!A:J,10,FALSE)</f>
        <v>1500</v>
      </c>
      <c r="H1484" s="436">
        <f>VLOOKUP(A1484,Register!B:E,4,FALSE)</f>
        <v>40000</v>
      </c>
      <c r="I1484" s="129">
        <v>45496.0</v>
      </c>
      <c r="J1484" s="270"/>
      <c r="K1484" s="270"/>
      <c r="L1484" s="270"/>
      <c r="M1484" s="270"/>
      <c r="N1484" s="270"/>
      <c r="O1484" s="270"/>
      <c r="P1484" s="270"/>
      <c r="Q1484" s="270"/>
      <c r="R1484" s="270"/>
      <c r="S1484" s="270"/>
      <c r="T1484" s="270"/>
      <c r="U1484" s="270"/>
      <c r="V1484" s="270"/>
      <c r="W1484" s="270"/>
      <c r="X1484" s="270"/>
      <c r="Y1484" s="270"/>
      <c r="Z1484" s="270"/>
    </row>
    <row r="1485" ht="15.75" customHeight="1">
      <c r="A1485" s="111" t="s">
        <v>3001</v>
      </c>
      <c r="B1485" s="111" t="str">
        <f>VLOOKUP(A1485,Register!B:D,3,FALSE)</f>
        <v>OT96-15VK05 BAO</v>
      </c>
      <c r="C1485" s="525" t="str">
        <f>VLOOKUP(B1485,'Tech. sheet (2)'!A:G,5,FALSE)</f>
        <v>0,20x808x908 2,8/2,8 TH550</v>
      </c>
      <c r="D1485" s="437" t="str">
        <f>VLOOKUP(B1485,'Tech. sheet (2)'!A:G,6,FALSE)</f>
        <v>M-808-908-200TH550S2828-BAO</v>
      </c>
      <c r="E1485" s="436" t="str">
        <f>VLOOKUP(B1485,'Tech. sheet (2)'!A:H,8,FALSE)</f>
        <v>СКРОЛЛ</v>
      </c>
      <c r="F1485" s="436" t="str">
        <f>VLOOKUP(B1485,'Tech. sheet (2)'!A:J,9,FALSE)</f>
        <v>900х771</v>
      </c>
      <c r="G1485" s="436">
        <f>VLOOKUP(B1485,'Tech. sheet (2)'!A:J,10,FALSE)</f>
        <v>1600</v>
      </c>
      <c r="H1485" s="436">
        <f>VLOOKUP(A1485,Register!B:E,4,FALSE)</f>
        <v>8200</v>
      </c>
      <c r="I1485" s="129">
        <v>45496.0</v>
      </c>
      <c r="J1485" s="270"/>
      <c r="K1485" s="270"/>
      <c r="L1485" s="270"/>
      <c r="M1485" s="270"/>
      <c r="N1485" s="270"/>
      <c r="O1485" s="270"/>
      <c r="P1485" s="270"/>
      <c r="Q1485" s="270"/>
      <c r="R1485" s="270"/>
      <c r="S1485" s="270"/>
      <c r="T1485" s="270"/>
      <c r="U1485" s="270"/>
      <c r="V1485" s="270"/>
      <c r="W1485" s="270"/>
      <c r="X1485" s="270"/>
      <c r="Y1485" s="270"/>
      <c r="Z1485" s="270"/>
    </row>
    <row r="1486" ht="15.75" customHeight="1">
      <c r="A1486" s="111" t="s">
        <v>3002</v>
      </c>
      <c r="B1486" s="111" t="str">
        <f>VLOOKUP(A1486,Register!B:D,3,FALSE)</f>
        <v>OT96 ALU/C 0,18 BAO auto</v>
      </c>
      <c r="C1486" s="525" t="str">
        <f>VLOOKUP(B1486,'Tech. sheet (2)'!A:G,5,FALSE)</f>
        <v>0,18x808x908 2,8/2,8 TH550</v>
      </c>
      <c r="D1486" s="437" t="str">
        <f>VLOOKUP(B1486,'Tech. sheet (2)'!A:G,6,FALSE)</f>
        <v>M-808-908-180TH550S2828-BAO</v>
      </c>
      <c r="E1486" s="436" t="str">
        <f>VLOOKUP(B1486,'Tech. sheet (2)'!A:H,8,FALSE)</f>
        <v>СКРОЛЛ</v>
      </c>
      <c r="F1486" s="436" t="str">
        <f>VLOOKUP(B1486,'Tech. sheet (2)'!A:J,9,FALSE)</f>
        <v>900х771</v>
      </c>
      <c r="G1486" s="436">
        <f>VLOOKUP(B1486,'Tech. sheet (2)'!A:J,10,FALSE)</f>
        <v>1600</v>
      </c>
      <c r="H1486" s="436">
        <f>VLOOKUP(A1486,Register!B:E,4,FALSE)</f>
        <v>30000</v>
      </c>
      <c r="I1486" s="129">
        <v>45496.0</v>
      </c>
      <c r="J1486" s="270"/>
      <c r="K1486" s="270"/>
      <c r="L1486" s="270"/>
      <c r="M1486" s="270"/>
      <c r="N1486" s="270"/>
      <c r="O1486" s="270"/>
      <c r="P1486" s="270"/>
      <c r="Q1486" s="270"/>
      <c r="R1486" s="270"/>
      <c r="S1486" s="270"/>
      <c r="T1486" s="270"/>
      <c r="U1486" s="270"/>
      <c r="V1486" s="270"/>
      <c r="W1486" s="270"/>
      <c r="X1486" s="270"/>
      <c r="Y1486" s="270"/>
      <c r="Z1486" s="270"/>
    </row>
    <row r="1487" ht="15.75" customHeight="1">
      <c r="A1487" s="111" t="s">
        <v>3004</v>
      </c>
      <c r="B1487" s="111" t="str">
        <f>VLOOKUP(A1487,Register!B:D,3,FALSE)</f>
        <v>0,14x913x766 RAS 21E</v>
      </c>
      <c r="C1487" s="525" t="str">
        <f>VLOOKUP(B1487,'Tech. sheet (2)'!A:G,5,FALSE)</f>
        <v>0,14x913x766 2,0/2,0 TS340</v>
      </c>
      <c r="D1487" s="437" t="str">
        <f>VLOOKUP(B1487,'Tech. sheet (2)'!A:G,6,FALSE)</f>
        <v>M-913-766-140TS340F2020-RAS</v>
      </c>
      <c r="E1487" s="436" t="str">
        <f>VLOOKUP(B1487,'Tech. sheet (2)'!A:H,8,FALSE)</f>
        <v>СКРОЛЛ</v>
      </c>
      <c r="F1487" s="436" t="str">
        <f>VLOOKUP(B1487,'Tech. sheet (2)'!A:J,9,FALSE)</f>
        <v>770х869</v>
      </c>
      <c r="G1487" s="436">
        <f>VLOOKUP(B1487,'Tech. sheet (2)'!A:J,10,FALSE)</f>
        <v>1500</v>
      </c>
      <c r="H1487" s="436">
        <f>VLOOKUP(A1487,Register!B:E,4,FALSE)</f>
        <v>10000</v>
      </c>
      <c r="I1487" s="129">
        <v>45497.0</v>
      </c>
      <c r="J1487" s="270"/>
      <c r="K1487" s="270"/>
      <c r="L1487" s="270"/>
      <c r="M1487" s="270"/>
      <c r="N1487" s="270"/>
      <c r="O1487" s="270"/>
      <c r="P1487" s="270"/>
      <c r="Q1487" s="270"/>
      <c r="R1487" s="270"/>
      <c r="S1487" s="270"/>
      <c r="T1487" s="270"/>
      <c r="U1487" s="270"/>
      <c r="V1487" s="270"/>
      <c r="W1487" s="270"/>
      <c r="X1487" s="270"/>
      <c r="Y1487" s="270"/>
      <c r="Z1487" s="270"/>
    </row>
    <row r="1488" ht="15.75" customHeight="1">
      <c r="A1488" s="111" t="s">
        <v>3003</v>
      </c>
      <c r="B1488" s="111" t="str">
        <f>VLOOKUP(A1488,Register!B:D,3,FALSE)</f>
        <v>0,16x920x778 RAS BLANK</v>
      </c>
      <c r="C1488" s="525" t="str">
        <f>VLOOKUP(B1488,'Tech. sheet (2)'!A:G,5,FALSE)</f>
        <v>0,16x920x778 2,8/2,8 TS340</v>
      </c>
      <c r="D1488" s="437" t="str">
        <f>VLOOKUP(B1488,'Tech. sheet (2)'!A:G,6,FALSE)</f>
        <v>M-920-778-160TS340S2828-RAS BLANK</v>
      </c>
      <c r="E1488" s="436" t="str">
        <f>VLOOKUP(B1488,'Tech. sheet (2)'!A:H,8,FALSE)</f>
        <v>СКРОЛЛ</v>
      </c>
      <c r="F1488" s="436" t="str">
        <f>VLOOKUP(B1488,'Tech. sheet (2)'!A:J,9,FALSE)</f>
        <v>818х895</v>
      </c>
      <c r="G1488" s="436">
        <f>VLOOKUP(B1488,'Tech. sheet (2)'!A:J,10,FALSE)</f>
        <v>1600</v>
      </c>
      <c r="H1488" s="436">
        <f>VLOOKUP(A1488,Register!B:E,4,FALSE)</f>
        <v>35000</v>
      </c>
      <c r="I1488" s="129">
        <v>45497.0</v>
      </c>
      <c r="J1488" s="270"/>
      <c r="K1488" s="270"/>
      <c r="L1488" s="270"/>
      <c r="M1488" s="270"/>
      <c r="N1488" s="270"/>
      <c r="O1488" s="270"/>
      <c r="P1488" s="270"/>
      <c r="Q1488" s="270"/>
      <c r="R1488" s="270"/>
      <c r="S1488" s="270"/>
      <c r="T1488" s="270"/>
      <c r="U1488" s="270"/>
      <c r="V1488" s="270"/>
      <c r="W1488" s="270"/>
      <c r="X1488" s="270"/>
      <c r="Y1488" s="270"/>
      <c r="Z1488" s="270"/>
    </row>
    <row r="1489" ht="15.75" customHeight="1">
      <c r="A1489" s="111" t="s">
        <v>3007</v>
      </c>
      <c r="B1489" s="111" t="str">
        <f>VLOOKUP(A1489,Register!B:D,3,FALSE)</f>
        <v>0,20x908x1112 BLANK</v>
      </c>
      <c r="C1489" s="525" t="str">
        <f>VLOOKUP(B1489,'Tech. sheet (2)'!A:G,5,FALSE)</f>
        <v>0,20x908x1112 2,8/2,8 TS260</v>
      </c>
      <c r="D1489" s="437" t="str">
        <f>VLOOKUP(B1489,'Tech. sheet (2)'!A:G,6,FALSE)</f>
        <v>T-908-1112-200TS260S2828-USK BLANK</v>
      </c>
      <c r="E1489" s="436" t="str">
        <f>VLOOKUP(B1489,'Tech. sheet (2)'!A:H,8,FALSE)</f>
        <v>ПРЯМ</v>
      </c>
      <c r="F1489" s="436" t="str">
        <f>VLOOKUP(B1489,'Tech. sheet (2)'!A:J,9,FALSE)</f>
        <v>1088х883</v>
      </c>
      <c r="G1489" s="436">
        <f>VLOOKUP(B1489,'Tech. sheet (2)'!A:J,10,FALSE)</f>
        <v>1100</v>
      </c>
      <c r="H1489" s="436">
        <f>VLOOKUP(A1489,Register!B:E,4,FALSE)</f>
        <v>6000</v>
      </c>
      <c r="I1489" s="129">
        <v>45497.0</v>
      </c>
      <c r="J1489" s="270"/>
      <c r="K1489" s="270"/>
      <c r="L1489" s="270"/>
      <c r="M1489" s="270"/>
      <c r="N1489" s="270"/>
      <c r="O1489" s="270"/>
      <c r="P1489" s="270"/>
      <c r="Q1489" s="270"/>
      <c r="R1489" s="270"/>
      <c r="S1489" s="270"/>
      <c r="T1489" s="270"/>
      <c r="U1489" s="270"/>
      <c r="V1489" s="270"/>
      <c r="W1489" s="270"/>
      <c r="X1489" s="270"/>
      <c r="Y1489" s="270"/>
      <c r="Z1489" s="270"/>
    </row>
    <row r="1490" ht="15.75" customHeight="1">
      <c r="A1490" s="111" t="s">
        <v>3009</v>
      </c>
      <c r="B1490" s="111" t="str">
        <f>VLOOKUP(A1490,Register!B:D,3,FALSE)</f>
        <v>0,14x975x925 W/K USK</v>
      </c>
      <c r="C1490" s="525" t="str">
        <f>VLOOKUP(B1490,'Tech. sheet (2)'!A:G,5,FALSE)</f>
        <v>0,14x975x925 2,8/2,8 TS550</v>
      </c>
      <c r="D1490" s="437" t="str">
        <f>VLOOKUP(B1490,'Tech. sheet (2)'!A:G,6,FALSE)</f>
        <v>T-975-925-140TS550S2828-USK</v>
      </c>
      <c r="E1490" s="436" t="str">
        <f>VLOOKUP(B1490,'Tech. sheet (2)'!A:H,8,FALSE)</f>
        <v>ПРЯМ</v>
      </c>
      <c r="F1490" s="436" t="str">
        <f>VLOOKUP(B1490,'Tech. sheet (2)'!A:J,9,FALSE)</f>
        <v>900 х 950</v>
      </c>
      <c r="G1490" s="436">
        <f>VLOOKUP(B1490,'Tech. sheet (2)'!A:J,10,FALSE)</f>
        <v>1500</v>
      </c>
      <c r="H1490" s="436">
        <f>VLOOKUP(A1490,Register!B:E,4,FALSE)</f>
        <v>20000</v>
      </c>
      <c r="I1490" s="129">
        <v>45497.0</v>
      </c>
      <c r="J1490" s="270"/>
      <c r="K1490" s="270"/>
      <c r="L1490" s="270"/>
      <c r="M1490" s="270"/>
      <c r="N1490" s="270"/>
      <c r="O1490" s="270"/>
      <c r="P1490" s="270"/>
      <c r="Q1490" s="270"/>
      <c r="R1490" s="270"/>
      <c r="S1490" s="270"/>
      <c r="T1490" s="270"/>
      <c r="U1490" s="270"/>
      <c r="V1490" s="270"/>
      <c r="W1490" s="270"/>
      <c r="X1490" s="270"/>
      <c r="Y1490" s="270"/>
      <c r="Z1490" s="270"/>
    </row>
    <row r="1491" ht="15.75" customHeight="1">
      <c r="A1491" s="111" t="s">
        <v>3021</v>
      </c>
      <c r="B1491" s="111" t="str">
        <f>VLOOKUP(A1491,Register!B:D,3,FALSE)</f>
        <v>0,18x860x873 BAO BLANK</v>
      </c>
      <c r="C1491" s="525" t="str">
        <f>VLOOKUP(B1491,'Tech. sheet (2)'!A:G,5,FALSE)</f>
        <v>0,18x860x873 2,0/2,8 TH550</v>
      </c>
      <c r="D1491" s="437" t="str">
        <f>VLOOKUP(B1491,'Tech. sheet (2)'!A:G,6,FALSE)</f>
        <v>M-860-873-180TH550F2820-BAO BLANK </v>
      </c>
      <c r="E1491" s="436" t="str">
        <f>VLOOKUP(B1491,'Tech. sheet (2)'!A:H,8,FALSE)</f>
        <v>СКРОЛЛ</v>
      </c>
      <c r="F1491" s="436" t="str">
        <f>VLOOKUP(B1491,'Tech. sheet (2)'!A:J,9,FALSE)</f>
        <v>903х844</v>
      </c>
      <c r="G1491" s="436">
        <f>VLOOKUP(B1491,'Tech. sheet (2)'!A:J,10,FALSE)</f>
        <v>1500</v>
      </c>
      <c r="H1491" s="436">
        <f>VLOOKUP(A1491,Register!B:E,4,FALSE)</f>
        <v>25000</v>
      </c>
      <c r="I1491" s="129">
        <v>45498.0</v>
      </c>
      <c r="J1491" s="270"/>
      <c r="K1491" s="270"/>
      <c r="L1491" s="270"/>
      <c r="M1491" s="270"/>
      <c r="N1491" s="270"/>
      <c r="O1491" s="270"/>
      <c r="P1491" s="270"/>
      <c r="Q1491" s="270"/>
      <c r="R1491" s="270"/>
      <c r="S1491" s="270"/>
      <c r="T1491" s="270"/>
      <c r="U1491" s="270"/>
      <c r="V1491" s="270"/>
      <c r="W1491" s="270"/>
      <c r="X1491" s="270"/>
      <c r="Y1491" s="270"/>
      <c r="Z1491" s="270"/>
    </row>
    <row r="1492" ht="15.75" customHeight="1">
      <c r="A1492" s="111" t="s">
        <v>3012</v>
      </c>
      <c r="B1492" s="111" t="str">
        <f>VLOOKUP(A1492,Register!B:D,3,FALSE)</f>
        <v>0,17x922x868 HBI TH550 BLANK</v>
      </c>
      <c r="C1492" s="525" t="str">
        <f>VLOOKUP(B1492,'Tech. sheet (2)'!A:G,5,FALSE)</f>
        <v>0,17x922x868 2,8/2,8 TH550</v>
      </c>
      <c r="D1492" s="437" t="str">
        <f>VLOOKUP(B1492,'Tech. sheet (2)'!A:G,6,FALSE)</f>
        <v>M-922-868-170TH550F2828-HBI BLANK</v>
      </c>
      <c r="E1492" s="436" t="str">
        <f>VLOOKUP(B1492,'Tech. sheet (2)'!A:H,8,FALSE)</f>
        <v>СКРОЛЛ</v>
      </c>
      <c r="F1492" s="436" t="str">
        <f>VLOOKUP(B1492,'Tech. sheet (2)'!A:J,9,FALSE)</f>
        <v>884х850</v>
      </c>
      <c r="G1492" s="436">
        <f>VLOOKUP(B1492,'Tech. sheet (2)'!A:J,10,FALSE)</f>
        <v>1500</v>
      </c>
      <c r="H1492" s="436">
        <f>VLOOKUP(A1492,Register!B:E,4,FALSE)</f>
        <v>20000</v>
      </c>
      <c r="I1492" s="129">
        <v>45498.0</v>
      </c>
      <c r="J1492" s="270"/>
      <c r="K1492" s="270"/>
      <c r="L1492" s="270"/>
      <c r="M1492" s="270"/>
      <c r="N1492" s="270"/>
      <c r="O1492" s="270"/>
      <c r="P1492" s="270"/>
      <c r="Q1492" s="270"/>
      <c r="R1492" s="270"/>
      <c r="S1492" s="270"/>
      <c r="T1492" s="270"/>
      <c r="U1492" s="270"/>
      <c r="V1492" s="270"/>
      <c r="W1492" s="270"/>
      <c r="X1492" s="270"/>
      <c r="Y1492" s="270"/>
      <c r="Z1492" s="270"/>
    </row>
    <row r="1493" ht="15.75" customHeight="1">
      <c r="A1493" s="111" t="s">
        <v>3014</v>
      </c>
      <c r="B1493" s="111" t="str">
        <f>VLOOKUP(A1493,Register!B:D,3,FALSE)</f>
        <v>0,17x922x868 HBI TH550 BLANK</v>
      </c>
      <c r="C1493" s="525" t="str">
        <f>VLOOKUP(B1493,'Tech. sheet (2)'!A:G,5,FALSE)</f>
        <v>0,17x922x868 2,8/2,8 TH550</v>
      </c>
      <c r="D1493" s="437" t="str">
        <f>VLOOKUP(B1493,'Tech. sheet (2)'!A:G,6,FALSE)</f>
        <v>M-922-868-170TH550F2828-HBI BLANK</v>
      </c>
      <c r="E1493" s="436" t="str">
        <f>VLOOKUP(B1493,'Tech. sheet (2)'!A:H,8,FALSE)</f>
        <v>СКРОЛЛ</v>
      </c>
      <c r="F1493" s="436" t="str">
        <f>VLOOKUP(B1493,'Tech. sheet (2)'!A:J,9,FALSE)</f>
        <v>884х850</v>
      </c>
      <c r="G1493" s="436">
        <f>VLOOKUP(B1493,'Tech. sheet (2)'!A:J,10,FALSE)</f>
        <v>1500</v>
      </c>
      <c r="H1493" s="436">
        <f>VLOOKUP(A1493,Register!B:E,4,FALSE)</f>
        <v>28000</v>
      </c>
      <c r="I1493" s="129">
        <v>45498.0</v>
      </c>
      <c r="J1493" s="270"/>
      <c r="K1493" s="270"/>
      <c r="L1493" s="270"/>
      <c r="M1493" s="270"/>
      <c r="N1493" s="270"/>
      <c r="O1493" s="270"/>
      <c r="P1493" s="270"/>
      <c r="Q1493" s="270"/>
      <c r="R1493" s="270"/>
      <c r="S1493" s="270"/>
      <c r="T1493" s="270"/>
      <c r="U1493" s="270"/>
      <c r="V1493" s="270"/>
      <c r="W1493" s="270"/>
      <c r="X1493" s="270"/>
      <c r="Y1493" s="270"/>
      <c r="Z1493" s="270"/>
    </row>
    <row r="1494" ht="15.75" customHeight="1">
      <c r="A1494" s="111" t="s">
        <v>2989</v>
      </c>
      <c r="B1494" s="111" t="str">
        <f>VLOOKUP(A1494,Register!B:D,3,FALSE)</f>
        <v>0,19x895x907 BAO BLANK</v>
      </c>
      <c r="C1494" s="525" t="str">
        <f>VLOOKUP(B1494,'Tech. sheet (2)'!A:G,5,FALSE)</f>
        <v>0,19x895x907 2,8/2,0 TH550</v>
      </c>
      <c r="D1494" s="437" t="str">
        <f>VLOOKUP(B1494,'Tech. sheet (2)'!A:G,6,FALSE)</f>
        <v>M-895-907-190TH550F2820-BAO BLANK</v>
      </c>
      <c r="E1494" s="436" t="str">
        <f>VLOOKUP(B1494,'Tech. sheet (2)'!A:H,8,FALSE)</f>
        <v>СКРОЛЛ</v>
      </c>
      <c r="F1494" s="436" t="str">
        <f>VLOOKUP(B1494,'Tech. sheet (2)'!A:J,9,FALSE)</f>
        <v>932х870</v>
      </c>
      <c r="G1494" s="436">
        <f>VLOOKUP(B1494,'Tech. sheet (2)'!A:J,10,FALSE)</f>
        <v>1500</v>
      </c>
      <c r="H1494" s="436">
        <f>VLOOKUP(A1494,Register!B:E,4,FALSE)</f>
        <v>35000</v>
      </c>
      <c r="I1494" s="129">
        <v>45498.0</v>
      </c>
      <c r="J1494" s="270"/>
      <c r="K1494" s="270"/>
      <c r="L1494" s="270"/>
      <c r="M1494" s="270"/>
      <c r="N1494" s="270"/>
      <c r="O1494" s="270"/>
      <c r="P1494" s="270"/>
      <c r="Q1494" s="270"/>
      <c r="R1494" s="270"/>
      <c r="S1494" s="270"/>
      <c r="T1494" s="270"/>
      <c r="U1494" s="270"/>
      <c r="V1494" s="270"/>
      <c r="W1494" s="270"/>
      <c r="X1494" s="270"/>
      <c r="Y1494" s="270"/>
      <c r="Z1494" s="270"/>
    </row>
    <row r="1495" ht="15.75" customHeight="1">
      <c r="A1495" s="111" t="s">
        <v>2990</v>
      </c>
      <c r="B1495" s="111" t="str">
        <f>VLOOKUP(A1495,Register!B:D,3,FALSE)</f>
        <v>0,19x895x907 BAO BLANK</v>
      </c>
      <c r="C1495" s="525" t="str">
        <f>VLOOKUP(B1495,'Tech. sheet (2)'!A:G,5,FALSE)</f>
        <v>0,19x895x907 2,8/2,0 TH550</v>
      </c>
      <c r="D1495" s="437" t="str">
        <f>VLOOKUP(B1495,'Tech. sheet (2)'!A:G,6,FALSE)</f>
        <v>M-895-907-190TH550F2820-BAO BLANK</v>
      </c>
      <c r="E1495" s="436" t="str">
        <f>VLOOKUP(B1495,'Tech. sheet (2)'!A:H,8,FALSE)</f>
        <v>СКРОЛЛ</v>
      </c>
      <c r="F1495" s="436" t="str">
        <f>VLOOKUP(B1495,'Tech. sheet (2)'!A:J,9,FALSE)</f>
        <v>932х870</v>
      </c>
      <c r="G1495" s="436">
        <f>VLOOKUP(B1495,'Tech. sheet (2)'!A:J,10,FALSE)</f>
        <v>1500</v>
      </c>
      <c r="H1495" s="436">
        <f>VLOOKUP(A1495,Register!B:E,4,FALSE)</f>
        <v>35000</v>
      </c>
      <c r="I1495" s="129">
        <v>45499.0</v>
      </c>
      <c r="J1495" s="270"/>
      <c r="K1495" s="270"/>
      <c r="L1495" s="270"/>
      <c r="M1495" s="270"/>
      <c r="N1495" s="270"/>
      <c r="O1495" s="270"/>
      <c r="P1495" s="270"/>
      <c r="Q1495" s="270"/>
      <c r="R1495" s="270"/>
      <c r="S1495" s="270"/>
      <c r="T1495" s="270"/>
      <c r="U1495" s="270"/>
      <c r="V1495" s="270"/>
      <c r="W1495" s="270"/>
      <c r="X1495" s="270"/>
      <c r="Y1495" s="270"/>
      <c r="Z1495" s="270"/>
    </row>
    <row r="1496" ht="15.75" customHeight="1">
      <c r="A1496" s="111" t="s">
        <v>3018</v>
      </c>
      <c r="B1496" s="111" t="str">
        <f>VLOOKUP(A1496,Register!B:D,3,FALSE)</f>
        <v>0,14x975x925 W/K USK</v>
      </c>
      <c r="C1496" s="525" t="str">
        <f>VLOOKUP(B1496,'Tech. sheet (2)'!A:G,5,FALSE)</f>
        <v>0,14x975x925 2,8/2,8 TS550</v>
      </c>
      <c r="D1496" s="437" t="str">
        <f>VLOOKUP(B1496,'Tech. sheet (2)'!A:G,6,FALSE)</f>
        <v>T-975-925-140TS550S2828-USK</v>
      </c>
      <c r="E1496" s="436" t="str">
        <f>VLOOKUP(B1496,'Tech. sheet (2)'!A:H,8,FALSE)</f>
        <v>ПРЯМ</v>
      </c>
      <c r="F1496" s="436" t="str">
        <f>VLOOKUP(B1496,'Tech. sheet (2)'!A:J,9,FALSE)</f>
        <v>900 х 950</v>
      </c>
      <c r="G1496" s="436">
        <f>VLOOKUP(B1496,'Tech. sheet (2)'!A:J,10,FALSE)</f>
        <v>1500</v>
      </c>
      <c r="H1496" s="436">
        <f>VLOOKUP(A1496,Register!B:E,4,FALSE)</f>
        <v>32000</v>
      </c>
      <c r="I1496" s="129">
        <v>45502.0</v>
      </c>
      <c r="J1496" s="270"/>
      <c r="K1496" s="270"/>
      <c r="L1496" s="270"/>
      <c r="M1496" s="270"/>
      <c r="N1496" s="270"/>
      <c r="O1496" s="270"/>
      <c r="P1496" s="270"/>
      <c r="Q1496" s="270"/>
      <c r="R1496" s="270"/>
      <c r="S1496" s="270"/>
      <c r="T1496" s="270"/>
      <c r="U1496" s="270"/>
      <c r="V1496" s="270"/>
      <c r="W1496" s="270"/>
      <c r="X1496" s="270"/>
      <c r="Y1496" s="270"/>
      <c r="Z1496" s="270"/>
    </row>
    <row r="1497" ht="15.75" customHeight="1">
      <c r="A1497" s="111" t="s">
        <v>3019</v>
      </c>
      <c r="B1497" s="111" t="str">
        <f>VLOOKUP(A1497,Register!B:D,3,FALSE)</f>
        <v>OT062-ELQ6216A3A BAO</v>
      </c>
      <c r="C1497" s="525" t="str">
        <f>VLOOKUP(B1497,'Tech. sheet (2)'!A:G,5,FALSE)</f>
        <v>0,16x954x848 2,8/2,8 TH520</v>
      </c>
      <c r="D1497" s="437" t="str">
        <f>VLOOKUP(B1497,'Tech. sheet (2)'!A:G,6,FALSE)</f>
        <v>M-954-848-160TH520S2828-BAO</v>
      </c>
      <c r="E1497" s="436" t="str">
        <f>VLOOKUP(B1497,'Tech. sheet (2)'!A:H,8,FALSE)</f>
        <v>СКРОЛЛ</v>
      </c>
      <c r="F1497" s="436" t="str">
        <f>VLOOKUP(B1497,'Tech. sheet (2)'!A:J,9,FALSE)</f>
        <v>830x917</v>
      </c>
      <c r="G1497" s="436">
        <f>VLOOKUP(B1497,'Tech. sheet (2)'!A:J,10,FALSE)</f>
        <v>1500</v>
      </c>
      <c r="H1497" s="436">
        <f>VLOOKUP(A1497,Register!B:E,4,FALSE)</f>
        <v>40000</v>
      </c>
      <c r="I1497" s="129">
        <v>45502.0</v>
      </c>
      <c r="J1497" s="270"/>
      <c r="K1497" s="270"/>
      <c r="L1497" s="270"/>
      <c r="M1497" s="270"/>
      <c r="N1497" s="270"/>
      <c r="O1497" s="270"/>
      <c r="P1497" s="270"/>
      <c r="Q1497" s="270"/>
      <c r="R1497" s="270"/>
      <c r="S1497" s="270"/>
      <c r="T1497" s="270"/>
      <c r="U1497" s="270"/>
      <c r="V1497" s="270"/>
      <c r="W1497" s="270"/>
      <c r="X1497" s="270"/>
      <c r="Y1497" s="270"/>
      <c r="Z1497" s="270"/>
    </row>
    <row r="1498" ht="15.75" customHeight="1">
      <c r="A1498" s="111" t="s">
        <v>3020</v>
      </c>
      <c r="B1498" s="111" t="str">
        <f>VLOOKUP(A1498,Register!B:D,3,FALSE)</f>
        <v>0,18x860x873 USK BLANK</v>
      </c>
      <c r="C1498" s="525" t="str">
        <f>VLOOKUP(B1498,'Tech. sheet (2)'!A:G,5,FALSE)</f>
        <v>0,18x860x873 2,0/2,8 TH550</v>
      </c>
      <c r="D1498" s="437" t="str">
        <f>VLOOKUP(B1498,'Tech. sheet (2)'!A:G,6,FALSE)</f>
        <v>M-860-873-180TH550F2028-USK BLANK</v>
      </c>
      <c r="E1498" s="436" t="str">
        <f>VLOOKUP(B1498,'Tech. sheet (2)'!A:H,8,FALSE)</f>
        <v>СКРОЛЛ</v>
      </c>
      <c r="F1498" s="436" t="str">
        <f>VLOOKUP(B1498,'Tech. sheet (2)'!A:J,9,FALSE)</f>
        <v>903х844</v>
      </c>
      <c r="G1498" s="436">
        <f>VLOOKUP(B1498,'Tech. sheet (2)'!A:J,10,FALSE)</f>
        <v>1500</v>
      </c>
      <c r="H1498" s="436">
        <f>VLOOKUP(A1498,Register!B:E,4,FALSE)</f>
        <v>36000</v>
      </c>
      <c r="I1498" s="129">
        <v>45502.0</v>
      </c>
      <c r="J1498" s="270"/>
      <c r="K1498" s="270"/>
      <c r="L1498" s="270"/>
      <c r="M1498" s="270"/>
      <c r="N1498" s="270"/>
      <c r="O1498" s="270"/>
      <c r="P1498" s="270"/>
      <c r="Q1498" s="270"/>
      <c r="R1498" s="270"/>
      <c r="S1498" s="270"/>
      <c r="T1498" s="270"/>
      <c r="U1498" s="270"/>
      <c r="V1498" s="270"/>
      <c r="W1498" s="270"/>
      <c r="X1498" s="270"/>
      <c r="Y1498" s="270"/>
      <c r="Z1498" s="270"/>
    </row>
    <row r="1499" ht="15.75" customHeight="1">
      <c r="A1499" s="131" t="s">
        <v>3024</v>
      </c>
      <c r="B1499" s="111" t="str">
        <f>VLOOKUP(A1499,Register!B:D,3,FALSE)</f>
        <v>0,16x942x790 W/G</v>
      </c>
      <c r="C1499" s="525" t="str">
        <f>VLOOKUP(B1499,'Tech. sheet (2)'!A:G,5,FALSE)</f>
        <v>0,16x942x790 2,0/2,0 TS340</v>
      </c>
      <c r="D1499" s="437" t="str">
        <f>VLOOKUP(B1499,'Tech. sheet (2)'!A:G,6,FALSE)</f>
        <v>M-942-790-160TS340S2020-RAS</v>
      </c>
      <c r="E1499" s="436" t="str">
        <f>VLOOKUP(B1499,'Tech. sheet (2)'!A:H,8,FALSE)</f>
        <v>СКРОЛЛ</v>
      </c>
      <c r="F1499" s="436" t="str">
        <f>VLOOKUP(B1499,'Tech. sheet (2)'!A:J,9,FALSE)</f>
        <v>830х917</v>
      </c>
      <c r="G1499" s="436">
        <f>VLOOKUP(B1499,'Tech. sheet (2)'!A:J,10,FALSE)</f>
        <v>1700</v>
      </c>
      <c r="H1499" s="436">
        <f>VLOOKUP(A1499,Register!B:E,4,FALSE)</f>
        <v>3000</v>
      </c>
      <c r="I1499" s="129">
        <v>45503.0</v>
      </c>
      <c r="J1499" s="270"/>
      <c r="K1499" s="270"/>
      <c r="L1499" s="270"/>
      <c r="M1499" s="270"/>
      <c r="N1499" s="270"/>
      <c r="O1499" s="270"/>
      <c r="P1499" s="270"/>
      <c r="Q1499" s="270"/>
      <c r="R1499" s="270"/>
      <c r="S1499" s="270"/>
      <c r="T1499" s="270"/>
      <c r="U1499" s="270"/>
      <c r="V1499" s="270"/>
      <c r="W1499" s="270"/>
      <c r="X1499" s="270"/>
      <c r="Y1499" s="270"/>
      <c r="Z1499" s="270"/>
    </row>
    <row r="1500" ht="15.75" customHeight="1">
      <c r="A1500" s="131" t="s">
        <v>3025</v>
      </c>
      <c r="B1500" s="111" t="str">
        <f>VLOOKUP(A1500,Register!B:D,3,FALSE)</f>
        <v>0,16x942x790 ALU/С</v>
      </c>
      <c r="C1500" s="525" t="str">
        <f>VLOOKUP(B1500,'Tech. sheet (2)'!A:G,5,FALSE)</f>
        <v>0,16x942x790 2,0/2,0 TS340</v>
      </c>
      <c r="D1500" s="437" t="str">
        <f>VLOOKUP(B1500,'Tech. sheet (2)'!A:G,6,FALSE)</f>
        <v>M-942-790-160TS340S2020-RAS</v>
      </c>
      <c r="E1500" s="436" t="str">
        <f>VLOOKUP(B1500,'Tech. sheet (2)'!A:H,8,FALSE)</f>
        <v>СКРОЛЛ</v>
      </c>
      <c r="F1500" s="436" t="str">
        <f>VLOOKUP(B1500,'Tech. sheet (2)'!A:J,9,FALSE)</f>
        <v>830х917</v>
      </c>
      <c r="G1500" s="436">
        <f>VLOOKUP(B1500,'Tech. sheet (2)'!A:J,10,FALSE)</f>
        <v>1700</v>
      </c>
      <c r="H1500" s="436">
        <f>VLOOKUP(A1500,Register!B:E,4,FALSE)</f>
        <v>7000</v>
      </c>
      <c r="I1500" s="129">
        <v>45503.0</v>
      </c>
      <c r="J1500" s="270"/>
      <c r="K1500" s="270"/>
      <c r="L1500" s="270"/>
      <c r="M1500" s="270"/>
      <c r="N1500" s="270"/>
      <c r="O1500" s="270"/>
      <c r="P1500" s="270"/>
      <c r="Q1500" s="270"/>
      <c r="R1500" s="270"/>
      <c r="S1500" s="270"/>
      <c r="T1500" s="270"/>
      <c r="U1500" s="270"/>
      <c r="V1500" s="270"/>
      <c r="W1500" s="270"/>
      <c r="X1500" s="270"/>
      <c r="Y1500" s="270"/>
      <c r="Z1500" s="270"/>
    </row>
    <row r="1501" ht="15.75" customHeight="1">
      <c r="A1501" s="111" t="s">
        <v>3022</v>
      </c>
      <c r="B1501" s="111" t="str">
        <f>VLOOKUP(A1501,Register!B:D,3,FALSE)</f>
        <v>0,155x821x926 BAO BLANK</v>
      </c>
      <c r="C1501" s="525" t="str">
        <f>VLOOKUP(B1501,'Tech. sheet (2)'!A:G,5,FALSE)</f>
        <v>0,155x821x926 2,8/2,8 TH550</v>
      </c>
      <c r="D1501" s="437" t="str">
        <f>VLOOKUP(B1501,'Tech. sheet (2)'!A:G,6,FALSE)</f>
        <v>T-821-926-155TH550F2828-BAO BLANK</v>
      </c>
      <c r="E1501" s="436" t="str">
        <f>VLOOKUP(B1501,'Tech. sheet (2)'!A:H,8,FALSE)</f>
        <v>ПРЯМ</v>
      </c>
      <c r="F1501" s="436" t="str">
        <f>VLOOKUP(B1501,'Tech. sheet (2)'!A:J,9,FALSE)</f>
        <v>917х813/900x771</v>
      </c>
      <c r="G1501" s="436">
        <f>VLOOKUP(B1501,'Tech. sheet (2)'!A:J,10,FALSE)</f>
        <v>1600</v>
      </c>
      <c r="H1501" s="436">
        <f>VLOOKUP(A1501,Register!B:E,4,FALSE)</f>
        <v>30000</v>
      </c>
      <c r="I1501" s="129">
        <v>45503.0</v>
      </c>
      <c r="J1501" s="270"/>
      <c r="K1501" s="270"/>
      <c r="L1501" s="270"/>
      <c r="M1501" s="270"/>
      <c r="N1501" s="270"/>
      <c r="O1501" s="270"/>
      <c r="P1501" s="270"/>
      <c r="Q1501" s="270"/>
      <c r="R1501" s="270"/>
      <c r="S1501" s="270"/>
      <c r="T1501" s="270"/>
      <c r="U1501" s="270"/>
      <c r="V1501" s="270"/>
      <c r="W1501" s="270"/>
      <c r="X1501" s="270"/>
      <c r="Y1501" s="270"/>
      <c r="Z1501" s="270"/>
    </row>
    <row r="1502" ht="15.75" customHeight="1">
      <c r="A1502" s="111" t="s">
        <v>3023</v>
      </c>
      <c r="B1502" s="111" t="str">
        <f>VLOOKUP(A1502,Register!B:D,3,FALSE)</f>
        <v>0,155x821x926 BAO BLANK</v>
      </c>
      <c r="C1502" s="525" t="str">
        <f>VLOOKUP(B1502,'Tech. sheet (2)'!A:G,5,FALSE)</f>
        <v>0,155x821x926 2,8/2,8 TH550</v>
      </c>
      <c r="D1502" s="437" t="str">
        <f>VLOOKUP(B1502,'Tech. sheet (2)'!A:G,6,FALSE)</f>
        <v>T-821-926-155TH550F2828-BAO BLANK</v>
      </c>
      <c r="E1502" s="436" t="str">
        <f>VLOOKUP(B1502,'Tech. sheet (2)'!A:H,8,FALSE)</f>
        <v>ПРЯМ</v>
      </c>
      <c r="F1502" s="436" t="str">
        <f>VLOOKUP(B1502,'Tech. sheet (2)'!A:J,9,FALSE)</f>
        <v>917х813/900x771</v>
      </c>
      <c r="G1502" s="436">
        <f>VLOOKUP(B1502,'Tech. sheet (2)'!A:J,10,FALSE)</f>
        <v>1600</v>
      </c>
      <c r="H1502" s="436">
        <f>VLOOKUP(A1502,Register!B:E,4,FALSE)</f>
        <v>30000</v>
      </c>
      <c r="I1502" s="129">
        <v>45503.0</v>
      </c>
      <c r="J1502" s="270"/>
      <c r="K1502" s="270"/>
      <c r="L1502" s="270"/>
      <c r="M1502" s="270"/>
      <c r="N1502" s="270"/>
      <c r="O1502" s="270"/>
      <c r="P1502" s="270"/>
      <c r="Q1502" s="270"/>
      <c r="R1502" s="270"/>
      <c r="S1502" s="270"/>
      <c r="T1502" s="270"/>
      <c r="U1502" s="270"/>
      <c r="V1502" s="270"/>
      <c r="W1502" s="270"/>
      <c r="X1502" s="270"/>
      <c r="Y1502" s="270"/>
      <c r="Z1502" s="270"/>
    </row>
    <row r="1503" ht="15.75" customHeight="1">
      <c r="A1503" s="111" t="s">
        <v>3026</v>
      </c>
      <c r="B1503" s="111" t="str">
        <f>VLOOKUP(A1503,Register!B:D,3,FALSE)</f>
        <v>OT153-ELQ1554A0A BAO</v>
      </c>
      <c r="C1503" s="525" t="str">
        <f>VLOOKUP(B1503,'Tech. sheet (2)'!A:G,5,FALSE)</f>
        <v>0,27x950x876 5,6/2,8 TH435 </v>
      </c>
      <c r="D1503" s="437" t="str">
        <f>VLOOKUP(B1503,'Tech. sheet (2)'!A:G,6,FALSE)</f>
        <v>M-950-876-270TH435F5628-BAO</v>
      </c>
      <c r="E1503" s="436" t="str">
        <f>VLOOKUP(B1503,'Tech. sheet (2)'!A:H,8,FALSE)</f>
        <v>СКРОЛЛ</v>
      </c>
      <c r="F1503" s="436" t="str">
        <f>VLOOKUP(B1503,'Tech. sheet (2)'!A:J,9,FALSE)</f>
        <v>920х935</v>
      </c>
      <c r="G1503" s="436">
        <f>VLOOKUP(B1503,'Tech. sheet (2)'!A:J,10,FALSE)</f>
        <v>1100</v>
      </c>
      <c r="H1503" s="436">
        <f>VLOOKUP(A1503,Register!B:E,4,FALSE)</f>
        <v>18000</v>
      </c>
      <c r="I1503" s="129">
        <v>45504.0</v>
      </c>
      <c r="J1503" s="270"/>
      <c r="K1503" s="270"/>
      <c r="L1503" s="270"/>
      <c r="M1503" s="270"/>
      <c r="N1503" s="270"/>
      <c r="O1503" s="270"/>
      <c r="P1503" s="270"/>
      <c r="Q1503" s="270"/>
      <c r="R1503" s="270"/>
      <c r="S1503" s="270"/>
      <c r="T1503" s="270"/>
      <c r="U1503" s="270"/>
      <c r="V1503" s="270"/>
      <c r="W1503" s="270"/>
      <c r="X1503" s="270"/>
      <c r="Y1503" s="270"/>
      <c r="Z1503" s="270"/>
    </row>
    <row r="1504" ht="15.75" customHeight="1">
      <c r="A1504" s="111" t="s">
        <v>3021</v>
      </c>
      <c r="B1504" s="111" t="str">
        <f>VLOOKUP(A1504,Register!B:D,3,FALSE)</f>
        <v>0,18x860x873 BAO BLANK</v>
      </c>
      <c r="C1504" s="525" t="str">
        <f>VLOOKUP(B1504,'Tech. sheet (2)'!A:G,5,FALSE)</f>
        <v>0,18x860x873 2,0/2,8 TH550</v>
      </c>
      <c r="D1504" s="437" t="str">
        <f>VLOOKUP(B1504,'Tech. sheet (2)'!A:G,6,FALSE)</f>
        <v>M-860-873-180TH550F2820-BAO BLANK </v>
      </c>
      <c r="E1504" s="436" t="str">
        <f>VLOOKUP(B1504,'Tech. sheet (2)'!A:H,8,FALSE)</f>
        <v>СКРОЛЛ</v>
      </c>
      <c r="F1504" s="436" t="str">
        <f>VLOOKUP(B1504,'Tech. sheet (2)'!A:J,9,FALSE)</f>
        <v>903х844</v>
      </c>
      <c r="G1504" s="436">
        <f>VLOOKUP(B1504,'Tech. sheet (2)'!A:J,10,FALSE)</f>
        <v>1500</v>
      </c>
      <c r="H1504" s="436">
        <f>VLOOKUP(A1504,Register!B:E,4,FALSE)</f>
        <v>25000</v>
      </c>
      <c r="I1504" s="502" t="s">
        <v>2</v>
      </c>
      <c r="J1504" s="187"/>
      <c r="K1504" s="187"/>
      <c r="L1504" s="187"/>
      <c r="M1504" s="187"/>
      <c r="N1504" s="187"/>
      <c r="O1504" s="187"/>
      <c r="P1504" s="270"/>
      <c r="Q1504" s="270"/>
      <c r="R1504" s="270"/>
      <c r="S1504" s="270"/>
      <c r="T1504" s="270"/>
      <c r="U1504" s="270"/>
      <c r="V1504" s="270"/>
      <c r="W1504" s="270"/>
      <c r="X1504" s="270"/>
      <c r="Y1504" s="270"/>
      <c r="Z1504" s="270"/>
    </row>
    <row r="1505" ht="15.75" customHeight="1">
      <c r="A1505" s="111" t="s">
        <v>3048</v>
      </c>
      <c r="B1505" s="111" t="str">
        <f>VLOOKUP(A1505,Register!B:D,3,FALSE)</f>
        <v>0,14x975x925 W/K RAS</v>
      </c>
      <c r="C1505" s="525" t="str">
        <f>VLOOKUP(B1505,'Tech. sheet (2)'!A:G,5,FALSE)</f>
        <v>0,14x975x925 2,8/2,8 TS550</v>
      </c>
      <c r="D1505" s="437" t="str">
        <f>VLOOKUP(B1505,'Tech. sheet (2)'!A:G,6,FALSE)</f>
        <v>T-975-925-140TS550S2828-RAS</v>
      </c>
      <c r="E1505" s="436" t="str">
        <f>VLOOKUP(B1505,'Tech. sheet (2)'!A:H,8,FALSE)</f>
        <v>ПРЯМ</v>
      </c>
      <c r="F1505" s="436" t="str">
        <f>VLOOKUP(B1505,'Tech. sheet (2)'!A:J,9,FALSE)</f>
        <v>900 х 950</v>
      </c>
      <c r="G1505" s="436">
        <f>VLOOKUP(B1505,'Tech. sheet (2)'!A:J,10,FALSE)</f>
        <v>1500</v>
      </c>
      <c r="H1505" s="436">
        <f>VLOOKUP(A1505,Register!B:E,4,FALSE)</f>
        <v>11400</v>
      </c>
      <c r="I1505" s="504" t="s">
        <v>2</v>
      </c>
      <c r="J1505" s="187"/>
      <c r="K1505" s="187"/>
      <c r="L1505" s="187"/>
      <c r="M1505" s="187"/>
      <c r="N1505" s="187"/>
      <c r="O1505" s="187"/>
      <c r="P1505" s="270"/>
      <c r="Q1505" s="270"/>
      <c r="R1505" s="270"/>
      <c r="S1505" s="270"/>
      <c r="T1505" s="270"/>
      <c r="U1505" s="270"/>
      <c r="V1505" s="270"/>
      <c r="W1505" s="270"/>
      <c r="X1505" s="270"/>
      <c r="Y1505" s="270"/>
      <c r="Z1505" s="270"/>
    </row>
    <row r="1506" ht="15.75" customHeight="1">
      <c r="A1506" s="111" t="s">
        <v>3037</v>
      </c>
      <c r="B1506" s="111" t="str">
        <f>VLOOKUP(A1506,Register!B:D,3,FALSE)</f>
        <v>OT070-ELQ7013A4A USK</v>
      </c>
      <c r="C1506" s="525" t="str">
        <f>VLOOKUP(B1506,'Tech. sheet (2)'!A:G,5,FALSE)</f>
        <v>0,16x922x868 2,0/2,0 TH520</v>
      </c>
      <c r="D1506" s="437" t="str">
        <f>VLOOKUP(B1506,'Tech. sheet (2)'!A:G,6,FALSE)</f>
        <v>M-922-868-160TH520F2020-USK</v>
      </c>
      <c r="E1506" s="436" t="str">
        <f>VLOOKUP(B1506,'Tech. sheet (2)'!A:H,8,FALSE)</f>
        <v>СКРОЛЛ</v>
      </c>
      <c r="F1506" s="436" t="str">
        <f>VLOOKUP(B1506,'Tech. sheet (2)'!A:J,9,FALSE)</f>
        <v>884х850</v>
      </c>
      <c r="G1506" s="436">
        <f>VLOOKUP(B1506,'Tech. sheet (2)'!A:J,10,FALSE)</f>
        <v>1500</v>
      </c>
      <c r="H1506" s="436">
        <f>VLOOKUP(A1506,Register!B:E,4,FALSE)</f>
        <v>30000</v>
      </c>
      <c r="I1506" s="129">
        <v>45511.0</v>
      </c>
      <c r="J1506" s="270"/>
      <c r="K1506" s="270"/>
      <c r="L1506" s="270"/>
      <c r="M1506" s="270"/>
      <c r="N1506" s="270"/>
      <c r="O1506" s="270"/>
      <c r="P1506" s="270"/>
      <c r="Q1506" s="270"/>
      <c r="R1506" s="270"/>
      <c r="S1506" s="270"/>
      <c r="T1506" s="270"/>
      <c r="U1506" s="270"/>
      <c r="V1506" s="270"/>
      <c r="W1506" s="270"/>
      <c r="X1506" s="270"/>
      <c r="Y1506" s="270"/>
      <c r="Z1506" s="270"/>
    </row>
    <row r="1507" ht="15.75" customHeight="1">
      <c r="A1507" s="111" t="s">
        <v>3040</v>
      </c>
      <c r="B1507" s="111" t="str">
        <f>VLOOKUP(A1507,Register!B:D,3,FALSE)</f>
        <v>OT70-21EK05 0,16 BAO</v>
      </c>
      <c r="C1507" s="525" t="str">
        <f>VLOOKUP(B1507,'Tech. sheet (2)'!A:G,5,FALSE)</f>
        <v>0,16x922x868 2,0/2,0 TH520</v>
      </c>
      <c r="D1507" s="437" t="str">
        <f>VLOOKUP(B1507,'Tech. sheet (2)'!A:G,6,FALSE)</f>
        <v>M-922-868-160TH520F2020-BAO</v>
      </c>
      <c r="E1507" s="436" t="str">
        <f>VLOOKUP(B1507,'Tech. sheet (2)'!A:H,8,FALSE)</f>
        <v>СКРОЛЛ</v>
      </c>
      <c r="F1507" s="436" t="str">
        <f>VLOOKUP(B1507,'Tech. sheet (2)'!A:J,9,FALSE)</f>
        <v>884х850</v>
      </c>
      <c r="G1507" s="436">
        <f>VLOOKUP(B1507,'Tech. sheet (2)'!A:J,10,FALSE)</f>
        <v>1500</v>
      </c>
      <c r="H1507" s="436">
        <f>VLOOKUP(A1507,Register!B:E,4,FALSE)</f>
        <v>17000</v>
      </c>
      <c r="I1507" s="129">
        <v>45511.0</v>
      </c>
      <c r="J1507" s="270"/>
      <c r="K1507" s="270"/>
      <c r="L1507" s="270"/>
      <c r="M1507" s="270"/>
      <c r="N1507" s="270"/>
      <c r="O1507" s="270"/>
      <c r="P1507" s="270"/>
      <c r="Q1507" s="270"/>
      <c r="R1507" s="270"/>
      <c r="S1507" s="270"/>
      <c r="T1507" s="270"/>
      <c r="U1507" s="270"/>
      <c r="V1507" s="270"/>
      <c r="W1507" s="270"/>
      <c r="X1507" s="270"/>
      <c r="Y1507" s="270"/>
      <c r="Z1507" s="270"/>
    </row>
    <row r="1508" ht="15.75" customHeight="1">
      <c r="A1508" s="111" t="s">
        <v>3036</v>
      </c>
      <c r="B1508" s="111" t="str">
        <f>VLOOKUP(A1508,Register!B:D,3,FALSE)</f>
        <v>0,17x922x868 HBI TH550 BLANK</v>
      </c>
      <c r="C1508" s="525" t="str">
        <f>VLOOKUP(B1508,'Tech. sheet (2)'!A:G,5,FALSE)</f>
        <v>0,17x922x868 2,8/2,8 TH550</v>
      </c>
      <c r="D1508" s="437" t="str">
        <f>VLOOKUP(B1508,'Tech. sheet (2)'!A:G,6,FALSE)</f>
        <v>M-922-868-170TH550F2828-HBI BLANK</v>
      </c>
      <c r="E1508" s="436" t="str">
        <f>VLOOKUP(B1508,'Tech. sheet (2)'!A:H,8,FALSE)</f>
        <v>СКРОЛЛ</v>
      </c>
      <c r="F1508" s="436" t="str">
        <f>VLOOKUP(B1508,'Tech. sheet (2)'!A:J,9,FALSE)</f>
        <v>884х850</v>
      </c>
      <c r="G1508" s="436">
        <f>VLOOKUP(B1508,'Tech. sheet (2)'!A:J,10,FALSE)</f>
        <v>1500</v>
      </c>
      <c r="H1508" s="436">
        <f>VLOOKUP(A1508,Register!B:E,4,FALSE)</f>
        <v>18000</v>
      </c>
      <c r="I1508" s="129">
        <v>45511.0</v>
      </c>
      <c r="J1508" s="270"/>
      <c r="K1508" s="270"/>
      <c r="L1508" s="270"/>
      <c r="M1508" s="270"/>
      <c r="N1508" s="270"/>
      <c r="O1508" s="270"/>
      <c r="P1508" s="270"/>
      <c r="Q1508" s="270"/>
      <c r="R1508" s="270"/>
      <c r="S1508" s="270"/>
      <c r="T1508" s="270"/>
      <c r="U1508" s="270"/>
      <c r="V1508" s="270"/>
      <c r="W1508" s="270"/>
      <c r="X1508" s="270"/>
      <c r="Y1508" s="270"/>
      <c r="Z1508" s="270"/>
    </row>
    <row r="1509" ht="15.75" customHeight="1">
      <c r="A1509" s="111" t="s">
        <v>3042</v>
      </c>
      <c r="B1509" s="111" t="str">
        <f>VLOOKUP(A1509,Register!B:D,3,FALSE)</f>
        <v>OT153-ELQ1542A3A BAO</v>
      </c>
      <c r="C1509" s="525" t="str">
        <f>VLOOKUP(B1509,'Tech. sheet (2)'!A:G,5,FALSE)</f>
        <v>0,27x950x876 5,6/2,8 TH435 </v>
      </c>
      <c r="D1509" s="437" t="str">
        <f>VLOOKUP(B1509,'Tech. sheet (2)'!A:G,6,FALSE)</f>
        <v>M-950-876-270TH435F5628-BAO</v>
      </c>
      <c r="E1509" s="436" t="str">
        <f>VLOOKUP(B1509,'Tech. sheet (2)'!A:H,8,FALSE)</f>
        <v>СКРОЛЛ</v>
      </c>
      <c r="F1509" s="436" t="str">
        <f>VLOOKUP(B1509,'Tech. sheet (2)'!A:J,9,FALSE)</f>
        <v>920х935</v>
      </c>
      <c r="G1509" s="436">
        <f>VLOOKUP(B1509,'Tech. sheet (2)'!A:J,10,FALSE)</f>
        <v>1100</v>
      </c>
      <c r="H1509" s="436">
        <f>VLOOKUP(A1509,Register!B:E,4,FALSE)</f>
        <v>16000</v>
      </c>
      <c r="I1509" s="129">
        <v>45511.0</v>
      </c>
      <c r="J1509" s="270"/>
      <c r="K1509" s="270"/>
      <c r="L1509" s="270"/>
      <c r="M1509" s="270"/>
      <c r="N1509" s="270"/>
      <c r="O1509" s="270"/>
      <c r="P1509" s="270"/>
      <c r="Q1509" s="270"/>
      <c r="R1509" s="270"/>
      <c r="S1509" s="270"/>
      <c r="T1509" s="270"/>
      <c r="U1509" s="270"/>
      <c r="V1509" s="270"/>
      <c r="W1509" s="270"/>
      <c r="X1509" s="270"/>
      <c r="Y1509" s="270"/>
      <c r="Z1509" s="270"/>
    </row>
    <row r="1510" ht="15.75" customHeight="1">
      <c r="A1510" s="111" t="s">
        <v>3028</v>
      </c>
      <c r="B1510" s="111" t="str">
        <f>VLOOKUP(A1510,Register!B:D,3,FALSE)</f>
        <v>0,18x860x873 BAO BLANK</v>
      </c>
      <c r="C1510" s="525" t="str">
        <f>VLOOKUP(B1510,'Tech. sheet (2)'!A:G,5,FALSE)</f>
        <v>0,18x860x873 2,0/2,8 TH550</v>
      </c>
      <c r="D1510" s="437" t="str">
        <f>VLOOKUP(B1510,'Tech. sheet (2)'!A:G,6,FALSE)</f>
        <v>M-860-873-180TH550F2820-BAO BLANK </v>
      </c>
      <c r="E1510" s="436" t="str">
        <f>VLOOKUP(B1510,'Tech. sheet (2)'!A:H,8,FALSE)</f>
        <v>СКРОЛЛ</v>
      </c>
      <c r="F1510" s="436" t="str">
        <f>VLOOKUP(B1510,'Tech. sheet (2)'!A:J,9,FALSE)</f>
        <v>903х844</v>
      </c>
      <c r="G1510" s="436">
        <f>VLOOKUP(B1510,'Tech. sheet (2)'!A:J,10,FALSE)</f>
        <v>1500</v>
      </c>
      <c r="H1510" s="436">
        <v>10000.0</v>
      </c>
      <c r="I1510" s="129">
        <v>45511.0</v>
      </c>
      <c r="J1510" s="270"/>
      <c r="K1510" s="270"/>
      <c r="L1510" s="270"/>
      <c r="M1510" s="270"/>
      <c r="N1510" s="270"/>
      <c r="O1510" s="270"/>
      <c r="P1510" s="270"/>
      <c r="Q1510" s="270"/>
      <c r="R1510" s="270"/>
      <c r="S1510" s="270"/>
      <c r="T1510" s="270"/>
      <c r="U1510" s="270"/>
      <c r="V1510" s="270"/>
      <c r="W1510" s="270"/>
      <c r="X1510" s="270"/>
      <c r="Y1510" s="270"/>
      <c r="Z1510" s="270"/>
    </row>
    <row r="1511" ht="15.75" customHeight="1">
      <c r="A1511" s="136" t="s">
        <v>3021</v>
      </c>
      <c r="B1511" s="111" t="str">
        <f>VLOOKUP(A1511,Register!B:D,3,FALSE)</f>
        <v>0,18x860x873 BAO BLANK</v>
      </c>
      <c r="C1511" s="525" t="str">
        <f>VLOOKUP(B1511,'Tech. sheet (2)'!A:G,5,FALSE)</f>
        <v>0,18x860x873 2,0/2,8 TH550</v>
      </c>
      <c r="D1511" s="437" t="str">
        <f>VLOOKUP(B1511,'Tech. sheet (2)'!A:G,6,FALSE)</f>
        <v>M-860-873-180TH550F2820-BAO BLANK </v>
      </c>
      <c r="E1511" s="436" t="str">
        <f>VLOOKUP(B1511,'Tech. sheet (2)'!A:H,8,FALSE)</f>
        <v>СКРОЛЛ</v>
      </c>
      <c r="F1511" s="436" t="str">
        <f>VLOOKUP(B1511,'Tech. sheet (2)'!A:J,9,FALSE)</f>
        <v>903х844</v>
      </c>
      <c r="G1511" s="436">
        <f>VLOOKUP(B1511,'Tech. sheet (2)'!A:J,10,FALSE)</f>
        <v>1500</v>
      </c>
      <c r="H1511" s="436">
        <v>20000.0</v>
      </c>
      <c r="I1511" s="129">
        <v>45511.0</v>
      </c>
      <c r="J1511" s="270"/>
      <c r="K1511" s="270"/>
      <c r="L1511" s="270"/>
      <c r="M1511" s="270"/>
      <c r="N1511" s="270"/>
      <c r="O1511" s="270"/>
      <c r="P1511" s="270"/>
      <c r="Q1511" s="270"/>
      <c r="R1511" s="270"/>
      <c r="S1511" s="270"/>
      <c r="T1511" s="270"/>
      <c r="U1511" s="270"/>
      <c r="V1511" s="270"/>
      <c r="W1511" s="270"/>
      <c r="X1511" s="270"/>
      <c r="Y1511" s="270"/>
      <c r="Z1511" s="270"/>
    </row>
    <row r="1512" ht="15.75" customHeight="1">
      <c r="A1512" s="111" t="s">
        <v>3050</v>
      </c>
      <c r="B1512" s="111" t="str">
        <f>VLOOKUP(A1512,Register!B:D,3,FALSE)</f>
        <v>0,18x896x795 BAO BLANK</v>
      </c>
      <c r="C1512" s="525" t="str">
        <f>VLOOKUP(B1512,'Tech. sheet (2)'!A:G,5,FALSE)</f>
        <v>0,18x896x795 2,8/5,0 TH550</v>
      </c>
      <c r="D1512" s="437" t="str">
        <f>VLOOKUP(B1512,'Tech. sheet (2)'!A:G,6,FALSE)</f>
        <v>T-896-795-180TH550F2850-BAO BLANK</v>
      </c>
      <c r="E1512" s="436" t="str">
        <f>VLOOKUP(B1512,'Tech. sheet (2)'!A:H,8,FALSE)</f>
        <v>ПРЯМ</v>
      </c>
      <c r="F1512" s="436" t="str">
        <f>VLOOKUP(B1512,'Tech. sheet (2)'!A:J,9,FALSE)</f>
        <v>770х869</v>
      </c>
      <c r="G1512" s="436">
        <f>VLOOKUP(B1512,'Tech. sheet (2)'!A:J,10,FALSE)</f>
        <v>1500</v>
      </c>
      <c r="H1512" s="436">
        <f>VLOOKUP(A1512,Register!B:E,4,FALSE)</f>
        <v>25000</v>
      </c>
      <c r="I1512" s="129">
        <v>45512.0</v>
      </c>
      <c r="J1512" s="270"/>
      <c r="K1512" s="270"/>
      <c r="L1512" s="270"/>
      <c r="M1512" s="270"/>
      <c r="N1512" s="270"/>
      <c r="O1512" s="270"/>
      <c r="P1512" s="270"/>
      <c r="Q1512" s="270"/>
      <c r="R1512" s="270"/>
      <c r="S1512" s="270"/>
      <c r="T1512" s="270"/>
      <c r="U1512" s="270"/>
      <c r="V1512" s="270"/>
      <c r="W1512" s="270"/>
      <c r="X1512" s="270"/>
      <c r="Y1512" s="270"/>
      <c r="Z1512" s="270"/>
    </row>
    <row r="1513" ht="15.75" customHeight="1">
      <c r="A1513" s="111" t="s">
        <v>3051</v>
      </c>
      <c r="B1513" s="111" t="str">
        <f>VLOOKUP(A1513,Register!B:D,3,FALSE)</f>
        <v>0,18x896x795 BAO BLANK</v>
      </c>
      <c r="C1513" s="525" t="str">
        <f>VLOOKUP(B1513,'Tech. sheet (2)'!A:G,5,FALSE)</f>
        <v>0,18x896x795 2,8/5,0 TH550</v>
      </c>
      <c r="D1513" s="437" t="str">
        <f>VLOOKUP(B1513,'Tech. sheet (2)'!A:G,6,FALSE)</f>
        <v>T-896-795-180TH550F2850-BAO BLANK</v>
      </c>
      <c r="E1513" s="436" t="str">
        <f>VLOOKUP(B1513,'Tech. sheet (2)'!A:H,8,FALSE)</f>
        <v>ПРЯМ</v>
      </c>
      <c r="F1513" s="436" t="str">
        <f>VLOOKUP(B1513,'Tech. sheet (2)'!A:J,9,FALSE)</f>
        <v>770х869</v>
      </c>
      <c r="G1513" s="436">
        <f>VLOOKUP(B1513,'Tech. sheet (2)'!A:J,10,FALSE)</f>
        <v>1500</v>
      </c>
      <c r="H1513" s="436">
        <f>VLOOKUP(A1513,Register!B:E,4,FALSE)</f>
        <v>30000</v>
      </c>
      <c r="I1513" s="129">
        <v>45512.0</v>
      </c>
      <c r="J1513" s="270"/>
      <c r="K1513" s="270"/>
      <c r="L1513" s="270"/>
      <c r="M1513" s="270"/>
      <c r="N1513" s="270"/>
      <c r="O1513" s="270"/>
      <c r="P1513" s="270"/>
      <c r="Q1513" s="270"/>
      <c r="R1513" s="270"/>
      <c r="S1513" s="270"/>
      <c r="T1513" s="270"/>
      <c r="U1513" s="270"/>
      <c r="V1513" s="270"/>
      <c r="W1513" s="270"/>
      <c r="X1513" s="270"/>
      <c r="Y1513" s="270"/>
      <c r="Z1513" s="270"/>
    </row>
    <row r="1514" ht="15.75" customHeight="1">
      <c r="A1514" s="111" t="s">
        <v>3052</v>
      </c>
      <c r="B1514" s="111" t="str">
        <f>VLOOKUP(A1514,Register!B:D,3,FALSE)</f>
        <v>0,17x896x795 BAO BLANK</v>
      </c>
      <c r="C1514" s="525" t="str">
        <f>VLOOKUP(B1514,'Tech. sheet (2)'!A:G,5,FALSE)</f>
        <v>0,17x896x795 2,8/2,8 TH550</v>
      </c>
      <c r="D1514" s="437" t="str">
        <f>VLOOKUP(B1514,'Tech. sheet (2)'!A:G,6,FALSE)</f>
        <v>T-896-795-170TH550F2828-BAO BLANK</v>
      </c>
      <c r="E1514" s="436" t="str">
        <f>VLOOKUP(B1514,'Tech. sheet (2)'!A:H,8,FALSE)</f>
        <v>ПРЯМ</v>
      </c>
      <c r="F1514" s="436" t="str">
        <f>VLOOKUP(B1514,'Tech. sheet (2)'!A:J,9,FALSE)</f>
        <v>770х869</v>
      </c>
      <c r="G1514" s="436">
        <f>VLOOKUP(B1514,'Tech. sheet (2)'!A:J,10,FALSE)</f>
        <v>1500</v>
      </c>
      <c r="H1514" s="436">
        <f>VLOOKUP(A1514,Register!B:E,4,FALSE)</f>
        <v>30000</v>
      </c>
      <c r="I1514" s="129">
        <v>45512.0</v>
      </c>
      <c r="J1514" s="270"/>
      <c r="K1514" s="270"/>
      <c r="L1514" s="270"/>
      <c r="M1514" s="270"/>
      <c r="N1514" s="270"/>
      <c r="O1514" s="270"/>
      <c r="P1514" s="270"/>
      <c r="Q1514" s="270"/>
      <c r="R1514" s="270"/>
      <c r="S1514" s="270"/>
      <c r="T1514" s="270"/>
      <c r="U1514" s="270"/>
      <c r="V1514" s="270"/>
      <c r="W1514" s="270"/>
      <c r="X1514" s="270"/>
      <c r="Y1514" s="270"/>
      <c r="Z1514" s="270"/>
    </row>
    <row r="1515" ht="15.75" customHeight="1">
      <c r="A1515" s="202" t="s">
        <v>2</v>
      </c>
      <c r="B1515" s="111" t="str">
        <f>VLOOKUP(A1515,Register!B:D,3,FALSE)</f>
        <v>#N/A</v>
      </c>
      <c r="C1515" s="525" t="str">
        <f>VLOOKUP(B1515,'Tech. sheet (2)'!A:G,5,FALSE)</f>
        <v>#N/A</v>
      </c>
      <c r="D1515" s="437" t="str">
        <f>VLOOKUP(B1515,'Tech. sheet (2)'!A:G,6,FALSE)</f>
        <v>#N/A</v>
      </c>
      <c r="E1515" s="436" t="str">
        <f>VLOOKUP(B1515,'Tech. sheet (2)'!A:H,8,FALSE)</f>
        <v>#N/A</v>
      </c>
      <c r="F1515" s="436" t="str">
        <f>VLOOKUP(B1515,'Tech. sheet (2)'!A:J,9,FALSE)</f>
        <v>#N/A</v>
      </c>
      <c r="G1515" s="436" t="str">
        <f>VLOOKUP(B1515,'Tech. sheet (2)'!A:J,10,FALSE)</f>
        <v>#N/A</v>
      </c>
      <c r="H1515" s="436" t="str">
        <f>VLOOKUP(A1515,Register!B:E,4,FALSE)</f>
        <v>#N/A</v>
      </c>
      <c r="I1515" s="129"/>
      <c r="J1515" s="270"/>
      <c r="K1515" s="270"/>
      <c r="L1515" s="270"/>
      <c r="M1515" s="270"/>
      <c r="N1515" s="270"/>
      <c r="O1515" s="270"/>
      <c r="P1515" s="270"/>
      <c r="Q1515" s="270"/>
      <c r="R1515" s="270"/>
      <c r="S1515" s="270"/>
      <c r="T1515" s="270"/>
      <c r="U1515" s="270"/>
      <c r="V1515" s="270"/>
      <c r="W1515" s="270"/>
      <c r="X1515" s="270"/>
      <c r="Y1515" s="270"/>
      <c r="Z1515" s="270"/>
    </row>
    <row r="1516" ht="15.75" customHeight="1">
      <c r="A1516" s="168" t="s">
        <v>3054</v>
      </c>
      <c r="B1516" s="111" t="str">
        <f>VLOOKUP(A1516,Register!B:D,3,FALSE)</f>
        <v>0,18x808x908 BAO BLANK</v>
      </c>
      <c r="C1516" s="525" t="str">
        <f>VLOOKUP(B1516,'Tech. sheet (2)'!A:G,5,FALSE)</f>
        <v>0,18x808x908 2,8/2,8 TH550</v>
      </c>
      <c r="D1516" s="437" t="str">
        <f>VLOOKUP(B1516,'Tech. sheet (2)'!A:G,6,FALSE)</f>
        <v>M-808-908-180TH550S2828-BAO BLANK</v>
      </c>
      <c r="E1516" s="436" t="str">
        <f>VLOOKUP(B1516,'Tech. sheet (2)'!A:H,8,FALSE)</f>
        <v>СКРОЛЛ</v>
      </c>
      <c r="F1516" s="436" t="str">
        <f>VLOOKUP(B1516,'Tech. sheet (2)'!A:J,9,FALSE)</f>
        <v>900х771</v>
      </c>
      <c r="G1516" s="436">
        <f>VLOOKUP(B1516,'Tech. sheet (2)'!A:J,10,FALSE)</f>
        <v>1600</v>
      </c>
      <c r="H1516" s="436">
        <f>VLOOKUP(A1516,Register!B:E,4,FALSE)</f>
        <v>8000</v>
      </c>
      <c r="I1516" s="129"/>
      <c r="J1516" s="270"/>
      <c r="K1516" s="270"/>
      <c r="L1516" s="270"/>
      <c r="M1516" s="270"/>
      <c r="N1516" s="270"/>
      <c r="O1516" s="270"/>
      <c r="P1516" s="270"/>
      <c r="Q1516" s="270"/>
      <c r="R1516" s="270"/>
      <c r="S1516" s="270"/>
      <c r="T1516" s="270"/>
      <c r="U1516" s="270"/>
      <c r="V1516" s="270"/>
      <c r="W1516" s="270"/>
      <c r="X1516" s="270"/>
      <c r="Y1516" s="270"/>
      <c r="Z1516" s="270"/>
    </row>
    <row r="1517" ht="15.75" customHeight="1">
      <c r="A1517" s="202" t="s">
        <v>3057</v>
      </c>
      <c r="B1517" s="111" t="str">
        <f>VLOOKUP(A1517,Register!B:D,3,FALSE)</f>
        <v>OT99-921XQ 0,20  16DK05</v>
      </c>
      <c r="C1517" s="525" t="str">
        <f>VLOOKUP(B1517,'Tech. sheet (2)'!A:G,5,FALSE)</f>
        <v>0,20x838x941, 2,8/2,8 TH550</v>
      </c>
      <c r="D1517" s="437" t="str">
        <f>VLOOKUP(B1517,'Tech. sheet (2)'!A:G,6,FALSE)</f>
        <v>M-838-941,7-200TH550S2828-HBI</v>
      </c>
      <c r="E1517" s="436" t="str">
        <f>VLOOKUP(B1517,'Tech. sheet (2)'!A:H,8,FALSE)</f>
        <v>СКРОЛЛ</v>
      </c>
      <c r="F1517" s="436" t="str">
        <f>VLOOKUP(B1517,'Tech. sheet (2)'!A:J,9,FALSE)</f>
        <v>917x813</v>
      </c>
      <c r="G1517" s="436">
        <f>VLOOKUP(B1517,'Tech. sheet (2)'!A:J,10,FALSE)</f>
        <v>1500</v>
      </c>
      <c r="H1517" s="436">
        <f>VLOOKUP(A1517,Register!B:E,4,FALSE)</f>
        <v>1100</v>
      </c>
      <c r="I1517" s="129"/>
      <c r="J1517" s="270"/>
      <c r="K1517" s="270"/>
      <c r="L1517" s="270"/>
      <c r="M1517" s="270"/>
      <c r="N1517" s="270"/>
      <c r="O1517" s="270"/>
      <c r="P1517" s="270"/>
      <c r="Q1517" s="270"/>
      <c r="R1517" s="270"/>
      <c r="S1517" s="270"/>
      <c r="T1517" s="270"/>
      <c r="U1517" s="270"/>
      <c r="V1517" s="270"/>
      <c r="W1517" s="270"/>
      <c r="X1517" s="270"/>
      <c r="Y1517" s="270"/>
      <c r="Z1517" s="270"/>
    </row>
    <row r="1518" ht="15.75" customHeight="1">
      <c r="A1518" s="202" t="s">
        <v>3059</v>
      </c>
      <c r="B1518" s="111" t="str">
        <f>VLOOKUP(A1518,Register!B:D,3,FALSE)</f>
        <v>OT99-921XQ 0,20 ALU/G 36608</v>
      </c>
      <c r="C1518" s="525" t="str">
        <f>VLOOKUP(B1518,'Tech. sheet (2)'!A:G,5,FALSE)</f>
        <v>0,20x838x941, 2,8/2,8 TH550</v>
      </c>
      <c r="D1518" s="437" t="str">
        <f>VLOOKUP(B1518,'Tech. sheet (2)'!A:G,6,FALSE)</f>
        <v>M-838-941,7-200TH550S2828-HBI</v>
      </c>
      <c r="E1518" s="436" t="str">
        <f>VLOOKUP(B1518,'Tech. sheet (2)'!A:H,8,FALSE)</f>
        <v>СКРОЛЛ</v>
      </c>
      <c r="F1518" s="436" t="str">
        <f>VLOOKUP(B1518,'Tech. sheet (2)'!A:J,9,FALSE)</f>
        <v>917x813</v>
      </c>
      <c r="G1518" s="436">
        <f>VLOOKUP(B1518,'Tech. sheet (2)'!A:J,10,FALSE)</f>
        <v>1500</v>
      </c>
      <c r="H1518" s="436">
        <f>VLOOKUP(A1518,Register!B:E,4,FALSE)</f>
        <v>7000</v>
      </c>
      <c r="I1518" s="129"/>
      <c r="J1518" s="270"/>
      <c r="K1518" s="270"/>
      <c r="L1518" s="270"/>
      <c r="M1518" s="270"/>
      <c r="N1518" s="270"/>
      <c r="O1518" s="270"/>
      <c r="P1518" s="270"/>
      <c r="Q1518" s="270"/>
      <c r="R1518" s="270"/>
      <c r="S1518" s="270"/>
      <c r="T1518" s="270"/>
      <c r="U1518" s="270"/>
      <c r="V1518" s="270"/>
      <c r="W1518" s="270"/>
      <c r="X1518" s="270"/>
      <c r="Y1518" s="270"/>
      <c r="Z1518" s="270"/>
    </row>
    <row r="1519" ht="15.75" customHeight="1">
      <c r="A1519" s="111" t="s">
        <v>3061</v>
      </c>
      <c r="B1519" s="111" t="str">
        <f>VLOOKUP(A1519,Register!B:D,3,FALSE)</f>
        <v>OT070-ELQ7022A5A 21Е</v>
      </c>
      <c r="C1519" s="525" t="str">
        <f>VLOOKUP(B1519,'Tech. sheet (2)'!A:G,5,FALSE)</f>
        <v>0,17x922x868 5,6/2,8 TH580</v>
      </c>
      <c r="D1519" s="437" t="str">
        <f>VLOOKUP(B1519,'Tech. sheet (2)'!A:G,6,FALSE)</f>
        <v>M-922-868-170TH580S5628-USK</v>
      </c>
      <c r="E1519" s="436" t="str">
        <f>VLOOKUP(B1519,'Tech. sheet (2)'!A:H,8,FALSE)</f>
        <v>СКРОЛЛ</v>
      </c>
      <c r="F1519" s="436" t="str">
        <f>VLOOKUP(B1519,'Tech. sheet (2)'!A:J,9,FALSE)</f>
        <v>884х850</v>
      </c>
      <c r="G1519" s="436">
        <f>VLOOKUP(B1519,'Tech. sheet (2)'!A:J,10,FALSE)</f>
        <v>1500</v>
      </c>
      <c r="H1519" s="436">
        <f>VLOOKUP(A1519,Register!B:E,4,FALSE)</f>
        <v>10000</v>
      </c>
      <c r="I1519" s="129"/>
      <c r="J1519" s="270"/>
      <c r="K1519" s="270"/>
      <c r="L1519" s="270"/>
      <c r="M1519" s="270"/>
      <c r="N1519" s="270"/>
      <c r="O1519" s="270"/>
      <c r="P1519" s="270"/>
      <c r="Q1519" s="270"/>
      <c r="R1519" s="270"/>
      <c r="S1519" s="270"/>
      <c r="T1519" s="270"/>
      <c r="U1519" s="270"/>
      <c r="V1519" s="270"/>
      <c r="W1519" s="270"/>
      <c r="X1519" s="270"/>
      <c r="Y1519" s="270"/>
      <c r="Z1519" s="270"/>
    </row>
    <row r="1520" ht="15.75" customHeight="1">
      <c r="A1520" s="111" t="s">
        <v>3064</v>
      </c>
      <c r="B1520" s="111" t="str">
        <f>VLOOKUP(A1520,Register!B:D,3,FALSE)</f>
        <v>OT070-08CB05 MET BAO</v>
      </c>
      <c r="C1520" s="525" t="str">
        <f>VLOOKUP(B1520,'Tech. sheet (2)'!A:G,5,FALSE)</f>
        <v>0,17x922x868 2,8/2,8 TH580</v>
      </c>
      <c r="D1520" s="437" t="str">
        <f>VLOOKUP(B1520,'Tech. sheet (2)'!A:G,6,FALSE)</f>
        <v>M-922-868-170TH580S2828-BAO  </v>
      </c>
      <c r="E1520" s="436" t="str">
        <f>VLOOKUP(B1520,'Tech. sheet (2)'!A:H,8,FALSE)</f>
        <v>СКРОЛЛ</v>
      </c>
      <c r="F1520" s="436" t="str">
        <f>VLOOKUP(B1520,'Tech. sheet (2)'!A:J,9,FALSE)</f>
        <v>884х850</v>
      </c>
      <c r="G1520" s="436">
        <f>VLOOKUP(B1520,'Tech. sheet (2)'!A:J,10,FALSE)</f>
        <v>1500</v>
      </c>
      <c r="H1520" s="436">
        <f>VLOOKUP(A1520,Register!B:E,4,FALSE)</f>
        <v>25000</v>
      </c>
      <c r="I1520" s="129"/>
      <c r="J1520" s="270"/>
      <c r="K1520" s="270"/>
      <c r="L1520" s="270"/>
      <c r="M1520" s="270"/>
      <c r="N1520" s="270"/>
      <c r="O1520" s="270"/>
      <c r="P1520" s="270"/>
      <c r="Q1520" s="270"/>
      <c r="R1520" s="270"/>
      <c r="S1520" s="270"/>
      <c r="T1520" s="270"/>
      <c r="U1520" s="270"/>
      <c r="V1520" s="270"/>
      <c r="W1520" s="270"/>
      <c r="X1520" s="270"/>
      <c r="Y1520" s="270"/>
      <c r="Z1520" s="270"/>
    </row>
    <row r="1521" ht="15.75" customHeight="1">
      <c r="A1521" s="184" t="s">
        <v>3068</v>
      </c>
      <c r="B1521" s="111" t="str">
        <f>VLOOKUP(A1521,Register!B:D,3,FALSE)</f>
        <v>OT062-ELQ6216A3A USK</v>
      </c>
      <c r="C1521" s="525" t="str">
        <f>VLOOKUP(B1521,'Tech. sheet (2)'!A:G,5,FALSE)</f>
        <v>0,16x954x848 2,8/2,8 TH520</v>
      </c>
      <c r="D1521" s="437" t="str">
        <f>VLOOKUP(B1521,'Tech. sheet (2)'!A:G,6,FALSE)</f>
        <v>M-954-848-160TH520S2828-USK</v>
      </c>
      <c r="E1521" s="436" t="str">
        <f>VLOOKUP(B1521,'Tech. sheet (2)'!A:H,8,FALSE)</f>
        <v>СКРОЛЛ</v>
      </c>
      <c r="F1521" s="436" t="str">
        <f>VLOOKUP(B1521,'Tech. sheet (2)'!A:J,9,FALSE)</f>
        <v>830x917</v>
      </c>
      <c r="G1521" s="436">
        <f>VLOOKUP(B1521,'Tech. sheet (2)'!A:J,10,FALSE)</f>
        <v>1500</v>
      </c>
      <c r="H1521" s="436">
        <f>VLOOKUP(A1521,Register!B:E,4,FALSE)</f>
        <v>59000</v>
      </c>
      <c r="I1521" s="129"/>
      <c r="J1521" s="270"/>
      <c r="K1521" s="270"/>
      <c r="L1521" s="270"/>
      <c r="M1521" s="270"/>
      <c r="N1521" s="270"/>
      <c r="O1521" s="270"/>
      <c r="P1521" s="270"/>
      <c r="Q1521" s="270"/>
      <c r="R1521" s="270"/>
      <c r="S1521" s="270"/>
      <c r="T1521" s="270"/>
      <c r="U1521" s="270"/>
      <c r="V1521" s="270"/>
      <c r="W1521" s="270"/>
      <c r="X1521" s="270"/>
      <c r="Y1521" s="270"/>
      <c r="Z1521" s="270"/>
    </row>
    <row r="1522" ht="15.75" customHeight="1">
      <c r="A1522" s="184"/>
      <c r="B1522" s="111" t="str">
        <f>VLOOKUP(A1522,Register!B:D,3,FALSE)</f>
        <v>#N/A</v>
      </c>
      <c r="C1522" s="525" t="str">
        <f>VLOOKUP(B1522,'Tech. sheet (2)'!A:G,5,FALSE)</f>
        <v>#N/A</v>
      </c>
      <c r="D1522" s="437" t="str">
        <f>VLOOKUP(B1522,'Tech. sheet (2)'!A:G,6,FALSE)</f>
        <v>#N/A</v>
      </c>
      <c r="E1522" s="436" t="str">
        <f>VLOOKUP(B1522,'Tech. sheet (2)'!A:H,8,FALSE)</f>
        <v>#N/A</v>
      </c>
      <c r="F1522" s="436" t="str">
        <f>VLOOKUP(B1522,'Tech. sheet (2)'!A:J,9,FALSE)</f>
        <v>#N/A</v>
      </c>
      <c r="G1522" s="436" t="str">
        <f>VLOOKUP(B1522,'Tech. sheet (2)'!A:J,10,FALSE)</f>
        <v>#N/A</v>
      </c>
      <c r="H1522" s="436" t="str">
        <f>VLOOKUP(A1522,Register!B:E,4,FALSE)</f>
        <v>#N/A</v>
      </c>
      <c r="I1522" s="129"/>
      <c r="J1522" s="270"/>
      <c r="K1522" s="270"/>
      <c r="L1522" s="270"/>
      <c r="M1522" s="270"/>
      <c r="N1522" s="270"/>
      <c r="O1522" s="270"/>
      <c r="P1522" s="270"/>
      <c r="Q1522" s="270"/>
      <c r="R1522" s="270"/>
      <c r="S1522" s="270"/>
      <c r="T1522" s="270"/>
      <c r="U1522" s="270"/>
      <c r="V1522" s="270"/>
      <c r="W1522" s="270"/>
      <c r="X1522" s="270"/>
      <c r="Y1522" s="270"/>
      <c r="Z1522" s="270"/>
    </row>
    <row r="1523" ht="15.75" customHeight="1">
      <c r="A1523" s="538" t="s">
        <v>3071</v>
      </c>
      <c r="B1523" s="111" t="str">
        <f>VLOOKUP(A1523,Register!B:D,3,FALSE)</f>
        <v>0,20x808x908 USK BLANK</v>
      </c>
      <c r="C1523" s="525" t="str">
        <f>VLOOKUP(B1523,'Tech. sheet (2)'!A:G,5,FALSE)</f>
        <v>0,20x808x908 2,8/2,8 TH550</v>
      </c>
      <c r="D1523" s="437" t="str">
        <f>VLOOKUP(B1523,'Tech. sheet (2)'!A:G,6,FALSE)</f>
        <v>M-808-908-200TH550S2828-USK BLANK</v>
      </c>
      <c r="E1523" s="436" t="str">
        <f>VLOOKUP(B1523,'Tech. sheet (2)'!A:H,8,FALSE)</f>
        <v>СКРОЛЛ</v>
      </c>
      <c r="F1523" s="436" t="str">
        <f>VLOOKUP(B1523,'Tech. sheet (2)'!A:J,9,FALSE)</f>
        <v>900х771</v>
      </c>
      <c r="G1523" s="436">
        <f>VLOOKUP(B1523,'Tech. sheet (2)'!A:J,10,FALSE)</f>
        <v>1600</v>
      </c>
      <c r="H1523" s="436">
        <f>VLOOKUP(A1523,Register!B:E,4,FALSE)</f>
        <v>19000</v>
      </c>
      <c r="I1523" s="129"/>
      <c r="J1523" s="270"/>
      <c r="K1523" s="270"/>
      <c r="L1523" s="270"/>
      <c r="M1523" s="270"/>
      <c r="N1523" s="270"/>
      <c r="O1523" s="270"/>
      <c r="P1523" s="270"/>
      <c r="Q1523" s="270"/>
      <c r="R1523" s="270"/>
      <c r="S1523" s="270"/>
      <c r="T1523" s="270"/>
      <c r="U1523" s="270"/>
      <c r="V1523" s="270"/>
      <c r="W1523" s="270"/>
      <c r="X1523" s="270"/>
      <c r="Y1523" s="270"/>
      <c r="Z1523" s="270"/>
    </row>
    <row r="1524" ht="15.75" customHeight="1">
      <c r="A1524" s="184" t="s">
        <v>3070</v>
      </c>
      <c r="B1524" s="111" t="str">
        <f>VLOOKUP(A1524,Register!B:D,3,FALSE)</f>
        <v>0,17x959x901 USK BLANK</v>
      </c>
      <c r="C1524" s="525" t="str">
        <f>VLOOKUP(B1524,'Tech. sheet (2)'!A:G,5,FALSE)</f>
        <v>0,17x959x901 2,8/2,8 TH550</v>
      </c>
      <c r="D1524" s="437" t="str">
        <f>VLOOKUP(B1524,'Tech. sheet (2)'!A:G,6,FALSE)</f>
        <v>M-959-901-170TH550F2828-USK BLANK </v>
      </c>
      <c r="E1524" s="436" t="str">
        <f>VLOOKUP(B1524,'Tech. sheet (2)'!A:H,8,FALSE)</f>
        <v>СКРОЛЛ</v>
      </c>
      <c r="F1524" s="436" t="str">
        <f>VLOOKUP(B1524,'Tech. sheet (2)'!A:J,9,FALSE)</f>
        <v>920х935</v>
      </c>
      <c r="G1524" s="436">
        <f>VLOOKUP(B1524,'Tech. sheet (2)'!A:J,10,FALSE)</f>
        <v>1500</v>
      </c>
      <c r="H1524" s="436">
        <f>VLOOKUP(A1524,Register!B:E,4,FALSE)</f>
        <v>22000</v>
      </c>
      <c r="I1524" s="129"/>
      <c r="J1524" s="270"/>
      <c r="K1524" s="270"/>
      <c r="L1524" s="270"/>
      <c r="M1524" s="270"/>
      <c r="N1524" s="270"/>
      <c r="O1524" s="270"/>
      <c r="P1524" s="270"/>
      <c r="Q1524" s="270"/>
      <c r="R1524" s="270"/>
      <c r="S1524" s="270"/>
      <c r="T1524" s="270"/>
      <c r="U1524" s="270"/>
      <c r="V1524" s="270"/>
      <c r="W1524" s="270"/>
      <c r="X1524" s="270"/>
      <c r="Y1524" s="270"/>
      <c r="Z1524" s="270"/>
    </row>
    <row r="1525" ht="15.75" customHeight="1">
      <c r="A1525" s="184" t="s">
        <v>3353</v>
      </c>
      <c r="B1525" s="111" t="str">
        <f>VLOOKUP(A1525,Register!B:D,3,FALSE)</f>
        <v>#N/A</v>
      </c>
      <c r="C1525" s="525" t="str">
        <f>VLOOKUP(B1525,'Tech. sheet (2)'!A:G,5,FALSE)</f>
        <v>#N/A</v>
      </c>
      <c r="D1525" s="437" t="str">
        <f>VLOOKUP(B1525,'Tech. sheet (2)'!A:G,6,FALSE)</f>
        <v>#N/A</v>
      </c>
      <c r="E1525" s="436" t="str">
        <f>VLOOKUP(B1525,'Tech. sheet (2)'!A:H,8,FALSE)</f>
        <v>#N/A</v>
      </c>
      <c r="F1525" s="436" t="str">
        <f>VLOOKUP(B1525,'Tech. sheet (2)'!A:J,9,FALSE)</f>
        <v>#N/A</v>
      </c>
      <c r="G1525" s="436" t="str">
        <f>VLOOKUP(B1525,'Tech. sheet (2)'!A:J,10,FALSE)</f>
        <v>#N/A</v>
      </c>
      <c r="H1525" s="436" t="str">
        <f>VLOOKUP(A1525,Register!B:E,4,FALSE)</f>
        <v>#N/A</v>
      </c>
      <c r="I1525" s="129"/>
      <c r="J1525" s="270"/>
      <c r="K1525" s="270"/>
      <c r="L1525" s="270"/>
      <c r="M1525" s="270"/>
      <c r="N1525" s="270"/>
      <c r="O1525" s="270"/>
      <c r="P1525" s="270"/>
      <c r="Q1525" s="270"/>
      <c r="R1525" s="270"/>
      <c r="S1525" s="270"/>
      <c r="T1525" s="270"/>
      <c r="U1525" s="270"/>
      <c r="V1525" s="270"/>
      <c r="W1525" s="270"/>
      <c r="X1525" s="270"/>
      <c r="Y1525" s="270"/>
      <c r="Z1525" s="270"/>
    </row>
    <row r="1526" ht="15.75" customHeight="1">
      <c r="A1526" s="184" t="s">
        <v>3073</v>
      </c>
      <c r="B1526" s="111" t="str">
        <f>VLOOKUP(A1526,Register!B:D,3,FALSE)</f>
        <v>0,18x896x795 USK BLANK</v>
      </c>
      <c r="C1526" s="525" t="str">
        <f>VLOOKUP(B1526,'Tech. sheet (2)'!A:G,5,FALSE)</f>
        <v>0,18x896x795 2,8/5,0 TH550</v>
      </c>
      <c r="D1526" s="437" t="str">
        <f>VLOOKUP(B1526,'Tech. sheet (2)'!A:G,6,FALSE)</f>
        <v>T-896-795-180TH550F2850-USK BLANK </v>
      </c>
      <c r="E1526" s="436" t="str">
        <f>VLOOKUP(B1526,'Tech. sheet (2)'!A:H,8,FALSE)</f>
        <v>ПРЯМ</v>
      </c>
      <c r="F1526" s="436" t="str">
        <f>VLOOKUP(B1526,'Tech. sheet (2)'!A:J,9,FALSE)</f>
        <v>770х869</v>
      </c>
      <c r="G1526" s="436">
        <f>VLOOKUP(B1526,'Tech. sheet (2)'!A:J,10,FALSE)</f>
        <v>1500</v>
      </c>
      <c r="H1526" s="436">
        <f>VLOOKUP(A1526,Register!B:E,4,FALSE)</f>
        <v>28000</v>
      </c>
      <c r="I1526" s="129"/>
      <c r="J1526" s="270"/>
      <c r="K1526" s="270"/>
      <c r="L1526" s="270"/>
      <c r="M1526" s="270"/>
      <c r="N1526" s="270"/>
      <c r="O1526" s="270"/>
      <c r="P1526" s="270"/>
      <c r="Q1526" s="270"/>
      <c r="R1526" s="270"/>
      <c r="S1526" s="270"/>
      <c r="T1526" s="270"/>
      <c r="U1526" s="270"/>
      <c r="V1526" s="270"/>
      <c r="W1526" s="270"/>
      <c r="X1526" s="270"/>
      <c r="Y1526" s="270"/>
      <c r="Z1526" s="270"/>
    </row>
    <row r="1527" ht="15.75" customHeight="1">
      <c r="A1527" s="184" t="s">
        <v>3074</v>
      </c>
      <c r="B1527" s="111" t="str">
        <f>VLOOKUP(A1527,Register!B:D,3,FALSE)</f>
        <v>0,17x896x795 BAO BLANK</v>
      </c>
      <c r="C1527" s="525" t="str">
        <f>VLOOKUP(B1527,'Tech. sheet (2)'!A:G,5,FALSE)</f>
        <v>0,17x896x795 2,8/2,8 TH550</v>
      </c>
      <c r="D1527" s="437" t="str">
        <f>VLOOKUP(B1527,'Tech. sheet (2)'!A:G,6,FALSE)</f>
        <v>T-896-795-170TH550F2828-BAO BLANK</v>
      </c>
      <c r="E1527" s="436" t="str">
        <f>VLOOKUP(B1527,'Tech. sheet (2)'!A:H,8,FALSE)</f>
        <v>ПРЯМ</v>
      </c>
      <c r="F1527" s="436" t="str">
        <f>VLOOKUP(B1527,'Tech. sheet (2)'!A:J,9,FALSE)</f>
        <v>770х869</v>
      </c>
      <c r="G1527" s="436">
        <f>VLOOKUP(B1527,'Tech. sheet (2)'!A:J,10,FALSE)</f>
        <v>1500</v>
      </c>
      <c r="H1527" s="436">
        <f>VLOOKUP(A1527,Register!B:E,4,FALSE)</f>
        <v>40000</v>
      </c>
      <c r="I1527" s="129"/>
      <c r="J1527" s="270"/>
      <c r="K1527" s="270"/>
      <c r="L1527" s="270"/>
      <c r="M1527" s="270"/>
      <c r="N1527" s="270"/>
      <c r="O1527" s="270"/>
      <c r="P1527" s="270"/>
      <c r="Q1527" s="270"/>
      <c r="R1527" s="270"/>
      <c r="S1527" s="270"/>
      <c r="T1527" s="270"/>
      <c r="U1527" s="270"/>
      <c r="V1527" s="270"/>
      <c r="W1527" s="270"/>
      <c r="X1527" s="270"/>
      <c r="Y1527" s="270"/>
      <c r="Z1527" s="270"/>
    </row>
    <row r="1528" ht="15.75" customHeight="1">
      <c r="A1528" s="181" t="s">
        <v>3075</v>
      </c>
      <c r="B1528" s="111" t="str">
        <f>VLOOKUP(A1528,Register!B:D,3,FALSE)</f>
        <v>0,17x896x795 BAO BLANK</v>
      </c>
      <c r="C1528" s="525" t="str">
        <f>VLOOKUP(B1528,'Tech. sheet (2)'!A:G,5,FALSE)</f>
        <v>0,17x896x795 2,8/2,8 TH550</v>
      </c>
      <c r="D1528" s="437" t="str">
        <f>VLOOKUP(B1528,'Tech. sheet (2)'!A:G,6,FALSE)</f>
        <v>T-896-795-170TH550F2828-BAO BLANK</v>
      </c>
      <c r="E1528" s="436" t="str">
        <f>VLOOKUP(B1528,'Tech. sheet (2)'!A:H,8,FALSE)</f>
        <v>ПРЯМ</v>
      </c>
      <c r="F1528" s="436" t="str">
        <f>VLOOKUP(B1528,'Tech. sheet (2)'!A:J,9,FALSE)</f>
        <v>770х869</v>
      </c>
      <c r="G1528" s="436">
        <f>VLOOKUP(B1528,'Tech. sheet (2)'!A:J,10,FALSE)</f>
        <v>1500</v>
      </c>
      <c r="H1528" s="436">
        <f>VLOOKUP(A1528,Register!B:E,4,FALSE)</f>
        <v>40000</v>
      </c>
      <c r="I1528" s="129"/>
      <c r="J1528" s="270"/>
      <c r="K1528" s="270"/>
      <c r="L1528" s="270"/>
      <c r="M1528" s="270"/>
      <c r="N1528" s="270"/>
      <c r="O1528" s="270"/>
      <c r="P1528" s="270"/>
      <c r="Q1528" s="270"/>
      <c r="R1528" s="270"/>
      <c r="S1528" s="270"/>
      <c r="T1528" s="270"/>
      <c r="U1528" s="270"/>
      <c r="V1528" s="270"/>
      <c r="W1528" s="270"/>
      <c r="X1528" s="270"/>
      <c r="Y1528" s="270"/>
      <c r="Z1528" s="270"/>
    </row>
    <row r="1529" ht="15.75" customHeight="1">
      <c r="A1529" s="111" t="s">
        <v>3076</v>
      </c>
      <c r="B1529" s="111" t="str">
        <f>VLOOKUP(A1529,Register!B:D,3,FALSE)</f>
        <v>0,17x896x795 BAO BLANK</v>
      </c>
      <c r="C1529" s="525" t="str">
        <f>VLOOKUP(B1529,'Tech. sheet (2)'!A:G,5,FALSE)</f>
        <v>0,17x896x795 2,8/2,8 TH550</v>
      </c>
      <c r="D1529" s="437" t="str">
        <f>VLOOKUP(B1529,'Tech. sheet (2)'!A:G,6,FALSE)</f>
        <v>T-896-795-170TH550F2828-BAO BLANK</v>
      </c>
      <c r="E1529" s="436" t="str">
        <f>VLOOKUP(B1529,'Tech. sheet (2)'!A:H,8,FALSE)</f>
        <v>ПРЯМ</v>
      </c>
      <c r="F1529" s="436" t="str">
        <f>VLOOKUP(B1529,'Tech. sheet (2)'!A:J,9,FALSE)</f>
        <v>770х869</v>
      </c>
      <c r="G1529" s="436">
        <f>VLOOKUP(B1529,'Tech. sheet (2)'!A:J,10,FALSE)</f>
        <v>1500</v>
      </c>
      <c r="H1529" s="436">
        <f>VLOOKUP(A1529,Register!B:E,4,FALSE)</f>
        <v>40000</v>
      </c>
      <c r="I1529" s="129"/>
      <c r="J1529" s="270"/>
      <c r="K1529" s="270"/>
      <c r="L1529" s="270"/>
      <c r="M1529" s="270"/>
      <c r="N1529" s="270"/>
      <c r="O1529" s="270"/>
      <c r="P1529" s="270"/>
      <c r="Q1529" s="270"/>
      <c r="R1529" s="270"/>
      <c r="S1529" s="270"/>
      <c r="T1529" s="270"/>
      <c r="U1529" s="270"/>
      <c r="V1529" s="270"/>
      <c r="W1529" s="270"/>
      <c r="X1529" s="270"/>
      <c r="Y1529" s="270"/>
      <c r="Z1529" s="270"/>
    </row>
    <row r="1530" ht="15.75" customHeight="1">
      <c r="A1530" s="111" t="s">
        <v>3077</v>
      </c>
      <c r="B1530" s="111" t="str">
        <f>VLOOKUP(A1530,Register!B:D,3,FALSE)</f>
        <v>0,17x959x901 USK BLANK</v>
      </c>
      <c r="C1530" s="525" t="str">
        <f>VLOOKUP(B1530,'Tech. sheet (2)'!A:G,5,FALSE)</f>
        <v>0,17x959x901 2,8/2,8 TH550</v>
      </c>
      <c r="D1530" s="437" t="str">
        <f>VLOOKUP(B1530,'Tech. sheet (2)'!A:G,6,FALSE)</f>
        <v>M-959-901-170TH550F2828-USK BLANK </v>
      </c>
      <c r="E1530" s="436" t="str">
        <f>VLOOKUP(B1530,'Tech. sheet (2)'!A:H,8,FALSE)</f>
        <v>СКРОЛЛ</v>
      </c>
      <c r="F1530" s="436" t="str">
        <f>VLOOKUP(B1530,'Tech. sheet (2)'!A:J,9,FALSE)</f>
        <v>920х935</v>
      </c>
      <c r="G1530" s="436">
        <f>VLOOKUP(B1530,'Tech. sheet (2)'!A:J,10,FALSE)</f>
        <v>1500</v>
      </c>
      <c r="H1530" s="436">
        <f>VLOOKUP(A1530,Register!B:E,4,FALSE)</f>
        <v>28000</v>
      </c>
      <c r="I1530" s="129"/>
      <c r="J1530" s="270"/>
      <c r="K1530" s="270"/>
      <c r="L1530" s="270"/>
      <c r="M1530" s="270"/>
      <c r="N1530" s="270"/>
      <c r="O1530" s="270"/>
      <c r="P1530" s="270"/>
      <c r="Q1530" s="270"/>
      <c r="R1530" s="270"/>
      <c r="S1530" s="270"/>
      <c r="T1530" s="270"/>
      <c r="U1530" s="270"/>
      <c r="V1530" s="270"/>
      <c r="W1530" s="270"/>
      <c r="X1530" s="270"/>
      <c r="Y1530" s="270"/>
      <c r="Z1530" s="270"/>
    </row>
    <row r="1531" ht="15.75" customHeight="1">
      <c r="A1531" s="111" t="s">
        <v>3078</v>
      </c>
      <c r="B1531" s="111" t="str">
        <f>VLOOKUP(A1531,Register!B:D,3,FALSE)</f>
        <v>0,18x860x873 BAO BLANK</v>
      </c>
      <c r="C1531" s="525" t="str">
        <f>VLOOKUP(B1531,'Tech. sheet (2)'!A:G,5,FALSE)</f>
        <v>0,18x860x873 2,0/2,8 TH550</v>
      </c>
      <c r="D1531" s="437" t="str">
        <f>VLOOKUP(B1531,'Tech. sheet (2)'!A:G,6,FALSE)</f>
        <v>M-860-873-180TH550F2820-BAO BLANK </v>
      </c>
      <c r="E1531" s="436" t="str">
        <f>VLOOKUP(B1531,'Tech. sheet (2)'!A:H,8,FALSE)</f>
        <v>СКРОЛЛ</v>
      </c>
      <c r="F1531" s="436" t="str">
        <f>VLOOKUP(B1531,'Tech. sheet (2)'!A:J,9,FALSE)</f>
        <v>903х844</v>
      </c>
      <c r="G1531" s="436">
        <f>VLOOKUP(B1531,'Tech. sheet (2)'!A:J,10,FALSE)</f>
        <v>1500</v>
      </c>
      <c r="H1531" s="436">
        <f>VLOOKUP(A1531,Register!B:E,4,FALSE)</f>
        <v>9000</v>
      </c>
      <c r="I1531" s="129"/>
      <c r="J1531" s="270"/>
      <c r="K1531" s="270"/>
      <c r="L1531" s="270"/>
      <c r="M1531" s="270"/>
      <c r="N1531" s="270"/>
      <c r="O1531" s="270"/>
      <c r="P1531" s="270"/>
      <c r="Q1531" s="270"/>
      <c r="R1531" s="270"/>
      <c r="S1531" s="270"/>
      <c r="T1531" s="270"/>
      <c r="U1531" s="270"/>
      <c r="V1531" s="270"/>
      <c r="W1531" s="270"/>
      <c r="X1531" s="270"/>
      <c r="Y1531" s="270"/>
      <c r="Z1531" s="270"/>
    </row>
    <row r="1532" ht="15.75" customHeight="1">
      <c r="A1532" s="111" t="s">
        <v>3079</v>
      </c>
      <c r="B1532" s="111" t="str">
        <f>VLOOKUP(A1532,Register!B:D,3,FALSE)</f>
        <v>0,20x808x908 USK BLANK</v>
      </c>
      <c r="C1532" s="525" t="str">
        <f>VLOOKUP(B1532,'Tech. sheet (2)'!A:G,5,FALSE)</f>
        <v>0,20x808x908 2,8/2,8 TH550</v>
      </c>
      <c r="D1532" s="437" t="str">
        <f>VLOOKUP(B1532,'Tech. sheet (2)'!A:G,6,FALSE)</f>
        <v>M-808-908-200TH550S2828-USK BLANK</v>
      </c>
      <c r="E1532" s="436" t="str">
        <f>VLOOKUP(B1532,'Tech. sheet (2)'!A:H,8,FALSE)</f>
        <v>СКРОЛЛ</v>
      </c>
      <c r="F1532" s="436" t="str">
        <f>VLOOKUP(B1532,'Tech. sheet (2)'!A:J,9,FALSE)</f>
        <v>900х771</v>
      </c>
      <c r="G1532" s="436">
        <f>VLOOKUP(B1532,'Tech. sheet (2)'!A:J,10,FALSE)</f>
        <v>1600</v>
      </c>
      <c r="H1532" s="436">
        <f>VLOOKUP(A1532,Register!B:E,4,FALSE)</f>
        <v>9000</v>
      </c>
      <c r="I1532" s="129"/>
      <c r="J1532" s="270"/>
      <c r="K1532" s="270"/>
      <c r="L1532" s="270"/>
      <c r="M1532" s="270"/>
      <c r="N1532" s="270"/>
      <c r="O1532" s="270"/>
      <c r="P1532" s="270"/>
      <c r="Q1532" s="270"/>
      <c r="R1532" s="270"/>
      <c r="S1532" s="270"/>
      <c r="T1532" s="270"/>
      <c r="U1532" s="270"/>
      <c r="V1532" s="270"/>
      <c r="W1532" s="270"/>
      <c r="X1532" s="270"/>
      <c r="Y1532" s="270"/>
      <c r="Z1532" s="270"/>
    </row>
    <row r="1533" ht="15.75" customHeight="1">
      <c r="A1533" s="111" t="s">
        <v>3080</v>
      </c>
      <c r="B1533" s="111" t="str">
        <f>VLOOKUP(A1533,Register!B:D,3,FALSE)</f>
        <v>0,18x850x942 BAO BLANK</v>
      </c>
      <c r="C1533" s="525" t="str">
        <f>VLOOKUP(B1533,'Tech. sheet (2)'!A:G,5,FALSE)</f>
        <v>0,18x850x942 2,8/2,8 TH435</v>
      </c>
      <c r="D1533" s="437" t="str">
        <f>VLOOKUP(B1533,'Tech. sheet (2)'!A:G,6,FALSE)</f>
        <v>T-850-942-180TH435S2828-BAO BLANK</v>
      </c>
      <c r="E1533" s="436" t="str">
        <f>VLOOKUP(B1533,'Tech. sheet (2)'!A:H,8,FALSE)</f>
        <v>ПРЯМ</v>
      </c>
      <c r="F1533" s="436" t="str">
        <f>VLOOKUP(B1533,'Tech. sheet (2)'!A:J,9,FALSE)</f>
        <v>917х813</v>
      </c>
      <c r="G1533" s="436">
        <f>VLOOKUP(B1533,'Tech. sheet (2)'!A:J,10,FALSE)</f>
        <v>1500</v>
      </c>
      <c r="H1533" s="436">
        <f>VLOOKUP(A1533,Register!B:E,4,FALSE)</f>
        <v>6000</v>
      </c>
      <c r="I1533" s="129"/>
      <c r="J1533" s="270"/>
      <c r="K1533" s="270"/>
      <c r="L1533" s="270"/>
      <c r="M1533" s="270"/>
      <c r="N1533" s="270"/>
      <c r="O1533" s="270"/>
      <c r="P1533" s="270"/>
      <c r="Q1533" s="270"/>
      <c r="R1533" s="270"/>
      <c r="S1533" s="270"/>
      <c r="T1533" s="270"/>
      <c r="U1533" s="270"/>
      <c r="V1533" s="270"/>
      <c r="W1533" s="270"/>
      <c r="X1533" s="270"/>
      <c r="Y1533" s="270"/>
      <c r="Z1533" s="270"/>
    </row>
    <row r="1534" ht="15.75" customHeight="1">
      <c r="A1534" s="111" t="s">
        <v>3089</v>
      </c>
      <c r="B1534" s="111" t="str">
        <f>VLOOKUP(A1534,Register!B:D,3,FALSE)</f>
        <v>OT99-ELQ9999A0A ARP RAS</v>
      </c>
      <c r="C1534" s="525" t="str">
        <f>VLOOKUP(B1534,'Tech. sheet (2)'!A:G,5,FALSE)</f>
        <v>0,25x838x826 7,5/7,5 TH415</v>
      </c>
      <c r="D1534" s="437" t="str">
        <f>VLOOKUP(B1534,'Tech. sheet (2)'!A:G,6,FALSE)</f>
        <v>M-838-826-250TH415F7575-RAS</v>
      </c>
      <c r="E1534" s="436" t="str">
        <f>VLOOKUP(B1534,'Tech. sheet (2)'!A:H,8,FALSE)</f>
        <v>СКРОЛЛ</v>
      </c>
      <c r="F1534" s="436" t="str">
        <f>VLOOKUP(B1534,'Tech. sheet (2)'!A:J,9,FALSE)</f>
        <v>870х820</v>
      </c>
      <c r="G1534" s="436">
        <f>VLOOKUP(B1534,'Tech. sheet (2)'!A:J,10,FALSE)</f>
        <v>1500</v>
      </c>
      <c r="H1534" s="436">
        <f>VLOOKUP(A1534,Register!B:E,4,FALSE)</f>
        <v>4700</v>
      </c>
      <c r="I1534" s="129"/>
      <c r="J1534" s="270"/>
      <c r="K1534" s="270"/>
      <c r="L1534" s="270"/>
      <c r="M1534" s="270"/>
      <c r="N1534" s="270"/>
      <c r="O1534" s="270"/>
      <c r="P1534" s="270"/>
      <c r="Q1534" s="270"/>
      <c r="R1534" s="270"/>
      <c r="S1534" s="270"/>
      <c r="T1534" s="270"/>
      <c r="U1534" s="270"/>
      <c r="V1534" s="270"/>
      <c r="W1534" s="270"/>
      <c r="X1534" s="270"/>
      <c r="Y1534" s="270"/>
      <c r="Z1534" s="270"/>
    </row>
    <row r="1535" ht="15.75" customHeight="1">
      <c r="A1535" s="111" t="s">
        <v>3090</v>
      </c>
      <c r="B1535" s="111" t="str">
        <f>VLOOKUP(A1535,Register!B:D,3,FALSE)</f>
        <v>OT153-ELQ1554A0A BAO</v>
      </c>
      <c r="C1535" s="525" t="str">
        <f>VLOOKUP(B1535,'Tech. sheet (2)'!A:G,5,FALSE)</f>
        <v>0,27x950x876 5,6/2,8 TH435 </v>
      </c>
      <c r="D1535" s="437" t="str">
        <f>VLOOKUP(B1535,'Tech. sheet (2)'!A:G,6,FALSE)</f>
        <v>M-950-876-270TH435F5628-BAO</v>
      </c>
      <c r="E1535" s="436" t="str">
        <f>VLOOKUP(B1535,'Tech. sheet (2)'!A:H,8,FALSE)</f>
        <v>СКРОЛЛ</v>
      </c>
      <c r="F1535" s="436" t="str">
        <f>VLOOKUP(B1535,'Tech. sheet (2)'!A:J,9,FALSE)</f>
        <v>920х935</v>
      </c>
      <c r="G1535" s="436">
        <f>VLOOKUP(B1535,'Tech. sheet (2)'!A:J,10,FALSE)</f>
        <v>1100</v>
      </c>
      <c r="H1535" s="436">
        <f>VLOOKUP(A1535,Register!B:E,4,FALSE)</f>
        <v>11000</v>
      </c>
      <c r="I1535" s="129"/>
      <c r="J1535" s="270"/>
      <c r="K1535" s="270"/>
      <c r="L1535" s="270"/>
      <c r="M1535" s="270"/>
      <c r="N1535" s="270"/>
      <c r="O1535" s="270"/>
      <c r="P1535" s="270"/>
      <c r="Q1535" s="270"/>
      <c r="R1535" s="270"/>
      <c r="S1535" s="270"/>
      <c r="T1535" s="270"/>
      <c r="U1535" s="270"/>
      <c r="V1535" s="270"/>
      <c r="W1535" s="270"/>
      <c r="X1535" s="270"/>
      <c r="Y1535" s="270"/>
      <c r="Z1535" s="270"/>
    </row>
    <row r="1536" ht="15.75" customHeight="1">
      <c r="A1536" s="111" t="s">
        <v>3091</v>
      </c>
      <c r="B1536" s="111" t="str">
        <f>VLOOKUP(A1536,Register!B:D,3,FALSE)</f>
        <v>OT153-20EB05 BAO TEST</v>
      </c>
      <c r="C1536" s="525" t="str">
        <f>VLOOKUP(B1536,'Tech. sheet (2)'!A:G,5,FALSE)</f>
        <v>0,27x950x876 5,6/2,8 TH435 </v>
      </c>
      <c r="D1536" s="437" t="str">
        <f>VLOOKUP(B1536,'Tech. sheet (2)'!A:G,6,FALSE)</f>
        <v>M-950-876-270TH435F5628-BAO</v>
      </c>
      <c r="E1536" s="436" t="str">
        <f>VLOOKUP(B1536,'Tech. sheet (2)'!A:H,8,FALSE)</f>
        <v>СКРОЛЛ</v>
      </c>
      <c r="F1536" s="436" t="str">
        <f>VLOOKUP(B1536,'Tech. sheet (2)'!A:J,9,FALSE)</f>
        <v>920х935</v>
      </c>
      <c r="G1536" s="436">
        <f>VLOOKUP(B1536,'Tech. sheet (2)'!A:J,10,FALSE)</f>
        <v>1100</v>
      </c>
      <c r="H1536" s="436">
        <f>VLOOKUP(A1536,Register!B:E,4,FALSE)</f>
        <v>14000</v>
      </c>
      <c r="I1536" s="129"/>
      <c r="J1536" s="270"/>
      <c r="K1536" s="270"/>
      <c r="L1536" s="270"/>
      <c r="M1536" s="270"/>
      <c r="N1536" s="270"/>
      <c r="O1536" s="270"/>
      <c r="P1536" s="270"/>
      <c r="Q1536" s="270"/>
      <c r="R1536" s="270"/>
      <c r="S1536" s="270"/>
      <c r="T1536" s="270"/>
      <c r="U1536" s="270"/>
      <c r="V1536" s="270"/>
      <c r="W1536" s="270"/>
      <c r="X1536" s="270"/>
      <c r="Y1536" s="270"/>
      <c r="Z1536" s="270"/>
    </row>
    <row r="1537" ht="15.75" customHeight="1">
      <c r="A1537" s="111" t="s">
        <v>3092</v>
      </c>
      <c r="B1537" s="111" t="str">
        <f>VLOOKUP(A1537,Register!B:D,3,FALSE)</f>
        <v>0,17x922x868 HBI TH550 BLANK</v>
      </c>
      <c r="C1537" s="525" t="str">
        <f>VLOOKUP(B1537,'Tech. sheet (2)'!A:G,5,FALSE)</f>
        <v>0,17x922x868 2,8/2,8 TH550</v>
      </c>
      <c r="D1537" s="437" t="str">
        <f>VLOOKUP(B1537,'Tech. sheet (2)'!A:G,6,FALSE)</f>
        <v>M-922-868-170TH550F2828-HBI BLANK</v>
      </c>
      <c r="E1537" s="436" t="str">
        <f>VLOOKUP(B1537,'Tech. sheet (2)'!A:H,8,FALSE)</f>
        <v>СКРОЛЛ</v>
      </c>
      <c r="F1537" s="436" t="str">
        <f>VLOOKUP(B1537,'Tech. sheet (2)'!A:J,9,FALSE)</f>
        <v>884х850</v>
      </c>
      <c r="G1537" s="436">
        <f>VLOOKUP(B1537,'Tech. sheet (2)'!A:J,10,FALSE)</f>
        <v>1500</v>
      </c>
      <c r="H1537" s="436">
        <f>VLOOKUP(A1537,Register!B:E,4,FALSE)</f>
        <v>34000</v>
      </c>
      <c r="I1537" s="129"/>
      <c r="J1537" s="270"/>
      <c r="K1537" s="270"/>
      <c r="L1537" s="270"/>
      <c r="M1537" s="270"/>
      <c r="N1537" s="270"/>
      <c r="O1537" s="270"/>
      <c r="P1537" s="270"/>
      <c r="Q1537" s="270"/>
      <c r="R1537" s="270"/>
      <c r="S1537" s="270"/>
      <c r="T1537" s="270"/>
      <c r="U1537" s="270"/>
      <c r="V1537" s="270"/>
      <c r="W1537" s="270"/>
      <c r="X1537" s="270"/>
      <c r="Y1537" s="270"/>
      <c r="Z1537" s="270"/>
    </row>
    <row r="1538" ht="15.75" customHeight="1">
      <c r="A1538" s="111" t="s">
        <v>3093</v>
      </c>
      <c r="B1538" s="111" t="str">
        <f>VLOOKUP(A1538,Register!B:D,3,FALSE)</f>
        <v>0,16x942x790 ALU/С</v>
      </c>
      <c r="C1538" s="525" t="str">
        <f>VLOOKUP(B1538,'Tech. sheet (2)'!A:G,5,FALSE)</f>
        <v>0,16x942x790 2,0/2,0 TS340</v>
      </c>
      <c r="D1538" s="437" t="str">
        <f>VLOOKUP(B1538,'Tech. sheet (2)'!A:G,6,FALSE)</f>
        <v>M-942-790-160TS340S2020-RAS</v>
      </c>
      <c r="E1538" s="436" t="str">
        <f>VLOOKUP(B1538,'Tech. sheet (2)'!A:H,8,FALSE)</f>
        <v>СКРОЛЛ</v>
      </c>
      <c r="F1538" s="436" t="str">
        <f>VLOOKUP(B1538,'Tech. sheet (2)'!A:J,9,FALSE)</f>
        <v>830х917</v>
      </c>
      <c r="G1538" s="436">
        <f>VLOOKUP(B1538,'Tech. sheet (2)'!A:J,10,FALSE)</f>
        <v>1700</v>
      </c>
      <c r="H1538" s="436">
        <f>VLOOKUP(A1538,Register!B:E,4,FALSE)</f>
        <v>38000</v>
      </c>
      <c r="I1538" s="129"/>
      <c r="J1538" s="270"/>
      <c r="K1538" s="270"/>
      <c r="L1538" s="270"/>
      <c r="M1538" s="270"/>
      <c r="N1538" s="270"/>
      <c r="O1538" s="270"/>
      <c r="P1538" s="270"/>
      <c r="Q1538" s="270"/>
      <c r="R1538" s="270"/>
      <c r="S1538" s="270"/>
      <c r="T1538" s="270"/>
      <c r="U1538" s="270"/>
      <c r="V1538" s="270"/>
      <c r="W1538" s="270"/>
      <c r="X1538" s="270"/>
      <c r="Y1538" s="270"/>
      <c r="Z1538" s="270"/>
    </row>
    <row r="1539" ht="15.75" customHeight="1">
      <c r="A1539" s="111" t="s">
        <v>3090</v>
      </c>
      <c r="B1539" s="111" t="str">
        <f>VLOOKUP(A1539,Register!B:D,3,FALSE)</f>
        <v>OT153-ELQ1554A0A BAO</v>
      </c>
      <c r="C1539" s="525" t="str">
        <f>VLOOKUP(B1539,'Tech. sheet (2)'!A:G,5,FALSE)</f>
        <v>0,27x950x876 5,6/2,8 TH435 </v>
      </c>
      <c r="D1539" s="437" t="str">
        <f>VLOOKUP(B1539,'Tech. sheet (2)'!A:G,6,FALSE)</f>
        <v>M-950-876-270TH435F5628-BAO</v>
      </c>
      <c r="E1539" s="436" t="str">
        <f>VLOOKUP(B1539,'Tech. sheet (2)'!A:H,8,FALSE)</f>
        <v>СКРОЛЛ</v>
      </c>
      <c r="F1539" s="436" t="str">
        <f>VLOOKUP(B1539,'Tech. sheet (2)'!A:J,9,FALSE)</f>
        <v>920х935</v>
      </c>
      <c r="G1539" s="436">
        <f>VLOOKUP(B1539,'Tech. sheet (2)'!A:J,10,FALSE)</f>
        <v>1100</v>
      </c>
      <c r="H1539" s="436">
        <f>VLOOKUP(A1539,Register!B:E,4,FALSE)</f>
        <v>11000</v>
      </c>
      <c r="I1539" s="129">
        <v>45531.0</v>
      </c>
      <c r="J1539" s="270"/>
      <c r="K1539" s="270"/>
      <c r="L1539" s="270"/>
      <c r="M1539" s="270"/>
      <c r="N1539" s="270"/>
      <c r="O1539" s="270"/>
      <c r="P1539" s="270"/>
      <c r="Q1539" s="270"/>
      <c r="R1539" s="270"/>
      <c r="S1539" s="270"/>
      <c r="T1539" s="270"/>
      <c r="U1539" s="270"/>
      <c r="V1539" s="270"/>
      <c r="W1539" s="270"/>
      <c r="X1539" s="270"/>
      <c r="Y1539" s="270"/>
      <c r="Z1539" s="270"/>
    </row>
    <row r="1540" ht="15.75" customHeight="1">
      <c r="A1540" s="111" t="s">
        <v>3091</v>
      </c>
      <c r="B1540" s="111" t="str">
        <f>VLOOKUP(A1540,Register!B:D,3,FALSE)</f>
        <v>OT153-20EB05 BAO TEST</v>
      </c>
      <c r="C1540" s="525" t="str">
        <f>VLOOKUP(B1540,'Tech. sheet (2)'!A:G,5,FALSE)</f>
        <v>0,27x950x876 5,6/2,8 TH435 </v>
      </c>
      <c r="D1540" s="437" t="str">
        <f>VLOOKUP(B1540,'Tech. sheet (2)'!A:G,6,FALSE)</f>
        <v>M-950-876-270TH435F5628-BAO</v>
      </c>
      <c r="E1540" s="436" t="str">
        <f>VLOOKUP(B1540,'Tech. sheet (2)'!A:H,8,FALSE)</f>
        <v>СКРОЛЛ</v>
      </c>
      <c r="F1540" s="436" t="str">
        <f>VLOOKUP(B1540,'Tech. sheet (2)'!A:J,9,FALSE)</f>
        <v>920х935</v>
      </c>
      <c r="G1540" s="436">
        <f>VLOOKUP(B1540,'Tech. sheet (2)'!A:J,10,FALSE)</f>
        <v>1100</v>
      </c>
      <c r="H1540" s="436">
        <f>VLOOKUP(A1540,Register!B:E,4,FALSE)</f>
        <v>14000</v>
      </c>
      <c r="I1540" s="129">
        <v>45531.0</v>
      </c>
      <c r="J1540" s="270"/>
      <c r="K1540" s="270"/>
      <c r="L1540" s="270"/>
      <c r="M1540" s="270"/>
      <c r="N1540" s="270"/>
      <c r="O1540" s="270"/>
      <c r="P1540" s="270"/>
      <c r="Q1540" s="270"/>
      <c r="R1540" s="270"/>
      <c r="S1540" s="270"/>
      <c r="T1540" s="270"/>
      <c r="U1540" s="270"/>
      <c r="V1540" s="270"/>
      <c r="W1540" s="270"/>
      <c r="X1540" s="270"/>
      <c r="Y1540" s="270"/>
      <c r="Z1540" s="270"/>
    </row>
    <row r="1541" ht="15.75" customHeight="1">
      <c r="A1541" s="111" t="s">
        <v>3094</v>
      </c>
      <c r="B1541" s="111" t="str">
        <f>VLOOKUP(A1541,Register!B:D,3,FALSE)</f>
        <v>OT153-ELQ1542A3A BAO</v>
      </c>
      <c r="C1541" s="525" t="str">
        <f>VLOOKUP(B1541,'Tech. sheet (2)'!A:G,5,FALSE)</f>
        <v>0,27x950x876 5,6/2,8 TH435 </v>
      </c>
      <c r="D1541" s="437" t="str">
        <f>VLOOKUP(B1541,'Tech. sheet (2)'!A:G,6,FALSE)</f>
        <v>M-950-876-270TH435F5628-BAO</v>
      </c>
      <c r="E1541" s="436" t="str">
        <f>VLOOKUP(B1541,'Tech. sheet (2)'!A:H,8,FALSE)</f>
        <v>СКРОЛЛ</v>
      </c>
      <c r="F1541" s="436" t="str">
        <f>VLOOKUP(B1541,'Tech. sheet (2)'!A:J,9,FALSE)</f>
        <v>920х935</v>
      </c>
      <c r="G1541" s="436">
        <f>VLOOKUP(B1541,'Tech. sheet (2)'!A:J,10,FALSE)</f>
        <v>1100</v>
      </c>
      <c r="H1541" s="436">
        <f>VLOOKUP(A1541,Register!B:E,4,FALSE)</f>
        <v>25000</v>
      </c>
      <c r="I1541" s="129">
        <v>45531.0</v>
      </c>
      <c r="J1541" s="270"/>
      <c r="K1541" s="270"/>
      <c r="L1541" s="270"/>
      <c r="M1541" s="270"/>
      <c r="N1541" s="270"/>
      <c r="O1541" s="270"/>
      <c r="P1541" s="270"/>
      <c r="Q1541" s="270"/>
      <c r="R1541" s="270"/>
      <c r="S1541" s="270"/>
      <c r="T1541" s="270"/>
      <c r="U1541" s="270"/>
      <c r="V1541" s="270"/>
      <c r="W1541" s="270"/>
      <c r="X1541" s="270"/>
      <c r="Y1541" s="270"/>
      <c r="Z1541" s="270"/>
    </row>
    <row r="1542" ht="15.75" customHeight="1">
      <c r="A1542" s="111" t="s">
        <v>3096</v>
      </c>
      <c r="B1542" s="111" t="str">
        <f>VLOOKUP(A1542,Register!B:D,3,FALSE)</f>
        <v>OT062-ELQ6216A3A USK</v>
      </c>
      <c r="C1542" s="525" t="str">
        <f>VLOOKUP(B1542,'Tech. sheet (2)'!A:G,5,FALSE)</f>
        <v>0,16x954x848 2,8/2,8 TH520</v>
      </c>
      <c r="D1542" s="437" t="str">
        <f>VLOOKUP(B1542,'Tech. sheet (2)'!A:G,6,FALSE)</f>
        <v>M-954-848-160TH520S2828-USK</v>
      </c>
      <c r="E1542" s="436" t="str">
        <f>VLOOKUP(B1542,'Tech. sheet (2)'!A:H,8,FALSE)</f>
        <v>СКРОЛЛ</v>
      </c>
      <c r="F1542" s="436" t="str">
        <f>VLOOKUP(B1542,'Tech. sheet (2)'!A:J,9,FALSE)</f>
        <v>830x917</v>
      </c>
      <c r="G1542" s="436">
        <f>VLOOKUP(B1542,'Tech. sheet (2)'!A:J,10,FALSE)</f>
        <v>1500</v>
      </c>
      <c r="H1542" s="436">
        <f>VLOOKUP(A1542,Register!B:E,4,FALSE)</f>
        <v>29000</v>
      </c>
      <c r="I1542" s="129">
        <v>45531.0</v>
      </c>
      <c r="J1542" s="270"/>
      <c r="K1542" s="270"/>
      <c r="L1542" s="270"/>
      <c r="M1542" s="270"/>
      <c r="N1542" s="270"/>
      <c r="O1542" s="270"/>
      <c r="P1542" s="270"/>
      <c r="Q1542" s="270"/>
      <c r="R1542" s="270"/>
      <c r="S1542" s="270"/>
      <c r="T1542" s="270"/>
      <c r="U1542" s="270"/>
      <c r="V1542" s="270"/>
      <c r="W1542" s="270"/>
      <c r="X1542" s="270"/>
      <c r="Y1542" s="270"/>
      <c r="Z1542" s="270"/>
    </row>
    <row r="1543" ht="15.75" customHeight="1">
      <c r="A1543" s="111" t="s">
        <v>3097</v>
      </c>
      <c r="B1543" s="111" t="str">
        <f>VLOOKUP(A1543,Register!B:D,3,FALSE)</f>
        <v>OT062-ELQ6216A3A USK</v>
      </c>
      <c r="C1543" s="525" t="str">
        <f>VLOOKUP(B1543,'Tech. sheet (2)'!A:G,5,FALSE)</f>
        <v>0,16x954x848 2,8/2,8 TH520</v>
      </c>
      <c r="D1543" s="437" t="str">
        <f>VLOOKUP(B1543,'Tech. sheet (2)'!A:G,6,FALSE)</f>
        <v>M-954-848-160TH520S2828-USK</v>
      </c>
      <c r="E1543" s="436" t="str">
        <f>VLOOKUP(B1543,'Tech. sheet (2)'!A:H,8,FALSE)</f>
        <v>СКРОЛЛ</v>
      </c>
      <c r="F1543" s="436" t="str">
        <f>VLOOKUP(B1543,'Tech. sheet (2)'!A:J,9,FALSE)</f>
        <v>830x917</v>
      </c>
      <c r="G1543" s="436">
        <f>VLOOKUP(B1543,'Tech. sheet (2)'!A:J,10,FALSE)</f>
        <v>1500</v>
      </c>
      <c r="H1543" s="436">
        <f>VLOOKUP(A1543,Register!B:E,4,FALSE)</f>
        <v>25000</v>
      </c>
      <c r="I1543" s="129">
        <v>45532.0</v>
      </c>
      <c r="J1543" s="270"/>
      <c r="K1543" s="270"/>
      <c r="L1543" s="270"/>
      <c r="M1543" s="270"/>
      <c r="N1543" s="270"/>
      <c r="O1543" s="270"/>
      <c r="P1543" s="270"/>
      <c r="Q1543" s="270"/>
      <c r="R1543" s="270"/>
      <c r="S1543" s="270"/>
      <c r="T1543" s="270"/>
      <c r="U1543" s="270"/>
      <c r="V1543" s="270"/>
      <c r="W1543" s="270"/>
      <c r="X1543" s="270"/>
      <c r="Y1543" s="270"/>
      <c r="Z1543" s="270"/>
    </row>
    <row r="1544" ht="15.75" customHeight="1">
      <c r="A1544" s="111" t="s">
        <v>3095</v>
      </c>
      <c r="B1544" s="111" t="str">
        <f>VLOOKUP(A1544,Register!B:D,3,FALSE)</f>
        <v>OT070-ELQ7013A9A  BAO</v>
      </c>
      <c r="C1544" s="525" t="str">
        <f>VLOOKUP(B1544,'Tech. sheet (2)'!A:G,5,FALSE)</f>
        <v>0,17x922x868 2,8/2,8 TH580</v>
      </c>
      <c r="D1544" s="437" t="str">
        <f>VLOOKUP(B1544,'Tech. sheet (2)'!A:G,6,FALSE)</f>
        <v>M-922-868-170TH580S2828-BAO  </v>
      </c>
      <c r="E1544" s="436" t="str">
        <f>VLOOKUP(B1544,'Tech. sheet (2)'!A:H,8,FALSE)</f>
        <v>СКРОЛЛ</v>
      </c>
      <c r="F1544" s="436" t="str">
        <f>VLOOKUP(B1544,'Tech. sheet (2)'!A:J,9,FALSE)</f>
        <v>884х850</v>
      </c>
      <c r="G1544" s="436">
        <f>VLOOKUP(B1544,'Tech. sheet (2)'!A:J,10,FALSE)</f>
        <v>1500</v>
      </c>
      <c r="H1544" s="436">
        <f>VLOOKUP(A1544,Register!B:E,4,FALSE)</f>
        <v>20000</v>
      </c>
      <c r="I1544" s="129">
        <v>45532.0</v>
      </c>
      <c r="J1544" s="270"/>
      <c r="K1544" s="270"/>
      <c r="L1544" s="270"/>
      <c r="M1544" s="270"/>
      <c r="N1544" s="270"/>
      <c r="O1544" s="270"/>
      <c r="P1544" s="270"/>
      <c r="Q1544" s="270"/>
      <c r="R1544" s="270"/>
      <c r="S1544" s="270"/>
      <c r="T1544" s="270"/>
      <c r="U1544" s="270"/>
      <c r="V1544" s="270"/>
      <c r="W1544" s="270"/>
      <c r="X1544" s="270"/>
      <c r="Y1544" s="270"/>
      <c r="Z1544" s="270"/>
    </row>
    <row r="1545" ht="15.75" customHeight="1">
      <c r="A1545" s="111" t="s">
        <v>3092</v>
      </c>
      <c r="B1545" s="111" t="str">
        <f>VLOOKUP(A1545,Register!B:D,3,FALSE)</f>
        <v>0,17x922x868 HBI TH550 BLANK</v>
      </c>
      <c r="C1545" s="525" t="str">
        <f>VLOOKUP(B1545,'Tech. sheet (2)'!A:G,5,FALSE)</f>
        <v>0,17x922x868 2,8/2,8 TH550</v>
      </c>
      <c r="D1545" s="437" t="str">
        <f>VLOOKUP(B1545,'Tech. sheet (2)'!A:G,6,FALSE)</f>
        <v>M-922-868-170TH550F2828-HBI BLANK</v>
      </c>
      <c r="E1545" s="436" t="str">
        <f>VLOOKUP(B1545,'Tech. sheet (2)'!A:H,8,FALSE)</f>
        <v>СКРОЛЛ</v>
      </c>
      <c r="F1545" s="436" t="str">
        <f>VLOOKUP(B1545,'Tech. sheet (2)'!A:J,9,FALSE)</f>
        <v>884х850</v>
      </c>
      <c r="G1545" s="436">
        <f>VLOOKUP(B1545,'Tech. sheet (2)'!A:J,10,FALSE)</f>
        <v>1500</v>
      </c>
      <c r="H1545" s="436">
        <f>VLOOKUP(A1545,Register!B:E,4,FALSE)</f>
        <v>34000</v>
      </c>
      <c r="I1545" s="129">
        <v>45532.0</v>
      </c>
      <c r="J1545" s="270"/>
      <c r="K1545" s="270"/>
      <c r="L1545" s="270"/>
      <c r="M1545" s="270"/>
      <c r="N1545" s="270"/>
      <c r="O1545" s="270"/>
      <c r="P1545" s="270"/>
      <c r="Q1545" s="270"/>
      <c r="R1545" s="270"/>
      <c r="S1545" s="270"/>
      <c r="T1545" s="270"/>
      <c r="U1545" s="270"/>
      <c r="V1545" s="270"/>
      <c r="W1545" s="270"/>
      <c r="X1545" s="270"/>
      <c r="Y1545" s="270"/>
      <c r="Z1545" s="270"/>
    </row>
    <row r="1546" ht="15.75" customHeight="1">
      <c r="A1546" s="111" t="s">
        <v>3099</v>
      </c>
      <c r="B1546" s="111" t="str">
        <f>VLOOKUP(A1546,Register!B:D,3,FALSE)</f>
        <v>0,17x832x926 BAO BLANK</v>
      </c>
      <c r="C1546" s="525" t="str">
        <f>VLOOKUP(B1546,'Tech. sheet (2)'!A:G,5,FALSE)</f>
        <v>0,17x832x926 2,8/2,8 TH550</v>
      </c>
      <c r="D1546" s="437" t="str">
        <f>VLOOKUP(B1546,'Tech. sheet (2)'!A:G,6,FALSE)</f>
        <v>T-832-926-170TH550F2828-BAO BLANK</v>
      </c>
      <c r="E1546" s="436" t="str">
        <f>VLOOKUP(B1546,'Tech. sheet (2)'!A:H,8,FALSE)</f>
        <v>ПРЯМ</v>
      </c>
      <c r="F1546" s="436" t="str">
        <f>VLOOKUP(B1546,'Tech. sheet (2)'!A:J,9,FALSE)</f>
        <v>917x813</v>
      </c>
      <c r="G1546" s="436">
        <f>VLOOKUP(B1546,'Tech. sheet (2)'!A:J,10,FALSE)</f>
        <v>1500</v>
      </c>
      <c r="H1546" s="436">
        <f>VLOOKUP(A1546,Register!B:E,4,FALSE)</f>
        <v>20000</v>
      </c>
      <c r="I1546" s="129"/>
      <c r="J1546" s="270"/>
      <c r="K1546" s="270"/>
      <c r="L1546" s="270"/>
      <c r="M1546" s="270"/>
      <c r="N1546" s="270"/>
      <c r="O1546" s="270"/>
      <c r="P1546" s="270"/>
      <c r="Q1546" s="270"/>
      <c r="R1546" s="270"/>
      <c r="S1546" s="270"/>
      <c r="T1546" s="270"/>
      <c r="U1546" s="270"/>
      <c r="V1546" s="270"/>
      <c r="W1546" s="270"/>
      <c r="X1546" s="270"/>
      <c r="Y1546" s="270"/>
      <c r="Z1546" s="270"/>
    </row>
    <row r="1547" ht="15.75" customHeight="1">
      <c r="A1547" s="111" t="s">
        <v>3101</v>
      </c>
      <c r="B1547" s="111" t="str">
        <f>VLOOKUP(A1547,Register!B:D,3,FALSE)</f>
        <v>0,155x821x926 HBI BLANK</v>
      </c>
      <c r="C1547" s="525" t="str">
        <f>VLOOKUP(B1547,'Tech. sheet (2)'!A:G,5,FALSE)</f>
        <v>0,155x821x926 2,8/2,8 TH550</v>
      </c>
      <c r="D1547" s="437" t="str">
        <f>VLOOKUP(B1547,'Tech. sheet (2)'!A:G,6,FALSE)</f>
        <v>T-821-926-155TH550F2828-HBI BLANK</v>
      </c>
      <c r="E1547" s="436" t="str">
        <f>VLOOKUP(B1547,'Tech. sheet (2)'!A:H,8,FALSE)</f>
        <v>ПРЯМ</v>
      </c>
      <c r="F1547" s="436" t="str">
        <f>VLOOKUP(B1547,'Tech. sheet (2)'!A:J,9,FALSE)</f>
        <v>917х813/900x771</v>
      </c>
      <c r="G1547" s="436">
        <f>VLOOKUP(B1547,'Tech. sheet (2)'!A:J,10,FALSE)</f>
        <v>1600</v>
      </c>
      <c r="H1547" s="436">
        <f>VLOOKUP(A1547,Register!B:E,4,FALSE)</f>
        <v>21000</v>
      </c>
      <c r="I1547" s="129"/>
      <c r="J1547" s="270"/>
      <c r="K1547" s="270"/>
      <c r="L1547" s="270"/>
      <c r="M1547" s="270"/>
      <c r="N1547" s="270"/>
      <c r="O1547" s="270"/>
      <c r="P1547" s="270"/>
      <c r="Q1547" s="270"/>
      <c r="R1547" s="270"/>
      <c r="S1547" s="270"/>
      <c r="T1547" s="270"/>
      <c r="U1547" s="270"/>
      <c r="V1547" s="270"/>
      <c r="W1547" s="270"/>
      <c r="X1547" s="270"/>
      <c r="Y1547" s="270"/>
      <c r="Z1547" s="270"/>
    </row>
    <row r="1548" ht="15.75" customHeight="1">
      <c r="A1548" s="111" t="s">
        <v>3102</v>
      </c>
      <c r="B1548" s="111" t="str">
        <f>VLOOKUP(A1548,Register!B:D,3,FALSE)</f>
        <v>0,18x896x795 USK BLANK</v>
      </c>
      <c r="C1548" s="525" t="str">
        <f>VLOOKUP(B1548,'Tech. sheet (2)'!A:G,5,FALSE)</f>
        <v>0,18x896x795 2,8/5,0 TH550</v>
      </c>
      <c r="D1548" s="437" t="str">
        <f>VLOOKUP(B1548,'Tech. sheet (2)'!A:G,6,FALSE)</f>
        <v>T-896-795-180TH550F2850-USK BLANK </v>
      </c>
      <c r="E1548" s="436" t="str">
        <f>VLOOKUP(B1548,'Tech. sheet (2)'!A:H,8,FALSE)</f>
        <v>ПРЯМ</v>
      </c>
      <c r="F1548" s="436" t="str">
        <f>VLOOKUP(B1548,'Tech. sheet (2)'!A:J,9,FALSE)</f>
        <v>770х869</v>
      </c>
      <c r="G1548" s="436">
        <f>VLOOKUP(B1548,'Tech. sheet (2)'!A:J,10,FALSE)</f>
        <v>1500</v>
      </c>
      <c r="H1548" s="436">
        <f>VLOOKUP(A1548,Register!B:E,4,FALSE)</f>
        <v>20000</v>
      </c>
      <c r="I1548" s="129"/>
      <c r="J1548" s="270"/>
      <c r="K1548" s="270"/>
      <c r="L1548" s="270"/>
      <c r="M1548" s="270"/>
      <c r="N1548" s="270"/>
      <c r="O1548" s="270"/>
      <c r="P1548" s="270"/>
      <c r="Q1548" s="270"/>
      <c r="R1548" s="270"/>
      <c r="S1548" s="270"/>
      <c r="T1548" s="270"/>
      <c r="U1548" s="270"/>
      <c r="V1548" s="270"/>
      <c r="W1548" s="270"/>
      <c r="X1548" s="270"/>
      <c r="Y1548" s="270"/>
      <c r="Z1548" s="270"/>
    </row>
    <row r="1549" ht="15.75" customHeight="1">
      <c r="A1549" s="141" t="s">
        <v>3098</v>
      </c>
      <c r="B1549" s="111" t="str">
        <f>VLOOKUP(A1549,Register!B:D,3,FALSE)</f>
        <v>OT062-ELQ6216A3A BAO</v>
      </c>
      <c r="C1549" s="525" t="str">
        <f>VLOOKUP(B1549,'Tech. sheet (2)'!A:G,5,FALSE)</f>
        <v>0,16x954x848 2,8/2,8 TH520</v>
      </c>
      <c r="D1549" s="437" t="str">
        <f>VLOOKUP(B1549,'Tech. sheet (2)'!A:G,6,FALSE)</f>
        <v>M-954-848-160TH520S2828-BAO</v>
      </c>
      <c r="E1549" s="436" t="str">
        <f>VLOOKUP(B1549,'Tech. sheet (2)'!A:H,8,FALSE)</f>
        <v>СКРОЛЛ</v>
      </c>
      <c r="F1549" s="436" t="str">
        <f>VLOOKUP(B1549,'Tech. sheet (2)'!A:J,9,FALSE)</f>
        <v>830x917</v>
      </c>
      <c r="G1549" s="436">
        <f>VLOOKUP(B1549,'Tech. sheet (2)'!A:J,10,FALSE)</f>
        <v>1500</v>
      </c>
      <c r="H1549" s="436">
        <f>VLOOKUP(A1549,Register!B:E,4,FALSE)</f>
        <v>34000</v>
      </c>
      <c r="I1549" s="129"/>
      <c r="J1549" s="270"/>
      <c r="K1549" s="270"/>
      <c r="L1549" s="270"/>
      <c r="M1549" s="270"/>
      <c r="N1549" s="270"/>
      <c r="O1549" s="270"/>
      <c r="P1549" s="270"/>
      <c r="Q1549" s="270"/>
      <c r="R1549" s="270"/>
      <c r="S1549" s="270"/>
      <c r="T1549" s="270"/>
      <c r="U1549" s="270"/>
      <c r="V1549" s="270"/>
      <c r="W1549" s="270"/>
      <c r="X1549" s="270"/>
      <c r="Y1549" s="270"/>
      <c r="Z1549" s="270"/>
    </row>
    <row r="1550" ht="15.75" customHeight="1">
      <c r="A1550" s="111" t="s">
        <v>3103</v>
      </c>
      <c r="B1550" s="156" t="str">
        <f>VLOOKUP(A1550,Register!B:D,3,FALSE)</f>
        <v>0,16x942x790 ALU/С</v>
      </c>
      <c r="C1550" s="525" t="str">
        <f>VLOOKUP(B1550,'Tech. sheet (2)'!A:G,5,FALSE)</f>
        <v>0,16x942x790 2,0/2,0 TS340</v>
      </c>
      <c r="D1550" s="437" t="str">
        <f>VLOOKUP(B1550,'Tech. sheet (2)'!A:G,6,FALSE)</f>
        <v>M-942-790-160TS340S2020-RAS</v>
      </c>
      <c r="E1550" s="436" t="str">
        <f>VLOOKUP(B1550,'Tech. sheet (2)'!A:H,8,FALSE)</f>
        <v>СКРОЛЛ</v>
      </c>
      <c r="F1550" s="436" t="str">
        <f>VLOOKUP(B1550,'Tech. sheet (2)'!A:J,9,FALSE)</f>
        <v>830х917</v>
      </c>
      <c r="G1550" s="436">
        <f>VLOOKUP(B1550,'Tech. sheet (2)'!A:J,10,FALSE)</f>
        <v>1700</v>
      </c>
      <c r="H1550" s="436">
        <f>VLOOKUP(A1550,Register!B:E,4,FALSE)</f>
        <v>25000</v>
      </c>
      <c r="I1550" s="129">
        <v>45545.0</v>
      </c>
      <c r="J1550" s="270"/>
      <c r="K1550" s="270"/>
      <c r="L1550" s="270"/>
      <c r="M1550" s="270"/>
      <c r="N1550" s="270"/>
      <c r="O1550" s="270"/>
      <c r="P1550" s="270"/>
      <c r="Q1550" s="270"/>
      <c r="R1550" s="270"/>
      <c r="S1550" s="270"/>
      <c r="T1550" s="270"/>
      <c r="U1550" s="270"/>
      <c r="V1550" s="270"/>
      <c r="W1550" s="270"/>
      <c r="X1550" s="270"/>
      <c r="Y1550" s="270"/>
      <c r="Z1550" s="270"/>
    </row>
    <row r="1551" ht="15.75" customHeight="1">
      <c r="A1551" s="111" t="s">
        <v>3104</v>
      </c>
      <c r="B1551" s="156" t="str">
        <f>VLOOKUP(A1551,Register!B:D,3,FALSE)</f>
        <v>0,16x942x790 ALU/С</v>
      </c>
      <c r="C1551" s="525" t="str">
        <f>VLOOKUP(B1551,'Tech. sheet (2)'!A:G,5,FALSE)</f>
        <v>0,16x942x790 2,0/2,0 TS340</v>
      </c>
      <c r="D1551" s="437" t="str">
        <f>VLOOKUP(B1551,'Tech. sheet (2)'!A:G,6,FALSE)</f>
        <v>M-942-790-160TS340S2020-RAS</v>
      </c>
      <c r="E1551" s="436" t="str">
        <f>VLOOKUP(B1551,'Tech. sheet (2)'!A:H,8,FALSE)</f>
        <v>СКРОЛЛ</v>
      </c>
      <c r="F1551" s="436" t="str">
        <f>VLOOKUP(B1551,'Tech. sheet (2)'!A:J,9,FALSE)</f>
        <v>830х917</v>
      </c>
      <c r="G1551" s="436">
        <f>VLOOKUP(B1551,'Tech. sheet (2)'!A:J,10,FALSE)</f>
        <v>1700</v>
      </c>
      <c r="H1551" s="436">
        <f>VLOOKUP(A1551,Register!B:E,4,FALSE)</f>
        <v>30000</v>
      </c>
      <c r="I1551" s="129">
        <v>45545.0</v>
      </c>
      <c r="J1551" s="270"/>
      <c r="K1551" s="270"/>
      <c r="L1551" s="270"/>
      <c r="M1551" s="270"/>
      <c r="N1551" s="270"/>
      <c r="O1551" s="270"/>
      <c r="P1551" s="270"/>
      <c r="Q1551" s="270"/>
      <c r="R1551" s="270"/>
      <c r="S1551" s="270"/>
      <c r="T1551" s="270"/>
      <c r="U1551" s="270"/>
      <c r="V1551" s="270"/>
      <c r="W1551" s="270"/>
      <c r="X1551" s="270"/>
      <c r="Y1551" s="270"/>
      <c r="Z1551" s="270"/>
    </row>
    <row r="1552" ht="15.75" customHeight="1">
      <c r="A1552" s="111" t="s">
        <v>3105</v>
      </c>
      <c r="B1552" s="156" t="str">
        <f>VLOOKUP(A1552,Register!B:D,3,FALSE)</f>
        <v>0,14x913x766 RAS 21E</v>
      </c>
      <c r="C1552" s="525" t="str">
        <f>VLOOKUP(B1552,'Tech. sheet (2)'!A:G,5,FALSE)</f>
        <v>0,14x913x766 2,0/2,0 TS340</v>
      </c>
      <c r="D1552" s="437" t="str">
        <f>VLOOKUP(B1552,'Tech. sheet (2)'!A:G,6,FALSE)</f>
        <v>M-913-766-140TS340F2020-RAS</v>
      </c>
      <c r="E1552" s="436" t="str">
        <f>VLOOKUP(B1552,'Tech. sheet (2)'!A:H,8,FALSE)</f>
        <v>СКРОЛЛ</v>
      </c>
      <c r="F1552" s="436" t="str">
        <f>VLOOKUP(B1552,'Tech. sheet (2)'!A:J,9,FALSE)</f>
        <v>770х869</v>
      </c>
      <c r="G1552" s="436">
        <f>VLOOKUP(B1552,'Tech. sheet (2)'!A:J,10,FALSE)</f>
        <v>1500</v>
      </c>
      <c r="H1552" s="436">
        <f>VLOOKUP(A1552,Register!B:E,4,FALSE)</f>
        <v>26000</v>
      </c>
      <c r="I1552" s="129">
        <v>45545.0</v>
      </c>
      <c r="J1552" s="270"/>
      <c r="K1552" s="270"/>
      <c r="L1552" s="270"/>
      <c r="M1552" s="270"/>
      <c r="N1552" s="270"/>
      <c r="O1552" s="270"/>
      <c r="P1552" s="270"/>
      <c r="Q1552" s="270"/>
      <c r="R1552" s="270"/>
      <c r="S1552" s="270"/>
      <c r="T1552" s="270"/>
      <c r="U1552" s="270"/>
      <c r="V1552" s="270"/>
      <c r="W1552" s="270"/>
      <c r="X1552" s="270"/>
      <c r="Y1552" s="270"/>
      <c r="Z1552" s="270"/>
    </row>
    <row r="1553" ht="15.75" customHeight="1">
      <c r="A1553" s="111" t="s">
        <v>3106</v>
      </c>
      <c r="B1553" s="156" t="str">
        <f>VLOOKUP(A1553,Register!B:D,3,FALSE)</f>
        <v>0,14x913x766 RAS 21E</v>
      </c>
      <c r="C1553" s="525" t="str">
        <f>VLOOKUP(B1553,'Tech. sheet (2)'!A:G,5,FALSE)</f>
        <v>0,14x913x766 2,0/2,0 TS340</v>
      </c>
      <c r="D1553" s="437" t="str">
        <f>VLOOKUP(B1553,'Tech. sheet (2)'!A:G,6,FALSE)</f>
        <v>M-913-766-140TS340F2020-RAS</v>
      </c>
      <c r="E1553" s="436" t="str">
        <f>VLOOKUP(B1553,'Tech. sheet (2)'!A:H,8,FALSE)</f>
        <v>СКРОЛЛ</v>
      </c>
      <c r="F1553" s="436" t="str">
        <f>VLOOKUP(B1553,'Tech. sheet (2)'!A:J,9,FALSE)</f>
        <v>770х869</v>
      </c>
      <c r="G1553" s="436">
        <f>VLOOKUP(B1553,'Tech. sheet (2)'!A:J,10,FALSE)</f>
        <v>1500</v>
      </c>
      <c r="H1553" s="436">
        <f>VLOOKUP(A1553,Register!B:E,4,FALSE)</f>
        <v>20000</v>
      </c>
      <c r="I1553" s="129">
        <v>45545.0</v>
      </c>
      <c r="J1553" s="270"/>
      <c r="K1553" s="270"/>
      <c r="L1553" s="270"/>
      <c r="M1553" s="270"/>
      <c r="N1553" s="270"/>
      <c r="O1553" s="270"/>
      <c r="P1553" s="270"/>
      <c r="Q1553" s="270"/>
      <c r="R1553" s="270"/>
      <c r="S1553" s="270"/>
      <c r="T1553" s="270"/>
      <c r="U1553" s="270"/>
      <c r="V1553" s="270"/>
      <c r="W1553" s="270"/>
      <c r="X1553" s="270"/>
      <c r="Y1553" s="270"/>
      <c r="Z1553" s="270"/>
    </row>
    <row r="1554" ht="15.75" customHeight="1">
      <c r="A1554" s="111" t="s">
        <v>3107</v>
      </c>
      <c r="B1554" s="156" t="str">
        <f>VLOOKUP(A1554,Register!B:D,3,FALSE)</f>
        <v>0,14x920x778 RAS 21EK05</v>
      </c>
      <c r="C1554" s="525" t="str">
        <f>VLOOKUP(B1554,'Tech. sheet (2)'!A:G,5,FALSE)</f>
        <v>0,14x920x778 2,8/2,8 TS340</v>
      </c>
      <c r="D1554" s="437" t="str">
        <f>VLOOKUP(B1554,'Tech. sheet (2)'!A:G,6,FALSE)</f>
        <v>M-920-778-140TS340S2828-RAS</v>
      </c>
      <c r="E1554" s="436" t="str">
        <f>VLOOKUP(B1554,'Tech. sheet (2)'!A:H,8,FALSE)</f>
        <v>СКРОЛЛ</v>
      </c>
      <c r="F1554" s="436" t="str">
        <f>VLOOKUP(B1554,'Tech. sheet (2)'!A:J,9,FALSE)</f>
        <v>818х895</v>
      </c>
      <c r="G1554" s="436">
        <f>VLOOKUP(B1554,'Tech. sheet (2)'!A:J,10,FALSE)</f>
        <v>1600</v>
      </c>
      <c r="H1554" s="436">
        <f>VLOOKUP(A1554,Register!B:E,4,FALSE)</f>
        <v>10000</v>
      </c>
      <c r="I1554" s="129">
        <v>45545.0</v>
      </c>
      <c r="J1554" s="270"/>
      <c r="K1554" s="270"/>
      <c r="L1554" s="270"/>
      <c r="M1554" s="270"/>
      <c r="N1554" s="270"/>
      <c r="O1554" s="270"/>
      <c r="P1554" s="270"/>
      <c r="Q1554" s="270"/>
      <c r="R1554" s="270"/>
      <c r="S1554" s="270"/>
      <c r="T1554" s="270"/>
      <c r="U1554" s="270"/>
      <c r="V1554" s="270"/>
      <c r="W1554" s="270"/>
      <c r="X1554" s="270"/>
      <c r="Y1554" s="270"/>
      <c r="Z1554" s="270"/>
    </row>
    <row r="1555" ht="15.75" customHeight="1">
      <c r="A1555" s="111" t="s">
        <v>3108</v>
      </c>
      <c r="B1555" s="156" t="str">
        <f>VLOOKUP(A1555,Register!B:D,3,FALSE)</f>
        <v>OT070-ELQ7022A5A 21Е</v>
      </c>
      <c r="C1555" s="525" t="str">
        <f>VLOOKUP(B1555,'Tech. sheet (2)'!A:G,5,FALSE)</f>
        <v>0,17x922x868 5,6/2,8 TH580</v>
      </c>
      <c r="D1555" s="437" t="str">
        <f>VLOOKUP(B1555,'Tech. sheet (2)'!A:G,6,FALSE)</f>
        <v>M-922-868-170TH580S5628-USK</v>
      </c>
      <c r="E1555" s="436" t="str">
        <f>VLOOKUP(B1555,'Tech. sheet (2)'!A:H,8,FALSE)</f>
        <v>СКРОЛЛ</v>
      </c>
      <c r="F1555" s="436" t="str">
        <f>VLOOKUP(B1555,'Tech. sheet (2)'!A:J,9,FALSE)</f>
        <v>884х850</v>
      </c>
      <c r="G1555" s="436">
        <f>VLOOKUP(B1555,'Tech. sheet (2)'!A:J,10,FALSE)</f>
        <v>1500</v>
      </c>
      <c r="H1555" s="436">
        <f>VLOOKUP(A1555,Register!B:E,4,FALSE)</f>
        <v>7000</v>
      </c>
      <c r="I1555" s="129">
        <v>45546.0</v>
      </c>
      <c r="J1555" s="270"/>
      <c r="K1555" s="270"/>
      <c r="L1555" s="270"/>
      <c r="M1555" s="270"/>
      <c r="N1555" s="270"/>
      <c r="O1555" s="270"/>
      <c r="P1555" s="270"/>
      <c r="Q1555" s="270"/>
      <c r="R1555" s="270"/>
      <c r="S1555" s="270"/>
      <c r="T1555" s="270"/>
      <c r="U1555" s="270"/>
      <c r="V1555" s="270"/>
      <c r="W1555" s="270"/>
      <c r="X1555" s="270"/>
      <c r="Y1555" s="270"/>
      <c r="Z1555" s="270"/>
    </row>
    <row r="1556" ht="15.75" customHeight="1">
      <c r="A1556" s="111" t="s">
        <v>3109</v>
      </c>
      <c r="B1556" s="156" t="str">
        <f>VLOOKUP(A1556,Register!B:D,3,FALSE)</f>
        <v>OT070-08CB05 MET BAO</v>
      </c>
      <c r="C1556" s="525" t="str">
        <f>VLOOKUP(B1556,'Tech. sheet (2)'!A:G,5,FALSE)</f>
        <v>0,17x922x868 2,8/2,8 TH580</v>
      </c>
      <c r="D1556" s="437" t="str">
        <f>VLOOKUP(B1556,'Tech. sheet (2)'!A:G,6,FALSE)</f>
        <v>M-922-868-170TH580S2828-BAO  </v>
      </c>
      <c r="E1556" s="436" t="str">
        <f>VLOOKUP(B1556,'Tech. sheet (2)'!A:H,8,FALSE)</f>
        <v>СКРОЛЛ</v>
      </c>
      <c r="F1556" s="436" t="str">
        <f>VLOOKUP(B1556,'Tech. sheet (2)'!A:J,9,FALSE)</f>
        <v>884х850</v>
      </c>
      <c r="G1556" s="436">
        <f>VLOOKUP(B1556,'Tech. sheet (2)'!A:J,10,FALSE)</f>
        <v>1500</v>
      </c>
      <c r="H1556" s="436">
        <f>VLOOKUP(A1556,Register!B:E,4,FALSE)</f>
        <v>30000</v>
      </c>
      <c r="I1556" s="129">
        <v>45546.0</v>
      </c>
      <c r="J1556" s="270"/>
      <c r="K1556" s="270"/>
      <c r="L1556" s="270"/>
      <c r="M1556" s="270"/>
      <c r="N1556" s="270"/>
      <c r="O1556" s="270"/>
      <c r="P1556" s="270"/>
      <c r="Q1556" s="270"/>
      <c r="R1556" s="270"/>
      <c r="S1556" s="270"/>
      <c r="T1556" s="270"/>
      <c r="U1556" s="270"/>
      <c r="V1556" s="270"/>
      <c r="W1556" s="270"/>
      <c r="X1556" s="270"/>
      <c r="Y1556" s="270"/>
      <c r="Z1556" s="270"/>
    </row>
    <row r="1557" ht="15.75" customHeight="1">
      <c r="A1557" s="111" t="s">
        <v>3110</v>
      </c>
      <c r="B1557" s="156" t="str">
        <f>VLOOKUP(A1557,Register!B:D,3,FALSE)</f>
        <v>OT96 ALU/C 0,18 BAO auto</v>
      </c>
      <c r="C1557" s="525" t="str">
        <f>VLOOKUP(B1557,'Tech. sheet (2)'!A:G,5,FALSE)</f>
        <v>0,18x808x908 2,8/2,8 TH550</v>
      </c>
      <c r="D1557" s="437" t="str">
        <f>VLOOKUP(B1557,'Tech. sheet (2)'!A:G,6,FALSE)</f>
        <v>M-808-908-180TH550S2828-BAO</v>
      </c>
      <c r="E1557" s="436" t="str">
        <f>VLOOKUP(B1557,'Tech. sheet (2)'!A:H,8,FALSE)</f>
        <v>СКРОЛЛ</v>
      </c>
      <c r="F1557" s="436" t="str">
        <f>VLOOKUP(B1557,'Tech. sheet (2)'!A:J,9,FALSE)</f>
        <v>900х771</v>
      </c>
      <c r="G1557" s="436">
        <f>VLOOKUP(B1557,'Tech. sheet (2)'!A:J,10,FALSE)</f>
        <v>1600</v>
      </c>
      <c r="H1557" s="436">
        <f>VLOOKUP(A1557,Register!B:E,4,FALSE)</f>
        <v>25000</v>
      </c>
      <c r="I1557" s="129">
        <v>45546.0</v>
      </c>
      <c r="J1557" s="270"/>
      <c r="K1557" s="270"/>
      <c r="L1557" s="270"/>
      <c r="M1557" s="270"/>
      <c r="N1557" s="270"/>
      <c r="O1557" s="270"/>
      <c r="P1557" s="270"/>
      <c r="Q1557" s="270"/>
      <c r="R1557" s="270"/>
      <c r="S1557" s="270"/>
      <c r="T1557" s="270"/>
      <c r="U1557" s="270"/>
      <c r="V1557" s="270"/>
      <c r="W1557" s="270"/>
      <c r="X1557" s="270"/>
      <c r="Y1557" s="270"/>
      <c r="Z1557" s="270"/>
    </row>
    <row r="1558" ht="15.75" customHeight="1">
      <c r="A1558" s="111" t="s">
        <v>3111</v>
      </c>
      <c r="B1558" s="156" t="str">
        <f>VLOOKUP(A1558,Register!B:D,3,FALSE)</f>
        <v>OT96 ALU/C 0,18 BAO auto</v>
      </c>
      <c r="C1558" s="525" t="str">
        <f>VLOOKUP(B1558,'Tech. sheet (2)'!A:G,5,FALSE)</f>
        <v>0,18x808x908 2,8/2,8 TH550</v>
      </c>
      <c r="D1558" s="437" t="str">
        <f>VLOOKUP(B1558,'Tech. sheet (2)'!A:G,6,FALSE)</f>
        <v>M-808-908-180TH550S2828-BAO</v>
      </c>
      <c r="E1558" s="436" t="str">
        <f>VLOOKUP(B1558,'Tech. sheet (2)'!A:H,8,FALSE)</f>
        <v>СКРОЛЛ</v>
      </c>
      <c r="F1558" s="436" t="str">
        <f>VLOOKUP(B1558,'Tech. sheet (2)'!A:J,9,FALSE)</f>
        <v>900х771</v>
      </c>
      <c r="G1558" s="436">
        <f>VLOOKUP(B1558,'Tech. sheet (2)'!A:J,10,FALSE)</f>
        <v>1600</v>
      </c>
      <c r="H1558" s="436">
        <f>VLOOKUP(A1558,Register!B:E,4,FALSE)</f>
        <v>25000</v>
      </c>
      <c r="I1558" s="129">
        <v>45546.0</v>
      </c>
      <c r="J1558" s="270"/>
      <c r="K1558" s="270"/>
      <c r="L1558" s="270"/>
      <c r="M1558" s="270"/>
      <c r="N1558" s="270"/>
      <c r="O1558" s="270"/>
      <c r="P1558" s="270"/>
      <c r="Q1558" s="270"/>
      <c r="R1558" s="270"/>
      <c r="S1558" s="270"/>
      <c r="T1558" s="270"/>
      <c r="U1558" s="270"/>
      <c r="V1558" s="270"/>
      <c r="W1558" s="270"/>
      <c r="X1558" s="270"/>
      <c r="Y1558" s="270"/>
      <c r="Z1558" s="270"/>
    </row>
    <row r="1559" ht="15.75" customHeight="1">
      <c r="A1559" s="111" t="s">
        <v>3112</v>
      </c>
      <c r="B1559" s="156" t="str">
        <f>VLOOKUP(A1559,Register!B:D,3,FALSE)</f>
        <v>0,155x821x926 USK BLANK</v>
      </c>
      <c r="C1559" s="525" t="str">
        <f>VLOOKUP(B1559,'Tech. sheet (2)'!A:G,5,FALSE)</f>
        <v>0,155x821x926 2,8/2,8 TH550</v>
      </c>
      <c r="D1559" s="437" t="str">
        <f>VLOOKUP(B1559,'Tech. sheet (2)'!A:G,6,FALSE)</f>
        <v>T-821-926-155TH550F2828-USK BLANK</v>
      </c>
      <c r="E1559" s="436" t="str">
        <f>VLOOKUP(B1559,'Tech. sheet (2)'!A:H,8,FALSE)</f>
        <v>ПРЯМ</v>
      </c>
      <c r="F1559" s="436" t="str">
        <f>VLOOKUP(B1559,'Tech. sheet (2)'!A:J,9,FALSE)</f>
        <v>917х813/900x771</v>
      </c>
      <c r="G1559" s="436">
        <f>VLOOKUP(B1559,'Tech. sheet (2)'!A:J,10,FALSE)</f>
        <v>1600</v>
      </c>
      <c r="H1559" s="436">
        <f>VLOOKUP(A1559,Register!B:E,4,FALSE)</f>
        <v>29000</v>
      </c>
      <c r="I1559" s="129">
        <v>45547.0</v>
      </c>
      <c r="J1559" s="270"/>
      <c r="K1559" s="270"/>
      <c r="L1559" s="270"/>
      <c r="M1559" s="270"/>
      <c r="N1559" s="270"/>
      <c r="O1559" s="270"/>
      <c r="P1559" s="270"/>
      <c r="Q1559" s="270"/>
      <c r="R1559" s="270"/>
      <c r="S1559" s="270"/>
      <c r="T1559" s="270"/>
      <c r="U1559" s="270"/>
      <c r="V1559" s="270"/>
      <c r="W1559" s="270"/>
      <c r="X1559" s="270"/>
      <c r="Y1559" s="270"/>
      <c r="Z1559" s="270"/>
    </row>
    <row r="1560" ht="15.75" customHeight="1">
      <c r="A1560" s="111" t="s">
        <v>3114</v>
      </c>
      <c r="B1560" s="156" t="str">
        <f>VLOOKUP(A1560,Register!B:D,3,FALSE)</f>
        <v>0,155x821x926 HBI BLANK</v>
      </c>
      <c r="C1560" s="525" t="str">
        <f>VLOOKUP(B1560,'Tech. sheet (2)'!A:G,5,FALSE)</f>
        <v>0,155x821x926 2,8/2,8 TH550</v>
      </c>
      <c r="D1560" s="437" t="str">
        <f>VLOOKUP(B1560,'Tech. sheet (2)'!A:G,6,FALSE)</f>
        <v>T-821-926-155TH550F2828-HBI BLANK</v>
      </c>
      <c r="E1560" s="436" t="str">
        <f>VLOOKUP(B1560,'Tech. sheet (2)'!A:H,8,FALSE)</f>
        <v>ПРЯМ</v>
      </c>
      <c r="F1560" s="436" t="str">
        <f>VLOOKUP(B1560,'Tech. sheet (2)'!A:J,9,FALSE)</f>
        <v>917х813/900x771</v>
      </c>
      <c r="G1560" s="436">
        <f>VLOOKUP(B1560,'Tech. sheet (2)'!A:J,10,FALSE)</f>
        <v>1600</v>
      </c>
      <c r="H1560" s="436">
        <f>VLOOKUP(A1560,Register!B:E,4,FALSE)</f>
        <v>18000</v>
      </c>
      <c r="I1560" s="129">
        <v>45551.0</v>
      </c>
      <c r="J1560" s="270"/>
      <c r="K1560" s="270"/>
      <c r="L1560" s="270"/>
      <c r="M1560" s="270"/>
      <c r="N1560" s="270"/>
      <c r="O1560" s="270"/>
      <c r="P1560" s="270"/>
      <c r="Q1560" s="270"/>
      <c r="R1560" s="270"/>
      <c r="S1560" s="270"/>
      <c r="T1560" s="270"/>
      <c r="U1560" s="270"/>
      <c r="V1560" s="270"/>
      <c r="W1560" s="270"/>
      <c r="X1560" s="270"/>
      <c r="Y1560" s="270"/>
      <c r="Z1560" s="270"/>
    </row>
    <row r="1561" ht="15.75" customHeight="1">
      <c r="A1561" s="111" t="s">
        <v>3113</v>
      </c>
      <c r="B1561" s="156" t="str">
        <f>VLOOKUP(A1561,Register!B:D,3,FALSE)</f>
        <v>0,155x821x926 HBI BLANK</v>
      </c>
      <c r="C1561" s="525" t="str">
        <f>VLOOKUP(B1561,'Tech. sheet (2)'!A:G,5,FALSE)</f>
        <v>0,155x821x926 2,8/2,8 TH550</v>
      </c>
      <c r="D1561" s="437" t="str">
        <f>VLOOKUP(B1561,'Tech. sheet (2)'!A:G,6,FALSE)</f>
        <v>T-821-926-155TH550F2828-HBI BLANK</v>
      </c>
      <c r="E1561" s="436" t="str">
        <f>VLOOKUP(B1561,'Tech. sheet (2)'!A:H,8,FALSE)</f>
        <v>ПРЯМ</v>
      </c>
      <c r="F1561" s="436" t="str">
        <f>VLOOKUP(B1561,'Tech. sheet (2)'!A:J,9,FALSE)</f>
        <v>917х813/900x771</v>
      </c>
      <c r="G1561" s="436">
        <f>VLOOKUP(B1561,'Tech. sheet (2)'!A:J,10,FALSE)</f>
        <v>1600</v>
      </c>
      <c r="H1561" s="436">
        <f>VLOOKUP(A1561,Register!B:E,4,FALSE)</f>
        <v>20000</v>
      </c>
      <c r="I1561" s="129">
        <v>45551.0</v>
      </c>
      <c r="J1561" s="270"/>
      <c r="K1561" s="270"/>
      <c r="L1561" s="270"/>
      <c r="M1561" s="270"/>
      <c r="N1561" s="270"/>
      <c r="O1561" s="270"/>
      <c r="P1561" s="270"/>
      <c r="Q1561" s="270"/>
      <c r="R1561" s="270"/>
      <c r="S1561" s="270"/>
      <c r="T1561" s="270"/>
      <c r="U1561" s="270"/>
      <c r="V1561" s="270"/>
      <c r="W1561" s="270"/>
      <c r="X1561" s="270"/>
      <c r="Y1561" s="270"/>
      <c r="Z1561" s="270"/>
    </row>
    <row r="1562" ht="15.75" customHeight="1">
      <c r="A1562" s="111" t="s">
        <v>3115</v>
      </c>
      <c r="B1562" s="156" t="str">
        <f>VLOOKUP(A1562,Register!B:D,3,FALSE)</f>
        <v>0,155x821x926 RAS BLANK</v>
      </c>
      <c r="C1562" s="525" t="str">
        <f>VLOOKUP(B1562,'Tech. sheet (2)'!A:G,5,FALSE)</f>
        <v>0,155x821x926 2,8/2,8 TH550</v>
      </c>
      <c r="D1562" s="437" t="str">
        <f>VLOOKUP(B1562,'Tech. sheet (2)'!A:G,6,FALSE)</f>
        <v>T-821-926-155TH550F2828-RAS BLANK</v>
      </c>
      <c r="E1562" s="436" t="str">
        <f>VLOOKUP(B1562,'Tech. sheet (2)'!A:H,8,FALSE)</f>
        <v>ПРЯМ</v>
      </c>
      <c r="F1562" s="436" t="str">
        <f>VLOOKUP(B1562,'Tech. sheet (2)'!A:J,9,FALSE)</f>
        <v>917х813/900x771</v>
      </c>
      <c r="G1562" s="436">
        <f>VLOOKUP(B1562,'Tech. sheet (2)'!A:J,10,FALSE)</f>
        <v>1600</v>
      </c>
      <c r="H1562" s="436">
        <f>VLOOKUP(A1562,Register!B:E,4,FALSE)</f>
        <v>35000</v>
      </c>
      <c r="I1562" s="129">
        <v>45551.0</v>
      </c>
      <c r="J1562" s="270"/>
      <c r="K1562" s="270"/>
      <c r="L1562" s="270"/>
      <c r="M1562" s="270"/>
      <c r="N1562" s="270"/>
      <c r="O1562" s="270"/>
      <c r="P1562" s="270"/>
      <c r="Q1562" s="270"/>
      <c r="R1562" s="270"/>
      <c r="S1562" s="270"/>
      <c r="T1562" s="270"/>
      <c r="U1562" s="270"/>
      <c r="V1562" s="270"/>
      <c r="W1562" s="270"/>
      <c r="X1562" s="270"/>
      <c r="Y1562" s="270"/>
      <c r="Z1562" s="270"/>
    </row>
    <row r="1563" ht="15.75" customHeight="1">
      <c r="A1563" s="111" t="s">
        <v>3117</v>
      </c>
      <c r="B1563" s="156" t="str">
        <f>VLOOKUP(A1563,Register!B:D,3,FALSE)</f>
        <v>0,155x821x926 RAS BLANK</v>
      </c>
      <c r="C1563" s="525" t="str">
        <f>VLOOKUP(B1563,'Tech. sheet (2)'!A:G,5,FALSE)</f>
        <v>0,155x821x926 2,8/2,8 TH550</v>
      </c>
      <c r="D1563" s="437" t="str">
        <f>VLOOKUP(B1563,'Tech. sheet (2)'!A:G,6,FALSE)</f>
        <v>T-821-926-155TH550F2828-RAS BLANK</v>
      </c>
      <c r="E1563" s="436" t="str">
        <f>VLOOKUP(B1563,'Tech. sheet (2)'!A:H,8,FALSE)</f>
        <v>ПРЯМ</v>
      </c>
      <c r="F1563" s="436" t="str">
        <f>VLOOKUP(B1563,'Tech. sheet (2)'!A:J,9,FALSE)</f>
        <v>917х813/900x771</v>
      </c>
      <c r="G1563" s="436">
        <f>VLOOKUP(B1563,'Tech. sheet (2)'!A:J,10,FALSE)</f>
        <v>1600</v>
      </c>
      <c r="H1563" s="436">
        <f>VLOOKUP(A1563,Register!B:E,4,FALSE)</f>
        <v>30000</v>
      </c>
      <c r="I1563" s="129">
        <v>45551.0</v>
      </c>
      <c r="J1563" s="270"/>
      <c r="K1563" s="270"/>
      <c r="L1563" s="270"/>
      <c r="M1563" s="270"/>
      <c r="N1563" s="270"/>
      <c r="O1563" s="270"/>
      <c r="P1563" s="270"/>
      <c r="Q1563" s="270"/>
      <c r="R1563" s="270"/>
      <c r="S1563" s="270"/>
      <c r="T1563" s="270"/>
      <c r="U1563" s="270"/>
      <c r="V1563" s="270"/>
      <c r="W1563" s="270"/>
      <c r="X1563" s="270"/>
      <c r="Y1563" s="270"/>
      <c r="Z1563" s="270"/>
    </row>
    <row r="1564" ht="15.75" customHeight="1">
      <c r="A1564" s="111" t="s">
        <v>3118</v>
      </c>
      <c r="B1564" s="156" t="str">
        <f>VLOOKUP(A1564,Register!B:D,3,FALSE)</f>
        <v>0,17x838x942 ALU/С BAO</v>
      </c>
      <c r="C1564" s="525" t="str">
        <f>VLOOKUP(B1564,'Tech. sheet (2)'!A:G,5,FALSE)</f>
        <v>0,17x838x942 2,0/2,8 TH550</v>
      </c>
      <c r="D1564" s="437" t="str">
        <f>VLOOKUP(B1564,'Tech. sheet (2)'!A:G,6,FALSE)</f>
        <v>T-838-942-170TH550F2820-BAO</v>
      </c>
      <c r="E1564" s="436" t="str">
        <f>VLOOKUP(B1564,'Tech. sheet (2)'!A:H,8,FALSE)</f>
        <v>ПРЯМ</v>
      </c>
      <c r="F1564" s="436" t="str">
        <f>VLOOKUP(B1564,'Tech. sheet (2)'!A:J,9,FALSE)</f>
        <v>917х813</v>
      </c>
      <c r="G1564" s="436">
        <f>VLOOKUP(B1564,'Tech. sheet (2)'!A:J,10,FALSE)</f>
        <v>1500</v>
      </c>
      <c r="H1564" s="436">
        <f>VLOOKUP(A1564,Register!B:E,4,FALSE)</f>
        <v>40000</v>
      </c>
      <c r="I1564" s="129">
        <v>45552.0</v>
      </c>
      <c r="J1564" s="270"/>
      <c r="K1564" s="270"/>
      <c r="L1564" s="270"/>
      <c r="M1564" s="270"/>
      <c r="N1564" s="270"/>
      <c r="O1564" s="270"/>
      <c r="P1564" s="270"/>
      <c r="Q1564" s="270"/>
      <c r="R1564" s="270"/>
      <c r="S1564" s="270"/>
      <c r="T1564" s="270"/>
      <c r="U1564" s="270"/>
      <c r="V1564" s="270"/>
      <c r="W1564" s="270"/>
      <c r="X1564" s="270"/>
      <c r="Y1564" s="270"/>
      <c r="Z1564" s="270"/>
    </row>
    <row r="1565" ht="15.75" customHeight="1">
      <c r="A1565" s="111" t="s">
        <v>3119</v>
      </c>
      <c r="B1565" s="156" t="str">
        <f>VLOOKUP(A1565,Register!B:D,3,FALSE)</f>
        <v>0,17x838x942 ALU/С BAO</v>
      </c>
      <c r="C1565" s="525" t="str">
        <f>VLOOKUP(B1565,'Tech. sheet (2)'!A:G,5,FALSE)</f>
        <v>0,17x838x942 2,0/2,8 TH550</v>
      </c>
      <c r="D1565" s="437" t="str">
        <f>VLOOKUP(B1565,'Tech. sheet (2)'!A:G,6,FALSE)</f>
        <v>T-838-942-170TH550F2820-BAO</v>
      </c>
      <c r="E1565" s="436" t="str">
        <f>VLOOKUP(B1565,'Tech. sheet (2)'!A:H,8,FALSE)</f>
        <v>ПРЯМ</v>
      </c>
      <c r="F1565" s="436" t="str">
        <f>VLOOKUP(B1565,'Tech. sheet (2)'!A:J,9,FALSE)</f>
        <v>917х813</v>
      </c>
      <c r="G1565" s="436">
        <f>VLOOKUP(B1565,'Tech. sheet (2)'!A:J,10,FALSE)</f>
        <v>1500</v>
      </c>
      <c r="H1565" s="436">
        <f>VLOOKUP(A1565,Register!B:E,4,FALSE)</f>
        <v>40000</v>
      </c>
      <c r="I1565" s="129">
        <v>45552.0</v>
      </c>
      <c r="J1565" s="270"/>
      <c r="K1565" s="270"/>
      <c r="L1565" s="270"/>
      <c r="M1565" s="270"/>
      <c r="N1565" s="270"/>
      <c r="O1565" s="270"/>
      <c r="P1565" s="270"/>
      <c r="Q1565" s="270"/>
      <c r="R1565" s="270"/>
      <c r="S1565" s="270"/>
      <c r="T1565" s="270"/>
      <c r="U1565" s="270"/>
      <c r="V1565" s="270"/>
      <c r="W1565" s="270"/>
      <c r="X1565" s="270"/>
      <c r="Y1565" s="270"/>
      <c r="Z1565" s="270"/>
    </row>
    <row r="1566" ht="15.75" customHeight="1">
      <c r="A1566" s="111" t="s">
        <v>3120</v>
      </c>
      <c r="B1566" s="156" t="str">
        <f>VLOOKUP(A1566,Register!B:D,3,FALSE)</f>
        <v>0,16x942x790 ALU/С</v>
      </c>
      <c r="C1566" s="525" t="str">
        <f>VLOOKUP(B1566,'Tech. sheet (2)'!A:G,5,FALSE)</f>
        <v>0,16x942x790 2,0/2,0 TS340</v>
      </c>
      <c r="D1566" s="437" t="str">
        <f>VLOOKUP(B1566,'Tech. sheet (2)'!A:G,6,FALSE)</f>
        <v>M-942-790-160TS340S2020-RAS</v>
      </c>
      <c r="E1566" s="436" t="str">
        <f>VLOOKUP(B1566,'Tech. sheet (2)'!A:H,8,FALSE)</f>
        <v>СКРОЛЛ</v>
      </c>
      <c r="F1566" s="436" t="str">
        <f>VLOOKUP(B1566,'Tech. sheet (2)'!A:J,9,FALSE)</f>
        <v>830х917</v>
      </c>
      <c r="G1566" s="436">
        <f>VLOOKUP(B1566,'Tech. sheet (2)'!A:J,10,FALSE)</f>
        <v>1700</v>
      </c>
      <c r="H1566" s="436">
        <f>VLOOKUP(A1566,Register!B:E,4,FALSE)</f>
        <v>29000</v>
      </c>
      <c r="I1566" s="129">
        <v>45552.0</v>
      </c>
      <c r="J1566" s="270"/>
      <c r="K1566" s="270"/>
      <c r="L1566" s="270"/>
      <c r="M1566" s="270"/>
      <c r="N1566" s="270"/>
      <c r="O1566" s="270"/>
      <c r="P1566" s="270"/>
      <c r="Q1566" s="270"/>
      <c r="R1566" s="270"/>
      <c r="S1566" s="270"/>
      <c r="T1566" s="270"/>
      <c r="U1566" s="270"/>
      <c r="V1566" s="270"/>
      <c r="W1566" s="270"/>
      <c r="X1566" s="270"/>
      <c r="Y1566" s="270"/>
      <c r="Z1566" s="270"/>
    </row>
    <row r="1567" ht="15.75" customHeight="1">
      <c r="A1567" s="111" t="s">
        <v>3121</v>
      </c>
      <c r="B1567" s="156" t="str">
        <f>VLOOKUP(A1567,Register!B:D,3,FALSE)</f>
        <v>0,17x896x795 BAO BLANK</v>
      </c>
      <c r="C1567" s="525" t="str">
        <f>VLOOKUP(B1567,'Tech. sheet (2)'!A:G,5,FALSE)</f>
        <v>0,17x896x795 2,8/2,8 TH550</v>
      </c>
      <c r="D1567" s="437" t="str">
        <f>VLOOKUP(B1567,'Tech. sheet (2)'!A:G,6,FALSE)</f>
        <v>T-896-795-170TH550F2828-BAO BLANK</v>
      </c>
      <c r="E1567" s="436" t="str">
        <f>VLOOKUP(B1567,'Tech. sheet (2)'!A:H,8,FALSE)</f>
        <v>ПРЯМ</v>
      </c>
      <c r="F1567" s="436" t="str">
        <f>VLOOKUP(B1567,'Tech. sheet (2)'!A:J,9,FALSE)</f>
        <v>770х869</v>
      </c>
      <c r="G1567" s="436">
        <f>VLOOKUP(B1567,'Tech. sheet (2)'!A:J,10,FALSE)</f>
        <v>1500</v>
      </c>
      <c r="H1567" s="436">
        <f>VLOOKUP(A1567,Register!B:E,4,FALSE)</f>
        <v>30000</v>
      </c>
      <c r="I1567" s="129">
        <v>45553.0</v>
      </c>
      <c r="J1567" s="270"/>
      <c r="K1567" s="270"/>
      <c r="L1567" s="270"/>
      <c r="M1567" s="270"/>
      <c r="N1567" s="270"/>
      <c r="O1567" s="270"/>
      <c r="P1567" s="270"/>
      <c r="Q1567" s="270"/>
      <c r="R1567" s="270"/>
      <c r="S1567" s="270"/>
      <c r="T1567" s="270"/>
      <c r="U1567" s="270"/>
      <c r="V1567" s="270"/>
      <c r="W1567" s="270"/>
      <c r="X1567" s="270"/>
      <c r="Y1567" s="270"/>
      <c r="Z1567" s="270"/>
    </row>
    <row r="1568" ht="15.75" customHeight="1">
      <c r="A1568" s="111" t="s">
        <v>3122</v>
      </c>
      <c r="B1568" s="156" t="str">
        <f>VLOOKUP(A1568,Register!B:D,3,FALSE)</f>
        <v>0,17x896x795 BAO BLANK</v>
      </c>
      <c r="C1568" s="525" t="str">
        <f>VLOOKUP(B1568,'Tech. sheet (2)'!A:G,5,FALSE)</f>
        <v>0,17x896x795 2,8/2,8 TH550</v>
      </c>
      <c r="D1568" s="437" t="str">
        <f>VLOOKUP(B1568,'Tech. sheet (2)'!A:G,6,FALSE)</f>
        <v>T-896-795-170TH550F2828-BAO BLANK</v>
      </c>
      <c r="E1568" s="436" t="str">
        <f>VLOOKUP(B1568,'Tech. sheet (2)'!A:H,8,FALSE)</f>
        <v>ПРЯМ</v>
      </c>
      <c r="F1568" s="436" t="str">
        <f>VLOOKUP(B1568,'Tech. sheet (2)'!A:J,9,FALSE)</f>
        <v>770х869</v>
      </c>
      <c r="G1568" s="436">
        <f>VLOOKUP(B1568,'Tech. sheet (2)'!A:J,10,FALSE)</f>
        <v>1500</v>
      </c>
      <c r="H1568" s="436">
        <f>VLOOKUP(A1568,Register!B:E,4,FALSE)</f>
        <v>30000</v>
      </c>
      <c r="I1568" s="129">
        <v>45553.0</v>
      </c>
      <c r="J1568" s="270"/>
      <c r="K1568" s="270"/>
      <c r="L1568" s="270"/>
      <c r="M1568" s="270"/>
      <c r="N1568" s="270"/>
      <c r="O1568" s="270"/>
      <c r="P1568" s="270"/>
      <c r="Q1568" s="270"/>
      <c r="R1568" s="270"/>
      <c r="S1568" s="270"/>
      <c r="T1568" s="270"/>
      <c r="U1568" s="270"/>
      <c r="V1568" s="270"/>
      <c r="W1568" s="270"/>
      <c r="X1568" s="270"/>
      <c r="Y1568" s="270"/>
      <c r="Z1568" s="270"/>
    </row>
    <row r="1569" ht="15.75" customHeight="1">
      <c r="A1569" s="111" t="s">
        <v>3123</v>
      </c>
      <c r="B1569" s="156" t="str">
        <f>VLOOKUP(A1569,Register!B:D,3,FALSE)</f>
        <v>0,14x975x925 G/C USK</v>
      </c>
      <c r="C1569" s="525" t="str">
        <f>VLOOKUP(B1569,'Tech. sheet (2)'!A:G,5,FALSE)</f>
        <v>0,14x975x925 2,8/2,8 TS550</v>
      </c>
      <c r="D1569" s="437" t="str">
        <f>VLOOKUP(B1569,'Tech. sheet (2)'!A:G,6,FALSE)</f>
        <v>T-975-925-140TS550S2828-USK</v>
      </c>
      <c r="E1569" s="436" t="str">
        <f>VLOOKUP(B1569,'Tech. sheet (2)'!A:H,8,FALSE)</f>
        <v>ПРЯМ</v>
      </c>
      <c r="F1569" s="436" t="str">
        <f>VLOOKUP(B1569,'Tech. sheet (2)'!A:J,9,FALSE)</f>
        <v>900 х 950</v>
      </c>
      <c r="G1569" s="436">
        <f>VLOOKUP(B1569,'Tech. sheet (2)'!A:J,10,FALSE)</f>
        <v>1500</v>
      </c>
      <c r="H1569" s="436">
        <f>VLOOKUP(A1569,Register!B:E,4,FALSE)</f>
        <v>27000</v>
      </c>
      <c r="I1569" s="129">
        <v>45553.0</v>
      </c>
      <c r="J1569" s="270"/>
      <c r="K1569" s="270"/>
      <c r="L1569" s="270"/>
      <c r="M1569" s="270"/>
      <c r="N1569" s="270"/>
      <c r="O1569" s="270"/>
      <c r="P1569" s="270"/>
      <c r="Q1569" s="270"/>
      <c r="R1569" s="270"/>
      <c r="S1569" s="270"/>
      <c r="T1569" s="270"/>
      <c r="U1569" s="270"/>
      <c r="V1569" s="270"/>
      <c r="W1569" s="270"/>
      <c r="X1569" s="270"/>
      <c r="Y1569" s="270"/>
      <c r="Z1569" s="270"/>
    </row>
    <row r="1570" ht="15.75" customHeight="1">
      <c r="A1570" s="111" t="s">
        <v>3124</v>
      </c>
      <c r="B1570" s="156" t="str">
        <f>VLOOKUP(A1570,Register!B:D,3,FALSE)</f>
        <v>0,14x918x925 USK BLANK</v>
      </c>
      <c r="C1570" s="525" t="str">
        <f>VLOOKUP(B1570,'Tech. sheet (2)'!A:G,5,FALSE)</f>
        <v>0,14x918x925 2,8/2,8 TS550</v>
      </c>
      <c r="D1570" s="437" t="str">
        <f>VLOOKUP(B1570,'Tech. sheet (2)'!A:G,6,FALSE)</f>
        <v>T-918-925-140TS550S2828-USK BLANK</v>
      </c>
      <c r="E1570" s="436" t="str">
        <f>VLOOKUP(B1570,'Tech. sheet (2)'!A:H,8,FALSE)</f>
        <v>ПРЯМ</v>
      </c>
      <c r="F1570" s="436" t="str">
        <f>VLOOKUP(B1570,'Tech. sheet (2)'!A:J,9,FALSE)</f>
        <v>900x893</v>
      </c>
      <c r="G1570" s="436">
        <f>VLOOKUP(B1570,'Tech. sheet (2)'!A:J,10,FALSE)</f>
        <v>1500</v>
      </c>
      <c r="H1570" s="436">
        <f>VLOOKUP(A1570,Register!B:E,4,FALSE)</f>
        <v>15000</v>
      </c>
      <c r="I1570" s="129">
        <v>45554.0</v>
      </c>
      <c r="J1570" s="270"/>
      <c r="K1570" s="270"/>
      <c r="L1570" s="270"/>
      <c r="M1570" s="270"/>
      <c r="N1570" s="270"/>
      <c r="O1570" s="270"/>
      <c r="P1570" s="270"/>
      <c r="Q1570" s="270"/>
      <c r="R1570" s="270"/>
      <c r="S1570" s="270"/>
      <c r="T1570" s="270"/>
      <c r="U1570" s="270"/>
      <c r="V1570" s="270"/>
      <c r="W1570" s="270"/>
      <c r="X1570" s="270"/>
      <c r="Y1570" s="270"/>
      <c r="Z1570" s="270"/>
    </row>
    <row r="1571" ht="15.75" customHeight="1">
      <c r="A1571" s="111" t="s">
        <v>3128</v>
      </c>
      <c r="B1571" s="156" t="str">
        <f>VLOOKUP(A1571,Register!B:D,3,FALSE)</f>
        <v>0,14x918x925 USK G/C</v>
      </c>
      <c r="C1571" s="525" t="str">
        <f>VLOOKUP(B1571,'Tech. sheet (2)'!A:G,5,FALSE)</f>
        <v>0,14x918x925 2,8/2,8 TS550</v>
      </c>
      <c r="D1571" s="437" t="str">
        <f>VLOOKUP(B1571,'Tech. sheet (2)'!A:G,6,FALSE)</f>
        <v>T-918-925-140TS550S2828-USK  </v>
      </c>
      <c r="E1571" s="436" t="str">
        <f>VLOOKUP(B1571,'Tech. sheet (2)'!A:H,8,FALSE)</f>
        <v>ПРЯМ</v>
      </c>
      <c r="F1571" s="436" t="str">
        <f>VLOOKUP(B1571,'Tech. sheet (2)'!A:J,9,FALSE)</f>
        <v>900x893</v>
      </c>
      <c r="G1571" s="436">
        <f>VLOOKUP(B1571,'Tech. sheet (2)'!A:J,10,FALSE)</f>
        <v>1500</v>
      </c>
      <c r="H1571" s="436">
        <f>VLOOKUP(A1571,Register!B:E,4,FALSE)</f>
        <v>15000</v>
      </c>
      <c r="I1571" s="129">
        <v>45554.0</v>
      </c>
      <c r="J1571" s="270"/>
      <c r="K1571" s="270"/>
      <c r="L1571" s="270"/>
      <c r="M1571" s="270"/>
      <c r="N1571" s="270"/>
      <c r="O1571" s="270"/>
      <c r="P1571" s="270"/>
      <c r="Q1571" s="270"/>
      <c r="R1571" s="270"/>
      <c r="S1571" s="270"/>
      <c r="T1571" s="270"/>
      <c r="U1571" s="270"/>
      <c r="V1571" s="270"/>
      <c r="W1571" s="270"/>
      <c r="X1571" s="270"/>
      <c r="Y1571" s="270"/>
      <c r="Z1571" s="270"/>
    </row>
    <row r="1572" ht="15.75" customHeight="1">
      <c r="A1572" s="111" t="s">
        <v>3125</v>
      </c>
      <c r="B1572" s="156" t="str">
        <f>VLOOKUP(A1572,Register!B:D,3,FALSE)</f>
        <v>0,18x860x873 BAO BLANK</v>
      </c>
      <c r="C1572" s="525" t="str">
        <f>VLOOKUP(B1572,'Tech. sheet (2)'!A:G,5,FALSE)</f>
        <v>0,18x860x873 2,0/2,8 TH550</v>
      </c>
      <c r="D1572" s="437" t="str">
        <f>VLOOKUP(B1572,'Tech. sheet (2)'!A:G,6,FALSE)</f>
        <v>M-860-873-180TH550F2820-BAO BLANK </v>
      </c>
      <c r="E1572" s="436" t="str">
        <f>VLOOKUP(B1572,'Tech. sheet (2)'!A:H,8,FALSE)</f>
        <v>СКРОЛЛ</v>
      </c>
      <c r="F1572" s="436" t="str">
        <f>VLOOKUP(B1572,'Tech. sheet (2)'!A:J,9,FALSE)</f>
        <v>903х844</v>
      </c>
      <c r="G1572" s="436">
        <f>VLOOKUP(B1572,'Tech. sheet (2)'!A:J,10,FALSE)</f>
        <v>1500</v>
      </c>
      <c r="H1572" s="436">
        <f>VLOOKUP(A1572,Register!B:E,4,FALSE)</f>
        <v>30000</v>
      </c>
      <c r="I1572" s="129">
        <v>45554.0</v>
      </c>
      <c r="J1572" s="270"/>
      <c r="K1572" s="270"/>
      <c r="L1572" s="270"/>
      <c r="M1572" s="270"/>
      <c r="N1572" s="270"/>
      <c r="O1572" s="270"/>
      <c r="P1572" s="270"/>
      <c r="Q1572" s="270"/>
      <c r="R1572" s="270"/>
      <c r="S1572" s="270"/>
      <c r="T1572" s="270"/>
      <c r="U1572" s="270"/>
      <c r="V1572" s="270"/>
      <c r="W1572" s="270"/>
      <c r="X1572" s="270"/>
      <c r="Y1572" s="270"/>
      <c r="Z1572" s="270"/>
    </row>
    <row r="1573" ht="15.75" customHeight="1">
      <c r="A1573" s="111" t="s">
        <v>3126</v>
      </c>
      <c r="B1573" s="156" t="str">
        <f>VLOOKUP(A1573,Register!B:D,3,FALSE)</f>
        <v>0,18x860x873 BAO BLANK</v>
      </c>
      <c r="C1573" s="525" t="str">
        <f>VLOOKUP(B1573,'Tech. sheet (2)'!A:G,5,FALSE)</f>
        <v>0,18x860x873 2,0/2,8 TH550</v>
      </c>
      <c r="D1573" s="437" t="str">
        <f>VLOOKUP(B1573,'Tech. sheet (2)'!A:G,6,FALSE)</f>
        <v>M-860-873-180TH550F2820-BAO BLANK </v>
      </c>
      <c r="E1573" s="436" t="str">
        <f>VLOOKUP(B1573,'Tech. sheet (2)'!A:H,8,FALSE)</f>
        <v>СКРОЛЛ</v>
      </c>
      <c r="F1573" s="436" t="str">
        <f>VLOOKUP(B1573,'Tech. sheet (2)'!A:J,9,FALSE)</f>
        <v>903х844</v>
      </c>
      <c r="G1573" s="436">
        <f>VLOOKUP(B1573,'Tech. sheet (2)'!A:J,10,FALSE)</f>
        <v>1500</v>
      </c>
      <c r="H1573" s="436">
        <f>VLOOKUP(A1573,Register!B:E,4,FALSE)</f>
        <v>30000</v>
      </c>
      <c r="I1573" s="129">
        <v>45554.0</v>
      </c>
      <c r="J1573" s="270"/>
      <c r="K1573" s="270"/>
      <c r="L1573" s="270"/>
      <c r="M1573" s="270"/>
      <c r="N1573" s="270"/>
      <c r="O1573" s="270"/>
      <c r="P1573" s="270"/>
      <c r="Q1573" s="270"/>
      <c r="R1573" s="270"/>
      <c r="S1573" s="270"/>
      <c r="T1573" s="270"/>
      <c r="U1573" s="270"/>
      <c r="V1573" s="270"/>
      <c r="W1573" s="270"/>
      <c r="X1573" s="270"/>
      <c r="Y1573" s="270"/>
      <c r="Z1573" s="270"/>
    </row>
    <row r="1574" ht="15.75" customHeight="1">
      <c r="A1574" s="111" t="s">
        <v>3127</v>
      </c>
      <c r="B1574" s="156" t="str">
        <f>VLOOKUP(A1574,Register!B:D,3,FALSE)</f>
        <v>0,18x860x873 BAO BLANK</v>
      </c>
      <c r="C1574" s="525" t="str">
        <f>VLOOKUP(B1574,'Tech. sheet (2)'!A:G,5,FALSE)</f>
        <v>0,18x860x873 2,0/2,8 TH550</v>
      </c>
      <c r="D1574" s="437" t="str">
        <f>VLOOKUP(B1574,'Tech. sheet (2)'!A:G,6,FALSE)</f>
        <v>M-860-873-180TH550F2820-BAO BLANK </v>
      </c>
      <c r="E1574" s="436" t="str">
        <f>VLOOKUP(B1574,'Tech. sheet (2)'!A:H,8,FALSE)</f>
        <v>СКРОЛЛ</v>
      </c>
      <c r="F1574" s="436" t="str">
        <f>VLOOKUP(B1574,'Tech. sheet (2)'!A:J,9,FALSE)</f>
        <v>903х844</v>
      </c>
      <c r="G1574" s="436">
        <f>VLOOKUP(B1574,'Tech. sheet (2)'!A:J,10,FALSE)</f>
        <v>1500</v>
      </c>
      <c r="H1574" s="436">
        <f>VLOOKUP(A1574,Register!B:E,4,FALSE)</f>
        <v>30000</v>
      </c>
      <c r="I1574" s="129">
        <v>45555.0</v>
      </c>
      <c r="J1574" s="270"/>
      <c r="K1574" s="270"/>
      <c r="L1574" s="270"/>
      <c r="M1574" s="270"/>
      <c r="N1574" s="270"/>
      <c r="O1574" s="270"/>
      <c r="P1574" s="270"/>
      <c r="Q1574" s="270"/>
      <c r="R1574" s="270"/>
      <c r="S1574" s="270"/>
      <c r="T1574" s="270"/>
      <c r="U1574" s="270"/>
      <c r="V1574" s="270"/>
      <c r="W1574" s="270"/>
      <c r="X1574" s="270"/>
      <c r="Y1574" s="270"/>
      <c r="Z1574" s="270"/>
    </row>
    <row r="1575" ht="15.75" customHeight="1">
      <c r="A1575" s="111" t="s">
        <v>3130</v>
      </c>
      <c r="B1575" s="156" t="str">
        <f>VLOOKUP(A1575,Register!B:D,3,FALSE)</f>
        <v>OT99-ELQ9991A0A ARP</v>
      </c>
      <c r="C1575" s="525" t="str">
        <f>VLOOKUP(B1575,'Tech. sheet (2)'!A:G,5,FALSE)</f>
        <v>0,20x838x826 2,8/2,8 TH415</v>
      </c>
      <c r="D1575" s="437" t="str">
        <f>VLOOKUP(B1575,'Tech. sheet (2)'!A:G,6,FALSE)</f>
        <v>M-838-826-200TH415F2828-USK</v>
      </c>
      <c r="E1575" s="436" t="str">
        <f>VLOOKUP(B1575,'Tech. sheet (2)'!A:H,8,FALSE)</f>
        <v>СКРОЛЛ</v>
      </c>
      <c r="F1575" s="436" t="str">
        <f>VLOOKUP(B1575,'Tech. sheet (2)'!A:J,9,FALSE)</f>
        <v>870х820</v>
      </c>
      <c r="G1575" s="436">
        <f>VLOOKUP(B1575,'Tech. sheet (2)'!A:J,10,FALSE)</f>
        <v>1500</v>
      </c>
      <c r="H1575" s="436">
        <f>VLOOKUP(A1575,Register!B:E,4,FALSE)</f>
        <v>10000</v>
      </c>
      <c r="I1575" s="129">
        <v>45558.0</v>
      </c>
      <c r="J1575" s="270"/>
      <c r="K1575" s="270"/>
      <c r="L1575" s="270"/>
      <c r="M1575" s="270"/>
      <c r="N1575" s="270"/>
      <c r="O1575" s="270"/>
      <c r="P1575" s="270"/>
      <c r="Q1575" s="270"/>
      <c r="R1575" s="270"/>
      <c r="S1575" s="270"/>
      <c r="T1575" s="270"/>
      <c r="U1575" s="270"/>
      <c r="V1575" s="270"/>
      <c r="W1575" s="270"/>
      <c r="X1575" s="270"/>
      <c r="Y1575" s="270"/>
      <c r="Z1575" s="270"/>
    </row>
    <row r="1576" ht="15.75" customHeight="1">
      <c r="A1576" s="111" t="s">
        <v>3131</v>
      </c>
      <c r="B1576" s="156" t="str">
        <f>VLOOKUP(A1576,Register!B:D,3,FALSE)</f>
        <v>OT062-ELQ6216A3A USK</v>
      </c>
      <c r="C1576" s="525" t="str">
        <f>VLOOKUP(B1576,'Tech. sheet (2)'!A:G,5,FALSE)</f>
        <v>0,16x954x848 2,8/2,8 TH520</v>
      </c>
      <c r="D1576" s="437" t="str">
        <f>VLOOKUP(B1576,'Tech. sheet (2)'!A:G,6,FALSE)</f>
        <v>M-954-848-160TH520S2828-USK</v>
      </c>
      <c r="E1576" s="436" t="str">
        <f>VLOOKUP(B1576,'Tech. sheet (2)'!A:H,8,FALSE)</f>
        <v>СКРОЛЛ</v>
      </c>
      <c r="F1576" s="436" t="str">
        <f>VLOOKUP(B1576,'Tech. sheet (2)'!A:J,9,FALSE)</f>
        <v>830x917</v>
      </c>
      <c r="G1576" s="436">
        <f>VLOOKUP(B1576,'Tech. sheet (2)'!A:J,10,FALSE)</f>
        <v>1500</v>
      </c>
      <c r="H1576" s="436">
        <f>VLOOKUP(A1576,Register!B:E,4,FALSE)</f>
        <v>27000</v>
      </c>
      <c r="I1576" s="129">
        <v>45558.0</v>
      </c>
      <c r="J1576" s="270"/>
      <c r="K1576" s="270"/>
      <c r="L1576" s="270"/>
      <c r="M1576" s="270"/>
      <c r="N1576" s="270"/>
      <c r="O1576" s="270"/>
      <c r="P1576" s="270"/>
      <c r="Q1576" s="270"/>
      <c r="R1576" s="270"/>
      <c r="S1576" s="270"/>
      <c r="T1576" s="270"/>
      <c r="U1576" s="270"/>
      <c r="V1576" s="270"/>
      <c r="W1576" s="270"/>
      <c r="X1576" s="270"/>
      <c r="Y1576" s="270"/>
      <c r="Z1576" s="270"/>
    </row>
    <row r="1577" ht="15.75" customHeight="1">
      <c r="A1577" s="111" t="s">
        <v>3135</v>
      </c>
      <c r="B1577" s="156" t="str">
        <f>VLOOKUP(A1577,Register!B:D,3,FALSE)</f>
        <v>OT070-ELQ7013A9A  BAO</v>
      </c>
      <c r="C1577" s="525" t="str">
        <f>VLOOKUP(B1577,'Tech. sheet (2)'!A:G,5,FALSE)</f>
        <v>0,17x922x868 2,8/2,8 TH580</v>
      </c>
      <c r="D1577" s="437" t="str">
        <f>VLOOKUP(B1577,'Tech. sheet (2)'!A:G,6,FALSE)</f>
        <v>M-922-868-170TH580S2828-BAO  </v>
      </c>
      <c r="E1577" s="436" t="str">
        <f>VLOOKUP(B1577,'Tech. sheet (2)'!A:H,8,FALSE)</f>
        <v>СКРОЛЛ</v>
      </c>
      <c r="F1577" s="436" t="str">
        <f>VLOOKUP(B1577,'Tech. sheet (2)'!A:J,9,FALSE)</f>
        <v>884х850</v>
      </c>
      <c r="G1577" s="436">
        <f>VLOOKUP(B1577,'Tech. sheet (2)'!A:J,10,FALSE)</f>
        <v>1500</v>
      </c>
      <c r="H1577" s="436">
        <f>VLOOKUP(A1577,Register!B:E,4,FALSE)</f>
        <v>10000</v>
      </c>
      <c r="I1577" s="129">
        <v>45558.0</v>
      </c>
      <c r="J1577" s="270"/>
      <c r="K1577" s="270"/>
      <c r="L1577" s="270"/>
      <c r="M1577" s="270"/>
      <c r="N1577" s="270"/>
      <c r="O1577" s="270"/>
      <c r="P1577" s="270"/>
      <c r="Q1577" s="270"/>
      <c r="R1577" s="270"/>
      <c r="S1577" s="270"/>
      <c r="T1577" s="270"/>
      <c r="U1577" s="270"/>
      <c r="V1577" s="270"/>
      <c r="W1577" s="270"/>
      <c r="X1577" s="270"/>
      <c r="Y1577" s="270"/>
      <c r="Z1577" s="270"/>
    </row>
    <row r="1578" ht="15.75" customHeight="1">
      <c r="A1578" s="111" t="s">
        <v>3133</v>
      </c>
      <c r="B1578" s="156" t="str">
        <f>VLOOKUP(A1578,Register!B:D,3,FALSE)</f>
        <v>OT070-ELQ7022A6A BAO</v>
      </c>
      <c r="C1578" s="525" t="str">
        <f>VLOOKUP(B1578,'Tech. sheet (2)'!A:G,5,FALSE)</f>
        <v>0,17x922x868 2,8/2,8 TH580</v>
      </c>
      <c r="D1578" s="437" t="str">
        <f>VLOOKUP(B1578,'Tech. sheet (2)'!A:G,6,FALSE)</f>
        <v>M-922-868-170TH580S2828-BAO  </v>
      </c>
      <c r="E1578" s="436" t="str">
        <f>VLOOKUP(B1578,'Tech. sheet (2)'!A:H,8,FALSE)</f>
        <v>СКРОЛЛ</v>
      </c>
      <c r="F1578" s="436" t="str">
        <f>VLOOKUP(B1578,'Tech. sheet (2)'!A:J,9,FALSE)</f>
        <v>884х850</v>
      </c>
      <c r="G1578" s="436">
        <f>VLOOKUP(B1578,'Tech. sheet (2)'!A:J,10,FALSE)</f>
        <v>1500</v>
      </c>
      <c r="H1578" s="436">
        <f>VLOOKUP(A1578,Register!B:E,4,FALSE)</f>
        <v>5000</v>
      </c>
      <c r="I1578" s="129">
        <v>45558.0</v>
      </c>
      <c r="J1578" s="270"/>
      <c r="K1578" s="270"/>
      <c r="L1578" s="270"/>
      <c r="M1578" s="270"/>
      <c r="N1578" s="270"/>
      <c r="O1578" s="270"/>
      <c r="P1578" s="270"/>
      <c r="Q1578" s="270"/>
      <c r="R1578" s="270"/>
      <c r="S1578" s="270"/>
      <c r="T1578" s="270"/>
      <c r="U1578" s="270"/>
      <c r="V1578" s="270"/>
      <c r="W1578" s="270"/>
      <c r="X1578" s="270"/>
      <c r="Y1578" s="270"/>
      <c r="Z1578" s="270"/>
    </row>
    <row r="1579" ht="15.75" customHeight="1">
      <c r="A1579" s="111" t="s">
        <v>3136</v>
      </c>
      <c r="B1579" s="156" t="str">
        <f>VLOOKUP(A1579,Register!B:D,3,FALSE)</f>
        <v>OT070-ELQ7013A4A BAO</v>
      </c>
      <c r="C1579" s="525" t="str">
        <f>VLOOKUP(B1579,'Tech. sheet (2)'!A:G,5,FALSE)</f>
        <v>0,16x922x868 2,0/2,0 TH520</v>
      </c>
      <c r="D1579" s="437" t="str">
        <f>VLOOKUP(B1579,'Tech. sheet (2)'!A:G,6,FALSE)</f>
        <v>M-922-868-160TH520F2020-BAO</v>
      </c>
      <c r="E1579" s="436" t="str">
        <f>VLOOKUP(B1579,'Tech. sheet (2)'!A:H,8,FALSE)</f>
        <v>СКРОЛЛ</v>
      </c>
      <c r="F1579" s="436" t="str">
        <f>VLOOKUP(B1579,'Tech. sheet (2)'!A:J,9,FALSE)</f>
        <v>884х850</v>
      </c>
      <c r="G1579" s="436">
        <f>VLOOKUP(B1579,'Tech. sheet (2)'!A:J,10,FALSE)</f>
        <v>1500</v>
      </c>
      <c r="H1579" s="436">
        <f>VLOOKUP(A1579,Register!B:E,4,FALSE)</f>
        <v>20000</v>
      </c>
      <c r="I1579" s="129">
        <v>45558.0</v>
      </c>
      <c r="J1579" s="270"/>
      <c r="K1579" s="270"/>
      <c r="L1579" s="270"/>
      <c r="M1579" s="270"/>
      <c r="N1579" s="270"/>
      <c r="O1579" s="270"/>
      <c r="P1579" s="270"/>
      <c r="Q1579" s="270"/>
      <c r="R1579" s="270"/>
      <c r="S1579" s="270"/>
      <c r="T1579" s="270"/>
      <c r="U1579" s="270"/>
      <c r="V1579" s="270"/>
      <c r="W1579" s="270"/>
      <c r="X1579" s="270"/>
      <c r="Y1579" s="270"/>
      <c r="Z1579" s="270"/>
    </row>
    <row r="1580" ht="15.75" customHeight="1">
      <c r="A1580" s="111" t="s">
        <v>3137</v>
      </c>
      <c r="B1580" s="156" t="str">
        <f>VLOOKUP(A1580,Register!B:D,3,FALSE)</f>
        <v>0,20x908x1112 BLANK</v>
      </c>
      <c r="C1580" s="525" t="str">
        <f>VLOOKUP(B1580,'Tech. sheet (2)'!A:G,5,FALSE)</f>
        <v>0,20x908x1112 2,8/2,8 TS260</v>
      </c>
      <c r="D1580" s="437" t="str">
        <f>VLOOKUP(B1580,'Tech. sheet (2)'!A:G,6,FALSE)</f>
        <v>T-908-1112-200TS260S2828-USK BLANK</v>
      </c>
      <c r="E1580" s="436" t="str">
        <f>VLOOKUP(B1580,'Tech. sheet (2)'!A:H,8,FALSE)</f>
        <v>ПРЯМ</v>
      </c>
      <c r="F1580" s="436" t="str">
        <f>VLOOKUP(B1580,'Tech. sheet (2)'!A:J,9,FALSE)</f>
        <v>1088х883</v>
      </c>
      <c r="G1580" s="436">
        <f>VLOOKUP(B1580,'Tech. sheet (2)'!A:J,10,FALSE)</f>
        <v>1100</v>
      </c>
      <c r="H1580" s="436">
        <f>VLOOKUP(A1580,Register!B:E,4,FALSE)</f>
        <v>7000</v>
      </c>
      <c r="I1580" s="129">
        <v>45558.0</v>
      </c>
      <c r="J1580" s="270"/>
      <c r="K1580" s="270"/>
      <c r="L1580" s="270"/>
      <c r="M1580" s="270"/>
      <c r="N1580" s="270"/>
      <c r="O1580" s="270"/>
      <c r="P1580" s="270"/>
      <c r="Q1580" s="270"/>
      <c r="R1580" s="270"/>
      <c r="S1580" s="270"/>
      <c r="T1580" s="270"/>
      <c r="U1580" s="270"/>
      <c r="V1580" s="270"/>
      <c r="W1580" s="270"/>
      <c r="X1580" s="270"/>
      <c r="Y1580" s="270"/>
      <c r="Z1580" s="270"/>
    </row>
    <row r="1581" ht="15.75" customHeight="1">
      <c r="A1581" s="111" t="s">
        <v>3138</v>
      </c>
      <c r="B1581" s="156" t="str">
        <f>VLOOKUP(A1581,Register!B:D,3,FALSE)</f>
        <v>0,18x830x870 USK А08К05</v>
      </c>
      <c r="C1581" s="525" t="str">
        <f>VLOOKUP(B1581,'Tech. sheet (2)'!A:G,5,FALSE)</f>
        <v>0,18x830x870 2,8/2,8 TS260</v>
      </c>
      <c r="D1581" s="437" t="str">
        <f>VLOOKUP(B1581,'Tech. sheet (2)'!A:G,6,FALSE)</f>
        <v>T-830-870-180TS260S2828-USK</v>
      </c>
      <c r="E1581" s="436" t="str">
        <f>VLOOKUP(B1581,'Tech. sheet (2)'!A:H,8,FALSE)</f>
        <v>ПРЯМ</v>
      </c>
      <c r="F1581" s="436" t="str">
        <f>VLOOKUP(B1581,'Tech. sheet (2)'!A:J,9,FALSE)</f>
        <v>870x820</v>
      </c>
      <c r="G1581" s="436">
        <f>VLOOKUP(B1581,'Tech. sheet (2)'!A:J,10,FALSE)</f>
        <v>1500</v>
      </c>
      <c r="H1581" s="436">
        <f>VLOOKUP(A1581,Register!B:E,4,FALSE)</f>
        <v>30000</v>
      </c>
      <c r="I1581" s="129">
        <v>45558.0</v>
      </c>
      <c r="J1581" s="270"/>
      <c r="K1581" s="270"/>
      <c r="L1581" s="270"/>
      <c r="M1581" s="270"/>
      <c r="N1581" s="270"/>
      <c r="O1581" s="270"/>
      <c r="P1581" s="270"/>
      <c r="Q1581" s="270"/>
      <c r="R1581" s="270"/>
      <c r="S1581" s="270"/>
      <c r="T1581" s="270"/>
      <c r="U1581" s="270"/>
      <c r="V1581" s="270"/>
      <c r="W1581" s="270"/>
      <c r="X1581" s="270"/>
      <c r="Y1581" s="270"/>
      <c r="Z1581" s="270"/>
    </row>
    <row r="1582" ht="15.75" customHeight="1">
      <c r="A1582" s="111" t="s">
        <v>3139</v>
      </c>
      <c r="B1582" s="156" t="str">
        <f>VLOOKUP(A1582,Register!B:D,3,FALSE)</f>
        <v>0,17x838x942 ALU/С BAO</v>
      </c>
      <c r="C1582" s="525" t="str">
        <f>VLOOKUP(B1582,'Tech. sheet (2)'!A:G,5,FALSE)</f>
        <v>0,17x838x942 2,0/2,8 TH550</v>
      </c>
      <c r="D1582" s="437" t="str">
        <f>VLOOKUP(B1582,'Tech. sheet (2)'!A:G,6,FALSE)</f>
        <v>T-838-942-170TH550F2820-BAO</v>
      </c>
      <c r="E1582" s="436" t="str">
        <f>VLOOKUP(B1582,'Tech. sheet (2)'!A:H,8,FALSE)</f>
        <v>ПРЯМ</v>
      </c>
      <c r="F1582" s="436" t="str">
        <f>VLOOKUP(B1582,'Tech. sheet (2)'!A:J,9,FALSE)</f>
        <v>917х813</v>
      </c>
      <c r="G1582" s="436">
        <f>VLOOKUP(B1582,'Tech. sheet (2)'!A:J,10,FALSE)</f>
        <v>1500</v>
      </c>
      <c r="H1582" s="436">
        <f>VLOOKUP(A1582,Register!B:E,4,FALSE)</f>
        <v>40000</v>
      </c>
      <c r="I1582" s="129">
        <v>45559.0</v>
      </c>
      <c r="J1582" s="270"/>
      <c r="K1582" s="270"/>
      <c r="L1582" s="270"/>
      <c r="M1582" s="270"/>
      <c r="N1582" s="270"/>
      <c r="O1582" s="270"/>
      <c r="P1582" s="270"/>
      <c r="Q1582" s="270"/>
      <c r="R1582" s="270"/>
      <c r="S1582" s="270"/>
      <c r="T1582" s="270"/>
      <c r="U1582" s="270"/>
      <c r="V1582" s="270"/>
      <c r="W1582" s="270"/>
      <c r="X1582" s="270"/>
      <c r="Y1582" s="270"/>
      <c r="Z1582" s="270"/>
    </row>
    <row r="1583" ht="15.75" customHeight="1">
      <c r="A1583" s="111" t="s">
        <v>3140</v>
      </c>
      <c r="B1583" s="156" t="str">
        <f>VLOOKUP(A1583,Register!B:D,3,FALSE)</f>
        <v>0,18x850x942 BAO BLANK</v>
      </c>
      <c r="C1583" s="525" t="str">
        <f>VLOOKUP(B1583,'Tech. sheet (2)'!A:G,5,FALSE)</f>
        <v>0,18x850x942 2,8/2,8 TH435</v>
      </c>
      <c r="D1583" s="437" t="str">
        <f>VLOOKUP(B1583,'Tech. sheet (2)'!A:G,6,FALSE)</f>
        <v>T-850-942-180TH435S2828-BAO BLANK</v>
      </c>
      <c r="E1583" s="436" t="str">
        <f>VLOOKUP(B1583,'Tech. sheet (2)'!A:H,8,FALSE)</f>
        <v>ПРЯМ</v>
      </c>
      <c r="F1583" s="436" t="str">
        <f>VLOOKUP(B1583,'Tech. sheet (2)'!A:J,9,FALSE)</f>
        <v>917х813</v>
      </c>
      <c r="G1583" s="436">
        <f>VLOOKUP(B1583,'Tech. sheet (2)'!A:J,10,FALSE)</f>
        <v>1500</v>
      </c>
      <c r="H1583" s="436">
        <f>VLOOKUP(A1583,Register!B:E,4,FALSE)</f>
        <v>31000</v>
      </c>
      <c r="I1583" s="129">
        <v>45559.0</v>
      </c>
      <c r="J1583" s="270"/>
      <c r="K1583" s="270"/>
      <c r="L1583" s="270"/>
      <c r="M1583" s="270"/>
      <c r="N1583" s="270"/>
      <c r="O1583" s="270"/>
      <c r="P1583" s="270"/>
      <c r="Q1583" s="270"/>
      <c r="R1583" s="270"/>
      <c r="S1583" s="270"/>
      <c r="T1583" s="270"/>
      <c r="U1583" s="270"/>
      <c r="V1583" s="270"/>
      <c r="W1583" s="270"/>
      <c r="X1583" s="270"/>
      <c r="Y1583" s="270"/>
      <c r="Z1583" s="270"/>
    </row>
    <row r="1584" ht="15.75" customHeight="1">
      <c r="A1584" s="111" t="s">
        <v>3141</v>
      </c>
      <c r="B1584" s="156" t="str">
        <f>VLOOKUP(A1584,Register!B:D,3,FALSE)</f>
        <v>0,17x902x942 HBI BLANK</v>
      </c>
      <c r="C1584" s="525" t="str">
        <f>VLOOKUP(B1584,'Tech. sheet (2)'!A:G,5,FALSE)</f>
        <v>0,17x902x942 2,8/2,8 TS550</v>
      </c>
      <c r="D1584" s="437" t="str">
        <f>VLOOKUP(B1584,'Tech. sheet (2)'!A:G,6,FALSE)</f>
        <v>T-902-942-170TS550F2828-HBI BLANK</v>
      </c>
      <c r="E1584" s="436" t="str">
        <f>VLOOKUP(B1584,'Tech. sheet (2)'!A:H,8,FALSE)</f>
        <v>ПРЯМ</v>
      </c>
      <c r="F1584" s="436" t="str">
        <f>VLOOKUP(B1584,'Tech. sheet (2)'!A:J,9,FALSE)</f>
        <v>932х870</v>
      </c>
      <c r="G1584" s="436">
        <f>VLOOKUP(B1584,'Tech. sheet (2)'!A:J,10,FALSE)</f>
        <v>1500</v>
      </c>
      <c r="H1584" s="436">
        <f>VLOOKUP(A1584,Register!B:E,4,FALSE)</f>
        <v>20000</v>
      </c>
      <c r="I1584" s="129">
        <v>45559.0</v>
      </c>
      <c r="J1584" s="270"/>
      <c r="K1584" s="270"/>
      <c r="L1584" s="270"/>
      <c r="M1584" s="270"/>
      <c r="N1584" s="270"/>
      <c r="O1584" s="270"/>
      <c r="P1584" s="270"/>
      <c r="Q1584" s="270"/>
      <c r="R1584" s="270"/>
      <c r="S1584" s="270"/>
      <c r="T1584" s="270"/>
      <c r="U1584" s="270"/>
      <c r="V1584" s="270"/>
      <c r="W1584" s="270"/>
      <c r="X1584" s="270"/>
      <c r="Y1584" s="270"/>
      <c r="Z1584" s="270"/>
    </row>
    <row r="1585" ht="15.75" customHeight="1">
      <c r="A1585" s="111" t="s">
        <v>3142</v>
      </c>
      <c r="B1585" s="156" t="str">
        <f>VLOOKUP(A1585,Register!B:D,3,FALSE)</f>
        <v>0,17x832x926 BAO BLANK</v>
      </c>
      <c r="C1585" s="525" t="str">
        <f>VLOOKUP(B1585,'Tech. sheet (2)'!A:G,5,FALSE)</f>
        <v>0,17x832x926 2,8/2,8 TH550</v>
      </c>
      <c r="D1585" s="437" t="str">
        <f>VLOOKUP(B1585,'Tech. sheet (2)'!A:G,6,FALSE)</f>
        <v>T-832-926-170TH550F2828-BAO BLANK</v>
      </c>
      <c r="E1585" s="436" t="str">
        <f>VLOOKUP(B1585,'Tech. sheet (2)'!A:H,8,FALSE)</f>
        <v>ПРЯМ</v>
      </c>
      <c r="F1585" s="436" t="str">
        <f>VLOOKUP(B1585,'Tech. sheet (2)'!A:J,9,FALSE)</f>
        <v>917x813</v>
      </c>
      <c r="G1585" s="436">
        <f>VLOOKUP(B1585,'Tech. sheet (2)'!A:J,10,FALSE)</f>
        <v>1500</v>
      </c>
      <c r="H1585" s="436">
        <f>VLOOKUP(A1585,Register!B:E,4,FALSE)</f>
        <v>10000</v>
      </c>
      <c r="I1585" s="129">
        <v>45560.0</v>
      </c>
      <c r="J1585" s="270"/>
      <c r="K1585" s="270"/>
      <c r="L1585" s="270"/>
      <c r="M1585" s="270"/>
      <c r="N1585" s="270"/>
      <c r="O1585" s="270"/>
      <c r="P1585" s="270"/>
      <c r="Q1585" s="270"/>
      <c r="R1585" s="270"/>
      <c r="S1585" s="270"/>
      <c r="T1585" s="270"/>
      <c r="U1585" s="270"/>
      <c r="V1585" s="270"/>
      <c r="W1585" s="270"/>
      <c r="X1585" s="270"/>
      <c r="Y1585" s="270"/>
      <c r="Z1585" s="270"/>
    </row>
    <row r="1586" ht="15.75" customHeight="1">
      <c r="A1586" s="111" t="s">
        <v>3143</v>
      </c>
      <c r="B1586" s="156" t="str">
        <f>VLOOKUP(A1586,Register!B:D,3,FALSE)</f>
        <v>0,20x808x908 USK BLANK</v>
      </c>
      <c r="C1586" s="525" t="str">
        <f>VLOOKUP(B1586,'Tech. sheet (2)'!A:G,5,FALSE)</f>
        <v>0,20x808x908 2,8/2,8 TH550</v>
      </c>
      <c r="D1586" s="437" t="str">
        <f>VLOOKUP(B1586,'Tech. sheet (2)'!A:G,6,FALSE)</f>
        <v>M-808-908-200TH550S2828-USK BLANK</v>
      </c>
      <c r="E1586" s="436" t="str">
        <f>VLOOKUP(B1586,'Tech. sheet (2)'!A:H,8,FALSE)</f>
        <v>СКРОЛЛ</v>
      </c>
      <c r="F1586" s="436" t="str">
        <f>VLOOKUP(B1586,'Tech. sheet (2)'!A:J,9,FALSE)</f>
        <v>900х771</v>
      </c>
      <c r="G1586" s="436">
        <f>VLOOKUP(B1586,'Tech. sheet (2)'!A:J,10,FALSE)</f>
        <v>1600</v>
      </c>
      <c r="H1586" s="436">
        <f>VLOOKUP(A1586,Register!B:E,4,FALSE)</f>
        <v>26000</v>
      </c>
      <c r="I1586" s="129">
        <v>45560.0</v>
      </c>
      <c r="J1586" s="270"/>
      <c r="K1586" s="270"/>
      <c r="L1586" s="270"/>
      <c r="M1586" s="270"/>
      <c r="N1586" s="270"/>
      <c r="O1586" s="270"/>
      <c r="P1586" s="270"/>
      <c r="Q1586" s="270"/>
      <c r="R1586" s="270"/>
      <c r="S1586" s="270"/>
      <c r="T1586" s="270"/>
      <c r="U1586" s="270"/>
      <c r="V1586" s="270"/>
      <c r="W1586" s="270"/>
      <c r="X1586" s="270"/>
      <c r="Y1586" s="270"/>
      <c r="Z1586" s="270"/>
    </row>
    <row r="1587" ht="15.75" customHeight="1">
      <c r="A1587" s="111" t="s">
        <v>3157</v>
      </c>
      <c r="B1587" s="156" t="str">
        <f>VLOOKUP(A1587,Register!B:D,3,FALSE)</f>
        <v>0,16x920x778 RAS BLANK</v>
      </c>
      <c r="C1587" s="525" t="str">
        <f>VLOOKUP(B1587,'Tech. sheet (2)'!A:G,5,FALSE)</f>
        <v>0,16x920x778 2,8/2,8 TS340</v>
      </c>
      <c r="D1587" s="437" t="str">
        <f>VLOOKUP(B1587,'Tech. sheet (2)'!A:G,6,FALSE)</f>
        <v>M-920-778-160TS340S2828-RAS BLANK</v>
      </c>
      <c r="E1587" s="436" t="str">
        <f>VLOOKUP(B1587,'Tech. sheet (2)'!A:H,8,FALSE)</f>
        <v>СКРОЛЛ</v>
      </c>
      <c r="F1587" s="436" t="str">
        <f>VLOOKUP(B1587,'Tech. sheet (2)'!A:J,9,FALSE)</f>
        <v>818х895</v>
      </c>
      <c r="G1587" s="436">
        <f>VLOOKUP(B1587,'Tech. sheet (2)'!A:J,10,FALSE)</f>
        <v>1600</v>
      </c>
      <c r="H1587" s="436">
        <f>VLOOKUP(A1587,Register!B:E,4,FALSE)</f>
        <v>10000</v>
      </c>
      <c r="I1587" s="129">
        <v>45561.0</v>
      </c>
      <c r="J1587" s="270"/>
      <c r="K1587" s="270"/>
      <c r="L1587" s="270"/>
      <c r="M1587" s="270"/>
      <c r="N1587" s="270"/>
      <c r="O1587" s="270"/>
      <c r="P1587" s="270"/>
      <c r="Q1587" s="270"/>
      <c r="R1587" s="270"/>
      <c r="S1587" s="270"/>
      <c r="T1587" s="270"/>
      <c r="U1587" s="270"/>
      <c r="V1587" s="270"/>
      <c r="W1587" s="270"/>
      <c r="X1587" s="270"/>
      <c r="Y1587" s="270"/>
      <c r="Z1587" s="270"/>
    </row>
    <row r="1588" ht="15.75" customHeight="1">
      <c r="A1588" s="111" t="s">
        <v>3158</v>
      </c>
      <c r="B1588" s="156" t="str">
        <f>VLOOKUP(A1588,Register!B:D,3,FALSE)</f>
        <v>0,16x942x790 ALU/С</v>
      </c>
      <c r="C1588" s="525" t="str">
        <f>VLOOKUP(B1588,'Tech. sheet (2)'!A:G,5,FALSE)</f>
        <v>0,16x942x790 2,0/2,0 TS340</v>
      </c>
      <c r="D1588" s="437" t="str">
        <f>VLOOKUP(B1588,'Tech. sheet (2)'!A:G,6,FALSE)</f>
        <v>M-942-790-160TS340S2020-RAS</v>
      </c>
      <c r="E1588" s="436" t="str">
        <f>VLOOKUP(B1588,'Tech. sheet (2)'!A:H,8,FALSE)</f>
        <v>СКРОЛЛ</v>
      </c>
      <c r="F1588" s="436" t="str">
        <f>VLOOKUP(B1588,'Tech. sheet (2)'!A:J,9,FALSE)</f>
        <v>830х917</v>
      </c>
      <c r="G1588" s="436">
        <f>VLOOKUP(B1588,'Tech. sheet (2)'!A:J,10,FALSE)</f>
        <v>1700</v>
      </c>
      <c r="H1588" s="436">
        <f>VLOOKUP(A1588,Register!B:E,4,FALSE)</f>
        <v>34000</v>
      </c>
      <c r="I1588" s="129"/>
      <c r="J1588" s="270"/>
      <c r="K1588" s="270"/>
      <c r="L1588" s="270"/>
      <c r="M1588" s="270"/>
      <c r="N1588" s="270"/>
      <c r="O1588" s="270"/>
      <c r="P1588" s="270"/>
      <c r="Q1588" s="270"/>
      <c r="R1588" s="270"/>
      <c r="S1588" s="270"/>
      <c r="T1588" s="270"/>
      <c r="U1588" s="270"/>
      <c r="V1588" s="270"/>
      <c r="W1588" s="270"/>
      <c r="X1588" s="270"/>
      <c r="Y1588" s="270"/>
      <c r="Z1588" s="270"/>
    </row>
    <row r="1589" ht="15.75" customHeight="1">
      <c r="A1589" s="111" t="s">
        <v>3163</v>
      </c>
      <c r="B1589" s="156" t="str">
        <f>VLOOKUP(A1589,Register!B:D,3,FALSE)</f>
        <v>OT070-08CB05 MET BAO</v>
      </c>
      <c r="C1589" s="525" t="str">
        <f>VLOOKUP(B1589,'Tech. sheet (2)'!A:G,5,FALSE)</f>
        <v>0,17x922x868 2,8/2,8 TH580</v>
      </c>
      <c r="D1589" s="437" t="str">
        <f>VLOOKUP(B1589,'Tech. sheet (2)'!A:G,6,FALSE)</f>
        <v>M-922-868-170TH580S2828-BAO  </v>
      </c>
      <c r="E1589" s="436" t="str">
        <f>VLOOKUP(B1589,'Tech. sheet (2)'!A:H,8,FALSE)</f>
        <v>СКРОЛЛ</v>
      </c>
      <c r="F1589" s="436" t="str">
        <f>VLOOKUP(B1589,'Tech. sheet (2)'!A:J,9,FALSE)</f>
        <v>884х850</v>
      </c>
      <c r="G1589" s="436">
        <f>VLOOKUP(B1589,'Tech. sheet (2)'!A:J,10,FALSE)</f>
        <v>1500</v>
      </c>
      <c r="H1589" s="436">
        <f>VLOOKUP(A1589,Register!B:E,4,FALSE)</f>
        <v>40000</v>
      </c>
      <c r="I1589" s="129">
        <v>45572.0</v>
      </c>
      <c r="J1589" s="270"/>
      <c r="K1589" s="270"/>
      <c r="L1589" s="270"/>
      <c r="M1589" s="270"/>
      <c r="N1589" s="270"/>
      <c r="O1589" s="270"/>
      <c r="P1589" s="270"/>
      <c r="Q1589" s="270"/>
      <c r="R1589" s="270"/>
      <c r="S1589" s="270"/>
      <c r="T1589" s="270"/>
      <c r="U1589" s="270"/>
      <c r="V1589" s="270"/>
      <c r="W1589" s="270"/>
      <c r="X1589" s="270"/>
      <c r="Y1589" s="270"/>
      <c r="Z1589" s="270"/>
    </row>
    <row r="1590" ht="15.75" customHeight="1">
      <c r="A1590" s="111" t="s">
        <v>3164</v>
      </c>
      <c r="B1590" s="156" t="str">
        <f>VLOOKUP(A1590,Register!B:D,3,FALSE)</f>
        <v>OT070-ELQ7013A4A USK</v>
      </c>
      <c r="C1590" s="525" t="str">
        <f>VLOOKUP(B1590,'Tech. sheet (2)'!A:G,5,FALSE)</f>
        <v>0,16x922x868 2,0/2,0 TH520</v>
      </c>
      <c r="D1590" s="437" t="str">
        <f>VLOOKUP(B1590,'Tech. sheet (2)'!A:G,6,FALSE)</f>
        <v>M-922-868-160TH520F2020-USK</v>
      </c>
      <c r="E1590" s="436" t="str">
        <f>VLOOKUP(B1590,'Tech. sheet (2)'!A:H,8,FALSE)</f>
        <v>СКРОЛЛ</v>
      </c>
      <c r="F1590" s="436" t="str">
        <f>VLOOKUP(B1590,'Tech. sheet (2)'!A:J,9,FALSE)</f>
        <v>884х850</v>
      </c>
      <c r="G1590" s="436">
        <f>VLOOKUP(B1590,'Tech. sheet (2)'!A:J,10,FALSE)</f>
        <v>1500</v>
      </c>
      <c r="H1590" s="436">
        <f>VLOOKUP(A1590,Register!B:E,4,FALSE)</f>
        <v>15000</v>
      </c>
      <c r="I1590" s="129">
        <v>45572.0</v>
      </c>
      <c r="J1590" s="270"/>
      <c r="K1590" s="270"/>
      <c r="L1590" s="270"/>
      <c r="M1590" s="270"/>
      <c r="N1590" s="270"/>
      <c r="O1590" s="270"/>
      <c r="P1590" s="270"/>
      <c r="Q1590" s="270"/>
      <c r="R1590" s="270"/>
      <c r="S1590" s="270"/>
      <c r="T1590" s="270"/>
      <c r="U1590" s="270"/>
      <c r="V1590" s="270"/>
      <c r="W1590" s="270"/>
      <c r="X1590" s="270"/>
      <c r="Y1590" s="270"/>
      <c r="Z1590" s="270"/>
    </row>
    <row r="1591" ht="15.75" customHeight="1">
      <c r="A1591" s="111" t="s">
        <v>3165</v>
      </c>
      <c r="B1591" s="156" t="str">
        <f>VLOOKUP(A1591,Register!B:D,3,FALSE)</f>
        <v>0,20x908x1112 BLANK</v>
      </c>
      <c r="C1591" s="525" t="str">
        <f>VLOOKUP(B1591,'Tech. sheet (2)'!A:G,5,FALSE)</f>
        <v>0,20x908x1112 2,8/2,8 TS260</v>
      </c>
      <c r="D1591" s="437" t="str">
        <f>VLOOKUP(B1591,'Tech. sheet (2)'!A:G,6,FALSE)</f>
        <v>T-908-1112-200TS260S2828-USK BLANK</v>
      </c>
      <c r="E1591" s="436" t="str">
        <f>VLOOKUP(B1591,'Tech. sheet (2)'!A:H,8,FALSE)</f>
        <v>ПРЯМ</v>
      </c>
      <c r="F1591" s="436" t="str">
        <f>VLOOKUP(B1591,'Tech. sheet (2)'!A:J,9,FALSE)</f>
        <v>1088х883</v>
      </c>
      <c r="G1591" s="436">
        <f>VLOOKUP(B1591,'Tech. sheet (2)'!A:J,10,FALSE)</f>
        <v>1100</v>
      </c>
      <c r="H1591" s="436">
        <f>VLOOKUP(A1591,Register!B:E,4,FALSE)</f>
        <v>9000</v>
      </c>
      <c r="I1591" s="129">
        <v>45572.0</v>
      </c>
      <c r="J1591" s="270"/>
      <c r="K1591" s="270"/>
      <c r="L1591" s="270"/>
      <c r="M1591" s="270"/>
      <c r="N1591" s="270"/>
      <c r="O1591" s="270"/>
      <c r="P1591" s="270"/>
      <c r="Q1591" s="270"/>
      <c r="R1591" s="270"/>
      <c r="S1591" s="270"/>
      <c r="T1591" s="270"/>
      <c r="U1591" s="270"/>
      <c r="V1591" s="270"/>
      <c r="W1591" s="270"/>
      <c r="X1591" s="270"/>
      <c r="Y1591" s="270"/>
      <c r="Z1591" s="270"/>
    </row>
    <row r="1592" ht="15.75" customHeight="1">
      <c r="A1592" s="111" t="s">
        <v>3166</v>
      </c>
      <c r="B1592" s="156" t="str">
        <f>VLOOKUP(A1592,Register!B:D,3,FALSE)</f>
        <v>0,14x975x925 G/C USK</v>
      </c>
      <c r="C1592" s="525" t="str">
        <f>VLOOKUP(B1592,'Tech. sheet (2)'!A:G,5,FALSE)</f>
        <v>0,14x975x925 2,8/2,8 TS550</v>
      </c>
      <c r="D1592" s="437" t="str">
        <f>VLOOKUP(B1592,'Tech. sheet (2)'!A:G,6,FALSE)</f>
        <v>T-975-925-140TS550S2828-USK</v>
      </c>
      <c r="E1592" s="436" t="str">
        <f>VLOOKUP(B1592,'Tech. sheet (2)'!A:H,8,FALSE)</f>
        <v>ПРЯМ</v>
      </c>
      <c r="F1592" s="436" t="str">
        <f>VLOOKUP(B1592,'Tech. sheet (2)'!A:J,9,FALSE)</f>
        <v>900 х 950</v>
      </c>
      <c r="G1592" s="436">
        <f>VLOOKUP(B1592,'Tech. sheet (2)'!A:J,10,FALSE)</f>
        <v>1500</v>
      </c>
      <c r="H1592" s="436">
        <f>VLOOKUP(A1592,Register!B:E,4,FALSE)</f>
        <v>36000</v>
      </c>
      <c r="I1592" s="129">
        <v>45572.0</v>
      </c>
      <c r="J1592" s="270"/>
      <c r="K1592" s="270"/>
      <c r="L1592" s="270"/>
      <c r="M1592" s="270"/>
      <c r="N1592" s="270"/>
      <c r="O1592" s="270"/>
      <c r="P1592" s="270"/>
      <c r="Q1592" s="270"/>
      <c r="R1592" s="270"/>
      <c r="S1592" s="270"/>
      <c r="T1592" s="270"/>
      <c r="U1592" s="270"/>
      <c r="V1592" s="270"/>
      <c r="W1592" s="270"/>
      <c r="X1592" s="270"/>
      <c r="Y1592" s="270"/>
      <c r="Z1592" s="270"/>
    </row>
    <row r="1593" ht="15.75" customHeight="1">
      <c r="A1593" s="111" t="s">
        <v>3167</v>
      </c>
      <c r="B1593" s="156" t="str">
        <f>VLOOKUP(A1593,Register!B:D,3,FALSE)</f>
        <v>0,155x821x926 USK BLANK</v>
      </c>
      <c r="C1593" s="525" t="str">
        <f>VLOOKUP(B1593,'Tech. sheet (2)'!A:G,5,FALSE)</f>
        <v>0,155x821x926 2,8/2,8 TH550</v>
      </c>
      <c r="D1593" s="437" t="str">
        <f>VLOOKUP(B1593,'Tech. sheet (2)'!A:G,6,FALSE)</f>
        <v>T-821-926-155TH550F2828-USK BLANK</v>
      </c>
      <c r="E1593" s="436" t="str">
        <f>VLOOKUP(B1593,'Tech. sheet (2)'!A:H,8,FALSE)</f>
        <v>ПРЯМ</v>
      </c>
      <c r="F1593" s="436" t="str">
        <f>VLOOKUP(B1593,'Tech. sheet (2)'!A:J,9,FALSE)</f>
        <v>917х813/900x771</v>
      </c>
      <c r="G1593" s="436">
        <f>VLOOKUP(B1593,'Tech. sheet (2)'!A:J,10,FALSE)</f>
        <v>1600</v>
      </c>
      <c r="H1593" s="436">
        <f>VLOOKUP(A1593,Register!B:E,4,FALSE)</f>
        <v>29000</v>
      </c>
      <c r="I1593" s="129">
        <v>45573.0</v>
      </c>
      <c r="J1593" s="270"/>
      <c r="K1593" s="270"/>
      <c r="L1593" s="270"/>
      <c r="M1593" s="270"/>
      <c r="N1593" s="270"/>
      <c r="O1593" s="270"/>
      <c r="P1593" s="270"/>
      <c r="Q1593" s="270"/>
      <c r="R1593" s="270"/>
      <c r="S1593" s="270"/>
      <c r="T1593" s="270"/>
      <c r="U1593" s="270"/>
      <c r="V1593" s="270"/>
      <c r="W1593" s="270"/>
      <c r="X1593" s="270"/>
      <c r="Y1593" s="270"/>
      <c r="Z1593" s="270"/>
    </row>
    <row r="1594" ht="15.75" customHeight="1">
      <c r="A1594" s="111" t="s">
        <v>3168</v>
      </c>
      <c r="B1594" s="156" t="str">
        <f>VLOOKUP(A1594,Register!B:D,3,FALSE)</f>
        <v>0,155x821x926 HBI BLANK</v>
      </c>
      <c r="C1594" s="525" t="str">
        <f>VLOOKUP(B1594,'Tech. sheet (2)'!A:G,5,FALSE)</f>
        <v>0,155x821x926 2,8/2,8 TH550</v>
      </c>
      <c r="D1594" s="437" t="str">
        <f>VLOOKUP(B1594,'Tech. sheet (2)'!A:G,6,FALSE)</f>
        <v>T-821-926-155TH550F2828-HBI BLANK</v>
      </c>
      <c r="E1594" s="436" t="str">
        <f>VLOOKUP(B1594,'Tech. sheet (2)'!A:H,8,FALSE)</f>
        <v>ПРЯМ</v>
      </c>
      <c r="F1594" s="436" t="str">
        <f>VLOOKUP(B1594,'Tech. sheet (2)'!A:J,9,FALSE)</f>
        <v>917х813/900x771</v>
      </c>
      <c r="G1594" s="436">
        <f>VLOOKUP(B1594,'Tech. sheet (2)'!A:J,10,FALSE)</f>
        <v>1600</v>
      </c>
      <c r="H1594" s="436">
        <f>VLOOKUP(A1594,Register!B:E,4,FALSE)</f>
        <v>20000</v>
      </c>
      <c r="I1594" s="129">
        <v>45573.0</v>
      </c>
      <c r="J1594" s="270"/>
      <c r="K1594" s="270"/>
      <c r="L1594" s="270"/>
      <c r="M1594" s="270"/>
      <c r="N1594" s="270"/>
      <c r="O1594" s="270"/>
      <c r="P1594" s="270"/>
      <c r="Q1594" s="270"/>
      <c r="R1594" s="270"/>
      <c r="S1594" s="270"/>
      <c r="T1594" s="270"/>
      <c r="U1594" s="270"/>
      <c r="V1594" s="270"/>
      <c r="W1594" s="270"/>
      <c r="X1594" s="270"/>
      <c r="Y1594" s="270"/>
      <c r="Z1594" s="270"/>
    </row>
    <row r="1595" ht="15.75" customHeight="1">
      <c r="A1595" s="111" t="s">
        <v>3169</v>
      </c>
      <c r="B1595" s="156" t="str">
        <f>VLOOKUP(A1595,Register!B:D,3,FALSE)</f>
        <v>0,17x838x942 ALU/С BAO</v>
      </c>
      <c r="C1595" s="525" t="str">
        <f>VLOOKUP(B1595,'Tech. sheet (2)'!A:G,5,FALSE)</f>
        <v>0,17x838x942 2,0/2,8 TH550</v>
      </c>
      <c r="D1595" s="437" t="str">
        <f>VLOOKUP(B1595,'Tech. sheet (2)'!A:G,6,FALSE)</f>
        <v>T-838-942-170TH550F2820-BAO</v>
      </c>
      <c r="E1595" s="436" t="str">
        <f>VLOOKUP(B1595,'Tech. sheet (2)'!A:H,8,FALSE)</f>
        <v>ПРЯМ</v>
      </c>
      <c r="F1595" s="436" t="str">
        <f>VLOOKUP(B1595,'Tech. sheet (2)'!A:J,9,FALSE)</f>
        <v>917х813</v>
      </c>
      <c r="G1595" s="436">
        <f>VLOOKUP(B1595,'Tech. sheet (2)'!A:J,10,FALSE)</f>
        <v>1500</v>
      </c>
      <c r="H1595" s="436">
        <f>VLOOKUP(A1595,Register!B:E,4,FALSE)</f>
        <v>25000</v>
      </c>
      <c r="I1595" s="129"/>
      <c r="J1595" s="270"/>
      <c r="K1595" s="270"/>
      <c r="L1595" s="270"/>
      <c r="M1595" s="270"/>
      <c r="N1595" s="270"/>
      <c r="O1595" s="270"/>
      <c r="P1595" s="270"/>
      <c r="Q1595" s="270"/>
      <c r="R1595" s="270"/>
      <c r="S1595" s="270"/>
      <c r="T1595" s="270"/>
      <c r="U1595" s="270"/>
      <c r="V1595" s="270"/>
      <c r="W1595" s="270"/>
      <c r="X1595" s="270"/>
      <c r="Y1595" s="270"/>
      <c r="Z1595" s="270"/>
    </row>
    <row r="1596" ht="15.75" customHeight="1">
      <c r="A1596" s="111" t="s">
        <v>3170</v>
      </c>
      <c r="B1596" s="156" t="str">
        <f>VLOOKUP(A1596,Register!B:D,3,FALSE)</f>
        <v>0,14x913x766 RAS A08</v>
      </c>
      <c r="C1596" s="525" t="str">
        <f>VLOOKUP(B1596,'Tech. sheet (2)'!A:G,5,FALSE)</f>
        <v>0,14x913x766 2,0/2,0 TS340</v>
      </c>
      <c r="D1596" s="437" t="str">
        <f>VLOOKUP(B1596,'Tech. sheet (2)'!A:G,6,FALSE)</f>
        <v>M-913-766-140TS340F2020-RAS</v>
      </c>
      <c r="E1596" s="436" t="str">
        <f>VLOOKUP(B1596,'Tech. sheet (2)'!A:H,8,FALSE)</f>
        <v>СКРОЛЛ</v>
      </c>
      <c r="F1596" s="436" t="str">
        <f>VLOOKUP(B1596,'Tech. sheet (2)'!A:J,9,FALSE)</f>
        <v>770х869</v>
      </c>
      <c r="G1596" s="436">
        <f>VLOOKUP(B1596,'Tech. sheet (2)'!A:J,10,FALSE)</f>
        <v>1500</v>
      </c>
      <c r="H1596" s="436">
        <f>VLOOKUP(A1596,Register!B:E,4,FALSE)</f>
        <v>30000</v>
      </c>
      <c r="I1596" s="129">
        <v>45574.0</v>
      </c>
      <c r="J1596" s="270"/>
      <c r="K1596" s="270"/>
      <c r="L1596" s="270"/>
      <c r="M1596" s="270"/>
      <c r="N1596" s="270"/>
      <c r="O1596" s="270"/>
      <c r="P1596" s="270"/>
      <c r="Q1596" s="270"/>
      <c r="R1596" s="270"/>
      <c r="S1596" s="270"/>
      <c r="T1596" s="270"/>
      <c r="U1596" s="270"/>
      <c r="V1596" s="270"/>
      <c r="W1596" s="270"/>
      <c r="X1596" s="270"/>
      <c r="Y1596" s="270"/>
      <c r="Z1596" s="270"/>
    </row>
    <row r="1597" ht="15.75" customHeight="1">
      <c r="A1597" s="111" t="s">
        <v>3171</v>
      </c>
      <c r="B1597" s="156" t="str">
        <f>VLOOKUP(A1597,Register!B:D,3,FALSE)</f>
        <v>0,14x913x766 RAS 21E</v>
      </c>
      <c r="C1597" s="525" t="str">
        <f>VLOOKUP(B1597,'Tech. sheet (2)'!A:G,5,FALSE)</f>
        <v>0,14x913x766 2,0/2,0 TS340</v>
      </c>
      <c r="D1597" s="437" t="str">
        <f>VLOOKUP(B1597,'Tech. sheet (2)'!A:G,6,FALSE)</f>
        <v>M-913-766-140TS340F2020-RAS</v>
      </c>
      <c r="E1597" s="436" t="str">
        <f>VLOOKUP(B1597,'Tech. sheet (2)'!A:H,8,FALSE)</f>
        <v>СКРОЛЛ</v>
      </c>
      <c r="F1597" s="436" t="str">
        <f>VLOOKUP(B1597,'Tech. sheet (2)'!A:J,9,FALSE)</f>
        <v>770х869</v>
      </c>
      <c r="G1597" s="436">
        <f>VLOOKUP(B1597,'Tech. sheet (2)'!A:J,10,FALSE)</f>
        <v>1500</v>
      </c>
      <c r="H1597" s="436">
        <f>VLOOKUP(A1597,Register!B:E,4,FALSE)</f>
        <v>20000</v>
      </c>
      <c r="I1597" s="129">
        <v>45574.0</v>
      </c>
      <c r="J1597" s="270"/>
      <c r="K1597" s="270"/>
      <c r="L1597" s="270"/>
      <c r="M1597" s="270"/>
      <c r="N1597" s="270"/>
      <c r="O1597" s="270"/>
      <c r="P1597" s="270"/>
      <c r="Q1597" s="270"/>
      <c r="R1597" s="270"/>
      <c r="S1597" s="270"/>
      <c r="T1597" s="270"/>
      <c r="U1597" s="270"/>
      <c r="V1597" s="270"/>
      <c r="W1597" s="270"/>
      <c r="X1597" s="270"/>
      <c r="Y1597" s="270"/>
      <c r="Z1597" s="270"/>
    </row>
    <row r="1598" ht="15.75" customHeight="1">
      <c r="A1598" s="111" t="s">
        <v>3172</v>
      </c>
      <c r="B1598" s="156" t="str">
        <f>VLOOKUP(A1598,Register!B:D,3,FALSE)</f>
        <v>0,14x920x778 RAS 21EK05</v>
      </c>
      <c r="C1598" s="525" t="str">
        <f>VLOOKUP(B1598,'Tech. sheet (2)'!A:G,5,FALSE)</f>
        <v>0,14x920x778 2,8/2,8 TS340</v>
      </c>
      <c r="D1598" s="437" t="str">
        <f>VLOOKUP(B1598,'Tech. sheet (2)'!A:G,6,FALSE)</f>
        <v>M-920-778-140TS340S2828-RAS</v>
      </c>
      <c r="E1598" s="436" t="str">
        <f>VLOOKUP(B1598,'Tech. sheet (2)'!A:H,8,FALSE)</f>
        <v>СКРОЛЛ</v>
      </c>
      <c r="F1598" s="436" t="str">
        <f>VLOOKUP(B1598,'Tech. sheet (2)'!A:J,9,FALSE)</f>
        <v>818х895</v>
      </c>
      <c r="G1598" s="436">
        <f>VLOOKUP(B1598,'Tech. sheet (2)'!A:J,10,FALSE)</f>
        <v>1600</v>
      </c>
      <c r="H1598" s="436">
        <f>VLOOKUP(A1598,Register!B:E,4,FALSE)</f>
        <v>10000</v>
      </c>
      <c r="I1598" s="129">
        <v>45574.0</v>
      </c>
      <c r="J1598" s="270"/>
      <c r="K1598" s="270"/>
      <c r="L1598" s="270"/>
      <c r="M1598" s="270"/>
      <c r="N1598" s="270"/>
      <c r="O1598" s="270"/>
      <c r="P1598" s="270"/>
      <c r="Q1598" s="270"/>
      <c r="R1598" s="270"/>
      <c r="S1598" s="270"/>
      <c r="T1598" s="270"/>
      <c r="U1598" s="270"/>
      <c r="V1598" s="270"/>
      <c r="W1598" s="270"/>
      <c r="X1598" s="270"/>
      <c r="Y1598" s="270"/>
      <c r="Z1598" s="270"/>
    </row>
    <row r="1599" ht="15.75" customHeight="1">
      <c r="A1599" s="111" t="s">
        <v>3173</v>
      </c>
      <c r="B1599" s="156" t="str">
        <f>VLOOKUP(A1599,Register!B:D,3,FALSE)</f>
        <v>0,14x920x778 RAS BLANK</v>
      </c>
      <c r="C1599" s="525" t="str">
        <f>VLOOKUP(B1599,'Tech. sheet (2)'!A:G,5,FALSE)</f>
        <v>0,14x920x778 2,8/2,8 TS340</v>
      </c>
      <c r="D1599" s="437" t="str">
        <f>VLOOKUP(B1599,'Tech. sheet (2)'!A:G,6,FALSE)</f>
        <v>M-920-778-140TS340S2828-RAS BLANK</v>
      </c>
      <c r="E1599" s="436" t="str">
        <f>VLOOKUP(B1599,'Tech. sheet (2)'!A:H,8,FALSE)</f>
        <v>СКРОЛЛ</v>
      </c>
      <c r="F1599" s="436" t="str">
        <f>VLOOKUP(B1599,'Tech. sheet (2)'!A:J,9,FALSE)</f>
        <v>818х895</v>
      </c>
      <c r="G1599" s="436">
        <f>VLOOKUP(B1599,'Tech. sheet (2)'!A:J,10,FALSE)</f>
        <v>1600</v>
      </c>
      <c r="H1599" s="436">
        <f>VLOOKUP(A1599,Register!B:E,4,FALSE)</f>
        <v>20000</v>
      </c>
      <c r="I1599" s="129">
        <v>45574.0</v>
      </c>
      <c r="J1599" s="270"/>
      <c r="K1599" s="270"/>
      <c r="L1599" s="270"/>
      <c r="M1599" s="270"/>
      <c r="N1599" s="270"/>
      <c r="O1599" s="270"/>
      <c r="P1599" s="270"/>
      <c r="Q1599" s="270"/>
      <c r="R1599" s="270"/>
      <c r="S1599" s="270"/>
      <c r="T1599" s="270"/>
      <c r="U1599" s="270"/>
      <c r="V1599" s="270"/>
      <c r="W1599" s="270"/>
      <c r="X1599" s="270"/>
      <c r="Y1599" s="270"/>
      <c r="Z1599" s="270"/>
    </row>
    <row r="1600" ht="15.75" customHeight="1">
      <c r="A1600" s="111" t="s">
        <v>3174</v>
      </c>
      <c r="B1600" s="156" t="str">
        <f>VLOOKUP(A1600,Register!B:D,3,FALSE)</f>
        <v>0,16x920x778 RAS BLANK</v>
      </c>
      <c r="C1600" s="525" t="str">
        <f>VLOOKUP(B1600,'Tech. sheet (2)'!A:G,5,FALSE)</f>
        <v>0,16x920x778 2,8/2,8 TS340</v>
      </c>
      <c r="D1600" s="437" t="str">
        <f>VLOOKUP(B1600,'Tech. sheet (2)'!A:G,6,FALSE)</f>
        <v>M-920-778-160TS340S2828-RAS BLANK</v>
      </c>
      <c r="E1600" s="436" t="str">
        <f>VLOOKUP(B1600,'Tech. sheet (2)'!A:H,8,FALSE)</f>
        <v>СКРОЛЛ</v>
      </c>
      <c r="F1600" s="436" t="str">
        <f>VLOOKUP(B1600,'Tech. sheet (2)'!A:J,9,FALSE)</f>
        <v>818х895</v>
      </c>
      <c r="G1600" s="436">
        <f>VLOOKUP(B1600,'Tech. sheet (2)'!A:J,10,FALSE)</f>
        <v>1600</v>
      </c>
      <c r="H1600" s="436">
        <f>VLOOKUP(A1600,Register!B:E,4,FALSE)</f>
        <v>12000</v>
      </c>
      <c r="I1600" s="129">
        <v>45574.0</v>
      </c>
      <c r="J1600" s="270"/>
      <c r="K1600" s="270"/>
      <c r="L1600" s="270"/>
      <c r="M1600" s="270"/>
      <c r="N1600" s="270"/>
      <c r="O1600" s="270"/>
      <c r="P1600" s="270"/>
      <c r="Q1600" s="270"/>
      <c r="R1600" s="270"/>
      <c r="S1600" s="270"/>
      <c r="T1600" s="270"/>
      <c r="U1600" s="270"/>
      <c r="V1600" s="270"/>
      <c r="W1600" s="270"/>
      <c r="X1600" s="270"/>
      <c r="Y1600" s="270"/>
      <c r="Z1600" s="270"/>
    </row>
    <row r="1601" ht="15.75" customHeight="1">
      <c r="A1601" s="111" t="s">
        <v>3175</v>
      </c>
      <c r="B1601" s="156" t="str">
        <f>VLOOKUP(A1601,Register!B:D,3,FALSE)</f>
        <v>0,18x896x795 USK BLANK</v>
      </c>
      <c r="C1601" s="525" t="str">
        <f>VLOOKUP(B1601,'Tech. sheet (2)'!A:G,5,FALSE)</f>
        <v>0,18x896x795 2,8/5,0 TH550</v>
      </c>
      <c r="D1601" s="437" t="str">
        <f>VLOOKUP(B1601,'Tech. sheet (2)'!A:G,6,FALSE)</f>
        <v>T-896-795-180TH550F2850-USK BLANK </v>
      </c>
      <c r="E1601" s="436" t="str">
        <f>VLOOKUP(B1601,'Tech. sheet (2)'!A:H,8,FALSE)</f>
        <v>ПРЯМ</v>
      </c>
      <c r="F1601" s="436" t="str">
        <f>VLOOKUP(B1601,'Tech. sheet (2)'!A:J,9,FALSE)</f>
        <v>770х869</v>
      </c>
      <c r="G1601" s="436">
        <f>VLOOKUP(B1601,'Tech. sheet (2)'!A:J,10,FALSE)</f>
        <v>1500</v>
      </c>
      <c r="H1601" s="436">
        <f>VLOOKUP(A1601,Register!B:E,4,FALSE)</f>
        <v>27000</v>
      </c>
      <c r="I1601" s="129">
        <v>45574.0</v>
      </c>
      <c r="J1601" s="270"/>
      <c r="K1601" s="270"/>
      <c r="L1601" s="270"/>
      <c r="M1601" s="270"/>
      <c r="N1601" s="270"/>
      <c r="O1601" s="270"/>
      <c r="P1601" s="270"/>
      <c r="Q1601" s="270"/>
      <c r="R1601" s="270"/>
      <c r="S1601" s="270"/>
      <c r="T1601" s="270"/>
      <c r="U1601" s="270"/>
      <c r="V1601" s="270"/>
      <c r="W1601" s="270"/>
      <c r="X1601" s="270"/>
      <c r="Y1601" s="270"/>
      <c r="Z1601" s="270"/>
    </row>
    <row r="1602" ht="15.75" customHeight="1">
      <c r="A1602" s="111" t="s">
        <v>3176</v>
      </c>
      <c r="B1602" s="156" t="str">
        <f>VLOOKUP(A1602,Register!B:D,3,FALSE)</f>
        <v>0,155x821x926 USK BLANK</v>
      </c>
      <c r="C1602" s="525" t="str">
        <f>VLOOKUP(B1602,'Tech. sheet (2)'!A:G,5,FALSE)</f>
        <v>0,155x821x926 2,8/2,8 TH550</v>
      </c>
      <c r="D1602" s="437" t="str">
        <f>VLOOKUP(B1602,'Tech. sheet (2)'!A:G,6,FALSE)</f>
        <v>T-821-926-155TH550F2828-USK BLANK</v>
      </c>
      <c r="E1602" s="436" t="str">
        <f>VLOOKUP(B1602,'Tech. sheet (2)'!A:H,8,FALSE)</f>
        <v>ПРЯМ</v>
      </c>
      <c r="F1602" s="436" t="str">
        <f>VLOOKUP(B1602,'Tech. sheet (2)'!A:J,9,FALSE)</f>
        <v>917х813/900x771</v>
      </c>
      <c r="G1602" s="436">
        <f>VLOOKUP(B1602,'Tech. sheet (2)'!A:J,10,FALSE)</f>
        <v>1600</v>
      </c>
      <c r="H1602" s="436">
        <f>VLOOKUP(A1602,Register!B:E,4,FALSE)</f>
        <v>25000</v>
      </c>
      <c r="I1602" s="129">
        <v>45574.0</v>
      </c>
      <c r="J1602" s="270"/>
      <c r="K1602" s="270"/>
      <c r="L1602" s="270"/>
      <c r="M1602" s="270"/>
      <c r="N1602" s="270"/>
      <c r="O1602" s="270"/>
      <c r="P1602" s="270"/>
      <c r="Q1602" s="270"/>
      <c r="R1602" s="270"/>
      <c r="S1602" s="270"/>
      <c r="T1602" s="270"/>
      <c r="U1602" s="270"/>
      <c r="V1602" s="270"/>
      <c r="W1602" s="270"/>
      <c r="X1602" s="270"/>
      <c r="Y1602" s="270"/>
      <c r="Z1602" s="270"/>
    </row>
    <row r="1603" ht="15.75" customHeight="1">
      <c r="A1603" s="111" t="s">
        <v>3177</v>
      </c>
      <c r="B1603" s="156" t="str">
        <f>VLOOKUP(A1603,Register!B:D,3,FALSE)</f>
        <v>0,155x821x926 HBI BLANK</v>
      </c>
      <c r="C1603" s="525" t="str">
        <f>VLOOKUP(B1603,'Tech. sheet (2)'!A:G,5,FALSE)</f>
        <v>0,155x821x926 2,8/2,8 TH550</v>
      </c>
      <c r="D1603" s="437" t="str">
        <f>VLOOKUP(B1603,'Tech. sheet (2)'!A:G,6,FALSE)</f>
        <v>T-821-926-155TH550F2828-HBI BLANK</v>
      </c>
      <c r="E1603" s="436" t="str">
        <f>VLOOKUP(B1603,'Tech. sheet (2)'!A:H,8,FALSE)</f>
        <v>ПРЯМ</v>
      </c>
      <c r="F1603" s="436" t="str">
        <f>VLOOKUP(B1603,'Tech. sheet (2)'!A:J,9,FALSE)</f>
        <v>917х813/900x771</v>
      </c>
      <c r="G1603" s="436">
        <f>VLOOKUP(B1603,'Tech. sheet (2)'!A:J,10,FALSE)</f>
        <v>1600</v>
      </c>
      <c r="H1603" s="436">
        <f>VLOOKUP(A1603,Register!B:E,4,FALSE)</f>
        <v>20000</v>
      </c>
      <c r="I1603" s="129">
        <v>45574.0</v>
      </c>
      <c r="J1603" s="270"/>
      <c r="K1603" s="270"/>
      <c r="L1603" s="270"/>
      <c r="M1603" s="270"/>
      <c r="N1603" s="270"/>
      <c r="O1603" s="270"/>
      <c r="P1603" s="270"/>
      <c r="Q1603" s="270"/>
      <c r="R1603" s="270"/>
      <c r="S1603" s="270"/>
      <c r="T1603" s="270"/>
      <c r="U1603" s="270"/>
      <c r="V1603" s="270"/>
      <c r="W1603" s="270"/>
      <c r="X1603" s="270"/>
      <c r="Y1603" s="270"/>
      <c r="Z1603" s="270"/>
    </row>
    <row r="1604" ht="15.75" customHeight="1">
      <c r="A1604" s="111" t="s">
        <v>3178</v>
      </c>
      <c r="B1604" s="156" t="str">
        <f>VLOOKUP(A1604,Register!B:D,3,FALSE)</f>
        <v>0,18x808x942 BAO BLANK</v>
      </c>
      <c r="C1604" s="525" t="str">
        <f>VLOOKUP(B1604,'Tech. sheet (2)'!A:G,5,FALSE)</f>
        <v>0,18x808x942 2,8/2,8 TH550</v>
      </c>
      <c r="D1604" s="437" t="str">
        <f>VLOOKUP(B1604,'Tech. sheet (2)'!A:G,6,FALSE)</f>
        <v>T-808-942-180TH550S2828-BAO BLANK</v>
      </c>
      <c r="E1604" s="436" t="str">
        <f>VLOOKUP(B1604,'Tech. sheet (2)'!A:H,8,FALSE)</f>
        <v>ПРЯМ</v>
      </c>
      <c r="F1604" s="436" t="str">
        <f>VLOOKUP(B1604,'Tech. sheet (2)'!A:J,9,FALSE)</f>
        <v/>
      </c>
      <c r="G1604" s="436">
        <f>VLOOKUP(B1604,'Tech. sheet (2)'!A:J,10,FALSE)</f>
        <v>1500</v>
      </c>
      <c r="H1604" s="436">
        <f>VLOOKUP(A1604,Register!B:E,4,FALSE)</f>
        <v>1500</v>
      </c>
      <c r="I1604" s="129">
        <v>45575.0</v>
      </c>
      <c r="J1604" s="270"/>
      <c r="K1604" s="270"/>
      <c r="L1604" s="270"/>
      <c r="M1604" s="270"/>
      <c r="N1604" s="270"/>
      <c r="O1604" s="270"/>
      <c r="P1604" s="270"/>
      <c r="Q1604" s="270"/>
      <c r="R1604" s="270"/>
      <c r="S1604" s="270"/>
      <c r="T1604" s="270"/>
      <c r="U1604" s="270"/>
      <c r="V1604" s="270"/>
      <c r="W1604" s="270"/>
      <c r="X1604" s="270"/>
      <c r="Y1604" s="270"/>
      <c r="Z1604" s="270"/>
    </row>
    <row r="1605" ht="15.75" customHeight="1">
      <c r="A1605" s="111" t="s">
        <v>3180</v>
      </c>
      <c r="B1605" s="156" t="str">
        <f>VLOOKUP(A1605,Register!B:D,3,FALSE)</f>
        <v>OT96 ALU/C 0,18 BAO auto</v>
      </c>
      <c r="C1605" s="525" t="str">
        <f>VLOOKUP(B1605,'Tech. sheet (2)'!A:G,5,FALSE)</f>
        <v>0,18x808x908 2,8/2,8 TH550</v>
      </c>
      <c r="D1605" s="437" t="str">
        <f>VLOOKUP(B1605,'Tech. sheet (2)'!A:G,6,FALSE)</f>
        <v>M-808-908-180TH550S2828-BAO</v>
      </c>
      <c r="E1605" s="436" t="str">
        <f>VLOOKUP(B1605,'Tech. sheet (2)'!A:H,8,FALSE)</f>
        <v>СКРОЛЛ</v>
      </c>
      <c r="F1605" s="436" t="str">
        <f>VLOOKUP(B1605,'Tech. sheet (2)'!A:J,9,FALSE)</f>
        <v>900х771</v>
      </c>
      <c r="G1605" s="436">
        <f>VLOOKUP(B1605,'Tech. sheet (2)'!A:J,10,FALSE)</f>
        <v>1600</v>
      </c>
      <c r="H1605" s="436">
        <f>VLOOKUP(A1605,Register!B:E,4,FALSE)</f>
        <v>30000</v>
      </c>
      <c r="I1605" s="129">
        <v>45576.0</v>
      </c>
      <c r="J1605" s="270"/>
      <c r="K1605" s="270"/>
      <c r="L1605" s="270"/>
      <c r="M1605" s="270"/>
      <c r="N1605" s="270"/>
      <c r="O1605" s="270"/>
      <c r="P1605" s="270"/>
      <c r="Q1605" s="270"/>
      <c r="R1605" s="270"/>
      <c r="S1605" s="270"/>
      <c r="T1605" s="270"/>
      <c r="U1605" s="270"/>
      <c r="V1605" s="270"/>
      <c r="W1605" s="270"/>
      <c r="X1605" s="270"/>
      <c r="Y1605" s="270"/>
      <c r="Z1605" s="270"/>
    </row>
    <row r="1606" ht="15.75" customHeight="1">
      <c r="A1606" s="111" t="s">
        <v>3181</v>
      </c>
      <c r="B1606" s="156" t="str">
        <f>VLOOKUP(A1606,Register!B:D,3,FALSE)</f>
        <v>0,20x808x908 USK BLANK</v>
      </c>
      <c r="C1606" s="525" t="str">
        <f>VLOOKUP(B1606,'Tech. sheet (2)'!A:G,5,FALSE)</f>
        <v>0,20x808x908 2,8/2,8 TH550</v>
      </c>
      <c r="D1606" s="437" t="str">
        <f>VLOOKUP(B1606,'Tech. sheet (2)'!A:G,6,FALSE)</f>
        <v>M-808-908-200TH550S2828-USK BLANK</v>
      </c>
      <c r="E1606" s="436" t="str">
        <f>VLOOKUP(B1606,'Tech. sheet (2)'!A:H,8,FALSE)</f>
        <v>СКРОЛЛ</v>
      </c>
      <c r="F1606" s="436" t="str">
        <f>VLOOKUP(B1606,'Tech. sheet (2)'!A:J,9,FALSE)</f>
        <v>900х771</v>
      </c>
      <c r="G1606" s="436">
        <f>VLOOKUP(B1606,'Tech. sheet (2)'!A:J,10,FALSE)</f>
        <v>1600</v>
      </c>
      <c r="H1606" s="436">
        <f>VLOOKUP(A1606,Register!B:E,4,FALSE)</f>
        <v>10000</v>
      </c>
      <c r="I1606" s="129">
        <v>45577.0</v>
      </c>
      <c r="J1606" s="270"/>
      <c r="K1606" s="270"/>
      <c r="L1606" s="270"/>
      <c r="M1606" s="270"/>
      <c r="N1606" s="270"/>
      <c r="O1606" s="270"/>
      <c r="P1606" s="270"/>
      <c r="Q1606" s="270"/>
      <c r="R1606" s="270"/>
      <c r="S1606" s="270"/>
      <c r="T1606" s="270"/>
      <c r="U1606" s="270"/>
      <c r="V1606" s="270"/>
      <c r="W1606" s="270"/>
      <c r="X1606" s="270"/>
      <c r="Y1606" s="270"/>
      <c r="Z1606" s="270"/>
    </row>
    <row r="1607" ht="15.75" customHeight="1">
      <c r="A1607" s="111" t="s">
        <v>3195</v>
      </c>
      <c r="B1607" s="156" t="str">
        <f>VLOOKUP(A1607,Register!B:D,3,FALSE)</f>
        <v>OT99-21EK05 RAS 203XQ</v>
      </c>
      <c r="C1607" s="525" t="str">
        <f>VLOOKUP(B1607,'Tech. sheet (2)'!A:G,5,FALSE)</f>
        <v>0,20x838x941, 2,8/2,8 TH550</v>
      </c>
      <c r="D1607" s="437" t="str">
        <f>VLOOKUP(B1607,'Tech. sheet (2)'!A:G,6,FALSE)</f>
        <v>M-838-941,7-200TH550S2828-RAS</v>
      </c>
      <c r="E1607" s="436" t="str">
        <f>VLOOKUP(B1607,'Tech. sheet (2)'!A:H,8,FALSE)</f>
        <v>СКРОЛЛ</v>
      </c>
      <c r="F1607" s="436" t="str">
        <f>VLOOKUP(B1607,'Tech. sheet (2)'!A:J,9,FALSE)</f>
        <v>820х942</v>
      </c>
      <c r="G1607" s="436">
        <f>VLOOKUP(B1607,'Tech. sheet (2)'!A:J,10,FALSE)</f>
        <v>1500</v>
      </c>
      <c r="H1607" s="436">
        <f>VLOOKUP(A1607,Register!B:E,4,FALSE)</f>
        <v>5100</v>
      </c>
      <c r="I1607" s="129">
        <v>45584.0</v>
      </c>
      <c r="J1607" s="270"/>
      <c r="K1607" s="270"/>
      <c r="L1607" s="270"/>
      <c r="M1607" s="270"/>
      <c r="N1607" s="270"/>
      <c r="O1607" s="270"/>
      <c r="P1607" s="270"/>
      <c r="Q1607" s="270"/>
      <c r="R1607" s="270"/>
      <c r="S1607" s="270"/>
      <c r="T1607" s="270"/>
      <c r="U1607" s="270"/>
      <c r="V1607" s="270"/>
      <c r="W1607" s="270"/>
      <c r="X1607" s="270"/>
      <c r="Y1607" s="270"/>
      <c r="Z1607" s="270"/>
    </row>
    <row r="1608" ht="15.75" customHeight="1">
      <c r="A1608" s="111" t="s">
        <v>3197</v>
      </c>
      <c r="B1608" s="156" t="str">
        <f>VLOOKUP(A1608,Register!B:D,3,FALSE)</f>
        <v>OT099 Alu/G 0,20 RAS</v>
      </c>
      <c r="C1608" s="525" t="str">
        <f>VLOOKUP(B1608,'Tech. sheet (2)'!A:G,5,FALSE)</f>
        <v>0,20x838x941, 2,8/2,8 TH550</v>
      </c>
      <c r="D1608" s="437" t="str">
        <f>VLOOKUP(B1608,'Tech. sheet (2)'!A:G,6,FALSE)</f>
        <v>M-838-941,7-200TH550S2828-RAS</v>
      </c>
      <c r="E1608" s="436" t="str">
        <f>VLOOKUP(B1608,'Tech. sheet (2)'!A:H,8,FALSE)</f>
        <v>СКРОЛЛ</v>
      </c>
      <c r="F1608" s="436" t="str">
        <f>VLOOKUP(B1608,'Tech. sheet (2)'!A:J,9,FALSE)</f>
        <v>917x813</v>
      </c>
      <c r="G1608" s="436">
        <f>VLOOKUP(B1608,'Tech. sheet (2)'!A:J,10,FALSE)</f>
        <v>1500</v>
      </c>
      <c r="H1608" s="436">
        <f>VLOOKUP(A1608,Register!B:E,4,FALSE)</f>
        <v>8600</v>
      </c>
      <c r="I1608" s="129">
        <v>45584.0</v>
      </c>
      <c r="J1608" s="270"/>
      <c r="K1608" s="270"/>
      <c r="L1608" s="270"/>
      <c r="M1608" s="270"/>
      <c r="N1608" s="270"/>
      <c r="O1608" s="270"/>
      <c r="P1608" s="270"/>
      <c r="Q1608" s="270"/>
      <c r="R1608" s="270"/>
      <c r="S1608" s="270"/>
      <c r="T1608" s="270"/>
      <c r="U1608" s="270"/>
      <c r="V1608" s="270"/>
      <c r="W1608" s="270"/>
      <c r="X1608" s="270"/>
      <c r="Y1608" s="270"/>
      <c r="Z1608" s="270"/>
    </row>
    <row r="1609" ht="15.75" customHeight="1">
      <c r="A1609" s="111" t="s">
        <v>3192</v>
      </c>
      <c r="B1609" s="156" t="str">
        <f>VLOOKUP(A1609,Register!B:D,3,FALSE)</f>
        <v>OT153-W18U23 USK</v>
      </c>
      <c r="C1609" s="525" t="str">
        <f>VLOOKUP(B1609,'Tech. sheet (2)'!A:G,5,FALSE)</f>
        <v>0,27x950x876 5,6/2,8 TH435 USK</v>
      </c>
      <c r="D1609" s="437" t="str">
        <f>VLOOKUP(B1609,'Tech. sheet (2)'!A:G,6,FALSE)</f>
        <v>M-950-876-270TH435F5628-USK</v>
      </c>
      <c r="E1609" s="436" t="str">
        <f>VLOOKUP(B1609,'Tech. sheet (2)'!A:H,8,FALSE)</f>
        <v>СКРОЛЛ</v>
      </c>
      <c r="F1609" s="436" t="str">
        <f>VLOOKUP(B1609,'Tech. sheet (2)'!A:J,9,FALSE)</f>
        <v>920х935</v>
      </c>
      <c r="G1609" s="436">
        <f>VLOOKUP(B1609,'Tech. sheet (2)'!A:J,10,FALSE)</f>
        <v>1100</v>
      </c>
      <c r="H1609" s="436">
        <f>VLOOKUP(A1609,Register!B:E,4,FALSE)</f>
        <v>2200</v>
      </c>
      <c r="I1609" s="129">
        <v>45584.0</v>
      </c>
      <c r="J1609" s="270"/>
      <c r="K1609" s="270"/>
      <c r="L1609" s="270"/>
      <c r="M1609" s="270"/>
      <c r="N1609" s="270"/>
      <c r="O1609" s="270"/>
      <c r="P1609" s="270"/>
      <c r="Q1609" s="270"/>
      <c r="R1609" s="270"/>
      <c r="S1609" s="270"/>
      <c r="T1609" s="270"/>
      <c r="U1609" s="270"/>
      <c r="V1609" s="270"/>
      <c r="W1609" s="270"/>
      <c r="X1609" s="270"/>
      <c r="Y1609" s="270"/>
      <c r="Z1609" s="270"/>
    </row>
    <row r="1610" ht="15.75" customHeight="1">
      <c r="A1610" s="111" t="s">
        <v>3193</v>
      </c>
      <c r="B1610" s="156" t="str">
        <f>VLOOKUP(A1610,Register!B:D,3,FALSE)</f>
        <v>OT153-W18B35 USK</v>
      </c>
      <c r="C1610" s="525" t="str">
        <f>VLOOKUP(B1610,'Tech. sheet (2)'!A:G,5,FALSE)</f>
        <v>0,27x950x876 5,6/2,8 TH435 USK</v>
      </c>
      <c r="D1610" s="437" t="str">
        <f>VLOOKUP(B1610,'Tech. sheet (2)'!A:G,6,FALSE)</f>
        <v>M-950-876-270TH435F5628-USK</v>
      </c>
      <c r="E1610" s="436" t="str">
        <f>VLOOKUP(B1610,'Tech. sheet (2)'!A:H,8,FALSE)</f>
        <v>СКРОЛЛ</v>
      </c>
      <c r="F1610" s="436" t="str">
        <f>VLOOKUP(B1610,'Tech. sheet (2)'!A:J,9,FALSE)</f>
        <v>920х935</v>
      </c>
      <c r="G1610" s="436">
        <f>VLOOKUP(B1610,'Tech. sheet (2)'!A:J,10,FALSE)</f>
        <v>1100</v>
      </c>
      <c r="H1610" s="436">
        <f>VLOOKUP(A1610,Register!B:E,4,FALSE)</f>
        <v>5200</v>
      </c>
      <c r="I1610" s="129">
        <v>45584.0</v>
      </c>
      <c r="J1610" s="270"/>
      <c r="K1610" s="270"/>
      <c r="L1610" s="270"/>
      <c r="M1610" s="270"/>
      <c r="N1610" s="270"/>
      <c r="O1610" s="270"/>
      <c r="P1610" s="270"/>
      <c r="Q1610" s="270"/>
      <c r="R1610" s="270"/>
      <c r="S1610" s="270"/>
      <c r="T1610" s="270"/>
      <c r="U1610" s="270"/>
      <c r="V1610" s="270"/>
      <c r="W1610" s="270"/>
      <c r="X1610" s="270"/>
      <c r="Y1610" s="270"/>
      <c r="Z1610" s="270"/>
    </row>
    <row r="1611" ht="15.75" customHeight="1">
      <c r="A1611" s="111" t="s">
        <v>3194</v>
      </c>
      <c r="B1611" s="156" t="str">
        <f>VLOOKUP(A1611,Register!B:D,3,FALSE)</f>
        <v>OT153-20EB05 TEST</v>
      </c>
      <c r="C1611" s="525" t="str">
        <f>VLOOKUP(B1611,'Tech. sheet (2)'!A:G,5,FALSE)</f>
        <v>0,27x950x876 5,6/2,8 TH435 USK</v>
      </c>
      <c r="D1611" s="437" t="str">
        <f>VLOOKUP(B1611,'Tech. sheet (2)'!A:G,6,FALSE)</f>
        <v>M-950-876-270TH435F5628-USK</v>
      </c>
      <c r="E1611" s="436" t="str">
        <f>VLOOKUP(B1611,'Tech. sheet (2)'!A:H,8,FALSE)</f>
        <v>СКРОЛЛ</v>
      </c>
      <c r="F1611" s="436" t="str">
        <f>VLOOKUP(B1611,'Tech. sheet (2)'!A:J,9,FALSE)</f>
        <v>920х935</v>
      </c>
      <c r="G1611" s="436">
        <f>VLOOKUP(B1611,'Tech. sheet (2)'!A:J,10,FALSE)</f>
        <v>1100</v>
      </c>
      <c r="H1611" s="436">
        <f>VLOOKUP(A1611,Register!B:E,4,FALSE)</f>
        <v>13000</v>
      </c>
      <c r="I1611" s="129">
        <v>45584.0</v>
      </c>
      <c r="J1611" s="270"/>
      <c r="K1611" s="270"/>
      <c r="L1611" s="270"/>
      <c r="M1611" s="270"/>
      <c r="N1611" s="270"/>
      <c r="O1611" s="270"/>
      <c r="P1611" s="270"/>
      <c r="Q1611" s="270"/>
      <c r="R1611" s="270"/>
      <c r="S1611" s="270"/>
      <c r="T1611" s="270"/>
      <c r="U1611" s="270"/>
      <c r="V1611" s="270"/>
      <c r="W1611" s="270"/>
      <c r="X1611" s="270"/>
      <c r="Y1611" s="270"/>
      <c r="Z1611" s="270"/>
    </row>
    <row r="1612" ht="15.75" customHeight="1">
      <c r="A1612" s="111" t="s">
        <v>3199</v>
      </c>
      <c r="B1612" s="156" t="str">
        <f>VLOOKUP(A1612,Register!B:D,3,FALSE)</f>
        <v>OT062-ELQ6216A3A BAO</v>
      </c>
      <c r="C1612" s="525" t="str">
        <f>VLOOKUP(B1612,'Tech. sheet (2)'!A:G,5,FALSE)</f>
        <v>0,16x954x848 2,8/2,8 TH520</v>
      </c>
      <c r="D1612" s="437" t="str">
        <f>VLOOKUP(B1612,'Tech. sheet (2)'!A:G,6,FALSE)</f>
        <v>M-954-848-160TH520S2828-BAO</v>
      </c>
      <c r="E1612" s="436" t="str">
        <f>VLOOKUP(B1612,'Tech. sheet (2)'!A:H,8,FALSE)</f>
        <v>СКРОЛЛ</v>
      </c>
      <c r="F1612" s="436" t="str">
        <f>VLOOKUP(B1612,'Tech. sheet (2)'!A:J,9,FALSE)</f>
        <v>830x917</v>
      </c>
      <c r="G1612" s="436">
        <f>VLOOKUP(B1612,'Tech. sheet (2)'!A:J,10,FALSE)</f>
        <v>1500</v>
      </c>
      <c r="H1612" s="436">
        <f>VLOOKUP(A1612,Register!B:E,4,FALSE)</f>
        <v>36000</v>
      </c>
      <c r="I1612" s="129">
        <v>45584.0</v>
      </c>
      <c r="J1612" s="270"/>
      <c r="K1612" s="270"/>
      <c r="L1612" s="270"/>
      <c r="M1612" s="270"/>
      <c r="N1612" s="270"/>
      <c r="O1612" s="270"/>
      <c r="P1612" s="270"/>
      <c r="Q1612" s="270"/>
      <c r="R1612" s="270"/>
      <c r="S1612" s="270"/>
      <c r="T1612" s="270"/>
      <c r="U1612" s="270"/>
      <c r="V1612" s="270"/>
      <c r="W1612" s="270"/>
      <c r="X1612" s="270"/>
      <c r="Y1612" s="270"/>
      <c r="Z1612" s="270"/>
    </row>
    <row r="1613" ht="15.75" customHeight="1">
      <c r="A1613" s="111" t="s">
        <v>3201</v>
      </c>
      <c r="B1613" s="156" t="str">
        <f>VLOOKUP(A1613,Register!B:D,3,FALSE)</f>
        <v>0,16x942x790 ALU/С</v>
      </c>
      <c r="C1613" s="525" t="str">
        <f>VLOOKUP(B1613,'Tech. sheet (2)'!A:G,5,FALSE)</f>
        <v>0,16x942x790 2,0/2,0 TS340</v>
      </c>
      <c r="D1613" s="437" t="str">
        <f>VLOOKUP(B1613,'Tech. sheet (2)'!A:G,6,FALSE)</f>
        <v>M-942-790-160TS340S2020-RAS</v>
      </c>
      <c r="E1613" s="436" t="str">
        <f>VLOOKUP(B1613,'Tech. sheet (2)'!A:H,8,FALSE)</f>
        <v>СКРОЛЛ</v>
      </c>
      <c r="F1613" s="436" t="str">
        <f>VLOOKUP(B1613,'Tech. sheet (2)'!A:J,9,FALSE)</f>
        <v>830х917</v>
      </c>
      <c r="G1613" s="436">
        <f>VLOOKUP(B1613,'Tech. sheet (2)'!A:J,10,FALSE)</f>
        <v>1700</v>
      </c>
      <c r="H1613" s="436">
        <f>VLOOKUP(A1613,Register!B:E,4,FALSE)</f>
        <v>38000</v>
      </c>
      <c r="I1613" s="129">
        <v>45584.0</v>
      </c>
      <c r="J1613" s="270"/>
      <c r="K1613" s="270"/>
      <c r="L1613" s="270"/>
      <c r="M1613" s="270"/>
      <c r="N1613" s="270"/>
      <c r="O1613" s="270"/>
      <c r="P1613" s="270"/>
      <c r="Q1613" s="270"/>
      <c r="R1613" s="270"/>
      <c r="S1613" s="270"/>
      <c r="T1613" s="270"/>
      <c r="U1613" s="270"/>
      <c r="V1613" s="270"/>
      <c r="W1613" s="270"/>
      <c r="X1613" s="270"/>
      <c r="Y1613" s="270"/>
      <c r="Z1613" s="270"/>
    </row>
    <row r="1614" ht="15.75" customHeight="1">
      <c r="A1614" s="111" t="s">
        <v>3202</v>
      </c>
      <c r="B1614" s="156" t="str">
        <f>VLOOKUP(A1614,Register!B:D,3,FALSE)</f>
        <v>0,16x942x790 ALU/С</v>
      </c>
      <c r="C1614" s="525" t="str">
        <f>VLOOKUP(B1614,'Tech. sheet (2)'!A:G,5,FALSE)</f>
        <v>0,16x942x790 2,0/2,0 TS340</v>
      </c>
      <c r="D1614" s="437" t="str">
        <f>VLOOKUP(B1614,'Tech. sheet (2)'!A:G,6,FALSE)</f>
        <v>M-942-790-160TS340S2020-RAS</v>
      </c>
      <c r="E1614" s="436" t="str">
        <f>VLOOKUP(B1614,'Tech. sheet (2)'!A:H,8,FALSE)</f>
        <v>СКРОЛЛ</v>
      </c>
      <c r="F1614" s="436" t="str">
        <f>VLOOKUP(B1614,'Tech. sheet (2)'!A:J,9,FALSE)</f>
        <v>830х917</v>
      </c>
      <c r="G1614" s="436">
        <f>VLOOKUP(B1614,'Tech. sheet (2)'!A:J,10,FALSE)</f>
        <v>1700</v>
      </c>
      <c r="H1614" s="436">
        <f>VLOOKUP(A1614,Register!B:E,4,FALSE)</f>
        <v>38000</v>
      </c>
      <c r="I1614" s="129">
        <v>45585.0</v>
      </c>
      <c r="J1614" s="270"/>
      <c r="K1614" s="270"/>
      <c r="L1614" s="270"/>
      <c r="M1614" s="270"/>
      <c r="N1614" s="270"/>
      <c r="O1614" s="270"/>
      <c r="P1614" s="270"/>
      <c r="Q1614" s="270"/>
      <c r="R1614" s="270"/>
      <c r="S1614" s="270"/>
      <c r="T1614" s="270"/>
      <c r="U1614" s="270"/>
      <c r="V1614" s="270"/>
      <c r="W1614" s="270"/>
      <c r="X1614" s="270"/>
      <c r="Y1614" s="270"/>
      <c r="Z1614" s="270"/>
    </row>
    <row r="1615" ht="15.75" customHeight="1">
      <c r="A1615" s="111" t="s">
        <v>3203</v>
      </c>
      <c r="B1615" s="156" t="str">
        <f>VLOOKUP(A1615,Register!B:D,3,FALSE)</f>
        <v>0,14x975x925 G/C USK</v>
      </c>
      <c r="C1615" s="525" t="str">
        <f>VLOOKUP(B1615,'Tech. sheet (2)'!A:G,5,FALSE)</f>
        <v>0,14x975x925 2,8/2,8 TS550</v>
      </c>
      <c r="D1615" s="437" t="str">
        <f>VLOOKUP(B1615,'Tech. sheet (2)'!A:G,6,FALSE)</f>
        <v>T-975-925-140TS550S2828-USK</v>
      </c>
      <c r="E1615" s="436" t="str">
        <f>VLOOKUP(B1615,'Tech. sheet (2)'!A:H,8,FALSE)</f>
        <v>ПРЯМ</v>
      </c>
      <c r="F1615" s="436" t="str">
        <f>VLOOKUP(B1615,'Tech. sheet (2)'!A:J,9,FALSE)</f>
        <v>900 х 950</v>
      </c>
      <c r="G1615" s="436">
        <f>VLOOKUP(B1615,'Tech. sheet (2)'!A:J,10,FALSE)</f>
        <v>1500</v>
      </c>
      <c r="H1615" s="436">
        <f>VLOOKUP(A1615,Register!B:E,4,FALSE)</f>
        <v>8000</v>
      </c>
      <c r="I1615" s="129">
        <v>45585.0</v>
      </c>
      <c r="J1615" s="270"/>
      <c r="K1615" s="270"/>
      <c r="L1615" s="270"/>
      <c r="M1615" s="270"/>
      <c r="N1615" s="270"/>
      <c r="O1615" s="270"/>
      <c r="P1615" s="270"/>
      <c r="Q1615" s="270"/>
      <c r="R1615" s="270"/>
      <c r="S1615" s="270"/>
      <c r="T1615" s="270"/>
      <c r="U1615" s="270"/>
      <c r="V1615" s="270"/>
      <c r="W1615" s="270"/>
      <c r="X1615" s="270"/>
      <c r="Y1615" s="270"/>
      <c r="Z1615" s="270"/>
    </row>
    <row r="1616" ht="15.75" customHeight="1">
      <c r="A1616" s="111" t="s">
        <v>3204</v>
      </c>
      <c r="B1616" s="156" t="str">
        <f>VLOOKUP(A1616,Register!B:D,3,FALSE)</f>
        <v>0,14x918x925 USK G/C</v>
      </c>
      <c r="C1616" s="525" t="str">
        <f>VLOOKUP(B1616,'Tech. sheet (2)'!A:G,5,FALSE)</f>
        <v>0,14x918x925 2,8/2,8 TS550</v>
      </c>
      <c r="D1616" s="437" t="str">
        <f>VLOOKUP(B1616,'Tech. sheet (2)'!A:G,6,FALSE)</f>
        <v>T-918-925-140TS550S2828-USK  </v>
      </c>
      <c r="E1616" s="436" t="str">
        <f>VLOOKUP(B1616,'Tech. sheet (2)'!A:H,8,FALSE)</f>
        <v>ПРЯМ</v>
      </c>
      <c r="F1616" s="436" t="str">
        <f>VLOOKUP(B1616,'Tech. sheet (2)'!A:J,9,FALSE)</f>
        <v>900x893</v>
      </c>
      <c r="G1616" s="436">
        <f>VLOOKUP(B1616,'Tech. sheet (2)'!A:J,10,FALSE)</f>
        <v>1500</v>
      </c>
      <c r="H1616" s="436">
        <f>VLOOKUP(A1616,Register!B:E,4,FALSE)</f>
        <v>19000</v>
      </c>
      <c r="I1616" s="129">
        <v>45585.0</v>
      </c>
      <c r="J1616" s="270"/>
      <c r="K1616" s="270"/>
      <c r="L1616" s="270"/>
      <c r="M1616" s="270"/>
      <c r="N1616" s="270"/>
      <c r="O1616" s="270"/>
      <c r="P1616" s="270"/>
      <c r="Q1616" s="270"/>
      <c r="R1616" s="270"/>
      <c r="S1616" s="270"/>
      <c r="T1616" s="270"/>
      <c r="U1616" s="270"/>
      <c r="V1616" s="270"/>
      <c r="W1616" s="270"/>
      <c r="X1616" s="270"/>
      <c r="Y1616" s="270"/>
      <c r="Z1616" s="270"/>
    </row>
    <row r="1617" ht="15.75" customHeight="1">
      <c r="A1617" s="111" t="s">
        <v>3205</v>
      </c>
      <c r="B1617" s="156" t="str">
        <f>VLOOKUP(A1617,Register!B:D,3,FALSE)</f>
        <v>0,17x896x795 BAO BLANK</v>
      </c>
      <c r="C1617" s="525" t="str">
        <f>VLOOKUP(B1617,'Tech. sheet (2)'!A:G,5,FALSE)</f>
        <v>0,17x896x795 2,8/2,8 TH550</v>
      </c>
      <c r="D1617" s="437" t="str">
        <f>VLOOKUP(B1617,'Tech. sheet (2)'!A:G,6,FALSE)</f>
        <v>T-896-795-170TH550F2828-BAO BLANK</v>
      </c>
      <c r="E1617" s="436" t="str">
        <f>VLOOKUP(B1617,'Tech. sheet (2)'!A:H,8,FALSE)</f>
        <v>ПРЯМ</v>
      </c>
      <c r="F1617" s="436" t="str">
        <f>VLOOKUP(B1617,'Tech. sheet (2)'!A:J,9,FALSE)</f>
        <v>770х869</v>
      </c>
      <c r="G1617" s="436">
        <f>VLOOKUP(B1617,'Tech. sheet (2)'!A:J,10,FALSE)</f>
        <v>1500</v>
      </c>
      <c r="H1617" s="436">
        <f>VLOOKUP(A1617,Register!B:E,4,FALSE)</f>
        <v>30000</v>
      </c>
      <c r="I1617" s="129">
        <v>45585.0</v>
      </c>
      <c r="J1617" s="270"/>
      <c r="K1617" s="270"/>
      <c r="L1617" s="270"/>
      <c r="M1617" s="270"/>
      <c r="N1617" s="270"/>
      <c r="O1617" s="270"/>
      <c r="P1617" s="270"/>
      <c r="Q1617" s="270"/>
      <c r="R1617" s="270"/>
      <c r="S1617" s="270"/>
      <c r="T1617" s="270"/>
      <c r="U1617" s="270"/>
      <c r="V1617" s="270"/>
      <c r="W1617" s="270"/>
      <c r="X1617" s="270"/>
      <c r="Y1617" s="270"/>
      <c r="Z1617" s="270"/>
    </row>
    <row r="1618" ht="15.75" customHeight="1">
      <c r="A1618" s="111" t="s">
        <v>3206</v>
      </c>
      <c r="B1618" s="156" t="str">
        <f>VLOOKUP(A1618,Register!B:D,3,FALSE)</f>
        <v>0,17x896x795 BAO BLANK</v>
      </c>
      <c r="C1618" s="525" t="str">
        <f>VLOOKUP(B1618,'Tech. sheet (2)'!A:G,5,FALSE)</f>
        <v>0,17x896x795 2,8/2,8 TH550</v>
      </c>
      <c r="D1618" s="437" t="str">
        <f>VLOOKUP(B1618,'Tech. sheet (2)'!A:G,6,FALSE)</f>
        <v>T-896-795-170TH550F2828-BAO BLANK</v>
      </c>
      <c r="E1618" s="436" t="str">
        <f>VLOOKUP(B1618,'Tech. sheet (2)'!A:H,8,FALSE)</f>
        <v>ПРЯМ</v>
      </c>
      <c r="F1618" s="436" t="str">
        <f>VLOOKUP(B1618,'Tech. sheet (2)'!A:J,9,FALSE)</f>
        <v>770х869</v>
      </c>
      <c r="G1618" s="436">
        <f>VLOOKUP(B1618,'Tech. sheet (2)'!A:J,10,FALSE)</f>
        <v>1500</v>
      </c>
      <c r="H1618" s="436">
        <f>VLOOKUP(A1618,Register!B:E,4,FALSE)</f>
        <v>30000</v>
      </c>
      <c r="I1618" s="129">
        <v>45585.0</v>
      </c>
      <c r="J1618" s="270"/>
      <c r="K1618" s="270"/>
      <c r="L1618" s="270"/>
      <c r="M1618" s="270"/>
      <c r="N1618" s="270"/>
      <c r="O1618" s="270"/>
      <c r="P1618" s="270"/>
      <c r="Q1618" s="270"/>
      <c r="R1618" s="270"/>
      <c r="S1618" s="270"/>
      <c r="T1618" s="270"/>
      <c r="U1618" s="270"/>
      <c r="V1618" s="270"/>
      <c r="W1618" s="270"/>
      <c r="X1618" s="270"/>
      <c r="Y1618" s="270"/>
      <c r="Z1618" s="270"/>
    </row>
    <row r="1619" ht="15.75" customHeight="1">
      <c r="A1619" s="111" t="s">
        <v>3207</v>
      </c>
      <c r="B1619" s="156" t="str">
        <f>VLOOKUP(A1619,Register!B:D,3,FALSE)</f>
        <v>0,18x896x795 USK BLANK</v>
      </c>
      <c r="C1619" s="525" t="str">
        <f>VLOOKUP(B1619,'Tech. sheet (2)'!A:G,5,FALSE)</f>
        <v>0,18x896x795 2,8/5,0 TH550</v>
      </c>
      <c r="D1619" s="437" t="str">
        <f>VLOOKUP(B1619,'Tech. sheet (2)'!A:G,6,FALSE)</f>
        <v>T-896-795-180TH550F2850-USK BLANK </v>
      </c>
      <c r="E1619" s="436" t="str">
        <f>VLOOKUP(B1619,'Tech. sheet (2)'!A:H,8,FALSE)</f>
        <v>ПРЯМ</v>
      </c>
      <c r="F1619" s="436" t="str">
        <f>VLOOKUP(B1619,'Tech. sheet (2)'!A:J,9,FALSE)</f>
        <v>770х869</v>
      </c>
      <c r="G1619" s="436">
        <f>VLOOKUP(B1619,'Tech. sheet (2)'!A:J,10,FALSE)</f>
        <v>1500</v>
      </c>
      <c r="H1619" s="436">
        <f>VLOOKUP(A1619,Register!B:E,4,FALSE)</f>
        <v>25000</v>
      </c>
      <c r="I1619" s="129">
        <v>45586.0</v>
      </c>
      <c r="J1619" s="270"/>
      <c r="K1619" s="270"/>
      <c r="L1619" s="270"/>
      <c r="M1619" s="270"/>
      <c r="N1619" s="270"/>
      <c r="O1619" s="270"/>
      <c r="P1619" s="270"/>
      <c r="Q1619" s="270"/>
      <c r="R1619" s="270"/>
      <c r="S1619" s="270"/>
      <c r="T1619" s="270"/>
      <c r="U1619" s="270"/>
      <c r="V1619" s="270"/>
      <c r="W1619" s="270"/>
      <c r="X1619" s="270"/>
      <c r="Y1619" s="270"/>
      <c r="Z1619" s="270"/>
    </row>
    <row r="1620" ht="15.75" customHeight="1">
      <c r="A1620" s="111" t="s">
        <v>3208</v>
      </c>
      <c r="B1620" s="156" t="str">
        <f>VLOOKUP(A1620,Register!B:D,3,FALSE)</f>
        <v>0,18x896x795 USK BLANK</v>
      </c>
      <c r="C1620" s="525" t="str">
        <f>VLOOKUP(B1620,'Tech. sheet (2)'!A:G,5,FALSE)</f>
        <v>0,18x896x795 2,8/5,0 TH550</v>
      </c>
      <c r="D1620" s="437" t="str">
        <f>VLOOKUP(B1620,'Tech. sheet (2)'!A:G,6,FALSE)</f>
        <v>T-896-795-180TH550F2850-USK BLANK </v>
      </c>
      <c r="E1620" s="436" t="str">
        <f>VLOOKUP(B1620,'Tech. sheet (2)'!A:H,8,FALSE)</f>
        <v>ПРЯМ</v>
      </c>
      <c r="F1620" s="436" t="str">
        <f>VLOOKUP(B1620,'Tech. sheet (2)'!A:J,9,FALSE)</f>
        <v>770х869</v>
      </c>
      <c r="G1620" s="436">
        <f>VLOOKUP(B1620,'Tech. sheet (2)'!A:J,10,FALSE)</f>
        <v>1500</v>
      </c>
      <c r="H1620" s="436">
        <f>VLOOKUP(A1620,Register!B:E,4,FALSE)</f>
        <v>30000</v>
      </c>
      <c r="I1620" s="129">
        <v>45586.0</v>
      </c>
      <c r="J1620" s="270"/>
      <c r="K1620" s="270"/>
      <c r="L1620" s="270"/>
      <c r="M1620" s="270"/>
      <c r="N1620" s="270"/>
      <c r="O1620" s="270"/>
      <c r="P1620" s="270"/>
      <c r="Q1620" s="270"/>
      <c r="R1620" s="270"/>
      <c r="S1620" s="270"/>
      <c r="T1620" s="270"/>
      <c r="U1620" s="270"/>
      <c r="V1620" s="270"/>
      <c r="W1620" s="270"/>
      <c r="X1620" s="270"/>
      <c r="Y1620" s="270"/>
      <c r="Z1620" s="270"/>
    </row>
    <row r="1621" ht="15.75" customHeight="1">
      <c r="A1621" s="111" t="s">
        <v>3211</v>
      </c>
      <c r="B1621" s="156" t="str">
        <f>VLOOKUP(A1621,Register!B:D,3,FALSE)</f>
        <v>0,16x920x778 RAS BLANK</v>
      </c>
      <c r="C1621" s="525" t="str">
        <f>VLOOKUP(B1621,'Tech. sheet (2)'!A:G,5,FALSE)</f>
        <v>0,16x920x778 2,8/2,8 TS340</v>
      </c>
      <c r="D1621" s="437" t="str">
        <f>VLOOKUP(B1621,'Tech. sheet (2)'!A:G,6,FALSE)</f>
        <v>M-920-778-160TS340S2828-RAS BLANK</v>
      </c>
      <c r="E1621" s="436" t="str">
        <f>VLOOKUP(B1621,'Tech. sheet (2)'!A:H,8,FALSE)</f>
        <v>СКРОЛЛ</v>
      </c>
      <c r="F1621" s="436" t="str">
        <f>VLOOKUP(B1621,'Tech. sheet (2)'!A:J,9,FALSE)</f>
        <v>818х895</v>
      </c>
      <c r="G1621" s="436">
        <f>VLOOKUP(B1621,'Tech. sheet (2)'!A:J,10,FALSE)</f>
        <v>1600</v>
      </c>
      <c r="H1621" s="436">
        <f>VLOOKUP(A1621,Register!B:E,4,FALSE)</f>
        <v>9000</v>
      </c>
      <c r="I1621" s="129">
        <v>45587.0</v>
      </c>
      <c r="J1621" s="270"/>
      <c r="K1621" s="270"/>
      <c r="L1621" s="270"/>
      <c r="M1621" s="270"/>
      <c r="N1621" s="270"/>
      <c r="O1621" s="270"/>
      <c r="P1621" s="270"/>
      <c r="Q1621" s="270"/>
      <c r="R1621" s="270"/>
      <c r="S1621" s="270"/>
      <c r="T1621" s="270"/>
      <c r="U1621" s="270"/>
      <c r="V1621" s="270"/>
      <c r="W1621" s="270"/>
      <c r="X1621" s="270"/>
      <c r="Y1621" s="270"/>
      <c r="Z1621" s="270"/>
    </row>
    <row r="1622" ht="15.75" customHeight="1">
      <c r="A1622" s="111" t="s">
        <v>3209</v>
      </c>
      <c r="B1622" s="156" t="str">
        <f>VLOOKUP(A1622,Register!B:D,3,FALSE)</f>
        <v>0,17x896x795 BAO BLANK</v>
      </c>
      <c r="C1622" s="525" t="str">
        <f>VLOOKUP(B1622,'Tech. sheet (2)'!A:G,5,FALSE)</f>
        <v>0,17x896x795 2,8/2,8 TH550</v>
      </c>
      <c r="D1622" s="437" t="str">
        <f>VLOOKUP(B1622,'Tech. sheet (2)'!A:G,6,FALSE)</f>
        <v>T-896-795-170TH550F2828-BAO BLANK</v>
      </c>
      <c r="E1622" s="436" t="str">
        <f>VLOOKUP(B1622,'Tech. sheet (2)'!A:H,8,FALSE)</f>
        <v>ПРЯМ</v>
      </c>
      <c r="F1622" s="436" t="str">
        <f>VLOOKUP(B1622,'Tech. sheet (2)'!A:J,9,FALSE)</f>
        <v>770х869</v>
      </c>
      <c r="G1622" s="436">
        <f>VLOOKUP(B1622,'Tech. sheet (2)'!A:J,10,FALSE)</f>
        <v>1500</v>
      </c>
      <c r="H1622" s="436">
        <f>VLOOKUP(A1622,Register!B:E,4,FALSE)</f>
        <v>30000</v>
      </c>
      <c r="I1622" s="129">
        <v>45587.0</v>
      </c>
      <c r="J1622" s="270"/>
      <c r="K1622" s="270"/>
      <c r="L1622" s="270"/>
      <c r="M1622" s="270"/>
      <c r="N1622" s="270"/>
      <c r="O1622" s="270"/>
      <c r="P1622" s="270"/>
      <c r="Q1622" s="270"/>
      <c r="R1622" s="270"/>
      <c r="S1622" s="270"/>
      <c r="T1622" s="270"/>
      <c r="U1622" s="270"/>
      <c r="V1622" s="270"/>
      <c r="W1622" s="270"/>
      <c r="X1622" s="270"/>
      <c r="Y1622" s="270"/>
      <c r="Z1622" s="270"/>
    </row>
    <row r="1623" ht="15.75" customHeight="1">
      <c r="A1623" s="111" t="s">
        <v>3210</v>
      </c>
      <c r="B1623" s="156" t="str">
        <f>VLOOKUP(A1623,Register!B:D,3,FALSE)</f>
        <v>0,17x896x795 BAO BLANK</v>
      </c>
      <c r="C1623" s="525" t="str">
        <f>VLOOKUP(B1623,'Tech. sheet (2)'!A:G,5,FALSE)</f>
        <v>0,17x896x795 2,8/2,8 TH550</v>
      </c>
      <c r="D1623" s="437" t="str">
        <f>VLOOKUP(B1623,'Tech. sheet (2)'!A:G,6,FALSE)</f>
        <v>T-896-795-170TH550F2828-BAO BLANK</v>
      </c>
      <c r="E1623" s="436" t="str">
        <f>VLOOKUP(B1623,'Tech. sheet (2)'!A:H,8,FALSE)</f>
        <v>ПРЯМ</v>
      </c>
      <c r="F1623" s="436" t="str">
        <f>VLOOKUP(B1623,'Tech. sheet (2)'!A:J,9,FALSE)</f>
        <v>770х869</v>
      </c>
      <c r="G1623" s="436">
        <f>VLOOKUP(B1623,'Tech. sheet (2)'!A:J,10,FALSE)</f>
        <v>1500</v>
      </c>
      <c r="H1623" s="436">
        <f>VLOOKUP(A1623,Register!B:E,4,FALSE)</f>
        <v>30000</v>
      </c>
      <c r="I1623" s="129">
        <v>45587.0</v>
      </c>
      <c r="J1623" s="270"/>
      <c r="K1623" s="270"/>
      <c r="L1623" s="270"/>
      <c r="M1623" s="270"/>
      <c r="N1623" s="270"/>
      <c r="O1623" s="270"/>
      <c r="P1623" s="270"/>
      <c r="Q1623" s="270"/>
      <c r="R1623" s="270"/>
      <c r="S1623" s="270"/>
      <c r="T1623" s="270"/>
      <c r="U1623" s="270"/>
      <c r="V1623" s="270"/>
      <c r="W1623" s="270"/>
      <c r="X1623" s="270"/>
      <c r="Y1623" s="270"/>
      <c r="Z1623" s="270"/>
    </row>
    <row r="1624" ht="15.75" customHeight="1">
      <c r="A1624" s="141" t="s">
        <v>3212</v>
      </c>
      <c r="B1624" s="175" t="str">
        <f>VLOOKUP(A1624,Register!B:D,3,FALSE)</f>
        <v>OT99-ELQ9999A0A ARP RAS</v>
      </c>
      <c r="C1624" s="531" t="str">
        <f>VLOOKUP(B1624,'Tech. sheet (2)'!A:G,5,FALSE)</f>
        <v>0,25x838x826 7,5/7,5 TH415</v>
      </c>
      <c r="D1624" s="437" t="str">
        <f>VLOOKUP(B1624,'Tech. sheet (2)'!A:G,6,FALSE)</f>
        <v>M-838-826-250TH415F7575-RAS</v>
      </c>
      <c r="E1624" s="436" t="str">
        <f>VLOOKUP(B1624,'Tech. sheet (2)'!A:H,8,FALSE)</f>
        <v>СКРОЛЛ</v>
      </c>
      <c r="F1624" s="436" t="str">
        <f>VLOOKUP(B1624,'Tech. sheet (2)'!A:J,9,FALSE)</f>
        <v>870х820</v>
      </c>
      <c r="G1624" s="436">
        <f>VLOOKUP(B1624,'Tech. sheet (2)'!A:J,10,FALSE)</f>
        <v>1500</v>
      </c>
      <c r="H1624" s="436">
        <f>VLOOKUP(A1624,Register!B:E,4,FALSE)</f>
        <v>14000</v>
      </c>
      <c r="I1624" s="129">
        <v>45588.0</v>
      </c>
      <c r="J1624" s="270"/>
      <c r="K1624" s="270"/>
      <c r="L1624" s="270"/>
      <c r="M1624" s="270"/>
      <c r="N1624" s="270"/>
      <c r="O1624" s="270"/>
      <c r="P1624" s="270"/>
      <c r="Q1624" s="270"/>
      <c r="R1624" s="270"/>
      <c r="S1624" s="270"/>
      <c r="T1624" s="270"/>
      <c r="U1624" s="270"/>
      <c r="V1624" s="270"/>
      <c r="W1624" s="270"/>
      <c r="X1624" s="270"/>
      <c r="Y1624" s="270"/>
      <c r="Z1624" s="270"/>
    </row>
    <row r="1625" ht="15.75" customHeight="1">
      <c r="A1625" s="111" t="s">
        <v>3216</v>
      </c>
      <c r="B1625" s="111" t="str">
        <f>VLOOKUP(A1625,Register!B:D,3,FALSE)</f>
        <v>OT99-ELQ9991A0A ARP</v>
      </c>
      <c r="C1625" s="525" t="str">
        <f>VLOOKUP(B1625,'Tech. sheet (2)'!A:G,5,FALSE)</f>
        <v>0,20x838x826 2,8/2,8 TH415</v>
      </c>
      <c r="D1625" s="539" t="str">
        <f>VLOOKUP(B1625,'Tech. sheet (2)'!A:G,6,FALSE)</f>
        <v>M-838-826-200TH415F2828-USK</v>
      </c>
      <c r="E1625" s="436" t="str">
        <f>VLOOKUP(B1625,'Tech. sheet (2)'!A:H,8,FALSE)</f>
        <v>СКРОЛЛ</v>
      </c>
      <c r="F1625" s="436" t="str">
        <f>VLOOKUP(B1625,'Tech. sheet (2)'!A:J,9,FALSE)</f>
        <v>870х820</v>
      </c>
      <c r="G1625" s="436">
        <f>VLOOKUP(B1625,'Tech. sheet (2)'!A:J,10,FALSE)</f>
        <v>1500</v>
      </c>
      <c r="H1625" s="436">
        <f>VLOOKUP(A1625,Register!B:E,4,FALSE)</f>
        <v>10000</v>
      </c>
      <c r="I1625" s="129">
        <v>45588.0</v>
      </c>
      <c r="J1625" s="270"/>
      <c r="K1625" s="270"/>
      <c r="L1625" s="270"/>
      <c r="M1625" s="270"/>
      <c r="N1625" s="270"/>
      <c r="O1625" s="270"/>
      <c r="P1625" s="270"/>
      <c r="Q1625" s="270"/>
      <c r="R1625" s="270"/>
      <c r="S1625" s="270"/>
      <c r="T1625" s="270"/>
      <c r="U1625" s="270"/>
      <c r="V1625" s="270"/>
      <c r="W1625" s="270"/>
      <c r="X1625" s="270"/>
      <c r="Y1625" s="270"/>
      <c r="Z1625" s="270"/>
    </row>
    <row r="1626" ht="15.75" customHeight="1">
      <c r="A1626" s="157" t="s">
        <v>3217</v>
      </c>
      <c r="B1626" s="157" t="str">
        <f>VLOOKUP(A1626,Register!B:D,3,FALSE)</f>
        <v>OT062-ELQ0830A9A</v>
      </c>
      <c r="C1626" s="540" t="str">
        <f>VLOOKUP(B1626,'Tech. sheet (2)'!A:G,5,FALSE)</f>
        <v>0,17x954x848 2,8/2,8 TH435</v>
      </c>
      <c r="D1626" s="437" t="str">
        <f>VLOOKUP(B1626,'Tech. sheet (2)'!A:G,6,FALSE)</f>
        <v>M-954-848-170TH435S2828-USK</v>
      </c>
      <c r="E1626" s="453" t="str">
        <f>VLOOKUP(B1626,'Tech. sheet (2)'!A:H,8,FALSE)</f>
        <v>СКРОЛЛ</v>
      </c>
      <c r="F1626" s="436" t="str">
        <f>VLOOKUP(B1626,'Tech. sheet (2)'!A:J,9,FALSE)</f>
        <v>830x917</v>
      </c>
      <c r="G1626" s="436">
        <f>VLOOKUP(B1626,'Tech. sheet (2)'!A:J,10,FALSE)</f>
        <v>1500</v>
      </c>
      <c r="H1626" s="436">
        <f>VLOOKUP(A1626,Register!B:E,4,FALSE)</f>
        <v>7600</v>
      </c>
      <c r="I1626" s="129">
        <v>45588.0</v>
      </c>
      <c r="J1626" s="270"/>
      <c r="K1626" s="270"/>
      <c r="L1626" s="270"/>
      <c r="M1626" s="270"/>
      <c r="N1626" s="270"/>
      <c r="O1626" s="270"/>
      <c r="P1626" s="270"/>
      <c r="Q1626" s="270"/>
      <c r="R1626" s="270"/>
      <c r="S1626" s="270"/>
      <c r="T1626" s="270"/>
      <c r="U1626" s="270"/>
      <c r="V1626" s="270"/>
      <c r="W1626" s="270"/>
      <c r="X1626" s="270"/>
      <c r="Y1626" s="270"/>
      <c r="Z1626" s="270"/>
    </row>
    <row r="1627" ht="15.75" customHeight="1">
      <c r="A1627" s="111" t="s">
        <v>3218</v>
      </c>
      <c r="B1627" s="111" t="str">
        <f>VLOOKUP(A1627,Register!B:D,3,FALSE)</f>
        <v>OT62-ELQ6216A2A  USK ver3</v>
      </c>
      <c r="C1627" s="525" t="str">
        <f>VLOOKUP(B1627,'Tech. sheet (2)'!A:G,5,FALSE)</f>
        <v>0,17x954x848 2,8/2,8 TH435</v>
      </c>
      <c r="D1627" s="437" t="str">
        <f>VLOOKUP(B1627,'Tech. sheet (2)'!A:G,6,FALSE)</f>
        <v>M-954-848-170TH435S2828-USK</v>
      </c>
      <c r="E1627" s="453" t="str">
        <f>VLOOKUP(B1627,'Tech. sheet (2)'!A:H,8,FALSE)</f>
        <v>СКРОЛЛ</v>
      </c>
      <c r="F1627" s="436" t="str">
        <f>VLOOKUP(B1627,'Tech. sheet (2)'!A:J,9,FALSE)</f>
        <v>830x917</v>
      </c>
      <c r="G1627" s="436">
        <f>VLOOKUP(B1627,'Tech. sheet (2)'!A:J,10,FALSE)</f>
        <v>1500</v>
      </c>
      <c r="H1627" s="436">
        <f>VLOOKUP(A1627,Register!B:E,4,FALSE)</f>
        <v>7500</v>
      </c>
      <c r="I1627" s="129">
        <v>45588.0</v>
      </c>
      <c r="J1627" s="270"/>
      <c r="K1627" s="270"/>
      <c r="L1627" s="270"/>
      <c r="M1627" s="270"/>
      <c r="N1627" s="270"/>
      <c r="O1627" s="270"/>
      <c r="P1627" s="270"/>
      <c r="Q1627" s="270"/>
      <c r="R1627" s="270"/>
      <c r="S1627" s="270"/>
      <c r="T1627" s="270"/>
      <c r="U1627" s="270"/>
      <c r="V1627" s="270"/>
      <c r="W1627" s="270"/>
      <c r="X1627" s="270"/>
      <c r="Y1627" s="270"/>
      <c r="Z1627" s="270"/>
    </row>
    <row r="1628" ht="15.75" customHeight="1">
      <c r="A1628" s="141" t="s">
        <v>3219</v>
      </c>
      <c r="B1628" s="175" t="str">
        <f>VLOOKUP(A1628,Register!B:D,3,FALSE)</f>
        <v>OT070-08CB05 MET BAO</v>
      </c>
      <c r="C1628" s="531" t="str">
        <f>VLOOKUP(B1628,'Tech. sheet (2)'!A:G,5,FALSE)</f>
        <v>0,17x922x868 2,8/2,8 TH580</v>
      </c>
      <c r="D1628" s="437" t="str">
        <f>VLOOKUP(B1628,'Tech. sheet (2)'!A:G,6,FALSE)</f>
        <v>M-922-868-170TH580S2828-BAO  </v>
      </c>
      <c r="E1628" s="436" t="str">
        <f>VLOOKUP(B1628,'Tech. sheet (2)'!A:H,8,FALSE)</f>
        <v>СКРОЛЛ</v>
      </c>
      <c r="F1628" s="436" t="str">
        <f>VLOOKUP(B1628,'Tech. sheet (2)'!A:J,9,FALSE)</f>
        <v>884х850</v>
      </c>
      <c r="G1628" s="436">
        <f>VLOOKUP(B1628,'Tech. sheet (2)'!A:J,10,FALSE)</f>
        <v>1500</v>
      </c>
      <c r="H1628" s="436">
        <f>VLOOKUP(A1628,Register!B:E,4,FALSE)</f>
        <v>25000</v>
      </c>
      <c r="I1628" s="129">
        <v>45588.0</v>
      </c>
      <c r="J1628" s="270"/>
      <c r="K1628" s="270"/>
      <c r="L1628" s="270"/>
      <c r="M1628" s="270"/>
      <c r="N1628" s="270"/>
      <c r="O1628" s="270"/>
      <c r="P1628" s="270"/>
      <c r="Q1628" s="270"/>
      <c r="R1628" s="270"/>
      <c r="S1628" s="270"/>
      <c r="T1628" s="270"/>
      <c r="U1628" s="270"/>
      <c r="V1628" s="270"/>
      <c r="W1628" s="270"/>
      <c r="X1628" s="270"/>
      <c r="Y1628" s="270"/>
      <c r="Z1628" s="270"/>
    </row>
    <row r="1629" ht="15.75" customHeight="1">
      <c r="A1629" s="111" t="s">
        <v>3220</v>
      </c>
      <c r="B1629" s="111" t="str">
        <f>VLOOKUP(A1629,Register!B:D,3,FALSE)</f>
        <v>0,17x922x868 HBI TH550 BLANK</v>
      </c>
      <c r="C1629" s="525" t="str">
        <f>VLOOKUP(B1629,'Tech. sheet (2)'!A:G,5,FALSE)</f>
        <v>0,17x922x868 2,8/2,8 TH550</v>
      </c>
      <c r="D1629" s="541" t="str">
        <f>VLOOKUP(B1629,'Tech. sheet (2)'!A:G,6,FALSE)</f>
        <v>M-922-868-170TH550F2828-HBI BLANK</v>
      </c>
      <c r="E1629" s="436" t="str">
        <f>VLOOKUP(B1629,'Tech. sheet (2)'!A:H,8,FALSE)</f>
        <v>СКРОЛЛ</v>
      </c>
      <c r="F1629" s="436" t="str">
        <f>VLOOKUP(B1629,'Tech. sheet (2)'!A:J,9,FALSE)</f>
        <v>884х850</v>
      </c>
      <c r="G1629" s="436">
        <f>VLOOKUP(B1629,'Tech. sheet (2)'!A:J,10,FALSE)</f>
        <v>1500</v>
      </c>
      <c r="H1629" s="436">
        <f>VLOOKUP(A1629,Register!B:E,4,FALSE)</f>
        <v>40000</v>
      </c>
      <c r="I1629" s="129">
        <v>45588.0</v>
      </c>
      <c r="J1629" s="270"/>
      <c r="K1629" s="270"/>
      <c r="L1629" s="270"/>
      <c r="M1629" s="270"/>
      <c r="N1629" s="270"/>
      <c r="O1629" s="270"/>
      <c r="P1629" s="270"/>
      <c r="Q1629" s="270"/>
      <c r="R1629" s="270"/>
      <c r="S1629" s="270"/>
      <c r="T1629" s="270"/>
      <c r="U1629" s="270"/>
      <c r="V1629" s="270"/>
      <c r="W1629" s="270"/>
      <c r="X1629" s="270"/>
      <c r="Y1629" s="270"/>
      <c r="Z1629" s="270"/>
    </row>
    <row r="1630" ht="15.75" customHeight="1">
      <c r="A1630" s="111" t="s">
        <v>3214</v>
      </c>
      <c r="B1630" s="111" t="str">
        <f>VLOOKUP(A1630,Register!B:D,3,FALSE)</f>
        <v>OT96 ALU/C 0,18 BAO auto</v>
      </c>
      <c r="C1630" s="525" t="str">
        <f>VLOOKUP(B1630,'Tech. sheet (2)'!A:G,5,FALSE)</f>
        <v>0,18x808x908 2,8/2,8 TH550</v>
      </c>
      <c r="D1630" s="541" t="str">
        <f>VLOOKUP(B1630,'Tech. sheet (2)'!A:G,6,FALSE)</f>
        <v>M-808-908-180TH550S2828-BAO</v>
      </c>
      <c r="E1630" s="436" t="str">
        <f>VLOOKUP(B1630,'Tech. sheet (2)'!A:H,8,FALSE)</f>
        <v>СКРОЛЛ</v>
      </c>
      <c r="F1630" s="436" t="str">
        <f>VLOOKUP(B1630,'Tech. sheet (2)'!A:J,9,FALSE)</f>
        <v>900х771</v>
      </c>
      <c r="G1630" s="436">
        <f>VLOOKUP(B1630,'Tech. sheet (2)'!A:J,10,FALSE)</f>
        <v>1600</v>
      </c>
      <c r="H1630" s="436">
        <f>VLOOKUP(A1630,Register!B:E,4,FALSE)</f>
        <v>25000</v>
      </c>
      <c r="I1630" s="129">
        <v>45588.0</v>
      </c>
      <c r="J1630" s="270"/>
      <c r="K1630" s="270"/>
      <c r="L1630" s="270"/>
      <c r="M1630" s="270"/>
      <c r="N1630" s="270"/>
      <c r="O1630" s="270"/>
      <c r="P1630" s="270"/>
      <c r="Q1630" s="270"/>
      <c r="R1630" s="270"/>
      <c r="S1630" s="270"/>
      <c r="T1630" s="270"/>
      <c r="U1630" s="270"/>
      <c r="V1630" s="270"/>
      <c r="W1630" s="270"/>
      <c r="X1630" s="270"/>
      <c r="Y1630" s="270"/>
      <c r="Z1630" s="270"/>
    </row>
    <row r="1631" ht="15.75" customHeight="1">
      <c r="A1631" s="111" t="s">
        <v>3215</v>
      </c>
      <c r="B1631" s="111" t="str">
        <f>VLOOKUP(A1631,Register!B:D,3,FALSE)</f>
        <v>0,18x808x908 BAO BLANK</v>
      </c>
      <c r="C1631" s="525" t="str">
        <f>VLOOKUP(B1631,'Tech. sheet (2)'!A:G,5,FALSE)</f>
        <v>0,18x808x908 2,8/2,8 TH550</v>
      </c>
      <c r="D1631" s="541" t="str">
        <f>VLOOKUP(B1631,'Tech. sheet (2)'!A:G,6,FALSE)</f>
        <v>M-808-908-180TH550S2828-BAO BLANK</v>
      </c>
      <c r="E1631" s="436" t="str">
        <f>VLOOKUP(B1631,'Tech. sheet (2)'!A:H,8,FALSE)</f>
        <v>СКРОЛЛ</v>
      </c>
      <c r="F1631" s="436" t="str">
        <f>VLOOKUP(B1631,'Tech. sheet (2)'!A:J,9,FALSE)</f>
        <v>900х771</v>
      </c>
      <c r="G1631" s="436">
        <f>VLOOKUP(B1631,'Tech. sheet (2)'!A:J,10,FALSE)</f>
        <v>1600</v>
      </c>
      <c r="H1631" s="436">
        <f>VLOOKUP(A1631,Register!B:E,4,FALSE)</f>
        <v>3000</v>
      </c>
      <c r="I1631" s="129">
        <v>45588.0</v>
      </c>
      <c r="J1631" s="270"/>
      <c r="K1631" s="270"/>
      <c r="L1631" s="270"/>
      <c r="M1631" s="270"/>
      <c r="N1631" s="270"/>
      <c r="O1631" s="270"/>
      <c r="P1631" s="270"/>
      <c r="Q1631" s="270"/>
      <c r="R1631" s="270"/>
      <c r="S1631" s="270"/>
      <c r="T1631" s="270"/>
      <c r="U1631" s="270"/>
      <c r="V1631" s="270"/>
      <c r="W1631" s="270"/>
      <c r="X1631" s="270"/>
      <c r="Y1631" s="270"/>
      <c r="Z1631" s="270"/>
    </row>
    <row r="1632" ht="15.75" customHeight="1">
      <c r="A1632" s="111" t="s">
        <v>3213</v>
      </c>
      <c r="B1632" s="111" t="str">
        <f>VLOOKUP(A1632,Register!B:D,3,FALSE)</f>
        <v>0,18x860x873 USK BLANK</v>
      </c>
      <c r="C1632" s="525" t="str">
        <f>VLOOKUP(B1632,'Tech. sheet (2)'!A:G,5,FALSE)</f>
        <v>0,18x860x873 2,0/2,8 TH550</v>
      </c>
      <c r="D1632" s="541" t="str">
        <f>VLOOKUP(B1632,'Tech. sheet (2)'!A:G,6,FALSE)</f>
        <v>M-860-873-180TH550F2028-USK BLANK</v>
      </c>
      <c r="E1632" s="436" t="str">
        <f>VLOOKUP(B1632,'Tech. sheet (2)'!A:H,8,FALSE)</f>
        <v>СКРОЛЛ</v>
      </c>
      <c r="F1632" s="436" t="str">
        <f>VLOOKUP(B1632,'Tech. sheet (2)'!A:J,9,FALSE)</f>
        <v>903х844</v>
      </c>
      <c r="G1632" s="436">
        <f>VLOOKUP(B1632,'Tech. sheet (2)'!A:J,10,FALSE)</f>
        <v>1500</v>
      </c>
      <c r="H1632" s="436">
        <f>VLOOKUP(A1632,Register!B:E,4,FALSE)</f>
        <v>25000</v>
      </c>
      <c r="I1632" s="129">
        <v>45589.0</v>
      </c>
      <c r="J1632" s="270"/>
      <c r="K1632" s="270"/>
      <c r="L1632" s="270"/>
      <c r="M1632" s="270"/>
      <c r="N1632" s="270"/>
      <c r="O1632" s="270"/>
      <c r="P1632" s="270"/>
      <c r="Q1632" s="270"/>
      <c r="R1632" s="270"/>
      <c r="S1632" s="270"/>
      <c r="T1632" s="270"/>
      <c r="U1632" s="270"/>
      <c r="V1632" s="270"/>
      <c r="W1632" s="270"/>
      <c r="X1632" s="270"/>
      <c r="Y1632" s="270"/>
      <c r="Z1632" s="270"/>
    </row>
    <row r="1633" ht="15.75" customHeight="1">
      <c r="A1633" s="111" t="s">
        <v>3221</v>
      </c>
      <c r="B1633" s="111" t="str">
        <f>VLOOKUP(A1633,Register!B:D,3,FALSE)</f>
        <v>0,18x860x873 BAO BLANK</v>
      </c>
      <c r="C1633" s="525" t="str">
        <f>VLOOKUP(B1633,'Tech. sheet (2)'!A:G,5,FALSE)</f>
        <v>0,18x860x873 2,0/2,8 TH550</v>
      </c>
      <c r="D1633" s="541" t="str">
        <f>VLOOKUP(B1633,'Tech. sheet (2)'!A:G,6,FALSE)</f>
        <v>M-860-873-180TH550F2820-BAO BLANK </v>
      </c>
      <c r="E1633" s="436" t="str">
        <f>VLOOKUP(B1633,'Tech. sheet (2)'!A:H,8,FALSE)</f>
        <v>СКРОЛЛ</v>
      </c>
      <c r="F1633" s="436" t="str">
        <f>VLOOKUP(B1633,'Tech. sheet (2)'!A:J,9,FALSE)</f>
        <v>903х844</v>
      </c>
      <c r="G1633" s="436">
        <f>VLOOKUP(B1633,'Tech. sheet (2)'!A:J,10,FALSE)</f>
        <v>1500</v>
      </c>
      <c r="H1633" s="436">
        <f>VLOOKUP(A1633,Register!B:E,4,FALSE)</f>
        <v>10000</v>
      </c>
      <c r="I1633" s="129">
        <v>45589.0</v>
      </c>
      <c r="J1633" s="270"/>
      <c r="K1633" s="270"/>
      <c r="L1633" s="270"/>
      <c r="M1633" s="270"/>
      <c r="N1633" s="270"/>
      <c r="O1633" s="270"/>
      <c r="P1633" s="270"/>
      <c r="Q1633" s="270"/>
      <c r="R1633" s="270"/>
      <c r="S1633" s="270"/>
      <c r="T1633" s="270"/>
      <c r="U1633" s="270"/>
      <c r="V1633" s="270"/>
      <c r="W1633" s="270"/>
      <c r="X1633" s="270"/>
      <c r="Y1633" s="270"/>
      <c r="Z1633" s="270"/>
    </row>
    <row r="1634" ht="15.75" customHeight="1">
      <c r="A1634" s="111" t="s">
        <v>3222</v>
      </c>
      <c r="B1634" s="156" t="str">
        <f>VLOOKUP(A1634,Register!B:D,3,FALSE)</f>
        <v>0,18x877x1066 W/G</v>
      </c>
      <c r="C1634" s="525" t="str">
        <f>VLOOKUP(B1634,'Tech. sheet (2)'!A:G,5,FALSE)</f>
        <v>0,18x877x1066 2,8/2,8 TS275</v>
      </c>
      <c r="D1634" s="437" t="str">
        <f>VLOOKUP(B1634,'Tech. sheet (2)'!A:G,6,FALSE)</f>
        <v>T-877-1066-180TS275S2828-USK</v>
      </c>
      <c r="E1634" s="436" t="str">
        <f>VLOOKUP(B1634,'Tech. sheet (2)'!A:H,8,FALSE)</f>
        <v>ПРЯМ</v>
      </c>
      <c r="F1634" s="436" t="str">
        <f>VLOOKUP(B1634,'Tech. sheet (2)'!A:J,9,FALSE)</f>
        <v>1041х852</v>
      </c>
      <c r="G1634" s="436">
        <f>VLOOKUP(B1634,'Tech. sheet (2)'!A:J,10,FALSE)</f>
        <v>1100</v>
      </c>
      <c r="H1634" s="436">
        <f>VLOOKUP(A1634,Register!B:E,4,FALSE)</f>
        <v>7000</v>
      </c>
      <c r="I1634" s="129">
        <v>45593.0</v>
      </c>
      <c r="J1634" s="270"/>
      <c r="K1634" s="270"/>
      <c r="L1634" s="270"/>
      <c r="M1634" s="270"/>
      <c r="N1634" s="270"/>
      <c r="O1634" s="270"/>
      <c r="P1634" s="270"/>
      <c r="Q1634" s="270"/>
      <c r="R1634" s="270"/>
      <c r="S1634" s="270"/>
      <c r="T1634" s="270"/>
      <c r="U1634" s="270"/>
      <c r="V1634" s="270"/>
      <c r="W1634" s="270"/>
      <c r="X1634" s="270"/>
      <c r="Y1634" s="270"/>
      <c r="Z1634" s="270"/>
    </row>
    <row r="1635" ht="15.75" customHeight="1">
      <c r="A1635" s="111" t="s">
        <v>3223</v>
      </c>
      <c r="B1635" s="156" t="str">
        <f>VLOOKUP(A1635,Register!B:D,3,FALSE)</f>
        <v>0,14x920x778 RAS 21EB05</v>
      </c>
      <c r="C1635" s="525" t="str">
        <f>VLOOKUP(B1635,'Tech. sheet (2)'!A:G,5,FALSE)</f>
        <v>0,14x920x778 2,8/2,8 TS340</v>
      </c>
      <c r="D1635" s="437" t="str">
        <f>VLOOKUP(B1635,'Tech. sheet (2)'!A:G,6,FALSE)</f>
        <v>M-920-778-140TS340S2828-RAS</v>
      </c>
      <c r="E1635" s="436" t="str">
        <f>VLOOKUP(B1635,'Tech. sheet (2)'!A:H,8,FALSE)</f>
        <v>СКРОЛЛ</v>
      </c>
      <c r="F1635" s="436" t="str">
        <f>VLOOKUP(B1635,'Tech. sheet (2)'!A:J,9,FALSE)</f>
        <v>818х895</v>
      </c>
      <c r="G1635" s="436">
        <f>VLOOKUP(B1635,'Tech. sheet (2)'!A:J,10,FALSE)</f>
        <v>1600</v>
      </c>
      <c r="H1635" s="436">
        <f>VLOOKUP(A1635,Register!B:E,4,FALSE)</f>
        <v>9000</v>
      </c>
      <c r="I1635" s="129">
        <v>45593.0</v>
      </c>
      <c r="J1635" s="270"/>
      <c r="K1635" s="270"/>
      <c r="L1635" s="270"/>
      <c r="M1635" s="270"/>
      <c r="N1635" s="270"/>
      <c r="O1635" s="270"/>
      <c r="P1635" s="270"/>
      <c r="Q1635" s="270"/>
      <c r="R1635" s="270"/>
      <c r="S1635" s="270"/>
      <c r="T1635" s="270"/>
      <c r="U1635" s="270"/>
      <c r="V1635" s="270"/>
      <c r="W1635" s="270"/>
      <c r="X1635" s="270"/>
      <c r="Y1635" s="270"/>
      <c r="Z1635" s="270"/>
    </row>
    <row r="1636" ht="15.75" customHeight="1">
      <c r="A1636" s="111" t="s">
        <v>3225</v>
      </c>
      <c r="B1636" s="156" t="str">
        <f>VLOOKUP(A1636,Register!B:D,3,FALSE)</f>
        <v>0,14x913x766 RAS 21E</v>
      </c>
      <c r="C1636" s="525" t="str">
        <f>VLOOKUP(B1636,'Tech. sheet (2)'!A:G,5,FALSE)</f>
        <v>0,14x913x766 2,0/2,0 TS340</v>
      </c>
      <c r="D1636" s="437" t="str">
        <f>VLOOKUP(B1636,'Tech. sheet (2)'!A:G,6,FALSE)</f>
        <v>M-913-766-140TS340F2020-RAS</v>
      </c>
      <c r="E1636" s="436" t="str">
        <f>VLOOKUP(B1636,'Tech. sheet (2)'!A:H,8,FALSE)</f>
        <v>СКРОЛЛ</v>
      </c>
      <c r="F1636" s="436" t="str">
        <f>VLOOKUP(B1636,'Tech. sheet (2)'!A:J,9,FALSE)</f>
        <v>770х869</v>
      </c>
      <c r="G1636" s="436">
        <f>VLOOKUP(B1636,'Tech. sheet (2)'!A:J,10,FALSE)</f>
        <v>1500</v>
      </c>
      <c r="H1636" s="436">
        <f>VLOOKUP(A1636,Register!B:E,4,FALSE)</f>
        <v>20000</v>
      </c>
      <c r="I1636" s="129">
        <v>45593.0</v>
      </c>
      <c r="J1636" s="270"/>
      <c r="K1636" s="270"/>
      <c r="L1636" s="270"/>
      <c r="M1636" s="270"/>
      <c r="N1636" s="270"/>
      <c r="O1636" s="270"/>
      <c r="P1636" s="270"/>
      <c r="Q1636" s="270"/>
      <c r="R1636" s="270"/>
      <c r="S1636" s="270"/>
      <c r="T1636" s="270"/>
      <c r="U1636" s="270"/>
      <c r="V1636" s="270"/>
      <c r="W1636" s="270"/>
      <c r="X1636" s="270"/>
      <c r="Y1636" s="270"/>
      <c r="Z1636" s="270"/>
    </row>
    <row r="1637" ht="15.75" customHeight="1">
      <c r="A1637" s="111" t="s">
        <v>3226</v>
      </c>
      <c r="B1637" s="156" t="str">
        <f>VLOOKUP(A1637,Register!B:D,3,FALSE)</f>
        <v>0,14x913x766 RAS A08</v>
      </c>
      <c r="C1637" s="525" t="str">
        <f>VLOOKUP(B1637,'Tech. sheet (2)'!A:G,5,FALSE)</f>
        <v>0,14x913x766 2,0/2,0 TS340</v>
      </c>
      <c r="D1637" s="437" t="str">
        <f>VLOOKUP(B1637,'Tech. sheet (2)'!A:G,6,FALSE)</f>
        <v>M-913-766-140TS340F2020-RAS</v>
      </c>
      <c r="E1637" s="436" t="str">
        <f>VLOOKUP(B1637,'Tech. sheet (2)'!A:H,8,FALSE)</f>
        <v>СКРОЛЛ</v>
      </c>
      <c r="F1637" s="436" t="str">
        <f>VLOOKUP(B1637,'Tech. sheet (2)'!A:J,9,FALSE)</f>
        <v>770х869</v>
      </c>
      <c r="G1637" s="436">
        <f>VLOOKUP(B1637,'Tech. sheet (2)'!A:J,10,FALSE)</f>
        <v>1500</v>
      </c>
      <c r="H1637" s="436">
        <f>VLOOKUP(A1637,Register!B:E,4,FALSE)</f>
        <v>30000</v>
      </c>
      <c r="I1637" s="129">
        <v>45593.0</v>
      </c>
      <c r="J1637" s="270"/>
      <c r="K1637" s="270"/>
      <c r="L1637" s="270"/>
      <c r="M1637" s="270"/>
      <c r="N1637" s="270"/>
      <c r="O1637" s="270"/>
      <c r="P1637" s="270"/>
      <c r="Q1637" s="270"/>
      <c r="R1637" s="270"/>
      <c r="S1637" s="270"/>
      <c r="T1637" s="270"/>
      <c r="U1637" s="270"/>
      <c r="V1637" s="270"/>
      <c r="W1637" s="270"/>
      <c r="X1637" s="270"/>
      <c r="Y1637" s="270"/>
      <c r="Z1637" s="270"/>
    </row>
    <row r="1638" ht="15.75" customHeight="1">
      <c r="A1638" s="111" t="s">
        <v>3227</v>
      </c>
      <c r="B1638" s="156" t="str">
        <f>VLOOKUP(A1638,Register!B:D,3,FALSE)</f>
        <v>0,18x896x795 USK BLANK</v>
      </c>
      <c r="C1638" s="525" t="str">
        <f>VLOOKUP(B1638,'Tech. sheet (2)'!A:G,5,FALSE)</f>
        <v>0,18x896x795 2,8/5,0 TH550</v>
      </c>
      <c r="D1638" s="437" t="str">
        <f>VLOOKUP(B1638,'Tech. sheet (2)'!A:G,6,FALSE)</f>
        <v>T-896-795-180TH550F2850-USK BLANK </v>
      </c>
      <c r="E1638" s="436" t="str">
        <f>VLOOKUP(B1638,'Tech. sheet (2)'!A:H,8,FALSE)</f>
        <v>ПРЯМ</v>
      </c>
      <c r="F1638" s="436" t="str">
        <f>VLOOKUP(B1638,'Tech. sheet (2)'!A:J,9,FALSE)</f>
        <v>770х869</v>
      </c>
      <c r="G1638" s="436">
        <f>VLOOKUP(B1638,'Tech. sheet (2)'!A:J,10,FALSE)</f>
        <v>1500</v>
      </c>
      <c r="H1638" s="436">
        <f>VLOOKUP(A1638,Register!B:E,4,FALSE)</f>
        <v>40000</v>
      </c>
      <c r="I1638" s="129">
        <v>45594.0</v>
      </c>
      <c r="J1638" s="270"/>
      <c r="K1638" s="270"/>
      <c r="L1638" s="270"/>
      <c r="M1638" s="270"/>
      <c r="N1638" s="270"/>
      <c r="O1638" s="270"/>
      <c r="P1638" s="270"/>
      <c r="Q1638" s="270"/>
      <c r="R1638" s="270"/>
      <c r="S1638" s="270"/>
      <c r="T1638" s="270"/>
      <c r="U1638" s="270"/>
      <c r="V1638" s="270"/>
      <c r="W1638" s="270"/>
      <c r="X1638" s="270"/>
      <c r="Y1638" s="270"/>
      <c r="Z1638" s="270"/>
    </row>
    <row r="1639" ht="15.75" customHeight="1">
      <c r="A1639" s="111" t="s">
        <v>3228</v>
      </c>
      <c r="B1639" s="156" t="str">
        <f>VLOOKUP(A1639,Register!B:D,3,FALSE)</f>
        <v>0,18x808x942 BAO BLANK</v>
      </c>
      <c r="C1639" s="525" t="str">
        <f>VLOOKUP(B1639,'Tech. sheet (2)'!A:G,5,FALSE)</f>
        <v>0,18x808x942 2,8/2,8 TH550</v>
      </c>
      <c r="D1639" s="437" t="str">
        <f>VLOOKUP(B1639,'Tech. sheet (2)'!A:G,6,FALSE)</f>
        <v>T-808-942-180TH550S2828-BAO BLANK</v>
      </c>
      <c r="E1639" s="436" t="str">
        <f>VLOOKUP(B1639,'Tech. sheet (2)'!A:H,8,FALSE)</f>
        <v>ПРЯМ</v>
      </c>
      <c r="F1639" s="436"/>
      <c r="G1639" s="436">
        <f>VLOOKUP(B1639,'Tech. sheet (2)'!A:J,10,FALSE)</f>
        <v>1500</v>
      </c>
      <c r="H1639" s="436">
        <f>VLOOKUP(A1639,Register!B:E,4,FALSE)</f>
        <v>34000</v>
      </c>
      <c r="I1639" s="129">
        <v>45594.0</v>
      </c>
      <c r="J1639" s="270"/>
      <c r="K1639" s="270"/>
      <c r="L1639" s="270"/>
      <c r="M1639" s="270"/>
      <c r="N1639" s="270"/>
      <c r="O1639" s="270"/>
      <c r="P1639" s="270"/>
      <c r="Q1639" s="270"/>
      <c r="R1639" s="270"/>
      <c r="S1639" s="270"/>
      <c r="T1639" s="270"/>
      <c r="U1639" s="270"/>
      <c r="V1639" s="270"/>
      <c r="W1639" s="270"/>
      <c r="X1639" s="270"/>
      <c r="Y1639" s="270"/>
      <c r="Z1639" s="270"/>
    </row>
    <row r="1640" ht="15.75" customHeight="1">
      <c r="A1640" s="111" t="s">
        <v>3229</v>
      </c>
      <c r="B1640" s="156" t="str">
        <f>VLOOKUP(A1640,Register!B:D,3,FALSE)</f>
        <v>0,18x808x942 BAO BLANK</v>
      </c>
      <c r="C1640" s="525" t="str">
        <f>VLOOKUP(B1640,'Tech. sheet (2)'!A:G,5,FALSE)</f>
        <v>0,18x808x942 2,8/2,8 TH550</v>
      </c>
      <c r="D1640" s="437" t="str">
        <f>VLOOKUP(B1640,'Tech. sheet (2)'!A:G,6,FALSE)</f>
        <v>T-808-942-180TH550S2828-BAO BLANK</v>
      </c>
      <c r="E1640" s="436" t="str">
        <f>VLOOKUP(B1640,'Tech. sheet (2)'!A:H,8,FALSE)</f>
        <v>ПРЯМ</v>
      </c>
      <c r="F1640" s="436"/>
      <c r="G1640" s="436">
        <f>VLOOKUP(B1640,'Tech. sheet (2)'!A:J,10,FALSE)</f>
        <v>1500</v>
      </c>
      <c r="H1640" s="436">
        <f>VLOOKUP(A1640,Register!B:E,4,FALSE)</f>
        <v>34000</v>
      </c>
      <c r="I1640" s="129">
        <v>45594.0</v>
      </c>
      <c r="J1640" s="270"/>
      <c r="K1640" s="270"/>
      <c r="L1640" s="270"/>
      <c r="M1640" s="270"/>
      <c r="N1640" s="270"/>
      <c r="O1640" s="270"/>
      <c r="P1640" s="270"/>
      <c r="Q1640" s="270"/>
      <c r="R1640" s="270"/>
      <c r="S1640" s="270"/>
      <c r="T1640" s="270"/>
      <c r="U1640" s="270"/>
      <c r="V1640" s="270"/>
      <c r="W1640" s="270"/>
      <c r="X1640" s="270"/>
      <c r="Y1640" s="270"/>
      <c r="Z1640" s="270"/>
    </row>
    <row r="1641" ht="15.75" customHeight="1">
      <c r="A1641" s="111"/>
      <c r="B1641" s="156" t="str">
        <f>VLOOKUP(A1641,Register!B:D,3,FALSE)</f>
        <v>#N/A</v>
      </c>
      <c r="C1641" s="525" t="str">
        <f>VLOOKUP(B1641,'Tech. sheet (2)'!A:G,5,FALSE)</f>
        <v>#N/A</v>
      </c>
      <c r="D1641" s="437" t="str">
        <f>VLOOKUP(B1641,'Tech. sheet (2)'!A:G,6,FALSE)</f>
        <v>#N/A</v>
      </c>
      <c r="E1641" s="436" t="str">
        <f>VLOOKUP(B1641,'Tech. sheet (2)'!A:H,8,FALSE)</f>
        <v>#N/A</v>
      </c>
      <c r="F1641" s="436" t="str">
        <f>VLOOKUP(B1641,'Tech. sheet (2)'!A:J,9,FALSE)</f>
        <v>#N/A</v>
      </c>
      <c r="G1641" s="436" t="str">
        <f>VLOOKUP(B1641,'Tech. sheet (2)'!A:J,10,FALSE)</f>
        <v>#N/A</v>
      </c>
      <c r="H1641" s="436" t="str">
        <f>VLOOKUP(A1641,Register!B:E,4,FALSE)</f>
        <v>#N/A</v>
      </c>
      <c r="I1641" s="129"/>
      <c r="J1641" s="270"/>
      <c r="K1641" s="270"/>
      <c r="L1641" s="270"/>
      <c r="M1641" s="270"/>
      <c r="N1641" s="270"/>
      <c r="O1641" s="270"/>
      <c r="P1641" s="270"/>
      <c r="Q1641" s="270"/>
      <c r="R1641" s="270"/>
      <c r="S1641" s="270"/>
      <c r="T1641" s="270"/>
      <c r="U1641" s="270"/>
      <c r="V1641" s="270"/>
      <c r="W1641" s="270"/>
      <c r="X1641" s="270"/>
      <c r="Y1641" s="270"/>
      <c r="Z1641" s="270"/>
    </row>
    <row r="1642" ht="15.75" customHeight="1">
      <c r="A1642" s="111"/>
      <c r="B1642" s="156" t="str">
        <f>VLOOKUP(A1642,Register!B:D,3,FALSE)</f>
        <v>#N/A</v>
      </c>
      <c r="C1642" s="525" t="str">
        <f>VLOOKUP(B1642,'Tech. sheet (2)'!A:G,5,FALSE)</f>
        <v>#N/A</v>
      </c>
      <c r="D1642" s="437" t="str">
        <f>VLOOKUP(B1642,'Tech. sheet (2)'!A:G,6,FALSE)</f>
        <v>#N/A</v>
      </c>
      <c r="E1642" s="436" t="str">
        <f>VLOOKUP(B1642,'Tech. sheet (2)'!A:H,8,FALSE)</f>
        <v>#N/A</v>
      </c>
      <c r="F1642" s="436" t="str">
        <f>VLOOKUP(B1642,'Tech. sheet (2)'!A:J,9,FALSE)</f>
        <v>#N/A</v>
      </c>
      <c r="G1642" s="436" t="str">
        <f>VLOOKUP(B1642,'Tech. sheet (2)'!A:J,10,FALSE)</f>
        <v>#N/A</v>
      </c>
      <c r="H1642" s="436" t="str">
        <f>VLOOKUP(A1642,Register!B:E,4,FALSE)</f>
        <v>#N/A</v>
      </c>
      <c r="I1642" s="129"/>
      <c r="J1642" s="270"/>
      <c r="K1642" s="270"/>
      <c r="L1642" s="270"/>
      <c r="M1642" s="270"/>
      <c r="N1642" s="270"/>
      <c r="O1642" s="270"/>
      <c r="P1642" s="270"/>
      <c r="Q1642" s="270"/>
      <c r="R1642" s="270"/>
      <c r="S1642" s="270"/>
      <c r="T1642" s="270"/>
      <c r="U1642" s="270"/>
      <c r="V1642" s="270"/>
      <c r="W1642" s="270"/>
      <c r="X1642" s="270"/>
      <c r="Y1642" s="270"/>
      <c r="Z1642" s="270"/>
    </row>
    <row r="1643" ht="15.75" customHeight="1">
      <c r="A1643" s="111"/>
      <c r="B1643" s="156" t="str">
        <f>VLOOKUP(A1643,Register!B:D,3,FALSE)</f>
        <v>#N/A</v>
      </c>
      <c r="C1643" s="525" t="str">
        <f>VLOOKUP(B1643,'Tech. sheet (2)'!A:G,5,FALSE)</f>
        <v>#N/A</v>
      </c>
      <c r="D1643" s="437" t="str">
        <f>VLOOKUP(B1643,'Tech. sheet (2)'!A:G,6,FALSE)</f>
        <v>#N/A</v>
      </c>
      <c r="E1643" s="436" t="str">
        <f>VLOOKUP(B1643,'Tech. sheet (2)'!A:H,8,FALSE)</f>
        <v>#N/A</v>
      </c>
      <c r="F1643" s="436" t="str">
        <f>VLOOKUP(B1643,'Tech. sheet (2)'!A:J,9,FALSE)</f>
        <v>#N/A</v>
      </c>
      <c r="G1643" s="436" t="str">
        <f>VLOOKUP(B1643,'Tech. sheet (2)'!A:J,10,FALSE)</f>
        <v>#N/A</v>
      </c>
      <c r="H1643" s="436" t="str">
        <f>VLOOKUP(A1643,Register!B:E,4,FALSE)</f>
        <v>#N/A</v>
      </c>
      <c r="I1643" s="129"/>
      <c r="J1643" s="270"/>
      <c r="K1643" s="270"/>
      <c r="L1643" s="270"/>
      <c r="M1643" s="270"/>
      <c r="N1643" s="270"/>
      <c r="O1643" s="270"/>
      <c r="P1643" s="270"/>
      <c r="Q1643" s="270"/>
      <c r="R1643" s="270"/>
      <c r="S1643" s="270"/>
      <c r="T1643" s="270"/>
      <c r="U1643" s="270"/>
      <c r="V1643" s="270"/>
      <c r="W1643" s="270"/>
      <c r="X1643" s="270"/>
      <c r="Y1643" s="270"/>
      <c r="Z1643" s="270"/>
    </row>
    <row r="1644" ht="15.75" customHeight="1">
      <c r="A1644" s="111"/>
      <c r="B1644" s="156" t="str">
        <f>VLOOKUP(A1644,Register!B:D,3,FALSE)</f>
        <v>#N/A</v>
      </c>
      <c r="C1644" s="525" t="str">
        <f>VLOOKUP(B1644,'Tech. sheet (2)'!A:G,5,FALSE)</f>
        <v>#N/A</v>
      </c>
      <c r="D1644" s="437" t="str">
        <f>VLOOKUP(B1644,'Tech. sheet (2)'!A:G,6,FALSE)</f>
        <v>#N/A</v>
      </c>
      <c r="E1644" s="436" t="str">
        <f>VLOOKUP(B1644,'Tech. sheet (2)'!A:H,8,FALSE)</f>
        <v>#N/A</v>
      </c>
      <c r="F1644" s="436" t="str">
        <f>VLOOKUP(B1644,'Tech. sheet (2)'!A:J,9,FALSE)</f>
        <v>#N/A</v>
      </c>
      <c r="G1644" s="436" t="str">
        <f>VLOOKUP(B1644,'Tech. sheet (2)'!A:J,10,FALSE)</f>
        <v>#N/A</v>
      </c>
      <c r="H1644" s="436" t="str">
        <f>VLOOKUP(A1644,Register!B:E,4,FALSE)</f>
        <v>#N/A</v>
      </c>
      <c r="I1644" s="129"/>
      <c r="J1644" s="270"/>
      <c r="K1644" s="270"/>
      <c r="L1644" s="270"/>
      <c r="M1644" s="270"/>
      <c r="N1644" s="270"/>
      <c r="O1644" s="270"/>
      <c r="P1644" s="270"/>
      <c r="Q1644" s="270"/>
      <c r="R1644" s="270"/>
      <c r="S1644" s="270"/>
      <c r="T1644" s="270"/>
      <c r="U1644" s="270"/>
      <c r="V1644" s="270"/>
      <c r="W1644" s="270"/>
      <c r="X1644" s="270"/>
      <c r="Y1644" s="270"/>
      <c r="Z1644" s="270"/>
    </row>
    <row r="1645" ht="15.75" customHeight="1">
      <c r="A1645" s="111"/>
      <c r="B1645" s="156" t="str">
        <f>VLOOKUP(A1645,Register!B:D,3,FALSE)</f>
        <v>#N/A</v>
      </c>
      <c r="C1645" s="525" t="str">
        <f>VLOOKUP(B1645,'Tech. sheet (2)'!A:G,5,FALSE)</f>
        <v>#N/A</v>
      </c>
      <c r="D1645" s="437" t="str">
        <f>VLOOKUP(B1645,'Tech. sheet (2)'!A:G,6,FALSE)</f>
        <v>#N/A</v>
      </c>
      <c r="E1645" s="436" t="str">
        <f>VLOOKUP(B1645,'Tech. sheet (2)'!A:H,8,FALSE)</f>
        <v>#N/A</v>
      </c>
      <c r="F1645" s="436" t="str">
        <f>VLOOKUP(B1645,'Tech. sheet (2)'!A:J,9,FALSE)</f>
        <v>#N/A</v>
      </c>
      <c r="G1645" s="436" t="str">
        <f>VLOOKUP(B1645,'Tech. sheet (2)'!A:J,10,FALSE)</f>
        <v>#N/A</v>
      </c>
      <c r="H1645" s="436" t="str">
        <f>VLOOKUP(A1645,Register!B:E,4,FALSE)</f>
        <v>#N/A</v>
      </c>
      <c r="I1645" s="129"/>
      <c r="J1645" s="270"/>
      <c r="K1645" s="270"/>
      <c r="L1645" s="270"/>
      <c r="M1645" s="270"/>
      <c r="N1645" s="270"/>
      <c r="O1645" s="270"/>
      <c r="P1645" s="270"/>
      <c r="Q1645" s="270"/>
      <c r="R1645" s="270"/>
      <c r="S1645" s="270"/>
      <c r="T1645" s="270"/>
      <c r="U1645" s="270"/>
      <c r="V1645" s="270"/>
      <c r="W1645" s="270"/>
      <c r="X1645" s="270"/>
      <c r="Y1645" s="270"/>
      <c r="Z1645" s="270"/>
    </row>
    <row r="1646" ht="15.75" customHeight="1">
      <c r="A1646" s="111"/>
      <c r="B1646" s="156" t="str">
        <f>VLOOKUP(A1646,Register!B:D,3,FALSE)</f>
        <v>#N/A</v>
      </c>
      <c r="C1646" s="525" t="str">
        <f>VLOOKUP(B1646,'Tech. sheet (2)'!A:G,5,FALSE)</f>
        <v>#N/A</v>
      </c>
      <c r="D1646" s="437" t="str">
        <f>VLOOKUP(B1646,'Tech. sheet (2)'!A:G,6,FALSE)</f>
        <v>#N/A</v>
      </c>
      <c r="E1646" s="436" t="str">
        <f>VLOOKUP(B1646,'Tech. sheet (2)'!A:H,8,FALSE)</f>
        <v>#N/A</v>
      </c>
      <c r="F1646" s="436" t="str">
        <f>VLOOKUP(B1646,'Tech. sheet (2)'!A:J,9,FALSE)</f>
        <v>#N/A</v>
      </c>
      <c r="G1646" s="436" t="str">
        <f>VLOOKUP(B1646,'Tech. sheet (2)'!A:J,10,FALSE)</f>
        <v>#N/A</v>
      </c>
      <c r="H1646" s="436" t="str">
        <f>VLOOKUP(A1646,Register!B:E,4,FALSE)</f>
        <v>#N/A</v>
      </c>
      <c r="I1646" s="129"/>
      <c r="J1646" s="270"/>
      <c r="K1646" s="270"/>
      <c r="L1646" s="270"/>
      <c r="M1646" s="270"/>
      <c r="N1646" s="270"/>
      <c r="O1646" s="270"/>
      <c r="P1646" s="270"/>
      <c r="Q1646" s="270"/>
      <c r="R1646" s="270"/>
      <c r="S1646" s="270"/>
      <c r="T1646" s="270"/>
      <c r="U1646" s="270"/>
      <c r="V1646" s="270"/>
      <c r="W1646" s="270"/>
      <c r="X1646" s="270"/>
      <c r="Y1646" s="270"/>
      <c r="Z1646" s="270"/>
    </row>
    <row r="1647" ht="15.75" customHeight="1">
      <c r="A1647" s="111"/>
      <c r="B1647" s="156" t="str">
        <f>VLOOKUP(A1647,Register!B:D,3,FALSE)</f>
        <v>#N/A</v>
      </c>
      <c r="C1647" s="525" t="str">
        <f>VLOOKUP(B1647,'Tech. sheet (2)'!A:G,5,FALSE)</f>
        <v>#N/A</v>
      </c>
      <c r="D1647" s="437" t="str">
        <f>VLOOKUP(B1647,'Tech. sheet (2)'!A:G,6,FALSE)</f>
        <v>#N/A</v>
      </c>
      <c r="E1647" s="436" t="str">
        <f>VLOOKUP(B1647,'Tech. sheet (2)'!A:H,8,FALSE)</f>
        <v>#N/A</v>
      </c>
      <c r="F1647" s="436" t="str">
        <f>VLOOKUP(B1647,'Tech. sheet (2)'!A:J,9,FALSE)</f>
        <v>#N/A</v>
      </c>
      <c r="G1647" s="436" t="str">
        <f>VLOOKUP(B1647,'Tech. sheet (2)'!A:J,10,FALSE)</f>
        <v>#N/A</v>
      </c>
      <c r="H1647" s="436" t="str">
        <f>VLOOKUP(A1647,Register!B:E,4,FALSE)</f>
        <v>#N/A</v>
      </c>
      <c r="I1647" s="129"/>
      <c r="J1647" s="270"/>
      <c r="K1647" s="270"/>
      <c r="L1647" s="270"/>
      <c r="M1647" s="270"/>
      <c r="N1647" s="270"/>
      <c r="O1647" s="270"/>
      <c r="P1647" s="270"/>
      <c r="Q1647" s="270"/>
      <c r="R1647" s="270"/>
      <c r="S1647" s="270"/>
      <c r="T1647" s="270"/>
      <c r="U1647" s="270"/>
      <c r="V1647" s="270"/>
      <c r="W1647" s="270"/>
      <c r="X1647" s="270"/>
      <c r="Y1647" s="270"/>
      <c r="Z1647" s="270"/>
    </row>
    <row r="1648" ht="15.75" customHeight="1">
      <c r="A1648" s="111"/>
      <c r="B1648" s="156" t="str">
        <f>VLOOKUP(A1648,Register!B:D,3,FALSE)</f>
        <v>#N/A</v>
      </c>
      <c r="C1648" s="525" t="str">
        <f>VLOOKUP(B1648,'Tech. sheet (2)'!A:G,5,FALSE)</f>
        <v>#N/A</v>
      </c>
      <c r="D1648" s="437" t="str">
        <f>VLOOKUP(B1648,'Tech. sheet (2)'!A:G,6,FALSE)</f>
        <v>#N/A</v>
      </c>
      <c r="E1648" s="436" t="str">
        <f>VLOOKUP(B1648,'Tech. sheet (2)'!A:H,8,FALSE)</f>
        <v>#N/A</v>
      </c>
      <c r="F1648" s="436" t="str">
        <f>VLOOKUP(B1648,'Tech. sheet (2)'!A:J,9,FALSE)</f>
        <v>#N/A</v>
      </c>
      <c r="G1648" s="436" t="str">
        <f>VLOOKUP(B1648,'Tech. sheet (2)'!A:J,10,FALSE)</f>
        <v>#N/A</v>
      </c>
      <c r="H1648" s="436" t="str">
        <f>VLOOKUP(A1648,Register!B:E,4,FALSE)</f>
        <v>#N/A</v>
      </c>
      <c r="I1648" s="129"/>
      <c r="J1648" s="270"/>
      <c r="K1648" s="270"/>
      <c r="L1648" s="270"/>
      <c r="M1648" s="270"/>
      <c r="N1648" s="270"/>
      <c r="O1648" s="270"/>
      <c r="P1648" s="270"/>
      <c r="Q1648" s="270"/>
      <c r="R1648" s="270"/>
      <c r="S1648" s="270"/>
      <c r="T1648" s="270"/>
      <c r="U1648" s="270"/>
      <c r="V1648" s="270"/>
      <c r="W1648" s="270"/>
      <c r="X1648" s="270"/>
      <c r="Y1648" s="270"/>
      <c r="Z1648" s="270"/>
    </row>
    <row r="1649" ht="15.75" customHeight="1">
      <c r="A1649" s="111"/>
      <c r="B1649" s="156" t="str">
        <f>VLOOKUP(A1649,Register!B:D,3,FALSE)</f>
        <v>#N/A</v>
      </c>
      <c r="C1649" s="525" t="str">
        <f>VLOOKUP(B1649,'Tech. sheet (2)'!A:G,5,FALSE)</f>
        <v>#N/A</v>
      </c>
      <c r="D1649" s="437" t="str">
        <f>VLOOKUP(B1649,'Tech. sheet (2)'!A:G,6,FALSE)</f>
        <v>#N/A</v>
      </c>
      <c r="E1649" s="436" t="str">
        <f>VLOOKUP(B1649,'Tech. sheet (2)'!A:H,8,FALSE)</f>
        <v>#N/A</v>
      </c>
      <c r="F1649" s="436" t="str">
        <f>VLOOKUP(B1649,'Tech. sheet (2)'!A:J,9,FALSE)</f>
        <v>#N/A</v>
      </c>
      <c r="G1649" s="436" t="str">
        <f>VLOOKUP(B1649,'Tech. sheet (2)'!A:J,10,FALSE)</f>
        <v>#N/A</v>
      </c>
      <c r="H1649" s="436" t="str">
        <f>VLOOKUP(A1649,Register!B:E,4,FALSE)</f>
        <v>#N/A</v>
      </c>
      <c r="I1649" s="129"/>
      <c r="J1649" s="270"/>
      <c r="K1649" s="270"/>
      <c r="L1649" s="270"/>
      <c r="M1649" s="270"/>
      <c r="N1649" s="270"/>
      <c r="O1649" s="270"/>
      <c r="P1649" s="270"/>
      <c r="Q1649" s="270"/>
      <c r="R1649" s="270"/>
      <c r="S1649" s="270"/>
      <c r="T1649" s="270"/>
      <c r="U1649" s="270"/>
      <c r="V1649" s="270"/>
      <c r="W1649" s="270"/>
      <c r="X1649" s="270"/>
      <c r="Y1649" s="270"/>
      <c r="Z1649" s="270"/>
    </row>
    <row r="1650" ht="15.75" customHeight="1">
      <c r="A1650" s="111"/>
      <c r="B1650" s="156" t="str">
        <f>VLOOKUP(A1650,Register!B:D,3,FALSE)</f>
        <v>#N/A</v>
      </c>
      <c r="C1650" s="525" t="str">
        <f>VLOOKUP(B1650,'Tech. sheet (2)'!A:G,5,FALSE)</f>
        <v>#N/A</v>
      </c>
      <c r="D1650" s="437" t="str">
        <f>VLOOKUP(B1650,'Tech. sheet (2)'!A:G,6,FALSE)</f>
        <v>#N/A</v>
      </c>
      <c r="E1650" s="436" t="str">
        <f>VLOOKUP(B1650,'Tech. sheet (2)'!A:H,8,FALSE)</f>
        <v>#N/A</v>
      </c>
      <c r="F1650" s="436" t="str">
        <f>VLOOKUP(B1650,'Tech. sheet (2)'!A:J,9,FALSE)</f>
        <v>#N/A</v>
      </c>
      <c r="G1650" s="436" t="str">
        <f>VLOOKUP(B1650,'Tech. sheet (2)'!A:J,10,FALSE)</f>
        <v>#N/A</v>
      </c>
      <c r="H1650" s="436" t="str">
        <f>VLOOKUP(A1650,Register!B:E,4,FALSE)</f>
        <v>#N/A</v>
      </c>
      <c r="I1650" s="129"/>
      <c r="J1650" s="270"/>
      <c r="K1650" s="270"/>
      <c r="L1650" s="270"/>
      <c r="M1650" s="270"/>
      <c r="N1650" s="270"/>
      <c r="O1650" s="270"/>
      <c r="P1650" s="270"/>
      <c r="Q1650" s="270"/>
      <c r="R1650" s="270"/>
      <c r="S1650" s="270"/>
      <c r="T1650" s="270"/>
      <c r="U1650" s="270"/>
      <c r="V1650" s="270"/>
      <c r="W1650" s="270"/>
      <c r="X1650" s="270"/>
      <c r="Y1650" s="270"/>
      <c r="Z1650" s="270"/>
    </row>
    <row r="1651" ht="15.75" customHeight="1">
      <c r="A1651" s="111"/>
      <c r="B1651" s="156" t="str">
        <f>VLOOKUP(A1651,Register!B:D,3,FALSE)</f>
        <v>#N/A</v>
      </c>
      <c r="C1651" s="525" t="str">
        <f>VLOOKUP(B1651,'Tech. sheet (2)'!A:G,5,FALSE)</f>
        <v>#N/A</v>
      </c>
      <c r="D1651" s="437" t="str">
        <f>VLOOKUP(B1651,'Tech. sheet (2)'!A:G,6,FALSE)</f>
        <v>#N/A</v>
      </c>
      <c r="E1651" s="436" t="str">
        <f>VLOOKUP(B1651,'Tech. sheet (2)'!A:H,8,FALSE)</f>
        <v>#N/A</v>
      </c>
      <c r="F1651" s="436" t="str">
        <f>VLOOKUP(B1651,'Tech. sheet (2)'!A:J,9,FALSE)</f>
        <v>#N/A</v>
      </c>
      <c r="G1651" s="436" t="str">
        <f>VLOOKUP(B1651,'Tech. sheet (2)'!A:J,10,FALSE)</f>
        <v>#N/A</v>
      </c>
      <c r="H1651" s="436" t="str">
        <f>VLOOKUP(A1651,Register!B:E,4,FALSE)</f>
        <v>#N/A</v>
      </c>
      <c r="I1651" s="129"/>
      <c r="J1651" s="270"/>
      <c r="K1651" s="270"/>
      <c r="L1651" s="270"/>
      <c r="M1651" s="270"/>
      <c r="N1651" s="270"/>
      <c r="O1651" s="270"/>
      <c r="P1651" s="270"/>
      <c r="Q1651" s="270"/>
      <c r="R1651" s="270"/>
      <c r="S1651" s="270"/>
      <c r="T1651" s="270"/>
      <c r="U1651" s="270"/>
      <c r="V1651" s="270"/>
      <c r="W1651" s="270"/>
      <c r="X1651" s="270"/>
      <c r="Y1651" s="270"/>
      <c r="Z1651" s="270"/>
    </row>
    <row r="1652" ht="15.75" customHeight="1">
      <c r="A1652" s="111"/>
      <c r="B1652" s="156" t="str">
        <f>VLOOKUP(A1652,Register!B:D,3,FALSE)</f>
        <v>#N/A</v>
      </c>
      <c r="C1652" s="525" t="str">
        <f>VLOOKUP(B1652,'Tech. sheet (2)'!A:G,5,FALSE)</f>
        <v>#N/A</v>
      </c>
      <c r="D1652" s="437" t="str">
        <f>VLOOKUP(B1652,'Tech. sheet (2)'!A:G,6,FALSE)</f>
        <v>#N/A</v>
      </c>
      <c r="E1652" s="436" t="str">
        <f>VLOOKUP(B1652,'Tech. sheet (2)'!A:H,8,FALSE)</f>
        <v>#N/A</v>
      </c>
      <c r="F1652" s="436" t="str">
        <f>VLOOKUP(B1652,'Tech. sheet (2)'!A:J,9,FALSE)</f>
        <v>#N/A</v>
      </c>
      <c r="G1652" s="436" t="str">
        <f>VLOOKUP(B1652,'Tech. sheet (2)'!A:J,10,FALSE)</f>
        <v>#N/A</v>
      </c>
      <c r="H1652" s="436" t="str">
        <f>VLOOKUP(A1652,Register!B:E,4,FALSE)</f>
        <v>#N/A</v>
      </c>
      <c r="I1652" s="129"/>
      <c r="J1652" s="270"/>
      <c r="K1652" s="270"/>
      <c r="L1652" s="270"/>
      <c r="M1652" s="270"/>
      <c r="N1652" s="270"/>
      <c r="O1652" s="270"/>
      <c r="P1652" s="270"/>
      <c r="Q1652" s="270"/>
      <c r="R1652" s="270"/>
      <c r="S1652" s="270"/>
      <c r="T1652" s="270"/>
      <c r="U1652" s="270"/>
      <c r="V1652" s="270"/>
      <c r="W1652" s="270"/>
      <c r="X1652" s="270"/>
      <c r="Y1652" s="270"/>
      <c r="Z1652" s="270"/>
    </row>
    <row r="1653" ht="15.75" customHeight="1">
      <c r="A1653" s="111"/>
      <c r="B1653" s="156" t="str">
        <f>VLOOKUP(A1653,Register!B:D,3,FALSE)</f>
        <v>#N/A</v>
      </c>
      <c r="C1653" s="525" t="str">
        <f>VLOOKUP(B1653,'Tech. sheet (2)'!A:G,5,FALSE)</f>
        <v>#N/A</v>
      </c>
      <c r="D1653" s="437" t="str">
        <f>VLOOKUP(B1653,'Tech. sheet (2)'!A:G,6,FALSE)</f>
        <v>#N/A</v>
      </c>
      <c r="E1653" s="436" t="str">
        <f>VLOOKUP(B1653,'Tech. sheet (2)'!A:H,8,FALSE)</f>
        <v>#N/A</v>
      </c>
      <c r="F1653" s="436" t="str">
        <f>VLOOKUP(B1653,'Tech. sheet (2)'!A:J,9,FALSE)</f>
        <v>#N/A</v>
      </c>
      <c r="G1653" s="436" t="str">
        <f>VLOOKUP(B1653,'Tech. sheet (2)'!A:J,10,FALSE)</f>
        <v>#N/A</v>
      </c>
      <c r="H1653" s="436" t="str">
        <f>VLOOKUP(A1653,Register!B:E,4,FALSE)</f>
        <v>#N/A</v>
      </c>
      <c r="I1653" s="129"/>
      <c r="J1653" s="270"/>
      <c r="K1653" s="270"/>
      <c r="L1653" s="270"/>
      <c r="M1653" s="270"/>
      <c r="N1653" s="270"/>
      <c r="O1653" s="270"/>
      <c r="P1653" s="270"/>
      <c r="Q1653" s="270"/>
      <c r="R1653" s="270"/>
      <c r="S1653" s="270"/>
      <c r="T1653" s="270"/>
      <c r="U1653" s="270"/>
      <c r="V1653" s="270"/>
      <c r="W1653" s="270"/>
      <c r="X1653" s="270"/>
      <c r="Y1653" s="270"/>
      <c r="Z1653" s="270"/>
    </row>
    <row r="1654" ht="15.75" customHeight="1">
      <c r="A1654" s="111"/>
      <c r="B1654" s="156" t="str">
        <f>VLOOKUP(A1654,Register!B:D,3,FALSE)</f>
        <v>#N/A</v>
      </c>
      <c r="C1654" s="525" t="str">
        <f>VLOOKUP(B1654,'Tech. sheet (2)'!A:G,5,FALSE)</f>
        <v>#N/A</v>
      </c>
      <c r="D1654" s="437" t="str">
        <f>VLOOKUP(B1654,'Tech. sheet (2)'!A:G,6,FALSE)</f>
        <v>#N/A</v>
      </c>
      <c r="E1654" s="436" t="str">
        <f>VLOOKUP(B1654,'Tech. sheet (2)'!A:H,8,FALSE)</f>
        <v>#N/A</v>
      </c>
      <c r="F1654" s="436" t="str">
        <f>VLOOKUP(B1654,'Tech. sheet (2)'!A:J,9,FALSE)</f>
        <v>#N/A</v>
      </c>
      <c r="G1654" s="436" t="str">
        <f>VLOOKUP(B1654,'Tech. sheet (2)'!A:J,10,FALSE)</f>
        <v>#N/A</v>
      </c>
      <c r="H1654" s="436" t="str">
        <f>VLOOKUP(A1654,Register!B:E,4,FALSE)</f>
        <v>#N/A</v>
      </c>
      <c r="I1654" s="129"/>
      <c r="J1654" s="270"/>
      <c r="K1654" s="270"/>
      <c r="L1654" s="270"/>
      <c r="M1654" s="270"/>
      <c r="N1654" s="270"/>
      <c r="O1654" s="270"/>
      <c r="P1654" s="270"/>
      <c r="Q1654" s="270"/>
      <c r="R1654" s="270"/>
      <c r="S1654" s="270"/>
      <c r="T1654" s="270"/>
      <c r="U1654" s="270"/>
      <c r="V1654" s="270"/>
      <c r="W1654" s="270"/>
      <c r="X1654" s="270"/>
      <c r="Y1654" s="270"/>
      <c r="Z1654" s="270"/>
    </row>
    <row r="1655" ht="15.75" customHeight="1">
      <c r="A1655" s="111"/>
      <c r="B1655" s="156" t="str">
        <f>VLOOKUP(A1655,Register!B:D,3,FALSE)</f>
        <v>#N/A</v>
      </c>
      <c r="C1655" s="525" t="str">
        <f>VLOOKUP(B1655,'Tech. sheet (2)'!A:G,5,FALSE)</f>
        <v>#N/A</v>
      </c>
      <c r="D1655" s="437" t="str">
        <f>VLOOKUP(B1655,'Tech. sheet (2)'!A:G,6,FALSE)</f>
        <v>#N/A</v>
      </c>
      <c r="E1655" s="436" t="str">
        <f>VLOOKUP(B1655,'Tech. sheet (2)'!A:H,8,FALSE)</f>
        <v>#N/A</v>
      </c>
      <c r="F1655" s="436" t="str">
        <f>VLOOKUP(B1655,'Tech. sheet (2)'!A:J,9,FALSE)</f>
        <v>#N/A</v>
      </c>
      <c r="G1655" s="436" t="str">
        <f>VLOOKUP(B1655,'Tech. sheet (2)'!A:J,10,FALSE)</f>
        <v>#N/A</v>
      </c>
      <c r="H1655" s="436" t="str">
        <f>VLOOKUP(A1655,Register!B:E,4,FALSE)</f>
        <v>#N/A</v>
      </c>
      <c r="I1655" s="129"/>
      <c r="J1655" s="270"/>
      <c r="K1655" s="270"/>
      <c r="L1655" s="270"/>
      <c r="M1655" s="270"/>
      <c r="N1655" s="270"/>
      <c r="O1655" s="270"/>
      <c r="P1655" s="270"/>
      <c r="Q1655" s="270"/>
      <c r="R1655" s="270"/>
      <c r="S1655" s="270"/>
      <c r="T1655" s="270"/>
      <c r="U1655" s="270"/>
      <c r="V1655" s="270"/>
      <c r="W1655" s="270"/>
      <c r="X1655" s="270"/>
      <c r="Y1655" s="270"/>
      <c r="Z1655" s="270"/>
    </row>
    <row r="1656" ht="15.75" customHeight="1">
      <c r="A1656" s="111"/>
      <c r="B1656" s="156" t="str">
        <f>VLOOKUP(A1656,Register!B:D,3,FALSE)</f>
        <v>#N/A</v>
      </c>
      <c r="C1656" s="525" t="str">
        <f>VLOOKUP(B1656,'Tech. sheet (2)'!A:G,5,FALSE)</f>
        <v>#N/A</v>
      </c>
      <c r="D1656" s="437" t="str">
        <f>VLOOKUP(B1656,'Tech. sheet (2)'!A:G,6,FALSE)</f>
        <v>#N/A</v>
      </c>
      <c r="E1656" s="436" t="str">
        <f>VLOOKUP(B1656,'Tech. sheet (2)'!A:H,8,FALSE)</f>
        <v>#N/A</v>
      </c>
      <c r="F1656" s="436" t="str">
        <f>VLOOKUP(B1656,'Tech. sheet (2)'!A:J,9,FALSE)</f>
        <v>#N/A</v>
      </c>
      <c r="G1656" s="436" t="str">
        <f>VLOOKUP(B1656,'Tech. sheet (2)'!A:J,10,FALSE)</f>
        <v>#N/A</v>
      </c>
      <c r="H1656" s="436" t="str">
        <f>VLOOKUP(A1656,Register!B:E,4,FALSE)</f>
        <v>#N/A</v>
      </c>
      <c r="I1656" s="129"/>
      <c r="J1656" s="270"/>
      <c r="K1656" s="270"/>
      <c r="L1656" s="270"/>
      <c r="M1656" s="270"/>
      <c r="N1656" s="270"/>
      <c r="O1656" s="270"/>
      <c r="P1656" s="270"/>
      <c r="Q1656" s="270"/>
      <c r="R1656" s="270"/>
      <c r="S1656" s="270"/>
      <c r="T1656" s="270"/>
      <c r="U1656" s="270"/>
      <c r="V1656" s="270"/>
      <c r="W1656" s="270"/>
      <c r="X1656" s="270"/>
      <c r="Y1656" s="270"/>
      <c r="Z1656" s="270"/>
    </row>
    <row r="1657" ht="15.75" customHeight="1">
      <c r="A1657" s="111"/>
      <c r="B1657" s="156" t="str">
        <f>VLOOKUP(A1657,Register!B:D,3,FALSE)</f>
        <v>#N/A</v>
      </c>
      <c r="C1657" s="525" t="str">
        <f>VLOOKUP(B1657,'Tech. sheet (2)'!A:G,5,FALSE)</f>
        <v>#N/A</v>
      </c>
      <c r="D1657" s="437" t="str">
        <f>VLOOKUP(B1657,'Tech. sheet (2)'!A:G,6,FALSE)</f>
        <v>#N/A</v>
      </c>
      <c r="E1657" s="436" t="str">
        <f>VLOOKUP(B1657,'Tech. sheet (2)'!A:H,8,FALSE)</f>
        <v>#N/A</v>
      </c>
      <c r="F1657" s="436" t="str">
        <f>VLOOKUP(B1657,'Tech. sheet (2)'!A:J,9,FALSE)</f>
        <v>#N/A</v>
      </c>
      <c r="G1657" s="436" t="str">
        <f>VLOOKUP(B1657,'Tech. sheet (2)'!A:J,10,FALSE)</f>
        <v>#N/A</v>
      </c>
      <c r="H1657" s="436" t="str">
        <f>VLOOKUP(A1657,Register!B:E,4,FALSE)</f>
        <v>#N/A</v>
      </c>
      <c r="I1657" s="129"/>
      <c r="J1657" s="270"/>
      <c r="K1657" s="270"/>
      <c r="L1657" s="270"/>
      <c r="M1657" s="270"/>
      <c r="N1657" s="270"/>
      <c r="O1657" s="270"/>
      <c r="P1657" s="270"/>
      <c r="Q1657" s="270"/>
      <c r="R1657" s="270"/>
      <c r="S1657" s="270"/>
      <c r="T1657" s="270"/>
      <c r="U1657" s="270"/>
      <c r="V1657" s="270"/>
      <c r="W1657" s="270"/>
      <c r="X1657" s="270"/>
      <c r="Y1657" s="270"/>
      <c r="Z1657" s="270"/>
    </row>
    <row r="1658" ht="15.75" customHeight="1">
      <c r="A1658" s="111"/>
      <c r="B1658" s="156" t="str">
        <f>VLOOKUP(A1658,Register!B:D,3,FALSE)</f>
        <v>#N/A</v>
      </c>
      <c r="C1658" s="525" t="str">
        <f>VLOOKUP(B1658,'Tech. sheet (2)'!A:G,5,FALSE)</f>
        <v>#N/A</v>
      </c>
      <c r="D1658" s="437" t="str">
        <f>VLOOKUP(B1658,'Tech. sheet (2)'!A:G,6,FALSE)</f>
        <v>#N/A</v>
      </c>
      <c r="E1658" s="436" t="str">
        <f>VLOOKUP(B1658,'Tech. sheet (2)'!A:H,8,FALSE)</f>
        <v>#N/A</v>
      </c>
      <c r="F1658" s="436" t="str">
        <f>VLOOKUP(B1658,'Tech. sheet (2)'!A:J,9,FALSE)</f>
        <v>#N/A</v>
      </c>
      <c r="G1658" s="436" t="str">
        <f>VLOOKUP(B1658,'Tech. sheet (2)'!A:J,10,FALSE)</f>
        <v>#N/A</v>
      </c>
      <c r="H1658" s="436" t="str">
        <f>VLOOKUP(A1658,Register!B:E,4,FALSE)</f>
        <v>#N/A</v>
      </c>
      <c r="I1658" s="129"/>
      <c r="J1658" s="270"/>
      <c r="K1658" s="270"/>
      <c r="L1658" s="270"/>
      <c r="M1658" s="270"/>
      <c r="N1658" s="270"/>
      <c r="O1658" s="270"/>
      <c r="P1658" s="270"/>
      <c r="Q1658" s="270"/>
      <c r="R1658" s="270"/>
      <c r="S1658" s="270"/>
      <c r="T1658" s="270"/>
      <c r="U1658" s="270"/>
      <c r="V1658" s="270"/>
      <c r="W1658" s="270"/>
      <c r="X1658" s="270"/>
      <c r="Y1658" s="270"/>
      <c r="Z1658" s="270"/>
    </row>
    <row r="1659" ht="15.75" customHeight="1">
      <c r="A1659" s="111"/>
      <c r="B1659" s="156" t="str">
        <f>VLOOKUP(A1659,Register!B:D,3,FALSE)</f>
        <v>#N/A</v>
      </c>
      <c r="C1659" s="525" t="str">
        <f>VLOOKUP(B1659,'Tech. sheet (2)'!A:G,5,FALSE)</f>
        <v>#N/A</v>
      </c>
      <c r="D1659" s="437" t="str">
        <f>VLOOKUP(B1659,'Tech. sheet (2)'!A:G,6,FALSE)</f>
        <v>#N/A</v>
      </c>
      <c r="E1659" s="436" t="str">
        <f>VLOOKUP(B1659,'Tech. sheet (2)'!A:H,8,FALSE)</f>
        <v>#N/A</v>
      </c>
      <c r="F1659" s="436" t="str">
        <f>VLOOKUP(B1659,'Tech. sheet (2)'!A:J,9,FALSE)</f>
        <v>#N/A</v>
      </c>
      <c r="G1659" s="436" t="str">
        <f>VLOOKUP(B1659,'Tech. sheet (2)'!A:J,10,FALSE)</f>
        <v>#N/A</v>
      </c>
      <c r="H1659" s="436" t="str">
        <f>VLOOKUP(A1659,Register!B:E,4,FALSE)</f>
        <v>#N/A</v>
      </c>
      <c r="I1659" s="129"/>
      <c r="J1659" s="270"/>
      <c r="K1659" s="270"/>
      <c r="L1659" s="270"/>
      <c r="M1659" s="270"/>
      <c r="N1659" s="270"/>
      <c r="O1659" s="270"/>
      <c r="P1659" s="270"/>
      <c r="Q1659" s="270"/>
      <c r="R1659" s="270"/>
      <c r="S1659" s="270"/>
      <c r="T1659" s="270"/>
      <c r="U1659" s="270"/>
      <c r="V1659" s="270"/>
      <c r="W1659" s="270"/>
      <c r="X1659" s="270"/>
      <c r="Y1659" s="270"/>
      <c r="Z1659" s="270"/>
    </row>
    <row r="1660" ht="15.75" customHeight="1">
      <c r="A1660" s="111"/>
      <c r="B1660" s="156" t="str">
        <f>VLOOKUP(A1660,Register!B:D,3,FALSE)</f>
        <v>#N/A</v>
      </c>
      <c r="C1660" s="525" t="str">
        <f>VLOOKUP(B1660,'Tech. sheet (2)'!A:G,5,FALSE)</f>
        <v>#N/A</v>
      </c>
      <c r="D1660" s="437" t="str">
        <f>VLOOKUP(B1660,'Tech. sheet (2)'!A:G,6,FALSE)</f>
        <v>#N/A</v>
      </c>
      <c r="E1660" s="436" t="str">
        <f>VLOOKUP(B1660,'Tech. sheet (2)'!A:H,8,FALSE)</f>
        <v>#N/A</v>
      </c>
      <c r="F1660" s="436" t="str">
        <f>VLOOKUP(B1660,'Tech. sheet (2)'!A:J,9,FALSE)</f>
        <v>#N/A</v>
      </c>
      <c r="G1660" s="436" t="str">
        <f>VLOOKUP(B1660,'Tech. sheet (2)'!A:J,10,FALSE)</f>
        <v>#N/A</v>
      </c>
      <c r="H1660" s="436" t="str">
        <f>VLOOKUP(A1660,Register!B:E,4,FALSE)</f>
        <v>#N/A</v>
      </c>
      <c r="I1660" s="129"/>
      <c r="J1660" s="270"/>
      <c r="K1660" s="270"/>
      <c r="L1660" s="270"/>
      <c r="M1660" s="270"/>
      <c r="N1660" s="270"/>
      <c r="O1660" s="270"/>
      <c r="P1660" s="270"/>
      <c r="Q1660" s="270"/>
      <c r="R1660" s="270"/>
      <c r="S1660" s="270"/>
      <c r="T1660" s="270"/>
      <c r="U1660" s="270"/>
      <c r="V1660" s="270"/>
      <c r="W1660" s="270"/>
      <c r="X1660" s="270"/>
      <c r="Y1660" s="270"/>
      <c r="Z1660" s="270"/>
    </row>
    <row r="1661" ht="15.75" customHeight="1">
      <c r="A1661" s="111"/>
      <c r="B1661" s="156" t="str">
        <f>VLOOKUP(A1661,Register!B:D,3,FALSE)</f>
        <v>#N/A</v>
      </c>
      <c r="C1661" s="525" t="str">
        <f>VLOOKUP(B1661,'Tech. sheet (2)'!A:G,5,FALSE)</f>
        <v>#N/A</v>
      </c>
      <c r="D1661" s="437" t="str">
        <f>VLOOKUP(B1661,'Tech. sheet (2)'!A:G,6,FALSE)</f>
        <v>#N/A</v>
      </c>
      <c r="E1661" s="436" t="str">
        <f>VLOOKUP(B1661,'Tech. sheet (2)'!A:H,8,FALSE)</f>
        <v>#N/A</v>
      </c>
      <c r="F1661" s="436" t="str">
        <f>VLOOKUP(B1661,'Tech. sheet (2)'!A:J,9,FALSE)</f>
        <v>#N/A</v>
      </c>
      <c r="G1661" s="436" t="str">
        <f>VLOOKUP(B1661,'Tech. sheet (2)'!A:J,10,FALSE)</f>
        <v>#N/A</v>
      </c>
      <c r="H1661" s="436" t="str">
        <f>VLOOKUP(A1661,Register!B:E,4,FALSE)</f>
        <v>#N/A</v>
      </c>
      <c r="I1661" s="129"/>
      <c r="J1661" s="270"/>
      <c r="K1661" s="270"/>
      <c r="L1661" s="270"/>
      <c r="M1661" s="270"/>
      <c r="N1661" s="270"/>
      <c r="O1661" s="270"/>
      <c r="P1661" s="270"/>
      <c r="Q1661" s="270"/>
      <c r="R1661" s="270"/>
      <c r="S1661" s="270"/>
      <c r="T1661" s="270"/>
      <c r="U1661" s="270"/>
      <c r="V1661" s="270"/>
      <c r="W1661" s="270"/>
      <c r="X1661" s="270"/>
      <c r="Y1661" s="270"/>
      <c r="Z1661" s="270"/>
    </row>
    <row r="1662" ht="15.75" customHeight="1">
      <c r="A1662" s="111"/>
      <c r="B1662" s="156" t="str">
        <f>VLOOKUP(A1662,Register!B:D,3,FALSE)</f>
        <v>#N/A</v>
      </c>
      <c r="C1662" s="525" t="str">
        <f>VLOOKUP(B1662,'Tech. sheet (2)'!A:G,5,FALSE)</f>
        <v>#N/A</v>
      </c>
      <c r="D1662" s="437" t="str">
        <f>VLOOKUP(B1662,'Tech. sheet (2)'!A:G,6,FALSE)</f>
        <v>#N/A</v>
      </c>
      <c r="E1662" s="436" t="str">
        <f>VLOOKUP(B1662,'Tech. sheet (2)'!A:H,8,FALSE)</f>
        <v>#N/A</v>
      </c>
      <c r="F1662" s="436" t="str">
        <f>VLOOKUP(B1662,'Tech. sheet (2)'!A:J,9,FALSE)</f>
        <v>#N/A</v>
      </c>
      <c r="G1662" s="436" t="str">
        <f>VLOOKUP(B1662,'Tech. sheet (2)'!A:J,10,FALSE)</f>
        <v>#N/A</v>
      </c>
      <c r="H1662" s="436" t="str">
        <f>VLOOKUP(A1662,Register!B:E,4,FALSE)</f>
        <v>#N/A</v>
      </c>
      <c r="I1662" s="129"/>
      <c r="J1662" s="270"/>
      <c r="K1662" s="270"/>
      <c r="L1662" s="270"/>
      <c r="M1662" s="270"/>
      <c r="N1662" s="270"/>
      <c r="O1662" s="270"/>
      <c r="P1662" s="270"/>
      <c r="Q1662" s="270"/>
      <c r="R1662" s="270"/>
      <c r="S1662" s="270"/>
      <c r="T1662" s="270"/>
      <c r="U1662" s="270"/>
      <c r="V1662" s="270"/>
      <c r="W1662" s="270"/>
      <c r="X1662" s="270"/>
      <c r="Y1662" s="270"/>
      <c r="Z1662" s="270"/>
    </row>
    <row r="1663" ht="15.75" customHeight="1">
      <c r="A1663" s="111"/>
      <c r="B1663" s="156" t="str">
        <f>VLOOKUP(A1663,Register!B:D,3,FALSE)</f>
        <v>#N/A</v>
      </c>
      <c r="C1663" s="525" t="str">
        <f>VLOOKUP(B1663,'Tech. sheet (2)'!A:G,5,FALSE)</f>
        <v>#N/A</v>
      </c>
      <c r="D1663" s="437" t="str">
        <f>VLOOKUP(B1663,'Tech. sheet (2)'!A:G,6,FALSE)</f>
        <v>#N/A</v>
      </c>
      <c r="E1663" s="436" t="str">
        <f>VLOOKUP(B1663,'Tech. sheet (2)'!A:H,8,FALSE)</f>
        <v>#N/A</v>
      </c>
      <c r="F1663" s="436" t="str">
        <f>VLOOKUP(B1663,'Tech. sheet (2)'!A:J,9,FALSE)</f>
        <v>#N/A</v>
      </c>
      <c r="G1663" s="436" t="str">
        <f>VLOOKUP(B1663,'Tech. sheet (2)'!A:J,10,FALSE)</f>
        <v>#N/A</v>
      </c>
      <c r="H1663" s="436" t="str">
        <f>VLOOKUP(A1663,Register!B:E,4,FALSE)</f>
        <v>#N/A</v>
      </c>
      <c r="I1663" s="129"/>
      <c r="J1663" s="270"/>
      <c r="K1663" s="270"/>
      <c r="L1663" s="270"/>
      <c r="M1663" s="270"/>
      <c r="N1663" s="270"/>
      <c r="O1663" s="270"/>
      <c r="P1663" s="270"/>
      <c r="Q1663" s="270"/>
      <c r="R1663" s="270"/>
      <c r="S1663" s="270"/>
      <c r="T1663" s="270"/>
      <c r="U1663" s="270"/>
      <c r="V1663" s="270"/>
      <c r="W1663" s="270"/>
      <c r="X1663" s="270"/>
      <c r="Y1663" s="270"/>
      <c r="Z1663" s="270"/>
    </row>
    <row r="1664" ht="15.75" customHeight="1">
      <c r="A1664" s="111"/>
      <c r="B1664" s="156" t="str">
        <f>VLOOKUP(A1664,Register!B:D,3,FALSE)</f>
        <v>#N/A</v>
      </c>
      <c r="C1664" s="525" t="str">
        <f>VLOOKUP(B1664,'Tech. sheet (2)'!A:G,5,FALSE)</f>
        <v>#N/A</v>
      </c>
      <c r="D1664" s="437" t="str">
        <f>VLOOKUP(B1664,'Tech. sheet (2)'!A:G,6,FALSE)</f>
        <v>#N/A</v>
      </c>
      <c r="E1664" s="436" t="str">
        <f>VLOOKUP(B1664,'Tech. sheet (2)'!A:H,8,FALSE)</f>
        <v>#N/A</v>
      </c>
      <c r="F1664" s="436" t="str">
        <f>VLOOKUP(B1664,'Tech. sheet (2)'!A:J,9,FALSE)</f>
        <v>#N/A</v>
      </c>
      <c r="G1664" s="436" t="str">
        <f>VLOOKUP(B1664,'Tech. sheet (2)'!A:J,10,FALSE)</f>
        <v>#N/A</v>
      </c>
      <c r="H1664" s="436" t="str">
        <f>VLOOKUP(A1664,Register!B:E,4,FALSE)</f>
        <v>#N/A</v>
      </c>
      <c r="I1664" s="129"/>
      <c r="J1664" s="270"/>
      <c r="K1664" s="270"/>
      <c r="L1664" s="270"/>
      <c r="M1664" s="270"/>
      <c r="N1664" s="270"/>
      <c r="O1664" s="270"/>
      <c r="P1664" s="270"/>
      <c r="Q1664" s="270"/>
      <c r="R1664" s="270"/>
      <c r="S1664" s="270"/>
      <c r="T1664" s="270"/>
      <c r="U1664" s="270"/>
      <c r="V1664" s="270"/>
      <c r="W1664" s="270"/>
      <c r="X1664" s="270"/>
      <c r="Y1664" s="270"/>
      <c r="Z1664" s="270"/>
    </row>
    <row r="1665" ht="15.75" customHeight="1">
      <c r="A1665" s="111"/>
      <c r="B1665" s="156" t="str">
        <f>VLOOKUP(A1665,Register!B:D,3,FALSE)</f>
        <v>#N/A</v>
      </c>
      <c r="C1665" s="525" t="str">
        <f>VLOOKUP(B1665,'Tech. sheet (2)'!A:G,5,FALSE)</f>
        <v>#N/A</v>
      </c>
      <c r="D1665" s="437" t="str">
        <f>VLOOKUP(B1665,'Tech. sheet (2)'!A:G,6,FALSE)</f>
        <v>#N/A</v>
      </c>
      <c r="E1665" s="436" t="str">
        <f>VLOOKUP(B1665,'Tech. sheet (2)'!A:H,8,FALSE)</f>
        <v>#N/A</v>
      </c>
      <c r="F1665" s="436" t="str">
        <f>VLOOKUP(B1665,'Tech. sheet (2)'!A:J,9,FALSE)</f>
        <v>#N/A</v>
      </c>
      <c r="G1665" s="436" t="str">
        <f>VLOOKUP(B1665,'Tech. sheet (2)'!A:J,10,FALSE)</f>
        <v>#N/A</v>
      </c>
      <c r="H1665" s="436" t="str">
        <f>VLOOKUP(A1665,Register!B:E,4,FALSE)</f>
        <v>#N/A</v>
      </c>
      <c r="I1665" s="129"/>
      <c r="J1665" s="270"/>
      <c r="K1665" s="270"/>
      <c r="L1665" s="270"/>
      <c r="M1665" s="270"/>
      <c r="N1665" s="270"/>
      <c r="O1665" s="270"/>
      <c r="P1665" s="270"/>
      <c r="Q1665" s="270"/>
      <c r="R1665" s="270"/>
      <c r="S1665" s="270"/>
      <c r="T1665" s="270"/>
      <c r="U1665" s="270"/>
      <c r="V1665" s="270"/>
      <c r="W1665" s="270"/>
      <c r="X1665" s="270"/>
      <c r="Y1665" s="270"/>
      <c r="Z1665" s="270"/>
    </row>
    <row r="1666" ht="15.75" customHeight="1">
      <c r="A1666" s="111"/>
      <c r="B1666" s="156" t="str">
        <f>VLOOKUP(A1666,Register!B:D,3,FALSE)</f>
        <v>#N/A</v>
      </c>
      <c r="C1666" s="525" t="str">
        <f>VLOOKUP(B1666,'Tech. sheet (2)'!A:G,5,FALSE)</f>
        <v>#N/A</v>
      </c>
      <c r="D1666" s="437" t="str">
        <f>VLOOKUP(B1666,'Tech. sheet (2)'!A:G,6,FALSE)</f>
        <v>#N/A</v>
      </c>
      <c r="E1666" s="436" t="str">
        <f>VLOOKUP(B1666,'Tech. sheet (2)'!A:H,8,FALSE)</f>
        <v>#N/A</v>
      </c>
      <c r="F1666" s="436" t="str">
        <f>VLOOKUP(B1666,'Tech. sheet (2)'!A:J,9,FALSE)</f>
        <v>#N/A</v>
      </c>
      <c r="G1666" s="436" t="str">
        <f>VLOOKUP(B1666,'Tech. sheet (2)'!A:J,10,FALSE)</f>
        <v>#N/A</v>
      </c>
      <c r="H1666" s="436" t="str">
        <f>VLOOKUP(A1666,Register!B:E,4,FALSE)</f>
        <v>#N/A</v>
      </c>
      <c r="I1666" s="129"/>
      <c r="J1666" s="270"/>
      <c r="K1666" s="270"/>
      <c r="L1666" s="270"/>
      <c r="M1666" s="270"/>
      <c r="N1666" s="270"/>
      <c r="O1666" s="270"/>
      <c r="P1666" s="270"/>
      <c r="Q1666" s="270"/>
      <c r="R1666" s="270"/>
      <c r="S1666" s="270"/>
      <c r="T1666" s="270"/>
      <c r="U1666" s="270"/>
      <c r="V1666" s="270"/>
      <c r="W1666" s="270"/>
      <c r="X1666" s="270"/>
      <c r="Y1666" s="270"/>
      <c r="Z1666" s="270"/>
    </row>
    <row r="1667" ht="15.75" customHeight="1">
      <c r="A1667" s="111"/>
      <c r="B1667" s="156" t="str">
        <f>VLOOKUP(A1667,Register!B:D,3,FALSE)</f>
        <v>#N/A</v>
      </c>
      <c r="C1667" s="525" t="str">
        <f>VLOOKUP(B1667,'Tech. sheet (2)'!A:G,5,FALSE)</f>
        <v>#N/A</v>
      </c>
      <c r="D1667" s="437" t="str">
        <f>VLOOKUP(B1667,'Tech. sheet (2)'!A:G,6,FALSE)</f>
        <v>#N/A</v>
      </c>
      <c r="E1667" s="436" t="str">
        <f>VLOOKUP(B1667,'Tech. sheet (2)'!A:H,8,FALSE)</f>
        <v>#N/A</v>
      </c>
      <c r="F1667" s="436" t="str">
        <f>VLOOKUP(B1667,'Tech. sheet (2)'!A:J,9,FALSE)</f>
        <v>#N/A</v>
      </c>
      <c r="G1667" s="436" t="str">
        <f>VLOOKUP(B1667,'Tech. sheet (2)'!A:J,10,FALSE)</f>
        <v>#N/A</v>
      </c>
      <c r="H1667" s="436" t="str">
        <f>VLOOKUP(A1667,Register!B:E,4,FALSE)</f>
        <v>#N/A</v>
      </c>
      <c r="I1667" s="129"/>
      <c r="J1667" s="270"/>
      <c r="K1667" s="270"/>
      <c r="L1667" s="270"/>
      <c r="M1667" s="270"/>
      <c r="N1667" s="270"/>
      <c r="O1667" s="270"/>
      <c r="P1667" s="270"/>
      <c r="Q1667" s="270"/>
      <c r="R1667" s="270"/>
      <c r="S1667" s="270"/>
      <c r="T1667" s="270"/>
      <c r="U1667" s="270"/>
      <c r="V1667" s="270"/>
      <c r="W1667" s="270"/>
      <c r="X1667" s="270"/>
      <c r="Y1667" s="270"/>
      <c r="Z1667" s="270"/>
    </row>
    <row r="1668" ht="15.75" customHeight="1">
      <c r="A1668" s="111"/>
      <c r="B1668" s="156" t="str">
        <f>VLOOKUP(A1668,Register!B:D,3,FALSE)</f>
        <v>#N/A</v>
      </c>
      <c r="C1668" s="525" t="str">
        <f>VLOOKUP(B1668,'Tech. sheet (2)'!A:G,5,FALSE)</f>
        <v>#N/A</v>
      </c>
      <c r="D1668" s="437" t="str">
        <f>VLOOKUP(B1668,'Tech. sheet (2)'!A:G,6,FALSE)</f>
        <v>#N/A</v>
      </c>
      <c r="E1668" s="436" t="str">
        <f>VLOOKUP(B1668,'Tech. sheet (2)'!A:H,8,FALSE)</f>
        <v>#N/A</v>
      </c>
      <c r="F1668" s="436" t="str">
        <f>VLOOKUP(B1668,'Tech. sheet (2)'!A:J,9,FALSE)</f>
        <v>#N/A</v>
      </c>
      <c r="G1668" s="436" t="str">
        <f>VLOOKUP(B1668,'Tech. sheet (2)'!A:J,10,FALSE)</f>
        <v>#N/A</v>
      </c>
      <c r="H1668" s="436" t="str">
        <f>VLOOKUP(A1668,Register!B:E,4,FALSE)</f>
        <v>#N/A</v>
      </c>
      <c r="I1668" s="129"/>
      <c r="J1668" s="270"/>
      <c r="K1668" s="270"/>
      <c r="L1668" s="270"/>
      <c r="M1668" s="270"/>
      <c r="N1668" s="270"/>
      <c r="O1668" s="270"/>
      <c r="P1668" s="270"/>
      <c r="Q1668" s="270"/>
      <c r="R1668" s="270"/>
      <c r="S1668" s="270"/>
      <c r="T1668" s="270"/>
      <c r="U1668" s="270"/>
      <c r="V1668" s="270"/>
      <c r="W1668" s="270"/>
      <c r="X1668" s="270"/>
      <c r="Y1668" s="270"/>
      <c r="Z1668" s="270"/>
    </row>
    <row r="1669" ht="15.75" customHeight="1">
      <c r="A1669" s="111"/>
      <c r="B1669" s="156" t="str">
        <f>VLOOKUP(A1669,Register!B:D,3,FALSE)</f>
        <v>#N/A</v>
      </c>
      <c r="C1669" s="525" t="str">
        <f>VLOOKUP(B1669,'Tech. sheet (2)'!A:G,5,FALSE)</f>
        <v>#N/A</v>
      </c>
      <c r="D1669" s="437" t="str">
        <f>VLOOKUP(B1669,'Tech. sheet (2)'!A:G,6,FALSE)</f>
        <v>#N/A</v>
      </c>
      <c r="E1669" s="436" t="str">
        <f>VLOOKUP(B1669,'Tech. sheet (2)'!A:H,8,FALSE)</f>
        <v>#N/A</v>
      </c>
      <c r="F1669" s="436" t="str">
        <f>VLOOKUP(B1669,'Tech. sheet (2)'!A:J,9,FALSE)</f>
        <v>#N/A</v>
      </c>
      <c r="G1669" s="436" t="str">
        <f>VLOOKUP(B1669,'Tech. sheet (2)'!A:J,10,FALSE)</f>
        <v>#N/A</v>
      </c>
      <c r="H1669" s="436" t="str">
        <f>VLOOKUP(A1669,Register!B:E,4,FALSE)</f>
        <v>#N/A</v>
      </c>
      <c r="I1669" s="129"/>
      <c r="J1669" s="270"/>
      <c r="K1669" s="270"/>
      <c r="L1669" s="270"/>
      <c r="M1669" s="270"/>
      <c r="N1669" s="270"/>
      <c r="O1669" s="270"/>
      <c r="P1669" s="270"/>
      <c r="Q1669" s="270"/>
      <c r="R1669" s="270"/>
      <c r="S1669" s="270"/>
      <c r="T1669" s="270"/>
      <c r="U1669" s="270"/>
      <c r="V1669" s="270"/>
      <c r="W1669" s="270"/>
      <c r="X1669" s="270"/>
      <c r="Y1669" s="270"/>
      <c r="Z1669" s="270"/>
    </row>
    <row r="1670" ht="15.75" customHeight="1">
      <c r="A1670" s="111"/>
      <c r="B1670" s="156" t="str">
        <f>VLOOKUP(A1670,Register!B:D,3,FALSE)</f>
        <v>#N/A</v>
      </c>
      <c r="C1670" s="525" t="str">
        <f>VLOOKUP(B1670,'Tech. sheet (2)'!A:G,5,FALSE)</f>
        <v>#N/A</v>
      </c>
      <c r="D1670" s="437" t="str">
        <f>VLOOKUP(B1670,'Tech. sheet (2)'!A:G,6,FALSE)</f>
        <v>#N/A</v>
      </c>
      <c r="E1670" s="436" t="str">
        <f>VLOOKUP(B1670,'Tech. sheet (2)'!A:H,8,FALSE)</f>
        <v>#N/A</v>
      </c>
      <c r="F1670" s="436" t="str">
        <f>VLOOKUP(B1670,'Tech. sheet (2)'!A:J,9,FALSE)</f>
        <v>#N/A</v>
      </c>
      <c r="G1670" s="436" t="str">
        <f>VLOOKUP(B1670,'Tech. sheet (2)'!A:J,10,FALSE)</f>
        <v>#N/A</v>
      </c>
      <c r="H1670" s="436" t="str">
        <f>VLOOKUP(A1670,Register!B:E,4,FALSE)</f>
        <v>#N/A</v>
      </c>
      <c r="I1670" s="129"/>
      <c r="J1670" s="270"/>
      <c r="K1670" s="270"/>
      <c r="L1670" s="270"/>
      <c r="M1670" s="270"/>
      <c r="N1670" s="270"/>
      <c r="O1670" s="270"/>
      <c r="P1670" s="270"/>
      <c r="Q1670" s="270"/>
      <c r="R1670" s="270"/>
      <c r="S1670" s="270"/>
      <c r="T1670" s="270"/>
      <c r="U1670" s="270"/>
      <c r="V1670" s="270"/>
      <c r="W1670" s="270"/>
      <c r="X1670" s="270"/>
      <c r="Y1670" s="270"/>
      <c r="Z1670" s="270"/>
    </row>
    <row r="1671" ht="15.75" customHeight="1">
      <c r="A1671" s="111"/>
      <c r="B1671" s="156" t="str">
        <f>VLOOKUP(A1671,Register!B:D,3,FALSE)</f>
        <v>#N/A</v>
      </c>
      <c r="C1671" s="525" t="str">
        <f>VLOOKUP(B1671,'Tech. sheet (2)'!A:G,5,FALSE)</f>
        <v>#N/A</v>
      </c>
      <c r="D1671" s="437" t="str">
        <f>VLOOKUP(B1671,'Tech. sheet (2)'!A:G,6,FALSE)</f>
        <v>#N/A</v>
      </c>
      <c r="E1671" s="436" t="str">
        <f>VLOOKUP(B1671,'Tech. sheet (2)'!A:H,8,FALSE)</f>
        <v>#N/A</v>
      </c>
      <c r="F1671" s="436" t="str">
        <f>VLOOKUP(B1671,'Tech. sheet (2)'!A:J,9,FALSE)</f>
        <v>#N/A</v>
      </c>
      <c r="G1671" s="436" t="str">
        <f>VLOOKUP(B1671,'Tech. sheet (2)'!A:J,10,FALSE)</f>
        <v>#N/A</v>
      </c>
      <c r="H1671" s="436" t="str">
        <f>VLOOKUP(A1671,Register!B:E,4,FALSE)</f>
        <v>#N/A</v>
      </c>
      <c r="I1671" s="129"/>
      <c r="J1671" s="270"/>
      <c r="K1671" s="270"/>
      <c r="L1671" s="270"/>
      <c r="M1671" s="270"/>
      <c r="N1671" s="270"/>
      <c r="O1671" s="270"/>
      <c r="P1671" s="270"/>
      <c r="Q1671" s="270"/>
      <c r="R1671" s="270"/>
      <c r="S1671" s="270"/>
      <c r="T1671" s="270"/>
      <c r="U1671" s="270"/>
      <c r="V1671" s="270"/>
      <c r="W1671" s="270"/>
      <c r="X1671" s="270"/>
      <c r="Y1671" s="270"/>
      <c r="Z1671" s="270"/>
    </row>
    <row r="1672" ht="15.75" customHeight="1">
      <c r="A1672" s="111"/>
      <c r="B1672" s="156" t="str">
        <f>VLOOKUP(A1672,Register!B:D,3,FALSE)</f>
        <v>#N/A</v>
      </c>
      <c r="C1672" s="525" t="str">
        <f>VLOOKUP(B1672,'Tech. sheet (2)'!A:G,5,FALSE)</f>
        <v>#N/A</v>
      </c>
      <c r="D1672" s="437" t="str">
        <f>VLOOKUP(B1672,'Tech. sheet (2)'!A:G,6,FALSE)</f>
        <v>#N/A</v>
      </c>
      <c r="E1672" s="436" t="str">
        <f>VLOOKUP(B1672,'Tech. sheet (2)'!A:H,8,FALSE)</f>
        <v>#N/A</v>
      </c>
      <c r="F1672" s="436" t="str">
        <f>VLOOKUP(B1672,'Tech. sheet (2)'!A:J,9,FALSE)</f>
        <v>#N/A</v>
      </c>
      <c r="G1672" s="436" t="str">
        <f>VLOOKUP(B1672,'Tech. sheet (2)'!A:J,10,FALSE)</f>
        <v>#N/A</v>
      </c>
      <c r="H1672" s="436" t="str">
        <f>VLOOKUP(A1672,Register!B:E,4,FALSE)</f>
        <v>#N/A</v>
      </c>
      <c r="I1672" s="129"/>
      <c r="J1672" s="270"/>
      <c r="K1672" s="270"/>
      <c r="L1672" s="270"/>
      <c r="M1672" s="270"/>
      <c r="N1672" s="270"/>
      <c r="O1672" s="270"/>
      <c r="P1672" s="270"/>
      <c r="Q1672" s="270"/>
      <c r="R1672" s="270"/>
      <c r="S1672" s="270"/>
      <c r="T1672" s="270"/>
      <c r="U1672" s="270"/>
      <c r="V1672" s="270"/>
      <c r="W1672" s="270"/>
      <c r="X1672" s="270"/>
      <c r="Y1672" s="270"/>
      <c r="Z1672" s="270"/>
    </row>
    <row r="1673" ht="15.75" customHeight="1">
      <c r="A1673" s="111"/>
      <c r="B1673" s="156" t="str">
        <f>VLOOKUP(A1673,Register!B:D,3,FALSE)</f>
        <v>#N/A</v>
      </c>
      <c r="C1673" s="525" t="str">
        <f>VLOOKUP(B1673,'Tech. sheet (2)'!A:G,5,FALSE)</f>
        <v>#N/A</v>
      </c>
      <c r="D1673" s="437" t="str">
        <f>VLOOKUP(B1673,'Tech. sheet (2)'!A:G,6,FALSE)</f>
        <v>#N/A</v>
      </c>
      <c r="E1673" s="436" t="str">
        <f>VLOOKUP(B1673,'Tech. sheet (2)'!A:H,8,FALSE)</f>
        <v>#N/A</v>
      </c>
      <c r="F1673" s="436" t="str">
        <f>VLOOKUP(B1673,'Tech. sheet (2)'!A:J,9,FALSE)</f>
        <v>#N/A</v>
      </c>
      <c r="G1673" s="436" t="str">
        <f>VLOOKUP(B1673,'Tech. sheet (2)'!A:J,10,FALSE)</f>
        <v>#N/A</v>
      </c>
      <c r="H1673" s="436" t="str">
        <f>VLOOKUP(A1673,Register!B:E,4,FALSE)</f>
        <v>#N/A</v>
      </c>
      <c r="I1673" s="129"/>
      <c r="J1673" s="270"/>
      <c r="K1673" s="270"/>
      <c r="L1673" s="270"/>
      <c r="M1673" s="270"/>
      <c r="N1673" s="270"/>
      <c r="O1673" s="270"/>
      <c r="P1673" s="270"/>
      <c r="Q1673" s="270"/>
      <c r="R1673" s="270"/>
      <c r="S1673" s="270"/>
      <c r="T1673" s="270"/>
      <c r="U1673" s="270"/>
      <c r="V1673" s="270"/>
      <c r="W1673" s="270"/>
      <c r="X1673" s="270"/>
      <c r="Y1673" s="270"/>
      <c r="Z1673" s="270"/>
    </row>
    <row r="1674" ht="15.75" customHeight="1">
      <c r="A1674" s="111"/>
      <c r="B1674" s="156" t="str">
        <f>VLOOKUP(A1674,Register!B:D,3,FALSE)</f>
        <v>#N/A</v>
      </c>
      <c r="C1674" s="525" t="str">
        <f>VLOOKUP(B1674,'Tech. sheet (2)'!A:G,5,FALSE)</f>
        <v>#N/A</v>
      </c>
      <c r="D1674" s="437" t="str">
        <f>VLOOKUP(B1674,'Tech. sheet (2)'!A:G,6,FALSE)</f>
        <v>#N/A</v>
      </c>
      <c r="E1674" s="436" t="str">
        <f>VLOOKUP(B1674,'Tech. sheet (2)'!A:H,8,FALSE)</f>
        <v>#N/A</v>
      </c>
      <c r="F1674" s="436" t="str">
        <f>VLOOKUP(B1674,'Tech. sheet (2)'!A:J,9,FALSE)</f>
        <v>#N/A</v>
      </c>
      <c r="G1674" s="436" t="str">
        <f>VLOOKUP(B1674,'Tech. sheet (2)'!A:J,10,FALSE)</f>
        <v>#N/A</v>
      </c>
      <c r="H1674" s="436" t="str">
        <f>VLOOKUP(A1674,Register!B:E,4,FALSE)</f>
        <v>#N/A</v>
      </c>
      <c r="I1674" s="129"/>
      <c r="J1674" s="270"/>
      <c r="K1674" s="270"/>
      <c r="L1674" s="270"/>
      <c r="M1674" s="270"/>
      <c r="N1674" s="270"/>
      <c r="O1674" s="270"/>
      <c r="P1674" s="270"/>
      <c r="Q1674" s="270"/>
      <c r="R1674" s="270"/>
      <c r="S1674" s="270"/>
      <c r="T1674" s="270"/>
      <c r="U1674" s="270"/>
      <c r="V1674" s="270"/>
      <c r="W1674" s="270"/>
      <c r="X1674" s="270"/>
      <c r="Y1674" s="270"/>
      <c r="Z1674" s="270"/>
    </row>
  </sheetData>
  <mergeCells count="1">
    <mergeCell ref="C1:I1"/>
  </mergeCells>
  <printOptions/>
  <pageMargins bottom="0.75" footer="0.0" header="0.0" left="0.7" right="0.7" top="0.75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 fitToPage="1"/>
  </sheetPr>
  <sheetViews>
    <sheetView workbookViewId="0"/>
  </sheetViews>
  <sheetFormatPr customHeight="1" defaultColWidth="14.43" defaultRowHeight="15.0"/>
  <cols>
    <col customWidth="1" min="1" max="1" width="22.57"/>
    <col customWidth="1" min="2" max="2" width="11.29"/>
    <col customWidth="1" min="3" max="3" width="9.71"/>
    <col customWidth="1" min="4" max="4" width="21.43"/>
    <col customWidth="1" min="5" max="5" width="13.29"/>
    <col customWidth="1" min="6" max="6" width="29.57"/>
    <col customWidth="1" min="7" max="26" width="9.14"/>
  </cols>
  <sheetData>
    <row r="1" ht="27.0" customHeight="1">
      <c r="A1" s="542" t="str">
        <f>VLOOKUP(A2,'Tech. sheet (2)'!A:S,18,FALSE)</f>
        <v>L-838-941,7-200TH550S2828-RAS-21EK05</v>
      </c>
      <c r="B1" s="75"/>
      <c r="C1" s="75"/>
      <c r="D1" s="72"/>
      <c r="E1" s="543" t="str">
        <f>VLOOKUP(A1,'Tech. sheet (2)'!$R:$S,2,0)</f>
        <v>UA0011676</v>
      </c>
      <c r="F1" s="544" t="s">
        <v>3354</v>
      </c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0"/>
      <c r="Z1" s="270"/>
    </row>
    <row r="2" ht="21.0" customHeight="1">
      <c r="A2" s="545" t="str">
        <f>VLOOKUP(C5,Register!B1:I10972,3,FALSE)</f>
        <v>OT99-21EK05 RAS 203XQ</v>
      </c>
      <c r="B2" s="9"/>
      <c r="C2" s="546" t="s">
        <v>3355</v>
      </c>
      <c r="D2" s="7"/>
      <c r="E2" s="547" t="s">
        <v>3242</v>
      </c>
      <c r="F2" s="548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270"/>
    </row>
    <row r="3" ht="60.0" customHeight="1">
      <c r="A3" s="17"/>
      <c r="B3" s="13"/>
      <c r="C3" s="549" t="s">
        <v>3356</v>
      </c>
      <c r="D3" s="276"/>
      <c r="E3" s="550"/>
      <c r="F3" s="551" t="s">
        <v>3357</v>
      </c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  <c r="X3" s="270"/>
      <c r="Y3" s="270"/>
      <c r="Z3" s="270"/>
    </row>
    <row r="4" ht="24.75" customHeight="1">
      <c r="A4" s="552" t="str">
        <f>VLOOKUP(A2,'Tech. sheet (2)'!$A:$D,4,0)</f>
        <v>UA0011675</v>
      </c>
      <c r="B4" s="34"/>
      <c r="C4" s="553" t="s">
        <v>0</v>
      </c>
      <c r="D4" s="13"/>
      <c r="E4" s="554" t="s">
        <v>3358</v>
      </c>
      <c r="F4" s="555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</row>
    <row r="5" ht="45.75" customHeight="1">
      <c r="A5" s="556" t="str">
        <f>VLOOKUP(A2,'Tech. sheet (2)'!A:S,12,FALSE)</f>
        <v>21EK05</v>
      </c>
      <c r="B5" s="119"/>
      <c r="C5" s="557" t="s">
        <v>3195</v>
      </c>
      <c r="D5" s="102"/>
      <c r="E5" s="17"/>
      <c r="F5" s="13"/>
      <c r="G5" s="398"/>
      <c r="H5" s="558"/>
      <c r="I5" s="398"/>
      <c r="J5" s="398"/>
      <c r="K5" s="398"/>
      <c r="L5" s="398"/>
      <c r="M5" s="398"/>
      <c r="N5" s="398"/>
      <c r="O5" s="398"/>
      <c r="P5" s="398"/>
      <c r="Q5" s="398"/>
      <c r="R5" s="398"/>
      <c r="S5" s="398"/>
      <c r="T5" s="398"/>
      <c r="U5" s="398"/>
      <c r="V5" s="398"/>
      <c r="W5" s="398"/>
      <c r="X5" s="398"/>
      <c r="Y5" s="398"/>
      <c r="Z5" s="398"/>
    </row>
    <row r="6" ht="18.0" customHeight="1">
      <c r="A6" s="559" t="s">
        <v>3265</v>
      </c>
      <c r="B6" s="559" t="s">
        <v>11</v>
      </c>
      <c r="C6" s="560"/>
      <c r="D6" s="13"/>
      <c r="E6" s="561" t="s">
        <v>3359</v>
      </c>
      <c r="F6" s="9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</row>
    <row r="7" ht="18.0" customHeight="1">
      <c r="A7" s="562"/>
      <c r="B7" s="563"/>
      <c r="C7" s="564"/>
      <c r="D7" s="72"/>
      <c r="E7" s="565">
        <v>1.0</v>
      </c>
      <c r="F7" s="102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</row>
    <row r="8" ht="18.0" customHeight="1">
      <c r="A8" s="566"/>
      <c r="B8" s="567"/>
      <c r="C8" s="568"/>
      <c r="D8" s="104"/>
      <c r="E8" s="569">
        <f t="shared" ref="E8:E12" si="1">E7+1</f>
        <v>2</v>
      </c>
      <c r="F8" s="11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</row>
    <row r="9" ht="18.0" customHeight="1">
      <c r="A9" s="566"/>
      <c r="B9" s="567"/>
      <c r="C9" s="568" t="s">
        <v>3332</v>
      </c>
      <c r="D9" s="104"/>
      <c r="E9" s="569">
        <f t="shared" si="1"/>
        <v>3</v>
      </c>
      <c r="F9" s="11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</row>
    <row r="10" ht="18.0" customHeight="1">
      <c r="A10" s="570"/>
      <c r="B10" s="571"/>
      <c r="C10" s="572"/>
      <c r="D10" s="104"/>
      <c r="E10" s="569">
        <f t="shared" si="1"/>
        <v>4</v>
      </c>
      <c r="F10" s="11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</row>
    <row r="11" ht="18.0" customHeight="1">
      <c r="A11" s="570"/>
      <c r="B11" s="571"/>
      <c r="C11" s="572"/>
      <c r="D11" s="104"/>
      <c r="E11" s="569">
        <f t="shared" si="1"/>
        <v>5</v>
      </c>
      <c r="F11" s="110"/>
      <c r="G11" s="270"/>
      <c r="H11" s="270"/>
      <c r="I11" s="270"/>
      <c r="J11" s="270"/>
      <c r="K11" s="270"/>
      <c r="L11" s="270"/>
      <c r="M11" s="270"/>
      <c r="N11" s="270"/>
      <c r="O11" s="270"/>
      <c r="P11" s="270"/>
      <c r="Q11" s="270"/>
      <c r="R11" s="270"/>
      <c r="S11" s="270"/>
      <c r="T11" s="270"/>
      <c r="U11" s="270"/>
      <c r="V11" s="270"/>
      <c r="W11" s="270"/>
      <c r="X11" s="270"/>
      <c r="Y11" s="270"/>
      <c r="Z11" s="270"/>
    </row>
    <row r="12" ht="18.0" customHeight="1">
      <c r="A12" s="573"/>
      <c r="B12" s="574"/>
      <c r="C12" s="575"/>
      <c r="D12" s="62"/>
      <c r="E12" s="576">
        <f t="shared" si="1"/>
        <v>6</v>
      </c>
      <c r="F12" s="119"/>
      <c r="G12" s="270"/>
      <c r="H12" s="270"/>
      <c r="I12" s="270"/>
      <c r="J12" s="270"/>
      <c r="K12" s="270"/>
      <c r="L12" s="270"/>
      <c r="M12" s="270"/>
      <c r="N12" s="270"/>
      <c r="O12" s="270"/>
      <c r="P12" s="270"/>
      <c r="Q12" s="270"/>
      <c r="R12" s="270"/>
      <c r="S12" s="270"/>
      <c r="T12" s="270"/>
      <c r="U12" s="270"/>
      <c r="V12" s="270"/>
      <c r="W12" s="270"/>
      <c r="X12" s="270"/>
      <c r="Y12" s="270"/>
      <c r="Z12" s="270"/>
    </row>
    <row r="13" ht="30.75" customHeight="1">
      <c r="A13" s="577" t="s">
        <v>3360</v>
      </c>
      <c r="B13" s="578">
        <f>VLOOKUP(A2,'Tech. sheet (2)'!A:T,20,FALSE)</f>
        <v>40425</v>
      </c>
      <c r="C13" s="276"/>
      <c r="D13" s="579" t="s">
        <v>3361</v>
      </c>
      <c r="E13" s="5"/>
      <c r="F13" s="580" t="s">
        <v>3362</v>
      </c>
      <c r="G13" s="323"/>
      <c r="H13" s="270"/>
      <c r="I13" s="270"/>
      <c r="J13" s="270"/>
      <c r="K13" s="270"/>
      <c r="L13" s="270"/>
      <c r="M13" s="270"/>
      <c r="N13" s="270"/>
      <c r="O13" s="270"/>
      <c r="P13" s="270"/>
      <c r="Q13" s="270"/>
      <c r="R13" s="270"/>
      <c r="S13" s="270"/>
      <c r="T13" s="270"/>
      <c r="U13" s="270"/>
      <c r="V13" s="270"/>
      <c r="W13" s="270"/>
      <c r="X13" s="270"/>
      <c r="Y13" s="270"/>
      <c r="Z13" s="270"/>
    </row>
    <row r="14">
      <c r="A14" s="581" t="s">
        <v>3363</v>
      </c>
      <c r="B14" s="582"/>
      <c r="C14" s="52"/>
      <c r="D14" s="52"/>
      <c r="E14" s="52"/>
      <c r="F14" s="52"/>
      <c r="G14" s="323"/>
      <c r="H14" s="270"/>
      <c r="I14" s="270"/>
      <c r="J14" s="270"/>
      <c r="K14" s="270"/>
      <c r="L14" s="270"/>
      <c r="M14" s="270"/>
      <c r="N14" s="270"/>
      <c r="O14" s="270"/>
      <c r="P14" s="270"/>
      <c r="Q14" s="270"/>
      <c r="R14" s="270"/>
      <c r="S14" s="270"/>
      <c r="T14" s="270"/>
      <c r="U14" s="270"/>
      <c r="V14" s="270"/>
      <c r="W14" s="270"/>
      <c r="X14" s="270"/>
      <c r="Y14" s="270"/>
      <c r="Z14" s="270"/>
    </row>
    <row r="15">
      <c r="A15" s="583"/>
      <c r="B15" s="583"/>
      <c r="C15" s="583"/>
      <c r="D15" s="583"/>
      <c r="E15" s="583"/>
      <c r="F15" s="583"/>
      <c r="G15" s="270"/>
      <c r="H15" s="270"/>
      <c r="I15" s="270"/>
      <c r="J15" s="270"/>
      <c r="K15" s="270"/>
      <c r="L15" s="270"/>
      <c r="M15" s="270"/>
      <c r="N15" s="270"/>
      <c r="O15" s="270"/>
      <c r="P15" s="270"/>
      <c r="Q15" s="270"/>
      <c r="R15" s="270"/>
      <c r="S15" s="270"/>
      <c r="T15" s="270"/>
      <c r="U15" s="270"/>
      <c r="V15" s="270"/>
      <c r="W15" s="270"/>
      <c r="X15" s="270"/>
      <c r="Y15" s="270"/>
      <c r="Z15" s="270"/>
    </row>
    <row r="16" ht="23.25" customHeight="1">
      <c r="A16" s="584"/>
      <c r="B16" s="584"/>
      <c r="C16" s="584"/>
      <c r="D16" s="584"/>
      <c r="E16" s="584"/>
      <c r="F16" s="584"/>
      <c r="G16" s="270"/>
      <c r="H16" s="270"/>
      <c r="I16" s="270"/>
      <c r="J16" s="270"/>
      <c r="K16" s="270"/>
      <c r="L16" s="270"/>
      <c r="M16" s="270"/>
      <c r="N16" s="270"/>
      <c r="O16" s="270"/>
      <c r="P16" s="270"/>
      <c r="Q16" s="270"/>
      <c r="R16" s="270"/>
      <c r="S16" s="270"/>
      <c r="T16" s="270"/>
      <c r="U16" s="270"/>
      <c r="V16" s="270"/>
      <c r="W16" s="270"/>
      <c r="X16" s="270"/>
      <c r="Y16" s="270"/>
      <c r="Z16" s="270"/>
    </row>
    <row r="17" ht="23.25" customHeight="1">
      <c r="A17" s="583"/>
      <c r="B17" s="583"/>
      <c r="C17" s="583"/>
      <c r="D17" s="583"/>
      <c r="E17" s="583"/>
      <c r="F17" s="583"/>
      <c r="G17" s="270"/>
      <c r="H17" s="270"/>
      <c r="I17" s="270"/>
      <c r="J17" s="270"/>
      <c r="K17" s="270"/>
      <c r="L17" s="270"/>
      <c r="M17" s="270"/>
      <c r="N17" s="270"/>
      <c r="O17" s="270"/>
      <c r="P17" s="270"/>
      <c r="Q17" s="270"/>
      <c r="R17" s="270"/>
      <c r="S17" s="270"/>
      <c r="T17" s="270"/>
      <c r="U17" s="270"/>
      <c r="V17" s="270"/>
      <c r="W17" s="270"/>
      <c r="X17" s="270"/>
      <c r="Y17" s="270"/>
      <c r="Z17" s="270"/>
    </row>
    <row r="18" ht="23.25" customHeight="1">
      <c r="A18" s="583"/>
      <c r="B18" s="583"/>
      <c r="C18" s="583"/>
      <c r="D18" s="583"/>
      <c r="E18" s="583"/>
      <c r="F18" s="583"/>
      <c r="G18" s="2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270"/>
      <c r="T18" s="270"/>
      <c r="U18" s="270"/>
      <c r="V18" s="270"/>
      <c r="W18" s="270"/>
      <c r="X18" s="270"/>
      <c r="Y18" s="270"/>
      <c r="Z18" s="270"/>
    </row>
    <row r="19" ht="27.0" customHeight="1">
      <c r="A19" s="542" t="str">
        <f t="shared" ref="A19:A20" si="2">A1</f>
        <v>L-838-941,7-200TH550S2828-RAS-21EK05</v>
      </c>
      <c r="B19" s="75"/>
      <c r="C19" s="75"/>
      <c r="D19" s="72"/>
      <c r="E19" s="543" t="str">
        <f>E1</f>
        <v>UA0011676</v>
      </c>
      <c r="F19" s="544" t="s">
        <v>3354</v>
      </c>
      <c r="G19" s="270"/>
      <c r="H19" s="270"/>
      <c r="I19" s="270"/>
      <c r="J19" s="270"/>
      <c r="K19" s="270"/>
      <c r="L19" s="270"/>
      <c r="M19" s="270"/>
      <c r="N19" s="270"/>
      <c r="O19" s="270"/>
      <c r="P19" s="270"/>
      <c r="Q19" s="270"/>
      <c r="R19" s="270"/>
      <c r="S19" s="270"/>
      <c r="T19" s="270"/>
      <c r="U19" s="270"/>
      <c r="V19" s="270"/>
      <c r="W19" s="270"/>
      <c r="X19" s="270"/>
      <c r="Y19" s="270"/>
      <c r="Z19" s="270"/>
    </row>
    <row r="20" ht="21.0" customHeight="1">
      <c r="A20" s="585" t="str">
        <f t="shared" si="2"/>
        <v>OT99-21EK05 RAS 203XQ</v>
      </c>
      <c r="B20" s="34"/>
      <c r="C20" s="586" t="str">
        <f t="shared" ref="C20:C21" si="3">C2</f>
        <v>Палета №</v>
      </c>
      <c r="E20" s="587" t="s">
        <v>3242</v>
      </c>
      <c r="F20" s="588"/>
      <c r="G20" s="270"/>
      <c r="H20" s="270"/>
      <c r="I20" s="270"/>
      <c r="J20" s="270"/>
      <c r="K20" s="270"/>
      <c r="L20" s="270"/>
      <c r="M20" s="270"/>
      <c r="N20" s="270"/>
      <c r="O20" s="270"/>
      <c r="P20" s="270"/>
      <c r="Q20" s="270"/>
      <c r="R20" s="270"/>
      <c r="S20" s="270"/>
      <c r="T20" s="270"/>
      <c r="U20" s="270"/>
      <c r="V20" s="270"/>
      <c r="W20" s="270"/>
      <c r="X20" s="270"/>
      <c r="Y20" s="270"/>
      <c r="Z20" s="270"/>
    </row>
    <row r="21" ht="63.0" customHeight="1">
      <c r="A21" s="17"/>
      <c r="B21" s="13"/>
      <c r="C21" s="589" t="str">
        <f t="shared" si="3"/>
        <v>1683/</v>
      </c>
      <c r="D21" s="276"/>
      <c r="E21" s="550"/>
      <c r="F21" s="551" t="s">
        <v>3357</v>
      </c>
      <c r="G21" s="270"/>
      <c r="H21" s="270"/>
      <c r="I21" s="270"/>
      <c r="J21" s="270"/>
      <c r="K21" s="270"/>
      <c r="L21" s="270"/>
      <c r="M21" s="270"/>
      <c r="N21" s="270"/>
      <c r="O21" s="270"/>
      <c r="P21" s="270"/>
      <c r="Q21" s="270"/>
      <c r="R21" s="270"/>
      <c r="S21" s="270"/>
      <c r="T21" s="270"/>
      <c r="U21" s="270"/>
      <c r="V21" s="270"/>
      <c r="W21" s="270"/>
      <c r="X21" s="270"/>
      <c r="Y21" s="270"/>
      <c r="Z21" s="270"/>
    </row>
    <row r="22" ht="24.75" customHeight="1">
      <c r="A22" s="590" t="str">
        <f t="shared" ref="A22:A23" si="4">A4</f>
        <v>UA0011675</v>
      </c>
      <c r="B22" s="34"/>
      <c r="C22" s="591" t="s">
        <v>0</v>
      </c>
      <c r="D22" s="5"/>
      <c r="E22" s="554" t="str">
        <f>E4</f>
        <v>PRL99</v>
      </c>
      <c r="F22" s="555"/>
      <c r="G22" s="270"/>
      <c r="H22" s="270"/>
      <c r="I22" s="270"/>
      <c r="J22" s="270"/>
      <c r="K22" s="270"/>
      <c r="L22" s="270"/>
      <c r="M22" s="270"/>
      <c r="N22" s="270"/>
      <c r="O22" s="270"/>
      <c r="P22" s="270"/>
      <c r="Q22" s="270"/>
      <c r="R22" s="270"/>
      <c r="S22" s="270"/>
      <c r="T22" s="270"/>
      <c r="U22" s="270"/>
      <c r="V22" s="270"/>
      <c r="W22" s="270"/>
      <c r="X22" s="270"/>
      <c r="Y22" s="270"/>
      <c r="Z22" s="270"/>
    </row>
    <row r="23" ht="43.5" customHeight="1">
      <c r="A23" s="592" t="str">
        <f t="shared" si="4"/>
        <v>21EK05</v>
      </c>
      <c r="B23" s="9"/>
      <c r="C23" s="593" t="str">
        <f t="shared" ref="C23:C24" si="5">C5</f>
        <v>DEV240991683</v>
      </c>
      <c r="D23" s="5"/>
      <c r="E23" s="17"/>
      <c r="F23" s="13"/>
      <c r="G23" s="270"/>
      <c r="H23" s="270"/>
      <c r="I23" s="270"/>
      <c r="J23" s="270"/>
      <c r="K23" s="270"/>
      <c r="L23" s="270"/>
      <c r="M23" s="270"/>
      <c r="N23" s="270"/>
      <c r="O23" s="270"/>
      <c r="P23" s="270"/>
      <c r="Q23" s="270"/>
      <c r="R23" s="270"/>
      <c r="S23" s="270"/>
      <c r="T23" s="270"/>
      <c r="U23" s="270"/>
      <c r="V23" s="270"/>
      <c r="W23" s="270"/>
      <c r="X23" s="270"/>
      <c r="Y23" s="270"/>
      <c r="Z23" s="270"/>
    </row>
    <row r="24" ht="18.0" customHeight="1">
      <c r="A24" s="559" t="s">
        <v>3265</v>
      </c>
      <c r="B24" s="559" t="s">
        <v>11</v>
      </c>
      <c r="C24" s="560" t="str">
        <f t="shared" si="5"/>
        <v/>
      </c>
      <c r="D24" s="13"/>
      <c r="E24" s="561" t="s">
        <v>3359</v>
      </c>
      <c r="F24" s="9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270"/>
      <c r="S24" s="270"/>
      <c r="T24" s="270"/>
      <c r="U24" s="270"/>
      <c r="V24" s="270"/>
      <c r="W24" s="270"/>
      <c r="X24" s="270"/>
      <c r="Y24" s="270"/>
      <c r="Z24" s="270"/>
    </row>
    <row r="25" ht="18.0" customHeight="1">
      <c r="A25" s="562"/>
      <c r="B25" s="563"/>
      <c r="C25" s="564"/>
      <c r="D25" s="72"/>
      <c r="E25" s="594">
        <v>1.0</v>
      </c>
      <c r="F25" s="102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270"/>
      <c r="T25" s="270"/>
      <c r="U25" s="270"/>
      <c r="V25" s="270"/>
      <c r="W25" s="270"/>
      <c r="X25" s="270"/>
      <c r="Y25" s="270"/>
      <c r="Z25" s="270"/>
    </row>
    <row r="26" ht="18.0" customHeight="1">
      <c r="A26" s="566"/>
      <c r="B26" s="567"/>
      <c r="C26" s="568"/>
      <c r="D26" s="104"/>
      <c r="E26" s="569">
        <f t="shared" ref="E26:E30" si="6">E25+1</f>
        <v>2</v>
      </c>
      <c r="F26" s="11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270"/>
      <c r="S26" s="270"/>
      <c r="T26" s="270"/>
      <c r="U26" s="270"/>
      <c r="V26" s="270"/>
      <c r="W26" s="270"/>
      <c r="X26" s="270"/>
      <c r="Y26" s="270"/>
      <c r="Z26" s="270"/>
    </row>
    <row r="27" ht="18.0" customHeight="1">
      <c r="A27" s="566"/>
      <c r="B27" s="567"/>
      <c r="C27" s="568"/>
      <c r="D27" s="104"/>
      <c r="E27" s="569">
        <f t="shared" si="6"/>
        <v>3</v>
      </c>
      <c r="F27" s="11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270"/>
      <c r="S27" s="270"/>
      <c r="T27" s="270"/>
      <c r="U27" s="270"/>
      <c r="V27" s="270"/>
      <c r="W27" s="270"/>
      <c r="X27" s="270"/>
      <c r="Y27" s="270"/>
      <c r="Z27" s="270"/>
    </row>
    <row r="28" ht="18.0" customHeight="1">
      <c r="A28" s="570"/>
      <c r="B28" s="571"/>
      <c r="C28" s="572"/>
      <c r="D28" s="104"/>
      <c r="E28" s="569">
        <f t="shared" si="6"/>
        <v>4</v>
      </c>
      <c r="F28" s="110"/>
      <c r="G28" s="270"/>
      <c r="H28" s="270"/>
      <c r="I28" s="270"/>
      <c r="J28" s="270"/>
      <c r="K28" s="270"/>
      <c r="L28" s="270"/>
      <c r="M28" s="270"/>
      <c r="N28" s="270"/>
      <c r="O28" s="270"/>
      <c r="P28" s="270"/>
      <c r="Q28" s="270"/>
      <c r="R28" s="270"/>
      <c r="S28" s="270"/>
      <c r="T28" s="270"/>
      <c r="U28" s="270"/>
      <c r="V28" s="270"/>
      <c r="W28" s="270"/>
      <c r="X28" s="270"/>
      <c r="Y28" s="270"/>
      <c r="Z28" s="270"/>
    </row>
    <row r="29" ht="18.0" customHeight="1">
      <c r="A29" s="570"/>
      <c r="B29" s="571"/>
      <c r="C29" s="572"/>
      <c r="D29" s="104"/>
      <c r="E29" s="569">
        <f t="shared" si="6"/>
        <v>5</v>
      </c>
      <c r="F29" s="110"/>
      <c r="G29" s="270"/>
      <c r="H29" s="270"/>
      <c r="I29" s="270"/>
      <c r="J29" s="270"/>
      <c r="K29" s="270"/>
      <c r="L29" s="270"/>
      <c r="M29" s="270"/>
      <c r="N29" s="270"/>
      <c r="O29" s="270"/>
      <c r="P29" s="270"/>
      <c r="Q29" s="270"/>
      <c r="R29" s="270"/>
      <c r="S29" s="270"/>
      <c r="T29" s="270"/>
      <c r="U29" s="270"/>
      <c r="V29" s="270"/>
      <c r="W29" s="270"/>
      <c r="X29" s="270"/>
      <c r="Y29" s="270"/>
      <c r="Z29" s="270"/>
    </row>
    <row r="30" ht="18.0" customHeight="1">
      <c r="A30" s="573"/>
      <c r="B30" s="574"/>
      <c r="C30" s="575"/>
      <c r="D30" s="62"/>
      <c r="E30" s="576">
        <f t="shared" si="6"/>
        <v>6</v>
      </c>
      <c r="F30" s="119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</row>
    <row r="31" ht="28.5" customHeight="1">
      <c r="A31" s="577" t="s">
        <v>3360</v>
      </c>
      <c r="B31" s="578">
        <f>B13</f>
        <v>40425</v>
      </c>
      <c r="C31" s="276"/>
      <c r="D31" s="579" t="s">
        <v>3364</v>
      </c>
      <c r="E31" s="5"/>
      <c r="F31" s="580" t="s">
        <v>3362</v>
      </c>
      <c r="G31" s="270"/>
      <c r="H31" s="270"/>
      <c r="I31" s="270"/>
      <c r="J31" s="270"/>
      <c r="K31" s="270"/>
      <c r="L31" s="270"/>
      <c r="M31" s="270"/>
      <c r="N31" s="270"/>
      <c r="O31" s="270"/>
      <c r="P31" s="270"/>
      <c r="Q31" s="270"/>
      <c r="R31" s="270"/>
      <c r="S31" s="270"/>
      <c r="T31" s="270"/>
      <c r="U31" s="270"/>
      <c r="V31" s="270"/>
      <c r="W31" s="270"/>
      <c r="X31" s="270"/>
      <c r="Y31" s="270"/>
      <c r="Z31" s="270"/>
    </row>
    <row r="32" ht="15.75" customHeight="1">
      <c r="A32" s="581" t="s">
        <v>3363</v>
      </c>
      <c r="B32" s="582"/>
      <c r="C32" s="52"/>
      <c r="D32" s="52"/>
      <c r="E32" s="52"/>
      <c r="F32" s="52"/>
      <c r="G32" s="2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270"/>
      <c r="T32" s="270"/>
      <c r="U32" s="270"/>
      <c r="V32" s="270"/>
      <c r="W32" s="270"/>
      <c r="X32" s="270"/>
      <c r="Y32" s="270"/>
      <c r="Z32" s="270"/>
    </row>
    <row r="33" ht="15.75" customHeight="1">
      <c r="A33" s="586"/>
      <c r="B33" s="586"/>
      <c r="C33" s="586"/>
      <c r="D33" s="595"/>
      <c r="E33" s="586"/>
      <c r="G33" s="270"/>
      <c r="H33" s="270"/>
      <c r="I33" s="270"/>
      <c r="J33" s="270"/>
      <c r="K33" s="270"/>
      <c r="L33" s="270"/>
      <c r="M33" s="270"/>
      <c r="N33" s="270"/>
      <c r="O33" s="270"/>
      <c r="P33" s="270"/>
      <c r="Q33" s="270"/>
      <c r="R33" s="270"/>
      <c r="S33" s="270"/>
      <c r="T33" s="270"/>
      <c r="U33" s="270"/>
      <c r="V33" s="270"/>
      <c r="W33" s="270"/>
      <c r="X33" s="270"/>
      <c r="Y33" s="270"/>
      <c r="Z33" s="270"/>
    </row>
    <row r="34" ht="15.75" customHeight="1">
      <c r="A34" s="270"/>
      <c r="B34" s="270"/>
      <c r="C34" s="270"/>
      <c r="D34" s="270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</row>
    <row r="35" ht="15.75" customHeight="1">
      <c r="A35" s="270"/>
      <c r="B35" s="270"/>
      <c r="C35" s="270"/>
      <c r="D35" s="270"/>
      <c r="E35" s="270"/>
      <c r="F35" s="270"/>
      <c r="G35" s="270"/>
      <c r="H35" s="270"/>
      <c r="I35" s="270"/>
      <c r="J35" s="270"/>
      <c r="K35" s="270"/>
      <c r="L35" s="270"/>
      <c r="M35" s="270"/>
      <c r="N35" s="270"/>
      <c r="O35" s="270"/>
      <c r="P35" s="270"/>
      <c r="Q35" s="270"/>
      <c r="R35" s="270"/>
      <c r="S35" s="270"/>
      <c r="T35" s="270"/>
      <c r="U35" s="270"/>
      <c r="V35" s="270"/>
      <c r="W35" s="270"/>
      <c r="X35" s="270"/>
      <c r="Y35" s="270"/>
      <c r="Z35" s="270"/>
    </row>
    <row r="36" ht="15.75" customHeight="1">
      <c r="A36" s="270"/>
      <c r="B36" s="270"/>
      <c r="C36" s="270"/>
      <c r="D36" s="270"/>
      <c r="E36" s="270"/>
      <c r="F36" s="270"/>
      <c r="G36" s="270"/>
      <c r="H36" s="270"/>
      <c r="I36" s="270"/>
      <c r="J36" s="270"/>
      <c r="K36" s="270"/>
      <c r="L36" s="270"/>
      <c r="M36" s="270"/>
      <c r="N36" s="270"/>
      <c r="O36" s="270"/>
      <c r="P36" s="270"/>
      <c r="Q36" s="270"/>
      <c r="R36" s="270"/>
      <c r="S36" s="270"/>
      <c r="T36" s="270"/>
      <c r="U36" s="270"/>
      <c r="V36" s="270"/>
      <c r="W36" s="270"/>
      <c r="X36" s="270"/>
      <c r="Y36" s="270"/>
      <c r="Z36" s="270"/>
    </row>
    <row r="37" ht="15.75" customHeight="1">
      <c r="A37" s="270"/>
      <c r="B37" s="270"/>
      <c r="C37" s="270"/>
      <c r="D37" s="270"/>
      <c r="E37" s="270"/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</row>
    <row r="38" ht="15.75" customHeight="1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</row>
    <row r="39" ht="15.75" customHeight="1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</row>
    <row r="40" ht="15.75" customHeight="1">
      <c r="A40" s="270"/>
      <c r="B40" s="270"/>
      <c r="C40" s="270"/>
      <c r="D40" s="270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</row>
    <row r="41" ht="15.75" customHeight="1">
      <c r="A41" s="270"/>
      <c r="B41" s="270"/>
      <c r="C41" s="270"/>
      <c r="D41" s="270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</row>
    <row r="42" ht="15.75" customHeight="1">
      <c r="A42" s="270"/>
      <c r="B42" s="270"/>
      <c r="C42" s="270"/>
      <c r="D42" s="27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</row>
    <row r="43" ht="15.75" customHeight="1">
      <c r="A43" s="270"/>
      <c r="B43" s="270"/>
      <c r="C43" s="270"/>
      <c r="D43" s="27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</row>
    <row r="44" ht="15.75" customHeight="1">
      <c r="A44" s="270"/>
      <c r="B44" s="270"/>
      <c r="C44" s="270"/>
      <c r="D44" s="27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</row>
    <row r="45" ht="15.75" customHeight="1">
      <c r="A45" s="270"/>
      <c r="B45" s="270"/>
      <c r="C45" s="270"/>
      <c r="D45" s="270"/>
      <c r="E45" s="270"/>
      <c r="F45" s="270"/>
      <c r="G45" s="270"/>
      <c r="H45" s="270"/>
      <c r="I45" s="270"/>
      <c r="J45" s="270"/>
      <c r="K45" s="270"/>
      <c r="L45" s="270"/>
      <c r="M45" s="270"/>
      <c r="N45" s="270"/>
      <c r="O45" s="270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Z45" s="270"/>
    </row>
    <row r="46" ht="15.75" customHeight="1">
      <c r="A46" s="270"/>
      <c r="B46" s="270"/>
      <c r="C46" s="270"/>
      <c r="D46" s="270"/>
      <c r="E46" s="270"/>
      <c r="F46" s="270"/>
      <c r="G46" s="270"/>
      <c r="H46" s="270"/>
      <c r="I46" s="270"/>
      <c r="J46" s="270"/>
      <c r="K46" s="270"/>
      <c r="L46" s="270"/>
      <c r="M46" s="270"/>
      <c r="N46" s="270"/>
      <c r="O46" s="270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Z46" s="270"/>
    </row>
    <row r="47" ht="15.75" customHeight="1">
      <c r="A47" s="270"/>
      <c r="B47" s="270"/>
      <c r="C47" s="270"/>
      <c r="D47" s="270"/>
      <c r="E47" s="270"/>
      <c r="F47" s="270"/>
      <c r="G47" s="270"/>
      <c r="H47" s="270"/>
      <c r="I47" s="270"/>
      <c r="J47" s="270"/>
      <c r="K47" s="270"/>
      <c r="L47" s="270"/>
      <c r="M47" s="270"/>
      <c r="N47" s="270"/>
      <c r="O47" s="270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Z47" s="270"/>
    </row>
    <row r="48" ht="15.75" customHeight="1">
      <c r="A48" s="270"/>
      <c r="B48" s="270"/>
      <c r="C48" s="270"/>
      <c r="D48" s="270"/>
      <c r="E48" s="270"/>
      <c r="F48" s="270"/>
      <c r="G48" s="270"/>
      <c r="H48" s="270"/>
      <c r="I48" s="270"/>
      <c r="J48" s="270"/>
      <c r="K48" s="270"/>
      <c r="L48" s="270"/>
      <c r="M48" s="270"/>
      <c r="N48" s="270"/>
      <c r="O48" s="270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Z48" s="270"/>
    </row>
    <row r="49" ht="15.75" customHeight="1">
      <c r="A49" s="270"/>
      <c r="B49" s="270"/>
      <c r="C49" s="270"/>
      <c r="D49" s="270"/>
      <c r="E49" s="270"/>
      <c r="F49" s="270"/>
      <c r="G49" s="270"/>
      <c r="H49" s="270"/>
      <c r="I49" s="270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Z49" s="270"/>
    </row>
    <row r="50" ht="15.75" customHeight="1">
      <c r="A50" s="270"/>
      <c r="B50" s="270"/>
      <c r="C50" s="270"/>
      <c r="D50" s="270"/>
      <c r="E50" s="270"/>
      <c r="F50" s="270"/>
      <c r="G50" s="270"/>
      <c r="H50" s="270"/>
      <c r="I50" s="270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Z50" s="270"/>
    </row>
    <row r="51" ht="15.75" customHeight="1">
      <c r="A51" s="270"/>
      <c r="B51" s="270"/>
      <c r="C51" s="270"/>
      <c r="D51" s="270"/>
      <c r="E51" s="270"/>
      <c r="F51" s="270"/>
      <c r="G51" s="270"/>
      <c r="H51" s="270"/>
      <c r="I51" s="270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Z51" s="270"/>
    </row>
    <row r="52" ht="15.75" customHeight="1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Z52" s="270"/>
    </row>
    <row r="53" ht="15.75" customHeight="1">
      <c r="A53" s="270"/>
      <c r="B53" s="270"/>
      <c r="C53" s="270"/>
      <c r="D53" s="270"/>
      <c r="E53" s="270"/>
      <c r="F53" s="270"/>
      <c r="G53" s="270"/>
      <c r="H53" s="270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Z53" s="270"/>
    </row>
    <row r="54" ht="15.75" customHeight="1">
      <c r="A54" s="27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</row>
    <row r="55" ht="15.75" customHeight="1">
      <c r="A55" s="270"/>
      <c r="B55" s="270"/>
      <c r="C55" s="270"/>
      <c r="D55" s="270"/>
      <c r="E55" s="270"/>
      <c r="F55" s="270"/>
      <c r="G55" s="270"/>
      <c r="H55" s="270"/>
      <c r="I55" s="270"/>
      <c r="J55" s="270"/>
      <c r="K55" s="270"/>
      <c r="L55" s="270"/>
      <c r="M55" s="270"/>
      <c r="N55" s="270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Z55" s="270"/>
    </row>
    <row r="56" ht="15.75" customHeight="1">
      <c r="A56" s="270"/>
      <c r="B56" s="270"/>
      <c r="C56" s="270"/>
      <c r="D56" s="270"/>
      <c r="E56" s="270"/>
      <c r="F56" s="270"/>
      <c r="G56" s="270"/>
      <c r="H56" s="270"/>
      <c r="I56" s="270"/>
      <c r="J56" s="270"/>
      <c r="K56" s="270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Z56" s="270"/>
    </row>
    <row r="57" ht="15.75" customHeight="1">
      <c r="A57" s="270"/>
      <c r="B57" s="270"/>
      <c r="C57" s="270"/>
      <c r="D57" s="270"/>
      <c r="E57" s="270"/>
      <c r="F57" s="270"/>
      <c r="G57" s="270"/>
      <c r="H57" s="270"/>
      <c r="I57" s="270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Z57" s="270"/>
    </row>
    <row r="58" ht="15.75" customHeight="1">
      <c r="A58" s="270"/>
      <c r="B58" s="270"/>
      <c r="C58" s="270"/>
      <c r="D58" s="270"/>
      <c r="E58" s="270"/>
      <c r="F58" s="270"/>
      <c r="G58" s="270"/>
      <c r="H58" s="270"/>
      <c r="I58" s="270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Z58" s="270"/>
    </row>
    <row r="59" ht="15.75" customHeight="1">
      <c r="A59" s="270"/>
      <c r="B59" s="270"/>
      <c r="C59" s="270"/>
      <c r="D59" s="270"/>
      <c r="E59" s="270"/>
      <c r="F59" s="270"/>
      <c r="G59" s="270"/>
      <c r="H59" s="270"/>
      <c r="I59" s="270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Z59" s="270"/>
    </row>
    <row r="60" ht="15.75" customHeight="1">
      <c r="A60" s="270"/>
      <c r="B60" s="270"/>
      <c r="C60" s="270"/>
      <c r="D60" s="270"/>
      <c r="E60" s="270"/>
      <c r="F60" s="270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Z60" s="270"/>
    </row>
    <row r="61" ht="15.75" customHeight="1">
      <c r="A61" s="270"/>
      <c r="B61" s="270"/>
      <c r="C61" s="270"/>
      <c r="D61" s="270"/>
      <c r="E61" s="270"/>
      <c r="F61" s="270"/>
      <c r="G61" s="270"/>
      <c r="H61" s="270"/>
      <c r="I61" s="270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Z61" s="270"/>
    </row>
    <row r="62" ht="15.75" customHeight="1">
      <c r="A62" s="270"/>
      <c r="B62" s="270"/>
      <c r="C62" s="270"/>
      <c r="D62" s="270"/>
      <c r="E62" s="270"/>
      <c r="F62" s="270"/>
      <c r="G62" s="270"/>
      <c r="H62" s="270"/>
      <c r="I62" s="270"/>
      <c r="J62" s="270"/>
      <c r="K62" s="270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Z62" s="270"/>
    </row>
    <row r="63" ht="15.75" customHeight="1">
      <c r="A63" s="270"/>
      <c r="B63" s="270"/>
      <c r="C63" s="270"/>
      <c r="D63" s="270"/>
      <c r="E63" s="270"/>
      <c r="F63" s="270"/>
      <c r="G63" s="270"/>
      <c r="H63" s="270"/>
      <c r="I63" s="270"/>
      <c r="J63" s="270"/>
      <c r="K63" s="270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Z63" s="270"/>
    </row>
    <row r="64" ht="15.75" customHeight="1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Z64" s="270"/>
    </row>
    <row r="65" ht="15.75" customHeight="1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270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Z65" s="270"/>
    </row>
    <row r="66" ht="15.75" customHeight="1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Z66" s="270"/>
    </row>
    <row r="67" ht="15.75" customHeight="1">
      <c r="A67" s="270"/>
      <c r="B67" s="270"/>
      <c r="C67" s="270"/>
      <c r="D67" s="270"/>
      <c r="E67" s="270"/>
      <c r="F67" s="270"/>
      <c r="G67" s="270"/>
      <c r="H67" s="270"/>
      <c r="I67" s="270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270"/>
      <c r="U67" s="270"/>
      <c r="V67" s="270"/>
      <c r="W67" s="270"/>
      <c r="X67" s="270"/>
      <c r="Y67" s="270"/>
      <c r="Z67" s="270"/>
    </row>
    <row r="68" ht="15.75" customHeight="1">
      <c r="A68" s="270"/>
      <c r="B68" s="270"/>
      <c r="C68" s="270"/>
      <c r="D68" s="270"/>
      <c r="E68" s="270"/>
      <c r="F68" s="270"/>
      <c r="G68" s="270"/>
      <c r="H68" s="270"/>
      <c r="I68" s="270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270"/>
      <c r="U68" s="270"/>
      <c r="V68" s="270"/>
      <c r="W68" s="270"/>
      <c r="X68" s="270"/>
      <c r="Y68" s="270"/>
      <c r="Z68" s="270"/>
    </row>
    <row r="69" ht="15.75" customHeight="1">
      <c r="A69" s="270"/>
      <c r="B69" s="270"/>
      <c r="C69" s="270"/>
      <c r="D69" s="270"/>
      <c r="E69" s="270"/>
      <c r="F69" s="270"/>
      <c r="G69" s="270"/>
      <c r="H69" s="270"/>
      <c r="I69" s="270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270"/>
      <c r="U69" s="270"/>
      <c r="V69" s="270"/>
      <c r="W69" s="270"/>
      <c r="X69" s="270"/>
      <c r="Y69" s="270"/>
      <c r="Z69" s="270"/>
    </row>
    <row r="70" ht="15.75" customHeight="1">
      <c r="A70" s="270"/>
      <c r="B70" s="270"/>
      <c r="C70" s="270"/>
      <c r="D70" s="270"/>
      <c r="E70" s="270"/>
      <c r="F70" s="270"/>
      <c r="G70" s="270"/>
      <c r="H70" s="270"/>
      <c r="I70" s="270"/>
      <c r="J70" s="270"/>
      <c r="K70" s="270"/>
      <c r="L70" s="270"/>
      <c r="M70" s="270"/>
      <c r="N70" s="270"/>
      <c r="O70" s="270"/>
      <c r="P70" s="270"/>
      <c r="Q70" s="270"/>
      <c r="R70" s="270"/>
      <c r="S70" s="270"/>
      <c r="T70" s="270"/>
      <c r="U70" s="270"/>
      <c r="V70" s="270"/>
      <c r="W70" s="270"/>
      <c r="X70" s="270"/>
      <c r="Y70" s="270"/>
      <c r="Z70" s="270"/>
    </row>
    <row r="71" ht="15.75" customHeight="1">
      <c r="A71" s="270"/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0"/>
      <c r="Y71" s="270"/>
      <c r="Z71" s="270"/>
    </row>
    <row r="72" ht="15.75" customHeight="1">
      <c r="A72" s="270"/>
      <c r="B72" s="270"/>
      <c r="C72" s="270"/>
      <c r="D72" s="270"/>
      <c r="E72" s="270"/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</row>
    <row r="73" ht="15.75" customHeight="1">
      <c r="A73" s="270"/>
      <c r="B73" s="270"/>
      <c r="C73" s="270"/>
      <c r="D73" s="270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</row>
    <row r="74" ht="15.75" customHeight="1">
      <c r="A74" s="270"/>
      <c r="B74" s="270"/>
      <c r="C74" s="270"/>
      <c r="D74" s="270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</row>
    <row r="75" ht="15.75" customHeight="1">
      <c r="A75" s="270"/>
      <c r="B75" s="270"/>
      <c r="C75" s="270"/>
      <c r="D75" s="270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</row>
    <row r="76" ht="15.75" customHeight="1">
      <c r="A76" s="270"/>
      <c r="B76" s="270"/>
      <c r="C76" s="270"/>
      <c r="D76" s="270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</row>
    <row r="77" ht="15.75" customHeight="1">
      <c r="A77" s="270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</row>
    <row r="78" ht="15.75" customHeight="1">
      <c r="A78" s="270"/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270"/>
      <c r="Z78" s="270"/>
    </row>
    <row r="79" ht="15.75" customHeight="1">
      <c r="A79" s="270"/>
      <c r="B79" s="270"/>
      <c r="C79" s="270"/>
      <c r="D79" s="270"/>
      <c r="E79" s="270"/>
      <c r="F79" s="270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270"/>
      <c r="U79" s="270"/>
      <c r="V79" s="270"/>
      <c r="W79" s="270"/>
      <c r="X79" s="270"/>
      <c r="Y79" s="270"/>
      <c r="Z79" s="270"/>
    </row>
    <row r="80" ht="15.75" customHeight="1">
      <c r="A80" s="270"/>
      <c r="B80" s="270"/>
      <c r="C80" s="270"/>
      <c r="D80" s="270"/>
      <c r="E80" s="270"/>
      <c r="F80" s="270"/>
      <c r="G80" s="270"/>
      <c r="H80" s="270"/>
      <c r="I80" s="270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270"/>
      <c r="U80" s="270"/>
      <c r="V80" s="270"/>
      <c r="W80" s="270"/>
      <c r="X80" s="270"/>
      <c r="Y80" s="270"/>
      <c r="Z80" s="270"/>
    </row>
    <row r="81" ht="15.75" customHeight="1">
      <c r="A81" s="270"/>
      <c r="B81" s="270"/>
      <c r="C81" s="270"/>
      <c r="D81" s="270"/>
      <c r="E81" s="270"/>
      <c r="F81" s="270"/>
      <c r="G81" s="270"/>
      <c r="H81" s="270"/>
      <c r="I81" s="270"/>
      <c r="J81" s="270"/>
      <c r="K81" s="270"/>
      <c r="L81" s="270"/>
      <c r="M81" s="270"/>
      <c r="N81" s="270"/>
      <c r="O81" s="270"/>
      <c r="P81" s="270"/>
      <c r="Q81" s="270"/>
      <c r="R81" s="270"/>
      <c r="S81" s="270"/>
      <c r="T81" s="270"/>
      <c r="U81" s="270"/>
      <c r="V81" s="270"/>
      <c r="W81" s="270"/>
      <c r="X81" s="270"/>
      <c r="Y81" s="270"/>
      <c r="Z81" s="270"/>
    </row>
    <row r="82" ht="15.75" customHeight="1">
      <c r="A82" s="270"/>
      <c r="B82" s="270"/>
      <c r="C82" s="270"/>
      <c r="D82" s="270"/>
      <c r="E82" s="270"/>
      <c r="F82" s="270"/>
      <c r="G82" s="270"/>
      <c r="H82" s="270"/>
      <c r="I82" s="270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270"/>
      <c r="U82" s="270"/>
      <c r="V82" s="270"/>
      <c r="W82" s="270"/>
      <c r="X82" s="270"/>
      <c r="Y82" s="270"/>
      <c r="Z82" s="270"/>
    </row>
    <row r="83" ht="15.75" customHeight="1">
      <c r="A83" s="270"/>
      <c r="B83" s="270"/>
      <c r="C83" s="270"/>
      <c r="D83" s="270"/>
      <c r="E83" s="270"/>
      <c r="F83" s="270"/>
      <c r="G83" s="270"/>
      <c r="H83" s="270"/>
      <c r="I83" s="270"/>
      <c r="J83" s="270"/>
      <c r="K83" s="270"/>
      <c r="L83" s="270"/>
      <c r="M83" s="270"/>
      <c r="N83" s="270"/>
      <c r="O83" s="270"/>
      <c r="P83" s="270"/>
      <c r="Q83" s="270"/>
      <c r="R83" s="270"/>
      <c r="S83" s="270"/>
      <c r="T83" s="270"/>
      <c r="U83" s="270"/>
      <c r="V83" s="270"/>
      <c r="W83" s="270"/>
      <c r="X83" s="270"/>
      <c r="Y83" s="270"/>
      <c r="Z83" s="270"/>
    </row>
    <row r="84" ht="15.75" customHeight="1">
      <c r="A84" s="270"/>
      <c r="B84" s="270"/>
      <c r="C84" s="270"/>
      <c r="D84" s="270"/>
      <c r="E84" s="270"/>
      <c r="F84" s="270"/>
      <c r="G84" s="270"/>
      <c r="H84" s="270"/>
      <c r="I84" s="270"/>
      <c r="J84" s="270"/>
      <c r="K84" s="270"/>
      <c r="L84" s="270"/>
      <c r="M84" s="270"/>
      <c r="N84" s="270"/>
      <c r="O84" s="270"/>
      <c r="P84" s="270"/>
      <c r="Q84" s="270"/>
      <c r="R84" s="270"/>
      <c r="S84" s="270"/>
      <c r="T84" s="270"/>
      <c r="U84" s="270"/>
      <c r="V84" s="270"/>
      <c r="W84" s="270"/>
      <c r="X84" s="270"/>
      <c r="Y84" s="270"/>
      <c r="Z84" s="270"/>
    </row>
    <row r="85" ht="15.75" customHeight="1">
      <c r="A85" s="270"/>
      <c r="B85" s="270"/>
      <c r="C85" s="270"/>
      <c r="D85" s="270"/>
      <c r="E85" s="270"/>
      <c r="F85" s="270"/>
      <c r="G85" s="270"/>
      <c r="H85" s="270"/>
      <c r="I85" s="270"/>
      <c r="J85" s="270"/>
      <c r="K85" s="270"/>
      <c r="L85" s="270"/>
      <c r="M85" s="270"/>
      <c r="N85" s="270"/>
      <c r="O85" s="270"/>
      <c r="P85" s="270"/>
      <c r="Q85" s="270"/>
      <c r="R85" s="270"/>
      <c r="S85" s="270"/>
      <c r="T85" s="270"/>
      <c r="U85" s="270"/>
      <c r="V85" s="270"/>
      <c r="W85" s="270"/>
      <c r="X85" s="270"/>
      <c r="Y85" s="270"/>
      <c r="Z85" s="270"/>
    </row>
    <row r="86" ht="15.75" customHeight="1">
      <c r="A86" s="270"/>
      <c r="B86" s="270"/>
      <c r="C86" s="270"/>
      <c r="D86" s="270"/>
      <c r="E86" s="270"/>
      <c r="F86" s="270"/>
      <c r="G86" s="270"/>
      <c r="H86" s="270"/>
      <c r="I86" s="270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270"/>
      <c r="U86" s="270"/>
      <c r="V86" s="270"/>
      <c r="W86" s="270"/>
      <c r="X86" s="270"/>
      <c r="Y86" s="270"/>
      <c r="Z86" s="270"/>
    </row>
    <row r="87" ht="15.75" customHeight="1">
      <c r="A87" s="27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</row>
    <row r="88" ht="15.75" customHeight="1">
      <c r="A88" s="270"/>
      <c r="B88" s="270"/>
      <c r="C88" s="270"/>
      <c r="D88" s="270"/>
      <c r="E88" s="270"/>
      <c r="F88" s="270"/>
      <c r="G88" s="270"/>
      <c r="H88" s="270"/>
      <c r="I88" s="270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270"/>
      <c r="U88" s="270"/>
      <c r="V88" s="270"/>
      <c r="W88" s="270"/>
      <c r="X88" s="270"/>
      <c r="Y88" s="270"/>
      <c r="Z88" s="270"/>
    </row>
    <row r="89" ht="15.75" customHeight="1">
      <c r="A89" s="270"/>
      <c r="B89" s="270"/>
      <c r="C89" s="270"/>
      <c r="D89" s="270"/>
      <c r="E89" s="270"/>
      <c r="F89" s="270"/>
      <c r="G89" s="270"/>
      <c r="H89" s="270"/>
      <c r="I89" s="270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270"/>
      <c r="U89" s="270"/>
      <c r="V89" s="270"/>
      <c r="W89" s="270"/>
      <c r="X89" s="270"/>
      <c r="Y89" s="270"/>
      <c r="Z89" s="270"/>
    </row>
    <row r="90" ht="15.75" customHeight="1">
      <c r="A90" s="270"/>
      <c r="B90" s="270"/>
      <c r="C90" s="270"/>
      <c r="D90" s="270"/>
      <c r="E90" s="270"/>
      <c r="F90" s="270"/>
      <c r="G90" s="270"/>
      <c r="H90" s="270"/>
      <c r="I90" s="270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270"/>
      <c r="U90" s="270"/>
      <c r="V90" s="270"/>
      <c r="W90" s="270"/>
      <c r="X90" s="270"/>
      <c r="Y90" s="270"/>
      <c r="Z90" s="270"/>
    </row>
    <row r="91" ht="15.75" customHeight="1">
      <c r="A91" s="270"/>
      <c r="B91" s="270"/>
      <c r="C91" s="270"/>
      <c r="D91" s="270"/>
      <c r="E91" s="270"/>
      <c r="F91" s="270"/>
      <c r="G91" s="270"/>
      <c r="H91" s="270"/>
      <c r="I91" s="270"/>
      <c r="J91" s="270"/>
      <c r="K91" s="270"/>
      <c r="L91" s="270"/>
      <c r="M91" s="270"/>
      <c r="N91" s="270"/>
      <c r="O91" s="270"/>
      <c r="P91" s="270"/>
      <c r="Q91" s="270"/>
      <c r="R91" s="270"/>
      <c r="S91" s="270"/>
      <c r="T91" s="270"/>
      <c r="U91" s="270"/>
      <c r="V91" s="270"/>
      <c r="W91" s="270"/>
      <c r="X91" s="270"/>
      <c r="Y91" s="270"/>
      <c r="Z91" s="270"/>
    </row>
    <row r="92" ht="15.75" customHeight="1">
      <c r="A92" s="270"/>
      <c r="B92" s="270"/>
      <c r="C92" s="270"/>
      <c r="D92" s="270"/>
      <c r="E92" s="270"/>
      <c r="F92" s="270"/>
      <c r="G92" s="270"/>
      <c r="H92" s="270"/>
      <c r="I92" s="270"/>
      <c r="J92" s="270"/>
      <c r="K92" s="270"/>
      <c r="L92" s="270"/>
      <c r="M92" s="270"/>
      <c r="N92" s="270"/>
      <c r="O92" s="270"/>
      <c r="P92" s="270"/>
      <c r="Q92" s="270"/>
      <c r="R92" s="270"/>
      <c r="S92" s="270"/>
      <c r="T92" s="270"/>
      <c r="U92" s="270"/>
      <c r="V92" s="270"/>
      <c r="W92" s="270"/>
      <c r="X92" s="270"/>
      <c r="Y92" s="270"/>
      <c r="Z92" s="270"/>
    </row>
    <row r="93" ht="15.75" customHeight="1">
      <c r="A93" s="270"/>
      <c r="B93" s="270"/>
      <c r="C93" s="270"/>
      <c r="D93" s="270"/>
      <c r="E93" s="270"/>
      <c r="F93" s="270"/>
      <c r="G93" s="270"/>
      <c r="H93" s="270"/>
      <c r="I93" s="270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270"/>
      <c r="U93" s="270"/>
      <c r="V93" s="270"/>
      <c r="W93" s="270"/>
      <c r="X93" s="270"/>
      <c r="Y93" s="270"/>
      <c r="Z93" s="270"/>
    </row>
    <row r="94" ht="15.75" customHeight="1">
      <c r="A94" s="270"/>
      <c r="B94" s="270"/>
      <c r="C94" s="270"/>
      <c r="D94" s="270"/>
      <c r="E94" s="270"/>
      <c r="F94" s="270"/>
      <c r="G94" s="270"/>
      <c r="H94" s="270"/>
      <c r="I94" s="270"/>
      <c r="J94" s="270"/>
      <c r="K94" s="270"/>
      <c r="L94" s="270"/>
      <c r="M94" s="270"/>
      <c r="N94" s="270"/>
      <c r="O94" s="270"/>
      <c r="P94" s="270"/>
      <c r="Q94" s="270"/>
      <c r="R94" s="270"/>
      <c r="S94" s="270"/>
      <c r="T94" s="270"/>
      <c r="U94" s="270"/>
      <c r="V94" s="270"/>
      <c r="W94" s="270"/>
      <c r="X94" s="270"/>
      <c r="Y94" s="270"/>
      <c r="Z94" s="270"/>
    </row>
    <row r="95" ht="15.75" customHeight="1">
      <c r="A95" s="270"/>
      <c r="B95" s="270"/>
      <c r="C95" s="270"/>
      <c r="D95" s="270"/>
      <c r="E95" s="270"/>
      <c r="F95" s="270"/>
      <c r="G95" s="270"/>
      <c r="H95" s="270"/>
      <c r="I95" s="270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270"/>
      <c r="U95" s="270"/>
      <c r="V95" s="270"/>
      <c r="W95" s="270"/>
      <c r="X95" s="270"/>
      <c r="Y95" s="270"/>
      <c r="Z95" s="270"/>
    </row>
    <row r="96" ht="15.75" customHeight="1">
      <c r="A96" s="27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</row>
    <row r="97" ht="15.75" customHeight="1">
      <c r="A97" s="27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</row>
    <row r="98" ht="15.75" customHeight="1">
      <c r="A98" s="27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</row>
    <row r="99" ht="15.75" customHeight="1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  <c r="Z99" s="270"/>
    </row>
    <row r="100" ht="15.75" customHeight="1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  <c r="Z100" s="270"/>
    </row>
    <row r="101" ht="15.75" customHeight="1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  <c r="Z101" s="270"/>
    </row>
    <row r="102" ht="15.75" customHeight="1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  <c r="Z102" s="270"/>
    </row>
    <row r="103" ht="15.75" customHeight="1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  <c r="Z103" s="270"/>
    </row>
    <row r="104" ht="15.75" customHeight="1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  <c r="Z104" s="270"/>
    </row>
    <row r="105" ht="15.75" customHeight="1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  <c r="Z105" s="270"/>
    </row>
    <row r="106" ht="15.75" customHeight="1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  <c r="Z106" s="270"/>
    </row>
    <row r="107" ht="15.75" customHeight="1">
      <c r="A107" s="270"/>
      <c r="B107" s="270"/>
      <c r="C107" s="270"/>
      <c r="D107" s="270"/>
      <c r="E107" s="270"/>
      <c r="F107" s="270"/>
      <c r="G107" s="270"/>
      <c r="H107" s="270"/>
      <c r="I107" s="270"/>
      <c r="J107" s="270"/>
      <c r="K107" s="270"/>
      <c r="L107" s="270"/>
      <c r="M107" s="270"/>
      <c r="N107" s="270"/>
      <c r="O107" s="270"/>
      <c r="P107" s="270"/>
      <c r="Q107" s="270"/>
      <c r="R107" s="270"/>
      <c r="S107" s="270"/>
      <c r="T107" s="270"/>
      <c r="U107" s="270"/>
      <c r="V107" s="270"/>
      <c r="W107" s="270"/>
      <c r="X107" s="270"/>
      <c r="Y107" s="270"/>
      <c r="Z107" s="270"/>
    </row>
    <row r="108" ht="15.75" customHeight="1">
      <c r="A108" s="270"/>
      <c r="B108" s="270"/>
      <c r="C108" s="270"/>
      <c r="D108" s="270"/>
      <c r="E108" s="270"/>
      <c r="F108" s="270"/>
      <c r="G108" s="270"/>
      <c r="H108" s="270"/>
      <c r="I108" s="270"/>
      <c r="J108" s="270"/>
      <c r="K108" s="270"/>
      <c r="L108" s="270"/>
      <c r="M108" s="270"/>
      <c r="N108" s="270"/>
      <c r="O108" s="270"/>
      <c r="P108" s="270"/>
      <c r="Q108" s="270"/>
      <c r="R108" s="270"/>
      <c r="S108" s="270"/>
      <c r="T108" s="270"/>
      <c r="U108" s="270"/>
      <c r="V108" s="270"/>
      <c r="W108" s="270"/>
      <c r="X108" s="270"/>
      <c r="Y108" s="270"/>
      <c r="Z108" s="270"/>
    </row>
    <row r="109" ht="15.75" customHeight="1">
      <c r="A109" s="270"/>
      <c r="B109" s="270"/>
      <c r="C109" s="270"/>
      <c r="D109" s="270"/>
      <c r="E109" s="270"/>
      <c r="F109" s="270"/>
      <c r="G109" s="270"/>
      <c r="H109" s="270"/>
      <c r="I109" s="270"/>
      <c r="J109" s="270"/>
      <c r="K109" s="270"/>
      <c r="L109" s="270"/>
      <c r="M109" s="270"/>
      <c r="N109" s="270"/>
      <c r="O109" s="270"/>
      <c r="P109" s="270"/>
      <c r="Q109" s="270"/>
      <c r="R109" s="270"/>
      <c r="S109" s="270"/>
      <c r="T109" s="270"/>
      <c r="U109" s="270"/>
      <c r="V109" s="270"/>
      <c r="W109" s="270"/>
      <c r="X109" s="270"/>
      <c r="Y109" s="270"/>
      <c r="Z109" s="270"/>
    </row>
    <row r="110" ht="15.75" customHeight="1">
      <c r="A110" s="270"/>
      <c r="B110" s="270"/>
      <c r="C110" s="270"/>
      <c r="D110" s="270"/>
      <c r="E110" s="270"/>
      <c r="F110" s="270"/>
      <c r="G110" s="270"/>
      <c r="H110" s="270"/>
      <c r="I110" s="270"/>
      <c r="J110" s="270"/>
      <c r="K110" s="270"/>
      <c r="L110" s="270"/>
      <c r="M110" s="270"/>
      <c r="N110" s="270"/>
      <c r="O110" s="270"/>
      <c r="P110" s="270"/>
      <c r="Q110" s="270"/>
      <c r="R110" s="270"/>
      <c r="S110" s="270"/>
      <c r="T110" s="270"/>
      <c r="U110" s="270"/>
      <c r="V110" s="270"/>
      <c r="W110" s="270"/>
      <c r="X110" s="270"/>
      <c r="Y110" s="270"/>
      <c r="Z110" s="270"/>
    </row>
    <row r="111" ht="15.75" customHeight="1">
      <c r="A111" s="270"/>
      <c r="B111" s="270"/>
      <c r="C111" s="270"/>
      <c r="D111" s="270"/>
      <c r="E111" s="270"/>
      <c r="F111" s="270"/>
      <c r="G111" s="270"/>
      <c r="H111" s="270"/>
      <c r="I111" s="270"/>
      <c r="J111" s="270"/>
      <c r="K111" s="270"/>
      <c r="L111" s="270"/>
      <c r="M111" s="270"/>
      <c r="N111" s="270"/>
      <c r="O111" s="270"/>
      <c r="P111" s="270"/>
      <c r="Q111" s="270"/>
      <c r="R111" s="270"/>
      <c r="S111" s="270"/>
      <c r="T111" s="270"/>
      <c r="U111" s="270"/>
      <c r="V111" s="270"/>
      <c r="W111" s="270"/>
      <c r="X111" s="270"/>
      <c r="Y111" s="270"/>
      <c r="Z111" s="270"/>
    </row>
    <row r="112" ht="15.75" customHeight="1">
      <c r="A112" s="270"/>
      <c r="B112" s="270"/>
      <c r="C112" s="270"/>
      <c r="D112" s="270"/>
      <c r="E112" s="270"/>
      <c r="F112" s="270"/>
      <c r="G112" s="270"/>
      <c r="H112" s="270"/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70"/>
      <c r="V112" s="270"/>
      <c r="W112" s="270"/>
      <c r="X112" s="270"/>
      <c r="Y112" s="270"/>
      <c r="Z112" s="270"/>
    </row>
    <row r="113" ht="15.75" customHeight="1">
      <c r="A113" s="270"/>
      <c r="B113" s="270"/>
      <c r="C113" s="270"/>
      <c r="D113" s="270"/>
      <c r="E113" s="270"/>
      <c r="F113" s="270"/>
      <c r="G113" s="270"/>
      <c r="H113" s="270"/>
      <c r="I113" s="270"/>
      <c r="J113" s="270"/>
      <c r="K113" s="270"/>
      <c r="L113" s="270"/>
      <c r="M113" s="270"/>
      <c r="N113" s="270"/>
      <c r="O113" s="270"/>
      <c r="P113" s="270"/>
      <c r="Q113" s="270"/>
      <c r="R113" s="270"/>
      <c r="S113" s="270"/>
      <c r="T113" s="270"/>
      <c r="U113" s="270"/>
      <c r="V113" s="270"/>
      <c r="W113" s="270"/>
      <c r="X113" s="270"/>
      <c r="Y113" s="270"/>
      <c r="Z113" s="270"/>
    </row>
    <row r="114" ht="15.75" customHeight="1">
      <c r="A114" s="270"/>
      <c r="B114" s="270"/>
      <c r="C114" s="270"/>
      <c r="D114" s="270"/>
      <c r="E114" s="270"/>
      <c r="F114" s="270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70"/>
      <c r="V114" s="270"/>
      <c r="W114" s="270"/>
      <c r="X114" s="270"/>
      <c r="Y114" s="270"/>
      <c r="Z114" s="270"/>
    </row>
    <row r="115" ht="15.75" customHeight="1">
      <c r="A115" s="270"/>
      <c r="B115" s="270"/>
      <c r="C115" s="270"/>
      <c r="D115" s="270"/>
      <c r="E115" s="270"/>
      <c r="F115" s="270"/>
      <c r="G115" s="270"/>
      <c r="H115" s="270"/>
      <c r="I115" s="270"/>
      <c r="J115" s="270"/>
      <c r="K115" s="270"/>
      <c r="L115" s="270"/>
      <c r="M115" s="270"/>
      <c r="N115" s="270"/>
      <c r="O115" s="270"/>
      <c r="P115" s="270"/>
      <c r="Q115" s="270"/>
      <c r="R115" s="270"/>
      <c r="S115" s="270"/>
      <c r="T115" s="270"/>
      <c r="U115" s="270"/>
      <c r="V115" s="270"/>
      <c r="W115" s="270"/>
      <c r="X115" s="270"/>
      <c r="Y115" s="270"/>
      <c r="Z115" s="270"/>
    </row>
    <row r="116" ht="15.75" customHeight="1">
      <c r="A116" s="270"/>
      <c r="B116" s="270"/>
      <c r="C116" s="270"/>
      <c r="D116" s="270"/>
      <c r="E116" s="270"/>
      <c r="F116" s="270"/>
      <c r="G116" s="270"/>
      <c r="H116" s="270"/>
      <c r="I116" s="270"/>
      <c r="J116" s="270"/>
      <c r="K116" s="270"/>
      <c r="L116" s="270"/>
      <c r="M116" s="270"/>
      <c r="N116" s="270"/>
      <c r="O116" s="270"/>
      <c r="P116" s="270"/>
      <c r="Q116" s="270"/>
      <c r="R116" s="270"/>
      <c r="S116" s="270"/>
      <c r="T116" s="270"/>
      <c r="U116" s="270"/>
      <c r="V116" s="270"/>
      <c r="W116" s="270"/>
      <c r="X116" s="270"/>
      <c r="Y116" s="270"/>
      <c r="Z116" s="270"/>
    </row>
    <row r="117" ht="15.75" customHeight="1">
      <c r="A117" s="270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0"/>
      <c r="R117" s="270"/>
      <c r="S117" s="270"/>
      <c r="T117" s="270"/>
      <c r="U117" s="270"/>
      <c r="V117" s="270"/>
      <c r="W117" s="270"/>
      <c r="X117" s="270"/>
      <c r="Y117" s="270"/>
      <c r="Z117" s="270"/>
    </row>
    <row r="118" ht="15.75" customHeight="1">
      <c r="A118" s="270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0"/>
      <c r="R118" s="270"/>
      <c r="S118" s="270"/>
      <c r="T118" s="270"/>
      <c r="U118" s="270"/>
      <c r="V118" s="270"/>
      <c r="W118" s="270"/>
      <c r="X118" s="270"/>
      <c r="Y118" s="270"/>
      <c r="Z118" s="270"/>
    </row>
    <row r="119" ht="15.75" customHeight="1">
      <c r="A119" s="270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0"/>
      <c r="R119" s="270"/>
      <c r="S119" s="270"/>
      <c r="T119" s="270"/>
      <c r="U119" s="270"/>
      <c r="V119" s="270"/>
      <c r="W119" s="270"/>
      <c r="X119" s="270"/>
      <c r="Y119" s="270"/>
      <c r="Z119" s="270"/>
    </row>
    <row r="120" ht="15.75" customHeight="1">
      <c r="A120" s="27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</row>
    <row r="121" ht="15.75" customHeight="1">
      <c r="A121" s="270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0"/>
      <c r="R121" s="270"/>
      <c r="S121" s="270"/>
      <c r="T121" s="270"/>
      <c r="U121" s="270"/>
      <c r="V121" s="270"/>
      <c r="W121" s="270"/>
      <c r="X121" s="270"/>
      <c r="Y121" s="270"/>
      <c r="Z121" s="270"/>
    </row>
    <row r="122" ht="15.75" customHeight="1">
      <c r="A122" s="270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0"/>
      <c r="R122" s="270"/>
      <c r="S122" s="270"/>
      <c r="T122" s="270"/>
      <c r="U122" s="270"/>
      <c r="V122" s="270"/>
      <c r="W122" s="270"/>
      <c r="X122" s="270"/>
      <c r="Y122" s="270"/>
      <c r="Z122" s="270"/>
    </row>
    <row r="123" ht="15.75" customHeight="1">
      <c r="A123" s="270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0"/>
      <c r="R123" s="270"/>
      <c r="S123" s="270"/>
      <c r="T123" s="270"/>
      <c r="U123" s="270"/>
      <c r="V123" s="270"/>
      <c r="W123" s="270"/>
      <c r="X123" s="270"/>
      <c r="Y123" s="270"/>
      <c r="Z123" s="270"/>
    </row>
    <row r="124" ht="15.75" customHeight="1">
      <c r="A124" s="270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0"/>
      <c r="R124" s="270"/>
      <c r="S124" s="270"/>
      <c r="T124" s="270"/>
      <c r="U124" s="270"/>
      <c r="V124" s="270"/>
      <c r="W124" s="270"/>
      <c r="X124" s="270"/>
      <c r="Y124" s="270"/>
      <c r="Z124" s="270"/>
    </row>
    <row r="125" ht="15.75" customHeight="1">
      <c r="A125" s="270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0"/>
      <c r="R125" s="270"/>
      <c r="S125" s="270"/>
      <c r="T125" s="270"/>
      <c r="U125" s="270"/>
      <c r="V125" s="270"/>
      <c r="W125" s="270"/>
      <c r="X125" s="270"/>
      <c r="Y125" s="270"/>
      <c r="Z125" s="270"/>
    </row>
    <row r="126" ht="15.75" customHeight="1">
      <c r="A126" s="270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0"/>
      <c r="R126" s="270"/>
      <c r="S126" s="270"/>
      <c r="T126" s="270"/>
      <c r="U126" s="270"/>
      <c r="V126" s="270"/>
      <c r="W126" s="270"/>
      <c r="X126" s="270"/>
      <c r="Y126" s="270"/>
      <c r="Z126" s="270"/>
    </row>
    <row r="127" ht="15.75" customHeight="1">
      <c r="A127" s="270"/>
      <c r="B127" s="270"/>
      <c r="C127" s="270"/>
      <c r="D127" s="270"/>
      <c r="E127" s="270"/>
      <c r="F127" s="270"/>
      <c r="G127" s="270"/>
      <c r="H127" s="270"/>
      <c r="I127" s="270"/>
      <c r="J127" s="270"/>
      <c r="K127" s="270"/>
      <c r="L127" s="270"/>
      <c r="M127" s="270"/>
      <c r="N127" s="270"/>
      <c r="O127" s="270"/>
      <c r="P127" s="270"/>
      <c r="Q127" s="270"/>
      <c r="R127" s="270"/>
      <c r="S127" s="270"/>
      <c r="T127" s="270"/>
      <c r="U127" s="270"/>
      <c r="V127" s="270"/>
      <c r="W127" s="270"/>
      <c r="X127" s="270"/>
      <c r="Y127" s="270"/>
      <c r="Z127" s="270"/>
    </row>
    <row r="128" ht="15.75" customHeight="1">
      <c r="A128" s="270"/>
      <c r="B128" s="270"/>
      <c r="C128" s="270"/>
      <c r="D128" s="270"/>
      <c r="E128" s="270"/>
      <c r="F128" s="270"/>
      <c r="G128" s="270"/>
      <c r="H128" s="270"/>
      <c r="I128" s="270"/>
      <c r="J128" s="270"/>
      <c r="K128" s="270"/>
      <c r="L128" s="270"/>
      <c r="M128" s="270"/>
      <c r="N128" s="270"/>
      <c r="O128" s="270"/>
      <c r="P128" s="270"/>
      <c r="Q128" s="270"/>
      <c r="R128" s="270"/>
      <c r="S128" s="270"/>
      <c r="T128" s="270"/>
      <c r="U128" s="270"/>
      <c r="V128" s="270"/>
      <c r="W128" s="270"/>
      <c r="X128" s="270"/>
      <c r="Y128" s="270"/>
      <c r="Z128" s="270"/>
    </row>
    <row r="129" ht="15.75" customHeight="1">
      <c r="A129" s="270"/>
      <c r="B129" s="270"/>
      <c r="C129" s="270"/>
      <c r="D129" s="270"/>
      <c r="E129" s="270"/>
      <c r="F129" s="270"/>
      <c r="G129" s="270"/>
      <c r="H129" s="270"/>
      <c r="I129" s="270"/>
      <c r="J129" s="270"/>
      <c r="K129" s="270"/>
      <c r="L129" s="270"/>
      <c r="M129" s="270"/>
      <c r="N129" s="270"/>
      <c r="O129" s="270"/>
      <c r="P129" s="270"/>
      <c r="Q129" s="270"/>
      <c r="R129" s="270"/>
      <c r="S129" s="270"/>
      <c r="T129" s="270"/>
      <c r="U129" s="270"/>
      <c r="V129" s="270"/>
      <c r="W129" s="270"/>
      <c r="X129" s="270"/>
      <c r="Y129" s="270"/>
      <c r="Z129" s="270"/>
    </row>
    <row r="130" ht="15.75" customHeight="1">
      <c r="A130" s="270"/>
      <c r="B130" s="270"/>
      <c r="C130" s="270"/>
      <c r="D130" s="270"/>
      <c r="E130" s="270"/>
      <c r="F130" s="270"/>
      <c r="G130" s="270"/>
      <c r="H130" s="270"/>
      <c r="I130" s="270"/>
      <c r="J130" s="270"/>
      <c r="K130" s="270"/>
      <c r="L130" s="270"/>
      <c r="M130" s="270"/>
      <c r="N130" s="270"/>
      <c r="O130" s="270"/>
      <c r="P130" s="270"/>
      <c r="Q130" s="270"/>
      <c r="R130" s="270"/>
      <c r="S130" s="270"/>
      <c r="T130" s="270"/>
      <c r="U130" s="270"/>
      <c r="V130" s="270"/>
      <c r="W130" s="270"/>
      <c r="X130" s="270"/>
      <c r="Y130" s="270"/>
      <c r="Z130" s="270"/>
    </row>
    <row r="131" ht="15.75" customHeight="1">
      <c r="A131" s="270"/>
      <c r="B131" s="270"/>
      <c r="C131" s="270"/>
      <c r="D131" s="270"/>
      <c r="E131" s="270"/>
      <c r="F131" s="270"/>
      <c r="G131" s="270"/>
      <c r="H131" s="270"/>
      <c r="I131" s="270"/>
      <c r="J131" s="270"/>
      <c r="K131" s="270"/>
      <c r="L131" s="270"/>
      <c r="M131" s="270"/>
      <c r="N131" s="270"/>
      <c r="O131" s="270"/>
      <c r="P131" s="270"/>
      <c r="Q131" s="270"/>
      <c r="R131" s="270"/>
      <c r="S131" s="270"/>
      <c r="T131" s="270"/>
      <c r="U131" s="270"/>
      <c r="V131" s="270"/>
      <c r="W131" s="270"/>
      <c r="X131" s="270"/>
      <c r="Y131" s="270"/>
      <c r="Z131" s="270"/>
    </row>
    <row r="132" ht="15.75" customHeight="1">
      <c r="A132" s="27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</row>
    <row r="133" ht="15.75" customHeight="1">
      <c r="A133" s="270"/>
      <c r="B133" s="270"/>
      <c r="C133" s="270"/>
      <c r="D133" s="270"/>
      <c r="E133" s="270"/>
      <c r="F133" s="270"/>
      <c r="G133" s="270"/>
      <c r="H133" s="270"/>
      <c r="I133" s="270"/>
      <c r="J133" s="270"/>
      <c r="K133" s="270"/>
      <c r="L133" s="270"/>
      <c r="M133" s="270"/>
      <c r="N133" s="270"/>
      <c r="O133" s="270"/>
      <c r="P133" s="270"/>
      <c r="Q133" s="270"/>
      <c r="R133" s="270"/>
      <c r="S133" s="270"/>
      <c r="T133" s="270"/>
      <c r="U133" s="270"/>
      <c r="V133" s="270"/>
      <c r="W133" s="270"/>
      <c r="X133" s="270"/>
      <c r="Y133" s="270"/>
      <c r="Z133" s="270"/>
    </row>
    <row r="134" ht="15.75" customHeight="1">
      <c r="A134" s="270"/>
      <c r="B134" s="270"/>
      <c r="C134" s="270"/>
      <c r="D134" s="270"/>
      <c r="E134" s="270"/>
      <c r="F134" s="270"/>
      <c r="G134" s="270"/>
      <c r="H134" s="270"/>
      <c r="I134" s="270"/>
      <c r="J134" s="270"/>
      <c r="K134" s="270"/>
      <c r="L134" s="270"/>
      <c r="M134" s="270"/>
      <c r="N134" s="270"/>
      <c r="O134" s="270"/>
      <c r="P134" s="270"/>
      <c r="Q134" s="270"/>
      <c r="R134" s="270"/>
      <c r="S134" s="270"/>
      <c r="T134" s="270"/>
      <c r="U134" s="270"/>
      <c r="V134" s="270"/>
      <c r="W134" s="270"/>
      <c r="X134" s="270"/>
      <c r="Y134" s="270"/>
      <c r="Z134" s="270"/>
    </row>
    <row r="135" ht="15.75" customHeight="1">
      <c r="A135" s="270"/>
      <c r="B135" s="270"/>
      <c r="C135" s="270"/>
      <c r="D135" s="270"/>
      <c r="E135" s="270"/>
      <c r="F135" s="270"/>
      <c r="G135" s="270"/>
      <c r="H135" s="270"/>
      <c r="I135" s="270"/>
      <c r="J135" s="270"/>
      <c r="K135" s="270"/>
      <c r="L135" s="270"/>
      <c r="M135" s="270"/>
      <c r="N135" s="270"/>
      <c r="O135" s="270"/>
      <c r="P135" s="270"/>
      <c r="Q135" s="270"/>
      <c r="R135" s="270"/>
      <c r="S135" s="270"/>
      <c r="T135" s="270"/>
      <c r="U135" s="270"/>
      <c r="V135" s="270"/>
      <c r="W135" s="270"/>
      <c r="X135" s="270"/>
      <c r="Y135" s="270"/>
      <c r="Z135" s="270"/>
    </row>
    <row r="136" ht="15.75" customHeight="1">
      <c r="A136" s="270"/>
      <c r="B136" s="270"/>
      <c r="C136" s="270"/>
      <c r="D136" s="270"/>
      <c r="E136" s="270"/>
      <c r="F136" s="270"/>
      <c r="G136" s="270"/>
      <c r="H136" s="270"/>
      <c r="I136" s="270"/>
      <c r="J136" s="270"/>
      <c r="K136" s="270"/>
      <c r="L136" s="270"/>
      <c r="M136" s="270"/>
      <c r="N136" s="270"/>
      <c r="O136" s="270"/>
      <c r="P136" s="270"/>
      <c r="Q136" s="270"/>
      <c r="R136" s="270"/>
      <c r="S136" s="270"/>
      <c r="T136" s="270"/>
      <c r="U136" s="270"/>
      <c r="V136" s="270"/>
      <c r="W136" s="270"/>
      <c r="X136" s="270"/>
      <c r="Y136" s="270"/>
      <c r="Z136" s="270"/>
    </row>
    <row r="137" ht="15.75" customHeight="1">
      <c r="A137" s="270"/>
      <c r="B137" s="270"/>
      <c r="C137" s="270"/>
      <c r="D137" s="270"/>
      <c r="E137" s="270"/>
      <c r="F137" s="270"/>
      <c r="G137" s="270"/>
      <c r="H137" s="270"/>
      <c r="I137" s="270"/>
      <c r="J137" s="270"/>
      <c r="K137" s="270"/>
      <c r="L137" s="270"/>
      <c r="M137" s="270"/>
      <c r="N137" s="270"/>
      <c r="O137" s="270"/>
      <c r="P137" s="270"/>
      <c r="Q137" s="270"/>
      <c r="R137" s="270"/>
      <c r="S137" s="270"/>
      <c r="T137" s="270"/>
      <c r="U137" s="270"/>
      <c r="V137" s="270"/>
      <c r="W137" s="270"/>
      <c r="X137" s="270"/>
      <c r="Y137" s="270"/>
      <c r="Z137" s="270"/>
    </row>
    <row r="138" ht="15.75" customHeight="1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  <c r="Z138" s="270"/>
    </row>
    <row r="139" ht="15.75" customHeight="1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  <c r="Z139" s="270"/>
    </row>
    <row r="140" ht="15.75" customHeight="1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</row>
    <row r="141" ht="15.75" customHeight="1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</row>
    <row r="142" ht="15.75" customHeight="1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  <c r="Z142" s="270"/>
    </row>
    <row r="143" ht="15.75" customHeight="1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  <c r="Z143" s="270"/>
    </row>
    <row r="144" ht="15.75" customHeight="1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  <c r="Z144" s="270"/>
    </row>
    <row r="145" ht="15.75" customHeight="1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  <c r="Z145" s="270"/>
    </row>
    <row r="146" ht="15.75" customHeight="1">
      <c r="A146" s="270"/>
      <c r="B146" s="270"/>
      <c r="C146" s="270"/>
      <c r="D146" s="270"/>
      <c r="E146" s="270"/>
      <c r="F146" s="270"/>
      <c r="G146" s="270"/>
      <c r="H146" s="270"/>
      <c r="I146" s="270"/>
      <c r="J146" s="270"/>
      <c r="K146" s="270"/>
      <c r="L146" s="270"/>
      <c r="M146" s="270"/>
      <c r="N146" s="270"/>
      <c r="O146" s="270"/>
      <c r="P146" s="270"/>
      <c r="Q146" s="270"/>
      <c r="R146" s="270"/>
      <c r="S146" s="270"/>
      <c r="T146" s="270"/>
      <c r="U146" s="270"/>
      <c r="V146" s="270"/>
      <c r="W146" s="270"/>
      <c r="X146" s="270"/>
      <c r="Y146" s="270"/>
      <c r="Z146" s="270"/>
    </row>
    <row r="147" ht="15.75" customHeight="1">
      <c r="A147" s="270"/>
      <c r="B147" s="270"/>
      <c r="C147" s="270"/>
      <c r="D147" s="270"/>
      <c r="E147" s="270"/>
      <c r="F147" s="270"/>
      <c r="G147" s="270"/>
      <c r="H147" s="270"/>
      <c r="I147" s="270"/>
      <c r="J147" s="270"/>
      <c r="K147" s="270"/>
      <c r="L147" s="270"/>
      <c r="M147" s="270"/>
      <c r="N147" s="270"/>
      <c r="O147" s="270"/>
      <c r="P147" s="270"/>
      <c r="Q147" s="270"/>
      <c r="R147" s="270"/>
      <c r="S147" s="270"/>
      <c r="T147" s="270"/>
      <c r="U147" s="270"/>
      <c r="V147" s="270"/>
      <c r="W147" s="270"/>
      <c r="X147" s="270"/>
      <c r="Y147" s="270"/>
      <c r="Z147" s="270"/>
    </row>
    <row r="148" ht="15.75" customHeight="1">
      <c r="A148" s="270"/>
      <c r="B148" s="270"/>
      <c r="C148" s="270"/>
      <c r="D148" s="270"/>
      <c r="E148" s="270"/>
      <c r="F148" s="270"/>
      <c r="G148" s="270"/>
      <c r="H148" s="270"/>
      <c r="I148" s="270"/>
      <c r="J148" s="270"/>
      <c r="K148" s="270"/>
      <c r="L148" s="270"/>
      <c r="M148" s="270"/>
      <c r="N148" s="270"/>
      <c r="O148" s="270"/>
      <c r="P148" s="270"/>
      <c r="Q148" s="270"/>
      <c r="R148" s="270"/>
      <c r="S148" s="270"/>
      <c r="T148" s="270"/>
      <c r="U148" s="270"/>
      <c r="V148" s="270"/>
      <c r="W148" s="270"/>
      <c r="X148" s="270"/>
      <c r="Y148" s="270"/>
      <c r="Z148" s="270"/>
    </row>
    <row r="149" ht="15.75" customHeight="1">
      <c r="A149" s="27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</row>
    <row r="150" ht="15.75" customHeight="1">
      <c r="A150" s="270"/>
      <c r="B150" s="270"/>
      <c r="C150" s="270"/>
      <c r="D150" s="270"/>
      <c r="E150" s="270"/>
      <c r="F150" s="270"/>
      <c r="G150" s="270"/>
      <c r="H150" s="270"/>
      <c r="I150" s="270"/>
      <c r="J150" s="270"/>
      <c r="K150" s="270"/>
      <c r="L150" s="270"/>
      <c r="M150" s="270"/>
      <c r="N150" s="270"/>
      <c r="O150" s="270"/>
      <c r="P150" s="270"/>
      <c r="Q150" s="270"/>
      <c r="R150" s="270"/>
      <c r="S150" s="270"/>
      <c r="T150" s="270"/>
      <c r="U150" s="270"/>
      <c r="V150" s="270"/>
      <c r="W150" s="270"/>
      <c r="X150" s="270"/>
      <c r="Y150" s="270"/>
      <c r="Z150" s="270"/>
    </row>
    <row r="151" ht="15.75" customHeight="1">
      <c r="A151" s="270"/>
      <c r="B151" s="270"/>
      <c r="C151" s="270"/>
      <c r="D151" s="270"/>
      <c r="E151" s="270"/>
      <c r="F151" s="270"/>
      <c r="G151" s="270"/>
      <c r="H151" s="270"/>
      <c r="I151" s="270"/>
      <c r="J151" s="270"/>
      <c r="K151" s="270"/>
      <c r="L151" s="270"/>
      <c r="M151" s="270"/>
      <c r="N151" s="270"/>
      <c r="O151" s="270"/>
      <c r="P151" s="270"/>
      <c r="Q151" s="270"/>
      <c r="R151" s="270"/>
      <c r="S151" s="270"/>
      <c r="T151" s="270"/>
      <c r="U151" s="270"/>
      <c r="V151" s="270"/>
      <c r="W151" s="270"/>
      <c r="X151" s="270"/>
      <c r="Y151" s="270"/>
      <c r="Z151" s="270"/>
    </row>
    <row r="152" ht="15.75" customHeight="1">
      <c r="A152" s="270"/>
      <c r="B152" s="270"/>
      <c r="C152" s="270"/>
      <c r="D152" s="270"/>
      <c r="E152" s="270"/>
      <c r="F152" s="270"/>
      <c r="G152" s="270"/>
      <c r="H152" s="270"/>
      <c r="I152" s="270"/>
      <c r="J152" s="270"/>
      <c r="K152" s="270"/>
      <c r="L152" s="270"/>
      <c r="M152" s="270"/>
      <c r="N152" s="270"/>
      <c r="O152" s="270"/>
      <c r="P152" s="270"/>
      <c r="Q152" s="270"/>
      <c r="R152" s="270"/>
      <c r="S152" s="270"/>
      <c r="T152" s="270"/>
      <c r="U152" s="270"/>
      <c r="V152" s="270"/>
      <c r="W152" s="270"/>
      <c r="X152" s="270"/>
      <c r="Y152" s="270"/>
      <c r="Z152" s="270"/>
    </row>
    <row r="153" ht="15.75" customHeight="1">
      <c r="A153" s="270"/>
      <c r="B153" s="270"/>
      <c r="C153" s="270"/>
      <c r="D153" s="270"/>
      <c r="E153" s="270"/>
      <c r="F153" s="270"/>
      <c r="G153" s="270"/>
      <c r="H153" s="270"/>
      <c r="I153" s="270"/>
      <c r="J153" s="270"/>
      <c r="K153" s="270"/>
      <c r="L153" s="270"/>
      <c r="M153" s="270"/>
      <c r="N153" s="270"/>
      <c r="O153" s="270"/>
      <c r="P153" s="270"/>
      <c r="Q153" s="270"/>
      <c r="R153" s="270"/>
      <c r="S153" s="270"/>
      <c r="T153" s="270"/>
      <c r="U153" s="270"/>
      <c r="V153" s="270"/>
      <c r="W153" s="270"/>
      <c r="X153" s="270"/>
      <c r="Y153" s="270"/>
      <c r="Z153" s="270"/>
    </row>
    <row r="154" ht="15.75" customHeight="1">
      <c r="A154" s="270"/>
      <c r="B154" s="270"/>
      <c r="C154" s="270"/>
      <c r="D154" s="270"/>
      <c r="E154" s="270"/>
      <c r="F154" s="270"/>
      <c r="G154" s="270"/>
      <c r="H154" s="270"/>
      <c r="I154" s="270"/>
      <c r="J154" s="270"/>
      <c r="K154" s="270"/>
      <c r="L154" s="270"/>
      <c r="M154" s="270"/>
      <c r="N154" s="270"/>
      <c r="O154" s="270"/>
      <c r="P154" s="270"/>
      <c r="Q154" s="270"/>
      <c r="R154" s="270"/>
      <c r="S154" s="270"/>
      <c r="T154" s="270"/>
      <c r="U154" s="270"/>
      <c r="V154" s="270"/>
      <c r="W154" s="270"/>
      <c r="X154" s="270"/>
      <c r="Y154" s="270"/>
      <c r="Z154" s="270"/>
    </row>
    <row r="155" ht="15.75" customHeight="1">
      <c r="A155" s="27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</row>
    <row r="156" ht="15.75" customHeight="1">
      <c r="A156" s="270"/>
      <c r="B156" s="270"/>
      <c r="C156" s="270"/>
      <c r="D156" s="270"/>
      <c r="E156" s="270"/>
      <c r="F156" s="270"/>
      <c r="G156" s="270"/>
      <c r="H156" s="270"/>
      <c r="I156" s="270"/>
      <c r="J156" s="270"/>
      <c r="K156" s="270"/>
      <c r="L156" s="270"/>
      <c r="M156" s="270"/>
      <c r="N156" s="270"/>
      <c r="O156" s="270"/>
      <c r="P156" s="270"/>
      <c r="Q156" s="270"/>
      <c r="R156" s="270"/>
      <c r="S156" s="270"/>
      <c r="T156" s="270"/>
      <c r="U156" s="270"/>
      <c r="V156" s="270"/>
      <c r="W156" s="270"/>
      <c r="X156" s="270"/>
      <c r="Y156" s="270"/>
      <c r="Z156" s="270"/>
    </row>
    <row r="157" ht="15.75" customHeight="1">
      <c r="A157" s="270"/>
      <c r="B157" s="270"/>
      <c r="C157" s="270"/>
      <c r="D157" s="270"/>
      <c r="E157" s="270"/>
      <c r="F157" s="270"/>
      <c r="G157" s="270"/>
      <c r="H157" s="270"/>
      <c r="I157" s="270"/>
      <c r="J157" s="270"/>
      <c r="K157" s="270"/>
      <c r="L157" s="270"/>
      <c r="M157" s="270"/>
      <c r="N157" s="270"/>
      <c r="O157" s="270"/>
      <c r="P157" s="270"/>
      <c r="Q157" s="270"/>
      <c r="R157" s="270"/>
      <c r="S157" s="270"/>
      <c r="T157" s="270"/>
      <c r="U157" s="270"/>
      <c r="V157" s="270"/>
      <c r="W157" s="270"/>
      <c r="X157" s="270"/>
      <c r="Y157" s="270"/>
      <c r="Z157" s="270"/>
    </row>
    <row r="158" ht="15.75" customHeight="1">
      <c r="A158" s="270"/>
      <c r="B158" s="270"/>
      <c r="C158" s="270"/>
      <c r="D158" s="270"/>
      <c r="E158" s="270"/>
      <c r="F158" s="270"/>
      <c r="G158" s="270"/>
      <c r="H158" s="270"/>
      <c r="I158" s="270"/>
      <c r="J158" s="270"/>
      <c r="K158" s="270"/>
      <c r="L158" s="270"/>
      <c r="M158" s="270"/>
      <c r="N158" s="270"/>
      <c r="O158" s="270"/>
      <c r="P158" s="270"/>
      <c r="Q158" s="270"/>
      <c r="R158" s="270"/>
      <c r="S158" s="270"/>
      <c r="T158" s="270"/>
      <c r="U158" s="270"/>
      <c r="V158" s="270"/>
      <c r="W158" s="270"/>
      <c r="X158" s="270"/>
      <c r="Y158" s="270"/>
      <c r="Z158" s="270"/>
    </row>
    <row r="159" ht="15.75" customHeight="1">
      <c r="A159" s="270"/>
      <c r="B159" s="270"/>
      <c r="C159" s="270"/>
      <c r="D159" s="270"/>
      <c r="E159" s="270"/>
      <c r="F159" s="270"/>
      <c r="G159" s="270"/>
      <c r="H159" s="270"/>
      <c r="I159" s="270"/>
      <c r="J159" s="270"/>
      <c r="K159" s="270"/>
      <c r="L159" s="270"/>
      <c r="M159" s="270"/>
      <c r="N159" s="270"/>
      <c r="O159" s="270"/>
      <c r="P159" s="270"/>
      <c r="Q159" s="270"/>
      <c r="R159" s="270"/>
      <c r="S159" s="270"/>
      <c r="T159" s="270"/>
      <c r="U159" s="270"/>
      <c r="V159" s="270"/>
      <c r="W159" s="270"/>
      <c r="X159" s="270"/>
      <c r="Y159" s="270"/>
      <c r="Z159" s="270"/>
    </row>
    <row r="160" ht="15.75" customHeight="1">
      <c r="A160" s="270"/>
      <c r="B160" s="270"/>
      <c r="C160" s="270"/>
      <c r="D160" s="270"/>
      <c r="E160" s="270"/>
      <c r="F160" s="270"/>
      <c r="G160" s="270"/>
      <c r="H160" s="270"/>
      <c r="I160" s="270"/>
      <c r="J160" s="270"/>
      <c r="K160" s="270"/>
      <c r="L160" s="270"/>
      <c r="M160" s="270"/>
      <c r="N160" s="270"/>
      <c r="O160" s="270"/>
      <c r="P160" s="270"/>
      <c r="Q160" s="270"/>
      <c r="R160" s="270"/>
      <c r="S160" s="270"/>
      <c r="T160" s="270"/>
      <c r="U160" s="270"/>
      <c r="V160" s="270"/>
      <c r="W160" s="270"/>
      <c r="X160" s="270"/>
      <c r="Y160" s="270"/>
      <c r="Z160" s="270"/>
    </row>
    <row r="161" ht="15.75" customHeight="1">
      <c r="A161" s="270"/>
      <c r="B161" s="270"/>
      <c r="C161" s="270"/>
      <c r="D161" s="270"/>
      <c r="E161" s="270"/>
      <c r="F161" s="270"/>
      <c r="G161" s="270"/>
      <c r="H161" s="270"/>
      <c r="I161" s="270"/>
      <c r="J161" s="270"/>
      <c r="K161" s="270"/>
      <c r="L161" s="270"/>
      <c r="M161" s="270"/>
      <c r="N161" s="270"/>
      <c r="O161" s="270"/>
      <c r="P161" s="270"/>
      <c r="Q161" s="270"/>
      <c r="R161" s="270"/>
      <c r="S161" s="270"/>
      <c r="T161" s="270"/>
      <c r="U161" s="270"/>
      <c r="V161" s="270"/>
      <c r="W161" s="270"/>
      <c r="X161" s="270"/>
      <c r="Y161" s="270"/>
      <c r="Z161" s="270"/>
    </row>
    <row r="162" ht="15.75" customHeight="1">
      <c r="A162" s="270"/>
      <c r="B162" s="270"/>
      <c r="C162" s="270"/>
      <c r="D162" s="270"/>
      <c r="E162" s="270"/>
      <c r="F162" s="270"/>
      <c r="G162" s="270"/>
      <c r="H162" s="270"/>
      <c r="I162" s="270"/>
      <c r="J162" s="270"/>
      <c r="K162" s="270"/>
      <c r="L162" s="270"/>
      <c r="M162" s="270"/>
      <c r="N162" s="270"/>
      <c r="O162" s="270"/>
      <c r="P162" s="270"/>
      <c r="Q162" s="270"/>
      <c r="R162" s="270"/>
      <c r="S162" s="270"/>
      <c r="T162" s="270"/>
      <c r="U162" s="270"/>
      <c r="V162" s="270"/>
      <c r="W162" s="270"/>
      <c r="X162" s="270"/>
      <c r="Y162" s="270"/>
      <c r="Z162" s="270"/>
    </row>
    <row r="163" ht="15.75" customHeight="1">
      <c r="A163" s="270"/>
      <c r="B163" s="270"/>
      <c r="C163" s="270"/>
      <c r="D163" s="270"/>
      <c r="E163" s="270"/>
      <c r="F163" s="270"/>
      <c r="G163" s="270"/>
      <c r="H163" s="270"/>
      <c r="I163" s="270"/>
      <c r="J163" s="270"/>
      <c r="K163" s="270"/>
      <c r="L163" s="270"/>
      <c r="M163" s="270"/>
      <c r="N163" s="270"/>
      <c r="O163" s="270"/>
      <c r="P163" s="270"/>
      <c r="Q163" s="270"/>
      <c r="R163" s="270"/>
      <c r="S163" s="270"/>
      <c r="T163" s="270"/>
      <c r="U163" s="270"/>
      <c r="V163" s="270"/>
      <c r="W163" s="270"/>
      <c r="X163" s="270"/>
      <c r="Y163" s="270"/>
      <c r="Z163" s="270"/>
    </row>
    <row r="164" ht="15.75" customHeight="1">
      <c r="A164" s="27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</row>
    <row r="165" ht="15.75" customHeight="1">
      <c r="A165" s="270"/>
      <c r="B165" s="270"/>
      <c r="C165" s="270"/>
      <c r="D165" s="270"/>
      <c r="E165" s="270"/>
      <c r="F165" s="270"/>
      <c r="G165" s="270"/>
      <c r="H165" s="270"/>
      <c r="I165" s="270"/>
      <c r="J165" s="270"/>
      <c r="K165" s="270"/>
      <c r="L165" s="270"/>
      <c r="M165" s="270"/>
      <c r="N165" s="270"/>
      <c r="O165" s="270"/>
      <c r="P165" s="270"/>
      <c r="Q165" s="270"/>
      <c r="R165" s="270"/>
      <c r="S165" s="270"/>
      <c r="T165" s="270"/>
      <c r="U165" s="270"/>
      <c r="V165" s="270"/>
      <c r="W165" s="270"/>
      <c r="X165" s="270"/>
      <c r="Y165" s="270"/>
      <c r="Z165" s="270"/>
    </row>
    <row r="166" ht="15.75" customHeight="1">
      <c r="A166" s="270"/>
      <c r="B166" s="270"/>
      <c r="C166" s="270"/>
      <c r="D166" s="270"/>
      <c r="E166" s="270"/>
      <c r="F166" s="270"/>
      <c r="G166" s="270"/>
      <c r="H166" s="270"/>
      <c r="I166" s="270"/>
      <c r="J166" s="270"/>
      <c r="K166" s="270"/>
      <c r="L166" s="270"/>
      <c r="M166" s="270"/>
      <c r="N166" s="270"/>
      <c r="O166" s="270"/>
      <c r="P166" s="270"/>
      <c r="Q166" s="270"/>
      <c r="R166" s="270"/>
      <c r="S166" s="270"/>
      <c r="T166" s="270"/>
      <c r="U166" s="270"/>
      <c r="V166" s="270"/>
      <c r="W166" s="270"/>
      <c r="X166" s="270"/>
      <c r="Y166" s="270"/>
      <c r="Z166" s="270"/>
    </row>
    <row r="167" ht="15.75" customHeight="1">
      <c r="A167" s="270"/>
      <c r="B167" s="270"/>
      <c r="C167" s="270"/>
      <c r="D167" s="270"/>
      <c r="E167" s="270"/>
      <c r="F167" s="270"/>
      <c r="G167" s="270"/>
      <c r="H167" s="270"/>
      <c r="I167" s="270"/>
      <c r="J167" s="270"/>
      <c r="K167" s="270"/>
      <c r="L167" s="270"/>
      <c r="M167" s="270"/>
      <c r="N167" s="270"/>
      <c r="O167" s="270"/>
      <c r="P167" s="270"/>
      <c r="Q167" s="270"/>
      <c r="R167" s="270"/>
      <c r="S167" s="270"/>
      <c r="T167" s="270"/>
      <c r="U167" s="270"/>
      <c r="V167" s="270"/>
      <c r="W167" s="270"/>
      <c r="X167" s="270"/>
      <c r="Y167" s="270"/>
      <c r="Z167" s="270"/>
    </row>
    <row r="168" ht="15.75" customHeight="1">
      <c r="A168" s="270"/>
      <c r="B168" s="270"/>
      <c r="C168" s="270"/>
      <c r="D168" s="270"/>
      <c r="E168" s="270"/>
      <c r="F168" s="270"/>
      <c r="G168" s="270"/>
      <c r="H168" s="270"/>
      <c r="I168" s="270"/>
      <c r="J168" s="270"/>
      <c r="K168" s="270"/>
      <c r="L168" s="270"/>
      <c r="M168" s="270"/>
      <c r="N168" s="270"/>
      <c r="O168" s="270"/>
      <c r="P168" s="270"/>
      <c r="Q168" s="270"/>
      <c r="R168" s="270"/>
      <c r="S168" s="270"/>
      <c r="T168" s="270"/>
      <c r="U168" s="270"/>
      <c r="V168" s="270"/>
      <c r="W168" s="270"/>
      <c r="X168" s="270"/>
      <c r="Y168" s="270"/>
      <c r="Z168" s="270"/>
    </row>
    <row r="169" ht="15.75" customHeight="1">
      <c r="A169" s="270"/>
      <c r="B169" s="270"/>
      <c r="C169" s="270"/>
      <c r="D169" s="270"/>
      <c r="E169" s="270"/>
      <c r="F169" s="270"/>
      <c r="G169" s="270"/>
      <c r="H169" s="270"/>
      <c r="I169" s="270"/>
      <c r="J169" s="270"/>
      <c r="K169" s="270"/>
      <c r="L169" s="270"/>
      <c r="M169" s="270"/>
      <c r="N169" s="270"/>
      <c r="O169" s="270"/>
      <c r="P169" s="270"/>
      <c r="Q169" s="270"/>
      <c r="R169" s="270"/>
      <c r="S169" s="270"/>
      <c r="T169" s="270"/>
      <c r="U169" s="270"/>
      <c r="V169" s="270"/>
      <c r="W169" s="270"/>
      <c r="X169" s="270"/>
      <c r="Y169" s="270"/>
      <c r="Z169" s="270"/>
    </row>
    <row r="170" ht="15.75" customHeight="1">
      <c r="A170" s="270"/>
      <c r="B170" s="270"/>
      <c r="C170" s="270"/>
      <c r="D170" s="270"/>
      <c r="E170" s="270"/>
      <c r="F170" s="270"/>
      <c r="G170" s="270"/>
      <c r="H170" s="270"/>
      <c r="I170" s="270"/>
      <c r="J170" s="270"/>
      <c r="K170" s="270"/>
      <c r="L170" s="270"/>
      <c r="M170" s="270"/>
      <c r="N170" s="270"/>
      <c r="O170" s="270"/>
      <c r="P170" s="270"/>
      <c r="Q170" s="270"/>
      <c r="R170" s="270"/>
      <c r="S170" s="270"/>
      <c r="T170" s="270"/>
      <c r="U170" s="270"/>
      <c r="V170" s="270"/>
      <c r="W170" s="270"/>
      <c r="X170" s="270"/>
      <c r="Y170" s="270"/>
      <c r="Z170" s="270"/>
    </row>
    <row r="171" ht="15.75" customHeight="1">
      <c r="A171" s="270"/>
      <c r="B171" s="270"/>
      <c r="C171" s="270"/>
      <c r="D171" s="270"/>
      <c r="E171" s="270"/>
      <c r="F171" s="270"/>
      <c r="G171" s="270"/>
      <c r="H171" s="270"/>
      <c r="I171" s="270"/>
      <c r="J171" s="270"/>
      <c r="K171" s="270"/>
      <c r="L171" s="270"/>
      <c r="M171" s="270"/>
      <c r="N171" s="270"/>
      <c r="O171" s="270"/>
      <c r="P171" s="270"/>
      <c r="Q171" s="270"/>
      <c r="R171" s="270"/>
      <c r="S171" s="270"/>
      <c r="T171" s="270"/>
      <c r="U171" s="270"/>
      <c r="V171" s="270"/>
      <c r="W171" s="270"/>
      <c r="X171" s="270"/>
      <c r="Y171" s="270"/>
      <c r="Z171" s="270"/>
    </row>
    <row r="172" ht="15.75" customHeight="1">
      <c r="A172" s="270"/>
      <c r="B172" s="270"/>
      <c r="C172" s="270"/>
      <c r="D172" s="270"/>
      <c r="E172" s="270"/>
      <c r="F172" s="270"/>
      <c r="G172" s="270"/>
      <c r="H172" s="270"/>
      <c r="I172" s="270"/>
      <c r="J172" s="270"/>
      <c r="K172" s="270"/>
      <c r="L172" s="270"/>
      <c r="M172" s="270"/>
      <c r="N172" s="270"/>
      <c r="O172" s="270"/>
      <c r="P172" s="270"/>
      <c r="Q172" s="270"/>
      <c r="R172" s="270"/>
      <c r="S172" s="270"/>
      <c r="T172" s="270"/>
      <c r="U172" s="270"/>
      <c r="V172" s="270"/>
      <c r="W172" s="270"/>
      <c r="X172" s="270"/>
      <c r="Y172" s="270"/>
      <c r="Z172" s="270"/>
    </row>
    <row r="173" ht="15.75" customHeight="1">
      <c r="A173" s="270"/>
      <c r="B173" s="270"/>
      <c r="C173" s="270"/>
      <c r="D173" s="270"/>
      <c r="E173" s="270"/>
      <c r="F173" s="270"/>
      <c r="G173" s="270"/>
      <c r="H173" s="270"/>
      <c r="I173" s="270"/>
      <c r="J173" s="270"/>
      <c r="K173" s="270"/>
      <c r="L173" s="270"/>
      <c r="M173" s="270"/>
      <c r="N173" s="270"/>
      <c r="O173" s="270"/>
      <c r="P173" s="270"/>
      <c r="Q173" s="270"/>
      <c r="R173" s="270"/>
      <c r="S173" s="270"/>
      <c r="T173" s="270"/>
      <c r="U173" s="270"/>
      <c r="V173" s="270"/>
      <c r="W173" s="270"/>
      <c r="X173" s="270"/>
      <c r="Y173" s="270"/>
      <c r="Z173" s="270"/>
    </row>
    <row r="174" ht="15.75" customHeight="1">
      <c r="A174" s="270"/>
      <c r="B174" s="270"/>
      <c r="C174" s="270"/>
      <c r="D174" s="270"/>
      <c r="E174" s="270"/>
      <c r="F174" s="270"/>
      <c r="G174" s="270"/>
      <c r="H174" s="270"/>
      <c r="I174" s="270"/>
      <c r="J174" s="270"/>
      <c r="K174" s="270"/>
      <c r="L174" s="270"/>
      <c r="M174" s="270"/>
      <c r="N174" s="270"/>
      <c r="O174" s="270"/>
      <c r="P174" s="270"/>
      <c r="Q174" s="270"/>
      <c r="R174" s="270"/>
      <c r="S174" s="270"/>
      <c r="T174" s="270"/>
      <c r="U174" s="270"/>
      <c r="V174" s="270"/>
      <c r="W174" s="270"/>
      <c r="X174" s="270"/>
      <c r="Y174" s="270"/>
      <c r="Z174" s="270"/>
    </row>
    <row r="175" ht="15.75" customHeight="1">
      <c r="A175" s="270"/>
      <c r="B175" s="270"/>
      <c r="C175" s="270"/>
      <c r="D175" s="270"/>
      <c r="E175" s="270"/>
      <c r="F175" s="270"/>
      <c r="G175" s="270"/>
      <c r="H175" s="270"/>
      <c r="I175" s="270"/>
      <c r="J175" s="270"/>
      <c r="K175" s="270"/>
      <c r="L175" s="270"/>
      <c r="M175" s="270"/>
      <c r="N175" s="270"/>
      <c r="O175" s="270"/>
      <c r="P175" s="270"/>
      <c r="Q175" s="270"/>
      <c r="R175" s="270"/>
      <c r="S175" s="270"/>
      <c r="T175" s="270"/>
      <c r="U175" s="270"/>
      <c r="V175" s="270"/>
      <c r="W175" s="270"/>
      <c r="X175" s="270"/>
      <c r="Y175" s="270"/>
      <c r="Z175" s="270"/>
    </row>
    <row r="176" ht="15.75" customHeight="1">
      <c r="A176" s="270"/>
      <c r="B176" s="270"/>
      <c r="C176" s="270"/>
      <c r="D176" s="270"/>
      <c r="E176" s="270"/>
      <c r="F176" s="270"/>
      <c r="G176" s="270"/>
      <c r="H176" s="270"/>
      <c r="I176" s="270"/>
      <c r="J176" s="270"/>
      <c r="K176" s="270"/>
      <c r="L176" s="270"/>
      <c r="M176" s="270"/>
      <c r="N176" s="270"/>
      <c r="O176" s="270"/>
      <c r="P176" s="270"/>
      <c r="Q176" s="270"/>
      <c r="R176" s="270"/>
      <c r="S176" s="270"/>
      <c r="T176" s="270"/>
      <c r="U176" s="270"/>
      <c r="V176" s="270"/>
      <c r="W176" s="270"/>
      <c r="X176" s="270"/>
      <c r="Y176" s="270"/>
      <c r="Z176" s="270"/>
    </row>
    <row r="177" ht="15.75" customHeight="1">
      <c r="A177" s="270"/>
      <c r="B177" s="270"/>
      <c r="C177" s="270"/>
      <c r="D177" s="270"/>
      <c r="E177" s="270"/>
      <c r="F177" s="270"/>
      <c r="G177" s="270"/>
      <c r="H177" s="270"/>
      <c r="I177" s="270"/>
      <c r="J177" s="270"/>
      <c r="K177" s="270"/>
      <c r="L177" s="270"/>
      <c r="M177" s="270"/>
      <c r="N177" s="270"/>
      <c r="O177" s="270"/>
      <c r="P177" s="270"/>
      <c r="Q177" s="270"/>
      <c r="R177" s="270"/>
      <c r="S177" s="270"/>
      <c r="T177" s="270"/>
      <c r="U177" s="270"/>
      <c r="V177" s="270"/>
      <c r="W177" s="270"/>
      <c r="X177" s="270"/>
      <c r="Y177" s="270"/>
      <c r="Z177" s="270"/>
    </row>
    <row r="178" ht="15.75" customHeight="1">
      <c r="A178" s="270"/>
      <c r="B178" s="270"/>
      <c r="C178" s="270"/>
      <c r="D178" s="270"/>
      <c r="E178" s="270"/>
      <c r="F178" s="270"/>
      <c r="G178" s="270"/>
      <c r="H178" s="270"/>
      <c r="I178" s="270"/>
      <c r="J178" s="270"/>
      <c r="K178" s="270"/>
      <c r="L178" s="270"/>
      <c r="M178" s="270"/>
      <c r="N178" s="270"/>
      <c r="O178" s="270"/>
      <c r="P178" s="270"/>
      <c r="Q178" s="270"/>
      <c r="R178" s="270"/>
      <c r="S178" s="270"/>
      <c r="T178" s="270"/>
      <c r="U178" s="270"/>
      <c r="V178" s="270"/>
      <c r="W178" s="270"/>
      <c r="X178" s="270"/>
      <c r="Y178" s="270"/>
      <c r="Z178" s="270"/>
    </row>
    <row r="179" ht="15.75" customHeight="1">
      <c r="A179" s="270"/>
      <c r="B179" s="270"/>
      <c r="C179" s="270"/>
      <c r="D179" s="270"/>
      <c r="E179" s="270"/>
      <c r="F179" s="270"/>
      <c r="G179" s="270"/>
      <c r="H179" s="270"/>
      <c r="I179" s="270"/>
      <c r="J179" s="270"/>
      <c r="K179" s="270"/>
      <c r="L179" s="270"/>
      <c r="M179" s="270"/>
      <c r="N179" s="270"/>
      <c r="O179" s="270"/>
      <c r="P179" s="270"/>
      <c r="Q179" s="270"/>
      <c r="R179" s="270"/>
      <c r="S179" s="270"/>
      <c r="T179" s="270"/>
      <c r="U179" s="270"/>
      <c r="V179" s="270"/>
      <c r="W179" s="270"/>
      <c r="X179" s="270"/>
      <c r="Y179" s="270"/>
      <c r="Z179" s="270"/>
    </row>
    <row r="180" ht="15.75" customHeight="1">
      <c r="A180" s="270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70"/>
    </row>
    <row r="181" ht="15.75" customHeight="1">
      <c r="A181" s="270"/>
      <c r="B181" s="270"/>
      <c r="C181" s="270"/>
      <c r="D181" s="270"/>
      <c r="E181" s="270"/>
      <c r="F181" s="270"/>
      <c r="G181" s="270"/>
      <c r="H181" s="270"/>
      <c r="I181" s="270"/>
      <c r="J181" s="270"/>
      <c r="K181" s="270"/>
      <c r="L181" s="270"/>
      <c r="M181" s="270"/>
      <c r="N181" s="270"/>
      <c r="O181" s="270"/>
      <c r="P181" s="270"/>
      <c r="Q181" s="270"/>
      <c r="R181" s="270"/>
      <c r="S181" s="270"/>
      <c r="T181" s="270"/>
      <c r="U181" s="270"/>
      <c r="V181" s="270"/>
      <c r="W181" s="270"/>
      <c r="X181" s="270"/>
      <c r="Y181" s="270"/>
      <c r="Z181" s="270"/>
    </row>
    <row r="182" ht="15.75" customHeight="1">
      <c r="A182" s="270"/>
      <c r="B182" s="270"/>
      <c r="C182" s="270"/>
      <c r="D182" s="270"/>
      <c r="E182" s="270"/>
      <c r="F182" s="270"/>
      <c r="G182" s="270"/>
      <c r="H182" s="270"/>
      <c r="I182" s="270"/>
      <c r="J182" s="270"/>
      <c r="K182" s="270"/>
      <c r="L182" s="270"/>
      <c r="M182" s="270"/>
      <c r="N182" s="270"/>
      <c r="O182" s="270"/>
      <c r="P182" s="270"/>
      <c r="Q182" s="270"/>
      <c r="R182" s="270"/>
      <c r="S182" s="270"/>
      <c r="T182" s="270"/>
      <c r="U182" s="270"/>
      <c r="V182" s="270"/>
      <c r="W182" s="270"/>
      <c r="X182" s="270"/>
      <c r="Y182" s="270"/>
      <c r="Z182" s="270"/>
    </row>
    <row r="183" ht="15.75" customHeight="1">
      <c r="A183" s="27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</row>
    <row r="184" ht="15.75" customHeight="1">
      <c r="A184" s="270"/>
      <c r="B184" s="270"/>
      <c r="C184" s="270"/>
      <c r="D184" s="270"/>
      <c r="E184" s="270"/>
      <c r="F184" s="270"/>
      <c r="G184" s="270"/>
      <c r="H184" s="270"/>
      <c r="I184" s="270"/>
      <c r="J184" s="270"/>
      <c r="K184" s="270"/>
      <c r="L184" s="270"/>
      <c r="M184" s="270"/>
      <c r="N184" s="270"/>
      <c r="O184" s="270"/>
      <c r="P184" s="270"/>
      <c r="Q184" s="270"/>
      <c r="R184" s="270"/>
      <c r="S184" s="270"/>
      <c r="T184" s="270"/>
      <c r="U184" s="270"/>
      <c r="V184" s="270"/>
      <c r="W184" s="270"/>
      <c r="X184" s="270"/>
      <c r="Y184" s="270"/>
      <c r="Z184" s="270"/>
    </row>
    <row r="185" ht="15.75" customHeight="1">
      <c r="A185" s="270"/>
      <c r="B185" s="270"/>
      <c r="C185" s="270"/>
      <c r="D185" s="270"/>
      <c r="E185" s="270"/>
      <c r="F185" s="270"/>
      <c r="G185" s="270"/>
      <c r="H185" s="270"/>
      <c r="I185" s="270"/>
      <c r="J185" s="270"/>
      <c r="K185" s="270"/>
      <c r="L185" s="270"/>
      <c r="M185" s="270"/>
      <c r="N185" s="270"/>
      <c r="O185" s="270"/>
      <c r="P185" s="270"/>
      <c r="Q185" s="270"/>
      <c r="R185" s="270"/>
      <c r="S185" s="270"/>
      <c r="T185" s="270"/>
      <c r="U185" s="270"/>
      <c r="V185" s="270"/>
      <c r="W185" s="270"/>
      <c r="X185" s="270"/>
      <c r="Y185" s="270"/>
      <c r="Z185" s="270"/>
    </row>
    <row r="186" ht="15.75" customHeight="1">
      <c r="A186" s="270"/>
      <c r="B186" s="270"/>
      <c r="C186" s="270"/>
      <c r="D186" s="270"/>
      <c r="E186" s="270"/>
      <c r="F186" s="270"/>
      <c r="G186" s="270"/>
      <c r="H186" s="270"/>
      <c r="I186" s="270"/>
      <c r="J186" s="270"/>
      <c r="K186" s="270"/>
      <c r="L186" s="270"/>
      <c r="M186" s="270"/>
      <c r="N186" s="270"/>
      <c r="O186" s="270"/>
      <c r="P186" s="270"/>
      <c r="Q186" s="270"/>
      <c r="R186" s="270"/>
      <c r="S186" s="270"/>
      <c r="T186" s="270"/>
      <c r="U186" s="270"/>
      <c r="V186" s="270"/>
      <c r="W186" s="270"/>
      <c r="X186" s="270"/>
      <c r="Y186" s="270"/>
      <c r="Z186" s="270"/>
    </row>
    <row r="187" ht="15.75" customHeight="1">
      <c r="A187" s="270"/>
      <c r="B187" s="270"/>
      <c r="C187" s="270"/>
      <c r="D187" s="270"/>
      <c r="E187" s="270"/>
      <c r="F187" s="270"/>
      <c r="G187" s="270"/>
      <c r="H187" s="270"/>
      <c r="I187" s="270"/>
      <c r="J187" s="270"/>
      <c r="K187" s="270"/>
      <c r="L187" s="270"/>
      <c r="M187" s="270"/>
      <c r="N187" s="270"/>
      <c r="O187" s="270"/>
      <c r="P187" s="270"/>
      <c r="Q187" s="270"/>
      <c r="R187" s="270"/>
      <c r="S187" s="270"/>
      <c r="T187" s="270"/>
      <c r="U187" s="270"/>
      <c r="V187" s="270"/>
      <c r="W187" s="270"/>
      <c r="X187" s="270"/>
      <c r="Y187" s="270"/>
      <c r="Z187" s="270"/>
    </row>
    <row r="188" ht="15.75" customHeight="1">
      <c r="A188" s="270"/>
      <c r="B188" s="270"/>
      <c r="C188" s="270"/>
      <c r="D188" s="270"/>
      <c r="E188" s="270"/>
      <c r="F188" s="270"/>
      <c r="G188" s="270"/>
      <c r="H188" s="270"/>
      <c r="I188" s="270"/>
      <c r="J188" s="270"/>
      <c r="K188" s="270"/>
      <c r="L188" s="270"/>
      <c r="M188" s="270"/>
      <c r="N188" s="270"/>
      <c r="O188" s="270"/>
      <c r="P188" s="270"/>
      <c r="Q188" s="270"/>
      <c r="R188" s="270"/>
      <c r="S188" s="270"/>
      <c r="T188" s="270"/>
      <c r="U188" s="270"/>
      <c r="V188" s="270"/>
      <c r="W188" s="270"/>
      <c r="X188" s="270"/>
      <c r="Y188" s="270"/>
      <c r="Z188" s="270"/>
    </row>
    <row r="189" ht="15.75" customHeight="1">
      <c r="A189" s="270"/>
      <c r="B189" s="270"/>
      <c r="C189" s="270"/>
      <c r="D189" s="270"/>
      <c r="E189" s="270"/>
      <c r="F189" s="270"/>
      <c r="G189" s="270"/>
      <c r="H189" s="270"/>
      <c r="I189" s="270"/>
      <c r="J189" s="270"/>
      <c r="K189" s="270"/>
      <c r="L189" s="270"/>
      <c r="M189" s="270"/>
      <c r="N189" s="270"/>
      <c r="O189" s="270"/>
      <c r="P189" s="270"/>
      <c r="Q189" s="270"/>
      <c r="R189" s="270"/>
      <c r="S189" s="270"/>
      <c r="T189" s="270"/>
      <c r="U189" s="270"/>
      <c r="V189" s="270"/>
      <c r="W189" s="270"/>
      <c r="X189" s="270"/>
      <c r="Y189" s="270"/>
      <c r="Z189" s="270"/>
    </row>
    <row r="190" ht="15.75" customHeight="1">
      <c r="A190" s="270"/>
      <c r="B190" s="270"/>
      <c r="C190" s="270"/>
      <c r="D190" s="270"/>
      <c r="E190" s="270"/>
      <c r="F190" s="270"/>
      <c r="G190" s="270"/>
      <c r="H190" s="270"/>
      <c r="I190" s="270"/>
      <c r="J190" s="270"/>
      <c r="K190" s="270"/>
      <c r="L190" s="270"/>
      <c r="M190" s="270"/>
      <c r="N190" s="270"/>
      <c r="O190" s="270"/>
      <c r="P190" s="270"/>
      <c r="Q190" s="270"/>
      <c r="R190" s="270"/>
      <c r="S190" s="270"/>
      <c r="T190" s="270"/>
      <c r="U190" s="270"/>
      <c r="V190" s="270"/>
      <c r="W190" s="270"/>
      <c r="X190" s="270"/>
      <c r="Y190" s="270"/>
      <c r="Z190" s="270"/>
    </row>
    <row r="191" ht="15.75" customHeight="1">
      <c r="A191" s="270"/>
      <c r="B191" s="270"/>
      <c r="C191" s="270"/>
      <c r="D191" s="270"/>
      <c r="E191" s="270"/>
      <c r="F191" s="270"/>
      <c r="G191" s="270"/>
      <c r="H191" s="270"/>
      <c r="I191" s="270"/>
      <c r="J191" s="270"/>
      <c r="K191" s="270"/>
      <c r="L191" s="270"/>
      <c r="M191" s="270"/>
      <c r="N191" s="270"/>
      <c r="O191" s="270"/>
      <c r="P191" s="270"/>
      <c r="Q191" s="270"/>
      <c r="R191" s="270"/>
      <c r="S191" s="270"/>
      <c r="T191" s="270"/>
      <c r="U191" s="270"/>
      <c r="V191" s="270"/>
      <c r="W191" s="270"/>
      <c r="X191" s="270"/>
      <c r="Y191" s="270"/>
      <c r="Z191" s="270"/>
    </row>
    <row r="192" ht="15.75" customHeight="1">
      <c r="A192" s="270"/>
      <c r="B192" s="270"/>
      <c r="C192" s="270"/>
      <c r="D192" s="270"/>
      <c r="E192" s="270"/>
      <c r="F192" s="270"/>
      <c r="G192" s="270"/>
      <c r="H192" s="270"/>
      <c r="I192" s="270"/>
      <c r="J192" s="270"/>
      <c r="K192" s="270"/>
      <c r="L192" s="270"/>
      <c r="M192" s="270"/>
      <c r="N192" s="270"/>
      <c r="O192" s="270"/>
      <c r="P192" s="270"/>
      <c r="Q192" s="270"/>
      <c r="R192" s="270"/>
      <c r="S192" s="270"/>
      <c r="T192" s="270"/>
      <c r="U192" s="270"/>
      <c r="V192" s="270"/>
      <c r="W192" s="270"/>
      <c r="X192" s="270"/>
      <c r="Y192" s="270"/>
      <c r="Z192" s="270"/>
    </row>
    <row r="193" ht="15.75" customHeight="1">
      <c r="A193" s="270"/>
      <c r="B193" s="270"/>
      <c r="C193" s="270"/>
      <c r="D193" s="270"/>
      <c r="E193" s="270"/>
      <c r="F193" s="270"/>
      <c r="G193" s="270"/>
      <c r="H193" s="270"/>
      <c r="I193" s="270"/>
      <c r="J193" s="270"/>
      <c r="K193" s="270"/>
      <c r="L193" s="270"/>
      <c r="M193" s="270"/>
      <c r="N193" s="270"/>
      <c r="O193" s="270"/>
      <c r="P193" s="270"/>
      <c r="Q193" s="270"/>
      <c r="R193" s="270"/>
      <c r="S193" s="270"/>
      <c r="T193" s="270"/>
      <c r="U193" s="270"/>
      <c r="V193" s="270"/>
      <c r="W193" s="270"/>
      <c r="X193" s="270"/>
      <c r="Y193" s="270"/>
      <c r="Z193" s="270"/>
    </row>
    <row r="194" ht="15.75" customHeight="1">
      <c r="A194" s="270"/>
      <c r="B194" s="270"/>
      <c r="C194" s="270"/>
      <c r="D194" s="270"/>
      <c r="E194" s="270"/>
      <c r="F194" s="270"/>
      <c r="G194" s="270"/>
      <c r="H194" s="270"/>
      <c r="I194" s="270"/>
      <c r="J194" s="270"/>
      <c r="K194" s="270"/>
      <c r="L194" s="270"/>
      <c r="M194" s="270"/>
      <c r="N194" s="270"/>
      <c r="O194" s="270"/>
      <c r="P194" s="270"/>
      <c r="Q194" s="270"/>
      <c r="R194" s="270"/>
      <c r="S194" s="270"/>
      <c r="T194" s="270"/>
      <c r="U194" s="270"/>
      <c r="V194" s="270"/>
      <c r="W194" s="270"/>
      <c r="X194" s="270"/>
      <c r="Y194" s="270"/>
      <c r="Z194" s="270"/>
    </row>
    <row r="195" ht="15.75" customHeight="1">
      <c r="A195" s="270"/>
      <c r="B195" s="270"/>
      <c r="C195" s="270"/>
      <c r="D195" s="270"/>
      <c r="E195" s="270"/>
      <c r="F195" s="270"/>
      <c r="G195" s="270"/>
      <c r="H195" s="270"/>
      <c r="I195" s="270"/>
      <c r="J195" s="270"/>
      <c r="K195" s="270"/>
      <c r="L195" s="270"/>
      <c r="M195" s="270"/>
      <c r="N195" s="270"/>
      <c r="O195" s="270"/>
      <c r="P195" s="270"/>
      <c r="Q195" s="270"/>
      <c r="R195" s="270"/>
      <c r="S195" s="270"/>
      <c r="T195" s="270"/>
      <c r="U195" s="270"/>
      <c r="V195" s="270"/>
      <c r="W195" s="270"/>
      <c r="X195" s="270"/>
      <c r="Y195" s="270"/>
      <c r="Z195" s="270"/>
    </row>
    <row r="196" ht="15.75" customHeight="1">
      <c r="A196" s="270"/>
      <c r="B196" s="270"/>
      <c r="C196" s="270"/>
      <c r="D196" s="270"/>
      <c r="E196" s="270"/>
      <c r="F196" s="270"/>
      <c r="G196" s="270"/>
      <c r="H196" s="270"/>
      <c r="I196" s="270"/>
      <c r="J196" s="270"/>
      <c r="K196" s="270"/>
      <c r="L196" s="270"/>
      <c r="M196" s="270"/>
      <c r="N196" s="270"/>
      <c r="O196" s="270"/>
      <c r="P196" s="270"/>
      <c r="Q196" s="270"/>
      <c r="R196" s="270"/>
      <c r="S196" s="270"/>
      <c r="T196" s="270"/>
      <c r="U196" s="270"/>
      <c r="V196" s="270"/>
      <c r="W196" s="270"/>
      <c r="X196" s="270"/>
      <c r="Y196" s="270"/>
      <c r="Z196" s="270"/>
    </row>
    <row r="197" ht="15.75" customHeight="1">
      <c r="A197" s="270"/>
      <c r="B197" s="270"/>
      <c r="C197" s="270"/>
      <c r="D197" s="270"/>
      <c r="E197" s="270"/>
      <c r="F197" s="270"/>
      <c r="G197" s="270"/>
      <c r="H197" s="270"/>
      <c r="I197" s="270"/>
      <c r="J197" s="270"/>
      <c r="K197" s="270"/>
      <c r="L197" s="270"/>
      <c r="M197" s="270"/>
      <c r="N197" s="270"/>
      <c r="O197" s="270"/>
      <c r="P197" s="270"/>
      <c r="Q197" s="270"/>
      <c r="R197" s="270"/>
      <c r="S197" s="270"/>
      <c r="T197" s="270"/>
      <c r="U197" s="270"/>
      <c r="V197" s="270"/>
      <c r="W197" s="270"/>
      <c r="X197" s="270"/>
      <c r="Y197" s="270"/>
      <c r="Z197" s="270"/>
    </row>
    <row r="198" ht="15.75" customHeight="1">
      <c r="A198" s="270"/>
      <c r="B198" s="270"/>
      <c r="C198" s="270"/>
      <c r="D198" s="270"/>
      <c r="E198" s="270"/>
      <c r="F198" s="270"/>
      <c r="G198" s="270"/>
      <c r="H198" s="270"/>
      <c r="I198" s="270"/>
      <c r="J198" s="270"/>
      <c r="K198" s="270"/>
      <c r="L198" s="270"/>
      <c r="M198" s="270"/>
      <c r="N198" s="270"/>
      <c r="O198" s="270"/>
      <c r="P198" s="270"/>
      <c r="Q198" s="270"/>
      <c r="R198" s="270"/>
      <c r="S198" s="270"/>
      <c r="T198" s="270"/>
      <c r="U198" s="270"/>
      <c r="V198" s="270"/>
      <c r="W198" s="270"/>
      <c r="X198" s="270"/>
      <c r="Y198" s="270"/>
      <c r="Z198" s="270"/>
    </row>
    <row r="199" ht="15.75" customHeight="1">
      <c r="A199" s="270"/>
      <c r="B199" s="270"/>
      <c r="C199" s="270"/>
      <c r="D199" s="270"/>
      <c r="E199" s="270"/>
      <c r="F199" s="270"/>
      <c r="G199" s="270"/>
      <c r="H199" s="270"/>
      <c r="I199" s="270"/>
      <c r="J199" s="270"/>
      <c r="K199" s="270"/>
      <c r="L199" s="270"/>
      <c r="M199" s="270"/>
      <c r="N199" s="270"/>
      <c r="O199" s="270"/>
      <c r="P199" s="270"/>
      <c r="Q199" s="270"/>
      <c r="R199" s="270"/>
      <c r="S199" s="270"/>
      <c r="T199" s="270"/>
      <c r="U199" s="270"/>
      <c r="V199" s="270"/>
      <c r="W199" s="270"/>
      <c r="X199" s="270"/>
      <c r="Y199" s="270"/>
      <c r="Z199" s="270"/>
    </row>
    <row r="200" ht="15.75" customHeight="1">
      <c r="A200" s="270"/>
      <c r="B200" s="270"/>
      <c r="C200" s="270"/>
      <c r="D200" s="270"/>
      <c r="E200" s="270"/>
      <c r="F200" s="270"/>
      <c r="G200" s="270"/>
      <c r="H200" s="270"/>
      <c r="I200" s="270"/>
      <c r="J200" s="270"/>
      <c r="K200" s="270"/>
      <c r="L200" s="270"/>
      <c r="M200" s="270"/>
      <c r="N200" s="270"/>
      <c r="O200" s="270"/>
      <c r="P200" s="270"/>
      <c r="Q200" s="270"/>
      <c r="R200" s="270"/>
      <c r="S200" s="270"/>
      <c r="T200" s="270"/>
      <c r="U200" s="270"/>
      <c r="V200" s="270"/>
      <c r="W200" s="270"/>
      <c r="X200" s="270"/>
      <c r="Y200" s="270"/>
      <c r="Z200" s="270"/>
    </row>
    <row r="201" ht="15.75" customHeight="1">
      <c r="A201" s="270"/>
      <c r="B201" s="270"/>
      <c r="C201" s="270"/>
      <c r="D201" s="270"/>
      <c r="E201" s="270"/>
      <c r="F201" s="270"/>
      <c r="G201" s="270"/>
      <c r="H201" s="270"/>
      <c r="I201" s="270"/>
      <c r="J201" s="270"/>
      <c r="K201" s="270"/>
      <c r="L201" s="270"/>
      <c r="M201" s="270"/>
      <c r="N201" s="270"/>
      <c r="O201" s="270"/>
      <c r="P201" s="270"/>
      <c r="Q201" s="270"/>
      <c r="R201" s="270"/>
      <c r="S201" s="270"/>
      <c r="T201" s="270"/>
      <c r="U201" s="270"/>
      <c r="V201" s="270"/>
      <c r="W201" s="270"/>
      <c r="X201" s="270"/>
      <c r="Y201" s="270"/>
      <c r="Z201" s="270"/>
    </row>
    <row r="202" ht="15.75" customHeight="1">
      <c r="A202" s="270"/>
      <c r="B202" s="270"/>
      <c r="C202" s="270"/>
      <c r="D202" s="270"/>
      <c r="E202" s="270"/>
      <c r="F202" s="270"/>
      <c r="G202" s="270"/>
      <c r="H202" s="270"/>
      <c r="I202" s="270"/>
      <c r="J202" s="270"/>
      <c r="K202" s="270"/>
      <c r="L202" s="270"/>
      <c r="M202" s="270"/>
      <c r="N202" s="270"/>
      <c r="O202" s="270"/>
      <c r="P202" s="270"/>
      <c r="Q202" s="270"/>
      <c r="R202" s="270"/>
      <c r="S202" s="270"/>
      <c r="T202" s="270"/>
      <c r="U202" s="270"/>
      <c r="V202" s="270"/>
      <c r="W202" s="270"/>
      <c r="X202" s="270"/>
      <c r="Y202" s="270"/>
      <c r="Z202" s="270"/>
    </row>
    <row r="203" ht="15.75" customHeight="1">
      <c r="A203" s="270"/>
      <c r="B203" s="270"/>
      <c r="C203" s="270"/>
      <c r="D203" s="270"/>
      <c r="E203" s="270"/>
      <c r="F203" s="270"/>
      <c r="G203" s="270"/>
      <c r="H203" s="270"/>
      <c r="I203" s="270"/>
      <c r="J203" s="270"/>
      <c r="K203" s="270"/>
      <c r="L203" s="270"/>
      <c r="M203" s="270"/>
      <c r="N203" s="270"/>
      <c r="O203" s="270"/>
      <c r="P203" s="270"/>
      <c r="Q203" s="270"/>
      <c r="R203" s="270"/>
      <c r="S203" s="270"/>
      <c r="T203" s="270"/>
      <c r="U203" s="270"/>
      <c r="V203" s="270"/>
      <c r="W203" s="270"/>
      <c r="X203" s="270"/>
      <c r="Y203" s="270"/>
      <c r="Z203" s="270"/>
    </row>
    <row r="204" ht="15.75" customHeight="1">
      <c r="A204" s="270"/>
      <c r="B204" s="270"/>
      <c r="C204" s="270"/>
      <c r="D204" s="270"/>
      <c r="E204" s="270"/>
      <c r="F204" s="270"/>
      <c r="G204" s="270"/>
      <c r="H204" s="270"/>
      <c r="I204" s="270"/>
      <c r="J204" s="270"/>
      <c r="K204" s="270"/>
      <c r="L204" s="270"/>
      <c r="M204" s="270"/>
      <c r="N204" s="270"/>
      <c r="O204" s="270"/>
      <c r="P204" s="270"/>
      <c r="Q204" s="270"/>
      <c r="R204" s="270"/>
      <c r="S204" s="270"/>
      <c r="T204" s="270"/>
      <c r="U204" s="270"/>
      <c r="V204" s="270"/>
      <c r="W204" s="270"/>
      <c r="X204" s="270"/>
      <c r="Y204" s="270"/>
      <c r="Z204" s="270"/>
    </row>
    <row r="205" ht="15.75" customHeight="1">
      <c r="A205" s="270"/>
      <c r="B205" s="270"/>
      <c r="C205" s="270"/>
      <c r="D205" s="270"/>
      <c r="E205" s="270"/>
      <c r="F205" s="270"/>
      <c r="G205" s="270"/>
      <c r="H205" s="270"/>
      <c r="I205" s="270"/>
      <c r="J205" s="270"/>
      <c r="K205" s="270"/>
      <c r="L205" s="270"/>
      <c r="M205" s="270"/>
      <c r="N205" s="270"/>
      <c r="O205" s="270"/>
      <c r="P205" s="270"/>
      <c r="Q205" s="270"/>
      <c r="R205" s="270"/>
      <c r="S205" s="270"/>
      <c r="T205" s="270"/>
      <c r="U205" s="270"/>
      <c r="V205" s="270"/>
      <c r="W205" s="270"/>
      <c r="X205" s="270"/>
      <c r="Y205" s="270"/>
      <c r="Z205" s="270"/>
    </row>
    <row r="206" ht="15.75" customHeight="1">
      <c r="A206" s="270"/>
      <c r="B206" s="270"/>
      <c r="C206" s="270"/>
      <c r="D206" s="270"/>
      <c r="E206" s="270"/>
      <c r="F206" s="270"/>
      <c r="G206" s="270"/>
      <c r="H206" s="270"/>
      <c r="I206" s="270"/>
      <c r="J206" s="270"/>
      <c r="K206" s="270"/>
      <c r="L206" s="270"/>
      <c r="M206" s="270"/>
      <c r="N206" s="270"/>
      <c r="O206" s="270"/>
      <c r="P206" s="270"/>
      <c r="Q206" s="270"/>
      <c r="R206" s="270"/>
      <c r="S206" s="270"/>
      <c r="T206" s="270"/>
      <c r="U206" s="270"/>
      <c r="V206" s="270"/>
      <c r="W206" s="270"/>
      <c r="X206" s="270"/>
      <c r="Y206" s="270"/>
      <c r="Z206" s="270"/>
    </row>
    <row r="207" ht="15.75" customHeight="1">
      <c r="A207" s="270"/>
      <c r="B207" s="270"/>
      <c r="C207" s="270"/>
      <c r="D207" s="270"/>
      <c r="E207" s="270"/>
      <c r="F207" s="270"/>
      <c r="G207" s="270"/>
      <c r="H207" s="270"/>
      <c r="I207" s="270"/>
      <c r="J207" s="270"/>
      <c r="K207" s="270"/>
      <c r="L207" s="270"/>
      <c r="M207" s="270"/>
      <c r="N207" s="270"/>
      <c r="O207" s="270"/>
      <c r="P207" s="270"/>
      <c r="Q207" s="270"/>
      <c r="R207" s="270"/>
      <c r="S207" s="270"/>
      <c r="T207" s="270"/>
      <c r="U207" s="270"/>
      <c r="V207" s="270"/>
      <c r="W207" s="270"/>
      <c r="X207" s="270"/>
      <c r="Y207" s="270"/>
      <c r="Z207" s="270"/>
    </row>
    <row r="208" ht="15.75" customHeight="1">
      <c r="A208" s="270"/>
      <c r="B208" s="270"/>
      <c r="C208" s="270"/>
      <c r="D208" s="270"/>
      <c r="E208" s="270"/>
      <c r="F208" s="270"/>
      <c r="G208" s="270"/>
      <c r="H208" s="270"/>
      <c r="I208" s="270"/>
      <c r="J208" s="270"/>
      <c r="K208" s="270"/>
      <c r="L208" s="270"/>
      <c r="M208" s="270"/>
      <c r="N208" s="270"/>
      <c r="O208" s="270"/>
      <c r="P208" s="270"/>
      <c r="Q208" s="270"/>
      <c r="R208" s="270"/>
      <c r="S208" s="270"/>
      <c r="T208" s="270"/>
      <c r="U208" s="270"/>
      <c r="V208" s="270"/>
      <c r="W208" s="270"/>
      <c r="X208" s="270"/>
      <c r="Y208" s="270"/>
      <c r="Z208" s="270"/>
    </row>
    <row r="209" ht="15.75" customHeight="1">
      <c r="A209" s="270"/>
      <c r="B209" s="270"/>
      <c r="C209" s="270"/>
      <c r="D209" s="270"/>
      <c r="E209" s="270"/>
      <c r="F209" s="270"/>
      <c r="G209" s="270"/>
      <c r="H209" s="270"/>
      <c r="I209" s="270"/>
      <c r="J209" s="270"/>
      <c r="K209" s="270"/>
      <c r="L209" s="270"/>
      <c r="M209" s="270"/>
      <c r="N209" s="270"/>
      <c r="O209" s="270"/>
      <c r="P209" s="270"/>
      <c r="Q209" s="270"/>
      <c r="R209" s="270"/>
      <c r="S209" s="270"/>
      <c r="T209" s="270"/>
      <c r="U209" s="270"/>
      <c r="V209" s="270"/>
      <c r="W209" s="270"/>
      <c r="X209" s="270"/>
      <c r="Y209" s="270"/>
      <c r="Z209" s="270"/>
    </row>
    <row r="210" ht="15.75" customHeight="1">
      <c r="A210" s="270"/>
      <c r="B210" s="270"/>
      <c r="C210" s="270"/>
      <c r="D210" s="270"/>
      <c r="E210" s="270"/>
      <c r="F210" s="270"/>
      <c r="G210" s="270"/>
      <c r="H210" s="270"/>
      <c r="I210" s="270"/>
      <c r="J210" s="270"/>
      <c r="K210" s="270"/>
      <c r="L210" s="270"/>
      <c r="M210" s="270"/>
      <c r="N210" s="270"/>
      <c r="O210" s="270"/>
      <c r="P210" s="270"/>
      <c r="Q210" s="270"/>
      <c r="R210" s="270"/>
      <c r="S210" s="270"/>
      <c r="T210" s="270"/>
      <c r="U210" s="270"/>
      <c r="V210" s="270"/>
      <c r="W210" s="270"/>
      <c r="X210" s="270"/>
      <c r="Y210" s="270"/>
      <c r="Z210" s="270"/>
    </row>
    <row r="211" ht="15.75" customHeight="1">
      <c r="A211" s="270"/>
      <c r="B211" s="270"/>
      <c r="C211" s="270"/>
      <c r="D211" s="270"/>
      <c r="E211" s="270"/>
      <c r="F211" s="270"/>
      <c r="G211" s="270"/>
      <c r="H211" s="270"/>
      <c r="I211" s="270"/>
      <c r="J211" s="270"/>
      <c r="K211" s="270"/>
      <c r="L211" s="270"/>
      <c r="M211" s="270"/>
      <c r="N211" s="270"/>
      <c r="O211" s="270"/>
      <c r="P211" s="270"/>
      <c r="Q211" s="270"/>
      <c r="R211" s="270"/>
      <c r="S211" s="270"/>
      <c r="T211" s="270"/>
      <c r="U211" s="270"/>
      <c r="V211" s="270"/>
      <c r="W211" s="270"/>
      <c r="X211" s="270"/>
      <c r="Y211" s="270"/>
      <c r="Z211" s="270"/>
    </row>
    <row r="212" ht="15.75" customHeight="1">
      <c r="A212" s="270"/>
      <c r="B212" s="270"/>
      <c r="C212" s="270"/>
      <c r="D212" s="270"/>
      <c r="E212" s="270"/>
      <c r="F212" s="270"/>
      <c r="G212" s="270"/>
      <c r="H212" s="270"/>
      <c r="I212" s="270"/>
      <c r="J212" s="270"/>
      <c r="K212" s="270"/>
      <c r="L212" s="270"/>
      <c r="M212" s="270"/>
      <c r="N212" s="270"/>
      <c r="O212" s="270"/>
      <c r="P212" s="270"/>
      <c r="Q212" s="270"/>
      <c r="R212" s="270"/>
      <c r="S212" s="270"/>
      <c r="T212" s="270"/>
      <c r="U212" s="270"/>
      <c r="V212" s="270"/>
      <c r="W212" s="270"/>
      <c r="X212" s="270"/>
      <c r="Y212" s="270"/>
      <c r="Z212" s="270"/>
    </row>
    <row r="213" ht="15.75" customHeight="1">
      <c r="A213" s="270"/>
      <c r="B213" s="270"/>
      <c r="C213" s="270"/>
      <c r="D213" s="270"/>
      <c r="E213" s="270"/>
      <c r="F213" s="270"/>
      <c r="G213" s="270"/>
      <c r="H213" s="270"/>
      <c r="I213" s="270"/>
      <c r="J213" s="270"/>
      <c r="K213" s="270"/>
      <c r="L213" s="270"/>
      <c r="M213" s="270"/>
      <c r="N213" s="270"/>
      <c r="O213" s="270"/>
      <c r="P213" s="270"/>
      <c r="Q213" s="270"/>
      <c r="R213" s="270"/>
      <c r="S213" s="270"/>
      <c r="T213" s="270"/>
      <c r="U213" s="270"/>
      <c r="V213" s="270"/>
      <c r="W213" s="270"/>
      <c r="X213" s="270"/>
      <c r="Y213" s="270"/>
      <c r="Z213" s="270"/>
    </row>
    <row r="214" ht="15.75" customHeight="1">
      <c r="A214" s="270"/>
      <c r="B214" s="270"/>
      <c r="C214" s="270"/>
      <c r="D214" s="270"/>
      <c r="E214" s="270"/>
      <c r="F214" s="270"/>
      <c r="G214" s="270"/>
      <c r="H214" s="270"/>
      <c r="I214" s="270"/>
      <c r="J214" s="270"/>
      <c r="K214" s="270"/>
      <c r="L214" s="270"/>
      <c r="M214" s="270"/>
      <c r="N214" s="270"/>
      <c r="O214" s="270"/>
      <c r="P214" s="270"/>
      <c r="Q214" s="270"/>
      <c r="R214" s="270"/>
      <c r="S214" s="270"/>
      <c r="T214" s="270"/>
      <c r="U214" s="270"/>
      <c r="V214" s="270"/>
      <c r="W214" s="270"/>
      <c r="X214" s="270"/>
      <c r="Y214" s="270"/>
      <c r="Z214" s="270"/>
    </row>
    <row r="215" ht="15.75" customHeight="1">
      <c r="A215" s="270"/>
      <c r="B215" s="270"/>
      <c r="C215" s="270"/>
      <c r="D215" s="270"/>
      <c r="E215" s="270"/>
      <c r="F215" s="270"/>
      <c r="G215" s="270"/>
      <c r="H215" s="270"/>
      <c r="I215" s="270"/>
      <c r="J215" s="270"/>
      <c r="K215" s="270"/>
      <c r="L215" s="270"/>
      <c r="M215" s="270"/>
      <c r="N215" s="270"/>
      <c r="O215" s="270"/>
      <c r="P215" s="270"/>
      <c r="Q215" s="270"/>
      <c r="R215" s="270"/>
      <c r="S215" s="270"/>
      <c r="T215" s="270"/>
      <c r="U215" s="270"/>
      <c r="V215" s="270"/>
      <c r="W215" s="270"/>
      <c r="X215" s="270"/>
      <c r="Y215" s="270"/>
      <c r="Z215" s="270"/>
    </row>
    <row r="216" ht="15.75" customHeight="1">
      <c r="A216" s="270"/>
      <c r="B216" s="270"/>
      <c r="C216" s="270"/>
      <c r="D216" s="270"/>
      <c r="E216" s="270"/>
      <c r="F216" s="270"/>
      <c r="G216" s="270"/>
      <c r="H216" s="270"/>
      <c r="I216" s="270"/>
      <c r="J216" s="270"/>
      <c r="K216" s="270"/>
      <c r="L216" s="270"/>
      <c r="M216" s="270"/>
      <c r="N216" s="270"/>
      <c r="O216" s="270"/>
      <c r="P216" s="270"/>
      <c r="Q216" s="270"/>
      <c r="R216" s="270"/>
      <c r="S216" s="270"/>
      <c r="T216" s="270"/>
      <c r="U216" s="270"/>
      <c r="V216" s="270"/>
      <c r="W216" s="270"/>
      <c r="X216" s="270"/>
      <c r="Y216" s="270"/>
      <c r="Z216" s="270"/>
    </row>
    <row r="217" ht="15.75" customHeight="1">
      <c r="A217" s="270"/>
      <c r="B217" s="270"/>
      <c r="C217" s="270"/>
      <c r="D217" s="270"/>
      <c r="E217" s="270"/>
      <c r="F217" s="270"/>
      <c r="G217" s="270"/>
      <c r="H217" s="270"/>
      <c r="I217" s="270"/>
      <c r="J217" s="270"/>
      <c r="K217" s="270"/>
      <c r="L217" s="270"/>
      <c r="M217" s="270"/>
      <c r="N217" s="270"/>
      <c r="O217" s="270"/>
      <c r="P217" s="270"/>
      <c r="Q217" s="270"/>
      <c r="R217" s="270"/>
      <c r="S217" s="270"/>
      <c r="T217" s="270"/>
      <c r="U217" s="270"/>
      <c r="V217" s="270"/>
      <c r="W217" s="270"/>
      <c r="X217" s="270"/>
      <c r="Y217" s="270"/>
      <c r="Z217" s="270"/>
    </row>
    <row r="218" ht="15.75" customHeight="1">
      <c r="A218" s="270"/>
      <c r="B218" s="270"/>
      <c r="C218" s="270"/>
      <c r="D218" s="270"/>
      <c r="E218" s="270"/>
      <c r="F218" s="270"/>
      <c r="G218" s="270"/>
      <c r="H218" s="270"/>
      <c r="I218" s="270"/>
      <c r="J218" s="270"/>
      <c r="K218" s="270"/>
      <c r="L218" s="270"/>
      <c r="M218" s="270"/>
      <c r="N218" s="270"/>
      <c r="O218" s="270"/>
      <c r="P218" s="270"/>
      <c r="Q218" s="270"/>
      <c r="R218" s="270"/>
      <c r="S218" s="270"/>
      <c r="T218" s="270"/>
      <c r="U218" s="270"/>
      <c r="V218" s="270"/>
      <c r="W218" s="270"/>
      <c r="X218" s="270"/>
      <c r="Y218" s="270"/>
      <c r="Z218" s="270"/>
    </row>
    <row r="219" ht="15.75" customHeight="1">
      <c r="A219" s="270"/>
      <c r="B219" s="270"/>
      <c r="C219" s="270"/>
      <c r="D219" s="270"/>
      <c r="E219" s="270"/>
      <c r="F219" s="270"/>
      <c r="G219" s="270"/>
      <c r="H219" s="270"/>
      <c r="I219" s="270"/>
      <c r="J219" s="270"/>
      <c r="K219" s="270"/>
      <c r="L219" s="270"/>
      <c r="M219" s="270"/>
      <c r="N219" s="270"/>
      <c r="O219" s="270"/>
      <c r="P219" s="270"/>
      <c r="Q219" s="270"/>
      <c r="R219" s="270"/>
      <c r="S219" s="270"/>
      <c r="T219" s="270"/>
      <c r="U219" s="270"/>
      <c r="V219" s="270"/>
      <c r="W219" s="270"/>
      <c r="X219" s="270"/>
      <c r="Y219" s="270"/>
      <c r="Z219" s="270"/>
    </row>
    <row r="220" ht="15.75" customHeight="1">
      <c r="A220" s="270"/>
      <c r="B220" s="270"/>
      <c r="C220" s="270"/>
      <c r="D220" s="270"/>
      <c r="E220" s="270"/>
      <c r="F220" s="270"/>
      <c r="G220" s="270"/>
      <c r="H220" s="270"/>
      <c r="I220" s="270"/>
      <c r="J220" s="270"/>
      <c r="K220" s="270"/>
      <c r="L220" s="270"/>
      <c r="M220" s="270"/>
      <c r="N220" s="270"/>
      <c r="O220" s="270"/>
      <c r="P220" s="270"/>
      <c r="Q220" s="270"/>
      <c r="R220" s="270"/>
      <c r="S220" s="270"/>
      <c r="T220" s="270"/>
      <c r="U220" s="270"/>
      <c r="V220" s="270"/>
      <c r="W220" s="270"/>
      <c r="X220" s="270"/>
      <c r="Y220" s="270"/>
      <c r="Z220" s="270"/>
    </row>
    <row r="221" ht="15.75" customHeight="1">
      <c r="A221" s="270"/>
      <c r="B221" s="270"/>
      <c r="C221" s="270"/>
      <c r="D221" s="270"/>
      <c r="E221" s="270"/>
      <c r="F221" s="270"/>
      <c r="G221" s="270"/>
      <c r="H221" s="270"/>
      <c r="I221" s="270"/>
      <c r="J221" s="270"/>
      <c r="K221" s="270"/>
      <c r="L221" s="270"/>
      <c r="M221" s="270"/>
      <c r="N221" s="270"/>
      <c r="O221" s="270"/>
      <c r="P221" s="270"/>
      <c r="Q221" s="270"/>
      <c r="R221" s="270"/>
      <c r="S221" s="270"/>
      <c r="T221" s="270"/>
      <c r="U221" s="270"/>
      <c r="V221" s="270"/>
      <c r="W221" s="270"/>
      <c r="X221" s="270"/>
      <c r="Y221" s="270"/>
      <c r="Z221" s="270"/>
    </row>
    <row r="222" ht="15.75" customHeight="1">
      <c r="A222" s="270"/>
      <c r="B222" s="270"/>
      <c r="C222" s="270"/>
      <c r="D222" s="270"/>
      <c r="E222" s="270"/>
      <c r="F222" s="270"/>
      <c r="G222" s="270"/>
      <c r="H222" s="270"/>
      <c r="I222" s="270"/>
      <c r="J222" s="270"/>
      <c r="K222" s="270"/>
      <c r="L222" s="270"/>
      <c r="M222" s="270"/>
      <c r="N222" s="270"/>
      <c r="O222" s="270"/>
      <c r="P222" s="270"/>
      <c r="Q222" s="270"/>
      <c r="R222" s="270"/>
      <c r="S222" s="270"/>
      <c r="T222" s="270"/>
      <c r="U222" s="270"/>
      <c r="V222" s="270"/>
      <c r="W222" s="270"/>
      <c r="X222" s="270"/>
      <c r="Y222" s="270"/>
      <c r="Z222" s="270"/>
    </row>
    <row r="223" ht="15.75" customHeight="1">
      <c r="A223" s="270"/>
      <c r="B223" s="270"/>
      <c r="C223" s="270"/>
      <c r="D223" s="270"/>
      <c r="E223" s="270"/>
      <c r="F223" s="270"/>
      <c r="G223" s="270"/>
      <c r="H223" s="270"/>
      <c r="I223" s="270"/>
      <c r="J223" s="270"/>
      <c r="K223" s="270"/>
      <c r="L223" s="270"/>
      <c r="M223" s="270"/>
      <c r="N223" s="270"/>
      <c r="O223" s="270"/>
      <c r="P223" s="270"/>
      <c r="Q223" s="270"/>
      <c r="R223" s="270"/>
      <c r="S223" s="270"/>
      <c r="T223" s="270"/>
      <c r="U223" s="270"/>
      <c r="V223" s="270"/>
      <c r="W223" s="270"/>
      <c r="X223" s="270"/>
      <c r="Y223" s="270"/>
      <c r="Z223" s="270"/>
    </row>
    <row r="224" ht="15.75" customHeight="1">
      <c r="A224" s="270"/>
      <c r="B224" s="270"/>
      <c r="C224" s="270"/>
      <c r="D224" s="270"/>
      <c r="E224" s="270"/>
      <c r="F224" s="270"/>
      <c r="G224" s="270"/>
      <c r="H224" s="270"/>
      <c r="I224" s="270"/>
      <c r="J224" s="270"/>
      <c r="K224" s="270"/>
      <c r="L224" s="270"/>
      <c r="M224" s="270"/>
      <c r="N224" s="270"/>
      <c r="O224" s="270"/>
      <c r="P224" s="270"/>
      <c r="Q224" s="270"/>
      <c r="R224" s="270"/>
      <c r="S224" s="270"/>
      <c r="T224" s="270"/>
      <c r="U224" s="270"/>
      <c r="V224" s="270"/>
      <c r="W224" s="270"/>
      <c r="X224" s="270"/>
      <c r="Y224" s="270"/>
      <c r="Z224" s="270"/>
    </row>
    <row r="225" ht="15.75" customHeight="1">
      <c r="A225" s="270"/>
      <c r="B225" s="270"/>
      <c r="C225" s="270"/>
      <c r="D225" s="270"/>
      <c r="E225" s="270"/>
      <c r="F225" s="270"/>
      <c r="G225" s="270"/>
      <c r="H225" s="270"/>
      <c r="I225" s="270"/>
      <c r="J225" s="270"/>
      <c r="K225" s="270"/>
      <c r="L225" s="270"/>
      <c r="M225" s="270"/>
      <c r="N225" s="270"/>
      <c r="O225" s="270"/>
      <c r="P225" s="270"/>
      <c r="Q225" s="270"/>
      <c r="R225" s="270"/>
      <c r="S225" s="270"/>
      <c r="T225" s="270"/>
      <c r="U225" s="270"/>
      <c r="V225" s="270"/>
      <c r="W225" s="270"/>
      <c r="X225" s="270"/>
      <c r="Y225" s="270"/>
      <c r="Z225" s="270"/>
    </row>
    <row r="226" ht="15.75" customHeight="1">
      <c r="A226" s="270"/>
      <c r="B226" s="270"/>
      <c r="C226" s="270"/>
      <c r="D226" s="270"/>
      <c r="E226" s="270"/>
      <c r="F226" s="270"/>
      <c r="G226" s="270"/>
      <c r="H226" s="270"/>
      <c r="I226" s="270"/>
      <c r="J226" s="270"/>
      <c r="K226" s="270"/>
      <c r="L226" s="270"/>
      <c r="M226" s="270"/>
      <c r="N226" s="270"/>
      <c r="O226" s="270"/>
      <c r="P226" s="270"/>
      <c r="Q226" s="270"/>
      <c r="R226" s="270"/>
      <c r="S226" s="270"/>
      <c r="T226" s="270"/>
      <c r="U226" s="270"/>
      <c r="V226" s="270"/>
      <c r="W226" s="270"/>
      <c r="X226" s="270"/>
      <c r="Y226" s="270"/>
      <c r="Z226" s="270"/>
    </row>
    <row r="227" ht="15.75" customHeight="1">
      <c r="A227" s="270"/>
      <c r="B227" s="270"/>
      <c r="C227" s="270"/>
      <c r="D227" s="270"/>
      <c r="E227" s="270"/>
      <c r="F227" s="270"/>
      <c r="G227" s="270"/>
      <c r="H227" s="270"/>
      <c r="I227" s="270"/>
      <c r="J227" s="270"/>
      <c r="K227" s="270"/>
      <c r="L227" s="270"/>
      <c r="M227" s="270"/>
      <c r="N227" s="270"/>
      <c r="O227" s="270"/>
      <c r="P227" s="270"/>
      <c r="Q227" s="270"/>
      <c r="R227" s="270"/>
      <c r="S227" s="270"/>
      <c r="T227" s="270"/>
      <c r="U227" s="270"/>
      <c r="V227" s="270"/>
      <c r="W227" s="270"/>
      <c r="X227" s="270"/>
      <c r="Y227" s="270"/>
      <c r="Z227" s="270"/>
    </row>
    <row r="228" ht="15.75" customHeight="1">
      <c r="A228" s="270"/>
      <c r="B228" s="270"/>
      <c r="C228" s="270"/>
      <c r="D228" s="270"/>
      <c r="E228" s="270"/>
      <c r="F228" s="270"/>
      <c r="G228" s="270"/>
      <c r="H228" s="270"/>
      <c r="I228" s="270"/>
      <c r="J228" s="270"/>
      <c r="K228" s="270"/>
      <c r="L228" s="270"/>
      <c r="M228" s="270"/>
      <c r="N228" s="270"/>
      <c r="O228" s="270"/>
      <c r="P228" s="270"/>
      <c r="Q228" s="270"/>
      <c r="R228" s="270"/>
      <c r="S228" s="270"/>
      <c r="T228" s="270"/>
      <c r="U228" s="270"/>
      <c r="V228" s="270"/>
      <c r="W228" s="270"/>
      <c r="X228" s="270"/>
      <c r="Y228" s="270"/>
      <c r="Z228" s="270"/>
    </row>
    <row r="229" ht="15.75" customHeight="1">
      <c r="A229" s="270"/>
      <c r="B229" s="270"/>
      <c r="C229" s="270"/>
      <c r="D229" s="270"/>
      <c r="E229" s="270"/>
      <c r="F229" s="270"/>
      <c r="G229" s="270"/>
      <c r="H229" s="270"/>
      <c r="I229" s="270"/>
      <c r="J229" s="270"/>
      <c r="K229" s="270"/>
      <c r="L229" s="270"/>
      <c r="M229" s="270"/>
      <c r="N229" s="270"/>
      <c r="O229" s="270"/>
      <c r="P229" s="270"/>
      <c r="Q229" s="270"/>
      <c r="R229" s="270"/>
      <c r="S229" s="270"/>
      <c r="T229" s="270"/>
      <c r="U229" s="270"/>
      <c r="V229" s="270"/>
      <c r="W229" s="270"/>
      <c r="X229" s="270"/>
      <c r="Y229" s="270"/>
      <c r="Z229" s="270"/>
    </row>
    <row r="230" ht="15.75" customHeight="1">
      <c r="A230" s="270"/>
      <c r="B230" s="270"/>
      <c r="C230" s="270"/>
      <c r="D230" s="270"/>
      <c r="E230" s="270"/>
      <c r="F230" s="270"/>
      <c r="G230" s="270"/>
      <c r="H230" s="270"/>
      <c r="I230" s="270"/>
      <c r="J230" s="270"/>
      <c r="K230" s="270"/>
      <c r="L230" s="270"/>
      <c r="M230" s="270"/>
      <c r="N230" s="270"/>
      <c r="O230" s="270"/>
      <c r="P230" s="270"/>
      <c r="Q230" s="270"/>
      <c r="R230" s="270"/>
      <c r="S230" s="270"/>
      <c r="T230" s="270"/>
      <c r="U230" s="270"/>
      <c r="V230" s="270"/>
      <c r="W230" s="270"/>
      <c r="X230" s="270"/>
      <c r="Y230" s="270"/>
      <c r="Z230" s="270"/>
    </row>
    <row r="231" ht="15.75" customHeight="1">
      <c r="A231" s="270"/>
      <c r="B231" s="270"/>
      <c r="C231" s="270"/>
      <c r="D231" s="270"/>
      <c r="E231" s="270"/>
      <c r="F231" s="270"/>
      <c r="G231" s="270"/>
      <c r="H231" s="270"/>
      <c r="I231" s="270"/>
      <c r="J231" s="270"/>
      <c r="K231" s="270"/>
      <c r="L231" s="270"/>
      <c r="M231" s="270"/>
      <c r="N231" s="270"/>
      <c r="O231" s="270"/>
      <c r="P231" s="270"/>
      <c r="Q231" s="270"/>
      <c r="R231" s="270"/>
      <c r="S231" s="270"/>
      <c r="T231" s="270"/>
      <c r="U231" s="270"/>
      <c r="V231" s="270"/>
      <c r="W231" s="270"/>
      <c r="X231" s="270"/>
      <c r="Y231" s="270"/>
      <c r="Z231" s="270"/>
    </row>
    <row r="232" ht="15.75" customHeight="1">
      <c r="A232" s="270"/>
      <c r="B232" s="270"/>
      <c r="C232" s="270"/>
      <c r="D232" s="270"/>
      <c r="E232" s="270"/>
      <c r="F232" s="270"/>
      <c r="G232" s="270"/>
      <c r="H232" s="270"/>
      <c r="I232" s="270"/>
      <c r="J232" s="270"/>
      <c r="K232" s="270"/>
      <c r="L232" s="270"/>
      <c r="M232" s="270"/>
      <c r="N232" s="270"/>
      <c r="O232" s="270"/>
      <c r="P232" s="270"/>
      <c r="Q232" s="270"/>
      <c r="R232" s="270"/>
      <c r="S232" s="270"/>
      <c r="T232" s="270"/>
      <c r="U232" s="270"/>
      <c r="V232" s="270"/>
      <c r="W232" s="270"/>
      <c r="X232" s="270"/>
      <c r="Y232" s="270"/>
      <c r="Z232" s="270"/>
    </row>
    <row r="233" ht="15.75" customHeight="1">
      <c r="A233" s="270"/>
      <c r="B233" s="270"/>
      <c r="C233" s="270"/>
      <c r="D233" s="270"/>
      <c r="E233" s="270"/>
      <c r="F233" s="270"/>
      <c r="G233" s="270"/>
      <c r="H233" s="270"/>
      <c r="I233" s="270"/>
      <c r="J233" s="270"/>
      <c r="K233" s="270"/>
      <c r="L233" s="270"/>
      <c r="M233" s="270"/>
      <c r="N233" s="270"/>
      <c r="O233" s="270"/>
      <c r="P233" s="270"/>
      <c r="Q233" s="270"/>
      <c r="R233" s="270"/>
      <c r="S233" s="270"/>
      <c r="T233" s="270"/>
      <c r="U233" s="270"/>
      <c r="V233" s="270"/>
      <c r="W233" s="270"/>
      <c r="X233" s="270"/>
      <c r="Y233" s="270"/>
      <c r="Z233" s="270"/>
    </row>
    <row r="234" ht="15.75" customHeight="1">
      <c r="A234" s="270"/>
      <c r="B234" s="270"/>
      <c r="C234" s="270"/>
      <c r="D234" s="270"/>
      <c r="E234" s="270"/>
      <c r="F234" s="270"/>
      <c r="G234" s="270"/>
      <c r="H234" s="270"/>
      <c r="I234" s="270"/>
      <c r="J234" s="270"/>
      <c r="K234" s="270"/>
      <c r="L234" s="270"/>
      <c r="M234" s="270"/>
      <c r="N234" s="270"/>
      <c r="O234" s="270"/>
      <c r="P234" s="270"/>
      <c r="Q234" s="270"/>
      <c r="R234" s="270"/>
      <c r="S234" s="270"/>
      <c r="T234" s="270"/>
      <c r="U234" s="270"/>
      <c r="V234" s="270"/>
      <c r="W234" s="270"/>
      <c r="X234" s="270"/>
      <c r="Y234" s="270"/>
      <c r="Z234" s="270"/>
    </row>
    <row r="235" ht="15.75" customHeight="1">
      <c r="A235" s="270"/>
      <c r="B235" s="270"/>
      <c r="C235" s="270"/>
      <c r="D235" s="270"/>
      <c r="E235" s="270"/>
      <c r="F235" s="270"/>
      <c r="G235" s="270"/>
      <c r="H235" s="270"/>
      <c r="I235" s="270"/>
      <c r="J235" s="270"/>
      <c r="K235" s="270"/>
      <c r="L235" s="270"/>
      <c r="M235" s="270"/>
      <c r="N235" s="270"/>
      <c r="O235" s="270"/>
      <c r="P235" s="270"/>
      <c r="Q235" s="270"/>
      <c r="R235" s="270"/>
      <c r="S235" s="270"/>
      <c r="T235" s="270"/>
      <c r="U235" s="270"/>
      <c r="V235" s="270"/>
      <c r="W235" s="270"/>
      <c r="X235" s="270"/>
      <c r="Y235" s="270"/>
      <c r="Z235" s="270"/>
    </row>
    <row r="236" ht="15.75" customHeight="1">
      <c r="A236" s="270"/>
      <c r="B236" s="270"/>
      <c r="C236" s="270"/>
      <c r="D236" s="270"/>
      <c r="E236" s="270"/>
      <c r="F236" s="270"/>
      <c r="G236" s="270"/>
      <c r="H236" s="270"/>
      <c r="I236" s="270"/>
      <c r="J236" s="270"/>
      <c r="K236" s="270"/>
      <c r="L236" s="270"/>
      <c r="M236" s="270"/>
      <c r="N236" s="270"/>
      <c r="O236" s="270"/>
      <c r="P236" s="270"/>
      <c r="Q236" s="270"/>
      <c r="R236" s="270"/>
      <c r="S236" s="270"/>
      <c r="T236" s="270"/>
      <c r="U236" s="270"/>
      <c r="V236" s="270"/>
      <c r="W236" s="270"/>
      <c r="X236" s="270"/>
      <c r="Y236" s="270"/>
      <c r="Z236" s="270"/>
    </row>
    <row r="237" ht="15.75" customHeight="1">
      <c r="A237" s="270"/>
      <c r="B237" s="270"/>
      <c r="C237" s="270"/>
      <c r="D237" s="270"/>
      <c r="E237" s="270"/>
      <c r="F237" s="270"/>
      <c r="G237" s="270"/>
      <c r="H237" s="270"/>
      <c r="I237" s="270"/>
      <c r="J237" s="270"/>
      <c r="K237" s="270"/>
      <c r="L237" s="270"/>
      <c r="M237" s="270"/>
      <c r="N237" s="270"/>
      <c r="O237" s="270"/>
      <c r="P237" s="270"/>
      <c r="Q237" s="270"/>
      <c r="R237" s="270"/>
      <c r="S237" s="270"/>
      <c r="T237" s="270"/>
      <c r="U237" s="270"/>
      <c r="V237" s="270"/>
      <c r="W237" s="270"/>
      <c r="X237" s="270"/>
      <c r="Y237" s="270"/>
      <c r="Z237" s="270"/>
    </row>
    <row r="238" ht="15.75" customHeight="1">
      <c r="A238" s="270"/>
      <c r="B238" s="270"/>
      <c r="C238" s="270"/>
      <c r="D238" s="270"/>
      <c r="E238" s="270"/>
      <c r="F238" s="270"/>
      <c r="G238" s="270"/>
      <c r="H238" s="270"/>
      <c r="I238" s="270"/>
      <c r="J238" s="270"/>
      <c r="K238" s="270"/>
      <c r="L238" s="270"/>
      <c r="M238" s="270"/>
      <c r="N238" s="270"/>
      <c r="O238" s="270"/>
      <c r="P238" s="270"/>
      <c r="Q238" s="270"/>
      <c r="R238" s="270"/>
      <c r="S238" s="270"/>
      <c r="T238" s="270"/>
      <c r="U238" s="270"/>
      <c r="V238" s="270"/>
      <c r="W238" s="270"/>
      <c r="X238" s="270"/>
      <c r="Y238" s="270"/>
      <c r="Z238" s="270"/>
    </row>
    <row r="239" ht="15.75" customHeight="1">
      <c r="A239" s="270"/>
      <c r="B239" s="270"/>
      <c r="C239" s="270"/>
      <c r="D239" s="270"/>
      <c r="E239" s="270"/>
      <c r="F239" s="270"/>
      <c r="G239" s="270"/>
      <c r="H239" s="270"/>
      <c r="I239" s="270"/>
      <c r="J239" s="270"/>
      <c r="K239" s="270"/>
      <c r="L239" s="270"/>
      <c r="M239" s="270"/>
      <c r="N239" s="270"/>
      <c r="O239" s="270"/>
      <c r="P239" s="270"/>
      <c r="Q239" s="270"/>
      <c r="R239" s="270"/>
      <c r="S239" s="270"/>
      <c r="T239" s="270"/>
      <c r="U239" s="270"/>
      <c r="V239" s="270"/>
      <c r="W239" s="270"/>
      <c r="X239" s="270"/>
      <c r="Y239" s="270"/>
      <c r="Z239" s="270"/>
    </row>
    <row r="240" ht="15.75" customHeight="1">
      <c r="A240" s="270"/>
      <c r="B240" s="270"/>
      <c r="C240" s="270"/>
      <c r="D240" s="270"/>
      <c r="E240" s="270"/>
      <c r="F240" s="270"/>
      <c r="G240" s="270"/>
      <c r="H240" s="270"/>
      <c r="I240" s="270"/>
      <c r="J240" s="270"/>
      <c r="K240" s="270"/>
      <c r="L240" s="270"/>
      <c r="M240" s="270"/>
      <c r="N240" s="270"/>
      <c r="O240" s="270"/>
      <c r="P240" s="270"/>
      <c r="Q240" s="270"/>
      <c r="R240" s="270"/>
      <c r="S240" s="270"/>
      <c r="T240" s="270"/>
      <c r="U240" s="270"/>
      <c r="V240" s="270"/>
      <c r="W240" s="270"/>
      <c r="X240" s="270"/>
      <c r="Y240" s="270"/>
      <c r="Z240" s="270"/>
    </row>
    <row r="241" ht="15.75" customHeight="1">
      <c r="A241" s="270"/>
      <c r="B241" s="270"/>
      <c r="C241" s="270"/>
      <c r="D241" s="270"/>
      <c r="E241" s="270"/>
      <c r="F241" s="270"/>
      <c r="G241" s="270"/>
      <c r="H241" s="270"/>
      <c r="I241" s="270"/>
      <c r="J241" s="270"/>
      <c r="K241" s="270"/>
      <c r="L241" s="270"/>
      <c r="M241" s="270"/>
      <c r="N241" s="270"/>
      <c r="O241" s="270"/>
      <c r="P241" s="270"/>
      <c r="Q241" s="270"/>
      <c r="R241" s="270"/>
      <c r="S241" s="270"/>
      <c r="T241" s="270"/>
      <c r="U241" s="270"/>
      <c r="V241" s="270"/>
      <c r="W241" s="270"/>
      <c r="X241" s="270"/>
      <c r="Y241" s="270"/>
      <c r="Z241" s="270"/>
    </row>
    <row r="242" ht="15.75" customHeight="1">
      <c r="A242" s="270"/>
      <c r="B242" s="270"/>
      <c r="C242" s="270"/>
      <c r="D242" s="270"/>
      <c r="E242" s="270"/>
      <c r="F242" s="270"/>
      <c r="G242" s="270"/>
      <c r="H242" s="270"/>
      <c r="I242" s="270"/>
      <c r="J242" s="270"/>
      <c r="K242" s="270"/>
      <c r="L242" s="270"/>
      <c r="M242" s="270"/>
      <c r="N242" s="270"/>
      <c r="O242" s="270"/>
      <c r="P242" s="270"/>
      <c r="Q242" s="270"/>
      <c r="R242" s="270"/>
      <c r="S242" s="270"/>
      <c r="T242" s="270"/>
      <c r="U242" s="270"/>
      <c r="V242" s="270"/>
      <c r="W242" s="270"/>
      <c r="X242" s="270"/>
      <c r="Y242" s="270"/>
      <c r="Z242" s="270"/>
    </row>
    <row r="243" ht="15.75" customHeight="1">
      <c r="A243" s="270"/>
      <c r="B243" s="270"/>
      <c r="C243" s="270"/>
      <c r="D243" s="270"/>
      <c r="E243" s="270"/>
      <c r="F243" s="270"/>
      <c r="G243" s="270"/>
      <c r="H243" s="270"/>
      <c r="I243" s="270"/>
      <c r="J243" s="270"/>
      <c r="K243" s="270"/>
      <c r="L243" s="270"/>
      <c r="M243" s="270"/>
      <c r="N243" s="270"/>
      <c r="O243" s="270"/>
      <c r="P243" s="270"/>
      <c r="Q243" s="270"/>
      <c r="R243" s="270"/>
      <c r="S243" s="270"/>
      <c r="T243" s="270"/>
      <c r="U243" s="270"/>
      <c r="V243" s="270"/>
      <c r="W243" s="270"/>
      <c r="X243" s="270"/>
      <c r="Y243" s="270"/>
      <c r="Z243" s="270"/>
    </row>
    <row r="244" ht="15.75" customHeight="1">
      <c r="A244" s="270"/>
      <c r="B244" s="270"/>
      <c r="C244" s="270"/>
      <c r="D244" s="270"/>
      <c r="E244" s="270"/>
      <c r="F244" s="270"/>
      <c r="G244" s="270"/>
      <c r="H244" s="270"/>
      <c r="I244" s="270"/>
      <c r="J244" s="270"/>
      <c r="K244" s="270"/>
      <c r="L244" s="270"/>
      <c r="M244" s="270"/>
      <c r="N244" s="270"/>
      <c r="O244" s="270"/>
      <c r="P244" s="270"/>
      <c r="Q244" s="270"/>
      <c r="R244" s="270"/>
      <c r="S244" s="270"/>
      <c r="T244" s="270"/>
      <c r="U244" s="270"/>
      <c r="V244" s="270"/>
      <c r="W244" s="270"/>
      <c r="X244" s="270"/>
      <c r="Y244" s="270"/>
      <c r="Z244" s="270"/>
    </row>
    <row r="245" ht="15.75" customHeight="1">
      <c r="A245" s="270"/>
      <c r="B245" s="270"/>
      <c r="C245" s="270"/>
      <c r="D245" s="270"/>
      <c r="E245" s="270"/>
      <c r="F245" s="270"/>
      <c r="G245" s="270"/>
      <c r="H245" s="270"/>
      <c r="I245" s="270"/>
      <c r="J245" s="270"/>
      <c r="K245" s="270"/>
      <c r="L245" s="270"/>
      <c r="M245" s="270"/>
      <c r="N245" s="270"/>
      <c r="O245" s="270"/>
      <c r="P245" s="270"/>
      <c r="Q245" s="270"/>
      <c r="R245" s="270"/>
      <c r="S245" s="270"/>
      <c r="T245" s="270"/>
      <c r="U245" s="270"/>
      <c r="V245" s="270"/>
      <c r="W245" s="270"/>
      <c r="X245" s="270"/>
      <c r="Y245" s="270"/>
      <c r="Z245" s="270"/>
    </row>
    <row r="246" ht="15.75" customHeight="1">
      <c r="A246" s="270"/>
      <c r="B246" s="270"/>
      <c r="C246" s="270"/>
      <c r="D246" s="270"/>
      <c r="E246" s="270"/>
      <c r="F246" s="270"/>
      <c r="G246" s="270"/>
      <c r="H246" s="270"/>
      <c r="I246" s="270"/>
      <c r="J246" s="270"/>
      <c r="K246" s="270"/>
      <c r="L246" s="270"/>
      <c r="M246" s="270"/>
      <c r="N246" s="270"/>
      <c r="O246" s="270"/>
      <c r="P246" s="270"/>
      <c r="Q246" s="270"/>
      <c r="R246" s="270"/>
      <c r="S246" s="270"/>
      <c r="T246" s="270"/>
      <c r="U246" s="270"/>
      <c r="V246" s="270"/>
      <c r="W246" s="270"/>
      <c r="X246" s="270"/>
      <c r="Y246" s="270"/>
      <c r="Z246" s="270"/>
    </row>
    <row r="247" ht="15.75" customHeight="1">
      <c r="A247" s="270"/>
      <c r="B247" s="270"/>
      <c r="C247" s="270"/>
      <c r="D247" s="270"/>
      <c r="E247" s="270"/>
      <c r="F247" s="270"/>
      <c r="G247" s="270"/>
      <c r="H247" s="270"/>
      <c r="I247" s="270"/>
      <c r="J247" s="270"/>
      <c r="K247" s="270"/>
      <c r="L247" s="270"/>
      <c r="M247" s="270"/>
      <c r="N247" s="270"/>
      <c r="O247" s="270"/>
      <c r="P247" s="270"/>
      <c r="Q247" s="270"/>
      <c r="R247" s="270"/>
      <c r="S247" s="270"/>
      <c r="T247" s="270"/>
      <c r="U247" s="270"/>
      <c r="V247" s="270"/>
      <c r="W247" s="270"/>
      <c r="X247" s="270"/>
      <c r="Y247" s="270"/>
      <c r="Z247" s="270"/>
    </row>
    <row r="248" ht="15.75" customHeight="1">
      <c r="A248" s="270"/>
      <c r="B248" s="270"/>
      <c r="C248" s="270"/>
      <c r="D248" s="270"/>
      <c r="E248" s="270"/>
      <c r="F248" s="270"/>
      <c r="G248" s="270"/>
      <c r="H248" s="270"/>
      <c r="I248" s="270"/>
      <c r="J248" s="270"/>
      <c r="K248" s="270"/>
      <c r="L248" s="270"/>
      <c r="M248" s="270"/>
      <c r="N248" s="270"/>
      <c r="O248" s="270"/>
      <c r="P248" s="270"/>
      <c r="Q248" s="270"/>
      <c r="R248" s="270"/>
      <c r="S248" s="270"/>
      <c r="T248" s="270"/>
      <c r="U248" s="270"/>
      <c r="V248" s="270"/>
      <c r="W248" s="270"/>
      <c r="X248" s="270"/>
      <c r="Y248" s="270"/>
      <c r="Z248" s="270"/>
    </row>
    <row r="249" ht="15.75" customHeight="1">
      <c r="A249" s="270"/>
      <c r="B249" s="270"/>
      <c r="C249" s="270"/>
      <c r="D249" s="270"/>
      <c r="E249" s="270"/>
      <c r="F249" s="270"/>
      <c r="G249" s="270"/>
      <c r="H249" s="270"/>
      <c r="I249" s="270"/>
      <c r="J249" s="270"/>
      <c r="K249" s="270"/>
      <c r="L249" s="270"/>
      <c r="M249" s="270"/>
      <c r="N249" s="270"/>
      <c r="O249" s="270"/>
      <c r="P249" s="270"/>
      <c r="Q249" s="270"/>
      <c r="R249" s="270"/>
      <c r="S249" s="270"/>
      <c r="T249" s="270"/>
      <c r="U249" s="270"/>
      <c r="V249" s="270"/>
      <c r="W249" s="270"/>
      <c r="X249" s="270"/>
      <c r="Y249" s="270"/>
      <c r="Z249" s="270"/>
    </row>
    <row r="250" ht="15.75" customHeight="1">
      <c r="A250" s="270"/>
      <c r="B250" s="270"/>
      <c r="C250" s="270"/>
      <c r="D250" s="270"/>
      <c r="E250" s="270"/>
      <c r="F250" s="270"/>
      <c r="G250" s="270"/>
      <c r="H250" s="270"/>
      <c r="I250" s="270"/>
      <c r="J250" s="270"/>
      <c r="K250" s="270"/>
      <c r="L250" s="270"/>
      <c r="M250" s="270"/>
      <c r="N250" s="270"/>
      <c r="O250" s="270"/>
      <c r="P250" s="270"/>
      <c r="Q250" s="270"/>
      <c r="R250" s="270"/>
      <c r="S250" s="270"/>
      <c r="T250" s="270"/>
      <c r="U250" s="270"/>
      <c r="V250" s="270"/>
      <c r="W250" s="270"/>
      <c r="X250" s="270"/>
      <c r="Y250" s="270"/>
      <c r="Z250" s="270"/>
    </row>
    <row r="251" ht="15.75" customHeight="1">
      <c r="A251" s="270"/>
      <c r="B251" s="270"/>
      <c r="C251" s="270"/>
      <c r="D251" s="270"/>
      <c r="E251" s="270"/>
      <c r="F251" s="270"/>
      <c r="G251" s="270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</row>
    <row r="252" ht="15.75" customHeight="1">
      <c r="A252" s="270"/>
      <c r="B252" s="270"/>
      <c r="C252" s="270"/>
      <c r="D252" s="270"/>
      <c r="E252" s="270"/>
      <c r="F252" s="270"/>
      <c r="G252" s="270"/>
      <c r="H252" s="270"/>
      <c r="I252" s="270"/>
      <c r="J252" s="270"/>
      <c r="K252" s="270"/>
      <c r="L252" s="270"/>
      <c r="M252" s="270"/>
      <c r="N252" s="270"/>
      <c r="O252" s="270"/>
      <c r="P252" s="270"/>
      <c r="Q252" s="270"/>
      <c r="R252" s="270"/>
      <c r="S252" s="270"/>
      <c r="T252" s="270"/>
      <c r="U252" s="270"/>
      <c r="V252" s="270"/>
      <c r="W252" s="270"/>
      <c r="X252" s="270"/>
      <c r="Y252" s="270"/>
      <c r="Z252" s="270"/>
    </row>
    <row r="253" ht="15.75" customHeight="1">
      <c r="A253" s="270"/>
      <c r="B253" s="270"/>
      <c r="C253" s="270"/>
      <c r="D253" s="270"/>
      <c r="E253" s="270"/>
      <c r="F253" s="270"/>
      <c r="G253" s="270"/>
      <c r="H253" s="270"/>
      <c r="I253" s="270"/>
      <c r="J253" s="270"/>
      <c r="K253" s="270"/>
      <c r="L253" s="270"/>
      <c r="M253" s="270"/>
      <c r="N253" s="270"/>
      <c r="O253" s="270"/>
      <c r="P253" s="270"/>
      <c r="Q253" s="270"/>
      <c r="R253" s="270"/>
      <c r="S253" s="270"/>
      <c r="T253" s="270"/>
      <c r="U253" s="270"/>
      <c r="V253" s="270"/>
      <c r="W253" s="270"/>
      <c r="X253" s="270"/>
      <c r="Y253" s="270"/>
      <c r="Z253" s="270"/>
    </row>
    <row r="254" ht="15.75" customHeight="1">
      <c r="A254" s="270"/>
      <c r="B254" s="270"/>
      <c r="C254" s="270"/>
      <c r="D254" s="270"/>
      <c r="E254" s="270"/>
      <c r="F254" s="270"/>
      <c r="G254" s="270"/>
      <c r="H254" s="270"/>
      <c r="I254" s="270"/>
      <c r="J254" s="270"/>
      <c r="K254" s="270"/>
      <c r="L254" s="270"/>
      <c r="M254" s="270"/>
      <c r="N254" s="270"/>
      <c r="O254" s="270"/>
      <c r="P254" s="270"/>
      <c r="Q254" s="270"/>
      <c r="R254" s="270"/>
      <c r="S254" s="270"/>
      <c r="T254" s="270"/>
      <c r="U254" s="270"/>
      <c r="V254" s="270"/>
      <c r="W254" s="270"/>
      <c r="X254" s="270"/>
      <c r="Y254" s="270"/>
      <c r="Z254" s="270"/>
    </row>
    <row r="255" ht="15.75" customHeight="1">
      <c r="A255" s="270"/>
      <c r="B255" s="270"/>
      <c r="C255" s="270"/>
      <c r="D255" s="270"/>
      <c r="E255" s="270"/>
      <c r="F255" s="270"/>
      <c r="G255" s="270"/>
      <c r="H255" s="270"/>
      <c r="I255" s="270"/>
      <c r="J255" s="270"/>
      <c r="K255" s="270"/>
      <c r="L255" s="270"/>
      <c r="M255" s="270"/>
      <c r="N255" s="270"/>
      <c r="O255" s="270"/>
      <c r="P255" s="270"/>
      <c r="Q255" s="270"/>
      <c r="R255" s="270"/>
      <c r="S255" s="270"/>
      <c r="T255" s="270"/>
      <c r="U255" s="270"/>
      <c r="V255" s="270"/>
      <c r="W255" s="270"/>
      <c r="X255" s="270"/>
      <c r="Y255" s="270"/>
      <c r="Z255" s="270"/>
    </row>
    <row r="256" ht="15.75" customHeight="1">
      <c r="A256" s="270"/>
      <c r="B256" s="270"/>
      <c r="C256" s="270"/>
      <c r="D256" s="270"/>
      <c r="E256" s="270"/>
      <c r="F256" s="270"/>
      <c r="G256" s="270"/>
      <c r="H256" s="270"/>
      <c r="I256" s="270"/>
      <c r="J256" s="270"/>
      <c r="K256" s="270"/>
      <c r="L256" s="270"/>
      <c r="M256" s="270"/>
      <c r="N256" s="270"/>
      <c r="O256" s="270"/>
      <c r="P256" s="270"/>
      <c r="Q256" s="270"/>
      <c r="R256" s="270"/>
      <c r="S256" s="270"/>
      <c r="T256" s="270"/>
      <c r="U256" s="270"/>
      <c r="V256" s="270"/>
      <c r="W256" s="270"/>
      <c r="X256" s="270"/>
      <c r="Y256" s="270"/>
      <c r="Z256" s="270"/>
    </row>
    <row r="257" ht="15.75" customHeight="1">
      <c r="A257" s="270"/>
      <c r="B257" s="270"/>
      <c r="C257" s="270"/>
      <c r="D257" s="270"/>
      <c r="E257" s="270"/>
      <c r="F257" s="270"/>
      <c r="G257" s="270"/>
      <c r="H257" s="270"/>
      <c r="I257" s="270"/>
      <c r="J257" s="270"/>
      <c r="K257" s="270"/>
      <c r="L257" s="270"/>
      <c r="M257" s="270"/>
      <c r="N257" s="270"/>
      <c r="O257" s="270"/>
      <c r="P257" s="270"/>
      <c r="Q257" s="270"/>
      <c r="R257" s="270"/>
      <c r="S257" s="270"/>
      <c r="T257" s="270"/>
      <c r="U257" s="270"/>
      <c r="V257" s="270"/>
      <c r="W257" s="270"/>
      <c r="X257" s="270"/>
      <c r="Y257" s="270"/>
      <c r="Z257" s="270"/>
    </row>
    <row r="258" ht="15.75" customHeight="1">
      <c r="A258" s="270"/>
      <c r="B258" s="270"/>
      <c r="C258" s="270"/>
      <c r="D258" s="270"/>
      <c r="E258" s="270"/>
      <c r="F258" s="270"/>
      <c r="G258" s="270"/>
      <c r="H258" s="270"/>
      <c r="I258" s="270"/>
      <c r="J258" s="270"/>
      <c r="K258" s="270"/>
      <c r="L258" s="270"/>
      <c r="M258" s="270"/>
      <c r="N258" s="270"/>
      <c r="O258" s="270"/>
      <c r="P258" s="270"/>
      <c r="Q258" s="270"/>
      <c r="R258" s="270"/>
      <c r="S258" s="270"/>
      <c r="T258" s="270"/>
      <c r="U258" s="270"/>
      <c r="V258" s="270"/>
      <c r="W258" s="270"/>
      <c r="X258" s="270"/>
      <c r="Y258" s="270"/>
      <c r="Z258" s="270"/>
    </row>
    <row r="259" ht="15.75" customHeight="1">
      <c r="A259" s="270"/>
      <c r="B259" s="270"/>
      <c r="C259" s="270"/>
      <c r="D259" s="270"/>
      <c r="E259" s="270"/>
      <c r="F259" s="270"/>
      <c r="G259" s="270"/>
      <c r="H259" s="270"/>
      <c r="I259" s="270"/>
      <c r="J259" s="270"/>
      <c r="K259" s="270"/>
      <c r="L259" s="270"/>
      <c r="M259" s="270"/>
      <c r="N259" s="270"/>
      <c r="O259" s="270"/>
      <c r="P259" s="270"/>
      <c r="Q259" s="270"/>
      <c r="R259" s="270"/>
      <c r="S259" s="270"/>
      <c r="T259" s="270"/>
      <c r="U259" s="270"/>
      <c r="V259" s="270"/>
      <c r="W259" s="270"/>
      <c r="X259" s="270"/>
      <c r="Y259" s="270"/>
      <c r="Z259" s="270"/>
    </row>
    <row r="260" ht="15.75" customHeight="1">
      <c r="A260" s="270"/>
      <c r="B260" s="270"/>
      <c r="C260" s="270"/>
      <c r="D260" s="270"/>
      <c r="E260" s="270"/>
      <c r="F260" s="270"/>
      <c r="G260" s="270"/>
      <c r="H260" s="270"/>
      <c r="I260" s="270"/>
      <c r="J260" s="270"/>
      <c r="K260" s="270"/>
      <c r="L260" s="270"/>
      <c r="M260" s="270"/>
      <c r="N260" s="270"/>
      <c r="O260" s="270"/>
      <c r="P260" s="270"/>
      <c r="Q260" s="270"/>
      <c r="R260" s="270"/>
      <c r="S260" s="270"/>
      <c r="T260" s="270"/>
      <c r="U260" s="270"/>
      <c r="V260" s="270"/>
      <c r="W260" s="270"/>
      <c r="X260" s="270"/>
      <c r="Y260" s="270"/>
      <c r="Z260" s="270"/>
    </row>
    <row r="261" ht="15.75" customHeight="1">
      <c r="A261" s="270"/>
      <c r="B261" s="270"/>
      <c r="C261" s="270"/>
      <c r="D261" s="270"/>
      <c r="E261" s="270"/>
      <c r="F261" s="270"/>
      <c r="G261" s="270"/>
      <c r="H261" s="270"/>
      <c r="I261" s="270"/>
      <c r="J261" s="270"/>
      <c r="K261" s="270"/>
      <c r="L261" s="270"/>
      <c r="M261" s="270"/>
      <c r="N261" s="270"/>
      <c r="O261" s="270"/>
      <c r="P261" s="270"/>
      <c r="Q261" s="270"/>
      <c r="R261" s="270"/>
      <c r="S261" s="270"/>
      <c r="T261" s="270"/>
      <c r="U261" s="270"/>
      <c r="V261" s="270"/>
      <c r="W261" s="270"/>
      <c r="X261" s="270"/>
      <c r="Y261" s="270"/>
      <c r="Z261" s="270"/>
    </row>
    <row r="262" ht="15.75" customHeight="1">
      <c r="A262" s="270"/>
      <c r="B262" s="270"/>
      <c r="C262" s="270"/>
      <c r="D262" s="270"/>
      <c r="E262" s="270"/>
      <c r="F262" s="270"/>
      <c r="G262" s="270"/>
      <c r="H262" s="270"/>
      <c r="I262" s="270"/>
      <c r="J262" s="270"/>
      <c r="K262" s="270"/>
      <c r="L262" s="270"/>
      <c r="M262" s="270"/>
      <c r="N262" s="270"/>
      <c r="O262" s="270"/>
      <c r="P262" s="270"/>
      <c r="Q262" s="270"/>
      <c r="R262" s="270"/>
      <c r="S262" s="270"/>
      <c r="T262" s="270"/>
      <c r="U262" s="270"/>
      <c r="V262" s="270"/>
      <c r="W262" s="270"/>
      <c r="X262" s="270"/>
      <c r="Y262" s="270"/>
      <c r="Z262" s="270"/>
    </row>
    <row r="263" ht="15.75" customHeight="1">
      <c r="A263" s="270"/>
      <c r="B263" s="270"/>
      <c r="C263" s="270"/>
      <c r="D263" s="270"/>
      <c r="E263" s="270"/>
      <c r="F263" s="270"/>
      <c r="G263" s="270"/>
      <c r="H263" s="270"/>
      <c r="I263" s="270"/>
      <c r="J263" s="270"/>
      <c r="K263" s="270"/>
      <c r="L263" s="270"/>
      <c r="M263" s="270"/>
      <c r="N263" s="270"/>
      <c r="O263" s="270"/>
      <c r="P263" s="270"/>
      <c r="Q263" s="270"/>
      <c r="R263" s="270"/>
      <c r="S263" s="270"/>
      <c r="T263" s="270"/>
      <c r="U263" s="270"/>
      <c r="V263" s="270"/>
      <c r="W263" s="270"/>
      <c r="X263" s="270"/>
      <c r="Y263" s="270"/>
      <c r="Z263" s="270"/>
    </row>
    <row r="264" ht="15.75" customHeight="1">
      <c r="A264" s="270"/>
      <c r="B264" s="270"/>
      <c r="C264" s="270"/>
      <c r="D264" s="270"/>
      <c r="E264" s="270"/>
      <c r="F264" s="270"/>
      <c r="G264" s="270"/>
      <c r="H264" s="270"/>
      <c r="I264" s="270"/>
      <c r="J264" s="270"/>
      <c r="K264" s="270"/>
      <c r="L264" s="270"/>
      <c r="M264" s="270"/>
      <c r="N264" s="270"/>
      <c r="O264" s="270"/>
      <c r="P264" s="270"/>
      <c r="Q264" s="270"/>
      <c r="R264" s="270"/>
      <c r="S264" s="270"/>
      <c r="T264" s="270"/>
      <c r="U264" s="270"/>
      <c r="V264" s="270"/>
      <c r="W264" s="270"/>
      <c r="X264" s="270"/>
      <c r="Y264" s="270"/>
      <c r="Z264" s="270"/>
    </row>
    <row r="265" ht="15.75" customHeight="1">
      <c r="A265" s="270"/>
      <c r="B265" s="270"/>
      <c r="C265" s="270"/>
      <c r="D265" s="270"/>
      <c r="E265" s="270"/>
      <c r="F265" s="270"/>
      <c r="G265" s="270"/>
      <c r="H265" s="270"/>
      <c r="I265" s="270"/>
      <c r="J265" s="270"/>
      <c r="K265" s="270"/>
      <c r="L265" s="270"/>
      <c r="M265" s="270"/>
      <c r="N265" s="270"/>
      <c r="O265" s="270"/>
      <c r="P265" s="270"/>
      <c r="Q265" s="270"/>
      <c r="R265" s="270"/>
      <c r="S265" s="270"/>
      <c r="T265" s="270"/>
      <c r="U265" s="270"/>
      <c r="V265" s="270"/>
      <c r="W265" s="270"/>
      <c r="X265" s="270"/>
      <c r="Y265" s="270"/>
      <c r="Z265" s="270"/>
    </row>
    <row r="266" ht="15.75" customHeight="1">
      <c r="A266" s="270"/>
      <c r="B266" s="270"/>
      <c r="C266" s="270"/>
      <c r="D266" s="270"/>
      <c r="E266" s="270"/>
      <c r="F266" s="270"/>
      <c r="G266" s="270"/>
      <c r="H266" s="270"/>
      <c r="I266" s="270"/>
      <c r="J266" s="270"/>
      <c r="K266" s="270"/>
      <c r="L266" s="270"/>
      <c r="M266" s="270"/>
      <c r="N266" s="270"/>
      <c r="O266" s="270"/>
      <c r="P266" s="270"/>
      <c r="Q266" s="270"/>
      <c r="R266" s="270"/>
      <c r="S266" s="270"/>
      <c r="T266" s="270"/>
      <c r="U266" s="270"/>
      <c r="V266" s="270"/>
      <c r="W266" s="270"/>
      <c r="X266" s="270"/>
      <c r="Y266" s="270"/>
      <c r="Z266" s="270"/>
    </row>
    <row r="267" ht="15.75" customHeight="1">
      <c r="A267" s="270"/>
      <c r="B267" s="270"/>
      <c r="C267" s="270"/>
      <c r="D267" s="270"/>
      <c r="E267" s="270"/>
      <c r="F267" s="270"/>
      <c r="G267" s="270"/>
      <c r="H267" s="270"/>
      <c r="I267" s="270"/>
      <c r="J267" s="270"/>
      <c r="K267" s="270"/>
      <c r="L267" s="270"/>
      <c r="M267" s="270"/>
      <c r="N267" s="270"/>
      <c r="O267" s="270"/>
      <c r="P267" s="270"/>
      <c r="Q267" s="270"/>
      <c r="R267" s="270"/>
      <c r="S267" s="270"/>
      <c r="T267" s="270"/>
      <c r="U267" s="270"/>
      <c r="V267" s="270"/>
      <c r="W267" s="270"/>
      <c r="X267" s="270"/>
      <c r="Y267" s="270"/>
      <c r="Z267" s="270"/>
    </row>
    <row r="268" ht="15.75" customHeight="1">
      <c r="A268" s="270"/>
      <c r="B268" s="270"/>
      <c r="C268" s="270"/>
      <c r="D268" s="270"/>
      <c r="E268" s="270"/>
      <c r="F268" s="270"/>
      <c r="G268" s="270"/>
      <c r="H268" s="270"/>
      <c r="I268" s="270"/>
      <c r="J268" s="270"/>
      <c r="K268" s="270"/>
      <c r="L268" s="270"/>
      <c r="M268" s="270"/>
      <c r="N268" s="270"/>
      <c r="O268" s="270"/>
      <c r="P268" s="270"/>
      <c r="Q268" s="270"/>
      <c r="R268" s="270"/>
      <c r="S268" s="270"/>
      <c r="T268" s="270"/>
      <c r="U268" s="270"/>
      <c r="V268" s="270"/>
      <c r="W268" s="270"/>
      <c r="X268" s="270"/>
      <c r="Y268" s="270"/>
      <c r="Z268" s="270"/>
    </row>
    <row r="269" ht="15.75" customHeight="1">
      <c r="A269" s="270"/>
      <c r="B269" s="270"/>
      <c r="C269" s="270"/>
      <c r="D269" s="270"/>
      <c r="E269" s="270"/>
      <c r="F269" s="270"/>
      <c r="G269" s="270"/>
      <c r="H269" s="270"/>
      <c r="I269" s="270"/>
      <c r="J269" s="270"/>
      <c r="K269" s="270"/>
      <c r="L269" s="270"/>
      <c r="M269" s="270"/>
      <c r="N269" s="270"/>
      <c r="O269" s="270"/>
      <c r="P269" s="270"/>
      <c r="Q269" s="270"/>
      <c r="R269" s="270"/>
      <c r="S269" s="270"/>
      <c r="T269" s="270"/>
      <c r="U269" s="270"/>
      <c r="V269" s="270"/>
      <c r="W269" s="270"/>
      <c r="X269" s="270"/>
      <c r="Y269" s="270"/>
      <c r="Z269" s="270"/>
    </row>
    <row r="270" ht="15.75" customHeight="1">
      <c r="A270" s="270"/>
      <c r="B270" s="270"/>
      <c r="C270" s="270"/>
      <c r="D270" s="270"/>
      <c r="E270" s="270"/>
      <c r="F270" s="270"/>
      <c r="G270" s="270"/>
      <c r="H270" s="270"/>
      <c r="I270" s="270"/>
      <c r="J270" s="270"/>
      <c r="K270" s="270"/>
      <c r="L270" s="270"/>
      <c r="M270" s="270"/>
      <c r="N270" s="270"/>
      <c r="O270" s="270"/>
      <c r="P270" s="270"/>
      <c r="Q270" s="270"/>
      <c r="R270" s="270"/>
      <c r="S270" s="270"/>
      <c r="T270" s="270"/>
      <c r="U270" s="270"/>
      <c r="V270" s="270"/>
      <c r="W270" s="270"/>
      <c r="X270" s="270"/>
      <c r="Y270" s="270"/>
      <c r="Z270" s="270"/>
    </row>
    <row r="271" ht="15.75" customHeight="1">
      <c r="A271" s="270"/>
      <c r="B271" s="270"/>
      <c r="C271" s="270"/>
      <c r="D271" s="270"/>
      <c r="E271" s="270"/>
      <c r="F271" s="270"/>
      <c r="G271" s="270"/>
      <c r="H271" s="270"/>
      <c r="I271" s="270"/>
      <c r="J271" s="270"/>
      <c r="K271" s="270"/>
      <c r="L271" s="270"/>
      <c r="M271" s="270"/>
      <c r="N271" s="270"/>
      <c r="O271" s="270"/>
      <c r="P271" s="270"/>
      <c r="Q271" s="270"/>
      <c r="R271" s="270"/>
      <c r="S271" s="270"/>
      <c r="T271" s="270"/>
      <c r="U271" s="270"/>
      <c r="V271" s="270"/>
      <c r="W271" s="270"/>
      <c r="X271" s="270"/>
      <c r="Y271" s="270"/>
      <c r="Z271" s="270"/>
    </row>
    <row r="272" ht="15.75" customHeight="1">
      <c r="A272" s="270"/>
      <c r="B272" s="270"/>
      <c r="C272" s="270"/>
      <c r="D272" s="270"/>
      <c r="E272" s="270"/>
      <c r="F272" s="270"/>
      <c r="G272" s="270"/>
      <c r="H272" s="270"/>
      <c r="I272" s="270"/>
      <c r="J272" s="270"/>
      <c r="K272" s="270"/>
      <c r="L272" s="270"/>
      <c r="M272" s="270"/>
      <c r="N272" s="270"/>
      <c r="O272" s="270"/>
      <c r="P272" s="270"/>
      <c r="Q272" s="270"/>
      <c r="R272" s="270"/>
      <c r="S272" s="270"/>
      <c r="T272" s="270"/>
      <c r="U272" s="270"/>
      <c r="V272" s="270"/>
      <c r="W272" s="270"/>
      <c r="X272" s="270"/>
      <c r="Y272" s="270"/>
      <c r="Z272" s="270"/>
    </row>
    <row r="273" ht="15.75" customHeight="1">
      <c r="A273" s="270"/>
      <c r="B273" s="270"/>
      <c r="C273" s="270"/>
      <c r="D273" s="270"/>
      <c r="E273" s="270"/>
      <c r="F273" s="270"/>
      <c r="G273" s="270"/>
      <c r="H273" s="270"/>
      <c r="I273" s="270"/>
      <c r="J273" s="270"/>
      <c r="K273" s="270"/>
      <c r="L273" s="270"/>
      <c r="M273" s="270"/>
      <c r="N273" s="270"/>
      <c r="O273" s="270"/>
      <c r="P273" s="270"/>
      <c r="Q273" s="270"/>
      <c r="R273" s="270"/>
      <c r="S273" s="270"/>
      <c r="T273" s="270"/>
      <c r="U273" s="270"/>
      <c r="V273" s="270"/>
      <c r="W273" s="270"/>
      <c r="X273" s="270"/>
      <c r="Y273" s="270"/>
      <c r="Z273" s="270"/>
    </row>
    <row r="274" ht="15.75" customHeight="1">
      <c r="A274" s="270"/>
      <c r="B274" s="270"/>
      <c r="C274" s="270"/>
      <c r="D274" s="270"/>
      <c r="E274" s="270"/>
      <c r="F274" s="270"/>
      <c r="G274" s="270"/>
      <c r="H274" s="270"/>
      <c r="I274" s="270"/>
      <c r="J274" s="270"/>
      <c r="K274" s="270"/>
      <c r="L274" s="270"/>
      <c r="M274" s="270"/>
      <c r="N274" s="270"/>
      <c r="O274" s="270"/>
      <c r="P274" s="270"/>
      <c r="Q274" s="270"/>
      <c r="R274" s="270"/>
      <c r="S274" s="270"/>
      <c r="T274" s="270"/>
      <c r="U274" s="270"/>
      <c r="V274" s="270"/>
      <c r="W274" s="270"/>
      <c r="X274" s="270"/>
      <c r="Y274" s="270"/>
      <c r="Z274" s="270"/>
    </row>
    <row r="275" ht="15.75" customHeight="1">
      <c r="A275" s="270"/>
      <c r="B275" s="270"/>
      <c r="C275" s="270"/>
      <c r="D275" s="270"/>
      <c r="E275" s="270"/>
      <c r="F275" s="270"/>
      <c r="G275" s="270"/>
      <c r="H275" s="270"/>
      <c r="I275" s="270"/>
      <c r="J275" s="270"/>
      <c r="K275" s="270"/>
      <c r="L275" s="270"/>
      <c r="M275" s="270"/>
      <c r="N275" s="270"/>
      <c r="O275" s="270"/>
      <c r="P275" s="270"/>
      <c r="Q275" s="270"/>
      <c r="R275" s="270"/>
      <c r="S275" s="270"/>
      <c r="T275" s="270"/>
      <c r="U275" s="270"/>
      <c r="V275" s="270"/>
      <c r="W275" s="270"/>
      <c r="X275" s="270"/>
      <c r="Y275" s="270"/>
      <c r="Z275" s="270"/>
    </row>
    <row r="276" ht="15.75" customHeight="1">
      <c r="A276" s="270"/>
      <c r="B276" s="270"/>
      <c r="C276" s="270"/>
      <c r="D276" s="270"/>
      <c r="E276" s="270"/>
      <c r="F276" s="270"/>
      <c r="G276" s="270"/>
      <c r="H276" s="270"/>
      <c r="I276" s="270"/>
      <c r="J276" s="270"/>
      <c r="K276" s="270"/>
      <c r="L276" s="270"/>
      <c r="M276" s="270"/>
      <c r="N276" s="270"/>
      <c r="O276" s="270"/>
      <c r="P276" s="270"/>
      <c r="Q276" s="270"/>
      <c r="R276" s="270"/>
      <c r="S276" s="270"/>
      <c r="T276" s="270"/>
      <c r="U276" s="270"/>
      <c r="V276" s="270"/>
      <c r="W276" s="270"/>
      <c r="X276" s="270"/>
      <c r="Y276" s="270"/>
      <c r="Z276" s="270"/>
    </row>
    <row r="277" ht="15.75" customHeight="1">
      <c r="A277" s="270"/>
      <c r="B277" s="270"/>
      <c r="C277" s="270"/>
      <c r="D277" s="270"/>
      <c r="E277" s="270"/>
      <c r="F277" s="270"/>
      <c r="G277" s="270"/>
      <c r="H277" s="270"/>
      <c r="I277" s="270"/>
      <c r="J277" s="270"/>
      <c r="K277" s="270"/>
      <c r="L277" s="270"/>
      <c r="M277" s="270"/>
      <c r="N277" s="270"/>
      <c r="O277" s="270"/>
      <c r="P277" s="270"/>
      <c r="Q277" s="270"/>
      <c r="R277" s="270"/>
      <c r="S277" s="270"/>
      <c r="T277" s="270"/>
      <c r="U277" s="270"/>
      <c r="V277" s="270"/>
      <c r="W277" s="270"/>
      <c r="X277" s="270"/>
      <c r="Y277" s="270"/>
      <c r="Z277" s="270"/>
    </row>
    <row r="278" ht="15.75" customHeight="1">
      <c r="A278" s="270"/>
      <c r="B278" s="270"/>
      <c r="C278" s="270"/>
      <c r="D278" s="270"/>
      <c r="E278" s="270"/>
      <c r="F278" s="270"/>
      <c r="G278" s="270"/>
      <c r="H278" s="270"/>
      <c r="I278" s="270"/>
      <c r="J278" s="270"/>
      <c r="K278" s="270"/>
      <c r="L278" s="270"/>
      <c r="M278" s="270"/>
      <c r="N278" s="270"/>
      <c r="O278" s="270"/>
      <c r="P278" s="270"/>
      <c r="Q278" s="270"/>
      <c r="R278" s="270"/>
      <c r="S278" s="270"/>
      <c r="T278" s="270"/>
      <c r="U278" s="270"/>
      <c r="V278" s="270"/>
      <c r="W278" s="270"/>
      <c r="X278" s="270"/>
      <c r="Y278" s="270"/>
      <c r="Z278" s="270"/>
    </row>
    <row r="279" ht="15.75" customHeight="1">
      <c r="A279" s="270"/>
      <c r="B279" s="270"/>
      <c r="C279" s="270"/>
      <c r="D279" s="270"/>
      <c r="E279" s="270"/>
      <c r="F279" s="270"/>
      <c r="G279" s="270"/>
      <c r="H279" s="270"/>
      <c r="I279" s="270"/>
      <c r="J279" s="270"/>
      <c r="K279" s="270"/>
      <c r="L279" s="270"/>
      <c r="M279" s="270"/>
      <c r="N279" s="270"/>
      <c r="O279" s="270"/>
      <c r="P279" s="270"/>
      <c r="Q279" s="270"/>
      <c r="R279" s="270"/>
      <c r="S279" s="270"/>
      <c r="T279" s="270"/>
      <c r="U279" s="270"/>
      <c r="V279" s="270"/>
      <c r="W279" s="270"/>
      <c r="X279" s="270"/>
      <c r="Y279" s="270"/>
      <c r="Z279" s="270"/>
    </row>
    <row r="280" ht="15.75" customHeight="1">
      <c r="A280" s="270"/>
      <c r="B280" s="270"/>
      <c r="C280" s="270"/>
      <c r="D280" s="270"/>
      <c r="E280" s="270"/>
      <c r="F280" s="270"/>
      <c r="G280" s="270"/>
      <c r="H280" s="270"/>
      <c r="I280" s="270"/>
      <c r="J280" s="270"/>
      <c r="K280" s="270"/>
      <c r="L280" s="270"/>
      <c r="M280" s="270"/>
      <c r="N280" s="270"/>
      <c r="O280" s="270"/>
      <c r="P280" s="270"/>
      <c r="Q280" s="270"/>
      <c r="R280" s="270"/>
      <c r="S280" s="270"/>
      <c r="T280" s="270"/>
      <c r="U280" s="270"/>
      <c r="V280" s="270"/>
      <c r="W280" s="270"/>
      <c r="X280" s="270"/>
      <c r="Y280" s="270"/>
      <c r="Z280" s="270"/>
    </row>
    <row r="281" ht="15.75" customHeight="1">
      <c r="A281" s="270"/>
      <c r="B281" s="270"/>
      <c r="C281" s="270"/>
      <c r="D281" s="270"/>
      <c r="E281" s="270"/>
      <c r="F281" s="270"/>
      <c r="G281" s="270"/>
      <c r="H281" s="270"/>
      <c r="I281" s="270"/>
      <c r="J281" s="270"/>
      <c r="K281" s="270"/>
      <c r="L281" s="270"/>
      <c r="M281" s="270"/>
      <c r="N281" s="270"/>
      <c r="O281" s="270"/>
      <c r="P281" s="270"/>
      <c r="Q281" s="270"/>
      <c r="R281" s="270"/>
      <c r="S281" s="270"/>
      <c r="T281" s="270"/>
      <c r="U281" s="270"/>
      <c r="V281" s="270"/>
      <c r="W281" s="270"/>
      <c r="X281" s="270"/>
      <c r="Y281" s="270"/>
      <c r="Z281" s="270"/>
    </row>
    <row r="282" ht="15.75" customHeight="1">
      <c r="A282" s="270"/>
      <c r="B282" s="270"/>
      <c r="C282" s="270"/>
      <c r="D282" s="270"/>
      <c r="E282" s="270"/>
      <c r="F282" s="270"/>
      <c r="G282" s="270"/>
      <c r="H282" s="270"/>
      <c r="I282" s="270"/>
      <c r="J282" s="270"/>
      <c r="K282" s="270"/>
      <c r="L282" s="270"/>
      <c r="M282" s="270"/>
      <c r="N282" s="270"/>
      <c r="O282" s="270"/>
      <c r="P282" s="270"/>
      <c r="Q282" s="270"/>
      <c r="R282" s="270"/>
      <c r="S282" s="270"/>
      <c r="T282" s="270"/>
      <c r="U282" s="270"/>
      <c r="V282" s="270"/>
      <c r="W282" s="270"/>
      <c r="X282" s="270"/>
      <c r="Y282" s="270"/>
      <c r="Z282" s="270"/>
    </row>
    <row r="283" ht="15.75" customHeight="1">
      <c r="A283" s="270"/>
      <c r="B283" s="270"/>
      <c r="C283" s="270"/>
      <c r="D283" s="270"/>
      <c r="E283" s="270"/>
      <c r="F283" s="270"/>
      <c r="G283" s="270"/>
      <c r="H283" s="270"/>
      <c r="I283" s="270"/>
      <c r="J283" s="270"/>
      <c r="K283" s="270"/>
      <c r="L283" s="270"/>
      <c r="M283" s="270"/>
      <c r="N283" s="270"/>
      <c r="O283" s="270"/>
      <c r="P283" s="270"/>
      <c r="Q283" s="270"/>
      <c r="R283" s="270"/>
      <c r="S283" s="270"/>
      <c r="T283" s="270"/>
      <c r="U283" s="270"/>
      <c r="V283" s="270"/>
      <c r="W283" s="270"/>
      <c r="X283" s="270"/>
      <c r="Y283" s="270"/>
      <c r="Z283" s="270"/>
    </row>
    <row r="284" ht="15.75" customHeight="1">
      <c r="A284" s="270"/>
      <c r="B284" s="270"/>
      <c r="C284" s="270"/>
      <c r="D284" s="270"/>
      <c r="E284" s="270"/>
      <c r="F284" s="270"/>
      <c r="G284" s="270"/>
      <c r="H284" s="270"/>
      <c r="I284" s="270"/>
      <c r="J284" s="270"/>
      <c r="K284" s="270"/>
      <c r="L284" s="270"/>
      <c r="M284" s="270"/>
      <c r="N284" s="270"/>
      <c r="O284" s="270"/>
      <c r="P284" s="270"/>
      <c r="Q284" s="270"/>
      <c r="R284" s="270"/>
      <c r="S284" s="270"/>
      <c r="T284" s="270"/>
      <c r="U284" s="270"/>
      <c r="V284" s="270"/>
      <c r="W284" s="270"/>
      <c r="X284" s="270"/>
      <c r="Y284" s="270"/>
      <c r="Z284" s="270"/>
    </row>
    <row r="285" ht="15.75" customHeight="1">
      <c r="A285" s="270"/>
      <c r="B285" s="270"/>
      <c r="C285" s="270"/>
      <c r="D285" s="270"/>
      <c r="E285" s="270"/>
      <c r="F285" s="270"/>
      <c r="G285" s="270"/>
      <c r="H285" s="270"/>
      <c r="I285" s="270"/>
      <c r="J285" s="270"/>
      <c r="K285" s="270"/>
      <c r="L285" s="270"/>
      <c r="M285" s="270"/>
      <c r="N285" s="270"/>
      <c r="O285" s="270"/>
      <c r="P285" s="270"/>
      <c r="Q285" s="270"/>
      <c r="R285" s="270"/>
      <c r="S285" s="270"/>
      <c r="T285" s="270"/>
      <c r="U285" s="270"/>
      <c r="V285" s="270"/>
      <c r="W285" s="270"/>
      <c r="X285" s="270"/>
      <c r="Y285" s="270"/>
      <c r="Z285" s="270"/>
    </row>
    <row r="286" ht="15.75" customHeight="1">
      <c r="A286" s="270"/>
      <c r="B286" s="270"/>
      <c r="C286" s="270"/>
      <c r="D286" s="270"/>
      <c r="E286" s="270"/>
      <c r="F286" s="270"/>
      <c r="G286" s="270"/>
      <c r="H286" s="270"/>
      <c r="I286" s="270"/>
      <c r="J286" s="270"/>
      <c r="K286" s="270"/>
      <c r="L286" s="270"/>
      <c r="M286" s="270"/>
      <c r="N286" s="270"/>
      <c r="O286" s="270"/>
      <c r="P286" s="270"/>
      <c r="Q286" s="270"/>
      <c r="R286" s="270"/>
      <c r="S286" s="270"/>
      <c r="T286" s="270"/>
      <c r="U286" s="270"/>
      <c r="V286" s="270"/>
      <c r="W286" s="270"/>
      <c r="X286" s="270"/>
      <c r="Y286" s="270"/>
      <c r="Z286" s="270"/>
    </row>
    <row r="287" ht="15.75" customHeight="1">
      <c r="A287" s="270"/>
      <c r="B287" s="270"/>
      <c r="C287" s="270"/>
      <c r="D287" s="270"/>
      <c r="E287" s="270"/>
      <c r="F287" s="270"/>
      <c r="G287" s="270"/>
      <c r="H287" s="270"/>
      <c r="I287" s="270"/>
      <c r="J287" s="270"/>
      <c r="K287" s="270"/>
      <c r="L287" s="270"/>
      <c r="M287" s="270"/>
      <c r="N287" s="270"/>
      <c r="O287" s="270"/>
      <c r="P287" s="270"/>
      <c r="Q287" s="270"/>
      <c r="R287" s="270"/>
      <c r="S287" s="270"/>
      <c r="T287" s="270"/>
      <c r="U287" s="270"/>
      <c r="V287" s="270"/>
      <c r="W287" s="270"/>
      <c r="X287" s="270"/>
      <c r="Y287" s="270"/>
      <c r="Z287" s="270"/>
    </row>
    <row r="288" ht="15.75" customHeight="1">
      <c r="A288" s="270"/>
      <c r="B288" s="270"/>
      <c r="C288" s="270"/>
      <c r="D288" s="270"/>
      <c r="E288" s="270"/>
      <c r="F288" s="270"/>
      <c r="G288" s="270"/>
      <c r="H288" s="270"/>
      <c r="I288" s="270"/>
      <c r="J288" s="270"/>
      <c r="K288" s="270"/>
      <c r="L288" s="270"/>
      <c r="M288" s="270"/>
      <c r="N288" s="270"/>
      <c r="O288" s="270"/>
      <c r="P288" s="270"/>
      <c r="Q288" s="270"/>
      <c r="R288" s="270"/>
      <c r="S288" s="270"/>
      <c r="T288" s="270"/>
      <c r="U288" s="270"/>
      <c r="V288" s="270"/>
      <c r="W288" s="270"/>
      <c r="X288" s="270"/>
      <c r="Y288" s="270"/>
      <c r="Z288" s="270"/>
    </row>
    <row r="289" ht="15.75" customHeight="1">
      <c r="A289" s="270"/>
      <c r="B289" s="270"/>
      <c r="C289" s="270"/>
      <c r="D289" s="270"/>
      <c r="E289" s="270"/>
      <c r="F289" s="270"/>
      <c r="G289" s="270"/>
      <c r="H289" s="270"/>
      <c r="I289" s="270"/>
      <c r="J289" s="270"/>
      <c r="K289" s="270"/>
      <c r="L289" s="270"/>
      <c r="M289" s="270"/>
      <c r="N289" s="270"/>
      <c r="O289" s="270"/>
      <c r="P289" s="270"/>
      <c r="Q289" s="270"/>
      <c r="R289" s="270"/>
      <c r="S289" s="270"/>
      <c r="T289" s="270"/>
      <c r="U289" s="270"/>
      <c r="V289" s="270"/>
      <c r="W289" s="270"/>
      <c r="X289" s="270"/>
      <c r="Y289" s="270"/>
      <c r="Z289" s="270"/>
    </row>
    <row r="290" ht="15.75" customHeight="1">
      <c r="A290" s="270"/>
      <c r="B290" s="270"/>
      <c r="C290" s="270"/>
      <c r="D290" s="270"/>
      <c r="E290" s="270"/>
      <c r="F290" s="270"/>
      <c r="G290" s="270"/>
      <c r="H290" s="270"/>
      <c r="I290" s="270"/>
      <c r="J290" s="270"/>
      <c r="K290" s="270"/>
      <c r="L290" s="270"/>
      <c r="M290" s="270"/>
      <c r="N290" s="270"/>
      <c r="O290" s="270"/>
      <c r="P290" s="270"/>
      <c r="Q290" s="270"/>
      <c r="R290" s="270"/>
      <c r="S290" s="270"/>
      <c r="T290" s="270"/>
      <c r="U290" s="270"/>
      <c r="V290" s="270"/>
      <c r="W290" s="270"/>
      <c r="X290" s="270"/>
      <c r="Y290" s="270"/>
      <c r="Z290" s="270"/>
    </row>
    <row r="291" ht="15.75" customHeight="1">
      <c r="A291" s="270"/>
      <c r="B291" s="270"/>
      <c r="C291" s="270"/>
      <c r="D291" s="270"/>
      <c r="E291" s="270"/>
      <c r="F291" s="270"/>
      <c r="G291" s="270"/>
      <c r="H291" s="270"/>
      <c r="I291" s="270"/>
      <c r="J291" s="270"/>
      <c r="K291" s="270"/>
      <c r="L291" s="270"/>
      <c r="M291" s="270"/>
      <c r="N291" s="270"/>
      <c r="O291" s="270"/>
      <c r="P291" s="270"/>
      <c r="Q291" s="270"/>
      <c r="R291" s="270"/>
      <c r="S291" s="270"/>
      <c r="T291" s="270"/>
      <c r="U291" s="270"/>
      <c r="V291" s="270"/>
      <c r="W291" s="270"/>
      <c r="X291" s="270"/>
      <c r="Y291" s="270"/>
      <c r="Z291" s="270"/>
    </row>
    <row r="292" ht="15.75" customHeight="1">
      <c r="A292" s="270"/>
      <c r="B292" s="270"/>
      <c r="C292" s="270"/>
      <c r="D292" s="270"/>
      <c r="E292" s="270"/>
      <c r="F292" s="270"/>
      <c r="G292" s="270"/>
      <c r="H292" s="270"/>
      <c r="I292" s="270"/>
      <c r="J292" s="270"/>
      <c r="K292" s="270"/>
      <c r="L292" s="270"/>
      <c r="M292" s="270"/>
      <c r="N292" s="270"/>
      <c r="O292" s="270"/>
      <c r="P292" s="270"/>
      <c r="Q292" s="270"/>
      <c r="R292" s="270"/>
      <c r="S292" s="270"/>
      <c r="T292" s="270"/>
      <c r="U292" s="270"/>
      <c r="V292" s="270"/>
      <c r="W292" s="270"/>
      <c r="X292" s="270"/>
      <c r="Y292" s="270"/>
      <c r="Z292" s="270"/>
    </row>
    <row r="293" ht="15.75" customHeight="1">
      <c r="A293" s="270"/>
      <c r="B293" s="270"/>
      <c r="C293" s="270"/>
      <c r="D293" s="270"/>
      <c r="E293" s="270"/>
      <c r="F293" s="270"/>
      <c r="G293" s="270"/>
      <c r="H293" s="270"/>
      <c r="I293" s="270"/>
      <c r="J293" s="270"/>
      <c r="K293" s="270"/>
      <c r="L293" s="270"/>
      <c r="M293" s="270"/>
      <c r="N293" s="270"/>
      <c r="O293" s="270"/>
      <c r="P293" s="270"/>
      <c r="Q293" s="270"/>
      <c r="R293" s="270"/>
      <c r="S293" s="270"/>
      <c r="T293" s="270"/>
      <c r="U293" s="270"/>
      <c r="V293" s="270"/>
      <c r="W293" s="270"/>
      <c r="X293" s="270"/>
      <c r="Y293" s="270"/>
      <c r="Z293" s="270"/>
    </row>
    <row r="294" ht="15.75" customHeight="1">
      <c r="A294" s="270"/>
      <c r="B294" s="270"/>
      <c r="C294" s="270"/>
      <c r="D294" s="270"/>
      <c r="E294" s="270"/>
      <c r="F294" s="270"/>
      <c r="G294" s="270"/>
      <c r="H294" s="270"/>
      <c r="I294" s="270"/>
      <c r="J294" s="270"/>
      <c r="K294" s="270"/>
      <c r="L294" s="270"/>
      <c r="M294" s="270"/>
      <c r="N294" s="270"/>
      <c r="O294" s="270"/>
      <c r="P294" s="270"/>
      <c r="Q294" s="270"/>
      <c r="R294" s="270"/>
      <c r="S294" s="270"/>
      <c r="T294" s="270"/>
      <c r="U294" s="270"/>
      <c r="V294" s="270"/>
      <c r="W294" s="270"/>
      <c r="X294" s="270"/>
      <c r="Y294" s="270"/>
      <c r="Z294" s="270"/>
    </row>
    <row r="295" ht="15.75" customHeight="1">
      <c r="A295" s="270"/>
      <c r="B295" s="270"/>
      <c r="C295" s="270"/>
      <c r="D295" s="270"/>
      <c r="E295" s="270"/>
      <c r="F295" s="270"/>
      <c r="G295" s="270"/>
      <c r="H295" s="270"/>
      <c r="I295" s="270"/>
      <c r="J295" s="270"/>
      <c r="K295" s="270"/>
      <c r="L295" s="270"/>
      <c r="M295" s="270"/>
      <c r="N295" s="270"/>
      <c r="O295" s="270"/>
      <c r="P295" s="270"/>
      <c r="Q295" s="270"/>
      <c r="R295" s="270"/>
      <c r="S295" s="270"/>
      <c r="T295" s="270"/>
      <c r="U295" s="270"/>
      <c r="V295" s="270"/>
      <c r="W295" s="270"/>
      <c r="X295" s="270"/>
      <c r="Y295" s="270"/>
      <c r="Z295" s="270"/>
    </row>
    <row r="296" ht="15.75" customHeight="1">
      <c r="A296" s="270"/>
      <c r="B296" s="270"/>
      <c r="C296" s="270"/>
      <c r="D296" s="270"/>
      <c r="E296" s="270"/>
      <c r="F296" s="270"/>
      <c r="G296" s="270"/>
      <c r="H296" s="270"/>
      <c r="I296" s="270"/>
      <c r="J296" s="270"/>
      <c r="K296" s="270"/>
      <c r="L296" s="270"/>
      <c r="M296" s="270"/>
      <c r="N296" s="270"/>
      <c r="O296" s="270"/>
      <c r="P296" s="270"/>
      <c r="Q296" s="270"/>
      <c r="R296" s="270"/>
      <c r="S296" s="270"/>
      <c r="T296" s="270"/>
      <c r="U296" s="270"/>
      <c r="V296" s="270"/>
      <c r="W296" s="270"/>
      <c r="X296" s="270"/>
      <c r="Y296" s="270"/>
      <c r="Z296" s="270"/>
    </row>
    <row r="297" ht="15.75" customHeight="1">
      <c r="A297" s="270"/>
      <c r="B297" s="270"/>
      <c r="C297" s="270"/>
      <c r="D297" s="270"/>
      <c r="E297" s="270"/>
      <c r="F297" s="270"/>
      <c r="G297" s="270"/>
      <c r="H297" s="270"/>
      <c r="I297" s="270"/>
      <c r="J297" s="270"/>
      <c r="K297" s="270"/>
      <c r="L297" s="270"/>
      <c r="M297" s="270"/>
      <c r="N297" s="270"/>
      <c r="O297" s="270"/>
      <c r="P297" s="270"/>
      <c r="Q297" s="270"/>
      <c r="R297" s="270"/>
      <c r="S297" s="270"/>
      <c r="T297" s="270"/>
      <c r="U297" s="270"/>
      <c r="V297" s="270"/>
      <c r="W297" s="270"/>
      <c r="X297" s="270"/>
      <c r="Y297" s="270"/>
      <c r="Z297" s="270"/>
    </row>
    <row r="298" ht="15.75" customHeight="1">
      <c r="A298" s="270"/>
      <c r="B298" s="270"/>
      <c r="C298" s="270"/>
      <c r="D298" s="270"/>
      <c r="E298" s="270"/>
      <c r="F298" s="270"/>
      <c r="G298" s="270"/>
      <c r="H298" s="270"/>
      <c r="I298" s="270"/>
      <c r="J298" s="270"/>
      <c r="K298" s="270"/>
      <c r="L298" s="270"/>
      <c r="M298" s="270"/>
      <c r="N298" s="270"/>
      <c r="O298" s="270"/>
      <c r="P298" s="270"/>
      <c r="Q298" s="270"/>
      <c r="R298" s="270"/>
      <c r="S298" s="270"/>
      <c r="T298" s="270"/>
      <c r="U298" s="270"/>
      <c r="V298" s="270"/>
      <c r="W298" s="270"/>
      <c r="X298" s="270"/>
      <c r="Y298" s="270"/>
      <c r="Z298" s="270"/>
    </row>
    <row r="299" ht="15.75" customHeight="1">
      <c r="A299" s="270"/>
      <c r="B299" s="270"/>
      <c r="C299" s="270"/>
      <c r="D299" s="270"/>
      <c r="E299" s="270"/>
      <c r="F299" s="270"/>
      <c r="G299" s="270"/>
      <c r="H299" s="270"/>
      <c r="I299" s="270"/>
      <c r="J299" s="270"/>
      <c r="K299" s="270"/>
      <c r="L299" s="270"/>
      <c r="M299" s="270"/>
      <c r="N299" s="270"/>
      <c r="O299" s="270"/>
      <c r="P299" s="270"/>
      <c r="Q299" s="270"/>
      <c r="R299" s="270"/>
      <c r="S299" s="270"/>
      <c r="T299" s="270"/>
      <c r="U299" s="270"/>
      <c r="V299" s="270"/>
      <c r="W299" s="270"/>
      <c r="X299" s="270"/>
      <c r="Y299" s="270"/>
      <c r="Z299" s="270"/>
    </row>
    <row r="300" ht="15.75" customHeight="1">
      <c r="A300" s="270"/>
      <c r="B300" s="270"/>
      <c r="C300" s="270"/>
      <c r="D300" s="270"/>
      <c r="E300" s="270"/>
      <c r="F300" s="270"/>
      <c r="G300" s="270"/>
      <c r="H300" s="270"/>
      <c r="I300" s="270"/>
      <c r="J300" s="270"/>
      <c r="K300" s="270"/>
      <c r="L300" s="270"/>
      <c r="M300" s="270"/>
      <c r="N300" s="270"/>
      <c r="O300" s="270"/>
      <c r="P300" s="270"/>
      <c r="Q300" s="270"/>
      <c r="R300" s="270"/>
      <c r="S300" s="270"/>
      <c r="T300" s="270"/>
      <c r="U300" s="270"/>
      <c r="V300" s="270"/>
      <c r="W300" s="270"/>
      <c r="X300" s="270"/>
      <c r="Y300" s="270"/>
      <c r="Z300" s="270"/>
    </row>
    <row r="301" ht="15.75" customHeight="1">
      <c r="A301" s="270"/>
      <c r="B301" s="270"/>
      <c r="C301" s="270"/>
      <c r="D301" s="270"/>
      <c r="E301" s="270"/>
      <c r="F301" s="270"/>
      <c r="G301" s="270"/>
      <c r="H301" s="270"/>
      <c r="I301" s="270"/>
      <c r="J301" s="270"/>
      <c r="K301" s="270"/>
      <c r="L301" s="270"/>
      <c r="M301" s="270"/>
      <c r="N301" s="270"/>
      <c r="O301" s="270"/>
      <c r="P301" s="270"/>
      <c r="Q301" s="270"/>
      <c r="R301" s="270"/>
      <c r="S301" s="270"/>
      <c r="T301" s="270"/>
      <c r="U301" s="270"/>
      <c r="V301" s="270"/>
      <c r="W301" s="270"/>
      <c r="X301" s="270"/>
      <c r="Y301" s="270"/>
      <c r="Z301" s="270"/>
    </row>
    <row r="302" ht="15.75" customHeight="1">
      <c r="A302" s="270"/>
      <c r="B302" s="270"/>
      <c r="C302" s="270"/>
      <c r="D302" s="270"/>
      <c r="E302" s="270"/>
      <c r="F302" s="270"/>
      <c r="G302" s="270"/>
      <c r="H302" s="270"/>
      <c r="I302" s="270"/>
      <c r="J302" s="270"/>
      <c r="K302" s="270"/>
      <c r="L302" s="270"/>
      <c r="M302" s="270"/>
      <c r="N302" s="270"/>
      <c r="O302" s="270"/>
      <c r="P302" s="270"/>
      <c r="Q302" s="270"/>
      <c r="R302" s="270"/>
      <c r="S302" s="270"/>
      <c r="T302" s="270"/>
      <c r="U302" s="270"/>
      <c r="V302" s="270"/>
      <c r="W302" s="270"/>
      <c r="X302" s="270"/>
      <c r="Y302" s="270"/>
      <c r="Z302" s="270"/>
    </row>
    <row r="303" ht="15.75" customHeight="1">
      <c r="A303" s="270"/>
      <c r="B303" s="270"/>
      <c r="C303" s="270"/>
      <c r="D303" s="270"/>
      <c r="E303" s="270"/>
      <c r="F303" s="270"/>
      <c r="G303" s="270"/>
      <c r="H303" s="270"/>
      <c r="I303" s="270"/>
      <c r="J303" s="270"/>
      <c r="K303" s="270"/>
      <c r="L303" s="270"/>
      <c r="M303" s="270"/>
      <c r="N303" s="270"/>
      <c r="O303" s="270"/>
      <c r="P303" s="270"/>
      <c r="Q303" s="270"/>
      <c r="R303" s="270"/>
      <c r="S303" s="270"/>
      <c r="T303" s="270"/>
      <c r="U303" s="270"/>
      <c r="V303" s="270"/>
      <c r="W303" s="270"/>
      <c r="X303" s="270"/>
      <c r="Y303" s="270"/>
      <c r="Z303" s="270"/>
    </row>
    <row r="304" ht="15.75" customHeight="1">
      <c r="A304" s="270"/>
      <c r="B304" s="270"/>
      <c r="C304" s="270"/>
      <c r="D304" s="270"/>
      <c r="E304" s="270"/>
      <c r="F304" s="270"/>
      <c r="G304" s="270"/>
      <c r="H304" s="270"/>
      <c r="I304" s="270"/>
      <c r="J304" s="270"/>
      <c r="K304" s="270"/>
      <c r="L304" s="270"/>
      <c r="M304" s="270"/>
      <c r="N304" s="270"/>
      <c r="O304" s="270"/>
      <c r="P304" s="270"/>
      <c r="Q304" s="270"/>
      <c r="R304" s="270"/>
      <c r="S304" s="270"/>
      <c r="T304" s="270"/>
      <c r="U304" s="270"/>
      <c r="V304" s="270"/>
      <c r="W304" s="270"/>
      <c r="X304" s="270"/>
      <c r="Y304" s="270"/>
      <c r="Z304" s="270"/>
    </row>
    <row r="305" ht="15.75" customHeight="1">
      <c r="A305" s="270"/>
      <c r="B305" s="270"/>
      <c r="C305" s="270"/>
      <c r="D305" s="270"/>
      <c r="E305" s="270"/>
      <c r="F305" s="270"/>
      <c r="G305" s="270"/>
      <c r="H305" s="270"/>
      <c r="I305" s="270"/>
      <c r="J305" s="270"/>
      <c r="K305" s="270"/>
      <c r="L305" s="270"/>
      <c r="M305" s="270"/>
      <c r="N305" s="270"/>
      <c r="O305" s="270"/>
      <c r="P305" s="270"/>
      <c r="Q305" s="270"/>
      <c r="R305" s="270"/>
      <c r="S305" s="270"/>
      <c r="T305" s="270"/>
      <c r="U305" s="270"/>
      <c r="V305" s="270"/>
      <c r="W305" s="270"/>
      <c r="X305" s="270"/>
      <c r="Y305" s="270"/>
      <c r="Z305" s="270"/>
    </row>
    <row r="306" ht="15.75" customHeight="1">
      <c r="A306" s="270"/>
      <c r="B306" s="270"/>
      <c r="C306" s="270"/>
      <c r="D306" s="270"/>
      <c r="E306" s="270"/>
      <c r="F306" s="270"/>
      <c r="G306" s="270"/>
      <c r="H306" s="270"/>
      <c r="I306" s="270"/>
      <c r="J306" s="270"/>
      <c r="K306" s="270"/>
      <c r="L306" s="270"/>
      <c r="M306" s="270"/>
      <c r="N306" s="270"/>
      <c r="O306" s="270"/>
      <c r="P306" s="270"/>
      <c r="Q306" s="270"/>
      <c r="R306" s="270"/>
      <c r="S306" s="270"/>
      <c r="T306" s="270"/>
      <c r="U306" s="270"/>
      <c r="V306" s="270"/>
      <c r="W306" s="270"/>
      <c r="X306" s="270"/>
      <c r="Y306" s="270"/>
      <c r="Z306" s="270"/>
    </row>
    <row r="307" ht="15.75" customHeight="1">
      <c r="A307" s="270"/>
      <c r="B307" s="270"/>
      <c r="C307" s="270"/>
      <c r="D307" s="270"/>
      <c r="E307" s="270"/>
      <c r="F307" s="270"/>
      <c r="G307" s="270"/>
      <c r="H307" s="270"/>
      <c r="I307" s="270"/>
      <c r="J307" s="270"/>
      <c r="K307" s="270"/>
      <c r="L307" s="270"/>
      <c r="M307" s="270"/>
      <c r="N307" s="270"/>
      <c r="O307" s="270"/>
      <c r="P307" s="270"/>
      <c r="Q307" s="270"/>
      <c r="R307" s="270"/>
      <c r="S307" s="270"/>
      <c r="T307" s="270"/>
      <c r="U307" s="270"/>
      <c r="V307" s="270"/>
      <c r="W307" s="270"/>
      <c r="X307" s="270"/>
      <c r="Y307" s="270"/>
      <c r="Z307" s="270"/>
    </row>
    <row r="308" ht="15.75" customHeight="1">
      <c r="A308" s="270"/>
      <c r="B308" s="270"/>
      <c r="C308" s="270"/>
      <c r="D308" s="270"/>
      <c r="E308" s="270"/>
      <c r="F308" s="270"/>
      <c r="G308" s="270"/>
      <c r="H308" s="270"/>
      <c r="I308" s="270"/>
      <c r="J308" s="270"/>
      <c r="K308" s="270"/>
      <c r="L308" s="270"/>
      <c r="M308" s="270"/>
      <c r="N308" s="270"/>
      <c r="O308" s="270"/>
      <c r="P308" s="270"/>
      <c r="Q308" s="270"/>
      <c r="R308" s="270"/>
      <c r="S308" s="270"/>
      <c r="T308" s="270"/>
      <c r="U308" s="270"/>
      <c r="V308" s="270"/>
      <c r="W308" s="270"/>
      <c r="X308" s="270"/>
      <c r="Y308" s="270"/>
      <c r="Z308" s="270"/>
    </row>
    <row r="309" ht="15.75" customHeight="1">
      <c r="A309" s="270"/>
      <c r="B309" s="270"/>
      <c r="C309" s="270"/>
      <c r="D309" s="270"/>
      <c r="E309" s="270"/>
      <c r="F309" s="270"/>
      <c r="G309" s="270"/>
      <c r="H309" s="270"/>
      <c r="I309" s="270"/>
      <c r="J309" s="270"/>
      <c r="K309" s="270"/>
      <c r="L309" s="270"/>
      <c r="M309" s="270"/>
      <c r="N309" s="270"/>
      <c r="O309" s="270"/>
      <c r="P309" s="270"/>
      <c r="Q309" s="270"/>
      <c r="R309" s="270"/>
      <c r="S309" s="270"/>
      <c r="T309" s="270"/>
      <c r="U309" s="270"/>
      <c r="V309" s="270"/>
      <c r="W309" s="270"/>
      <c r="X309" s="270"/>
      <c r="Y309" s="270"/>
      <c r="Z309" s="270"/>
    </row>
    <row r="310" ht="15.75" customHeight="1">
      <c r="A310" s="270"/>
      <c r="B310" s="270"/>
      <c r="C310" s="270"/>
      <c r="D310" s="270"/>
      <c r="E310" s="270"/>
      <c r="F310" s="270"/>
      <c r="G310" s="270"/>
      <c r="H310" s="270"/>
      <c r="I310" s="270"/>
      <c r="J310" s="270"/>
      <c r="K310" s="270"/>
      <c r="L310" s="270"/>
      <c r="M310" s="270"/>
      <c r="N310" s="270"/>
      <c r="O310" s="270"/>
      <c r="P310" s="270"/>
      <c r="Q310" s="270"/>
      <c r="R310" s="270"/>
      <c r="S310" s="270"/>
      <c r="T310" s="270"/>
      <c r="U310" s="270"/>
      <c r="V310" s="270"/>
      <c r="W310" s="270"/>
      <c r="X310" s="270"/>
      <c r="Y310" s="270"/>
      <c r="Z310" s="270"/>
    </row>
    <row r="311" ht="15.75" customHeight="1">
      <c r="A311" s="270"/>
      <c r="B311" s="270"/>
      <c r="C311" s="270"/>
      <c r="D311" s="270"/>
      <c r="E311" s="270"/>
      <c r="F311" s="270"/>
      <c r="G311" s="270"/>
      <c r="H311" s="270"/>
      <c r="I311" s="270"/>
      <c r="J311" s="270"/>
      <c r="K311" s="270"/>
      <c r="L311" s="270"/>
      <c r="M311" s="270"/>
      <c r="N311" s="270"/>
      <c r="O311" s="270"/>
      <c r="P311" s="270"/>
      <c r="Q311" s="270"/>
      <c r="R311" s="270"/>
      <c r="S311" s="270"/>
      <c r="T311" s="270"/>
      <c r="U311" s="270"/>
      <c r="V311" s="270"/>
      <c r="W311" s="270"/>
      <c r="X311" s="270"/>
      <c r="Y311" s="270"/>
      <c r="Z311" s="270"/>
    </row>
    <row r="312" ht="15.75" customHeight="1">
      <c r="A312" s="270"/>
      <c r="B312" s="270"/>
      <c r="C312" s="270"/>
      <c r="D312" s="270"/>
      <c r="E312" s="270"/>
      <c r="F312" s="270"/>
      <c r="G312" s="270"/>
      <c r="H312" s="270"/>
      <c r="I312" s="270"/>
      <c r="J312" s="270"/>
      <c r="K312" s="270"/>
      <c r="L312" s="270"/>
      <c r="M312" s="270"/>
      <c r="N312" s="270"/>
      <c r="O312" s="270"/>
      <c r="P312" s="270"/>
      <c r="Q312" s="270"/>
      <c r="R312" s="270"/>
      <c r="S312" s="270"/>
      <c r="T312" s="270"/>
      <c r="U312" s="270"/>
      <c r="V312" s="270"/>
      <c r="W312" s="270"/>
      <c r="X312" s="270"/>
      <c r="Y312" s="270"/>
      <c r="Z312" s="270"/>
    </row>
    <row r="313" ht="15.75" customHeight="1">
      <c r="A313" s="270"/>
      <c r="B313" s="270"/>
      <c r="C313" s="270"/>
      <c r="D313" s="270"/>
      <c r="E313" s="270"/>
      <c r="F313" s="270"/>
      <c r="G313" s="270"/>
      <c r="H313" s="270"/>
      <c r="I313" s="270"/>
      <c r="J313" s="270"/>
      <c r="K313" s="270"/>
      <c r="L313" s="270"/>
      <c r="M313" s="270"/>
      <c r="N313" s="270"/>
      <c r="O313" s="270"/>
      <c r="P313" s="270"/>
      <c r="Q313" s="270"/>
      <c r="R313" s="270"/>
      <c r="S313" s="270"/>
      <c r="T313" s="270"/>
      <c r="U313" s="270"/>
      <c r="V313" s="270"/>
      <c r="W313" s="270"/>
      <c r="X313" s="270"/>
      <c r="Y313" s="270"/>
      <c r="Z313" s="270"/>
    </row>
    <row r="314" ht="15.75" customHeight="1">
      <c r="A314" s="270"/>
      <c r="B314" s="270"/>
      <c r="C314" s="270"/>
      <c r="D314" s="270"/>
      <c r="E314" s="270"/>
      <c r="F314" s="270"/>
      <c r="G314" s="270"/>
      <c r="H314" s="270"/>
      <c r="I314" s="270"/>
      <c r="J314" s="270"/>
      <c r="K314" s="270"/>
      <c r="L314" s="270"/>
      <c r="M314" s="270"/>
      <c r="N314" s="270"/>
      <c r="O314" s="270"/>
      <c r="P314" s="270"/>
      <c r="Q314" s="270"/>
      <c r="R314" s="270"/>
      <c r="S314" s="270"/>
      <c r="T314" s="270"/>
      <c r="U314" s="270"/>
      <c r="V314" s="270"/>
      <c r="W314" s="270"/>
      <c r="X314" s="270"/>
      <c r="Y314" s="270"/>
      <c r="Z314" s="270"/>
    </row>
    <row r="315" ht="15.75" customHeight="1">
      <c r="A315" s="270"/>
      <c r="B315" s="270"/>
      <c r="C315" s="270"/>
      <c r="D315" s="270"/>
      <c r="E315" s="270"/>
      <c r="F315" s="270"/>
      <c r="G315" s="270"/>
      <c r="H315" s="270"/>
      <c r="I315" s="270"/>
      <c r="J315" s="270"/>
      <c r="K315" s="270"/>
      <c r="L315" s="270"/>
      <c r="M315" s="270"/>
      <c r="N315" s="270"/>
      <c r="O315" s="270"/>
      <c r="P315" s="270"/>
      <c r="Q315" s="270"/>
      <c r="R315" s="270"/>
      <c r="S315" s="270"/>
      <c r="T315" s="270"/>
      <c r="U315" s="270"/>
      <c r="V315" s="270"/>
      <c r="W315" s="270"/>
      <c r="X315" s="270"/>
      <c r="Y315" s="270"/>
      <c r="Z315" s="270"/>
    </row>
    <row r="316" ht="15.75" customHeight="1">
      <c r="A316" s="270"/>
      <c r="B316" s="270"/>
      <c r="C316" s="270"/>
      <c r="D316" s="270"/>
      <c r="E316" s="270"/>
      <c r="F316" s="270"/>
      <c r="G316" s="270"/>
      <c r="H316" s="270"/>
      <c r="I316" s="270"/>
      <c r="J316" s="270"/>
      <c r="K316" s="270"/>
      <c r="L316" s="270"/>
      <c r="M316" s="270"/>
      <c r="N316" s="270"/>
      <c r="O316" s="270"/>
      <c r="P316" s="270"/>
      <c r="Q316" s="270"/>
      <c r="R316" s="270"/>
      <c r="S316" s="270"/>
      <c r="T316" s="270"/>
      <c r="U316" s="270"/>
      <c r="V316" s="270"/>
      <c r="W316" s="270"/>
      <c r="X316" s="270"/>
      <c r="Y316" s="270"/>
      <c r="Z316" s="270"/>
    </row>
    <row r="317" ht="15.75" customHeight="1">
      <c r="A317" s="270"/>
      <c r="B317" s="270"/>
      <c r="C317" s="270"/>
      <c r="D317" s="270"/>
      <c r="E317" s="270"/>
      <c r="F317" s="270"/>
      <c r="G317" s="270"/>
      <c r="H317" s="270"/>
      <c r="I317" s="270"/>
      <c r="J317" s="270"/>
      <c r="K317" s="270"/>
      <c r="L317" s="270"/>
      <c r="M317" s="270"/>
      <c r="N317" s="270"/>
      <c r="O317" s="270"/>
      <c r="P317" s="270"/>
      <c r="Q317" s="270"/>
      <c r="R317" s="270"/>
      <c r="S317" s="270"/>
      <c r="T317" s="270"/>
      <c r="U317" s="270"/>
      <c r="V317" s="270"/>
      <c r="W317" s="270"/>
      <c r="X317" s="270"/>
      <c r="Y317" s="270"/>
      <c r="Z317" s="270"/>
    </row>
    <row r="318" ht="15.75" customHeight="1">
      <c r="A318" s="270"/>
      <c r="B318" s="270"/>
      <c r="C318" s="270"/>
      <c r="D318" s="270"/>
      <c r="E318" s="270"/>
      <c r="F318" s="270"/>
      <c r="G318" s="270"/>
      <c r="H318" s="270"/>
      <c r="I318" s="270"/>
      <c r="J318" s="270"/>
      <c r="K318" s="270"/>
      <c r="L318" s="270"/>
      <c r="M318" s="270"/>
      <c r="N318" s="270"/>
      <c r="O318" s="270"/>
      <c r="P318" s="270"/>
      <c r="Q318" s="270"/>
      <c r="R318" s="270"/>
      <c r="S318" s="270"/>
      <c r="T318" s="270"/>
      <c r="U318" s="270"/>
      <c r="V318" s="270"/>
      <c r="W318" s="270"/>
      <c r="X318" s="270"/>
      <c r="Y318" s="270"/>
      <c r="Z318" s="270"/>
    </row>
    <row r="319" ht="15.75" customHeight="1">
      <c r="A319" s="270"/>
      <c r="B319" s="270"/>
      <c r="C319" s="270"/>
      <c r="D319" s="270"/>
      <c r="E319" s="270"/>
      <c r="F319" s="270"/>
      <c r="G319" s="270"/>
      <c r="H319" s="270"/>
      <c r="I319" s="270"/>
      <c r="J319" s="270"/>
      <c r="K319" s="270"/>
      <c r="L319" s="270"/>
      <c r="M319" s="270"/>
      <c r="N319" s="270"/>
      <c r="O319" s="270"/>
      <c r="P319" s="270"/>
      <c r="Q319" s="270"/>
      <c r="R319" s="270"/>
      <c r="S319" s="270"/>
      <c r="T319" s="270"/>
      <c r="U319" s="270"/>
      <c r="V319" s="270"/>
      <c r="W319" s="270"/>
      <c r="X319" s="270"/>
      <c r="Y319" s="270"/>
      <c r="Z319" s="270"/>
    </row>
    <row r="320" ht="15.75" customHeight="1">
      <c r="A320" s="270"/>
      <c r="B320" s="270"/>
      <c r="C320" s="270"/>
      <c r="D320" s="270"/>
      <c r="E320" s="270"/>
      <c r="F320" s="270"/>
      <c r="G320" s="270"/>
      <c r="H320" s="270"/>
      <c r="I320" s="270"/>
      <c r="J320" s="270"/>
      <c r="K320" s="270"/>
      <c r="L320" s="270"/>
      <c r="M320" s="270"/>
      <c r="N320" s="270"/>
      <c r="O320" s="270"/>
      <c r="P320" s="270"/>
      <c r="Q320" s="270"/>
      <c r="R320" s="270"/>
      <c r="S320" s="270"/>
      <c r="T320" s="270"/>
      <c r="U320" s="270"/>
      <c r="V320" s="270"/>
      <c r="W320" s="270"/>
      <c r="X320" s="270"/>
      <c r="Y320" s="270"/>
      <c r="Z320" s="270"/>
    </row>
    <row r="321" ht="15.75" customHeight="1">
      <c r="A321" s="270"/>
      <c r="B321" s="270"/>
      <c r="C321" s="270"/>
      <c r="D321" s="270"/>
      <c r="E321" s="270"/>
      <c r="F321" s="270"/>
      <c r="G321" s="270"/>
      <c r="H321" s="270"/>
      <c r="I321" s="270"/>
      <c r="J321" s="270"/>
      <c r="K321" s="270"/>
      <c r="L321" s="270"/>
      <c r="M321" s="270"/>
      <c r="N321" s="270"/>
      <c r="O321" s="270"/>
      <c r="P321" s="270"/>
      <c r="Q321" s="270"/>
      <c r="R321" s="270"/>
      <c r="S321" s="270"/>
      <c r="T321" s="270"/>
      <c r="U321" s="270"/>
      <c r="V321" s="270"/>
      <c r="W321" s="270"/>
      <c r="X321" s="270"/>
      <c r="Y321" s="270"/>
      <c r="Z321" s="270"/>
    </row>
    <row r="322" ht="15.75" customHeight="1">
      <c r="A322" s="270"/>
      <c r="B322" s="270"/>
      <c r="C322" s="270"/>
      <c r="D322" s="270"/>
      <c r="E322" s="270"/>
      <c r="F322" s="270"/>
      <c r="G322" s="270"/>
      <c r="H322" s="270"/>
      <c r="I322" s="270"/>
      <c r="J322" s="270"/>
      <c r="K322" s="270"/>
      <c r="L322" s="270"/>
      <c r="M322" s="270"/>
      <c r="N322" s="270"/>
      <c r="O322" s="270"/>
      <c r="P322" s="270"/>
      <c r="Q322" s="270"/>
      <c r="R322" s="270"/>
      <c r="S322" s="270"/>
      <c r="T322" s="270"/>
      <c r="U322" s="270"/>
      <c r="V322" s="270"/>
      <c r="W322" s="270"/>
      <c r="X322" s="270"/>
      <c r="Y322" s="270"/>
      <c r="Z322" s="270"/>
    </row>
    <row r="323" ht="15.75" customHeight="1">
      <c r="A323" s="270"/>
      <c r="B323" s="270"/>
      <c r="C323" s="270"/>
      <c r="D323" s="270"/>
      <c r="E323" s="270"/>
      <c r="F323" s="270"/>
      <c r="G323" s="270"/>
      <c r="H323" s="270"/>
      <c r="I323" s="270"/>
      <c r="J323" s="270"/>
      <c r="K323" s="270"/>
      <c r="L323" s="270"/>
      <c r="M323" s="270"/>
      <c r="N323" s="270"/>
      <c r="O323" s="270"/>
      <c r="P323" s="270"/>
      <c r="Q323" s="270"/>
      <c r="R323" s="270"/>
      <c r="S323" s="270"/>
      <c r="T323" s="270"/>
      <c r="U323" s="270"/>
      <c r="V323" s="270"/>
      <c r="W323" s="270"/>
      <c r="X323" s="270"/>
      <c r="Y323" s="270"/>
      <c r="Z323" s="270"/>
    </row>
    <row r="324" ht="15.75" customHeight="1">
      <c r="A324" s="270"/>
      <c r="B324" s="270"/>
      <c r="C324" s="270"/>
      <c r="D324" s="270"/>
      <c r="E324" s="270"/>
      <c r="F324" s="270"/>
      <c r="G324" s="270"/>
      <c r="H324" s="270"/>
      <c r="I324" s="270"/>
      <c r="J324" s="270"/>
      <c r="K324" s="270"/>
      <c r="L324" s="270"/>
      <c r="M324" s="270"/>
      <c r="N324" s="270"/>
      <c r="O324" s="270"/>
      <c r="P324" s="270"/>
      <c r="Q324" s="270"/>
      <c r="R324" s="270"/>
      <c r="S324" s="270"/>
      <c r="T324" s="270"/>
      <c r="U324" s="270"/>
      <c r="V324" s="270"/>
      <c r="W324" s="270"/>
      <c r="X324" s="270"/>
      <c r="Y324" s="270"/>
      <c r="Z324" s="270"/>
    </row>
    <row r="325" ht="15.75" customHeight="1">
      <c r="A325" s="270"/>
      <c r="B325" s="270"/>
      <c r="C325" s="270"/>
      <c r="D325" s="270"/>
      <c r="E325" s="270"/>
      <c r="F325" s="270"/>
      <c r="G325" s="270"/>
      <c r="H325" s="270"/>
      <c r="I325" s="270"/>
      <c r="J325" s="270"/>
      <c r="K325" s="270"/>
      <c r="L325" s="270"/>
      <c r="M325" s="270"/>
      <c r="N325" s="270"/>
      <c r="O325" s="270"/>
      <c r="P325" s="270"/>
      <c r="Q325" s="270"/>
      <c r="R325" s="270"/>
      <c r="S325" s="270"/>
      <c r="T325" s="270"/>
      <c r="U325" s="270"/>
      <c r="V325" s="270"/>
      <c r="W325" s="270"/>
      <c r="X325" s="270"/>
      <c r="Y325" s="270"/>
      <c r="Z325" s="270"/>
    </row>
    <row r="326" ht="15.75" customHeight="1">
      <c r="A326" s="270"/>
      <c r="B326" s="270"/>
      <c r="C326" s="270"/>
      <c r="D326" s="270"/>
      <c r="E326" s="270"/>
      <c r="F326" s="270"/>
      <c r="G326" s="270"/>
      <c r="H326" s="270"/>
      <c r="I326" s="270"/>
      <c r="J326" s="270"/>
      <c r="K326" s="270"/>
      <c r="L326" s="270"/>
      <c r="M326" s="270"/>
      <c r="N326" s="270"/>
      <c r="O326" s="270"/>
      <c r="P326" s="270"/>
      <c r="Q326" s="270"/>
      <c r="R326" s="270"/>
      <c r="S326" s="270"/>
      <c r="T326" s="270"/>
      <c r="U326" s="270"/>
      <c r="V326" s="270"/>
      <c r="W326" s="270"/>
      <c r="X326" s="270"/>
      <c r="Y326" s="270"/>
      <c r="Z326" s="270"/>
    </row>
    <row r="327" ht="15.75" customHeight="1">
      <c r="A327" s="270"/>
      <c r="B327" s="270"/>
      <c r="C327" s="270"/>
      <c r="D327" s="270"/>
      <c r="E327" s="270"/>
      <c r="F327" s="270"/>
      <c r="G327" s="270"/>
      <c r="H327" s="270"/>
      <c r="I327" s="270"/>
      <c r="J327" s="270"/>
      <c r="K327" s="270"/>
      <c r="L327" s="270"/>
      <c r="M327" s="270"/>
      <c r="N327" s="270"/>
      <c r="O327" s="270"/>
      <c r="P327" s="270"/>
      <c r="Q327" s="270"/>
      <c r="R327" s="270"/>
      <c r="S327" s="270"/>
      <c r="T327" s="270"/>
      <c r="U327" s="270"/>
      <c r="V327" s="270"/>
      <c r="W327" s="270"/>
      <c r="X327" s="270"/>
      <c r="Y327" s="270"/>
      <c r="Z327" s="270"/>
    </row>
    <row r="328" ht="15.75" customHeight="1">
      <c r="A328" s="270"/>
      <c r="B328" s="270"/>
      <c r="C328" s="270"/>
      <c r="D328" s="270"/>
      <c r="E328" s="270"/>
      <c r="F328" s="270"/>
      <c r="G328" s="270"/>
      <c r="H328" s="270"/>
      <c r="I328" s="270"/>
      <c r="J328" s="270"/>
      <c r="K328" s="270"/>
      <c r="L328" s="270"/>
      <c r="M328" s="270"/>
      <c r="N328" s="270"/>
      <c r="O328" s="270"/>
      <c r="P328" s="270"/>
      <c r="Q328" s="270"/>
      <c r="R328" s="270"/>
      <c r="S328" s="270"/>
      <c r="T328" s="270"/>
      <c r="U328" s="270"/>
      <c r="V328" s="270"/>
      <c r="W328" s="270"/>
      <c r="X328" s="270"/>
      <c r="Y328" s="270"/>
      <c r="Z328" s="270"/>
    </row>
    <row r="329" ht="15.75" customHeight="1">
      <c r="A329" s="270"/>
      <c r="B329" s="270"/>
      <c r="C329" s="270"/>
      <c r="D329" s="270"/>
      <c r="E329" s="270"/>
      <c r="F329" s="270"/>
      <c r="G329" s="270"/>
      <c r="H329" s="270"/>
      <c r="I329" s="270"/>
      <c r="J329" s="270"/>
      <c r="K329" s="270"/>
      <c r="L329" s="270"/>
      <c r="M329" s="270"/>
      <c r="N329" s="270"/>
      <c r="O329" s="270"/>
      <c r="P329" s="270"/>
      <c r="Q329" s="270"/>
      <c r="R329" s="270"/>
      <c r="S329" s="270"/>
      <c r="T329" s="270"/>
      <c r="U329" s="270"/>
      <c r="V329" s="270"/>
      <c r="W329" s="270"/>
      <c r="X329" s="270"/>
      <c r="Y329" s="270"/>
      <c r="Z329" s="270"/>
    </row>
    <row r="330" ht="15.75" customHeight="1">
      <c r="A330" s="270"/>
      <c r="B330" s="270"/>
      <c r="C330" s="270"/>
      <c r="D330" s="270"/>
      <c r="E330" s="270"/>
      <c r="F330" s="270"/>
      <c r="G330" s="270"/>
      <c r="H330" s="270"/>
      <c r="I330" s="270"/>
      <c r="J330" s="270"/>
      <c r="K330" s="270"/>
      <c r="L330" s="270"/>
      <c r="M330" s="270"/>
      <c r="N330" s="270"/>
      <c r="O330" s="270"/>
      <c r="P330" s="270"/>
      <c r="Q330" s="270"/>
      <c r="R330" s="270"/>
      <c r="S330" s="270"/>
      <c r="T330" s="270"/>
      <c r="U330" s="270"/>
      <c r="V330" s="270"/>
      <c r="W330" s="270"/>
      <c r="X330" s="270"/>
      <c r="Y330" s="270"/>
      <c r="Z330" s="270"/>
    </row>
    <row r="331" ht="15.75" customHeight="1">
      <c r="A331" s="270"/>
      <c r="B331" s="270"/>
      <c r="C331" s="270"/>
      <c r="D331" s="270"/>
      <c r="E331" s="270"/>
      <c r="F331" s="270"/>
      <c r="G331" s="270"/>
      <c r="H331" s="270"/>
      <c r="I331" s="270"/>
      <c r="J331" s="270"/>
      <c r="K331" s="270"/>
      <c r="L331" s="270"/>
      <c r="M331" s="270"/>
      <c r="N331" s="270"/>
      <c r="O331" s="270"/>
      <c r="P331" s="270"/>
      <c r="Q331" s="270"/>
      <c r="R331" s="270"/>
      <c r="S331" s="270"/>
      <c r="T331" s="270"/>
      <c r="U331" s="270"/>
      <c r="V331" s="270"/>
      <c r="W331" s="270"/>
      <c r="X331" s="270"/>
      <c r="Y331" s="270"/>
      <c r="Z331" s="270"/>
    </row>
    <row r="332" ht="15.75" customHeight="1">
      <c r="A332" s="270"/>
      <c r="B332" s="270"/>
      <c r="C332" s="270"/>
      <c r="D332" s="270"/>
      <c r="E332" s="270"/>
      <c r="F332" s="270"/>
      <c r="G332" s="270"/>
      <c r="H332" s="270"/>
      <c r="I332" s="270"/>
      <c r="J332" s="270"/>
      <c r="K332" s="270"/>
      <c r="L332" s="270"/>
      <c r="M332" s="270"/>
      <c r="N332" s="270"/>
      <c r="O332" s="270"/>
      <c r="P332" s="270"/>
      <c r="Q332" s="270"/>
      <c r="R332" s="270"/>
      <c r="S332" s="270"/>
      <c r="T332" s="270"/>
      <c r="U332" s="270"/>
      <c r="V332" s="270"/>
      <c r="W332" s="270"/>
      <c r="X332" s="270"/>
      <c r="Y332" s="270"/>
      <c r="Z332" s="270"/>
    </row>
    <row r="333" ht="15.75" customHeight="1">
      <c r="A333" s="270"/>
      <c r="B333" s="270"/>
      <c r="C333" s="270"/>
      <c r="D333" s="270"/>
      <c r="E333" s="270"/>
      <c r="F333" s="270"/>
      <c r="G333" s="270"/>
      <c r="H333" s="270"/>
      <c r="I333" s="270"/>
      <c r="J333" s="270"/>
      <c r="K333" s="270"/>
      <c r="L333" s="270"/>
      <c r="M333" s="270"/>
      <c r="N333" s="270"/>
      <c r="O333" s="270"/>
      <c r="P333" s="270"/>
      <c r="Q333" s="270"/>
      <c r="R333" s="270"/>
      <c r="S333" s="270"/>
      <c r="T333" s="270"/>
      <c r="U333" s="270"/>
      <c r="V333" s="270"/>
      <c r="W333" s="270"/>
      <c r="X333" s="270"/>
      <c r="Y333" s="270"/>
      <c r="Z333" s="270"/>
    </row>
    <row r="334" ht="15.75" customHeight="1">
      <c r="A334" s="270"/>
      <c r="B334" s="270"/>
      <c r="C334" s="270"/>
      <c r="D334" s="270"/>
      <c r="E334" s="270"/>
      <c r="F334" s="270"/>
      <c r="G334" s="270"/>
      <c r="H334" s="270"/>
      <c r="I334" s="270"/>
      <c r="J334" s="270"/>
      <c r="K334" s="270"/>
      <c r="L334" s="270"/>
      <c r="M334" s="270"/>
      <c r="N334" s="270"/>
      <c r="O334" s="270"/>
      <c r="P334" s="270"/>
      <c r="Q334" s="270"/>
      <c r="R334" s="270"/>
      <c r="S334" s="270"/>
      <c r="T334" s="270"/>
      <c r="U334" s="270"/>
      <c r="V334" s="270"/>
      <c r="W334" s="270"/>
      <c r="X334" s="270"/>
      <c r="Y334" s="270"/>
      <c r="Z334" s="270"/>
    </row>
    <row r="335" ht="15.75" customHeight="1">
      <c r="A335" s="270"/>
      <c r="B335" s="270"/>
      <c r="C335" s="270"/>
      <c r="D335" s="270"/>
      <c r="E335" s="270"/>
      <c r="F335" s="270"/>
      <c r="G335" s="270"/>
      <c r="H335" s="270"/>
      <c r="I335" s="270"/>
      <c r="J335" s="270"/>
      <c r="K335" s="270"/>
      <c r="L335" s="270"/>
      <c r="M335" s="270"/>
      <c r="N335" s="270"/>
      <c r="O335" s="270"/>
      <c r="P335" s="270"/>
      <c r="Q335" s="270"/>
      <c r="R335" s="270"/>
      <c r="S335" s="270"/>
      <c r="T335" s="270"/>
      <c r="U335" s="270"/>
      <c r="V335" s="270"/>
      <c r="W335" s="270"/>
      <c r="X335" s="270"/>
      <c r="Y335" s="270"/>
      <c r="Z335" s="270"/>
    </row>
    <row r="336" ht="15.75" customHeight="1">
      <c r="A336" s="270"/>
      <c r="B336" s="270"/>
      <c r="C336" s="270"/>
      <c r="D336" s="270"/>
      <c r="E336" s="270"/>
      <c r="F336" s="270"/>
      <c r="G336" s="270"/>
      <c r="H336" s="270"/>
      <c r="I336" s="270"/>
      <c r="J336" s="270"/>
      <c r="K336" s="270"/>
      <c r="L336" s="270"/>
      <c r="M336" s="270"/>
      <c r="N336" s="270"/>
      <c r="O336" s="270"/>
      <c r="P336" s="270"/>
      <c r="Q336" s="270"/>
      <c r="R336" s="270"/>
      <c r="S336" s="270"/>
      <c r="T336" s="270"/>
      <c r="U336" s="270"/>
      <c r="V336" s="270"/>
      <c r="W336" s="270"/>
      <c r="X336" s="270"/>
      <c r="Y336" s="270"/>
      <c r="Z336" s="270"/>
    </row>
    <row r="337" ht="15.75" customHeight="1">
      <c r="A337" s="270"/>
      <c r="B337" s="270"/>
      <c r="C337" s="270"/>
      <c r="D337" s="270"/>
      <c r="E337" s="270"/>
      <c r="F337" s="270"/>
      <c r="G337" s="270"/>
      <c r="H337" s="270"/>
      <c r="I337" s="270"/>
      <c r="J337" s="270"/>
      <c r="K337" s="270"/>
      <c r="L337" s="270"/>
      <c r="M337" s="270"/>
      <c r="N337" s="270"/>
      <c r="O337" s="270"/>
      <c r="P337" s="270"/>
      <c r="Q337" s="270"/>
      <c r="R337" s="270"/>
      <c r="S337" s="270"/>
      <c r="T337" s="270"/>
      <c r="U337" s="270"/>
      <c r="V337" s="270"/>
      <c r="W337" s="270"/>
      <c r="X337" s="270"/>
      <c r="Y337" s="270"/>
      <c r="Z337" s="270"/>
    </row>
    <row r="338" ht="15.75" customHeight="1">
      <c r="A338" s="270"/>
      <c r="B338" s="270"/>
      <c r="C338" s="270"/>
      <c r="D338" s="270"/>
      <c r="E338" s="270"/>
      <c r="F338" s="270"/>
      <c r="G338" s="270"/>
      <c r="H338" s="270"/>
      <c r="I338" s="270"/>
      <c r="J338" s="270"/>
      <c r="K338" s="270"/>
      <c r="L338" s="270"/>
      <c r="M338" s="270"/>
      <c r="N338" s="270"/>
      <c r="O338" s="270"/>
      <c r="P338" s="270"/>
      <c r="Q338" s="270"/>
      <c r="R338" s="270"/>
      <c r="S338" s="270"/>
      <c r="T338" s="270"/>
      <c r="U338" s="270"/>
      <c r="V338" s="270"/>
      <c r="W338" s="270"/>
      <c r="X338" s="270"/>
      <c r="Y338" s="270"/>
      <c r="Z338" s="270"/>
    </row>
    <row r="339" ht="15.75" customHeight="1">
      <c r="A339" s="270"/>
      <c r="B339" s="270"/>
      <c r="C339" s="270"/>
      <c r="D339" s="270"/>
      <c r="E339" s="270"/>
      <c r="F339" s="270"/>
      <c r="G339" s="270"/>
      <c r="H339" s="270"/>
      <c r="I339" s="270"/>
      <c r="J339" s="270"/>
      <c r="K339" s="270"/>
      <c r="L339" s="270"/>
      <c r="M339" s="270"/>
      <c r="N339" s="270"/>
      <c r="O339" s="270"/>
      <c r="P339" s="270"/>
      <c r="Q339" s="270"/>
      <c r="R339" s="270"/>
      <c r="S339" s="270"/>
      <c r="T339" s="270"/>
      <c r="U339" s="270"/>
      <c r="V339" s="270"/>
      <c r="W339" s="270"/>
      <c r="X339" s="270"/>
      <c r="Y339" s="270"/>
      <c r="Z339" s="270"/>
    </row>
    <row r="340" ht="15.75" customHeight="1">
      <c r="A340" s="270"/>
      <c r="B340" s="270"/>
      <c r="C340" s="270"/>
      <c r="D340" s="270"/>
      <c r="E340" s="270"/>
      <c r="F340" s="270"/>
      <c r="G340" s="270"/>
      <c r="H340" s="270"/>
      <c r="I340" s="270"/>
      <c r="J340" s="270"/>
      <c r="K340" s="270"/>
      <c r="L340" s="270"/>
      <c r="M340" s="270"/>
      <c r="N340" s="270"/>
      <c r="O340" s="270"/>
      <c r="P340" s="270"/>
      <c r="Q340" s="270"/>
      <c r="R340" s="270"/>
      <c r="S340" s="270"/>
      <c r="T340" s="270"/>
      <c r="U340" s="270"/>
      <c r="V340" s="270"/>
      <c r="W340" s="270"/>
      <c r="X340" s="270"/>
      <c r="Y340" s="270"/>
      <c r="Z340" s="270"/>
    </row>
    <row r="341" ht="15.75" customHeight="1">
      <c r="A341" s="270"/>
      <c r="B341" s="270"/>
      <c r="C341" s="270"/>
      <c r="D341" s="270"/>
      <c r="E341" s="270"/>
      <c r="F341" s="270"/>
      <c r="G341" s="270"/>
      <c r="H341" s="270"/>
      <c r="I341" s="270"/>
      <c r="J341" s="270"/>
      <c r="K341" s="270"/>
      <c r="L341" s="270"/>
      <c r="M341" s="270"/>
      <c r="N341" s="270"/>
      <c r="O341" s="270"/>
      <c r="P341" s="270"/>
      <c r="Q341" s="270"/>
      <c r="R341" s="270"/>
      <c r="S341" s="270"/>
      <c r="T341" s="270"/>
      <c r="U341" s="270"/>
      <c r="V341" s="270"/>
      <c r="W341" s="270"/>
      <c r="X341" s="270"/>
      <c r="Y341" s="270"/>
      <c r="Z341" s="270"/>
    </row>
    <row r="342" ht="15.75" customHeight="1">
      <c r="A342" s="270"/>
      <c r="B342" s="270"/>
      <c r="C342" s="270"/>
      <c r="D342" s="270"/>
      <c r="E342" s="270"/>
      <c r="F342" s="270"/>
      <c r="G342" s="270"/>
      <c r="H342" s="270"/>
      <c r="I342" s="270"/>
      <c r="J342" s="270"/>
      <c r="K342" s="270"/>
      <c r="L342" s="270"/>
      <c r="M342" s="270"/>
      <c r="N342" s="270"/>
      <c r="O342" s="270"/>
      <c r="P342" s="270"/>
      <c r="Q342" s="270"/>
      <c r="R342" s="270"/>
      <c r="S342" s="270"/>
      <c r="T342" s="270"/>
      <c r="U342" s="270"/>
      <c r="V342" s="270"/>
      <c r="W342" s="270"/>
      <c r="X342" s="270"/>
      <c r="Y342" s="270"/>
      <c r="Z342" s="270"/>
    </row>
    <row r="343" ht="15.75" customHeight="1">
      <c r="A343" s="270"/>
      <c r="B343" s="270"/>
      <c r="C343" s="270"/>
      <c r="D343" s="270"/>
      <c r="E343" s="270"/>
      <c r="F343" s="270"/>
      <c r="G343" s="270"/>
      <c r="H343" s="270"/>
      <c r="I343" s="270"/>
      <c r="J343" s="270"/>
      <c r="K343" s="270"/>
      <c r="L343" s="270"/>
      <c r="M343" s="270"/>
      <c r="N343" s="270"/>
      <c r="O343" s="270"/>
      <c r="P343" s="270"/>
      <c r="Q343" s="270"/>
      <c r="R343" s="270"/>
      <c r="S343" s="270"/>
      <c r="T343" s="270"/>
      <c r="U343" s="270"/>
      <c r="V343" s="270"/>
      <c r="W343" s="270"/>
      <c r="X343" s="270"/>
      <c r="Y343" s="270"/>
      <c r="Z343" s="270"/>
    </row>
    <row r="344" ht="15.75" customHeight="1">
      <c r="A344" s="270"/>
      <c r="B344" s="270"/>
      <c r="C344" s="270"/>
      <c r="D344" s="270"/>
      <c r="E344" s="270"/>
      <c r="F344" s="270"/>
      <c r="G344" s="270"/>
      <c r="H344" s="270"/>
      <c r="I344" s="270"/>
      <c r="J344" s="270"/>
      <c r="K344" s="270"/>
      <c r="L344" s="270"/>
      <c r="M344" s="270"/>
      <c r="N344" s="270"/>
      <c r="O344" s="270"/>
      <c r="P344" s="270"/>
      <c r="Q344" s="270"/>
      <c r="R344" s="270"/>
      <c r="S344" s="270"/>
      <c r="T344" s="270"/>
      <c r="U344" s="270"/>
      <c r="V344" s="270"/>
      <c r="W344" s="270"/>
      <c r="X344" s="270"/>
      <c r="Y344" s="270"/>
      <c r="Z344" s="270"/>
    </row>
    <row r="345" ht="15.75" customHeight="1">
      <c r="A345" s="270"/>
      <c r="B345" s="270"/>
      <c r="C345" s="270"/>
      <c r="D345" s="270"/>
      <c r="E345" s="270"/>
      <c r="F345" s="270"/>
      <c r="G345" s="270"/>
      <c r="H345" s="270"/>
      <c r="I345" s="270"/>
      <c r="J345" s="270"/>
      <c r="K345" s="270"/>
      <c r="L345" s="270"/>
      <c r="M345" s="270"/>
      <c r="N345" s="270"/>
      <c r="O345" s="270"/>
      <c r="P345" s="270"/>
      <c r="Q345" s="270"/>
      <c r="R345" s="270"/>
      <c r="S345" s="270"/>
      <c r="T345" s="270"/>
      <c r="U345" s="270"/>
      <c r="V345" s="270"/>
      <c r="W345" s="270"/>
      <c r="X345" s="270"/>
      <c r="Y345" s="270"/>
      <c r="Z345" s="270"/>
    </row>
    <row r="346" ht="15.75" customHeight="1">
      <c r="A346" s="270"/>
      <c r="B346" s="270"/>
      <c r="C346" s="270"/>
      <c r="D346" s="270"/>
      <c r="E346" s="270"/>
      <c r="F346" s="270"/>
      <c r="G346" s="270"/>
      <c r="H346" s="270"/>
      <c r="I346" s="270"/>
      <c r="J346" s="270"/>
      <c r="K346" s="270"/>
      <c r="L346" s="270"/>
      <c r="M346" s="270"/>
      <c r="N346" s="270"/>
      <c r="O346" s="270"/>
      <c r="P346" s="270"/>
      <c r="Q346" s="270"/>
      <c r="R346" s="270"/>
      <c r="S346" s="270"/>
      <c r="T346" s="270"/>
      <c r="U346" s="270"/>
      <c r="V346" s="270"/>
      <c r="W346" s="270"/>
      <c r="X346" s="270"/>
      <c r="Y346" s="270"/>
      <c r="Z346" s="270"/>
    </row>
    <row r="347" ht="15.75" customHeight="1">
      <c r="A347" s="270"/>
      <c r="B347" s="270"/>
      <c r="C347" s="270"/>
      <c r="D347" s="270"/>
      <c r="E347" s="270"/>
      <c r="F347" s="270"/>
      <c r="G347" s="270"/>
      <c r="H347" s="270"/>
      <c r="I347" s="270"/>
      <c r="J347" s="270"/>
      <c r="K347" s="270"/>
      <c r="L347" s="270"/>
      <c r="M347" s="270"/>
      <c r="N347" s="270"/>
      <c r="O347" s="270"/>
      <c r="P347" s="270"/>
      <c r="Q347" s="270"/>
      <c r="R347" s="270"/>
      <c r="S347" s="270"/>
      <c r="T347" s="270"/>
      <c r="U347" s="270"/>
      <c r="V347" s="270"/>
      <c r="W347" s="270"/>
      <c r="X347" s="270"/>
      <c r="Y347" s="270"/>
      <c r="Z347" s="270"/>
    </row>
    <row r="348" ht="15.75" customHeight="1">
      <c r="A348" s="270"/>
      <c r="B348" s="270"/>
      <c r="C348" s="270"/>
      <c r="D348" s="270"/>
      <c r="E348" s="270"/>
      <c r="F348" s="270"/>
      <c r="G348" s="270"/>
      <c r="H348" s="270"/>
      <c r="I348" s="270"/>
      <c r="J348" s="270"/>
      <c r="K348" s="270"/>
      <c r="L348" s="270"/>
      <c r="M348" s="270"/>
      <c r="N348" s="270"/>
      <c r="O348" s="270"/>
      <c r="P348" s="270"/>
      <c r="Q348" s="270"/>
      <c r="R348" s="270"/>
      <c r="S348" s="270"/>
      <c r="T348" s="270"/>
      <c r="U348" s="270"/>
      <c r="V348" s="270"/>
      <c r="W348" s="270"/>
      <c r="X348" s="270"/>
      <c r="Y348" s="270"/>
      <c r="Z348" s="270"/>
    </row>
    <row r="349" ht="15.75" customHeight="1">
      <c r="A349" s="270"/>
      <c r="B349" s="270"/>
      <c r="C349" s="270"/>
      <c r="D349" s="270"/>
      <c r="E349" s="270"/>
      <c r="F349" s="270"/>
      <c r="G349" s="270"/>
      <c r="H349" s="270"/>
      <c r="I349" s="270"/>
      <c r="J349" s="270"/>
      <c r="K349" s="270"/>
      <c r="L349" s="270"/>
      <c r="M349" s="270"/>
      <c r="N349" s="270"/>
      <c r="O349" s="270"/>
      <c r="P349" s="270"/>
      <c r="Q349" s="270"/>
      <c r="R349" s="270"/>
      <c r="S349" s="270"/>
      <c r="T349" s="270"/>
      <c r="U349" s="270"/>
      <c r="V349" s="270"/>
      <c r="W349" s="270"/>
      <c r="X349" s="270"/>
      <c r="Y349" s="270"/>
      <c r="Z349" s="270"/>
    </row>
    <row r="350" ht="15.75" customHeight="1">
      <c r="A350" s="270"/>
      <c r="B350" s="270"/>
      <c r="C350" s="270"/>
      <c r="D350" s="270"/>
      <c r="E350" s="270"/>
      <c r="F350" s="270"/>
      <c r="G350" s="270"/>
      <c r="H350" s="270"/>
      <c r="I350" s="270"/>
      <c r="J350" s="270"/>
      <c r="K350" s="270"/>
      <c r="L350" s="270"/>
      <c r="M350" s="270"/>
      <c r="N350" s="270"/>
      <c r="O350" s="270"/>
      <c r="P350" s="270"/>
      <c r="Q350" s="270"/>
      <c r="R350" s="270"/>
      <c r="S350" s="270"/>
      <c r="T350" s="270"/>
      <c r="U350" s="270"/>
      <c r="V350" s="270"/>
      <c r="W350" s="270"/>
      <c r="X350" s="270"/>
      <c r="Y350" s="270"/>
      <c r="Z350" s="270"/>
    </row>
    <row r="351" ht="15.75" customHeight="1">
      <c r="A351" s="270"/>
      <c r="B351" s="270"/>
      <c r="C351" s="270"/>
      <c r="D351" s="270"/>
      <c r="E351" s="270"/>
      <c r="F351" s="270"/>
      <c r="G351" s="270"/>
      <c r="H351" s="270"/>
      <c r="I351" s="270"/>
      <c r="J351" s="270"/>
      <c r="K351" s="270"/>
      <c r="L351" s="270"/>
      <c r="M351" s="270"/>
      <c r="N351" s="270"/>
      <c r="O351" s="270"/>
      <c r="P351" s="270"/>
      <c r="Q351" s="270"/>
      <c r="R351" s="270"/>
      <c r="S351" s="270"/>
      <c r="T351" s="270"/>
      <c r="U351" s="270"/>
      <c r="V351" s="270"/>
      <c r="W351" s="270"/>
      <c r="X351" s="270"/>
      <c r="Y351" s="270"/>
      <c r="Z351" s="270"/>
    </row>
    <row r="352" ht="15.75" customHeight="1">
      <c r="A352" s="270"/>
      <c r="B352" s="270"/>
      <c r="C352" s="270"/>
      <c r="D352" s="270"/>
      <c r="E352" s="270"/>
      <c r="F352" s="270"/>
      <c r="G352" s="270"/>
      <c r="H352" s="270"/>
      <c r="I352" s="270"/>
      <c r="J352" s="270"/>
      <c r="K352" s="270"/>
      <c r="L352" s="270"/>
      <c r="M352" s="270"/>
      <c r="N352" s="270"/>
      <c r="O352" s="270"/>
      <c r="P352" s="270"/>
      <c r="Q352" s="270"/>
      <c r="R352" s="270"/>
      <c r="S352" s="270"/>
      <c r="T352" s="270"/>
      <c r="U352" s="270"/>
      <c r="V352" s="270"/>
      <c r="W352" s="270"/>
      <c r="X352" s="270"/>
      <c r="Y352" s="270"/>
      <c r="Z352" s="270"/>
    </row>
    <row r="353" ht="15.75" customHeight="1">
      <c r="A353" s="270"/>
      <c r="B353" s="270"/>
      <c r="C353" s="270"/>
      <c r="D353" s="270"/>
      <c r="E353" s="270"/>
      <c r="F353" s="270"/>
      <c r="G353" s="270"/>
      <c r="H353" s="270"/>
      <c r="I353" s="270"/>
      <c r="J353" s="270"/>
      <c r="K353" s="270"/>
      <c r="L353" s="270"/>
      <c r="M353" s="270"/>
      <c r="N353" s="270"/>
      <c r="O353" s="270"/>
      <c r="P353" s="270"/>
      <c r="Q353" s="270"/>
      <c r="R353" s="270"/>
      <c r="S353" s="270"/>
      <c r="T353" s="270"/>
      <c r="U353" s="270"/>
      <c r="V353" s="270"/>
      <c r="W353" s="270"/>
      <c r="X353" s="270"/>
      <c r="Y353" s="270"/>
      <c r="Z353" s="270"/>
    </row>
    <row r="354" ht="15.75" customHeight="1">
      <c r="A354" s="270"/>
      <c r="B354" s="270"/>
      <c r="C354" s="270"/>
      <c r="D354" s="270"/>
      <c r="E354" s="270"/>
      <c r="F354" s="270"/>
      <c r="G354" s="270"/>
      <c r="H354" s="270"/>
      <c r="I354" s="270"/>
      <c r="J354" s="270"/>
      <c r="K354" s="270"/>
      <c r="L354" s="270"/>
      <c r="M354" s="270"/>
      <c r="N354" s="270"/>
      <c r="O354" s="270"/>
      <c r="P354" s="270"/>
      <c r="Q354" s="270"/>
      <c r="R354" s="270"/>
      <c r="S354" s="270"/>
      <c r="T354" s="270"/>
      <c r="U354" s="270"/>
      <c r="V354" s="270"/>
      <c r="W354" s="270"/>
      <c r="X354" s="270"/>
      <c r="Y354" s="270"/>
      <c r="Z354" s="270"/>
    </row>
    <row r="355" ht="15.75" customHeight="1">
      <c r="A355" s="270"/>
      <c r="B355" s="270"/>
      <c r="C355" s="270"/>
      <c r="D355" s="270"/>
      <c r="E355" s="270"/>
      <c r="F355" s="270"/>
      <c r="G355" s="270"/>
      <c r="H355" s="270"/>
      <c r="I355" s="270"/>
      <c r="J355" s="270"/>
      <c r="K355" s="270"/>
      <c r="L355" s="270"/>
      <c r="M355" s="270"/>
      <c r="N355" s="270"/>
      <c r="O355" s="270"/>
      <c r="P355" s="270"/>
      <c r="Q355" s="270"/>
      <c r="R355" s="270"/>
      <c r="S355" s="270"/>
      <c r="T355" s="270"/>
      <c r="U355" s="270"/>
      <c r="V355" s="270"/>
      <c r="W355" s="270"/>
      <c r="X355" s="270"/>
      <c r="Y355" s="270"/>
      <c r="Z355" s="270"/>
    </row>
    <row r="356" ht="15.75" customHeight="1">
      <c r="A356" s="270"/>
      <c r="B356" s="270"/>
      <c r="C356" s="270"/>
      <c r="D356" s="270"/>
      <c r="E356" s="270"/>
      <c r="F356" s="270"/>
      <c r="G356" s="270"/>
      <c r="H356" s="270"/>
      <c r="I356" s="270"/>
      <c r="J356" s="270"/>
      <c r="K356" s="270"/>
      <c r="L356" s="270"/>
      <c r="M356" s="270"/>
      <c r="N356" s="270"/>
      <c r="O356" s="270"/>
      <c r="P356" s="270"/>
      <c r="Q356" s="270"/>
      <c r="R356" s="270"/>
      <c r="S356" s="270"/>
      <c r="T356" s="270"/>
      <c r="U356" s="270"/>
      <c r="V356" s="270"/>
      <c r="W356" s="270"/>
      <c r="X356" s="270"/>
      <c r="Y356" s="270"/>
      <c r="Z356" s="270"/>
    </row>
    <row r="357" ht="15.75" customHeight="1">
      <c r="A357" s="270"/>
      <c r="B357" s="270"/>
      <c r="C357" s="270"/>
      <c r="D357" s="270"/>
      <c r="E357" s="270"/>
      <c r="F357" s="270"/>
      <c r="G357" s="270"/>
      <c r="H357" s="270"/>
      <c r="I357" s="270"/>
      <c r="J357" s="270"/>
      <c r="K357" s="270"/>
      <c r="L357" s="270"/>
      <c r="M357" s="270"/>
      <c r="N357" s="270"/>
      <c r="O357" s="270"/>
      <c r="P357" s="270"/>
      <c r="Q357" s="270"/>
      <c r="R357" s="270"/>
      <c r="S357" s="270"/>
      <c r="T357" s="270"/>
      <c r="U357" s="270"/>
      <c r="V357" s="270"/>
      <c r="W357" s="270"/>
      <c r="X357" s="270"/>
      <c r="Y357" s="270"/>
      <c r="Z357" s="270"/>
    </row>
    <row r="358" ht="15.75" customHeight="1">
      <c r="A358" s="270"/>
      <c r="B358" s="270"/>
      <c r="C358" s="270"/>
      <c r="D358" s="270"/>
      <c r="E358" s="270"/>
      <c r="F358" s="270"/>
      <c r="G358" s="270"/>
      <c r="H358" s="270"/>
      <c r="I358" s="270"/>
      <c r="J358" s="270"/>
      <c r="K358" s="270"/>
      <c r="L358" s="270"/>
      <c r="M358" s="270"/>
      <c r="N358" s="270"/>
      <c r="O358" s="270"/>
      <c r="P358" s="270"/>
      <c r="Q358" s="270"/>
      <c r="R358" s="270"/>
      <c r="S358" s="270"/>
      <c r="T358" s="270"/>
      <c r="U358" s="270"/>
      <c r="V358" s="270"/>
      <c r="W358" s="270"/>
      <c r="X358" s="270"/>
      <c r="Y358" s="270"/>
      <c r="Z358" s="270"/>
    </row>
    <row r="359" ht="15.75" customHeight="1">
      <c r="A359" s="270"/>
      <c r="B359" s="270"/>
      <c r="C359" s="270"/>
      <c r="D359" s="270"/>
      <c r="E359" s="270"/>
      <c r="F359" s="270"/>
      <c r="G359" s="270"/>
      <c r="H359" s="270"/>
      <c r="I359" s="270"/>
      <c r="J359" s="270"/>
      <c r="K359" s="270"/>
      <c r="L359" s="270"/>
      <c r="M359" s="270"/>
      <c r="N359" s="270"/>
      <c r="O359" s="270"/>
      <c r="P359" s="270"/>
      <c r="Q359" s="270"/>
      <c r="R359" s="270"/>
      <c r="S359" s="270"/>
      <c r="T359" s="270"/>
      <c r="U359" s="270"/>
      <c r="V359" s="270"/>
      <c r="W359" s="270"/>
      <c r="X359" s="270"/>
      <c r="Y359" s="270"/>
      <c r="Z359" s="270"/>
    </row>
    <row r="360" ht="15.75" customHeight="1">
      <c r="A360" s="270"/>
      <c r="B360" s="270"/>
      <c r="C360" s="270"/>
      <c r="D360" s="270"/>
      <c r="E360" s="270"/>
      <c r="F360" s="270"/>
      <c r="G360" s="270"/>
      <c r="H360" s="270"/>
      <c r="I360" s="270"/>
      <c r="J360" s="270"/>
      <c r="K360" s="270"/>
      <c r="L360" s="270"/>
      <c r="M360" s="270"/>
      <c r="N360" s="270"/>
      <c r="O360" s="270"/>
      <c r="P360" s="270"/>
      <c r="Q360" s="270"/>
      <c r="R360" s="270"/>
      <c r="S360" s="270"/>
      <c r="T360" s="270"/>
      <c r="U360" s="270"/>
      <c r="V360" s="270"/>
      <c r="W360" s="270"/>
      <c r="X360" s="270"/>
      <c r="Y360" s="270"/>
      <c r="Z360" s="270"/>
    </row>
    <row r="361" ht="15.75" customHeight="1">
      <c r="A361" s="270"/>
      <c r="B361" s="270"/>
      <c r="C361" s="270"/>
      <c r="D361" s="270"/>
      <c r="E361" s="270"/>
      <c r="F361" s="270"/>
      <c r="G361" s="270"/>
      <c r="H361" s="270"/>
      <c r="I361" s="270"/>
      <c r="J361" s="270"/>
      <c r="K361" s="270"/>
      <c r="L361" s="270"/>
      <c r="M361" s="270"/>
      <c r="N361" s="270"/>
      <c r="O361" s="270"/>
      <c r="P361" s="270"/>
      <c r="Q361" s="270"/>
      <c r="R361" s="270"/>
      <c r="S361" s="270"/>
      <c r="T361" s="270"/>
      <c r="U361" s="270"/>
      <c r="V361" s="270"/>
      <c r="W361" s="270"/>
      <c r="X361" s="270"/>
      <c r="Y361" s="270"/>
      <c r="Z361" s="270"/>
    </row>
    <row r="362" ht="15.75" customHeight="1">
      <c r="A362" s="270"/>
      <c r="B362" s="270"/>
      <c r="C362" s="270"/>
      <c r="D362" s="270"/>
      <c r="E362" s="270"/>
      <c r="F362" s="270"/>
      <c r="G362" s="270"/>
      <c r="H362" s="270"/>
      <c r="I362" s="270"/>
      <c r="J362" s="270"/>
      <c r="K362" s="270"/>
      <c r="L362" s="270"/>
      <c r="M362" s="270"/>
      <c r="N362" s="270"/>
      <c r="O362" s="270"/>
      <c r="P362" s="270"/>
      <c r="Q362" s="270"/>
      <c r="R362" s="270"/>
      <c r="S362" s="270"/>
      <c r="T362" s="270"/>
      <c r="U362" s="270"/>
      <c r="V362" s="270"/>
      <c r="W362" s="270"/>
      <c r="X362" s="270"/>
      <c r="Y362" s="270"/>
      <c r="Z362" s="270"/>
    </row>
    <row r="363" ht="15.75" customHeight="1">
      <c r="A363" s="270"/>
      <c r="B363" s="270"/>
      <c r="C363" s="270"/>
      <c r="D363" s="270"/>
      <c r="E363" s="270"/>
      <c r="F363" s="270"/>
      <c r="G363" s="270"/>
      <c r="H363" s="270"/>
      <c r="I363" s="270"/>
      <c r="J363" s="270"/>
      <c r="K363" s="270"/>
      <c r="L363" s="270"/>
      <c r="M363" s="270"/>
      <c r="N363" s="270"/>
      <c r="O363" s="270"/>
      <c r="P363" s="270"/>
      <c r="Q363" s="270"/>
      <c r="R363" s="270"/>
      <c r="S363" s="270"/>
      <c r="T363" s="270"/>
      <c r="U363" s="270"/>
      <c r="V363" s="270"/>
      <c r="W363" s="270"/>
      <c r="X363" s="270"/>
      <c r="Y363" s="270"/>
      <c r="Z363" s="270"/>
    </row>
    <row r="364" ht="15.75" customHeight="1">
      <c r="A364" s="270"/>
      <c r="B364" s="270"/>
      <c r="C364" s="270"/>
      <c r="D364" s="270"/>
      <c r="E364" s="270"/>
      <c r="F364" s="270"/>
      <c r="G364" s="270"/>
      <c r="H364" s="270"/>
      <c r="I364" s="270"/>
      <c r="J364" s="270"/>
      <c r="K364" s="270"/>
      <c r="L364" s="270"/>
      <c r="M364" s="270"/>
      <c r="N364" s="270"/>
      <c r="O364" s="270"/>
      <c r="P364" s="270"/>
      <c r="Q364" s="270"/>
      <c r="R364" s="270"/>
      <c r="S364" s="270"/>
      <c r="T364" s="270"/>
      <c r="U364" s="270"/>
      <c r="V364" s="270"/>
      <c r="W364" s="270"/>
      <c r="X364" s="270"/>
      <c r="Y364" s="270"/>
      <c r="Z364" s="270"/>
    </row>
    <row r="365" ht="15.75" customHeight="1">
      <c r="A365" s="270"/>
      <c r="B365" s="270"/>
      <c r="C365" s="270"/>
      <c r="D365" s="270"/>
      <c r="E365" s="270"/>
      <c r="F365" s="270"/>
      <c r="G365" s="270"/>
      <c r="H365" s="270"/>
      <c r="I365" s="270"/>
      <c r="J365" s="270"/>
      <c r="K365" s="270"/>
      <c r="L365" s="270"/>
      <c r="M365" s="270"/>
      <c r="N365" s="270"/>
      <c r="O365" s="270"/>
      <c r="P365" s="270"/>
      <c r="Q365" s="270"/>
      <c r="R365" s="270"/>
      <c r="S365" s="270"/>
      <c r="T365" s="270"/>
      <c r="U365" s="270"/>
      <c r="V365" s="270"/>
      <c r="W365" s="270"/>
      <c r="X365" s="270"/>
      <c r="Y365" s="270"/>
      <c r="Z365" s="270"/>
    </row>
    <row r="366" ht="15.75" customHeight="1">
      <c r="A366" s="270"/>
      <c r="B366" s="270"/>
      <c r="C366" s="270"/>
      <c r="D366" s="270"/>
      <c r="E366" s="270"/>
      <c r="F366" s="270"/>
      <c r="G366" s="270"/>
      <c r="H366" s="270"/>
      <c r="I366" s="270"/>
      <c r="J366" s="270"/>
      <c r="K366" s="270"/>
      <c r="L366" s="270"/>
      <c r="M366" s="270"/>
      <c r="N366" s="270"/>
      <c r="O366" s="270"/>
      <c r="P366" s="270"/>
      <c r="Q366" s="270"/>
      <c r="R366" s="270"/>
      <c r="S366" s="270"/>
      <c r="T366" s="270"/>
      <c r="U366" s="270"/>
      <c r="V366" s="270"/>
      <c r="W366" s="270"/>
      <c r="X366" s="270"/>
      <c r="Y366" s="270"/>
      <c r="Z366" s="270"/>
    </row>
    <row r="367" ht="15.75" customHeight="1">
      <c r="A367" s="270"/>
      <c r="B367" s="270"/>
      <c r="C367" s="270"/>
      <c r="D367" s="270"/>
      <c r="E367" s="270"/>
      <c r="F367" s="270"/>
      <c r="G367" s="270"/>
      <c r="H367" s="270"/>
      <c r="I367" s="270"/>
      <c r="J367" s="270"/>
      <c r="K367" s="270"/>
      <c r="L367" s="270"/>
      <c r="M367" s="270"/>
      <c r="N367" s="270"/>
      <c r="O367" s="270"/>
      <c r="P367" s="270"/>
      <c r="Q367" s="270"/>
      <c r="R367" s="270"/>
      <c r="S367" s="270"/>
      <c r="T367" s="270"/>
      <c r="U367" s="270"/>
      <c r="V367" s="270"/>
      <c r="W367" s="270"/>
      <c r="X367" s="270"/>
      <c r="Y367" s="270"/>
      <c r="Z367" s="270"/>
    </row>
    <row r="368" ht="15.75" customHeight="1">
      <c r="A368" s="270"/>
      <c r="B368" s="270"/>
      <c r="C368" s="270"/>
      <c r="D368" s="270"/>
      <c r="E368" s="270"/>
      <c r="F368" s="270"/>
      <c r="G368" s="270"/>
      <c r="H368" s="270"/>
      <c r="I368" s="270"/>
      <c r="J368" s="270"/>
      <c r="K368" s="270"/>
      <c r="L368" s="270"/>
      <c r="M368" s="270"/>
      <c r="N368" s="270"/>
      <c r="O368" s="270"/>
      <c r="P368" s="270"/>
      <c r="Q368" s="270"/>
      <c r="R368" s="270"/>
      <c r="S368" s="270"/>
      <c r="T368" s="270"/>
      <c r="U368" s="270"/>
      <c r="V368" s="270"/>
      <c r="W368" s="270"/>
      <c r="X368" s="270"/>
      <c r="Y368" s="270"/>
      <c r="Z368" s="270"/>
    </row>
    <row r="369" ht="15.75" customHeight="1">
      <c r="A369" s="270"/>
      <c r="B369" s="270"/>
      <c r="C369" s="270"/>
      <c r="D369" s="270"/>
      <c r="E369" s="270"/>
      <c r="F369" s="270"/>
      <c r="G369" s="270"/>
      <c r="H369" s="270"/>
      <c r="I369" s="270"/>
      <c r="J369" s="270"/>
      <c r="K369" s="270"/>
      <c r="L369" s="270"/>
      <c r="M369" s="270"/>
      <c r="N369" s="270"/>
      <c r="O369" s="270"/>
      <c r="P369" s="270"/>
      <c r="Q369" s="270"/>
      <c r="R369" s="270"/>
      <c r="S369" s="270"/>
      <c r="T369" s="270"/>
      <c r="U369" s="270"/>
      <c r="V369" s="270"/>
      <c r="W369" s="270"/>
      <c r="X369" s="270"/>
      <c r="Y369" s="270"/>
      <c r="Z369" s="270"/>
    </row>
    <row r="370" ht="15.75" customHeight="1">
      <c r="A370" s="270"/>
      <c r="B370" s="270"/>
      <c r="C370" s="270"/>
      <c r="D370" s="270"/>
      <c r="E370" s="270"/>
      <c r="F370" s="270"/>
      <c r="G370" s="270"/>
      <c r="H370" s="270"/>
      <c r="I370" s="270"/>
      <c r="J370" s="270"/>
      <c r="K370" s="270"/>
      <c r="L370" s="270"/>
      <c r="M370" s="270"/>
      <c r="N370" s="270"/>
      <c r="O370" s="270"/>
      <c r="P370" s="270"/>
      <c r="Q370" s="270"/>
      <c r="R370" s="270"/>
      <c r="S370" s="270"/>
      <c r="T370" s="270"/>
      <c r="U370" s="270"/>
      <c r="V370" s="270"/>
      <c r="W370" s="270"/>
      <c r="X370" s="270"/>
      <c r="Y370" s="270"/>
      <c r="Z370" s="270"/>
    </row>
    <row r="371" ht="15.75" customHeight="1">
      <c r="A371" s="270"/>
      <c r="B371" s="270"/>
      <c r="C371" s="270"/>
      <c r="D371" s="270"/>
      <c r="E371" s="270"/>
      <c r="F371" s="270"/>
      <c r="G371" s="270"/>
      <c r="H371" s="270"/>
      <c r="I371" s="270"/>
      <c r="J371" s="270"/>
      <c r="K371" s="270"/>
      <c r="L371" s="270"/>
      <c r="M371" s="270"/>
      <c r="N371" s="270"/>
      <c r="O371" s="270"/>
      <c r="P371" s="270"/>
      <c r="Q371" s="270"/>
      <c r="R371" s="270"/>
      <c r="S371" s="270"/>
      <c r="T371" s="270"/>
      <c r="U371" s="270"/>
      <c r="V371" s="270"/>
      <c r="W371" s="270"/>
      <c r="X371" s="270"/>
      <c r="Y371" s="270"/>
      <c r="Z371" s="270"/>
    </row>
    <row r="372" ht="15.75" customHeight="1">
      <c r="A372" s="270"/>
      <c r="B372" s="270"/>
      <c r="C372" s="270"/>
      <c r="D372" s="270"/>
      <c r="E372" s="270"/>
      <c r="F372" s="270"/>
      <c r="G372" s="270"/>
      <c r="H372" s="270"/>
      <c r="I372" s="270"/>
      <c r="J372" s="270"/>
      <c r="K372" s="270"/>
      <c r="L372" s="270"/>
      <c r="M372" s="270"/>
      <c r="N372" s="270"/>
      <c r="O372" s="270"/>
      <c r="P372" s="270"/>
      <c r="Q372" s="270"/>
      <c r="R372" s="270"/>
      <c r="S372" s="270"/>
      <c r="T372" s="270"/>
      <c r="U372" s="270"/>
      <c r="V372" s="270"/>
      <c r="W372" s="270"/>
      <c r="X372" s="270"/>
      <c r="Y372" s="270"/>
      <c r="Z372" s="270"/>
    </row>
    <row r="373" ht="15.75" customHeight="1">
      <c r="A373" s="270"/>
      <c r="B373" s="270"/>
      <c r="C373" s="270"/>
      <c r="D373" s="270"/>
      <c r="E373" s="270"/>
      <c r="F373" s="270"/>
      <c r="G373" s="270"/>
      <c r="H373" s="270"/>
      <c r="I373" s="270"/>
      <c r="J373" s="270"/>
      <c r="K373" s="270"/>
      <c r="L373" s="270"/>
      <c r="M373" s="270"/>
      <c r="N373" s="270"/>
      <c r="O373" s="270"/>
      <c r="P373" s="270"/>
      <c r="Q373" s="270"/>
      <c r="R373" s="270"/>
      <c r="S373" s="270"/>
      <c r="T373" s="270"/>
      <c r="U373" s="270"/>
      <c r="V373" s="270"/>
      <c r="W373" s="270"/>
      <c r="X373" s="270"/>
      <c r="Y373" s="270"/>
      <c r="Z373" s="270"/>
    </row>
    <row r="374" ht="15.75" customHeight="1">
      <c r="A374" s="270"/>
      <c r="B374" s="270"/>
      <c r="C374" s="270"/>
      <c r="D374" s="270"/>
      <c r="E374" s="270"/>
      <c r="F374" s="270"/>
      <c r="G374" s="270"/>
      <c r="H374" s="270"/>
      <c r="I374" s="270"/>
      <c r="J374" s="270"/>
      <c r="K374" s="270"/>
      <c r="L374" s="270"/>
      <c r="M374" s="270"/>
      <c r="N374" s="270"/>
      <c r="O374" s="270"/>
      <c r="P374" s="270"/>
      <c r="Q374" s="270"/>
      <c r="R374" s="270"/>
      <c r="S374" s="270"/>
      <c r="T374" s="270"/>
      <c r="U374" s="270"/>
      <c r="V374" s="270"/>
      <c r="W374" s="270"/>
      <c r="X374" s="270"/>
      <c r="Y374" s="270"/>
      <c r="Z374" s="270"/>
    </row>
    <row r="375" ht="15.75" customHeight="1">
      <c r="A375" s="270"/>
      <c r="B375" s="270"/>
      <c r="C375" s="270"/>
      <c r="D375" s="270"/>
      <c r="E375" s="270"/>
      <c r="F375" s="270"/>
      <c r="G375" s="270"/>
      <c r="H375" s="270"/>
      <c r="I375" s="270"/>
      <c r="J375" s="270"/>
      <c r="K375" s="270"/>
      <c r="L375" s="270"/>
      <c r="M375" s="270"/>
      <c r="N375" s="270"/>
      <c r="O375" s="270"/>
      <c r="P375" s="270"/>
      <c r="Q375" s="270"/>
      <c r="R375" s="270"/>
      <c r="S375" s="270"/>
      <c r="T375" s="270"/>
      <c r="U375" s="270"/>
      <c r="V375" s="270"/>
      <c r="W375" s="270"/>
      <c r="X375" s="270"/>
      <c r="Y375" s="270"/>
      <c r="Z375" s="270"/>
    </row>
    <row r="376" ht="15.75" customHeight="1">
      <c r="A376" s="270"/>
      <c r="B376" s="270"/>
      <c r="C376" s="270"/>
      <c r="D376" s="270"/>
      <c r="E376" s="270"/>
      <c r="F376" s="270"/>
      <c r="G376" s="270"/>
      <c r="H376" s="270"/>
      <c r="I376" s="270"/>
      <c r="J376" s="270"/>
      <c r="K376" s="270"/>
      <c r="L376" s="270"/>
      <c r="M376" s="270"/>
      <c r="N376" s="270"/>
      <c r="O376" s="270"/>
      <c r="P376" s="270"/>
      <c r="Q376" s="270"/>
      <c r="R376" s="270"/>
      <c r="S376" s="270"/>
      <c r="T376" s="270"/>
      <c r="U376" s="270"/>
      <c r="V376" s="270"/>
      <c r="W376" s="270"/>
      <c r="X376" s="270"/>
      <c r="Y376" s="270"/>
      <c r="Z376" s="270"/>
    </row>
    <row r="377" ht="15.75" customHeight="1">
      <c r="A377" s="270"/>
      <c r="B377" s="270"/>
      <c r="C377" s="270"/>
      <c r="D377" s="270"/>
      <c r="E377" s="270"/>
      <c r="F377" s="270"/>
      <c r="G377" s="270"/>
      <c r="H377" s="270"/>
      <c r="I377" s="270"/>
      <c r="J377" s="270"/>
      <c r="K377" s="270"/>
      <c r="L377" s="270"/>
      <c r="M377" s="270"/>
      <c r="N377" s="270"/>
      <c r="O377" s="270"/>
      <c r="P377" s="270"/>
      <c r="Q377" s="270"/>
      <c r="R377" s="270"/>
      <c r="S377" s="270"/>
      <c r="T377" s="270"/>
      <c r="U377" s="270"/>
      <c r="V377" s="270"/>
      <c r="W377" s="270"/>
      <c r="X377" s="270"/>
      <c r="Y377" s="270"/>
      <c r="Z377" s="270"/>
    </row>
    <row r="378" ht="15.75" customHeight="1">
      <c r="A378" s="270"/>
      <c r="B378" s="270"/>
      <c r="C378" s="270"/>
      <c r="D378" s="270"/>
      <c r="E378" s="270"/>
      <c r="F378" s="270"/>
      <c r="G378" s="270"/>
      <c r="H378" s="270"/>
      <c r="I378" s="270"/>
      <c r="J378" s="270"/>
      <c r="K378" s="270"/>
      <c r="L378" s="270"/>
      <c r="M378" s="270"/>
      <c r="N378" s="270"/>
      <c r="O378" s="270"/>
      <c r="P378" s="270"/>
      <c r="Q378" s="270"/>
      <c r="R378" s="270"/>
      <c r="S378" s="270"/>
      <c r="T378" s="270"/>
      <c r="U378" s="270"/>
      <c r="V378" s="270"/>
      <c r="W378" s="270"/>
      <c r="X378" s="270"/>
      <c r="Y378" s="270"/>
      <c r="Z378" s="270"/>
    </row>
    <row r="379" ht="15.75" customHeight="1">
      <c r="A379" s="270"/>
      <c r="B379" s="270"/>
      <c r="C379" s="270"/>
      <c r="D379" s="270"/>
      <c r="E379" s="270"/>
      <c r="F379" s="270"/>
      <c r="G379" s="270"/>
      <c r="H379" s="270"/>
      <c r="I379" s="270"/>
      <c r="J379" s="270"/>
      <c r="K379" s="270"/>
      <c r="L379" s="270"/>
      <c r="M379" s="270"/>
      <c r="N379" s="270"/>
      <c r="O379" s="270"/>
      <c r="P379" s="270"/>
      <c r="Q379" s="270"/>
      <c r="R379" s="270"/>
      <c r="S379" s="270"/>
      <c r="T379" s="270"/>
      <c r="U379" s="270"/>
      <c r="V379" s="270"/>
      <c r="W379" s="270"/>
      <c r="X379" s="270"/>
      <c r="Y379" s="270"/>
      <c r="Z379" s="270"/>
    </row>
    <row r="380" ht="15.75" customHeight="1">
      <c r="A380" s="270"/>
      <c r="B380" s="270"/>
      <c r="C380" s="270"/>
      <c r="D380" s="270"/>
      <c r="E380" s="270"/>
      <c r="F380" s="270"/>
      <c r="G380" s="270"/>
      <c r="H380" s="270"/>
      <c r="I380" s="270"/>
      <c r="J380" s="270"/>
      <c r="K380" s="270"/>
      <c r="L380" s="270"/>
      <c r="M380" s="270"/>
      <c r="N380" s="270"/>
      <c r="O380" s="270"/>
      <c r="P380" s="270"/>
      <c r="Q380" s="270"/>
      <c r="R380" s="270"/>
      <c r="S380" s="270"/>
      <c r="T380" s="270"/>
      <c r="U380" s="270"/>
      <c r="V380" s="270"/>
      <c r="W380" s="270"/>
      <c r="X380" s="270"/>
      <c r="Y380" s="270"/>
      <c r="Z380" s="270"/>
    </row>
    <row r="381" ht="15.75" customHeight="1">
      <c r="A381" s="270"/>
      <c r="B381" s="270"/>
      <c r="C381" s="270"/>
      <c r="D381" s="270"/>
      <c r="E381" s="270"/>
      <c r="F381" s="270"/>
      <c r="G381" s="270"/>
      <c r="H381" s="270"/>
      <c r="I381" s="270"/>
      <c r="J381" s="270"/>
      <c r="K381" s="270"/>
      <c r="L381" s="270"/>
      <c r="M381" s="270"/>
      <c r="N381" s="270"/>
      <c r="O381" s="270"/>
      <c r="P381" s="270"/>
      <c r="Q381" s="270"/>
      <c r="R381" s="270"/>
      <c r="S381" s="270"/>
      <c r="T381" s="270"/>
      <c r="U381" s="270"/>
      <c r="V381" s="270"/>
      <c r="W381" s="270"/>
      <c r="X381" s="270"/>
      <c r="Y381" s="270"/>
      <c r="Z381" s="270"/>
    </row>
    <row r="382" ht="15.75" customHeight="1">
      <c r="A382" s="270"/>
      <c r="B382" s="270"/>
      <c r="C382" s="270"/>
      <c r="D382" s="270"/>
      <c r="E382" s="270"/>
      <c r="F382" s="270"/>
      <c r="G382" s="270"/>
      <c r="H382" s="270"/>
      <c r="I382" s="270"/>
      <c r="J382" s="270"/>
      <c r="K382" s="270"/>
      <c r="L382" s="270"/>
      <c r="M382" s="270"/>
      <c r="N382" s="270"/>
      <c r="O382" s="270"/>
      <c r="P382" s="270"/>
      <c r="Q382" s="270"/>
      <c r="R382" s="270"/>
      <c r="S382" s="270"/>
      <c r="T382" s="270"/>
      <c r="U382" s="270"/>
      <c r="V382" s="270"/>
      <c r="W382" s="270"/>
      <c r="X382" s="270"/>
      <c r="Y382" s="270"/>
      <c r="Z382" s="270"/>
    </row>
    <row r="383" ht="15.75" customHeight="1">
      <c r="A383" s="270"/>
      <c r="B383" s="270"/>
      <c r="C383" s="270"/>
      <c r="D383" s="270"/>
      <c r="E383" s="270"/>
      <c r="F383" s="270"/>
      <c r="G383" s="270"/>
      <c r="H383" s="270"/>
      <c r="I383" s="270"/>
      <c r="J383" s="270"/>
      <c r="K383" s="270"/>
      <c r="L383" s="270"/>
      <c r="M383" s="270"/>
      <c r="N383" s="270"/>
      <c r="O383" s="270"/>
      <c r="P383" s="270"/>
      <c r="Q383" s="270"/>
      <c r="R383" s="270"/>
      <c r="S383" s="270"/>
      <c r="T383" s="270"/>
      <c r="U383" s="270"/>
      <c r="V383" s="270"/>
      <c r="W383" s="270"/>
      <c r="X383" s="270"/>
      <c r="Y383" s="270"/>
      <c r="Z383" s="270"/>
    </row>
    <row r="384" ht="15.75" customHeight="1">
      <c r="A384" s="270"/>
      <c r="B384" s="270"/>
      <c r="C384" s="270"/>
      <c r="D384" s="270"/>
      <c r="E384" s="270"/>
      <c r="F384" s="270"/>
      <c r="G384" s="270"/>
      <c r="H384" s="270"/>
      <c r="I384" s="270"/>
      <c r="J384" s="270"/>
      <c r="K384" s="270"/>
      <c r="L384" s="270"/>
      <c r="M384" s="270"/>
      <c r="N384" s="270"/>
      <c r="O384" s="270"/>
      <c r="P384" s="270"/>
      <c r="Q384" s="270"/>
      <c r="R384" s="270"/>
      <c r="S384" s="270"/>
      <c r="T384" s="270"/>
      <c r="U384" s="270"/>
      <c r="V384" s="270"/>
      <c r="W384" s="270"/>
      <c r="X384" s="270"/>
      <c r="Y384" s="270"/>
      <c r="Z384" s="270"/>
    </row>
    <row r="385" ht="15.75" customHeight="1">
      <c r="A385" s="270"/>
      <c r="B385" s="270"/>
      <c r="C385" s="270"/>
      <c r="D385" s="270"/>
      <c r="E385" s="270"/>
      <c r="F385" s="270"/>
      <c r="G385" s="270"/>
      <c r="H385" s="270"/>
      <c r="I385" s="270"/>
      <c r="J385" s="270"/>
      <c r="K385" s="270"/>
      <c r="L385" s="270"/>
      <c r="M385" s="270"/>
      <c r="N385" s="270"/>
      <c r="O385" s="270"/>
      <c r="P385" s="270"/>
      <c r="Q385" s="270"/>
      <c r="R385" s="270"/>
      <c r="S385" s="270"/>
      <c r="T385" s="270"/>
      <c r="U385" s="270"/>
      <c r="V385" s="270"/>
      <c r="W385" s="270"/>
      <c r="X385" s="270"/>
      <c r="Y385" s="270"/>
      <c r="Z385" s="270"/>
    </row>
    <row r="386" ht="15.75" customHeight="1">
      <c r="A386" s="270"/>
      <c r="B386" s="270"/>
      <c r="C386" s="270"/>
      <c r="D386" s="270"/>
      <c r="E386" s="270"/>
      <c r="F386" s="270"/>
      <c r="G386" s="270"/>
      <c r="H386" s="270"/>
      <c r="I386" s="270"/>
      <c r="J386" s="270"/>
      <c r="K386" s="270"/>
      <c r="L386" s="270"/>
      <c r="M386" s="270"/>
      <c r="N386" s="270"/>
      <c r="O386" s="270"/>
      <c r="P386" s="270"/>
      <c r="Q386" s="270"/>
      <c r="R386" s="270"/>
      <c r="S386" s="270"/>
      <c r="T386" s="270"/>
      <c r="U386" s="270"/>
      <c r="V386" s="270"/>
      <c r="W386" s="270"/>
      <c r="X386" s="270"/>
      <c r="Y386" s="270"/>
      <c r="Z386" s="270"/>
    </row>
    <row r="387" ht="15.75" customHeight="1">
      <c r="A387" s="270"/>
      <c r="B387" s="270"/>
      <c r="C387" s="270"/>
      <c r="D387" s="270"/>
      <c r="E387" s="270"/>
      <c r="F387" s="270"/>
      <c r="G387" s="270"/>
      <c r="H387" s="270"/>
      <c r="I387" s="270"/>
      <c r="J387" s="270"/>
      <c r="K387" s="270"/>
      <c r="L387" s="270"/>
      <c r="M387" s="270"/>
      <c r="N387" s="270"/>
      <c r="O387" s="270"/>
      <c r="P387" s="270"/>
      <c r="Q387" s="270"/>
      <c r="R387" s="270"/>
      <c r="S387" s="270"/>
      <c r="T387" s="270"/>
      <c r="U387" s="270"/>
      <c r="V387" s="270"/>
      <c r="W387" s="270"/>
      <c r="X387" s="270"/>
      <c r="Y387" s="270"/>
      <c r="Z387" s="270"/>
    </row>
    <row r="388" ht="15.75" customHeight="1">
      <c r="A388" s="270"/>
      <c r="B388" s="270"/>
      <c r="C388" s="270"/>
      <c r="D388" s="270"/>
      <c r="E388" s="270"/>
      <c r="F388" s="270"/>
      <c r="G388" s="270"/>
      <c r="H388" s="270"/>
      <c r="I388" s="270"/>
      <c r="J388" s="270"/>
      <c r="K388" s="270"/>
      <c r="L388" s="270"/>
      <c r="M388" s="270"/>
      <c r="N388" s="270"/>
      <c r="O388" s="270"/>
      <c r="P388" s="270"/>
      <c r="Q388" s="270"/>
      <c r="R388" s="270"/>
      <c r="S388" s="270"/>
      <c r="T388" s="270"/>
      <c r="U388" s="270"/>
      <c r="V388" s="270"/>
      <c r="W388" s="270"/>
      <c r="X388" s="270"/>
      <c r="Y388" s="270"/>
      <c r="Z388" s="270"/>
    </row>
    <row r="389" ht="15.75" customHeight="1">
      <c r="A389" s="270"/>
      <c r="B389" s="270"/>
      <c r="C389" s="270"/>
      <c r="D389" s="270"/>
      <c r="E389" s="270"/>
      <c r="F389" s="270"/>
      <c r="G389" s="270"/>
      <c r="H389" s="270"/>
      <c r="I389" s="270"/>
      <c r="J389" s="270"/>
      <c r="K389" s="270"/>
      <c r="L389" s="270"/>
      <c r="M389" s="270"/>
      <c r="N389" s="270"/>
      <c r="O389" s="270"/>
      <c r="P389" s="270"/>
      <c r="Q389" s="270"/>
      <c r="R389" s="270"/>
      <c r="S389" s="270"/>
      <c r="T389" s="270"/>
      <c r="U389" s="270"/>
      <c r="V389" s="270"/>
      <c r="W389" s="270"/>
      <c r="X389" s="270"/>
      <c r="Y389" s="270"/>
      <c r="Z389" s="270"/>
    </row>
    <row r="390" ht="15.75" customHeight="1">
      <c r="A390" s="270"/>
      <c r="B390" s="270"/>
      <c r="C390" s="270"/>
      <c r="D390" s="270"/>
      <c r="E390" s="270"/>
      <c r="F390" s="270"/>
      <c r="G390" s="270"/>
      <c r="H390" s="270"/>
      <c r="I390" s="270"/>
      <c r="J390" s="270"/>
      <c r="K390" s="270"/>
      <c r="L390" s="270"/>
      <c r="M390" s="270"/>
      <c r="N390" s="270"/>
      <c r="O390" s="270"/>
      <c r="P390" s="270"/>
      <c r="Q390" s="270"/>
      <c r="R390" s="270"/>
      <c r="S390" s="270"/>
      <c r="T390" s="270"/>
      <c r="U390" s="270"/>
      <c r="V390" s="270"/>
      <c r="W390" s="270"/>
      <c r="X390" s="270"/>
      <c r="Y390" s="270"/>
      <c r="Z390" s="270"/>
    </row>
    <row r="391" ht="15.75" customHeight="1">
      <c r="A391" s="270"/>
      <c r="B391" s="270"/>
      <c r="C391" s="270"/>
      <c r="D391" s="270"/>
      <c r="E391" s="270"/>
      <c r="F391" s="270"/>
      <c r="G391" s="270"/>
      <c r="H391" s="270"/>
      <c r="I391" s="270"/>
      <c r="J391" s="270"/>
      <c r="K391" s="270"/>
      <c r="L391" s="270"/>
      <c r="M391" s="270"/>
      <c r="N391" s="270"/>
      <c r="O391" s="270"/>
      <c r="P391" s="270"/>
      <c r="Q391" s="270"/>
      <c r="R391" s="270"/>
      <c r="S391" s="270"/>
      <c r="T391" s="270"/>
      <c r="U391" s="270"/>
      <c r="V391" s="270"/>
      <c r="W391" s="270"/>
      <c r="X391" s="270"/>
      <c r="Y391" s="270"/>
      <c r="Z391" s="270"/>
    </row>
    <row r="392" ht="15.75" customHeight="1">
      <c r="A392" s="270"/>
      <c r="B392" s="270"/>
      <c r="C392" s="270"/>
      <c r="D392" s="270"/>
      <c r="E392" s="270"/>
      <c r="F392" s="270"/>
      <c r="G392" s="270"/>
      <c r="H392" s="270"/>
      <c r="I392" s="270"/>
      <c r="J392" s="270"/>
      <c r="K392" s="270"/>
      <c r="L392" s="270"/>
      <c r="M392" s="270"/>
      <c r="N392" s="270"/>
      <c r="O392" s="270"/>
      <c r="P392" s="270"/>
      <c r="Q392" s="270"/>
      <c r="R392" s="270"/>
      <c r="S392" s="270"/>
      <c r="T392" s="270"/>
      <c r="U392" s="270"/>
      <c r="V392" s="270"/>
      <c r="W392" s="270"/>
      <c r="X392" s="270"/>
      <c r="Y392" s="270"/>
      <c r="Z392" s="270"/>
    </row>
    <row r="393" ht="15.75" customHeight="1">
      <c r="A393" s="270"/>
      <c r="B393" s="270"/>
      <c r="C393" s="270"/>
      <c r="D393" s="270"/>
      <c r="E393" s="270"/>
      <c r="F393" s="270"/>
      <c r="G393" s="270"/>
      <c r="H393" s="270"/>
      <c r="I393" s="270"/>
      <c r="J393" s="270"/>
      <c r="K393" s="270"/>
      <c r="L393" s="270"/>
      <c r="M393" s="270"/>
      <c r="N393" s="270"/>
      <c r="O393" s="270"/>
      <c r="P393" s="270"/>
      <c r="Q393" s="270"/>
      <c r="R393" s="270"/>
      <c r="S393" s="270"/>
      <c r="T393" s="270"/>
      <c r="U393" s="270"/>
      <c r="V393" s="270"/>
      <c r="W393" s="270"/>
      <c r="X393" s="270"/>
      <c r="Y393" s="270"/>
      <c r="Z393" s="270"/>
    </row>
    <row r="394" ht="15.75" customHeight="1">
      <c r="A394" s="270"/>
      <c r="B394" s="270"/>
      <c r="C394" s="270"/>
      <c r="D394" s="270"/>
      <c r="E394" s="270"/>
      <c r="F394" s="270"/>
      <c r="G394" s="270"/>
      <c r="H394" s="270"/>
      <c r="I394" s="270"/>
      <c r="J394" s="270"/>
      <c r="K394" s="270"/>
      <c r="L394" s="270"/>
      <c r="M394" s="270"/>
      <c r="N394" s="270"/>
      <c r="O394" s="270"/>
      <c r="P394" s="270"/>
      <c r="Q394" s="270"/>
      <c r="R394" s="270"/>
      <c r="S394" s="270"/>
      <c r="T394" s="270"/>
      <c r="U394" s="270"/>
      <c r="V394" s="270"/>
      <c r="W394" s="270"/>
      <c r="X394" s="270"/>
      <c r="Y394" s="270"/>
      <c r="Z394" s="270"/>
    </row>
    <row r="395" ht="15.75" customHeight="1">
      <c r="A395" s="270"/>
      <c r="B395" s="270"/>
      <c r="C395" s="270"/>
      <c r="D395" s="270"/>
      <c r="E395" s="270"/>
      <c r="F395" s="270"/>
      <c r="G395" s="270"/>
      <c r="H395" s="270"/>
      <c r="I395" s="270"/>
      <c r="J395" s="270"/>
      <c r="K395" s="270"/>
      <c r="L395" s="270"/>
      <c r="M395" s="270"/>
      <c r="N395" s="270"/>
      <c r="O395" s="270"/>
      <c r="P395" s="270"/>
      <c r="Q395" s="270"/>
      <c r="R395" s="270"/>
      <c r="S395" s="270"/>
      <c r="T395" s="270"/>
      <c r="U395" s="270"/>
      <c r="V395" s="270"/>
      <c r="W395" s="270"/>
      <c r="X395" s="270"/>
      <c r="Y395" s="270"/>
      <c r="Z395" s="270"/>
    </row>
    <row r="396" ht="15.75" customHeight="1">
      <c r="A396" s="270"/>
      <c r="B396" s="270"/>
      <c r="C396" s="270"/>
      <c r="D396" s="270"/>
      <c r="E396" s="270"/>
      <c r="F396" s="270"/>
      <c r="G396" s="270"/>
      <c r="H396" s="270"/>
      <c r="I396" s="270"/>
      <c r="J396" s="270"/>
      <c r="K396" s="270"/>
      <c r="L396" s="270"/>
      <c r="M396" s="270"/>
      <c r="N396" s="270"/>
      <c r="O396" s="270"/>
      <c r="P396" s="270"/>
      <c r="Q396" s="270"/>
      <c r="R396" s="270"/>
      <c r="S396" s="270"/>
      <c r="T396" s="270"/>
      <c r="U396" s="270"/>
      <c r="V396" s="270"/>
      <c r="W396" s="270"/>
      <c r="X396" s="270"/>
      <c r="Y396" s="270"/>
      <c r="Z396" s="270"/>
    </row>
    <row r="397" ht="15.75" customHeight="1">
      <c r="A397" s="270"/>
      <c r="B397" s="270"/>
      <c r="C397" s="270"/>
      <c r="D397" s="270"/>
      <c r="E397" s="270"/>
      <c r="F397" s="270"/>
      <c r="G397" s="270"/>
      <c r="H397" s="270"/>
      <c r="I397" s="270"/>
      <c r="J397" s="270"/>
      <c r="K397" s="270"/>
      <c r="L397" s="270"/>
      <c r="M397" s="270"/>
      <c r="N397" s="270"/>
      <c r="O397" s="270"/>
      <c r="P397" s="270"/>
      <c r="Q397" s="270"/>
      <c r="R397" s="270"/>
      <c r="S397" s="270"/>
      <c r="T397" s="270"/>
      <c r="U397" s="270"/>
      <c r="V397" s="270"/>
      <c r="W397" s="270"/>
      <c r="X397" s="270"/>
      <c r="Y397" s="270"/>
      <c r="Z397" s="270"/>
    </row>
    <row r="398" ht="15.75" customHeight="1">
      <c r="A398" s="270"/>
      <c r="B398" s="270"/>
      <c r="C398" s="270"/>
      <c r="D398" s="270"/>
      <c r="E398" s="270"/>
      <c r="F398" s="270"/>
      <c r="G398" s="270"/>
      <c r="H398" s="270"/>
      <c r="I398" s="270"/>
      <c r="J398" s="270"/>
      <c r="K398" s="270"/>
      <c r="L398" s="270"/>
      <c r="M398" s="270"/>
      <c r="N398" s="270"/>
      <c r="O398" s="270"/>
      <c r="P398" s="270"/>
      <c r="Q398" s="270"/>
      <c r="R398" s="270"/>
      <c r="S398" s="270"/>
      <c r="T398" s="270"/>
      <c r="U398" s="270"/>
      <c r="V398" s="270"/>
      <c r="W398" s="270"/>
      <c r="X398" s="270"/>
      <c r="Y398" s="270"/>
      <c r="Z398" s="270"/>
    </row>
    <row r="399" ht="15.75" customHeight="1">
      <c r="A399" s="270"/>
      <c r="B399" s="270"/>
      <c r="C399" s="270"/>
      <c r="D399" s="270"/>
      <c r="E399" s="270"/>
      <c r="F399" s="270"/>
      <c r="G399" s="270"/>
      <c r="H399" s="270"/>
      <c r="I399" s="270"/>
      <c r="J399" s="270"/>
      <c r="K399" s="270"/>
      <c r="L399" s="270"/>
      <c r="M399" s="270"/>
      <c r="N399" s="270"/>
      <c r="O399" s="270"/>
      <c r="P399" s="270"/>
      <c r="Q399" s="270"/>
      <c r="R399" s="270"/>
      <c r="S399" s="270"/>
      <c r="T399" s="270"/>
      <c r="U399" s="270"/>
      <c r="V399" s="270"/>
      <c r="W399" s="270"/>
      <c r="X399" s="270"/>
      <c r="Y399" s="270"/>
      <c r="Z399" s="270"/>
    </row>
    <row r="400" ht="15.75" customHeight="1">
      <c r="A400" s="270"/>
      <c r="B400" s="270"/>
      <c r="C400" s="270"/>
      <c r="D400" s="270"/>
      <c r="E400" s="270"/>
      <c r="F400" s="270"/>
      <c r="G400" s="270"/>
      <c r="H400" s="270"/>
      <c r="I400" s="270"/>
      <c r="J400" s="270"/>
      <c r="K400" s="270"/>
      <c r="L400" s="270"/>
      <c r="M400" s="270"/>
      <c r="N400" s="270"/>
      <c r="O400" s="270"/>
      <c r="P400" s="270"/>
      <c r="Q400" s="270"/>
      <c r="R400" s="270"/>
      <c r="S400" s="270"/>
      <c r="T400" s="270"/>
      <c r="U400" s="270"/>
      <c r="V400" s="270"/>
      <c r="W400" s="270"/>
      <c r="X400" s="270"/>
      <c r="Y400" s="270"/>
      <c r="Z400" s="270"/>
    </row>
    <row r="401" ht="15.75" customHeight="1">
      <c r="A401" s="270"/>
      <c r="B401" s="270"/>
      <c r="C401" s="270"/>
      <c r="D401" s="270"/>
      <c r="E401" s="270"/>
      <c r="F401" s="270"/>
      <c r="G401" s="270"/>
      <c r="H401" s="270"/>
      <c r="I401" s="270"/>
      <c r="J401" s="270"/>
      <c r="K401" s="270"/>
      <c r="L401" s="270"/>
      <c r="M401" s="270"/>
      <c r="N401" s="270"/>
      <c r="O401" s="270"/>
      <c r="P401" s="270"/>
      <c r="Q401" s="270"/>
      <c r="R401" s="270"/>
      <c r="S401" s="270"/>
      <c r="T401" s="270"/>
      <c r="U401" s="270"/>
      <c r="V401" s="270"/>
      <c r="W401" s="270"/>
      <c r="X401" s="270"/>
      <c r="Y401" s="270"/>
      <c r="Z401" s="270"/>
    </row>
    <row r="402" ht="15.75" customHeight="1">
      <c r="A402" s="270"/>
      <c r="B402" s="270"/>
      <c r="C402" s="270"/>
      <c r="D402" s="270"/>
      <c r="E402" s="270"/>
      <c r="F402" s="270"/>
      <c r="G402" s="270"/>
      <c r="H402" s="270"/>
      <c r="I402" s="270"/>
      <c r="J402" s="270"/>
      <c r="K402" s="270"/>
      <c r="L402" s="270"/>
      <c r="M402" s="270"/>
      <c r="N402" s="270"/>
      <c r="O402" s="270"/>
      <c r="P402" s="270"/>
      <c r="Q402" s="270"/>
      <c r="R402" s="270"/>
      <c r="S402" s="270"/>
      <c r="T402" s="270"/>
      <c r="U402" s="270"/>
      <c r="V402" s="270"/>
      <c r="W402" s="270"/>
      <c r="X402" s="270"/>
      <c r="Y402" s="270"/>
      <c r="Z402" s="270"/>
    </row>
    <row r="403" ht="15.75" customHeight="1">
      <c r="A403" s="270"/>
      <c r="B403" s="270"/>
      <c r="C403" s="270"/>
      <c r="D403" s="270"/>
      <c r="E403" s="270"/>
      <c r="F403" s="270"/>
      <c r="G403" s="270"/>
      <c r="H403" s="270"/>
      <c r="I403" s="270"/>
      <c r="J403" s="270"/>
      <c r="K403" s="270"/>
      <c r="L403" s="270"/>
      <c r="M403" s="270"/>
      <c r="N403" s="270"/>
      <c r="O403" s="270"/>
      <c r="P403" s="270"/>
      <c r="Q403" s="270"/>
      <c r="R403" s="270"/>
      <c r="S403" s="270"/>
      <c r="T403" s="270"/>
      <c r="U403" s="270"/>
      <c r="V403" s="270"/>
      <c r="W403" s="270"/>
      <c r="X403" s="270"/>
      <c r="Y403" s="270"/>
      <c r="Z403" s="270"/>
    </row>
    <row r="404" ht="15.75" customHeight="1">
      <c r="A404" s="270"/>
      <c r="B404" s="270"/>
      <c r="C404" s="270"/>
      <c r="D404" s="270"/>
      <c r="E404" s="270"/>
      <c r="F404" s="270"/>
      <c r="G404" s="270"/>
      <c r="H404" s="270"/>
      <c r="I404" s="270"/>
      <c r="J404" s="270"/>
      <c r="K404" s="270"/>
      <c r="L404" s="270"/>
      <c r="M404" s="270"/>
      <c r="N404" s="270"/>
      <c r="O404" s="270"/>
      <c r="P404" s="270"/>
      <c r="Q404" s="270"/>
      <c r="R404" s="270"/>
      <c r="S404" s="270"/>
      <c r="T404" s="270"/>
      <c r="U404" s="270"/>
      <c r="V404" s="270"/>
      <c r="W404" s="270"/>
      <c r="X404" s="270"/>
      <c r="Y404" s="270"/>
      <c r="Z404" s="270"/>
    </row>
    <row r="405" ht="15.75" customHeight="1">
      <c r="A405" s="270"/>
      <c r="B405" s="270"/>
      <c r="C405" s="270"/>
      <c r="D405" s="270"/>
      <c r="E405" s="270"/>
      <c r="F405" s="270"/>
      <c r="G405" s="270"/>
      <c r="H405" s="270"/>
      <c r="I405" s="270"/>
      <c r="J405" s="270"/>
      <c r="K405" s="270"/>
      <c r="L405" s="270"/>
      <c r="M405" s="270"/>
      <c r="N405" s="270"/>
      <c r="O405" s="270"/>
      <c r="P405" s="270"/>
      <c r="Q405" s="270"/>
      <c r="R405" s="270"/>
      <c r="S405" s="270"/>
      <c r="T405" s="270"/>
      <c r="U405" s="270"/>
      <c r="V405" s="270"/>
      <c r="W405" s="270"/>
      <c r="X405" s="270"/>
      <c r="Y405" s="270"/>
      <c r="Z405" s="270"/>
    </row>
    <row r="406" ht="15.75" customHeight="1">
      <c r="A406" s="270"/>
      <c r="B406" s="270"/>
      <c r="C406" s="270"/>
      <c r="D406" s="270"/>
      <c r="E406" s="270"/>
      <c r="F406" s="270"/>
      <c r="G406" s="270"/>
      <c r="H406" s="270"/>
      <c r="I406" s="270"/>
      <c r="J406" s="270"/>
      <c r="K406" s="270"/>
      <c r="L406" s="270"/>
      <c r="M406" s="270"/>
      <c r="N406" s="270"/>
      <c r="O406" s="270"/>
      <c r="P406" s="270"/>
      <c r="Q406" s="270"/>
      <c r="R406" s="270"/>
      <c r="S406" s="270"/>
      <c r="T406" s="270"/>
      <c r="U406" s="270"/>
      <c r="V406" s="270"/>
      <c r="W406" s="270"/>
      <c r="X406" s="270"/>
      <c r="Y406" s="270"/>
      <c r="Z406" s="270"/>
    </row>
    <row r="407" ht="15.75" customHeight="1">
      <c r="A407" s="270"/>
      <c r="B407" s="270"/>
      <c r="C407" s="270"/>
      <c r="D407" s="270"/>
      <c r="E407" s="270"/>
      <c r="F407" s="270"/>
      <c r="G407" s="270"/>
      <c r="H407" s="270"/>
      <c r="I407" s="270"/>
      <c r="J407" s="270"/>
      <c r="K407" s="270"/>
      <c r="L407" s="270"/>
      <c r="M407" s="270"/>
      <c r="N407" s="270"/>
      <c r="O407" s="270"/>
      <c r="P407" s="270"/>
      <c r="Q407" s="270"/>
      <c r="R407" s="270"/>
      <c r="S407" s="270"/>
      <c r="T407" s="270"/>
      <c r="U407" s="270"/>
      <c r="V407" s="270"/>
      <c r="W407" s="270"/>
      <c r="X407" s="270"/>
      <c r="Y407" s="270"/>
      <c r="Z407" s="270"/>
    </row>
    <row r="408" ht="15.75" customHeight="1">
      <c r="A408" s="270"/>
      <c r="B408" s="270"/>
      <c r="C408" s="270"/>
      <c r="D408" s="270"/>
      <c r="E408" s="270"/>
      <c r="F408" s="270"/>
      <c r="G408" s="270"/>
      <c r="H408" s="270"/>
      <c r="I408" s="270"/>
      <c r="J408" s="270"/>
      <c r="K408" s="270"/>
      <c r="L408" s="270"/>
      <c r="M408" s="270"/>
      <c r="N408" s="270"/>
      <c r="O408" s="270"/>
      <c r="P408" s="270"/>
      <c r="Q408" s="270"/>
      <c r="R408" s="270"/>
      <c r="S408" s="270"/>
      <c r="T408" s="270"/>
      <c r="U408" s="270"/>
      <c r="V408" s="270"/>
      <c r="W408" s="270"/>
      <c r="X408" s="270"/>
      <c r="Y408" s="270"/>
      <c r="Z408" s="270"/>
    </row>
    <row r="409" ht="15.75" customHeight="1">
      <c r="A409" s="270"/>
      <c r="B409" s="270"/>
      <c r="C409" s="270"/>
      <c r="D409" s="270"/>
      <c r="E409" s="270"/>
      <c r="F409" s="270"/>
      <c r="G409" s="270"/>
      <c r="H409" s="270"/>
      <c r="I409" s="270"/>
      <c r="J409" s="270"/>
      <c r="K409" s="270"/>
      <c r="L409" s="270"/>
      <c r="M409" s="270"/>
      <c r="N409" s="270"/>
      <c r="O409" s="270"/>
      <c r="P409" s="270"/>
      <c r="Q409" s="270"/>
      <c r="R409" s="270"/>
      <c r="S409" s="270"/>
      <c r="T409" s="270"/>
      <c r="U409" s="270"/>
      <c r="V409" s="270"/>
      <c r="W409" s="270"/>
      <c r="X409" s="270"/>
      <c r="Y409" s="270"/>
      <c r="Z409" s="270"/>
    </row>
    <row r="410" ht="15.75" customHeight="1">
      <c r="A410" s="270"/>
      <c r="B410" s="270"/>
      <c r="C410" s="270"/>
      <c r="D410" s="270"/>
      <c r="E410" s="270"/>
      <c r="F410" s="270"/>
      <c r="G410" s="270"/>
      <c r="H410" s="270"/>
      <c r="I410" s="270"/>
      <c r="J410" s="270"/>
      <c r="K410" s="270"/>
      <c r="L410" s="270"/>
      <c r="M410" s="270"/>
      <c r="N410" s="270"/>
      <c r="O410" s="270"/>
      <c r="P410" s="270"/>
      <c r="Q410" s="270"/>
      <c r="R410" s="270"/>
      <c r="S410" s="270"/>
      <c r="T410" s="270"/>
      <c r="U410" s="270"/>
      <c r="V410" s="270"/>
      <c r="W410" s="270"/>
      <c r="X410" s="270"/>
      <c r="Y410" s="270"/>
      <c r="Z410" s="270"/>
    </row>
    <row r="411" ht="15.75" customHeight="1">
      <c r="A411" s="270"/>
      <c r="B411" s="270"/>
      <c r="C411" s="270"/>
      <c r="D411" s="270"/>
      <c r="E411" s="270"/>
      <c r="F411" s="270"/>
      <c r="G411" s="270"/>
      <c r="H411" s="270"/>
      <c r="I411" s="270"/>
      <c r="J411" s="270"/>
      <c r="K411" s="270"/>
      <c r="L411" s="270"/>
      <c r="M411" s="270"/>
      <c r="N411" s="270"/>
      <c r="O411" s="270"/>
      <c r="P411" s="270"/>
      <c r="Q411" s="270"/>
      <c r="R411" s="270"/>
      <c r="S411" s="270"/>
      <c r="T411" s="270"/>
      <c r="U411" s="270"/>
      <c r="V411" s="270"/>
      <c r="W411" s="270"/>
      <c r="X411" s="270"/>
      <c r="Y411" s="270"/>
      <c r="Z411" s="270"/>
    </row>
    <row r="412" ht="15.75" customHeight="1">
      <c r="A412" s="270"/>
      <c r="B412" s="270"/>
      <c r="C412" s="270"/>
      <c r="D412" s="270"/>
      <c r="E412" s="270"/>
      <c r="F412" s="270"/>
      <c r="G412" s="270"/>
      <c r="H412" s="270"/>
      <c r="I412" s="270"/>
      <c r="J412" s="270"/>
      <c r="K412" s="270"/>
      <c r="L412" s="270"/>
      <c r="M412" s="270"/>
      <c r="N412" s="270"/>
      <c r="O412" s="270"/>
      <c r="P412" s="270"/>
      <c r="Q412" s="270"/>
      <c r="R412" s="270"/>
      <c r="S412" s="270"/>
      <c r="T412" s="270"/>
      <c r="U412" s="270"/>
      <c r="V412" s="270"/>
      <c r="W412" s="270"/>
      <c r="X412" s="270"/>
      <c r="Y412" s="270"/>
      <c r="Z412" s="270"/>
    </row>
    <row r="413" ht="15.75" customHeight="1">
      <c r="A413" s="270"/>
      <c r="B413" s="270"/>
      <c r="C413" s="270"/>
      <c r="D413" s="270"/>
      <c r="E413" s="270"/>
      <c r="F413" s="270"/>
      <c r="G413" s="270"/>
      <c r="H413" s="270"/>
      <c r="I413" s="270"/>
      <c r="J413" s="270"/>
      <c r="K413" s="270"/>
      <c r="L413" s="270"/>
      <c r="M413" s="270"/>
      <c r="N413" s="270"/>
      <c r="O413" s="270"/>
      <c r="P413" s="270"/>
      <c r="Q413" s="270"/>
      <c r="R413" s="270"/>
      <c r="S413" s="270"/>
      <c r="T413" s="270"/>
      <c r="U413" s="270"/>
      <c r="V413" s="270"/>
      <c r="W413" s="270"/>
      <c r="X413" s="270"/>
      <c r="Y413" s="270"/>
      <c r="Z413" s="270"/>
    </row>
    <row r="414" ht="15.75" customHeight="1">
      <c r="A414" s="270"/>
      <c r="B414" s="270"/>
      <c r="C414" s="270"/>
      <c r="D414" s="270"/>
      <c r="E414" s="270"/>
      <c r="F414" s="270"/>
      <c r="G414" s="270"/>
      <c r="H414" s="270"/>
      <c r="I414" s="270"/>
      <c r="J414" s="270"/>
      <c r="K414" s="270"/>
      <c r="L414" s="270"/>
      <c r="M414" s="270"/>
      <c r="N414" s="270"/>
      <c r="O414" s="270"/>
      <c r="P414" s="270"/>
      <c r="Q414" s="270"/>
      <c r="R414" s="270"/>
      <c r="S414" s="270"/>
      <c r="T414" s="270"/>
      <c r="U414" s="270"/>
      <c r="V414" s="270"/>
      <c r="W414" s="270"/>
      <c r="X414" s="270"/>
      <c r="Y414" s="270"/>
      <c r="Z414" s="270"/>
    </row>
    <row r="415" ht="15.75" customHeight="1">
      <c r="A415" s="270"/>
      <c r="B415" s="270"/>
      <c r="C415" s="270"/>
      <c r="D415" s="270"/>
      <c r="E415" s="270"/>
      <c r="F415" s="270"/>
      <c r="G415" s="270"/>
      <c r="H415" s="270"/>
      <c r="I415" s="270"/>
      <c r="J415" s="270"/>
      <c r="K415" s="270"/>
      <c r="L415" s="270"/>
      <c r="M415" s="270"/>
      <c r="N415" s="270"/>
      <c r="O415" s="270"/>
      <c r="P415" s="270"/>
      <c r="Q415" s="270"/>
      <c r="R415" s="270"/>
      <c r="S415" s="270"/>
      <c r="T415" s="270"/>
      <c r="U415" s="270"/>
      <c r="V415" s="270"/>
      <c r="W415" s="270"/>
      <c r="X415" s="270"/>
      <c r="Y415" s="270"/>
      <c r="Z415" s="270"/>
    </row>
    <row r="416" ht="15.75" customHeight="1">
      <c r="A416" s="270"/>
      <c r="B416" s="270"/>
      <c r="C416" s="270"/>
      <c r="D416" s="270"/>
      <c r="E416" s="270"/>
      <c r="F416" s="270"/>
      <c r="G416" s="270"/>
      <c r="H416" s="270"/>
      <c r="I416" s="270"/>
      <c r="J416" s="270"/>
      <c r="K416" s="270"/>
      <c r="L416" s="270"/>
      <c r="M416" s="270"/>
      <c r="N416" s="270"/>
      <c r="O416" s="270"/>
      <c r="P416" s="270"/>
      <c r="Q416" s="270"/>
      <c r="R416" s="270"/>
      <c r="S416" s="270"/>
      <c r="T416" s="270"/>
      <c r="U416" s="270"/>
      <c r="V416" s="270"/>
      <c r="W416" s="270"/>
      <c r="X416" s="270"/>
      <c r="Y416" s="270"/>
      <c r="Z416" s="270"/>
    </row>
    <row r="417" ht="15.75" customHeight="1">
      <c r="A417" s="270"/>
      <c r="B417" s="270"/>
      <c r="C417" s="270"/>
      <c r="D417" s="270"/>
      <c r="E417" s="270"/>
      <c r="F417" s="270"/>
      <c r="G417" s="270"/>
      <c r="H417" s="270"/>
      <c r="I417" s="270"/>
      <c r="J417" s="270"/>
      <c r="K417" s="270"/>
      <c r="L417" s="270"/>
      <c r="M417" s="270"/>
      <c r="N417" s="270"/>
      <c r="O417" s="270"/>
      <c r="P417" s="270"/>
      <c r="Q417" s="270"/>
      <c r="R417" s="270"/>
      <c r="S417" s="270"/>
      <c r="T417" s="270"/>
      <c r="U417" s="270"/>
      <c r="V417" s="270"/>
      <c r="W417" s="270"/>
      <c r="X417" s="270"/>
      <c r="Y417" s="270"/>
      <c r="Z417" s="270"/>
    </row>
    <row r="418" ht="15.75" customHeight="1">
      <c r="A418" s="270"/>
      <c r="B418" s="270"/>
      <c r="C418" s="270"/>
      <c r="D418" s="270"/>
      <c r="E418" s="270"/>
      <c r="F418" s="270"/>
      <c r="G418" s="270"/>
      <c r="H418" s="270"/>
      <c r="I418" s="270"/>
      <c r="J418" s="270"/>
      <c r="K418" s="270"/>
      <c r="L418" s="270"/>
      <c r="M418" s="270"/>
      <c r="N418" s="270"/>
      <c r="O418" s="270"/>
      <c r="P418" s="270"/>
      <c r="Q418" s="270"/>
      <c r="R418" s="270"/>
      <c r="S418" s="270"/>
      <c r="T418" s="270"/>
      <c r="U418" s="270"/>
      <c r="V418" s="270"/>
      <c r="W418" s="270"/>
      <c r="X418" s="270"/>
      <c r="Y418" s="270"/>
      <c r="Z418" s="270"/>
    </row>
    <row r="419" ht="15.75" customHeight="1">
      <c r="A419" s="270"/>
      <c r="B419" s="270"/>
      <c r="C419" s="270"/>
      <c r="D419" s="270"/>
      <c r="E419" s="270"/>
      <c r="F419" s="270"/>
      <c r="G419" s="270"/>
      <c r="H419" s="270"/>
      <c r="I419" s="270"/>
      <c r="J419" s="270"/>
      <c r="K419" s="270"/>
      <c r="L419" s="270"/>
      <c r="M419" s="270"/>
      <c r="N419" s="270"/>
      <c r="O419" s="270"/>
      <c r="P419" s="270"/>
      <c r="Q419" s="270"/>
      <c r="R419" s="270"/>
      <c r="S419" s="270"/>
      <c r="T419" s="270"/>
      <c r="U419" s="270"/>
      <c r="V419" s="270"/>
      <c r="W419" s="270"/>
      <c r="X419" s="270"/>
      <c r="Y419" s="270"/>
      <c r="Z419" s="270"/>
    </row>
    <row r="420" ht="15.75" customHeight="1">
      <c r="A420" s="270"/>
      <c r="B420" s="270"/>
      <c r="C420" s="270"/>
      <c r="D420" s="270"/>
      <c r="E420" s="270"/>
      <c r="F420" s="270"/>
      <c r="G420" s="270"/>
      <c r="H420" s="270"/>
      <c r="I420" s="270"/>
      <c r="J420" s="270"/>
      <c r="K420" s="270"/>
      <c r="L420" s="270"/>
      <c r="M420" s="270"/>
      <c r="N420" s="270"/>
      <c r="O420" s="270"/>
      <c r="P420" s="270"/>
      <c r="Q420" s="270"/>
      <c r="R420" s="270"/>
      <c r="S420" s="270"/>
      <c r="T420" s="270"/>
      <c r="U420" s="270"/>
      <c r="V420" s="270"/>
      <c r="W420" s="270"/>
      <c r="X420" s="270"/>
      <c r="Y420" s="270"/>
      <c r="Z420" s="270"/>
    </row>
    <row r="421" ht="15.75" customHeight="1">
      <c r="A421" s="270"/>
      <c r="B421" s="270"/>
      <c r="C421" s="270"/>
      <c r="D421" s="270"/>
      <c r="E421" s="270"/>
      <c r="F421" s="270"/>
      <c r="G421" s="270"/>
      <c r="H421" s="270"/>
      <c r="I421" s="270"/>
      <c r="J421" s="270"/>
      <c r="K421" s="270"/>
      <c r="L421" s="270"/>
      <c r="M421" s="270"/>
      <c r="N421" s="270"/>
      <c r="O421" s="270"/>
      <c r="P421" s="270"/>
      <c r="Q421" s="270"/>
      <c r="R421" s="270"/>
      <c r="S421" s="270"/>
      <c r="T421" s="270"/>
      <c r="U421" s="270"/>
      <c r="V421" s="270"/>
      <c r="W421" s="270"/>
      <c r="X421" s="270"/>
      <c r="Y421" s="270"/>
      <c r="Z421" s="270"/>
    </row>
    <row r="422" ht="15.75" customHeight="1">
      <c r="A422" s="270"/>
      <c r="B422" s="270"/>
      <c r="C422" s="270"/>
      <c r="D422" s="270"/>
      <c r="E422" s="270"/>
      <c r="F422" s="270"/>
      <c r="G422" s="270"/>
      <c r="H422" s="270"/>
      <c r="I422" s="270"/>
      <c r="J422" s="270"/>
      <c r="K422" s="270"/>
      <c r="L422" s="270"/>
      <c r="M422" s="270"/>
      <c r="N422" s="270"/>
      <c r="O422" s="270"/>
      <c r="P422" s="270"/>
      <c r="Q422" s="270"/>
      <c r="R422" s="270"/>
      <c r="S422" s="270"/>
      <c r="T422" s="270"/>
      <c r="U422" s="270"/>
      <c r="V422" s="270"/>
      <c r="W422" s="270"/>
      <c r="X422" s="270"/>
      <c r="Y422" s="270"/>
      <c r="Z422" s="270"/>
    </row>
    <row r="423" ht="15.75" customHeight="1">
      <c r="A423" s="270"/>
      <c r="B423" s="270"/>
      <c r="C423" s="270"/>
      <c r="D423" s="270"/>
      <c r="E423" s="270"/>
      <c r="F423" s="270"/>
      <c r="G423" s="270"/>
      <c r="H423" s="270"/>
      <c r="I423" s="270"/>
      <c r="J423" s="270"/>
      <c r="K423" s="270"/>
      <c r="L423" s="270"/>
      <c r="M423" s="270"/>
      <c r="N423" s="270"/>
      <c r="O423" s="270"/>
      <c r="P423" s="270"/>
      <c r="Q423" s="270"/>
      <c r="R423" s="270"/>
      <c r="S423" s="270"/>
      <c r="T423" s="270"/>
      <c r="U423" s="270"/>
      <c r="V423" s="270"/>
      <c r="W423" s="270"/>
      <c r="X423" s="270"/>
      <c r="Y423" s="270"/>
      <c r="Z423" s="270"/>
    </row>
    <row r="424" ht="15.75" customHeight="1">
      <c r="A424" s="270"/>
      <c r="B424" s="270"/>
      <c r="C424" s="270"/>
      <c r="D424" s="270"/>
      <c r="E424" s="270"/>
      <c r="F424" s="270"/>
      <c r="G424" s="270"/>
      <c r="H424" s="270"/>
      <c r="I424" s="270"/>
      <c r="J424" s="270"/>
      <c r="K424" s="270"/>
      <c r="L424" s="270"/>
      <c r="M424" s="270"/>
      <c r="N424" s="270"/>
      <c r="O424" s="270"/>
      <c r="P424" s="270"/>
      <c r="Q424" s="270"/>
      <c r="R424" s="270"/>
      <c r="S424" s="270"/>
      <c r="T424" s="270"/>
      <c r="U424" s="270"/>
      <c r="V424" s="270"/>
      <c r="W424" s="270"/>
      <c r="X424" s="270"/>
      <c r="Y424" s="270"/>
      <c r="Z424" s="270"/>
    </row>
    <row r="425" ht="15.75" customHeight="1">
      <c r="A425" s="270"/>
      <c r="B425" s="270"/>
      <c r="C425" s="270"/>
      <c r="D425" s="270"/>
      <c r="E425" s="270"/>
      <c r="F425" s="270"/>
      <c r="G425" s="270"/>
      <c r="H425" s="270"/>
      <c r="I425" s="270"/>
      <c r="J425" s="270"/>
      <c r="K425" s="270"/>
      <c r="L425" s="270"/>
      <c r="M425" s="270"/>
      <c r="N425" s="270"/>
      <c r="O425" s="270"/>
      <c r="P425" s="270"/>
      <c r="Q425" s="270"/>
      <c r="R425" s="270"/>
      <c r="S425" s="270"/>
      <c r="T425" s="270"/>
      <c r="U425" s="270"/>
      <c r="V425" s="270"/>
      <c r="W425" s="270"/>
      <c r="X425" s="270"/>
      <c r="Y425" s="270"/>
      <c r="Z425" s="270"/>
    </row>
    <row r="426" ht="15.75" customHeight="1">
      <c r="A426" s="270"/>
      <c r="B426" s="270"/>
      <c r="C426" s="270"/>
      <c r="D426" s="270"/>
      <c r="E426" s="270"/>
      <c r="F426" s="270"/>
      <c r="G426" s="270"/>
      <c r="H426" s="270"/>
      <c r="I426" s="270"/>
      <c r="J426" s="270"/>
      <c r="K426" s="270"/>
      <c r="L426" s="270"/>
      <c r="M426" s="270"/>
      <c r="N426" s="270"/>
      <c r="O426" s="270"/>
      <c r="P426" s="270"/>
      <c r="Q426" s="270"/>
      <c r="R426" s="270"/>
      <c r="S426" s="270"/>
      <c r="T426" s="270"/>
      <c r="U426" s="270"/>
      <c r="V426" s="270"/>
      <c r="W426" s="270"/>
      <c r="X426" s="270"/>
      <c r="Y426" s="270"/>
      <c r="Z426" s="270"/>
    </row>
    <row r="427" ht="15.75" customHeight="1">
      <c r="A427" s="270"/>
      <c r="B427" s="270"/>
      <c r="C427" s="270"/>
      <c r="D427" s="270"/>
      <c r="E427" s="270"/>
      <c r="F427" s="270"/>
      <c r="G427" s="270"/>
      <c r="H427" s="270"/>
      <c r="I427" s="270"/>
      <c r="J427" s="270"/>
      <c r="K427" s="270"/>
      <c r="L427" s="270"/>
      <c r="M427" s="270"/>
      <c r="N427" s="270"/>
      <c r="O427" s="270"/>
      <c r="P427" s="270"/>
      <c r="Q427" s="270"/>
      <c r="R427" s="270"/>
      <c r="S427" s="270"/>
      <c r="T427" s="270"/>
      <c r="U427" s="270"/>
      <c r="V427" s="270"/>
      <c r="W427" s="270"/>
      <c r="X427" s="270"/>
      <c r="Y427" s="270"/>
      <c r="Z427" s="270"/>
    </row>
    <row r="428" ht="15.75" customHeight="1">
      <c r="A428" s="270"/>
      <c r="B428" s="270"/>
      <c r="C428" s="270"/>
      <c r="D428" s="270"/>
      <c r="E428" s="270"/>
      <c r="F428" s="270"/>
      <c r="G428" s="270"/>
      <c r="H428" s="270"/>
      <c r="I428" s="270"/>
      <c r="J428" s="270"/>
      <c r="K428" s="270"/>
      <c r="L428" s="270"/>
      <c r="M428" s="270"/>
      <c r="N428" s="270"/>
      <c r="O428" s="270"/>
      <c r="P428" s="270"/>
      <c r="Q428" s="270"/>
      <c r="R428" s="270"/>
      <c r="S428" s="270"/>
      <c r="T428" s="270"/>
      <c r="U428" s="270"/>
      <c r="V428" s="270"/>
      <c r="W428" s="270"/>
      <c r="X428" s="270"/>
      <c r="Y428" s="270"/>
      <c r="Z428" s="270"/>
    </row>
    <row r="429" ht="15.75" customHeight="1">
      <c r="A429" s="270"/>
      <c r="B429" s="270"/>
      <c r="C429" s="270"/>
      <c r="D429" s="270"/>
      <c r="E429" s="270"/>
      <c r="F429" s="270"/>
      <c r="G429" s="270"/>
      <c r="H429" s="270"/>
      <c r="I429" s="270"/>
      <c r="J429" s="270"/>
      <c r="K429" s="270"/>
      <c r="L429" s="270"/>
      <c r="M429" s="270"/>
      <c r="N429" s="270"/>
      <c r="O429" s="270"/>
      <c r="P429" s="270"/>
      <c r="Q429" s="270"/>
      <c r="R429" s="270"/>
      <c r="S429" s="270"/>
      <c r="T429" s="270"/>
      <c r="U429" s="270"/>
      <c r="V429" s="270"/>
      <c r="W429" s="270"/>
      <c r="X429" s="270"/>
      <c r="Y429" s="270"/>
      <c r="Z429" s="270"/>
    </row>
    <row r="430" ht="15.75" customHeight="1">
      <c r="A430" s="270"/>
      <c r="B430" s="270"/>
      <c r="C430" s="270"/>
      <c r="D430" s="270"/>
      <c r="E430" s="270"/>
      <c r="F430" s="270"/>
      <c r="G430" s="270"/>
      <c r="H430" s="270"/>
      <c r="I430" s="270"/>
      <c r="J430" s="270"/>
      <c r="K430" s="270"/>
      <c r="L430" s="270"/>
      <c r="M430" s="270"/>
      <c r="N430" s="270"/>
      <c r="O430" s="270"/>
      <c r="P430" s="270"/>
      <c r="Q430" s="270"/>
      <c r="R430" s="270"/>
      <c r="S430" s="270"/>
      <c r="T430" s="270"/>
      <c r="U430" s="270"/>
      <c r="V430" s="270"/>
      <c r="W430" s="270"/>
      <c r="X430" s="270"/>
      <c r="Y430" s="270"/>
      <c r="Z430" s="270"/>
    </row>
    <row r="431" ht="15.75" customHeight="1">
      <c r="A431" s="270"/>
      <c r="B431" s="270"/>
      <c r="C431" s="270"/>
      <c r="D431" s="270"/>
      <c r="E431" s="270"/>
      <c r="F431" s="270"/>
      <c r="G431" s="270"/>
      <c r="H431" s="270"/>
      <c r="I431" s="270"/>
      <c r="J431" s="270"/>
      <c r="K431" s="270"/>
      <c r="L431" s="270"/>
      <c r="M431" s="270"/>
      <c r="N431" s="270"/>
      <c r="O431" s="270"/>
      <c r="P431" s="270"/>
      <c r="Q431" s="270"/>
      <c r="R431" s="270"/>
      <c r="S431" s="270"/>
      <c r="T431" s="270"/>
      <c r="U431" s="270"/>
      <c r="V431" s="270"/>
      <c r="W431" s="270"/>
      <c r="X431" s="270"/>
      <c r="Y431" s="270"/>
      <c r="Z431" s="270"/>
    </row>
    <row r="432" ht="15.75" customHeight="1">
      <c r="A432" s="270"/>
      <c r="B432" s="270"/>
      <c r="C432" s="270"/>
      <c r="D432" s="270"/>
      <c r="E432" s="270"/>
      <c r="F432" s="270"/>
      <c r="G432" s="270"/>
      <c r="H432" s="270"/>
      <c r="I432" s="270"/>
      <c r="J432" s="270"/>
      <c r="K432" s="270"/>
      <c r="L432" s="270"/>
      <c r="M432" s="270"/>
      <c r="N432" s="270"/>
      <c r="O432" s="270"/>
      <c r="P432" s="270"/>
      <c r="Q432" s="270"/>
      <c r="R432" s="270"/>
      <c r="S432" s="270"/>
      <c r="T432" s="270"/>
      <c r="U432" s="270"/>
      <c r="V432" s="270"/>
      <c r="W432" s="270"/>
      <c r="X432" s="270"/>
      <c r="Y432" s="270"/>
      <c r="Z432" s="270"/>
    </row>
    <row r="433" ht="15.75" customHeight="1">
      <c r="A433" s="270"/>
      <c r="B433" s="270"/>
      <c r="C433" s="270"/>
      <c r="D433" s="270"/>
      <c r="E433" s="270"/>
      <c r="F433" s="270"/>
      <c r="G433" s="270"/>
      <c r="H433" s="270"/>
      <c r="I433" s="270"/>
      <c r="J433" s="270"/>
      <c r="K433" s="270"/>
      <c r="L433" s="270"/>
      <c r="M433" s="270"/>
      <c r="N433" s="270"/>
      <c r="O433" s="270"/>
      <c r="P433" s="270"/>
      <c r="Q433" s="270"/>
      <c r="R433" s="270"/>
      <c r="S433" s="270"/>
      <c r="T433" s="270"/>
      <c r="U433" s="270"/>
      <c r="V433" s="270"/>
      <c r="W433" s="270"/>
      <c r="X433" s="270"/>
      <c r="Y433" s="270"/>
      <c r="Z433" s="270"/>
    </row>
    <row r="434" ht="15.75" customHeight="1">
      <c r="A434" s="270"/>
      <c r="B434" s="270"/>
      <c r="C434" s="270"/>
      <c r="D434" s="270"/>
      <c r="E434" s="270"/>
      <c r="F434" s="270"/>
      <c r="G434" s="270"/>
      <c r="H434" s="270"/>
      <c r="I434" s="270"/>
      <c r="J434" s="270"/>
      <c r="K434" s="270"/>
      <c r="L434" s="270"/>
      <c r="M434" s="270"/>
      <c r="N434" s="270"/>
      <c r="O434" s="270"/>
      <c r="P434" s="270"/>
      <c r="Q434" s="270"/>
      <c r="R434" s="270"/>
      <c r="S434" s="270"/>
      <c r="T434" s="270"/>
      <c r="U434" s="270"/>
      <c r="V434" s="270"/>
      <c r="W434" s="270"/>
      <c r="X434" s="270"/>
      <c r="Y434" s="270"/>
      <c r="Z434" s="270"/>
    </row>
    <row r="435" ht="15.75" customHeight="1">
      <c r="A435" s="270"/>
      <c r="B435" s="270"/>
      <c r="C435" s="270"/>
      <c r="D435" s="270"/>
      <c r="E435" s="270"/>
      <c r="F435" s="270"/>
      <c r="G435" s="270"/>
      <c r="H435" s="270"/>
      <c r="I435" s="270"/>
      <c r="J435" s="270"/>
      <c r="K435" s="270"/>
      <c r="L435" s="270"/>
      <c r="M435" s="270"/>
      <c r="N435" s="270"/>
      <c r="O435" s="270"/>
      <c r="P435" s="270"/>
      <c r="Q435" s="270"/>
      <c r="R435" s="270"/>
      <c r="S435" s="270"/>
      <c r="T435" s="270"/>
      <c r="U435" s="270"/>
      <c r="V435" s="270"/>
      <c r="W435" s="270"/>
      <c r="X435" s="270"/>
      <c r="Y435" s="270"/>
      <c r="Z435" s="270"/>
    </row>
    <row r="436" ht="15.75" customHeight="1">
      <c r="A436" s="270"/>
      <c r="B436" s="270"/>
      <c r="C436" s="270"/>
      <c r="D436" s="270"/>
      <c r="E436" s="270"/>
      <c r="F436" s="270"/>
      <c r="G436" s="270"/>
      <c r="H436" s="270"/>
      <c r="I436" s="270"/>
      <c r="J436" s="270"/>
      <c r="K436" s="270"/>
      <c r="L436" s="270"/>
      <c r="M436" s="270"/>
      <c r="N436" s="270"/>
      <c r="O436" s="270"/>
      <c r="P436" s="270"/>
      <c r="Q436" s="270"/>
      <c r="R436" s="270"/>
      <c r="S436" s="270"/>
      <c r="T436" s="270"/>
      <c r="U436" s="270"/>
      <c r="V436" s="270"/>
      <c r="W436" s="270"/>
      <c r="X436" s="270"/>
      <c r="Y436" s="270"/>
      <c r="Z436" s="270"/>
    </row>
    <row r="437" ht="15.75" customHeight="1">
      <c r="A437" s="270"/>
      <c r="B437" s="270"/>
      <c r="C437" s="270"/>
      <c r="D437" s="270"/>
      <c r="E437" s="270"/>
      <c r="F437" s="270"/>
      <c r="G437" s="270"/>
      <c r="H437" s="270"/>
      <c r="I437" s="270"/>
      <c r="J437" s="270"/>
      <c r="K437" s="270"/>
      <c r="L437" s="270"/>
      <c r="M437" s="270"/>
      <c r="N437" s="270"/>
      <c r="O437" s="270"/>
      <c r="P437" s="270"/>
      <c r="Q437" s="270"/>
      <c r="R437" s="270"/>
      <c r="S437" s="270"/>
      <c r="T437" s="270"/>
      <c r="U437" s="270"/>
      <c r="V437" s="270"/>
      <c r="W437" s="270"/>
      <c r="X437" s="270"/>
      <c r="Y437" s="270"/>
      <c r="Z437" s="270"/>
    </row>
    <row r="438" ht="15.75" customHeight="1">
      <c r="A438" s="270"/>
      <c r="B438" s="270"/>
      <c r="C438" s="270"/>
      <c r="D438" s="270"/>
      <c r="E438" s="270"/>
      <c r="F438" s="270"/>
      <c r="G438" s="270"/>
      <c r="H438" s="270"/>
      <c r="I438" s="270"/>
      <c r="J438" s="270"/>
      <c r="K438" s="270"/>
      <c r="L438" s="270"/>
      <c r="M438" s="270"/>
      <c r="N438" s="270"/>
      <c r="O438" s="270"/>
      <c r="P438" s="270"/>
      <c r="Q438" s="270"/>
      <c r="R438" s="270"/>
      <c r="S438" s="270"/>
      <c r="T438" s="270"/>
      <c r="U438" s="270"/>
      <c r="V438" s="270"/>
      <c r="W438" s="270"/>
      <c r="X438" s="270"/>
      <c r="Y438" s="270"/>
      <c r="Z438" s="270"/>
    </row>
    <row r="439" ht="15.75" customHeight="1">
      <c r="A439" s="270"/>
      <c r="B439" s="270"/>
      <c r="C439" s="270"/>
      <c r="D439" s="270"/>
      <c r="E439" s="270"/>
      <c r="F439" s="270"/>
      <c r="G439" s="270"/>
      <c r="H439" s="270"/>
      <c r="I439" s="270"/>
      <c r="J439" s="270"/>
      <c r="K439" s="270"/>
      <c r="L439" s="270"/>
      <c r="M439" s="270"/>
      <c r="N439" s="270"/>
      <c r="O439" s="270"/>
      <c r="P439" s="270"/>
      <c r="Q439" s="270"/>
      <c r="R439" s="270"/>
      <c r="S439" s="270"/>
      <c r="T439" s="270"/>
      <c r="U439" s="270"/>
      <c r="V439" s="270"/>
      <c r="W439" s="270"/>
      <c r="X439" s="270"/>
      <c r="Y439" s="270"/>
      <c r="Z439" s="270"/>
    </row>
    <row r="440" ht="15.75" customHeight="1">
      <c r="A440" s="270"/>
      <c r="B440" s="270"/>
      <c r="C440" s="270"/>
      <c r="D440" s="270"/>
      <c r="E440" s="270"/>
      <c r="F440" s="270"/>
      <c r="G440" s="270"/>
      <c r="H440" s="270"/>
      <c r="I440" s="270"/>
      <c r="J440" s="270"/>
      <c r="K440" s="270"/>
      <c r="L440" s="270"/>
      <c r="M440" s="270"/>
      <c r="N440" s="270"/>
      <c r="O440" s="270"/>
      <c r="P440" s="270"/>
      <c r="Q440" s="270"/>
      <c r="R440" s="270"/>
      <c r="S440" s="270"/>
      <c r="T440" s="270"/>
      <c r="U440" s="270"/>
      <c r="V440" s="270"/>
      <c r="W440" s="270"/>
      <c r="X440" s="270"/>
      <c r="Y440" s="270"/>
      <c r="Z440" s="270"/>
    </row>
    <row r="441" ht="15.75" customHeight="1">
      <c r="A441" s="270"/>
      <c r="B441" s="270"/>
      <c r="C441" s="270"/>
      <c r="D441" s="270"/>
      <c r="E441" s="270"/>
      <c r="F441" s="270"/>
      <c r="G441" s="270"/>
      <c r="H441" s="270"/>
      <c r="I441" s="270"/>
      <c r="J441" s="270"/>
      <c r="K441" s="270"/>
      <c r="L441" s="270"/>
      <c r="M441" s="270"/>
      <c r="N441" s="270"/>
      <c r="O441" s="270"/>
      <c r="P441" s="270"/>
      <c r="Q441" s="270"/>
      <c r="R441" s="270"/>
      <c r="S441" s="270"/>
      <c r="T441" s="270"/>
      <c r="U441" s="270"/>
      <c r="V441" s="270"/>
      <c r="W441" s="270"/>
      <c r="X441" s="270"/>
      <c r="Y441" s="270"/>
      <c r="Z441" s="270"/>
    </row>
    <row r="442" ht="15.75" customHeight="1">
      <c r="A442" s="270"/>
      <c r="B442" s="270"/>
      <c r="C442" s="270"/>
      <c r="D442" s="270"/>
      <c r="E442" s="270"/>
      <c r="F442" s="270"/>
      <c r="G442" s="270"/>
      <c r="H442" s="270"/>
      <c r="I442" s="270"/>
      <c r="J442" s="270"/>
      <c r="K442" s="270"/>
      <c r="L442" s="270"/>
      <c r="M442" s="270"/>
      <c r="N442" s="270"/>
      <c r="O442" s="270"/>
      <c r="P442" s="270"/>
      <c r="Q442" s="270"/>
      <c r="R442" s="270"/>
      <c r="S442" s="270"/>
      <c r="T442" s="270"/>
      <c r="U442" s="270"/>
      <c r="V442" s="270"/>
      <c r="W442" s="270"/>
      <c r="X442" s="270"/>
      <c r="Y442" s="270"/>
      <c r="Z442" s="270"/>
    </row>
    <row r="443" ht="15.75" customHeight="1">
      <c r="A443" s="270"/>
      <c r="B443" s="270"/>
      <c r="C443" s="270"/>
      <c r="D443" s="270"/>
      <c r="E443" s="270"/>
      <c r="F443" s="270"/>
      <c r="G443" s="270"/>
      <c r="H443" s="270"/>
      <c r="I443" s="270"/>
      <c r="J443" s="270"/>
      <c r="K443" s="270"/>
      <c r="L443" s="270"/>
      <c r="M443" s="270"/>
      <c r="N443" s="270"/>
      <c r="O443" s="270"/>
      <c r="P443" s="270"/>
      <c r="Q443" s="270"/>
      <c r="R443" s="270"/>
      <c r="S443" s="270"/>
      <c r="T443" s="270"/>
      <c r="U443" s="270"/>
      <c r="V443" s="270"/>
      <c r="W443" s="270"/>
      <c r="X443" s="270"/>
      <c r="Y443" s="270"/>
      <c r="Z443" s="270"/>
    </row>
    <row r="444" ht="15.75" customHeight="1">
      <c r="A444" s="270"/>
      <c r="B444" s="270"/>
      <c r="C444" s="270"/>
      <c r="D444" s="270"/>
      <c r="E444" s="270"/>
      <c r="F444" s="270"/>
      <c r="G444" s="270"/>
      <c r="H444" s="270"/>
      <c r="I444" s="270"/>
      <c r="J444" s="270"/>
      <c r="K444" s="270"/>
      <c r="L444" s="270"/>
      <c r="M444" s="270"/>
      <c r="N444" s="270"/>
      <c r="O444" s="270"/>
      <c r="P444" s="270"/>
      <c r="Q444" s="270"/>
      <c r="R444" s="270"/>
      <c r="S444" s="270"/>
      <c r="T444" s="270"/>
      <c r="U444" s="270"/>
      <c r="V444" s="270"/>
      <c r="W444" s="270"/>
      <c r="X444" s="270"/>
      <c r="Y444" s="270"/>
      <c r="Z444" s="270"/>
    </row>
    <row r="445" ht="15.75" customHeight="1">
      <c r="A445" s="270"/>
      <c r="B445" s="270"/>
      <c r="C445" s="270"/>
      <c r="D445" s="270"/>
      <c r="E445" s="270"/>
      <c r="F445" s="270"/>
      <c r="G445" s="270"/>
      <c r="H445" s="270"/>
      <c r="I445" s="270"/>
      <c r="J445" s="270"/>
      <c r="K445" s="270"/>
      <c r="L445" s="270"/>
      <c r="M445" s="270"/>
      <c r="N445" s="270"/>
      <c r="O445" s="270"/>
      <c r="P445" s="270"/>
      <c r="Q445" s="270"/>
      <c r="R445" s="270"/>
      <c r="S445" s="270"/>
      <c r="T445" s="270"/>
      <c r="U445" s="270"/>
      <c r="V445" s="270"/>
      <c r="W445" s="270"/>
      <c r="X445" s="270"/>
      <c r="Y445" s="270"/>
      <c r="Z445" s="270"/>
    </row>
    <row r="446" ht="15.75" customHeight="1">
      <c r="A446" s="270"/>
      <c r="B446" s="270"/>
      <c r="C446" s="270"/>
      <c r="D446" s="270"/>
      <c r="E446" s="270"/>
      <c r="F446" s="270"/>
      <c r="G446" s="270"/>
      <c r="H446" s="270"/>
      <c r="I446" s="270"/>
      <c r="J446" s="270"/>
      <c r="K446" s="270"/>
      <c r="L446" s="270"/>
      <c r="M446" s="270"/>
      <c r="N446" s="270"/>
      <c r="O446" s="270"/>
      <c r="P446" s="270"/>
      <c r="Q446" s="270"/>
      <c r="R446" s="270"/>
      <c r="S446" s="270"/>
      <c r="T446" s="270"/>
      <c r="U446" s="270"/>
      <c r="V446" s="270"/>
      <c r="W446" s="270"/>
      <c r="X446" s="270"/>
      <c r="Y446" s="270"/>
      <c r="Z446" s="270"/>
    </row>
    <row r="447" ht="15.75" customHeight="1">
      <c r="A447" s="270"/>
      <c r="B447" s="270"/>
      <c r="C447" s="270"/>
      <c r="D447" s="270"/>
      <c r="E447" s="270"/>
      <c r="F447" s="270"/>
      <c r="G447" s="270"/>
      <c r="H447" s="270"/>
      <c r="I447" s="270"/>
      <c r="J447" s="270"/>
      <c r="K447" s="270"/>
      <c r="L447" s="270"/>
      <c r="M447" s="270"/>
      <c r="N447" s="270"/>
      <c r="O447" s="270"/>
      <c r="P447" s="270"/>
      <c r="Q447" s="270"/>
      <c r="R447" s="270"/>
      <c r="S447" s="270"/>
      <c r="T447" s="270"/>
      <c r="U447" s="270"/>
      <c r="V447" s="270"/>
      <c r="W447" s="270"/>
      <c r="X447" s="270"/>
      <c r="Y447" s="270"/>
      <c r="Z447" s="270"/>
    </row>
    <row r="448" ht="15.75" customHeight="1">
      <c r="A448" s="270"/>
      <c r="B448" s="270"/>
      <c r="C448" s="270"/>
      <c r="D448" s="270"/>
      <c r="E448" s="270"/>
      <c r="F448" s="270"/>
      <c r="G448" s="270"/>
      <c r="H448" s="270"/>
      <c r="I448" s="270"/>
      <c r="J448" s="270"/>
      <c r="K448" s="270"/>
      <c r="L448" s="270"/>
      <c r="M448" s="270"/>
      <c r="N448" s="270"/>
      <c r="O448" s="270"/>
      <c r="P448" s="270"/>
      <c r="Q448" s="270"/>
      <c r="R448" s="270"/>
      <c r="S448" s="270"/>
      <c r="T448" s="270"/>
      <c r="U448" s="270"/>
      <c r="V448" s="270"/>
      <c r="W448" s="270"/>
      <c r="X448" s="270"/>
      <c r="Y448" s="270"/>
      <c r="Z448" s="270"/>
    </row>
    <row r="449" ht="15.75" customHeight="1">
      <c r="A449" s="270"/>
      <c r="B449" s="270"/>
      <c r="C449" s="270"/>
      <c r="D449" s="270"/>
      <c r="E449" s="270"/>
      <c r="F449" s="270"/>
      <c r="G449" s="270"/>
      <c r="H449" s="270"/>
      <c r="I449" s="270"/>
      <c r="J449" s="270"/>
      <c r="K449" s="270"/>
      <c r="L449" s="270"/>
      <c r="M449" s="270"/>
      <c r="N449" s="270"/>
      <c r="O449" s="270"/>
      <c r="P449" s="270"/>
      <c r="Q449" s="270"/>
      <c r="R449" s="270"/>
      <c r="S449" s="270"/>
      <c r="T449" s="270"/>
      <c r="U449" s="270"/>
      <c r="V449" s="270"/>
      <c r="W449" s="270"/>
      <c r="X449" s="270"/>
      <c r="Y449" s="270"/>
      <c r="Z449" s="270"/>
    </row>
    <row r="450" ht="15.75" customHeight="1">
      <c r="A450" s="270"/>
      <c r="B450" s="270"/>
      <c r="C450" s="270"/>
      <c r="D450" s="270"/>
      <c r="E450" s="270"/>
      <c r="F450" s="270"/>
      <c r="G450" s="270"/>
      <c r="H450" s="270"/>
      <c r="I450" s="270"/>
      <c r="J450" s="270"/>
      <c r="K450" s="270"/>
      <c r="L450" s="270"/>
      <c r="M450" s="270"/>
      <c r="N450" s="270"/>
      <c r="O450" s="270"/>
      <c r="P450" s="270"/>
      <c r="Q450" s="270"/>
      <c r="R450" s="270"/>
      <c r="S450" s="270"/>
      <c r="T450" s="270"/>
      <c r="U450" s="270"/>
      <c r="V450" s="270"/>
      <c r="W450" s="270"/>
      <c r="X450" s="270"/>
      <c r="Y450" s="270"/>
      <c r="Z450" s="270"/>
    </row>
    <row r="451" ht="15.75" customHeight="1">
      <c r="A451" s="270"/>
      <c r="B451" s="270"/>
      <c r="C451" s="270"/>
      <c r="D451" s="270"/>
      <c r="E451" s="270"/>
      <c r="F451" s="270"/>
      <c r="G451" s="270"/>
      <c r="H451" s="270"/>
      <c r="I451" s="270"/>
      <c r="J451" s="270"/>
      <c r="K451" s="270"/>
      <c r="L451" s="270"/>
      <c r="M451" s="270"/>
      <c r="N451" s="270"/>
      <c r="O451" s="270"/>
      <c r="P451" s="270"/>
      <c r="Q451" s="270"/>
      <c r="R451" s="270"/>
      <c r="S451" s="270"/>
      <c r="T451" s="270"/>
      <c r="U451" s="270"/>
      <c r="V451" s="270"/>
      <c r="W451" s="270"/>
      <c r="X451" s="270"/>
      <c r="Y451" s="270"/>
      <c r="Z451" s="270"/>
    </row>
    <row r="452" ht="15.75" customHeight="1">
      <c r="A452" s="270"/>
      <c r="B452" s="270"/>
      <c r="C452" s="270"/>
      <c r="D452" s="270"/>
      <c r="E452" s="270"/>
      <c r="F452" s="270"/>
      <c r="G452" s="270"/>
      <c r="H452" s="270"/>
      <c r="I452" s="270"/>
      <c r="J452" s="270"/>
      <c r="K452" s="270"/>
      <c r="L452" s="270"/>
      <c r="M452" s="270"/>
      <c r="N452" s="270"/>
      <c r="O452" s="270"/>
      <c r="P452" s="270"/>
      <c r="Q452" s="270"/>
      <c r="R452" s="270"/>
      <c r="S452" s="270"/>
      <c r="T452" s="270"/>
      <c r="U452" s="270"/>
      <c r="V452" s="270"/>
      <c r="W452" s="270"/>
      <c r="X452" s="270"/>
      <c r="Y452" s="270"/>
      <c r="Z452" s="270"/>
    </row>
    <row r="453" ht="15.75" customHeight="1">
      <c r="A453" s="270"/>
      <c r="B453" s="270"/>
      <c r="C453" s="270"/>
      <c r="D453" s="270"/>
      <c r="E453" s="270"/>
      <c r="F453" s="270"/>
      <c r="G453" s="270"/>
      <c r="H453" s="270"/>
      <c r="I453" s="270"/>
      <c r="J453" s="270"/>
      <c r="K453" s="270"/>
      <c r="L453" s="270"/>
      <c r="M453" s="270"/>
      <c r="N453" s="270"/>
      <c r="O453" s="270"/>
      <c r="P453" s="270"/>
      <c r="Q453" s="270"/>
      <c r="R453" s="270"/>
      <c r="S453" s="270"/>
      <c r="T453" s="270"/>
      <c r="U453" s="270"/>
      <c r="V453" s="270"/>
      <c r="W453" s="270"/>
      <c r="X453" s="270"/>
      <c r="Y453" s="270"/>
      <c r="Z453" s="270"/>
    </row>
    <row r="454" ht="15.75" customHeight="1">
      <c r="A454" s="270"/>
      <c r="B454" s="270"/>
      <c r="C454" s="270"/>
      <c r="D454" s="270"/>
      <c r="E454" s="270"/>
      <c r="F454" s="270"/>
      <c r="G454" s="270"/>
      <c r="H454" s="270"/>
      <c r="I454" s="270"/>
      <c r="J454" s="270"/>
      <c r="K454" s="270"/>
      <c r="L454" s="270"/>
      <c r="M454" s="270"/>
      <c r="N454" s="270"/>
      <c r="O454" s="270"/>
      <c r="P454" s="270"/>
      <c r="Q454" s="270"/>
      <c r="R454" s="270"/>
      <c r="S454" s="270"/>
      <c r="T454" s="270"/>
      <c r="U454" s="270"/>
      <c r="V454" s="270"/>
      <c r="W454" s="270"/>
      <c r="X454" s="270"/>
      <c r="Y454" s="270"/>
      <c r="Z454" s="270"/>
    </row>
    <row r="455" ht="15.75" customHeight="1">
      <c r="A455" s="270"/>
      <c r="B455" s="270"/>
      <c r="C455" s="270"/>
      <c r="D455" s="270"/>
      <c r="E455" s="270"/>
      <c r="F455" s="270"/>
      <c r="G455" s="270"/>
      <c r="H455" s="270"/>
      <c r="I455" s="270"/>
      <c r="J455" s="270"/>
      <c r="K455" s="270"/>
      <c r="L455" s="270"/>
      <c r="M455" s="270"/>
      <c r="N455" s="270"/>
      <c r="O455" s="270"/>
      <c r="P455" s="270"/>
      <c r="Q455" s="270"/>
      <c r="R455" s="270"/>
      <c r="S455" s="270"/>
      <c r="T455" s="270"/>
      <c r="U455" s="270"/>
      <c r="V455" s="270"/>
      <c r="W455" s="270"/>
      <c r="X455" s="270"/>
      <c r="Y455" s="270"/>
      <c r="Z455" s="270"/>
    </row>
    <row r="456" ht="15.75" customHeight="1">
      <c r="A456" s="270"/>
      <c r="B456" s="270"/>
      <c r="C456" s="270"/>
      <c r="D456" s="270"/>
      <c r="E456" s="270"/>
      <c r="F456" s="270"/>
      <c r="G456" s="270"/>
      <c r="H456" s="270"/>
      <c r="I456" s="270"/>
      <c r="J456" s="270"/>
      <c r="K456" s="270"/>
      <c r="L456" s="270"/>
      <c r="M456" s="270"/>
      <c r="N456" s="270"/>
      <c r="O456" s="270"/>
      <c r="P456" s="270"/>
      <c r="Q456" s="270"/>
      <c r="R456" s="270"/>
      <c r="S456" s="270"/>
      <c r="T456" s="270"/>
      <c r="U456" s="270"/>
      <c r="V456" s="270"/>
      <c r="W456" s="270"/>
      <c r="X456" s="270"/>
      <c r="Y456" s="270"/>
      <c r="Z456" s="270"/>
    </row>
    <row r="457" ht="15.75" customHeight="1">
      <c r="A457" s="270"/>
      <c r="B457" s="270"/>
      <c r="C457" s="270"/>
      <c r="D457" s="270"/>
      <c r="E457" s="270"/>
      <c r="F457" s="270"/>
      <c r="G457" s="270"/>
      <c r="H457" s="270"/>
      <c r="I457" s="270"/>
      <c r="J457" s="270"/>
      <c r="K457" s="270"/>
      <c r="L457" s="270"/>
      <c r="M457" s="270"/>
      <c r="N457" s="270"/>
      <c r="O457" s="270"/>
      <c r="P457" s="270"/>
      <c r="Q457" s="270"/>
      <c r="R457" s="270"/>
      <c r="S457" s="270"/>
      <c r="T457" s="270"/>
      <c r="U457" s="270"/>
      <c r="V457" s="270"/>
      <c r="W457" s="270"/>
      <c r="X457" s="270"/>
      <c r="Y457" s="270"/>
      <c r="Z457" s="270"/>
    </row>
    <row r="458" ht="15.75" customHeight="1">
      <c r="A458" s="270"/>
      <c r="B458" s="270"/>
      <c r="C458" s="270"/>
      <c r="D458" s="270"/>
      <c r="E458" s="270"/>
      <c r="F458" s="270"/>
      <c r="G458" s="270"/>
      <c r="H458" s="270"/>
      <c r="I458" s="270"/>
      <c r="J458" s="270"/>
      <c r="K458" s="270"/>
      <c r="L458" s="270"/>
      <c r="M458" s="270"/>
      <c r="N458" s="270"/>
      <c r="O458" s="270"/>
      <c r="P458" s="270"/>
      <c r="Q458" s="270"/>
      <c r="R458" s="270"/>
      <c r="S458" s="270"/>
      <c r="T458" s="270"/>
      <c r="U458" s="270"/>
      <c r="V458" s="270"/>
      <c r="W458" s="270"/>
      <c r="X458" s="270"/>
      <c r="Y458" s="270"/>
      <c r="Z458" s="270"/>
    </row>
    <row r="459" ht="15.75" customHeight="1">
      <c r="A459" s="270"/>
      <c r="B459" s="270"/>
      <c r="C459" s="270"/>
      <c r="D459" s="270"/>
      <c r="E459" s="270"/>
      <c r="F459" s="270"/>
      <c r="G459" s="270"/>
      <c r="H459" s="270"/>
      <c r="I459" s="270"/>
      <c r="J459" s="270"/>
      <c r="K459" s="270"/>
      <c r="L459" s="270"/>
      <c r="M459" s="270"/>
      <c r="N459" s="270"/>
      <c r="O459" s="270"/>
      <c r="P459" s="270"/>
      <c r="Q459" s="270"/>
      <c r="R459" s="270"/>
      <c r="S459" s="270"/>
      <c r="T459" s="270"/>
      <c r="U459" s="270"/>
      <c r="V459" s="270"/>
      <c r="W459" s="270"/>
      <c r="X459" s="270"/>
      <c r="Y459" s="270"/>
      <c r="Z459" s="270"/>
    </row>
    <row r="460" ht="15.75" customHeight="1">
      <c r="A460" s="270"/>
      <c r="B460" s="270"/>
      <c r="C460" s="270"/>
      <c r="D460" s="270"/>
      <c r="E460" s="270"/>
      <c r="F460" s="270"/>
      <c r="G460" s="270"/>
      <c r="H460" s="270"/>
      <c r="I460" s="270"/>
      <c r="J460" s="270"/>
      <c r="K460" s="270"/>
      <c r="L460" s="270"/>
      <c r="M460" s="270"/>
      <c r="N460" s="270"/>
      <c r="O460" s="270"/>
      <c r="P460" s="270"/>
      <c r="Q460" s="270"/>
      <c r="R460" s="270"/>
      <c r="S460" s="270"/>
      <c r="T460" s="270"/>
      <c r="U460" s="270"/>
      <c r="V460" s="270"/>
      <c r="W460" s="270"/>
      <c r="X460" s="270"/>
      <c r="Y460" s="270"/>
      <c r="Z460" s="270"/>
    </row>
    <row r="461" ht="15.75" customHeight="1">
      <c r="A461" s="270"/>
      <c r="B461" s="270"/>
      <c r="C461" s="270"/>
      <c r="D461" s="270"/>
      <c r="E461" s="270"/>
      <c r="F461" s="270"/>
      <c r="G461" s="270"/>
      <c r="H461" s="270"/>
      <c r="I461" s="270"/>
      <c r="J461" s="270"/>
      <c r="K461" s="270"/>
      <c r="L461" s="270"/>
      <c r="M461" s="270"/>
      <c r="N461" s="270"/>
      <c r="O461" s="270"/>
      <c r="P461" s="270"/>
      <c r="Q461" s="270"/>
      <c r="R461" s="270"/>
      <c r="S461" s="270"/>
      <c r="T461" s="270"/>
      <c r="U461" s="270"/>
      <c r="V461" s="270"/>
      <c r="W461" s="270"/>
      <c r="X461" s="270"/>
      <c r="Y461" s="270"/>
      <c r="Z461" s="270"/>
    </row>
    <row r="462" ht="15.75" customHeight="1">
      <c r="A462" s="270"/>
      <c r="B462" s="270"/>
      <c r="C462" s="270"/>
      <c r="D462" s="270"/>
      <c r="E462" s="270"/>
      <c r="F462" s="270"/>
      <c r="G462" s="270"/>
      <c r="H462" s="270"/>
      <c r="I462" s="270"/>
      <c r="J462" s="270"/>
      <c r="K462" s="270"/>
      <c r="L462" s="270"/>
      <c r="M462" s="270"/>
      <c r="N462" s="270"/>
      <c r="O462" s="270"/>
      <c r="P462" s="270"/>
      <c r="Q462" s="270"/>
      <c r="R462" s="270"/>
      <c r="S462" s="270"/>
      <c r="T462" s="270"/>
      <c r="U462" s="270"/>
      <c r="V462" s="270"/>
      <c r="W462" s="270"/>
      <c r="X462" s="270"/>
      <c r="Y462" s="270"/>
      <c r="Z462" s="270"/>
    </row>
    <row r="463" ht="15.75" customHeight="1">
      <c r="A463" s="270"/>
      <c r="B463" s="270"/>
      <c r="C463" s="270"/>
      <c r="D463" s="270"/>
      <c r="E463" s="270"/>
      <c r="F463" s="270"/>
      <c r="G463" s="270"/>
      <c r="H463" s="270"/>
      <c r="I463" s="270"/>
      <c r="J463" s="270"/>
      <c r="K463" s="270"/>
      <c r="L463" s="270"/>
      <c r="M463" s="270"/>
      <c r="N463" s="270"/>
      <c r="O463" s="270"/>
      <c r="P463" s="270"/>
      <c r="Q463" s="270"/>
      <c r="R463" s="270"/>
      <c r="S463" s="270"/>
      <c r="T463" s="270"/>
      <c r="U463" s="270"/>
      <c r="V463" s="270"/>
      <c r="W463" s="270"/>
      <c r="X463" s="270"/>
      <c r="Y463" s="270"/>
      <c r="Z463" s="270"/>
    </row>
    <row r="464" ht="15.75" customHeight="1">
      <c r="A464" s="270"/>
      <c r="B464" s="270"/>
      <c r="C464" s="270"/>
      <c r="D464" s="270"/>
      <c r="E464" s="270"/>
      <c r="F464" s="270"/>
      <c r="G464" s="270"/>
      <c r="H464" s="270"/>
      <c r="I464" s="270"/>
      <c r="J464" s="270"/>
      <c r="K464" s="270"/>
      <c r="L464" s="270"/>
      <c r="M464" s="270"/>
      <c r="N464" s="270"/>
      <c r="O464" s="270"/>
      <c r="P464" s="270"/>
      <c r="Q464" s="270"/>
      <c r="R464" s="270"/>
      <c r="S464" s="270"/>
      <c r="T464" s="270"/>
      <c r="U464" s="270"/>
      <c r="V464" s="270"/>
      <c r="W464" s="270"/>
      <c r="X464" s="270"/>
      <c r="Y464" s="270"/>
      <c r="Z464" s="270"/>
    </row>
    <row r="465" ht="15.75" customHeight="1">
      <c r="A465" s="270"/>
      <c r="B465" s="270"/>
      <c r="C465" s="270"/>
      <c r="D465" s="270"/>
      <c r="E465" s="270"/>
      <c r="F465" s="270"/>
      <c r="G465" s="270"/>
      <c r="H465" s="270"/>
      <c r="I465" s="270"/>
      <c r="J465" s="270"/>
      <c r="K465" s="270"/>
      <c r="L465" s="270"/>
      <c r="M465" s="270"/>
      <c r="N465" s="270"/>
      <c r="O465" s="270"/>
      <c r="P465" s="270"/>
      <c r="Q465" s="270"/>
      <c r="R465" s="270"/>
      <c r="S465" s="270"/>
      <c r="T465" s="270"/>
      <c r="U465" s="270"/>
      <c r="V465" s="270"/>
      <c r="W465" s="270"/>
      <c r="X465" s="270"/>
      <c r="Y465" s="270"/>
      <c r="Z465" s="270"/>
    </row>
    <row r="466" ht="15.75" customHeight="1">
      <c r="A466" s="270"/>
      <c r="B466" s="270"/>
      <c r="C466" s="270"/>
      <c r="D466" s="270"/>
      <c r="E466" s="270"/>
      <c r="F466" s="270"/>
      <c r="G466" s="270"/>
      <c r="H466" s="270"/>
      <c r="I466" s="270"/>
      <c r="J466" s="270"/>
      <c r="K466" s="270"/>
      <c r="L466" s="270"/>
      <c r="M466" s="270"/>
      <c r="N466" s="270"/>
      <c r="O466" s="270"/>
      <c r="P466" s="270"/>
      <c r="Q466" s="270"/>
      <c r="R466" s="270"/>
      <c r="S466" s="270"/>
      <c r="T466" s="270"/>
      <c r="U466" s="270"/>
      <c r="V466" s="270"/>
      <c r="W466" s="270"/>
      <c r="X466" s="270"/>
      <c r="Y466" s="270"/>
      <c r="Z466" s="270"/>
    </row>
    <row r="467" ht="15.75" customHeight="1">
      <c r="A467" s="270"/>
      <c r="B467" s="270"/>
      <c r="C467" s="270"/>
      <c r="D467" s="270"/>
      <c r="E467" s="270"/>
      <c r="F467" s="270"/>
      <c r="G467" s="270"/>
      <c r="H467" s="270"/>
      <c r="I467" s="270"/>
      <c r="J467" s="270"/>
      <c r="K467" s="270"/>
      <c r="L467" s="270"/>
      <c r="M467" s="270"/>
      <c r="N467" s="270"/>
      <c r="O467" s="270"/>
      <c r="P467" s="270"/>
      <c r="Q467" s="270"/>
      <c r="R467" s="270"/>
      <c r="S467" s="270"/>
      <c r="T467" s="270"/>
      <c r="U467" s="270"/>
      <c r="V467" s="270"/>
      <c r="W467" s="270"/>
      <c r="X467" s="270"/>
      <c r="Y467" s="270"/>
      <c r="Z467" s="270"/>
    </row>
    <row r="468" ht="15.75" customHeight="1">
      <c r="A468" s="270"/>
      <c r="B468" s="270"/>
      <c r="C468" s="270"/>
      <c r="D468" s="270"/>
      <c r="E468" s="270"/>
      <c r="F468" s="270"/>
      <c r="G468" s="270"/>
      <c r="H468" s="270"/>
      <c r="I468" s="270"/>
      <c r="J468" s="270"/>
      <c r="K468" s="270"/>
      <c r="L468" s="270"/>
      <c r="M468" s="270"/>
      <c r="N468" s="270"/>
      <c r="O468" s="270"/>
      <c r="P468" s="270"/>
      <c r="Q468" s="270"/>
      <c r="R468" s="270"/>
      <c r="S468" s="270"/>
      <c r="T468" s="270"/>
      <c r="U468" s="270"/>
      <c r="V468" s="270"/>
      <c r="W468" s="270"/>
      <c r="X468" s="270"/>
      <c r="Y468" s="270"/>
      <c r="Z468" s="270"/>
    </row>
    <row r="469" ht="15.75" customHeight="1">
      <c r="A469" s="270"/>
      <c r="B469" s="270"/>
      <c r="C469" s="270"/>
      <c r="D469" s="270"/>
      <c r="E469" s="270"/>
      <c r="F469" s="270"/>
      <c r="G469" s="270"/>
      <c r="H469" s="270"/>
      <c r="I469" s="270"/>
      <c r="J469" s="270"/>
      <c r="K469" s="270"/>
      <c r="L469" s="270"/>
      <c r="M469" s="270"/>
      <c r="N469" s="270"/>
      <c r="O469" s="270"/>
      <c r="P469" s="270"/>
      <c r="Q469" s="270"/>
      <c r="R469" s="270"/>
      <c r="S469" s="270"/>
      <c r="T469" s="270"/>
      <c r="U469" s="270"/>
      <c r="V469" s="270"/>
      <c r="W469" s="270"/>
      <c r="X469" s="270"/>
      <c r="Y469" s="270"/>
      <c r="Z469" s="270"/>
    </row>
    <row r="470" ht="15.75" customHeight="1">
      <c r="A470" s="270"/>
      <c r="B470" s="270"/>
      <c r="C470" s="270"/>
      <c r="D470" s="270"/>
      <c r="E470" s="270"/>
      <c r="F470" s="270"/>
      <c r="G470" s="270"/>
      <c r="H470" s="270"/>
      <c r="I470" s="270"/>
      <c r="J470" s="270"/>
      <c r="K470" s="270"/>
      <c r="L470" s="270"/>
      <c r="M470" s="270"/>
      <c r="N470" s="270"/>
      <c r="O470" s="270"/>
      <c r="P470" s="270"/>
      <c r="Q470" s="270"/>
      <c r="R470" s="270"/>
      <c r="S470" s="270"/>
      <c r="T470" s="270"/>
      <c r="U470" s="270"/>
      <c r="V470" s="270"/>
      <c r="W470" s="270"/>
      <c r="X470" s="270"/>
      <c r="Y470" s="270"/>
      <c r="Z470" s="270"/>
    </row>
    <row r="471" ht="15.75" customHeight="1">
      <c r="A471" s="270"/>
      <c r="B471" s="270"/>
      <c r="C471" s="270"/>
      <c r="D471" s="270"/>
      <c r="E471" s="270"/>
      <c r="F471" s="270"/>
      <c r="G471" s="270"/>
      <c r="H471" s="270"/>
      <c r="I471" s="270"/>
      <c r="J471" s="270"/>
      <c r="K471" s="270"/>
      <c r="L471" s="270"/>
      <c r="M471" s="270"/>
      <c r="N471" s="270"/>
      <c r="O471" s="270"/>
      <c r="P471" s="270"/>
      <c r="Q471" s="270"/>
      <c r="R471" s="270"/>
      <c r="S471" s="270"/>
      <c r="T471" s="270"/>
      <c r="U471" s="270"/>
      <c r="V471" s="270"/>
      <c r="W471" s="270"/>
      <c r="X471" s="270"/>
      <c r="Y471" s="270"/>
      <c r="Z471" s="270"/>
    </row>
    <row r="472" ht="15.75" customHeight="1">
      <c r="A472" s="270"/>
      <c r="B472" s="270"/>
      <c r="C472" s="270"/>
      <c r="D472" s="270"/>
      <c r="E472" s="270"/>
      <c r="F472" s="270"/>
      <c r="G472" s="270"/>
      <c r="H472" s="270"/>
      <c r="I472" s="270"/>
      <c r="J472" s="270"/>
      <c r="K472" s="270"/>
      <c r="L472" s="270"/>
      <c r="M472" s="270"/>
      <c r="N472" s="270"/>
      <c r="O472" s="270"/>
      <c r="P472" s="270"/>
      <c r="Q472" s="270"/>
      <c r="R472" s="270"/>
      <c r="S472" s="270"/>
      <c r="T472" s="270"/>
      <c r="U472" s="270"/>
      <c r="V472" s="270"/>
      <c r="W472" s="270"/>
      <c r="X472" s="270"/>
      <c r="Y472" s="270"/>
      <c r="Z472" s="270"/>
    </row>
    <row r="473" ht="15.75" customHeight="1">
      <c r="A473" s="270"/>
      <c r="B473" s="270"/>
      <c r="C473" s="270"/>
      <c r="D473" s="270"/>
      <c r="E473" s="270"/>
      <c r="F473" s="270"/>
      <c r="G473" s="270"/>
      <c r="H473" s="270"/>
      <c r="I473" s="270"/>
      <c r="J473" s="270"/>
      <c r="K473" s="270"/>
      <c r="L473" s="270"/>
      <c r="M473" s="270"/>
      <c r="N473" s="270"/>
      <c r="O473" s="270"/>
      <c r="P473" s="270"/>
      <c r="Q473" s="270"/>
      <c r="R473" s="270"/>
      <c r="S473" s="270"/>
      <c r="T473" s="270"/>
      <c r="U473" s="270"/>
      <c r="V473" s="270"/>
      <c r="W473" s="270"/>
      <c r="X473" s="270"/>
      <c r="Y473" s="270"/>
      <c r="Z473" s="270"/>
    </row>
    <row r="474" ht="15.75" customHeight="1">
      <c r="A474" s="270"/>
      <c r="B474" s="270"/>
      <c r="C474" s="270"/>
      <c r="D474" s="270"/>
      <c r="E474" s="270"/>
      <c r="F474" s="270"/>
      <c r="G474" s="270"/>
      <c r="H474" s="270"/>
      <c r="I474" s="270"/>
      <c r="J474" s="270"/>
      <c r="K474" s="270"/>
      <c r="L474" s="270"/>
      <c r="M474" s="270"/>
      <c r="N474" s="270"/>
      <c r="O474" s="270"/>
      <c r="P474" s="270"/>
      <c r="Q474" s="270"/>
      <c r="R474" s="270"/>
      <c r="S474" s="270"/>
      <c r="T474" s="270"/>
      <c r="U474" s="270"/>
      <c r="V474" s="270"/>
      <c r="W474" s="270"/>
      <c r="X474" s="270"/>
      <c r="Y474" s="270"/>
      <c r="Z474" s="270"/>
    </row>
    <row r="475" ht="15.75" customHeight="1">
      <c r="A475" s="270"/>
      <c r="B475" s="270"/>
      <c r="C475" s="270"/>
      <c r="D475" s="270"/>
      <c r="E475" s="270"/>
      <c r="F475" s="270"/>
      <c r="G475" s="270"/>
      <c r="H475" s="270"/>
      <c r="I475" s="270"/>
      <c r="J475" s="270"/>
      <c r="K475" s="270"/>
      <c r="L475" s="270"/>
      <c r="M475" s="270"/>
      <c r="N475" s="270"/>
      <c r="O475" s="270"/>
      <c r="P475" s="270"/>
      <c r="Q475" s="270"/>
      <c r="R475" s="270"/>
      <c r="S475" s="270"/>
      <c r="T475" s="270"/>
      <c r="U475" s="270"/>
      <c r="V475" s="270"/>
      <c r="W475" s="270"/>
      <c r="X475" s="270"/>
      <c r="Y475" s="270"/>
      <c r="Z475" s="270"/>
    </row>
    <row r="476" ht="15.75" customHeight="1">
      <c r="A476" s="270"/>
      <c r="B476" s="270"/>
      <c r="C476" s="270"/>
      <c r="D476" s="270"/>
      <c r="E476" s="270"/>
      <c r="F476" s="270"/>
      <c r="G476" s="270"/>
      <c r="H476" s="270"/>
      <c r="I476" s="270"/>
      <c r="J476" s="270"/>
      <c r="K476" s="270"/>
      <c r="L476" s="270"/>
      <c r="M476" s="270"/>
      <c r="N476" s="270"/>
      <c r="O476" s="270"/>
      <c r="P476" s="270"/>
      <c r="Q476" s="270"/>
      <c r="R476" s="270"/>
      <c r="S476" s="270"/>
      <c r="T476" s="270"/>
      <c r="U476" s="270"/>
      <c r="V476" s="270"/>
      <c r="W476" s="270"/>
      <c r="X476" s="270"/>
      <c r="Y476" s="270"/>
      <c r="Z476" s="270"/>
    </row>
    <row r="477" ht="15.75" customHeight="1">
      <c r="A477" s="270"/>
      <c r="B477" s="270"/>
      <c r="C477" s="270"/>
      <c r="D477" s="270"/>
      <c r="E477" s="270"/>
      <c r="F477" s="270"/>
      <c r="G477" s="270"/>
      <c r="H477" s="270"/>
      <c r="I477" s="270"/>
      <c r="J477" s="270"/>
      <c r="K477" s="270"/>
      <c r="L477" s="270"/>
      <c r="M477" s="270"/>
      <c r="N477" s="270"/>
      <c r="O477" s="270"/>
      <c r="P477" s="270"/>
      <c r="Q477" s="270"/>
      <c r="R477" s="270"/>
      <c r="S477" s="270"/>
      <c r="T477" s="270"/>
      <c r="U477" s="270"/>
      <c r="V477" s="270"/>
      <c r="W477" s="270"/>
      <c r="X477" s="270"/>
      <c r="Y477" s="270"/>
      <c r="Z477" s="270"/>
    </row>
    <row r="478" ht="15.75" customHeight="1">
      <c r="A478" s="270"/>
      <c r="B478" s="270"/>
      <c r="C478" s="270"/>
      <c r="D478" s="270"/>
      <c r="E478" s="270"/>
      <c r="F478" s="270"/>
      <c r="G478" s="270"/>
      <c r="H478" s="270"/>
      <c r="I478" s="270"/>
      <c r="J478" s="270"/>
      <c r="K478" s="270"/>
      <c r="L478" s="270"/>
      <c r="M478" s="270"/>
      <c r="N478" s="270"/>
      <c r="O478" s="270"/>
      <c r="P478" s="270"/>
      <c r="Q478" s="270"/>
      <c r="R478" s="270"/>
      <c r="S478" s="270"/>
      <c r="T478" s="270"/>
      <c r="U478" s="270"/>
      <c r="V478" s="270"/>
      <c r="W478" s="270"/>
      <c r="X478" s="270"/>
      <c r="Y478" s="270"/>
      <c r="Z478" s="270"/>
    </row>
    <row r="479" ht="15.75" customHeight="1">
      <c r="A479" s="270"/>
      <c r="B479" s="270"/>
      <c r="C479" s="270"/>
      <c r="D479" s="270"/>
      <c r="E479" s="270"/>
      <c r="F479" s="270"/>
      <c r="G479" s="270"/>
      <c r="H479" s="270"/>
      <c r="I479" s="270"/>
      <c r="J479" s="270"/>
      <c r="K479" s="270"/>
      <c r="L479" s="270"/>
      <c r="M479" s="270"/>
      <c r="N479" s="270"/>
      <c r="O479" s="270"/>
      <c r="P479" s="270"/>
      <c r="Q479" s="270"/>
      <c r="R479" s="270"/>
      <c r="S479" s="270"/>
      <c r="T479" s="270"/>
      <c r="U479" s="270"/>
      <c r="V479" s="270"/>
      <c r="W479" s="270"/>
      <c r="X479" s="270"/>
      <c r="Y479" s="270"/>
      <c r="Z479" s="270"/>
    </row>
    <row r="480" ht="15.75" customHeight="1">
      <c r="A480" s="270"/>
      <c r="B480" s="270"/>
      <c r="C480" s="270"/>
      <c r="D480" s="270"/>
      <c r="E480" s="270"/>
      <c r="F480" s="270"/>
      <c r="G480" s="270"/>
      <c r="H480" s="270"/>
      <c r="I480" s="270"/>
      <c r="J480" s="270"/>
      <c r="K480" s="270"/>
      <c r="L480" s="270"/>
      <c r="M480" s="270"/>
      <c r="N480" s="270"/>
      <c r="O480" s="270"/>
      <c r="P480" s="270"/>
      <c r="Q480" s="270"/>
      <c r="R480" s="270"/>
      <c r="S480" s="270"/>
      <c r="T480" s="270"/>
      <c r="U480" s="270"/>
      <c r="V480" s="270"/>
      <c r="W480" s="270"/>
      <c r="X480" s="270"/>
      <c r="Y480" s="270"/>
      <c r="Z480" s="270"/>
    </row>
    <row r="481" ht="15.75" customHeight="1">
      <c r="A481" s="270"/>
      <c r="B481" s="270"/>
      <c r="C481" s="270"/>
      <c r="D481" s="270"/>
      <c r="E481" s="270"/>
      <c r="F481" s="270"/>
      <c r="G481" s="270"/>
      <c r="H481" s="270"/>
      <c r="I481" s="270"/>
      <c r="J481" s="270"/>
      <c r="K481" s="270"/>
      <c r="L481" s="270"/>
      <c r="M481" s="270"/>
      <c r="N481" s="270"/>
      <c r="O481" s="270"/>
      <c r="P481" s="270"/>
      <c r="Q481" s="270"/>
      <c r="R481" s="270"/>
      <c r="S481" s="270"/>
      <c r="T481" s="270"/>
      <c r="U481" s="270"/>
      <c r="V481" s="270"/>
      <c r="W481" s="270"/>
      <c r="X481" s="270"/>
      <c r="Y481" s="270"/>
      <c r="Z481" s="270"/>
    </row>
    <row r="482" ht="15.75" customHeight="1">
      <c r="A482" s="270"/>
      <c r="B482" s="270"/>
      <c r="C482" s="270"/>
      <c r="D482" s="270"/>
      <c r="E482" s="270"/>
      <c r="F482" s="270"/>
      <c r="G482" s="270"/>
      <c r="H482" s="270"/>
      <c r="I482" s="270"/>
      <c r="J482" s="270"/>
      <c r="K482" s="270"/>
      <c r="L482" s="270"/>
      <c r="M482" s="270"/>
      <c r="N482" s="270"/>
      <c r="O482" s="270"/>
      <c r="P482" s="270"/>
      <c r="Q482" s="270"/>
      <c r="R482" s="270"/>
      <c r="S482" s="270"/>
      <c r="T482" s="270"/>
      <c r="U482" s="270"/>
      <c r="V482" s="270"/>
      <c r="W482" s="270"/>
      <c r="X482" s="270"/>
      <c r="Y482" s="270"/>
      <c r="Z482" s="270"/>
    </row>
    <row r="483" ht="15.75" customHeight="1">
      <c r="A483" s="270"/>
      <c r="B483" s="270"/>
      <c r="C483" s="270"/>
      <c r="D483" s="270"/>
      <c r="E483" s="270"/>
      <c r="F483" s="270"/>
      <c r="G483" s="270"/>
      <c r="H483" s="270"/>
      <c r="I483" s="270"/>
      <c r="J483" s="270"/>
      <c r="K483" s="270"/>
      <c r="L483" s="270"/>
      <c r="M483" s="270"/>
      <c r="N483" s="270"/>
      <c r="O483" s="270"/>
      <c r="P483" s="270"/>
      <c r="Q483" s="270"/>
      <c r="R483" s="270"/>
      <c r="S483" s="270"/>
      <c r="T483" s="270"/>
      <c r="U483" s="270"/>
      <c r="V483" s="270"/>
      <c r="W483" s="270"/>
      <c r="X483" s="270"/>
      <c r="Y483" s="270"/>
      <c r="Z483" s="270"/>
    </row>
    <row r="484" ht="15.75" customHeight="1">
      <c r="A484" s="270"/>
      <c r="B484" s="270"/>
      <c r="C484" s="270"/>
      <c r="D484" s="270"/>
      <c r="E484" s="270"/>
      <c r="F484" s="270"/>
      <c r="G484" s="270"/>
      <c r="H484" s="270"/>
      <c r="I484" s="270"/>
      <c r="J484" s="270"/>
      <c r="K484" s="270"/>
      <c r="L484" s="270"/>
      <c r="M484" s="270"/>
      <c r="N484" s="270"/>
      <c r="O484" s="270"/>
      <c r="P484" s="270"/>
      <c r="Q484" s="270"/>
      <c r="R484" s="270"/>
      <c r="S484" s="270"/>
      <c r="T484" s="270"/>
      <c r="U484" s="270"/>
      <c r="V484" s="270"/>
      <c r="W484" s="270"/>
      <c r="X484" s="270"/>
      <c r="Y484" s="270"/>
      <c r="Z484" s="270"/>
    </row>
    <row r="485" ht="15.75" customHeight="1">
      <c r="A485" s="270"/>
      <c r="B485" s="270"/>
      <c r="C485" s="270"/>
      <c r="D485" s="270"/>
      <c r="E485" s="270"/>
      <c r="F485" s="270"/>
      <c r="G485" s="270"/>
      <c r="H485" s="270"/>
      <c r="I485" s="270"/>
      <c r="J485" s="270"/>
      <c r="K485" s="270"/>
      <c r="L485" s="270"/>
      <c r="M485" s="270"/>
      <c r="N485" s="270"/>
      <c r="O485" s="270"/>
      <c r="P485" s="270"/>
      <c r="Q485" s="270"/>
      <c r="R485" s="270"/>
      <c r="S485" s="270"/>
      <c r="T485" s="270"/>
      <c r="U485" s="270"/>
      <c r="V485" s="270"/>
      <c r="W485" s="270"/>
      <c r="X485" s="270"/>
      <c r="Y485" s="270"/>
      <c r="Z485" s="270"/>
    </row>
    <row r="486" ht="15.75" customHeight="1">
      <c r="A486" s="270"/>
      <c r="B486" s="270"/>
      <c r="C486" s="270"/>
      <c r="D486" s="270"/>
      <c r="E486" s="270"/>
      <c r="F486" s="270"/>
      <c r="G486" s="270"/>
      <c r="H486" s="270"/>
      <c r="I486" s="270"/>
      <c r="J486" s="270"/>
      <c r="K486" s="270"/>
      <c r="L486" s="270"/>
      <c r="M486" s="270"/>
      <c r="N486" s="270"/>
      <c r="O486" s="270"/>
      <c r="P486" s="270"/>
      <c r="Q486" s="270"/>
      <c r="R486" s="270"/>
      <c r="S486" s="270"/>
      <c r="T486" s="270"/>
      <c r="U486" s="270"/>
      <c r="V486" s="270"/>
      <c r="W486" s="270"/>
      <c r="X486" s="270"/>
      <c r="Y486" s="270"/>
      <c r="Z486" s="270"/>
    </row>
    <row r="487" ht="15.75" customHeight="1">
      <c r="A487" s="270"/>
      <c r="B487" s="270"/>
      <c r="C487" s="270"/>
      <c r="D487" s="270"/>
      <c r="E487" s="270"/>
      <c r="F487" s="270"/>
      <c r="G487" s="270"/>
      <c r="H487" s="270"/>
      <c r="I487" s="270"/>
      <c r="J487" s="270"/>
      <c r="K487" s="270"/>
      <c r="L487" s="270"/>
      <c r="M487" s="270"/>
      <c r="N487" s="270"/>
      <c r="O487" s="270"/>
      <c r="P487" s="270"/>
      <c r="Q487" s="270"/>
      <c r="R487" s="270"/>
      <c r="S487" s="270"/>
      <c r="T487" s="270"/>
      <c r="U487" s="270"/>
      <c r="V487" s="270"/>
      <c r="W487" s="270"/>
      <c r="X487" s="270"/>
      <c r="Y487" s="270"/>
      <c r="Z487" s="270"/>
    </row>
    <row r="488" ht="15.75" customHeight="1">
      <c r="A488" s="270"/>
      <c r="B488" s="270"/>
      <c r="C488" s="270"/>
      <c r="D488" s="270"/>
      <c r="E488" s="270"/>
      <c r="F488" s="270"/>
      <c r="G488" s="270"/>
      <c r="H488" s="270"/>
      <c r="I488" s="270"/>
      <c r="J488" s="270"/>
      <c r="K488" s="270"/>
      <c r="L488" s="270"/>
      <c r="M488" s="270"/>
      <c r="N488" s="270"/>
      <c r="O488" s="270"/>
      <c r="P488" s="270"/>
      <c r="Q488" s="270"/>
      <c r="R488" s="270"/>
      <c r="S488" s="270"/>
      <c r="T488" s="270"/>
      <c r="U488" s="270"/>
      <c r="V488" s="270"/>
      <c r="W488" s="270"/>
      <c r="X488" s="270"/>
      <c r="Y488" s="270"/>
      <c r="Z488" s="270"/>
    </row>
    <row r="489" ht="15.75" customHeight="1">
      <c r="A489" s="270"/>
      <c r="B489" s="270"/>
      <c r="C489" s="270"/>
      <c r="D489" s="270"/>
      <c r="E489" s="270"/>
      <c r="F489" s="270"/>
      <c r="G489" s="270"/>
      <c r="H489" s="270"/>
      <c r="I489" s="270"/>
      <c r="J489" s="270"/>
      <c r="K489" s="270"/>
      <c r="L489" s="270"/>
      <c r="M489" s="270"/>
      <c r="N489" s="270"/>
      <c r="O489" s="270"/>
      <c r="P489" s="270"/>
      <c r="Q489" s="270"/>
      <c r="R489" s="270"/>
      <c r="S489" s="270"/>
      <c r="T489" s="270"/>
      <c r="U489" s="270"/>
      <c r="V489" s="270"/>
      <c r="W489" s="270"/>
      <c r="X489" s="270"/>
      <c r="Y489" s="270"/>
      <c r="Z489" s="270"/>
    </row>
    <row r="490" ht="15.75" customHeight="1">
      <c r="A490" s="270"/>
      <c r="B490" s="270"/>
      <c r="C490" s="270"/>
      <c r="D490" s="270"/>
      <c r="E490" s="270"/>
      <c r="F490" s="270"/>
      <c r="G490" s="270"/>
      <c r="H490" s="270"/>
      <c r="I490" s="270"/>
      <c r="J490" s="270"/>
      <c r="K490" s="270"/>
      <c r="L490" s="270"/>
      <c r="M490" s="270"/>
      <c r="N490" s="270"/>
      <c r="O490" s="270"/>
      <c r="P490" s="270"/>
      <c r="Q490" s="270"/>
      <c r="R490" s="270"/>
      <c r="S490" s="270"/>
      <c r="T490" s="270"/>
      <c r="U490" s="270"/>
      <c r="V490" s="270"/>
      <c r="W490" s="270"/>
      <c r="X490" s="270"/>
      <c r="Y490" s="270"/>
      <c r="Z490" s="270"/>
    </row>
    <row r="491" ht="15.75" customHeight="1">
      <c r="A491" s="270"/>
      <c r="B491" s="270"/>
      <c r="C491" s="270"/>
      <c r="D491" s="270"/>
      <c r="E491" s="270"/>
      <c r="F491" s="270"/>
      <c r="G491" s="270"/>
      <c r="H491" s="270"/>
      <c r="I491" s="270"/>
      <c r="J491" s="270"/>
      <c r="K491" s="270"/>
      <c r="L491" s="270"/>
      <c r="M491" s="270"/>
      <c r="N491" s="270"/>
      <c r="O491" s="270"/>
      <c r="P491" s="270"/>
      <c r="Q491" s="270"/>
      <c r="R491" s="270"/>
      <c r="S491" s="270"/>
      <c r="T491" s="270"/>
      <c r="U491" s="270"/>
      <c r="V491" s="270"/>
      <c r="W491" s="270"/>
      <c r="X491" s="270"/>
      <c r="Y491" s="270"/>
      <c r="Z491" s="270"/>
    </row>
    <row r="492" ht="15.75" customHeight="1">
      <c r="A492" s="270"/>
      <c r="B492" s="270"/>
      <c r="C492" s="270"/>
      <c r="D492" s="270"/>
      <c r="E492" s="270"/>
      <c r="F492" s="270"/>
      <c r="G492" s="270"/>
      <c r="H492" s="270"/>
      <c r="I492" s="270"/>
      <c r="J492" s="270"/>
      <c r="K492" s="270"/>
      <c r="L492" s="270"/>
      <c r="M492" s="270"/>
      <c r="N492" s="270"/>
      <c r="O492" s="270"/>
      <c r="P492" s="270"/>
      <c r="Q492" s="270"/>
      <c r="R492" s="270"/>
      <c r="S492" s="270"/>
      <c r="T492" s="270"/>
      <c r="U492" s="270"/>
      <c r="V492" s="270"/>
      <c r="W492" s="270"/>
      <c r="X492" s="270"/>
      <c r="Y492" s="270"/>
      <c r="Z492" s="270"/>
    </row>
    <row r="493" ht="15.75" customHeight="1">
      <c r="A493" s="270"/>
      <c r="B493" s="270"/>
      <c r="C493" s="270"/>
      <c r="D493" s="270"/>
      <c r="E493" s="270"/>
      <c r="F493" s="270"/>
      <c r="G493" s="270"/>
      <c r="H493" s="270"/>
      <c r="I493" s="270"/>
      <c r="J493" s="270"/>
      <c r="K493" s="270"/>
      <c r="L493" s="270"/>
      <c r="M493" s="270"/>
      <c r="N493" s="270"/>
      <c r="O493" s="270"/>
      <c r="P493" s="270"/>
      <c r="Q493" s="270"/>
      <c r="R493" s="270"/>
      <c r="S493" s="270"/>
      <c r="T493" s="270"/>
      <c r="U493" s="270"/>
      <c r="V493" s="270"/>
      <c r="W493" s="270"/>
      <c r="X493" s="270"/>
      <c r="Y493" s="270"/>
      <c r="Z493" s="270"/>
    </row>
    <row r="494" ht="15.75" customHeight="1">
      <c r="A494" s="270"/>
      <c r="B494" s="270"/>
      <c r="C494" s="270"/>
      <c r="D494" s="270"/>
      <c r="E494" s="270"/>
      <c r="F494" s="270"/>
      <c r="G494" s="270"/>
      <c r="H494" s="270"/>
      <c r="I494" s="270"/>
      <c r="J494" s="270"/>
      <c r="K494" s="270"/>
      <c r="L494" s="270"/>
      <c r="M494" s="270"/>
      <c r="N494" s="270"/>
      <c r="O494" s="270"/>
      <c r="P494" s="270"/>
      <c r="Q494" s="270"/>
      <c r="R494" s="270"/>
      <c r="S494" s="270"/>
      <c r="T494" s="270"/>
      <c r="U494" s="270"/>
      <c r="V494" s="270"/>
      <c r="W494" s="270"/>
      <c r="X494" s="270"/>
      <c r="Y494" s="270"/>
      <c r="Z494" s="270"/>
    </row>
    <row r="495" ht="15.75" customHeight="1">
      <c r="A495" s="270"/>
      <c r="B495" s="270"/>
      <c r="C495" s="270"/>
      <c r="D495" s="270"/>
      <c r="E495" s="270"/>
      <c r="F495" s="270"/>
      <c r="G495" s="270"/>
      <c r="H495" s="270"/>
      <c r="I495" s="270"/>
      <c r="J495" s="270"/>
      <c r="K495" s="270"/>
      <c r="L495" s="270"/>
      <c r="M495" s="270"/>
      <c r="N495" s="270"/>
      <c r="O495" s="270"/>
      <c r="P495" s="270"/>
      <c r="Q495" s="270"/>
      <c r="R495" s="270"/>
      <c r="S495" s="270"/>
      <c r="T495" s="270"/>
      <c r="U495" s="270"/>
      <c r="V495" s="270"/>
      <c r="W495" s="270"/>
      <c r="X495" s="270"/>
      <c r="Y495" s="270"/>
      <c r="Z495" s="270"/>
    </row>
    <row r="496" ht="15.75" customHeight="1">
      <c r="A496" s="270"/>
      <c r="B496" s="270"/>
      <c r="C496" s="270"/>
      <c r="D496" s="270"/>
      <c r="E496" s="270"/>
      <c r="F496" s="270"/>
      <c r="G496" s="270"/>
      <c r="H496" s="270"/>
      <c r="I496" s="270"/>
      <c r="J496" s="270"/>
      <c r="K496" s="270"/>
      <c r="L496" s="270"/>
      <c r="M496" s="270"/>
      <c r="N496" s="270"/>
      <c r="O496" s="270"/>
      <c r="P496" s="270"/>
      <c r="Q496" s="270"/>
      <c r="R496" s="270"/>
      <c r="S496" s="270"/>
      <c r="T496" s="270"/>
      <c r="U496" s="270"/>
      <c r="V496" s="270"/>
      <c r="W496" s="270"/>
      <c r="X496" s="270"/>
      <c r="Y496" s="270"/>
      <c r="Z496" s="270"/>
    </row>
    <row r="497" ht="15.75" customHeight="1">
      <c r="A497" s="270"/>
      <c r="B497" s="270"/>
      <c r="C497" s="270"/>
      <c r="D497" s="270"/>
      <c r="E497" s="270"/>
      <c r="F497" s="270"/>
      <c r="G497" s="270"/>
      <c r="H497" s="270"/>
      <c r="I497" s="270"/>
      <c r="J497" s="270"/>
      <c r="K497" s="270"/>
      <c r="L497" s="270"/>
      <c r="M497" s="270"/>
      <c r="N497" s="270"/>
      <c r="O497" s="270"/>
      <c r="P497" s="270"/>
      <c r="Q497" s="270"/>
      <c r="R497" s="270"/>
      <c r="S497" s="270"/>
      <c r="T497" s="270"/>
      <c r="U497" s="270"/>
      <c r="V497" s="270"/>
      <c r="W497" s="270"/>
      <c r="X497" s="270"/>
      <c r="Y497" s="270"/>
      <c r="Z497" s="270"/>
    </row>
    <row r="498" ht="15.75" customHeight="1">
      <c r="A498" s="270"/>
      <c r="B498" s="270"/>
      <c r="C498" s="270"/>
      <c r="D498" s="270"/>
      <c r="E498" s="270"/>
      <c r="F498" s="270"/>
      <c r="G498" s="270"/>
      <c r="H498" s="270"/>
      <c r="I498" s="270"/>
      <c r="J498" s="270"/>
      <c r="K498" s="270"/>
      <c r="L498" s="270"/>
      <c r="M498" s="270"/>
      <c r="N498" s="270"/>
      <c r="O498" s="270"/>
      <c r="P498" s="270"/>
      <c r="Q498" s="270"/>
      <c r="R498" s="270"/>
      <c r="S498" s="270"/>
      <c r="T498" s="270"/>
      <c r="U498" s="270"/>
      <c r="V498" s="270"/>
      <c r="W498" s="270"/>
      <c r="X498" s="270"/>
      <c r="Y498" s="270"/>
      <c r="Z498" s="270"/>
    </row>
    <row r="499" ht="15.75" customHeight="1">
      <c r="A499" s="270"/>
      <c r="B499" s="270"/>
      <c r="C499" s="270"/>
      <c r="D499" s="270"/>
      <c r="E499" s="270"/>
      <c r="F499" s="270"/>
      <c r="G499" s="270"/>
      <c r="H499" s="270"/>
      <c r="I499" s="270"/>
      <c r="J499" s="270"/>
      <c r="K499" s="270"/>
      <c r="L499" s="270"/>
      <c r="M499" s="270"/>
      <c r="N499" s="270"/>
      <c r="O499" s="270"/>
      <c r="P499" s="270"/>
      <c r="Q499" s="270"/>
      <c r="R499" s="270"/>
      <c r="S499" s="270"/>
      <c r="T499" s="270"/>
      <c r="U499" s="270"/>
      <c r="V499" s="270"/>
      <c r="W499" s="270"/>
      <c r="X499" s="270"/>
      <c r="Y499" s="270"/>
      <c r="Z499" s="270"/>
    </row>
    <row r="500" ht="15.75" customHeight="1">
      <c r="A500" s="270"/>
      <c r="B500" s="270"/>
      <c r="C500" s="270"/>
      <c r="D500" s="270"/>
      <c r="E500" s="270"/>
      <c r="F500" s="270"/>
      <c r="G500" s="270"/>
      <c r="H500" s="270"/>
      <c r="I500" s="270"/>
      <c r="J500" s="270"/>
      <c r="K500" s="270"/>
      <c r="L500" s="270"/>
      <c r="M500" s="270"/>
      <c r="N500" s="270"/>
      <c r="O500" s="270"/>
      <c r="P500" s="270"/>
      <c r="Q500" s="270"/>
      <c r="R500" s="270"/>
      <c r="S500" s="270"/>
      <c r="T500" s="270"/>
      <c r="U500" s="270"/>
      <c r="V500" s="270"/>
      <c r="W500" s="270"/>
      <c r="X500" s="270"/>
      <c r="Y500" s="270"/>
      <c r="Z500" s="270"/>
    </row>
    <row r="501" ht="15.75" customHeight="1">
      <c r="A501" s="270"/>
      <c r="B501" s="270"/>
      <c r="C501" s="270"/>
      <c r="D501" s="270"/>
      <c r="E501" s="270"/>
      <c r="F501" s="270"/>
      <c r="G501" s="270"/>
      <c r="H501" s="270"/>
      <c r="I501" s="270"/>
      <c r="J501" s="270"/>
      <c r="K501" s="270"/>
      <c r="L501" s="270"/>
      <c r="M501" s="270"/>
      <c r="N501" s="270"/>
      <c r="O501" s="270"/>
      <c r="P501" s="270"/>
      <c r="Q501" s="270"/>
      <c r="R501" s="270"/>
      <c r="S501" s="270"/>
      <c r="T501" s="270"/>
      <c r="U501" s="270"/>
      <c r="V501" s="270"/>
      <c r="W501" s="270"/>
      <c r="X501" s="270"/>
      <c r="Y501" s="270"/>
      <c r="Z501" s="270"/>
    </row>
    <row r="502" ht="15.75" customHeight="1">
      <c r="A502" s="270"/>
      <c r="B502" s="270"/>
      <c r="C502" s="270"/>
      <c r="D502" s="270"/>
      <c r="E502" s="270"/>
      <c r="F502" s="270"/>
      <c r="G502" s="270"/>
      <c r="H502" s="270"/>
      <c r="I502" s="270"/>
      <c r="J502" s="270"/>
      <c r="K502" s="270"/>
      <c r="L502" s="270"/>
      <c r="M502" s="270"/>
      <c r="N502" s="270"/>
      <c r="O502" s="270"/>
      <c r="P502" s="270"/>
      <c r="Q502" s="270"/>
      <c r="R502" s="270"/>
      <c r="S502" s="270"/>
      <c r="T502" s="270"/>
      <c r="U502" s="270"/>
      <c r="V502" s="270"/>
      <c r="W502" s="270"/>
      <c r="X502" s="270"/>
      <c r="Y502" s="270"/>
      <c r="Z502" s="270"/>
    </row>
    <row r="503" ht="15.75" customHeight="1">
      <c r="A503" s="270"/>
      <c r="B503" s="270"/>
      <c r="C503" s="270"/>
      <c r="D503" s="270"/>
      <c r="E503" s="270"/>
      <c r="F503" s="270"/>
      <c r="G503" s="270"/>
      <c r="H503" s="270"/>
      <c r="I503" s="270"/>
      <c r="J503" s="270"/>
      <c r="K503" s="270"/>
      <c r="L503" s="270"/>
      <c r="M503" s="270"/>
      <c r="N503" s="270"/>
      <c r="O503" s="270"/>
      <c r="P503" s="270"/>
      <c r="Q503" s="270"/>
      <c r="R503" s="270"/>
      <c r="S503" s="270"/>
      <c r="T503" s="270"/>
      <c r="U503" s="270"/>
      <c r="V503" s="270"/>
      <c r="W503" s="270"/>
      <c r="X503" s="270"/>
      <c r="Y503" s="270"/>
      <c r="Z503" s="270"/>
    </row>
    <row r="504" ht="15.75" customHeight="1">
      <c r="A504" s="270"/>
      <c r="B504" s="270"/>
      <c r="C504" s="270"/>
      <c r="D504" s="270"/>
      <c r="E504" s="270"/>
      <c r="F504" s="270"/>
      <c r="G504" s="270"/>
      <c r="H504" s="270"/>
      <c r="I504" s="270"/>
      <c r="J504" s="270"/>
      <c r="K504" s="270"/>
      <c r="L504" s="270"/>
      <c r="M504" s="270"/>
      <c r="N504" s="270"/>
      <c r="O504" s="270"/>
      <c r="P504" s="270"/>
      <c r="Q504" s="270"/>
      <c r="R504" s="270"/>
      <c r="S504" s="270"/>
      <c r="T504" s="270"/>
      <c r="U504" s="270"/>
      <c r="V504" s="270"/>
      <c r="W504" s="270"/>
      <c r="X504" s="270"/>
      <c r="Y504" s="270"/>
      <c r="Z504" s="270"/>
    </row>
    <row r="505" ht="15.75" customHeight="1">
      <c r="A505" s="270"/>
      <c r="B505" s="270"/>
      <c r="C505" s="270"/>
      <c r="D505" s="270"/>
      <c r="E505" s="270"/>
      <c r="F505" s="270"/>
      <c r="G505" s="270"/>
      <c r="H505" s="270"/>
      <c r="I505" s="270"/>
      <c r="J505" s="270"/>
      <c r="K505" s="270"/>
      <c r="L505" s="270"/>
      <c r="M505" s="270"/>
      <c r="N505" s="270"/>
      <c r="O505" s="270"/>
      <c r="P505" s="270"/>
      <c r="Q505" s="270"/>
      <c r="R505" s="270"/>
      <c r="S505" s="270"/>
      <c r="T505" s="270"/>
      <c r="U505" s="270"/>
      <c r="V505" s="270"/>
      <c r="W505" s="270"/>
      <c r="X505" s="270"/>
      <c r="Y505" s="270"/>
      <c r="Z505" s="270"/>
    </row>
    <row r="506" ht="15.75" customHeight="1">
      <c r="A506" s="270"/>
      <c r="B506" s="270"/>
      <c r="C506" s="270"/>
      <c r="D506" s="270"/>
      <c r="E506" s="270"/>
      <c r="F506" s="270"/>
      <c r="G506" s="270"/>
      <c r="H506" s="270"/>
      <c r="I506" s="270"/>
      <c r="J506" s="270"/>
      <c r="K506" s="270"/>
      <c r="L506" s="270"/>
      <c r="M506" s="270"/>
      <c r="N506" s="270"/>
      <c r="O506" s="270"/>
      <c r="P506" s="270"/>
      <c r="Q506" s="270"/>
      <c r="R506" s="270"/>
      <c r="S506" s="270"/>
      <c r="T506" s="270"/>
      <c r="U506" s="270"/>
      <c r="V506" s="270"/>
      <c r="W506" s="270"/>
      <c r="X506" s="270"/>
      <c r="Y506" s="270"/>
      <c r="Z506" s="270"/>
    </row>
    <row r="507" ht="15.75" customHeight="1">
      <c r="A507" s="270"/>
      <c r="B507" s="270"/>
      <c r="C507" s="270"/>
      <c r="D507" s="270"/>
      <c r="E507" s="270"/>
      <c r="F507" s="270"/>
      <c r="G507" s="270"/>
      <c r="H507" s="270"/>
      <c r="I507" s="270"/>
      <c r="J507" s="270"/>
      <c r="K507" s="270"/>
      <c r="L507" s="270"/>
      <c r="M507" s="270"/>
      <c r="N507" s="270"/>
      <c r="O507" s="270"/>
      <c r="P507" s="270"/>
      <c r="Q507" s="270"/>
      <c r="R507" s="270"/>
      <c r="S507" s="270"/>
      <c r="T507" s="270"/>
      <c r="U507" s="270"/>
      <c r="V507" s="270"/>
      <c r="W507" s="270"/>
      <c r="X507" s="270"/>
      <c r="Y507" s="270"/>
      <c r="Z507" s="270"/>
    </row>
    <row r="508" ht="15.75" customHeight="1">
      <c r="A508" s="270"/>
      <c r="B508" s="270"/>
      <c r="C508" s="270"/>
      <c r="D508" s="270"/>
      <c r="E508" s="270"/>
      <c r="F508" s="270"/>
      <c r="G508" s="270"/>
      <c r="H508" s="270"/>
      <c r="I508" s="270"/>
      <c r="J508" s="270"/>
      <c r="K508" s="270"/>
      <c r="L508" s="270"/>
      <c r="M508" s="270"/>
      <c r="N508" s="270"/>
      <c r="O508" s="270"/>
      <c r="P508" s="270"/>
      <c r="Q508" s="270"/>
      <c r="R508" s="270"/>
      <c r="S508" s="270"/>
      <c r="T508" s="270"/>
      <c r="U508" s="270"/>
      <c r="V508" s="270"/>
      <c r="W508" s="270"/>
      <c r="X508" s="270"/>
      <c r="Y508" s="270"/>
      <c r="Z508" s="270"/>
    </row>
    <row r="509" ht="15.75" customHeight="1">
      <c r="A509" s="270"/>
      <c r="B509" s="270"/>
      <c r="C509" s="270"/>
      <c r="D509" s="270"/>
      <c r="E509" s="270"/>
      <c r="F509" s="270"/>
      <c r="G509" s="270"/>
      <c r="H509" s="270"/>
      <c r="I509" s="270"/>
      <c r="J509" s="270"/>
      <c r="K509" s="270"/>
      <c r="L509" s="270"/>
      <c r="M509" s="270"/>
      <c r="N509" s="270"/>
      <c r="O509" s="270"/>
      <c r="P509" s="270"/>
      <c r="Q509" s="270"/>
      <c r="R509" s="270"/>
      <c r="S509" s="270"/>
      <c r="T509" s="270"/>
      <c r="U509" s="270"/>
      <c r="V509" s="270"/>
      <c r="W509" s="270"/>
      <c r="X509" s="270"/>
      <c r="Y509" s="270"/>
      <c r="Z509" s="270"/>
    </row>
    <row r="510" ht="15.75" customHeight="1">
      <c r="A510" s="270"/>
      <c r="B510" s="270"/>
      <c r="C510" s="270"/>
      <c r="D510" s="270"/>
      <c r="E510" s="270"/>
      <c r="F510" s="270"/>
      <c r="G510" s="270"/>
      <c r="H510" s="270"/>
      <c r="I510" s="270"/>
      <c r="J510" s="270"/>
      <c r="K510" s="270"/>
      <c r="L510" s="270"/>
      <c r="M510" s="270"/>
      <c r="N510" s="270"/>
      <c r="O510" s="270"/>
      <c r="P510" s="270"/>
      <c r="Q510" s="270"/>
      <c r="R510" s="270"/>
      <c r="S510" s="270"/>
      <c r="T510" s="270"/>
      <c r="U510" s="270"/>
      <c r="V510" s="270"/>
      <c r="W510" s="270"/>
      <c r="X510" s="270"/>
      <c r="Y510" s="270"/>
      <c r="Z510" s="270"/>
    </row>
    <row r="511" ht="15.75" customHeight="1">
      <c r="A511" s="270"/>
      <c r="B511" s="270"/>
      <c r="C511" s="270"/>
      <c r="D511" s="270"/>
      <c r="E511" s="270"/>
      <c r="F511" s="270"/>
      <c r="G511" s="270"/>
      <c r="H511" s="270"/>
      <c r="I511" s="270"/>
      <c r="J511" s="270"/>
      <c r="K511" s="270"/>
      <c r="L511" s="270"/>
      <c r="M511" s="270"/>
      <c r="N511" s="270"/>
      <c r="O511" s="270"/>
      <c r="P511" s="270"/>
      <c r="Q511" s="270"/>
      <c r="R511" s="270"/>
      <c r="S511" s="270"/>
      <c r="T511" s="270"/>
      <c r="U511" s="270"/>
      <c r="V511" s="270"/>
      <c r="W511" s="270"/>
      <c r="X511" s="270"/>
      <c r="Y511" s="270"/>
      <c r="Z511" s="270"/>
    </row>
    <row r="512" ht="15.75" customHeight="1">
      <c r="A512" s="270"/>
      <c r="B512" s="270"/>
      <c r="C512" s="270"/>
      <c r="D512" s="270"/>
      <c r="E512" s="270"/>
      <c r="F512" s="270"/>
      <c r="G512" s="270"/>
      <c r="H512" s="270"/>
      <c r="I512" s="270"/>
      <c r="J512" s="270"/>
      <c r="K512" s="270"/>
      <c r="L512" s="270"/>
      <c r="M512" s="270"/>
      <c r="N512" s="270"/>
      <c r="O512" s="270"/>
      <c r="P512" s="270"/>
      <c r="Q512" s="270"/>
      <c r="R512" s="270"/>
      <c r="S512" s="270"/>
      <c r="T512" s="270"/>
      <c r="U512" s="270"/>
      <c r="V512" s="270"/>
      <c r="W512" s="270"/>
      <c r="X512" s="270"/>
      <c r="Y512" s="270"/>
      <c r="Z512" s="270"/>
    </row>
    <row r="513" ht="15.75" customHeight="1">
      <c r="A513" s="270"/>
      <c r="B513" s="270"/>
      <c r="C513" s="270"/>
      <c r="D513" s="270"/>
      <c r="E513" s="270"/>
      <c r="F513" s="270"/>
      <c r="G513" s="270"/>
      <c r="H513" s="270"/>
      <c r="I513" s="270"/>
      <c r="J513" s="270"/>
      <c r="K513" s="270"/>
      <c r="L513" s="270"/>
      <c r="M513" s="270"/>
      <c r="N513" s="270"/>
      <c r="O513" s="270"/>
      <c r="P513" s="270"/>
      <c r="Q513" s="270"/>
      <c r="R513" s="270"/>
      <c r="S513" s="270"/>
      <c r="T513" s="270"/>
      <c r="U513" s="270"/>
      <c r="V513" s="270"/>
      <c r="W513" s="270"/>
      <c r="X513" s="270"/>
      <c r="Y513" s="270"/>
      <c r="Z513" s="270"/>
    </row>
    <row r="514" ht="15.75" customHeight="1">
      <c r="A514" s="270"/>
      <c r="B514" s="270"/>
      <c r="C514" s="270"/>
      <c r="D514" s="270"/>
      <c r="E514" s="270"/>
      <c r="F514" s="270"/>
      <c r="G514" s="270"/>
      <c r="H514" s="270"/>
      <c r="I514" s="270"/>
      <c r="J514" s="270"/>
      <c r="K514" s="270"/>
      <c r="L514" s="270"/>
      <c r="M514" s="270"/>
      <c r="N514" s="270"/>
      <c r="O514" s="270"/>
      <c r="P514" s="270"/>
      <c r="Q514" s="270"/>
      <c r="R514" s="270"/>
      <c r="S514" s="270"/>
      <c r="T514" s="270"/>
      <c r="U514" s="270"/>
      <c r="V514" s="270"/>
      <c r="W514" s="270"/>
      <c r="X514" s="270"/>
      <c r="Y514" s="270"/>
      <c r="Z514" s="270"/>
    </row>
    <row r="515" ht="15.75" customHeight="1">
      <c r="A515" s="270"/>
      <c r="B515" s="270"/>
      <c r="C515" s="270"/>
      <c r="D515" s="270"/>
      <c r="E515" s="270"/>
      <c r="F515" s="270"/>
      <c r="G515" s="270"/>
      <c r="H515" s="270"/>
      <c r="I515" s="270"/>
      <c r="J515" s="270"/>
      <c r="K515" s="270"/>
      <c r="L515" s="270"/>
      <c r="M515" s="270"/>
      <c r="N515" s="270"/>
      <c r="O515" s="270"/>
      <c r="P515" s="270"/>
      <c r="Q515" s="270"/>
      <c r="R515" s="270"/>
      <c r="S515" s="270"/>
      <c r="T515" s="270"/>
      <c r="U515" s="270"/>
      <c r="V515" s="270"/>
      <c r="W515" s="270"/>
      <c r="X515" s="270"/>
      <c r="Y515" s="270"/>
      <c r="Z515" s="270"/>
    </row>
    <row r="516" ht="15.75" customHeight="1">
      <c r="A516" s="270"/>
      <c r="B516" s="270"/>
      <c r="C516" s="270"/>
      <c r="D516" s="270"/>
      <c r="E516" s="270"/>
      <c r="F516" s="270"/>
      <c r="G516" s="270"/>
      <c r="H516" s="270"/>
      <c r="I516" s="270"/>
      <c r="J516" s="270"/>
      <c r="K516" s="270"/>
      <c r="L516" s="270"/>
      <c r="M516" s="270"/>
      <c r="N516" s="270"/>
      <c r="O516" s="270"/>
      <c r="P516" s="270"/>
      <c r="Q516" s="270"/>
      <c r="R516" s="270"/>
      <c r="S516" s="270"/>
      <c r="T516" s="270"/>
      <c r="U516" s="270"/>
      <c r="V516" s="270"/>
      <c r="W516" s="270"/>
      <c r="X516" s="270"/>
      <c r="Y516" s="270"/>
      <c r="Z516" s="270"/>
    </row>
    <row r="517" ht="15.75" customHeight="1">
      <c r="A517" s="270"/>
      <c r="B517" s="270"/>
      <c r="C517" s="270"/>
      <c r="D517" s="270"/>
      <c r="E517" s="270"/>
      <c r="F517" s="270"/>
      <c r="G517" s="270"/>
      <c r="H517" s="270"/>
      <c r="I517" s="270"/>
      <c r="J517" s="270"/>
      <c r="K517" s="270"/>
      <c r="L517" s="270"/>
      <c r="M517" s="270"/>
      <c r="N517" s="270"/>
      <c r="O517" s="270"/>
      <c r="P517" s="270"/>
      <c r="Q517" s="270"/>
      <c r="R517" s="270"/>
      <c r="S517" s="270"/>
      <c r="T517" s="270"/>
      <c r="U517" s="270"/>
      <c r="V517" s="270"/>
      <c r="W517" s="270"/>
      <c r="X517" s="270"/>
      <c r="Y517" s="270"/>
      <c r="Z517" s="270"/>
    </row>
    <row r="518" ht="15.75" customHeight="1">
      <c r="A518" s="270"/>
      <c r="B518" s="270"/>
      <c r="C518" s="270"/>
      <c r="D518" s="270"/>
      <c r="E518" s="270"/>
      <c r="F518" s="270"/>
      <c r="G518" s="270"/>
      <c r="H518" s="270"/>
      <c r="I518" s="270"/>
      <c r="J518" s="270"/>
      <c r="K518" s="270"/>
      <c r="L518" s="270"/>
      <c r="M518" s="270"/>
      <c r="N518" s="270"/>
      <c r="O518" s="270"/>
      <c r="P518" s="270"/>
      <c r="Q518" s="270"/>
      <c r="R518" s="270"/>
      <c r="S518" s="270"/>
      <c r="T518" s="270"/>
      <c r="U518" s="270"/>
      <c r="V518" s="270"/>
      <c r="W518" s="270"/>
      <c r="X518" s="270"/>
      <c r="Y518" s="270"/>
      <c r="Z518" s="270"/>
    </row>
    <row r="519" ht="15.75" customHeight="1">
      <c r="A519" s="270"/>
      <c r="B519" s="270"/>
      <c r="C519" s="270"/>
      <c r="D519" s="270"/>
      <c r="E519" s="270"/>
      <c r="F519" s="270"/>
      <c r="G519" s="270"/>
      <c r="H519" s="270"/>
      <c r="I519" s="270"/>
      <c r="J519" s="270"/>
      <c r="K519" s="270"/>
      <c r="L519" s="270"/>
      <c r="M519" s="270"/>
      <c r="N519" s="270"/>
      <c r="O519" s="270"/>
      <c r="P519" s="270"/>
      <c r="Q519" s="270"/>
      <c r="R519" s="270"/>
      <c r="S519" s="270"/>
      <c r="T519" s="270"/>
      <c r="U519" s="270"/>
      <c r="V519" s="270"/>
      <c r="W519" s="270"/>
      <c r="X519" s="270"/>
      <c r="Y519" s="270"/>
      <c r="Z519" s="270"/>
    </row>
    <row r="520" ht="15.75" customHeight="1">
      <c r="A520" s="270"/>
      <c r="B520" s="270"/>
      <c r="C520" s="270"/>
      <c r="D520" s="270"/>
      <c r="E520" s="270"/>
      <c r="F520" s="270"/>
      <c r="G520" s="270"/>
      <c r="H520" s="270"/>
      <c r="I520" s="270"/>
      <c r="J520" s="270"/>
      <c r="K520" s="270"/>
      <c r="L520" s="270"/>
      <c r="M520" s="270"/>
      <c r="N520" s="270"/>
      <c r="O520" s="270"/>
      <c r="P520" s="270"/>
      <c r="Q520" s="270"/>
      <c r="R520" s="270"/>
      <c r="S520" s="270"/>
      <c r="T520" s="270"/>
      <c r="U520" s="270"/>
      <c r="V520" s="270"/>
      <c r="W520" s="270"/>
      <c r="X520" s="270"/>
      <c r="Y520" s="270"/>
      <c r="Z520" s="270"/>
    </row>
    <row r="521" ht="15.75" customHeight="1">
      <c r="A521" s="270"/>
      <c r="B521" s="270"/>
      <c r="C521" s="270"/>
      <c r="D521" s="270"/>
      <c r="E521" s="270"/>
      <c r="F521" s="270"/>
      <c r="G521" s="270"/>
      <c r="H521" s="270"/>
      <c r="I521" s="270"/>
      <c r="J521" s="270"/>
      <c r="K521" s="270"/>
      <c r="L521" s="270"/>
      <c r="M521" s="270"/>
      <c r="N521" s="270"/>
      <c r="O521" s="270"/>
      <c r="P521" s="270"/>
      <c r="Q521" s="270"/>
      <c r="R521" s="270"/>
      <c r="S521" s="270"/>
      <c r="T521" s="270"/>
      <c r="U521" s="270"/>
      <c r="V521" s="270"/>
      <c r="W521" s="270"/>
      <c r="X521" s="270"/>
      <c r="Y521" s="270"/>
      <c r="Z521" s="270"/>
    </row>
    <row r="522" ht="15.75" customHeight="1">
      <c r="A522" s="270"/>
      <c r="B522" s="270"/>
      <c r="C522" s="270"/>
      <c r="D522" s="270"/>
      <c r="E522" s="270"/>
      <c r="F522" s="270"/>
      <c r="G522" s="270"/>
      <c r="H522" s="270"/>
      <c r="I522" s="270"/>
      <c r="J522" s="270"/>
      <c r="K522" s="270"/>
      <c r="L522" s="270"/>
      <c r="M522" s="270"/>
      <c r="N522" s="270"/>
      <c r="O522" s="270"/>
      <c r="P522" s="270"/>
      <c r="Q522" s="270"/>
      <c r="R522" s="270"/>
      <c r="S522" s="270"/>
      <c r="T522" s="270"/>
      <c r="U522" s="270"/>
      <c r="V522" s="270"/>
      <c r="W522" s="270"/>
      <c r="X522" s="270"/>
      <c r="Y522" s="270"/>
      <c r="Z522" s="270"/>
    </row>
    <row r="523" ht="15.75" customHeight="1">
      <c r="A523" s="270"/>
      <c r="B523" s="270"/>
      <c r="C523" s="270"/>
      <c r="D523" s="270"/>
      <c r="E523" s="270"/>
      <c r="F523" s="270"/>
      <c r="G523" s="270"/>
      <c r="H523" s="270"/>
      <c r="I523" s="270"/>
      <c r="J523" s="270"/>
      <c r="K523" s="270"/>
      <c r="L523" s="270"/>
      <c r="M523" s="270"/>
      <c r="N523" s="270"/>
      <c r="O523" s="270"/>
      <c r="P523" s="270"/>
      <c r="Q523" s="270"/>
      <c r="R523" s="270"/>
      <c r="S523" s="270"/>
      <c r="T523" s="270"/>
      <c r="U523" s="270"/>
      <c r="V523" s="270"/>
      <c r="W523" s="270"/>
      <c r="X523" s="270"/>
      <c r="Y523" s="270"/>
      <c r="Z523" s="270"/>
    </row>
    <row r="524" ht="15.75" customHeight="1">
      <c r="A524" s="270"/>
      <c r="B524" s="270"/>
      <c r="C524" s="270"/>
      <c r="D524" s="270"/>
      <c r="E524" s="270"/>
      <c r="F524" s="270"/>
      <c r="G524" s="270"/>
      <c r="H524" s="270"/>
      <c r="I524" s="270"/>
      <c r="J524" s="270"/>
      <c r="K524" s="270"/>
      <c r="L524" s="270"/>
      <c r="M524" s="270"/>
      <c r="N524" s="270"/>
      <c r="O524" s="270"/>
      <c r="P524" s="270"/>
      <c r="Q524" s="270"/>
      <c r="R524" s="270"/>
      <c r="S524" s="270"/>
      <c r="T524" s="270"/>
      <c r="U524" s="270"/>
      <c r="V524" s="270"/>
      <c r="W524" s="270"/>
      <c r="X524" s="270"/>
      <c r="Y524" s="270"/>
      <c r="Z524" s="270"/>
    </row>
    <row r="525" ht="15.75" customHeight="1">
      <c r="A525" s="270"/>
      <c r="B525" s="270"/>
      <c r="C525" s="270"/>
      <c r="D525" s="270"/>
      <c r="E525" s="270"/>
      <c r="F525" s="270"/>
      <c r="G525" s="270"/>
      <c r="H525" s="270"/>
      <c r="I525" s="270"/>
      <c r="J525" s="270"/>
      <c r="K525" s="270"/>
      <c r="L525" s="270"/>
      <c r="M525" s="270"/>
      <c r="N525" s="270"/>
      <c r="O525" s="270"/>
      <c r="P525" s="270"/>
      <c r="Q525" s="270"/>
      <c r="R525" s="270"/>
      <c r="S525" s="270"/>
      <c r="T525" s="270"/>
      <c r="U525" s="270"/>
      <c r="V525" s="270"/>
      <c r="W525" s="270"/>
      <c r="X525" s="270"/>
      <c r="Y525" s="270"/>
      <c r="Z525" s="270"/>
    </row>
    <row r="526" ht="15.75" customHeight="1">
      <c r="A526" s="270"/>
      <c r="B526" s="270"/>
      <c r="C526" s="270"/>
      <c r="D526" s="270"/>
      <c r="E526" s="270"/>
      <c r="F526" s="270"/>
      <c r="G526" s="270"/>
      <c r="H526" s="270"/>
      <c r="I526" s="270"/>
      <c r="J526" s="270"/>
      <c r="K526" s="270"/>
      <c r="L526" s="270"/>
      <c r="M526" s="270"/>
      <c r="N526" s="270"/>
      <c r="O526" s="270"/>
      <c r="P526" s="270"/>
      <c r="Q526" s="270"/>
      <c r="R526" s="270"/>
      <c r="S526" s="270"/>
      <c r="T526" s="270"/>
      <c r="U526" s="270"/>
      <c r="V526" s="270"/>
      <c r="W526" s="270"/>
      <c r="X526" s="270"/>
      <c r="Y526" s="270"/>
      <c r="Z526" s="270"/>
    </row>
    <row r="527" ht="15.75" customHeight="1">
      <c r="A527" s="270"/>
      <c r="B527" s="270"/>
      <c r="C527" s="270"/>
      <c r="D527" s="270"/>
      <c r="E527" s="270"/>
      <c r="F527" s="270"/>
      <c r="G527" s="270"/>
      <c r="H527" s="270"/>
      <c r="I527" s="270"/>
      <c r="J527" s="270"/>
      <c r="K527" s="270"/>
      <c r="L527" s="270"/>
      <c r="M527" s="270"/>
      <c r="N527" s="270"/>
      <c r="O527" s="270"/>
      <c r="P527" s="270"/>
      <c r="Q527" s="270"/>
      <c r="R527" s="270"/>
      <c r="S527" s="270"/>
      <c r="T527" s="270"/>
      <c r="U527" s="270"/>
      <c r="V527" s="270"/>
      <c r="W527" s="270"/>
      <c r="X527" s="270"/>
      <c r="Y527" s="270"/>
      <c r="Z527" s="270"/>
    </row>
    <row r="528" ht="15.75" customHeight="1">
      <c r="A528" s="270"/>
      <c r="B528" s="270"/>
      <c r="C528" s="270"/>
      <c r="D528" s="270"/>
      <c r="E528" s="270"/>
      <c r="F528" s="270"/>
      <c r="G528" s="270"/>
      <c r="H528" s="270"/>
      <c r="I528" s="270"/>
      <c r="J528" s="270"/>
      <c r="K528" s="270"/>
      <c r="L528" s="270"/>
      <c r="M528" s="270"/>
      <c r="N528" s="270"/>
      <c r="O528" s="270"/>
      <c r="P528" s="270"/>
      <c r="Q528" s="270"/>
      <c r="R528" s="270"/>
      <c r="S528" s="270"/>
      <c r="T528" s="270"/>
      <c r="U528" s="270"/>
      <c r="V528" s="270"/>
      <c r="W528" s="270"/>
      <c r="X528" s="270"/>
      <c r="Y528" s="270"/>
      <c r="Z528" s="270"/>
    </row>
    <row r="529" ht="15.75" customHeight="1">
      <c r="A529" s="270"/>
      <c r="B529" s="270"/>
      <c r="C529" s="270"/>
      <c r="D529" s="270"/>
      <c r="E529" s="270"/>
      <c r="F529" s="270"/>
      <c r="G529" s="270"/>
      <c r="H529" s="270"/>
      <c r="I529" s="270"/>
      <c r="J529" s="270"/>
      <c r="K529" s="270"/>
      <c r="L529" s="270"/>
      <c r="M529" s="270"/>
      <c r="N529" s="270"/>
      <c r="O529" s="270"/>
      <c r="P529" s="270"/>
      <c r="Q529" s="270"/>
      <c r="R529" s="270"/>
      <c r="S529" s="270"/>
      <c r="T529" s="270"/>
      <c r="U529" s="270"/>
      <c r="V529" s="270"/>
      <c r="W529" s="270"/>
      <c r="X529" s="270"/>
      <c r="Y529" s="270"/>
      <c r="Z529" s="270"/>
    </row>
    <row r="530" ht="15.75" customHeight="1">
      <c r="A530" s="270"/>
      <c r="B530" s="270"/>
      <c r="C530" s="270"/>
      <c r="D530" s="270"/>
      <c r="E530" s="270"/>
      <c r="F530" s="270"/>
      <c r="G530" s="270"/>
      <c r="H530" s="270"/>
      <c r="I530" s="270"/>
      <c r="J530" s="270"/>
      <c r="K530" s="270"/>
      <c r="L530" s="270"/>
      <c r="M530" s="270"/>
      <c r="N530" s="270"/>
      <c r="O530" s="270"/>
      <c r="P530" s="270"/>
      <c r="Q530" s="270"/>
      <c r="R530" s="270"/>
      <c r="S530" s="270"/>
      <c r="T530" s="270"/>
      <c r="U530" s="270"/>
      <c r="V530" s="270"/>
      <c r="W530" s="270"/>
      <c r="X530" s="270"/>
      <c r="Y530" s="270"/>
      <c r="Z530" s="270"/>
    </row>
    <row r="531" ht="15.75" customHeight="1">
      <c r="A531" s="270"/>
      <c r="B531" s="270"/>
      <c r="C531" s="270"/>
      <c r="D531" s="270"/>
      <c r="E531" s="270"/>
      <c r="F531" s="270"/>
      <c r="G531" s="270"/>
      <c r="H531" s="270"/>
      <c r="I531" s="270"/>
      <c r="J531" s="270"/>
      <c r="K531" s="270"/>
      <c r="L531" s="270"/>
      <c r="M531" s="270"/>
      <c r="N531" s="270"/>
      <c r="O531" s="270"/>
      <c r="P531" s="270"/>
      <c r="Q531" s="270"/>
      <c r="R531" s="270"/>
      <c r="S531" s="270"/>
      <c r="T531" s="270"/>
      <c r="U531" s="270"/>
      <c r="V531" s="270"/>
      <c r="W531" s="270"/>
      <c r="X531" s="270"/>
      <c r="Y531" s="270"/>
      <c r="Z531" s="270"/>
    </row>
    <row r="532" ht="15.75" customHeight="1">
      <c r="A532" s="270"/>
      <c r="B532" s="270"/>
      <c r="C532" s="270"/>
      <c r="D532" s="270"/>
      <c r="E532" s="270"/>
      <c r="F532" s="270"/>
      <c r="G532" s="270"/>
      <c r="H532" s="270"/>
      <c r="I532" s="270"/>
      <c r="J532" s="270"/>
      <c r="K532" s="270"/>
      <c r="L532" s="270"/>
      <c r="M532" s="270"/>
      <c r="N532" s="270"/>
      <c r="O532" s="270"/>
      <c r="P532" s="270"/>
      <c r="Q532" s="270"/>
      <c r="R532" s="270"/>
      <c r="S532" s="270"/>
      <c r="T532" s="270"/>
      <c r="U532" s="270"/>
      <c r="V532" s="270"/>
      <c r="W532" s="270"/>
      <c r="X532" s="270"/>
      <c r="Y532" s="270"/>
      <c r="Z532" s="270"/>
    </row>
    <row r="533" ht="15.75" customHeight="1">
      <c r="A533" s="270"/>
      <c r="B533" s="270"/>
      <c r="C533" s="270"/>
      <c r="D533" s="270"/>
      <c r="E533" s="270"/>
      <c r="F533" s="270"/>
      <c r="G533" s="270"/>
      <c r="H533" s="270"/>
      <c r="I533" s="270"/>
      <c r="J533" s="270"/>
      <c r="K533" s="270"/>
      <c r="L533" s="270"/>
      <c r="M533" s="270"/>
      <c r="N533" s="270"/>
      <c r="O533" s="270"/>
      <c r="P533" s="270"/>
      <c r="Q533" s="270"/>
      <c r="R533" s="270"/>
      <c r="S533" s="270"/>
      <c r="T533" s="270"/>
      <c r="U533" s="270"/>
      <c r="V533" s="270"/>
      <c r="W533" s="270"/>
      <c r="X533" s="270"/>
      <c r="Y533" s="270"/>
      <c r="Z533" s="270"/>
    </row>
    <row r="534" ht="15.75" customHeight="1">
      <c r="A534" s="270"/>
      <c r="B534" s="270"/>
      <c r="C534" s="270"/>
      <c r="D534" s="270"/>
      <c r="E534" s="270"/>
      <c r="F534" s="270"/>
      <c r="G534" s="270"/>
      <c r="H534" s="270"/>
      <c r="I534" s="270"/>
      <c r="J534" s="270"/>
      <c r="K534" s="270"/>
      <c r="L534" s="270"/>
      <c r="M534" s="270"/>
      <c r="N534" s="270"/>
      <c r="O534" s="270"/>
      <c r="P534" s="270"/>
      <c r="Q534" s="270"/>
      <c r="R534" s="270"/>
      <c r="S534" s="270"/>
      <c r="T534" s="270"/>
      <c r="U534" s="270"/>
      <c r="V534" s="270"/>
      <c r="W534" s="270"/>
      <c r="X534" s="270"/>
      <c r="Y534" s="270"/>
      <c r="Z534" s="270"/>
    </row>
    <row r="535" ht="15.75" customHeight="1">
      <c r="A535" s="270"/>
      <c r="B535" s="270"/>
      <c r="C535" s="270"/>
      <c r="D535" s="270"/>
      <c r="E535" s="270"/>
      <c r="F535" s="270"/>
      <c r="G535" s="270"/>
      <c r="H535" s="270"/>
      <c r="I535" s="270"/>
      <c r="J535" s="270"/>
      <c r="K535" s="270"/>
      <c r="L535" s="270"/>
      <c r="M535" s="270"/>
      <c r="N535" s="270"/>
      <c r="O535" s="270"/>
      <c r="P535" s="270"/>
      <c r="Q535" s="270"/>
      <c r="R535" s="270"/>
      <c r="S535" s="270"/>
      <c r="T535" s="270"/>
      <c r="U535" s="270"/>
      <c r="V535" s="270"/>
      <c r="W535" s="270"/>
      <c r="X535" s="270"/>
      <c r="Y535" s="270"/>
      <c r="Z535" s="270"/>
    </row>
    <row r="536" ht="15.75" customHeight="1">
      <c r="A536" s="270"/>
      <c r="B536" s="270"/>
      <c r="C536" s="270"/>
      <c r="D536" s="270"/>
      <c r="E536" s="270"/>
      <c r="F536" s="270"/>
      <c r="G536" s="270"/>
      <c r="H536" s="270"/>
      <c r="I536" s="270"/>
      <c r="J536" s="270"/>
      <c r="K536" s="270"/>
      <c r="L536" s="270"/>
      <c r="M536" s="270"/>
      <c r="N536" s="270"/>
      <c r="O536" s="270"/>
      <c r="P536" s="270"/>
      <c r="Q536" s="270"/>
      <c r="R536" s="270"/>
      <c r="S536" s="270"/>
      <c r="T536" s="270"/>
      <c r="U536" s="270"/>
      <c r="V536" s="270"/>
      <c r="W536" s="270"/>
      <c r="X536" s="270"/>
      <c r="Y536" s="270"/>
      <c r="Z536" s="270"/>
    </row>
    <row r="537" ht="15.75" customHeight="1">
      <c r="A537" s="270"/>
      <c r="B537" s="270"/>
      <c r="C537" s="270"/>
      <c r="D537" s="270"/>
      <c r="E537" s="270"/>
      <c r="F537" s="270"/>
      <c r="G537" s="270"/>
      <c r="H537" s="270"/>
      <c r="I537" s="270"/>
      <c r="J537" s="270"/>
      <c r="K537" s="270"/>
      <c r="L537" s="270"/>
      <c r="M537" s="270"/>
      <c r="N537" s="270"/>
      <c r="O537" s="270"/>
      <c r="P537" s="270"/>
      <c r="Q537" s="270"/>
      <c r="R537" s="270"/>
      <c r="S537" s="270"/>
      <c r="T537" s="270"/>
      <c r="U537" s="270"/>
      <c r="V537" s="270"/>
      <c r="W537" s="270"/>
      <c r="X537" s="270"/>
      <c r="Y537" s="270"/>
      <c r="Z537" s="270"/>
    </row>
    <row r="538" ht="15.75" customHeight="1">
      <c r="A538" s="270"/>
      <c r="B538" s="270"/>
      <c r="C538" s="270"/>
      <c r="D538" s="270"/>
      <c r="E538" s="270"/>
      <c r="F538" s="270"/>
      <c r="G538" s="270"/>
      <c r="H538" s="270"/>
      <c r="I538" s="270"/>
      <c r="J538" s="270"/>
      <c r="K538" s="270"/>
      <c r="L538" s="270"/>
      <c r="M538" s="270"/>
      <c r="N538" s="270"/>
      <c r="O538" s="270"/>
      <c r="P538" s="270"/>
      <c r="Q538" s="270"/>
      <c r="R538" s="270"/>
      <c r="S538" s="270"/>
      <c r="T538" s="270"/>
      <c r="U538" s="270"/>
      <c r="V538" s="270"/>
      <c r="W538" s="270"/>
      <c r="X538" s="270"/>
      <c r="Y538" s="270"/>
      <c r="Z538" s="270"/>
    </row>
    <row r="539" ht="15.75" customHeight="1">
      <c r="A539" s="270"/>
      <c r="B539" s="270"/>
      <c r="C539" s="270"/>
      <c r="D539" s="270"/>
      <c r="E539" s="270"/>
      <c r="F539" s="270"/>
      <c r="G539" s="270"/>
      <c r="H539" s="270"/>
      <c r="I539" s="270"/>
      <c r="J539" s="270"/>
      <c r="K539" s="270"/>
      <c r="L539" s="270"/>
      <c r="M539" s="270"/>
      <c r="N539" s="270"/>
      <c r="O539" s="270"/>
      <c r="P539" s="270"/>
      <c r="Q539" s="270"/>
      <c r="R539" s="270"/>
      <c r="S539" s="270"/>
      <c r="T539" s="270"/>
      <c r="U539" s="270"/>
      <c r="V539" s="270"/>
      <c r="W539" s="270"/>
      <c r="X539" s="270"/>
      <c r="Y539" s="270"/>
      <c r="Z539" s="270"/>
    </row>
    <row r="540" ht="15.75" customHeight="1">
      <c r="A540" s="270"/>
      <c r="B540" s="270"/>
      <c r="C540" s="270"/>
      <c r="D540" s="270"/>
      <c r="E540" s="270"/>
      <c r="F540" s="270"/>
      <c r="G540" s="270"/>
      <c r="H540" s="270"/>
      <c r="I540" s="270"/>
      <c r="J540" s="270"/>
      <c r="K540" s="270"/>
      <c r="L540" s="270"/>
      <c r="M540" s="270"/>
      <c r="N540" s="270"/>
      <c r="O540" s="270"/>
      <c r="P540" s="270"/>
      <c r="Q540" s="270"/>
      <c r="R540" s="270"/>
      <c r="S540" s="270"/>
      <c r="T540" s="270"/>
      <c r="U540" s="270"/>
      <c r="V540" s="270"/>
      <c r="W540" s="270"/>
      <c r="X540" s="270"/>
      <c r="Y540" s="270"/>
      <c r="Z540" s="270"/>
    </row>
    <row r="541" ht="15.75" customHeight="1">
      <c r="A541" s="270"/>
      <c r="B541" s="270"/>
      <c r="C541" s="270"/>
      <c r="D541" s="270"/>
      <c r="E541" s="270"/>
      <c r="F541" s="270"/>
      <c r="G541" s="270"/>
      <c r="H541" s="270"/>
      <c r="I541" s="270"/>
      <c r="J541" s="270"/>
      <c r="K541" s="270"/>
      <c r="L541" s="270"/>
      <c r="M541" s="270"/>
      <c r="N541" s="270"/>
      <c r="O541" s="270"/>
      <c r="P541" s="270"/>
      <c r="Q541" s="270"/>
      <c r="R541" s="270"/>
      <c r="S541" s="270"/>
      <c r="T541" s="270"/>
      <c r="U541" s="270"/>
      <c r="V541" s="270"/>
      <c r="W541" s="270"/>
      <c r="X541" s="270"/>
      <c r="Y541" s="270"/>
      <c r="Z541" s="270"/>
    </row>
    <row r="542" ht="15.75" customHeight="1">
      <c r="A542" s="270"/>
      <c r="B542" s="270"/>
      <c r="C542" s="270"/>
      <c r="D542" s="270"/>
      <c r="E542" s="270"/>
      <c r="F542" s="270"/>
      <c r="G542" s="270"/>
      <c r="H542" s="270"/>
      <c r="I542" s="270"/>
      <c r="J542" s="270"/>
      <c r="K542" s="270"/>
      <c r="L542" s="270"/>
      <c r="M542" s="270"/>
      <c r="N542" s="270"/>
      <c r="O542" s="270"/>
      <c r="P542" s="270"/>
      <c r="Q542" s="270"/>
      <c r="R542" s="270"/>
      <c r="S542" s="270"/>
      <c r="T542" s="270"/>
      <c r="U542" s="270"/>
      <c r="V542" s="270"/>
      <c r="W542" s="270"/>
      <c r="X542" s="270"/>
      <c r="Y542" s="270"/>
      <c r="Z542" s="270"/>
    </row>
    <row r="543" ht="15.75" customHeight="1">
      <c r="A543" s="270"/>
      <c r="B543" s="270"/>
      <c r="C543" s="270"/>
      <c r="D543" s="270"/>
      <c r="E543" s="270"/>
      <c r="F543" s="270"/>
      <c r="G543" s="270"/>
      <c r="H543" s="270"/>
      <c r="I543" s="270"/>
      <c r="J543" s="270"/>
      <c r="K543" s="270"/>
      <c r="L543" s="270"/>
      <c r="M543" s="270"/>
      <c r="N543" s="270"/>
      <c r="O543" s="270"/>
      <c r="P543" s="270"/>
      <c r="Q543" s="270"/>
      <c r="R543" s="270"/>
      <c r="S543" s="270"/>
      <c r="T543" s="270"/>
      <c r="U543" s="270"/>
      <c r="V543" s="270"/>
      <c r="W543" s="270"/>
      <c r="X543" s="270"/>
      <c r="Y543" s="270"/>
      <c r="Z543" s="270"/>
    </row>
    <row r="544" ht="15.75" customHeight="1">
      <c r="A544" s="270"/>
      <c r="B544" s="270"/>
      <c r="C544" s="270"/>
      <c r="D544" s="270"/>
      <c r="E544" s="270"/>
      <c r="F544" s="270"/>
      <c r="G544" s="270"/>
      <c r="H544" s="270"/>
      <c r="I544" s="270"/>
      <c r="J544" s="270"/>
      <c r="K544" s="270"/>
      <c r="L544" s="270"/>
      <c r="M544" s="270"/>
      <c r="N544" s="270"/>
      <c r="O544" s="270"/>
      <c r="P544" s="270"/>
      <c r="Q544" s="270"/>
      <c r="R544" s="270"/>
      <c r="S544" s="270"/>
      <c r="T544" s="270"/>
      <c r="U544" s="270"/>
      <c r="V544" s="270"/>
      <c r="W544" s="270"/>
      <c r="X544" s="270"/>
      <c r="Y544" s="270"/>
      <c r="Z544" s="270"/>
    </row>
    <row r="545" ht="15.75" customHeight="1">
      <c r="A545" s="270"/>
      <c r="B545" s="270"/>
      <c r="C545" s="270"/>
      <c r="D545" s="270"/>
      <c r="E545" s="270"/>
      <c r="F545" s="270"/>
      <c r="G545" s="270"/>
      <c r="H545" s="270"/>
      <c r="I545" s="270"/>
      <c r="J545" s="270"/>
      <c r="K545" s="270"/>
      <c r="L545" s="270"/>
      <c r="M545" s="270"/>
      <c r="N545" s="270"/>
      <c r="O545" s="270"/>
      <c r="P545" s="270"/>
      <c r="Q545" s="270"/>
      <c r="R545" s="270"/>
      <c r="S545" s="270"/>
      <c r="T545" s="270"/>
      <c r="U545" s="270"/>
      <c r="V545" s="270"/>
      <c r="W545" s="270"/>
      <c r="X545" s="270"/>
      <c r="Y545" s="270"/>
      <c r="Z545" s="270"/>
    </row>
    <row r="546" ht="15.75" customHeight="1">
      <c r="A546" s="270"/>
      <c r="B546" s="270"/>
      <c r="C546" s="270"/>
      <c r="D546" s="270"/>
      <c r="E546" s="270"/>
      <c r="F546" s="270"/>
      <c r="G546" s="270"/>
      <c r="H546" s="270"/>
      <c r="I546" s="270"/>
      <c r="J546" s="270"/>
      <c r="K546" s="270"/>
      <c r="L546" s="270"/>
      <c r="M546" s="270"/>
      <c r="N546" s="270"/>
      <c r="O546" s="270"/>
      <c r="P546" s="270"/>
      <c r="Q546" s="270"/>
      <c r="R546" s="270"/>
      <c r="S546" s="270"/>
      <c r="T546" s="270"/>
      <c r="U546" s="270"/>
      <c r="V546" s="270"/>
      <c r="W546" s="270"/>
      <c r="X546" s="270"/>
      <c r="Y546" s="270"/>
      <c r="Z546" s="270"/>
    </row>
    <row r="547" ht="15.75" customHeight="1">
      <c r="A547" s="270"/>
      <c r="B547" s="270"/>
      <c r="C547" s="270"/>
      <c r="D547" s="270"/>
      <c r="E547" s="270"/>
      <c r="F547" s="270"/>
      <c r="G547" s="270"/>
      <c r="H547" s="270"/>
      <c r="I547" s="270"/>
      <c r="J547" s="270"/>
      <c r="K547" s="270"/>
      <c r="L547" s="270"/>
      <c r="M547" s="270"/>
      <c r="N547" s="270"/>
      <c r="O547" s="270"/>
      <c r="P547" s="270"/>
      <c r="Q547" s="270"/>
      <c r="R547" s="270"/>
      <c r="S547" s="270"/>
      <c r="T547" s="270"/>
      <c r="U547" s="270"/>
      <c r="V547" s="270"/>
      <c r="W547" s="270"/>
      <c r="X547" s="270"/>
      <c r="Y547" s="270"/>
      <c r="Z547" s="270"/>
    </row>
    <row r="548" ht="15.75" customHeight="1">
      <c r="A548" s="270"/>
      <c r="B548" s="270"/>
      <c r="C548" s="270"/>
      <c r="D548" s="270"/>
      <c r="E548" s="270"/>
      <c r="F548" s="270"/>
      <c r="G548" s="270"/>
      <c r="H548" s="270"/>
      <c r="I548" s="270"/>
      <c r="J548" s="270"/>
      <c r="K548" s="270"/>
      <c r="L548" s="270"/>
      <c r="M548" s="270"/>
      <c r="N548" s="270"/>
      <c r="O548" s="270"/>
      <c r="P548" s="270"/>
      <c r="Q548" s="270"/>
      <c r="R548" s="270"/>
      <c r="S548" s="270"/>
      <c r="T548" s="270"/>
      <c r="U548" s="270"/>
      <c r="V548" s="270"/>
      <c r="W548" s="270"/>
      <c r="X548" s="270"/>
      <c r="Y548" s="270"/>
      <c r="Z548" s="270"/>
    </row>
    <row r="549" ht="15.75" customHeight="1">
      <c r="A549" s="270"/>
      <c r="B549" s="270"/>
      <c r="C549" s="270"/>
      <c r="D549" s="270"/>
      <c r="E549" s="270"/>
      <c r="F549" s="270"/>
      <c r="G549" s="270"/>
      <c r="H549" s="270"/>
      <c r="I549" s="270"/>
      <c r="J549" s="270"/>
      <c r="K549" s="270"/>
      <c r="L549" s="270"/>
      <c r="M549" s="270"/>
      <c r="N549" s="270"/>
      <c r="O549" s="270"/>
      <c r="P549" s="270"/>
      <c r="Q549" s="270"/>
      <c r="R549" s="270"/>
      <c r="S549" s="270"/>
      <c r="T549" s="270"/>
      <c r="U549" s="270"/>
      <c r="V549" s="270"/>
      <c r="W549" s="270"/>
      <c r="X549" s="270"/>
      <c r="Y549" s="270"/>
      <c r="Z549" s="270"/>
    </row>
    <row r="550" ht="15.75" customHeight="1">
      <c r="A550" s="270"/>
      <c r="B550" s="270"/>
      <c r="C550" s="270"/>
      <c r="D550" s="270"/>
      <c r="E550" s="270"/>
      <c r="F550" s="270"/>
      <c r="G550" s="270"/>
      <c r="H550" s="270"/>
      <c r="I550" s="270"/>
      <c r="J550" s="270"/>
      <c r="K550" s="270"/>
      <c r="L550" s="270"/>
      <c r="M550" s="270"/>
      <c r="N550" s="270"/>
      <c r="O550" s="270"/>
      <c r="P550" s="270"/>
      <c r="Q550" s="270"/>
      <c r="R550" s="270"/>
      <c r="S550" s="270"/>
      <c r="T550" s="270"/>
      <c r="U550" s="270"/>
      <c r="V550" s="270"/>
      <c r="W550" s="270"/>
      <c r="X550" s="270"/>
      <c r="Y550" s="270"/>
      <c r="Z550" s="270"/>
    </row>
    <row r="551" ht="15.75" customHeight="1">
      <c r="A551" s="270"/>
      <c r="B551" s="270"/>
      <c r="C551" s="270"/>
      <c r="D551" s="270"/>
      <c r="E551" s="270"/>
      <c r="F551" s="270"/>
      <c r="G551" s="270"/>
      <c r="H551" s="270"/>
      <c r="I551" s="270"/>
      <c r="J551" s="270"/>
      <c r="K551" s="270"/>
      <c r="L551" s="270"/>
      <c r="M551" s="270"/>
      <c r="N551" s="270"/>
      <c r="O551" s="270"/>
      <c r="P551" s="270"/>
      <c r="Q551" s="270"/>
      <c r="R551" s="270"/>
      <c r="S551" s="270"/>
      <c r="T551" s="270"/>
      <c r="U551" s="270"/>
      <c r="V551" s="270"/>
      <c r="W551" s="270"/>
      <c r="X551" s="270"/>
      <c r="Y551" s="270"/>
      <c r="Z551" s="270"/>
    </row>
    <row r="552" ht="15.75" customHeight="1">
      <c r="A552" s="270"/>
      <c r="B552" s="270"/>
      <c r="C552" s="270"/>
      <c r="D552" s="270"/>
      <c r="E552" s="270"/>
      <c r="F552" s="270"/>
      <c r="G552" s="270"/>
      <c r="H552" s="270"/>
      <c r="I552" s="270"/>
      <c r="J552" s="270"/>
      <c r="K552" s="270"/>
      <c r="L552" s="270"/>
      <c r="M552" s="270"/>
      <c r="N552" s="270"/>
      <c r="O552" s="270"/>
      <c r="P552" s="270"/>
      <c r="Q552" s="270"/>
      <c r="R552" s="270"/>
      <c r="S552" s="270"/>
      <c r="T552" s="270"/>
      <c r="U552" s="270"/>
      <c r="V552" s="270"/>
      <c r="W552" s="270"/>
      <c r="X552" s="270"/>
      <c r="Y552" s="270"/>
      <c r="Z552" s="270"/>
    </row>
    <row r="553" ht="15.75" customHeight="1">
      <c r="A553" s="270"/>
      <c r="B553" s="270"/>
      <c r="C553" s="270"/>
      <c r="D553" s="270"/>
      <c r="E553" s="270"/>
      <c r="F553" s="270"/>
      <c r="G553" s="270"/>
      <c r="H553" s="270"/>
      <c r="I553" s="270"/>
      <c r="J553" s="270"/>
      <c r="K553" s="270"/>
      <c r="L553" s="270"/>
      <c r="M553" s="270"/>
      <c r="N553" s="270"/>
      <c r="O553" s="270"/>
      <c r="P553" s="270"/>
      <c r="Q553" s="270"/>
      <c r="R553" s="270"/>
      <c r="S553" s="270"/>
      <c r="T553" s="270"/>
      <c r="U553" s="270"/>
      <c r="V553" s="270"/>
      <c r="W553" s="270"/>
      <c r="X553" s="270"/>
      <c r="Y553" s="270"/>
      <c r="Z553" s="270"/>
    </row>
    <row r="554" ht="15.75" customHeight="1">
      <c r="A554" s="270"/>
      <c r="B554" s="270"/>
      <c r="C554" s="270"/>
      <c r="D554" s="270"/>
      <c r="E554" s="270"/>
      <c r="F554" s="270"/>
      <c r="G554" s="270"/>
      <c r="H554" s="270"/>
      <c r="I554" s="270"/>
      <c r="J554" s="270"/>
      <c r="K554" s="270"/>
      <c r="L554" s="270"/>
      <c r="M554" s="270"/>
      <c r="N554" s="270"/>
      <c r="O554" s="270"/>
      <c r="P554" s="270"/>
      <c r="Q554" s="270"/>
      <c r="R554" s="270"/>
      <c r="S554" s="270"/>
      <c r="T554" s="270"/>
      <c r="U554" s="270"/>
      <c r="V554" s="270"/>
      <c r="W554" s="270"/>
      <c r="X554" s="270"/>
      <c r="Y554" s="270"/>
      <c r="Z554" s="270"/>
    </row>
    <row r="555" ht="15.75" customHeight="1">
      <c r="A555" s="270"/>
      <c r="B555" s="270"/>
      <c r="C555" s="270"/>
      <c r="D555" s="270"/>
      <c r="E555" s="270"/>
      <c r="F555" s="270"/>
      <c r="G555" s="270"/>
      <c r="H555" s="270"/>
      <c r="I555" s="270"/>
      <c r="J555" s="270"/>
      <c r="K555" s="270"/>
      <c r="L555" s="270"/>
      <c r="M555" s="270"/>
      <c r="N555" s="270"/>
      <c r="O555" s="270"/>
      <c r="P555" s="270"/>
      <c r="Q555" s="270"/>
      <c r="R555" s="270"/>
      <c r="S555" s="270"/>
      <c r="T555" s="270"/>
      <c r="U555" s="270"/>
      <c r="V555" s="270"/>
      <c r="W555" s="270"/>
      <c r="X555" s="270"/>
      <c r="Y555" s="270"/>
      <c r="Z555" s="270"/>
    </row>
    <row r="556" ht="15.75" customHeight="1">
      <c r="A556" s="270"/>
      <c r="B556" s="270"/>
      <c r="C556" s="270"/>
      <c r="D556" s="270"/>
      <c r="E556" s="270"/>
      <c r="F556" s="270"/>
      <c r="G556" s="270"/>
      <c r="H556" s="270"/>
      <c r="I556" s="270"/>
      <c r="J556" s="270"/>
      <c r="K556" s="270"/>
      <c r="L556" s="270"/>
      <c r="M556" s="270"/>
      <c r="N556" s="270"/>
      <c r="O556" s="270"/>
      <c r="P556" s="270"/>
      <c r="Q556" s="270"/>
      <c r="R556" s="270"/>
      <c r="S556" s="270"/>
      <c r="T556" s="270"/>
      <c r="U556" s="270"/>
      <c r="V556" s="270"/>
      <c r="W556" s="270"/>
      <c r="X556" s="270"/>
      <c r="Y556" s="270"/>
      <c r="Z556" s="270"/>
    </row>
    <row r="557" ht="15.75" customHeight="1">
      <c r="A557" s="270"/>
      <c r="B557" s="270"/>
      <c r="C557" s="270"/>
      <c r="D557" s="270"/>
      <c r="E557" s="270"/>
      <c r="F557" s="270"/>
      <c r="G557" s="270"/>
      <c r="H557" s="270"/>
      <c r="I557" s="270"/>
      <c r="J557" s="270"/>
      <c r="K557" s="270"/>
      <c r="L557" s="270"/>
      <c r="M557" s="270"/>
      <c r="N557" s="270"/>
      <c r="O557" s="270"/>
      <c r="P557" s="270"/>
      <c r="Q557" s="270"/>
      <c r="R557" s="270"/>
      <c r="S557" s="270"/>
      <c r="T557" s="270"/>
      <c r="U557" s="270"/>
      <c r="V557" s="270"/>
      <c r="W557" s="270"/>
      <c r="X557" s="270"/>
      <c r="Y557" s="270"/>
      <c r="Z557" s="270"/>
    </row>
    <row r="558" ht="15.75" customHeight="1">
      <c r="A558" s="270"/>
      <c r="B558" s="270"/>
      <c r="C558" s="270"/>
      <c r="D558" s="270"/>
      <c r="E558" s="270"/>
      <c r="F558" s="270"/>
      <c r="G558" s="270"/>
      <c r="H558" s="270"/>
      <c r="I558" s="270"/>
      <c r="J558" s="270"/>
      <c r="K558" s="270"/>
      <c r="L558" s="270"/>
      <c r="M558" s="270"/>
      <c r="N558" s="270"/>
      <c r="O558" s="270"/>
      <c r="P558" s="270"/>
      <c r="Q558" s="270"/>
      <c r="R558" s="270"/>
      <c r="S558" s="270"/>
      <c r="T558" s="270"/>
      <c r="U558" s="270"/>
      <c r="V558" s="270"/>
      <c r="W558" s="270"/>
      <c r="X558" s="270"/>
      <c r="Y558" s="270"/>
      <c r="Z558" s="270"/>
    </row>
    <row r="559" ht="15.75" customHeight="1">
      <c r="A559" s="270"/>
      <c r="B559" s="270"/>
      <c r="C559" s="270"/>
      <c r="D559" s="270"/>
      <c r="E559" s="270"/>
      <c r="F559" s="270"/>
      <c r="G559" s="270"/>
      <c r="H559" s="270"/>
      <c r="I559" s="270"/>
      <c r="J559" s="270"/>
      <c r="K559" s="270"/>
      <c r="L559" s="270"/>
      <c r="M559" s="270"/>
      <c r="N559" s="270"/>
      <c r="O559" s="270"/>
      <c r="P559" s="270"/>
      <c r="Q559" s="270"/>
      <c r="R559" s="270"/>
      <c r="S559" s="270"/>
      <c r="T559" s="270"/>
      <c r="U559" s="270"/>
      <c r="V559" s="270"/>
      <c r="W559" s="270"/>
      <c r="X559" s="270"/>
      <c r="Y559" s="270"/>
      <c r="Z559" s="270"/>
    </row>
    <row r="560" ht="15.75" customHeight="1">
      <c r="A560" s="270"/>
      <c r="B560" s="270"/>
      <c r="C560" s="270"/>
      <c r="D560" s="270"/>
      <c r="E560" s="270"/>
      <c r="F560" s="270"/>
      <c r="G560" s="270"/>
      <c r="H560" s="270"/>
      <c r="I560" s="270"/>
      <c r="J560" s="270"/>
      <c r="K560" s="270"/>
      <c r="L560" s="270"/>
      <c r="M560" s="270"/>
      <c r="N560" s="270"/>
      <c r="O560" s="270"/>
      <c r="P560" s="270"/>
      <c r="Q560" s="270"/>
      <c r="R560" s="270"/>
      <c r="S560" s="270"/>
      <c r="T560" s="270"/>
      <c r="U560" s="270"/>
      <c r="V560" s="270"/>
      <c r="W560" s="270"/>
      <c r="X560" s="270"/>
      <c r="Y560" s="270"/>
      <c r="Z560" s="270"/>
    </row>
    <row r="561" ht="15.75" customHeight="1">
      <c r="A561" s="270"/>
      <c r="B561" s="270"/>
      <c r="C561" s="270"/>
      <c r="D561" s="270"/>
      <c r="E561" s="270"/>
      <c r="F561" s="270"/>
      <c r="G561" s="270"/>
      <c r="H561" s="270"/>
      <c r="I561" s="270"/>
      <c r="J561" s="270"/>
      <c r="K561" s="270"/>
      <c r="L561" s="270"/>
      <c r="M561" s="270"/>
      <c r="N561" s="270"/>
      <c r="O561" s="270"/>
      <c r="P561" s="270"/>
      <c r="Q561" s="270"/>
      <c r="R561" s="270"/>
      <c r="S561" s="270"/>
      <c r="T561" s="270"/>
      <c r="U561" s="270"/>
      <c r="V561" s="270"/>
      <c r="W561" s="270"/>
      <c r="X561" s="270"/>
      <c r="Y561" s="270"/>
      <c r="Z561" s="270"/>
    </row>
    <row r="562" ht="15.75" customHeight="1">
      <c r="A562" s="270"/>
      <c r="B562" s="270"/>
      <c r="C562" s="270"/>
      <c r="D562" s="270"/>
      <c r="E562" s="270"/>
      <c r="F562" s="270"/>
      <c r="G562" s="270"/>
      <c r="H562" s="270"/>
      <c r="I562" s="270"/>
      <c r="J562" s="270"/>
      <c r="K562" s="270"/>
      <c r="L562" s="270"/>
      <c r="M562" s="270"/>
      <c r="N562" s="270"/>
      <c r="O562" s="270"/>
      <c r="P562" s="270"/>
      <c r="Q562" s="270"/>
      <c r="R562" s="270"/>
      <c r="S562" s="270"/>
      <c r="T562" s="270"/>
      <c r="U562" s="270"/>
      <c r="V562" s="270"/>
      <c r="W562" s="270"/>
      <c r="X562" s="270"/>
      <c r="Y562" s="270"/>
      <c r="Z562" s="270"/>
    </row>
    <row r="563" ht="15.75" customHeight="1">
      <c r="A563" s="270"/>
      <c r="B563" s="270"/>
      <c r="C563" s="270"/>
      <c r="D563" s="270"/>
      <c r="E563" s="270"/>
      <c r="F563" s="270"/>
      <c r="G563" s="270"/>
      <c r="H563" s="270"/>
      <c r="I563" s="270"/>
      <c r="J563" s="270"/>
      <c r="K563" s="270"/>
      <c r="L563" s="270"/>
      <c r="M563" s="270"/>
      <c r="N563" s="270"/>
      <c r="O563" s="270"/>
      <c r="P563" s="270"/>
      <c r="Q563" s="270"/>
      <c r="R563" s="270"/>
      <c r="S563" s="270"/>
      <c r="T563" s="270"/>
      <c r="U563" s="270"/>
      <c r="V563" s="270"/>
      <c r="W563" s="270"/>
      <c r="X563" s="270"/>
      <c r="Y563" s="270"/>
      <c r="Z563" s="270"/>
    </row>
    <row r="564" ht="15.75" customHeight="1">
      <c r="A564" s="270"/>
      <c r="B564" s="270"/>
      <c r="C564" s="270"/>
      <c r="D564" s="270"/>
      <c r="E564" s="270"/>
      <c r="F564" s="270"/>
      <c r="G564" s="270"/>
      <c r="H564" s="270"/>
      <c r="I564" s="270"/>
      <c r="J564" s="270"/>
      <c r="K564" s="270"/>
      <c r="L564" s="270"/>
      <c r="M564" s="270"/>
      <c r="N564" s="270"/>
      <c r="O564" s="270"/>
      <c r="P564" s="270"/>
      <c r="Q564" s="270"/>
      <c r="R564" s="270"/>
      <c r="S564" s="270"/>
      <c r="T564" s="270"/>
      <c r="U564" s="270"/>
      <c r="V564" s="270"/>
      <c r="W564" s="270"/>
      <c r="X564" s="270"/>
      <c r="Y564" s="270"/>
      <c r="Z564" s="270"/>
    </row>
    <row r="565" ht="15.75" customHeight="1">
      <c r="A565" s="270"/>
      <c r="B565" s="270"/>
      <c r="C565" s="270"/>
      <c r="D565" s="270"/>
      <c r="E565" s="270"/>
      <c r="F565" s="270"/>
      <c r="G565" s="270"/>
      <c r="H565" s="270"/>
      <c r="I565" s="270"/>
      <c r="J565" s="270"/>
      <c r="K565" s="270"/>
      <c r="L565" s="270"/>
      <c r="M565" s="270"/>
      <c r="N565" s="270"/>
      <c r="O565" s="270"/>
      <c r="P565" s="270"/>
      <c r="Q565" s="270"/>
      <c r="R565" s="270"/>
      <c r="S565" s="270"/>
      <c r="T565" s="270"/>
      <c r="U565" s="270"/>
      <c r="V565" s="270"/>
      <c r="W565" s="270"/>
      <c r="X565" s="270"/>
      <c r="Y565" s="270"/>
      <c r="Z565" s="270"/>
    </row>
    <row r="566" ht="15.75" customHeight="1">
      <c r="A566" s="270"/>
      <c r="B566" s="270"/>
      <c r="C566" s="270"/>
      <c r="D566" s="270"/>
      <c r="E566" s="270"/>
      <c r="F566" s="270"/>
      <c r="G566" s="270"/>
      <c r="H566" s="270"/>
      <c r="I566" s="270"/>
      <c r="J566" s="270"/>
      <c r="K566" s="270"/>
      <c r="L566" s="270"/>
      <c r="M566" s="270"/>
      <c r="N566" s="270"/>
      <c r="O566" s="270"/>
      <c r="P566" s="270"/>
      <c r="Q566" s="270"/>
      <c r="R566" s="270"/>
      <c r="S566" s="270"/>
      <c r="T566" s="270"/>
      <c r="U566" s="270"/>
      <c r="V566" s="270"/>
      <c r="W566" s="270"/>
      <c r="X566" s="270"/>
      <c r="Y566" s="270"/>
      <c r="Z566" s="270"/>
    </row>
    <row r="567" ht="15.75" customHeight="1">
      <c r="A567" s="270"/>
      <c r="B567" s="270"/>
      <c r="C567" s="270"/>
      <c r="D567" s="270"/>
      <c r="E567" s="270"/>
      <c r="F567" s="270"/>
      <c r="G567" s="270"/>
      <c r="H567" s="270"/>
      <c r="I567" s="270"/>
      <c r="J567" s="270"/>
      <c r="K567" s="270"/>
      <c r="L567" s="270"/>
      <c r="M567" s="270"/>
      <c r="N567" s="270"/>
      <c r="O567" s="270"/>
      <c r="P567" s="270"/>
      <c r="Q567" s="270"/>
      <c r="R567" s="270"/>
      <c r="S567" s="270"/>
      <c r="T567" s="270"/>
      <c r="U567" s="270"/>
      <c r="V567" s="270"/>
      <c r="W567" s="270"/>
      <c r="X567" s="270"/>
      <c r="Y567" s="270"/>
      <c r="Z567" s="270"/>
    </row>
    <row r="568" ht="15.75" customHeight="1">
      <c r="A568" s="270"/>
      <c r="B568" s="270"/>
      <c r="C568" s="270"/>
      <c r="D568" s="270"/>
      <c r="E568" s="270"/>
      <c r="F568" s="270"/>
      <c r="G568" s="270"/>
      <c r="H568" s="270"/>
      <c r="I568" s="270"/>
      <c r="J568" s="270"/>
      <c r="K568" s="270"/>
      <c r="L568" s="270"/>
      <c r="M568" s="270"/>
      <c r="N568" s="270"/>
      <c r="O568" s="270"/>
      <c r="P568" s="270"/>
      <c r="Q568" s="270"/>
      <c r="R568" s="270"/>
      <c r="S568" s="270"/>
      <c r="T568" s="270"/>
      <c r="U568" s="270"/>
      <c r="V568" s="270"/>
      <c r="W568" s="270"/>
      <c r="X568" s="270"/>
      <c r="Y568" s="270"/>
      <c r="Z568" s="270"/>
    </row>
    <row r="569" ht="15.75" customHeight="1">
      <c r="A569" s="270"/>
      <c r="B569" s="270"/>
      <c r="C569" s="270"/>
      <c r="D569" s="270"/>
      <c r="E569" s="270"/>
      <c r="F569" s="270"/>
      <c r="G569" s="270"/>
      <c r="H569" s="270"/>
      <c r="I569" s="270"/>
      <c r="J569" s="270"/>
      <c r="K569" s="270"/>
      <c r="L569" s="270"/>
      <c r="M569" s="270"/>
      <c r="N569" s="270"/>
      <c r="O569" s="270"/>
      <c r="P569" s="270"/>
      <c r="Q569" s="270"/>
      <c r="R569" s="270"/>
      <c r="S569" s="270"/>
      <c r="T569" s="270"/>
      <c r="U569" s="270"/>
      <c r="V569" s="270"/>
      <c r="W569" s="270"/>
      <c r="X569" s="270"/>
      <c r="Y569" s="270"/>
      <c r="Z569" s="270"/>
    </row>
    <row r="570" ht="15.75" customHeight="1">
      <c r="A570" s="270"/>
      <c r="B570" s="270"/>
      <c r="C570" s="270"/>
      <c r="D570" s="270"/>
      <c r="E570" s="270"/>
      <c r="F570" s="270"/>
      <c r="G570" s="270"/>
      <c r="H570" s="270"/>
      <c r="I570" s="270"/>
      <c r="J570" s="270"/>
      <c r="K570" s="270"/>
      <c r="L570" s="270"/>
      <c r="M570" s="270"/>
      <c r="N570" s="270"/>
      <c r="O570" s="270"/>
      <c r="P570" s="270"/>
      <c r="Q570" s="270"/>
      <c r="R570" s="270"/>
      <c r="S570" s="270"/>
      <c r="T570" s="270"/>
      <c r="U570" s="270"/>
      <c r="V570" s="270"/>
      <c r="W570" s="270"/>
      <c r="X570" s="270"/>
      <c r="Y570" s="270"/>
      <c r="Z570" s="270"/>
    </row>
    <row r="571" ht="15.75" customHeight="1">
      <c r="A571" s="270"/>
      <c r="B571" s="270"/>
      <c r="C571" s="270"/>
      <c r="D571" s="270"/>
      <c r="E571" s="270"/>
      <c r="F571" s="270"/>
      <c r="G571" s="270"/>
      <c r="H571" s="270"/>
      <c r="I571" s="270"/>
      <c r="J571" s="270"/>
      <c r="K571" s="270"/>
      <c r="L571" s="270"/>
      <c r="M571" s="270"/>
      <c r="N571" s="270"/>
      <c r="O571" s="270"/>
      <c r="P571" s="270"/>
      <c r="Q571" s="270"/>
      <c r="R571" s="270"/>
      <c r="S571" s="270"/>
      <c r="T571" s="270"/>
      <c r="U571" s="270"/>
      <c r="V571" s="270"/>
      <c r="W571" s="270"/>
      <c r="X571" s="270"/>
      <c r="Y571" s="270"/>
      <c r="Z571" s="270"/>
    </row>
    <row r="572" ht="15.75" customHeight="1">
      <c r="A572" s="270"/>
      <c r="B572" s="270"/>
      <c r="C572" s="270"/>
      <c r="D572" s="270"/>
      <c r="E572" s="270"/>
      <c r="F572" s="270"/>
      <c r="G572" s="270"/>
      <c r="H572" s="270"/>
      <c r="I572" s="270"/>
      <c r="J572" s="270"/>
      <c r="K572" s="270"/>
      <c r="L572" s="270"/>
      <c r="M572" s="270"/>
      <c r="N572" s="270"/>
      <c r="O572" s="270"/>
      <c r="P572" s="270"/>
      <c r="Q572" s="270"/>
      <c r="R572" s="270"/>
      <c r="S572" s="270"/>
      <c r="T572" s="270"/>
      <c r="U572" s="270"/>
      <c r="V572" s="270"/>
      <c r="W572" s="270"/>
      <c r="X572" s="270"/>
      <c r="Y572" s="270"/>
      <c r="Z572" s="270"/>
    </row>
    <row r="573" ht="15.75" customHeight="1">
      <c r="A573" s="270"/>
      <c r="B573" s="270"/>
      <c r="C573" s="270"/>
      <c r="D573" s="270"/>
      <c r="E573" s="270"/>
      <c r="F573" s="270"/>
      <c r="G573" s="270"/>
      <c r="H573" s="270"/>
      <c r="I573" s="270"/>
      <c r="J573" s="270"/>
      <c r="K573" s="270"/>
      <c r="L573" s="270"/>
      <c r="M573" s="270"/>
      <c r="N573" s="270"/>
      <c r="O573" s="270"/>
      <c r="P573" s="270"/>
      <c r="Q573" s="270"/>
      <c r="R573" s="270"/>
      <c r="S573" s="270"/>
      <c r="T573" s="270"/>
      <c r="U573" s="270"/>
      <c r="V573" s="270"/>
      <c r="W573" s="270"/>
      <c r="X573" s="270"/>
      <c r="Y573" s="270"/>
      <c r="Z573" s="270"/>
    </row>
    <row r="574" ht="15.75" customHeight="1">
      <c r="A574" s="270"/>
      <c r="B574" s="270"/>
      <c r="C574" s="270"/>
      <c r="D574" s="270"/>
      <c r="E574" s="270"/>
      <c r="F574" s="270"/>
      <c r="G574" s="270"/>
      <c r="H574" s="270"/>
      <c r="I574" s="270"/>
      <c r="J574" s="270"/>
      <c r="K574" s="270"/>
      <c r="L574" s="270"/>
      <c r="M574" s="270"/>
      <c r="N574" s="270"/>
      <c r="O574" s="270"/>
      <c r="P574" s="270"/>
      <c r="Q574" s="270"/>
      <c r="R574" s="270"/>
      <c r="S574" s="270"/>
      <c r="T574" s="270"/>
      <c r="U574" s="270"/>
      <c r="V574" s="270"/>
      <c r="W574" s="270"/>
      <c r="X574" s="270"/>
      <c r="Y574" s="270"/>
      <c r="Z574" s="270"/>
    </row>
    <row r="575" ht="15.75" customHeight="1">
      <c r="A575" s="270"/>
      <c r="B575" s="270"/>
      <c r="C575" s="270"/>
      <c r="D575" s="270"/>
      <c r="E575" s="270"/>
      <c r="F575" s="270"/>
      <c r="G575" s="270"/>
      <c r="H575" s="270"/>
      <c r="I575" s="270"/>
      <c r="J575" s="270"/>
      <c r="K575" s="270"/>
      <c r="L575" s="270"/>
      <c r="M575" s="270"/>
      <c r="N575" s="270"/>
      <c r="O575" s="270"/>
      <c r="P575" s="270"/>
      <c r="Q575" s="270"/>
      <c r="R575" s="270"/>
      <c r="S575" s="270"/>
      <c r="T575" s="270"/>
      <c r="U575" s="270"/>
      <c r="V575" s="270"/>
      <c r="W575" s="270"/>
      <c r="X575" s="270"/>
      <c r="Y575" s="270"/>
      <c r="Z575" s="270"/>
    </row>
    <row r="576" ht="15.75" customHeight="1">
      <c r="A576" s="270"/>
      <c r="B576" s="270"/>
      <c r="C576" s="270"/>
      <c r="D576" s="270"/>
      <c r="E576" s="270"/>
      <c r="F576" s="270"/>
      <c r="G576" s="270"/>
      <c r="H576" s="270"/>
      <c r="I576" s="270"/>
      <c r="J576" s="270"/>
      <c r="K576" s="270"/>
      <c r="L576" s="270"/>
      <c r="M576" s="270"/>
      <c r="N576" s="270"/>
      <c r="O576" s="270"/>
      <c r="P576" s="270"/>
      <c r="Q576" s="270"/>
      <c r="R576" s="270"/>
      <c r="S576" s="270"/>
      <c r="T576" s="270"/>
      <c r="U576" s="270"/>
      <c r="V576" s="270"/>
      <c r="W576" s="270"/>
      <c r="X576" s="270"/>
      <c r="Y576" s="270"/>
      <c r="Z576" s="270"/>
    </row>
    <row r="577" ht="15.75" customHeight="1">
      <c r="A577" s="270"/>
      <c r="B577" s="270"/>
      <c r="C577" s="270"/>
      <c r="D577" s="270"/>
      <c r="E577" s="270"/>
      <c r="F577" s="270"/>
      <c r="G577" s="270"/>
      <c r="H577" s="270"/>
      <c r="I577" s="270"/>
      <c r="J577" s="270"/>
      <c r="K577" s="270"/>
      <c r="L577" s="270"/>
      <c r="M577" s="270"/>
      <c r="N577" s="270"/>
      <c r="O577" s="270"/>
      <c r="P577" s="270"/>
      <c r="Q577" s="270"/>
      <c r="R577" s="270"/>
      <c r="S577" s="270"/>
      <c r="T577" s="270"/>
      <c r="U577" s="270"/>
      <c r="V577" s="270"/>
      <c r="W577" s="270"/>
      <c r="X577" s="270"/>
      <c r="Y577" s="270"/>
      <c r="Z577" s="270"/>
    </row>
    <row r="578" ht="15.75" customHeight="1">
      <c r="A578" s="270"/>
      <c r="B578" s="270"/>
      <c r="C578" s="270"/>
      <c r="D578" s="270"/>
      <c r="E578" s="270"/>
      <c r="F578" s="270"/>
      <c r="G578" s="270"/>
      <c r="H578" s="270"/>
      <c r="I578" s="270"/>
      <c r="J578" s="270"/>
      <c r="K578" s="270"/>
      <c r="L578" s="270"/>
      <c r="M578" s="270"/>
      <c r="N578" s="270"/>
      <c r="O578" s="270"/>
      <c r="P578" s="270"/>
      <c r="Q578" s="270"/>
      <c r="R578" s="270"/>
      <c r="S578" s="270"/>
      <c r="T578" s="270"/>
      <c r="U578" s="270"/>
      <c r="V578" s="270"/>
      <c r="W578" s="270"/>
      <c r="X578" s="270"/>
      <c r="Y578" s="270"/>
      <c r="Z578" s="270"/>
    </row>
    <row r="579" ht="15.75" customHeight="1">
      <c r="A579" s="270"/>
      <c r="B579" s="270"/>
      <c r="C579" s="270"/>
      <c r="D579" s="270"/>
      <c r="E579" s="270"/>
      <c r="F579" s="270"/>
      <c r="G579" s="270"/>
      <c r="H579" s="270"/>
      <c r="I579" s="270"/>
      <c r="J579" s="270"/>
      <c r="K579" s="270"/>
      <c r="L579" s="270"/>
      <c r="M579" s="270"/>
      <c r="N579" s="270"/>
      <c r="O579" s="270"/>
      <c r="P579" s="270"/>
      <c r="Q579" s="270"/>
      <c r="R579" s="270"/>
      <c r="S579" s="270"/>
      <c r="T579" s="270"/>
      <c r="U579" s="270"/>
      <c r="V579" s="270"/>
      <c r="W579" s="270"/>
      <c r="X579" s="270"/>
      <c r="Y579" s="270"/>
      <c r="Z579" s="270"/>
    </row>
    <row r="580" ht="15.75" customHeight="1">
      <c r="A580" s="270"/>
      <c r="B580" s="270"/>
      <c r="C580" s="270"/>
      <c r="D580" s="270"/>
      <c r="E580" s="270"/>
      <c r="F580" s="270"/>
      <c r="G580" s="270"/>
      <c r="H580" s="270"/>
      <c r="I580" s="270"/>
      <c r="J580" s="270"/>
      <c r="K580" s="270"/>
      <c r="L580" s="270"/>
      <c r="M580" s="270"/>
      <c r="N580" s="270"/>
      <c r="O580" s="270"/>
      <c r="P580" s="270"/>
      <c r="Q580" s="270"/>
      <c r="R580" s="270"/>
      <c r="S580" s="270"/>
      <c r="T580" s="270"/>
      <c r="U580" s="270"/>
      <c r="V580" s="270"/>
      <c r="W580" s="270"/>
      <c r="X580" s="270"/>
      <c r="Y580" s="270"/>
      <c r="Z580" s="270"/>
    </row>
    <row r="581" ht="15.75" customHeight="1">
      <c r="A581" s="270"/>
      <c r="B581" s="270"/>
      <c r="C581" s="270"/>
      <c r="D581" s="270"/>
      <c r="E581" s="270"/>
      <c r="F581" s="270"/>
      <c r="G581" s="270"/>
      <c r="H581" s="270"/>
      <c r="I581" s="270"/>
      <c r="J581" s="270"/>
      <c r="K581" s="270"/>
      <c r="L581" s="270"/>
      <c r="M581" s="270"/>
      <c r="N581" s="270"/>
      <c r="O581" s="270"/>
      <c r="P581" s="270"/>
      <c r="Q581" s="270"/>
      <c r="R581" s="270"/>
      <c r="S581" s="270"/>
      <c r="T581" s="270"/>
      <c r="U581" s="270"/>
      <c r="V581" s="270"/>
      <c r="W581" s="270"/>
      <c r="X581" s="270"/>
      <c r="Y581" s="270"/>
      <c r="Z581" s="270"/>
    </row>
    <row r="582" ht="15.75" customHeight="1">
      <c r="A582" s="270"/>
      <c r="B582" s="270"/>
      <c r="C582" s="270"/>
      <c r="D582" s="270"/>
      <c r="E582" s="270"/>
      <c r="F582" s="270"/>
      <c r="G582" s="270"/>
      <c r="H582" s="270"/>
      <c r="I582" s="270"/>
      <c r="J582" s="270"/>
      <c r="K582" s="270"/>
      <c r="L582" s="270"/>
      <c r="M582" s="270"/>
      <c r="N582" s="270"/>
      <c r="O582" s="270"/>
      <c r="P582" s="270"/>
      <c r="Q582" s="270"/>
      <c r="R582" s="270"/>
      <c r="S582" s="270"/>
      <c r="T582" s="270"/>
      <c r="U582" s="270"/>
      <c r="V582" s="270"/>
      <c r="W582" s="270"/>
      <c r="X582" s="270"/>
      <c r="Y582" s="270"/>
      <c r="Z582" s="270"/>
    </row>
    <row r="583" ht="15.75" customHeight="1">
      <c r="A583" s="270"/>
      <c r="B583" s="270"/>
      <c r="C583" s="270"/>
      <c r="D583" s="270"/>
      <c r="E583" s="270"/>
      <c r="F583" s="270"/>
      <c r="G583" s="270"/>
      <c r="H583" s="270"/>
      <c r="I583" s="270"/>
      <c r="J583" s="270"/>
      <c r="K583" s="270"/>
      <c r="L583" s="270"/>
      <c r="M583" s="270"/>
      <c r="N583" s="270"/>
      <c r="O583" s="270"/>
      <c r="P583" s="270"/>
      <c r="Q583" s="270"/>
      <c r="R583" s="270"/>
      <c r="S583" s="270"/>
      <c r="T583" s="270"/>
      <c r="U583" s="270"/>
      <c r="V583" s="270"/>
      <c r="W583" s="270"/>
      <c r="X583" s="270"/>
      <c r="Y583" s="270"/>
      <c r="Z583" s="270"/>
    </row>
    <row r="584" ht="15.75" customHeight="1">
      <c r="A584" s="270"/>
      <c r="B584" s="270"/>
      <c r="C584" s="270"/>
      <c r="D584" s="270"/>
      <c r="E584" s="270"/>
      <c r="F584" s="270"/>
      <c r="G584" s="270"/>
      <c r="H584" s="270"/>
      <c r="I584" s="270"/>
      <c r="J584" s="270"/>
      <c r="K584" s="270"/>
      <c r="L584" s="270"/>
      <c r="M584" s="270"/>
      <c r="N584" s="270"/>
      <c r="O584" s="270"/>
      <c r="P584" s="270"/>
      <c r="Q584" s="270"/>
      <c r="R584" s="270"/>
      <c r="S584" s="270"/>
      <c r="T584" s="270"/>
      <c r="U584" s="270"/>
      <c r="V584" s="270"/>
      <c r="W584" s="270"/>
      <c r="X584" s="270"/>
      <c r="Y584" s="270"/>
      <c r="Z584" s="270"/>
    </row>
    <row r="585" ht="15.75" customHeight="1">
      <c r="A585" s="270"/>
      <c r="B585" s="270"/>
      <c r="C585" s="270"/>
      <c r="D585" s="270"/>
      <c r="E585" s="270"/>
      <c r="F585" s="270"/>
      <c r="G585" s="270"/>
      <c r="H585" s="270"/>
      <c r="I585" s="270"/>
      <c r="J585" s="270"/>
      <c r="K585" s="270"/>
      <c r="L585" s="270"/>
      <c r="M585" s="270"/>
      <c r="N585" s="270"/>
      <c r="O585" s="270"/>
      <c r="P585" s="270"/>
      <c r="Q585" s="270"/>
      <c r="R585" s="270"/>
      <c r="S585" s="270"/>
      <c r="T585" s="270"/>
      <c r="U585" s="270"/>
      <c r="V585" s="270"/>
      <c r="W585" s="270"/>
      <c r="X585" s="270"/>
      <c r="Y585" s="270"/>
      <c r="Z585" s="270"/>
    </row>
    <row r="586" ht="15.75" customHeight="1">
      <c r="A586" s="270"/>
      <c r="B586" s="270"/>
      <c r="C586" s="270"/>
      <c r="D586" s="270"/>
      <c r="E586" s="270"/>
      <c r="F586" s="270"/>
      <c r="G586" s="270"/>
      <c r="H586" s="270"/>
      <c r="I586" s="270"/>
      <c r="J586" s="270"/>
      <c r="K586" s="270"/>
      <c r="L586" s="270"/>
      <c r="M586" s="270"/>
      <c r="N586" s="270"/>
      <c r="O586" s="270"/>
      <c r="P586" s="270"/>
      <c r="Q586" s="270"/>
      <c r="R586" s="270"/>
      <c r="S586" s="270"/>
      <c r="T586" s="270"/>
      <c r="U586" s="270"/>
      <c r="V586" s="270"/>
      <c r="W586" s="270"/>
      <c r="X586" s="270"/>
      <c r="Y586" s="270"/>
      <c r="Z586" s="270"/>
    </row>
    <row r="587" ht="15.75" customHeight="1">
      <c r="A587" s="270"/>
      <c r="B587" s="270"/>
      <c r="C587" s="270"/>
      <c r="D587" s="270"/>
      <c r="E587" s="270"/>
      <c r="F587" s="270"/>
      <c r="G587" s="270"/>
      <c r="H587" s="270"/>
      <c r="I587" s="270"/>
      <c r="J587" s="270"/>
      <c r="K587" s="270"/>
      <c r="L587" s="270"/>
      <c r="M587" s="270"/>
      <c r="N587" s="270"/>
      <c r="O587" s="270"/>
      <c r="P587" s="270"/>
      <c r="Q587" s="270"/>
      <c r="R587" s="270"/>
      <c r="S587" s="270"/>
      <c r="T587" s="270"/>
      <c r="U587" s="270"/>
      <c r="V587" s="270"/>
      <c r="W587" s="270"/>
      <c r="X587" s="270"/>
      <c r="Y587" s="270"/>
      <c r="Z587" s="270"/>
    </row>
    <row r="588" ht="15.75" customHeight="1">
      <c r="A588" s="270"/>
      <c r="B588" s="270"/>
      <c r="C588" s="270"/>
      <c r="D588" s="270"/>
      <c r="E588" s="270"/>
      <c r="F588" s="270"/>
      <c r="G588" s="270"/>
      <c r="H588" s="270"/>
      <c r="I588" s="270"/>
      <c r="J588" s="270"/>
      <c r="K588" s="270"/>
      <c r="L588" s="270"/>
      <c r="M588" s="270"/>
      <c r="N588" s="270"/>
      <c r="O588" s="270"/>
      <c r="P588" s="270"/>
      <c r="Q588" s="270"/>
      <c r="R588" s="270"/>
      <c r="S588" s="270"/>
      <c r="T588" s="270"/>
      <c r="U588" s="270"/>
      <c r="V588" s="270"/>
      <c r="W588" s="270"/>
      <c r="X588" s="270"/>
      <c r="Y588" s="270"/>
      <c r="Z588" s="270"/>
    </row>
    <row r="589" ht="15.75" customHeight="1">
      <c r="A589" s="270"/>
      <c r="B589" s="270"/>
      <c r="C589" s="270"/>
      <c r="D589" s="270"/>
      <c r="E589" s="270"/>
      <c r="F589" s="270"/>
      <c r="G589" s="270"/>
      <c r="H589" s="270"/>
      <c r="I589" s="270"/>
      <c r="J589" s="270"/>
      <c r="K589" s="270"/>
      <c r="L589" s="270"/>
      <c r="M589" s="270"/>
      <c r="N589" s="270"/>
      <c r="O589" s="270"/>
      <c r="P589" s="270"/>
      <c r="Q589" s="270"/>
      <c r="R589" s="270"/>
      <c r="S589" s="270"/>
      <c r="T589" s="270"/>
      <c r="U589" s="270"/>
      <c r="V589" s="270"/>
      <c r="W589" s="270"/>
      <c r="X589" s="270"/>
      <c r="Y589" s="270"/>
      <c r="Z589" s="270"/>
    </row>
    <row r="590" ht="15.75" customHeight="1">
      <c r="A590" s="270"/>
      <c r="B590" s="270"/>
      <c r="C590" s="270"/>
      <c r="D590" s="270"/>
      <c r="E590" s="270"/>
      <c r="F590" s="270"/>
      <c r="G590" s="270"/>
      <c r="H590" s="270"/>
      <c r="I590" s="270"/>
      <c r="J590" s="270"/>
      <c r="K590" s="270"/>
      <c r="L590" s="270"/>
      <c r="M590" s="270"/>
      <c r="N590" s="270"/>
      <c r="O590" s="270"/>
      <c r="P590" s="270"/>
      <c r="Q590" s="270"/>
      <c r="R590" s="270"/>
      <c r="S590" s="270"/>
      <c r="T590" s="270"/>
      <c r="U590" s="270"/>
      <c r="V590" s="270"/>
      <c r="W590" s="270"/>
      <c r="X590" s="270"/>
      <c r="Y590" s="270"/>
      <c r="Z590" s="270"/>
    </row>
    <row r="591" ht="15.75" customHeight="1">
      <c r="A591" s="270"/>
      <c r="B591" s="270"/>
      <c r="C591" s="270"/>
      <c r="D591" s="270"/>
      <c r="E591" s="270"/>
      <c r="F591" s="270"/>
      <c r="G591" s="270"/>
      <c r="H591" s="270"/>
      <c r="I591" s="270"/>
      <c r="J591" s="270"/>
      <c r="K591" s="270"/>
      <c r="L591" s="270"/>
      <c r="M591" s="270"/>
      <c r="N591" s="270"/>
      <c r="O591" s="270"/>
      <c r="P591" s="270"/>
      <c r="Q591" s="270"/>
      <c r="R591" s="270"/>
      <c r="S591" s="270"/>
      <c r="T591" s="270"/>
      <c r="U591" s="270"/>
      <c r="V591" s="270"/>
      <c r="W591" s="270"/>
      <c r="X591" s="270"/>
      <c r="Y591" s="270"/>
      <c r="Z591" s="270"/>
    </row>
    <row r="592" ht="15.75" customHeight="1">
      <c r="A592" s="270"/>
      <c r="B592" s="270"/>
      <c r="C592" s="270"/>
      <c r="D592" s="270"/>
      <c r="E592" s="270"/>
      <c r="F592" s="270"/>
      <c r="G592" s="270"/>
      <c r="H592" s="270"/>
      <c r="I592" s="270"/>
      <c r="J592" s="270"/>
      <c r="K592" s="270"/>
      <c r="L592" s="270"/>
      <c r="M592" s="270"/>
      <c r="N592" s="270"/>
      <c r="O592" s="270"/>
      <c r="P592" s="270"/>
      <c r="Q592" s="270"/>
      <c r="R592" s="270"/>
      <c r="S592" s="270"/>
      <c r="T592" s="270"/>
      <c r="U592" s="270"/>
      <c r="V592" s="270"/>
      <c r="W592" s="270"/>
      <c r="X592" s="270"/>
      <c r="Y592" s="270"/>
      <c r="Z592" s="270"/>
    </row>
    <row r="593" ht="15.75" customHeight="1">
      <c r="A593" s="270"/>
      <c r="B593" s="270"/>
      <c r="C593" s="270"/>
      <c r="D593" s="270"/>
      <c r="E593" s="270"/>
      <c r="F593" s="270"/>
      <c r="G593" s="270"/>
      <c r="H593" s="270"/>
      <c r="I593" s="270"/>
      <c r="J593" s="270"/>
      <c r="K593" s="270"/>
      <c r="L593" s="270"/>
      <c r="M593" s="270"/>
      <c r="N593" s="270"/>
      <c r="O593" s="270"/>
      <c r="P593" s="270"/>
      <c r="Q593" s="270"/>
      <c r="R593" s="270"/>
      <c r="S593" s="270"/>
      <c r="T593" s="270"/>
      <c r="U593" s="270"/>
      <c r="V593" s="270"/>
      <c r="W593" s="270"/>
      <c r="X593" s="270"/>
      <c r="Y593" s="270"/>
      <c r="Z593" s="270"/>
    </row>
    <row r="594" ht="15.75" customHeight="1">
      <c r="A594" s="270"/>
      <c r="B594" s="270"/>
      <c r="C594" s="270"/>
      <c r="D594" s="270"/>
      <c r="E594" s="270"/>
      <c r="F594" s="270"/>
      <c r="G594" s="270"/>
      <c r="H594" s="270"/>
      <c r="I594" s="270"/>
      <c r="J594" s="270"/>
      <c r="K594" s="270"/>
      <c r="L594" s="270"/>
      <c r="M594" s="270"/>
      <c r="N594" s="270"/>
      <c r="O594" s="270"/>
      <c r="P594" s="270"/>
      <c r="Q594" s="270"/>
      <c r="R594" s="270"/>
      <c r="S594" s="270"/>
      <c r="T594" s="270"/>
      <c r="U594" s="270"/>
      <c r="V594" s="270"/>
      <c r="W594" s="270"/>
      <c r="X594" s="270"/>
      <c r="Y594" s="270"/>
      <c r="Z594" s="270"/>
    </row>
    <row r="595" ht="15.75" customHeight="1">
      <c r="A595" s="270"/>
      <c r="B595" s="270"/>
      <c r="C595" s="270"/>
      <c r="D595" s="270"/>
      <c r="E595" s="270"/>
      <c r="F595" s="270"/>
      <c r="G595" s="270"/>
      <c r="H595" s="270"/>
      <c r="I595" s="270"/>
      <c r="J595" s="270"/>
      <c r="K595" s="270"/>
      <c r="L595" s="270"/>
      <c r="M595" s="270"/>
      <c r="N595" s="270"/>
      <c r="O595" s="270"/>
      <c r="P595" s="270"/>
      <c r="Q595" s="270"/>
      <c r="R595" s="270"/>
      <c r="S595" s="270"/>
      <c r="T595" s="270"/>
      <c r="U595" s="270"/>
      <c r="V595" s="270"/>
      <c r="W595" s="270"/>
      <c r="X595" s="270"/>
      <c r="Y595" s="270"/>
      <c r="Z595" s="270"/>
    </row>
    <row r="596" ht="15.75" customHeight="1">
      <c r="A596" s="270"/>
      <c r="B596" s="270"/>
      <c r="C596" s="270"/>
      <c r="D596" s="270"/>
      <c r="E596" s="270"/>
      <c r="F596" s="270"/>
      <c r="G596" s="270"/>
      <c r="H596" s="270"/>
      <c r="I596" s="270"/>
      <c r="J596" s="270"/>
      <c r="K596" s="270"/>
      <c r="L596" s="270"/>
      <c r="M596" s="270"/>
      <c r="N596" s="270"/>
      <c r="O596" s="270"/>
      <c r="P596" s="270"/>
      <c r="Q596" s="270"/>
      <c r="R596" s="270"/>
      <c r="S596" s="270"/>
      <c r="T596" s="270"/>
      <c r="U596" s="270"/>
      <c r="V596" s="270"/>
      <c r="W596" s="270"/>
      <c r="X596" s="270"/>
      <c r="Y596" s="270"/>
      <c r="Z596" s="270"/>
    </row>
    <row r="597" ht="15.75" customHeight="1">
      <c r="A597" s="270"/>
      <c r="B597" s="270"/>
      <c r="C597" s="270"/>
      <c r="D597" s="270"/>
      <c r="E597" s="270"/>
      <c r="F597" s="270"/>
      <c r="G597" s="270"/>
      <c r="H597" s="270"/>
      <c r="I597" s="270"/>
      <c r="J597" s="270"/>
      <c r="K597" s="270"/>
      <c r="L597" s="270"/>
      <c r="M597" s="270"/>
      <c r="N597" s="270"/>
      <c r="O597" s="270"/>
      <c r="P597" s="270"/>
      <c r="Q597" s="270"/>
      <c r="R597" s="270"/>
      <c r="S597" s="270"/>
      <c r="T597" s="270"/>
      <c r="U597" s="270"/>
      <c r="V597" s="270"/>
      <c r="W597" s="270"/>
      <c r="X597" s="270"/>
      <c r="Y597" s="270"/>
      <c r="Z597" s="270"/>
    </row>
    <row r="598" ht="15.75" customHeight="1">
      <c r="A598" s="270"/>
      <c r="B598" s="270"/>
      <c r="C598" s="270"/>
      <c r="D598" s="270"/>
      <c r="E598" s="270"/>
      <c r="F598" s="270"/>
      <c r="G598" s="270"/>
      <c r="H598" s="270"/>
      <c r="I598" s="270"/>
      <c r="J598" s="270"/>
      <c r="K598" s="270"/>
      <c r="L598" s="270"/>
      <c r="M598" s="270"/>
      <c r="N598" s="270"/>
      <c r="O598" s="270"/>
      <c r="P598" s="270"/>
      <c r="Q598" s="270"/>
      <c r="R598" s="270"/>
      <c r="S598" s="270"/>
      <c r="T598" s="270"/>
      <c r="U598" s="270"/>
      <c r="V598" s="270"/>
      <c r="W598" s="270"/>
      <c r="X598" s="270"/>
      <c r="Y598" s="270"/>
      <c r="Z598" s="270"/>
    </row>
    <row r="599" ht="15.75" customHeight="1">
      <c r="A599" s="270"/>
      <c r="B599" s="270"/>
      <c r="C599" s="270"/>
      <c r="D599" s="270"/>
      <c r="E599" s="270"/>
      <c r="F599" s="270"/>
      <c r="G599" s="270"/>
      <c r="H599" s="270"/>
      <c r="I599" s="270"/>
      <c r="J599" s="270"/>
      <c r="K599" s="270"/>
      <c r="L599" s="270"/>
      <c r="M599" s="270"/>
      <c r="N599" s="270"/>
      <c r="O599" s="270"/>
      <c r="P599" s="270"/>
      <c r="Q599" s="270"/>
      <c r="R599" s="270"/>
      <c r="S599" s="270"/>
      <c r="T599" s="270"/>
      <c r="U599" s="270"/>
      <c r="V599" s="270"/>
      <c r="W599" s="270"/>
      <c r="X599" s="270"/>
      <c r="Y599" s="270"/>
      <c r="Z599" s="270"/>
    </row>
    <row r="600" ht="15.75" customHeight="1">
      <c r="A600" s="270"/>
      <c r="B600" s="270"/>
      <c r="C600" s="270"/>
      <c r="D600" s="270"/>
      <c r="E600" s="270"/>
      <c r="F600" s="270"/>
      <c r="G600" s="270"/>
      <c r="H600" s="270"/>
      <c r="I600" s="270"/>
      <c r="J600" s="270"/>
      <c r="K600" s="270"/>
      <c r="L600" s="270"/>
      <c r="M600" s="270"/>
      <c r="N600" s="270"/>
      <c r="O600" s="270"/>
      <c r="P600" s="270"/>
      <c r="Q600" s="270"/>
      <c r="R600" s="270"/>
      <c r="S600" s="270"/>
      <c r="T600" s="270"/>
      <c r="U600" s="270"/>
      <c r="V600" s="270"/>
      <c r="W600" s="270"/>
      <c r="X600" s="270"/>
      <c r="Y600" s="270"/>
      <c r="Z600" s="270"/>
    </row>
    <row r="601" ht="15.75" customHeight="1">
      <c r="A601" s="270"/>
      <c r="B601" s="270"/>
      <c r="C601" s="270"/>
      <c r="D601" s="270"/>
      <c r="E601" s="270"/>
      <c r="F601" s="270"/>
      <c r="G601" s="270"/>
      <c r="H601" s="270"/>
      <c r="I601" s="270"/>
      <c r="J601" s="270"/>
      <c r="K601" s="270"/>
      <c r="L601" s="270"/>
      <c r="M601" s="270"/>
      <c r="N601" s="270"/>
      <c r="O601" s="270"/>
      <c r="P601" s="270"/>
      <c r="Q601" s="270"/>
      <c r="R601" s="270"/>
      <c r="S601" s="270"/>
      <c r="T601" s="270"/>
      <c r="U601" s="270"/>
      <c r="V601" s="270"/>
      <c r="W601" s="270"/>
      <c r="X601" s="270"/>
      <c r="Y601" s="270"/>
      <c r="Z601" s="270"/>
    </row>
    <row r="602" ht="15.75" customHeight="1">
      <c r="A602" s="270"/>
      <c r="B602" s="270"/>
      <c r="C602" s="270"/>
      <c r="D602" s="270"/>
      <c r="E602" s="270"/>
      <c r="F602" s="270"/>
      <c r="G602" s="270"/>
      <c r="H602" s="270"/>
      <c r="I602" s="270"/>
      <c r="J602" s="270"/>
      <c r="K602" s="270"/>
      <c r="L602" s="270"/>
      <c r="M602" s="270"/>
      <c r="N602" s="270"/>
      <c r="O602" s="270"/>
      <c r="P602" s="270"/>
      <c r="Q602" s="270"/>
      <c r="R602" s="270"/>
      <c r="S602" s="270"/>
      <c r="T602" s="270"/>
      <c r="U602" s="270"/>
      <c r="V602" s="270"/>
      <c r="W602" s="270"/>
      <c r="X602" s="270"/>
      <c r="Y602" s="270"/>
      <c r="Z602" s="270"/>
    </row>
    <row r="603" ht="15.75" customHeight="1">
      <c r="A603" s="270"/>
      <c r="B603" s="270"/>
      <c r="C603" s="270"/>
      <c r="D603" s="270"/>
      <c r="E603" s="270"/>
      <c r="F603" s="270"/>
      <c r="G603" s="270"/>
      <c r="H603" s="270"/>
      <c r="I603" s="270"/>
      <c r="J603" s="270"/>
      <c r="K603" s="270"/>
      <c r="L603" s="270"/>
      <c r="M603" s="270"/>
      <c r="N603" s="270"/>
      <c r="O603" s="270"/>
      <c r="P603" s="270"/>
      <c r="Q603" s="270"/>
      <c r="R603" s="270"/>
      <c r="S603" s="270"/>
      <c r="T603" s="270"/>
      <c r="U603" s="270"/>
      <c r="V603" s="270"/>
      <c r="W603" s="270"/>
      <c r="X603" s="270"/>
      <c r="Y603" s="270"/>
      <c r="Z603" s="270"/>
    </row>
    <row r="604" ht="15.75" customHeight="1">
      <c r="A604" s="270"/>
      <c r="B604" s="270"/>
      <c r="C604" s="270"/>
      <c r="D604" s="270"/>
      <c r="E604" s="270"/>
      <c r="F604" s="270"/>
      <c r="G604" s="270"/>
      <c r="H604" s="270"/>
      <c r="I604" s="270"/>
      <c r="J604" s="270"/>
      <c r="K604" s="270"/>
      <c r="L604" s="270"/>
      <c r="M604" s="270"/>
      <c r="N604" s="270"/>
      <c r="O604" s="270"/>
      <c r="P604" s="270"/>
      <c r="Q604" s="270"/>
      <c r="R604" s="270"/>
      <c r="S604" s="270"/>
      <c r="T604" s="270"/>
      <c r="U604" s="270"/>
      <c r="V604" s="270"/>
      <c r="W604" s="270"/>
      <c r="X604" s="270"/>
      <c r="Y604" s="270"/>
      <c r="Z604" s="270"/>
    </row>
    <row r="605" ht="15.75" customHeight="1">
      <c r="A605" s="270"/>
      <c r="B605" s="270"/>
      <c r="C605" s="270"/>
      <c r="D605" s="270"/>
      <c r="E605" s="270"/>
      <c r="F605" s="270"/>
      <c r="G605" s="270"/>
      <c r="H605" s="270"/>
      <c r="I605" s="270"/>
      <c r="J605" s="270"/>
      <c r="K605" s="270"/>
      <c r="L605" s="270"/>
      <c r="M605" s="270"/>
      <c r="N605" s="270"/>
      <c r="O605" s="270"/>
      <c r="P605" s="270"/>
      <c r="Q605" s="270"/>
      <c r="R605" s="270"/>
      <c r="S605" s="270"/>
      <c r="T605" s="270"/>
      <c r="U605" s="270"/>
      <c r="V605" s="270"/>
      <c r="W605" s="270"/>
      <c r="X605" s="270"/>
      <c r="Y605" s="270"/>
      <c r="Z605" s="270"/>
    </row>
    <row r="606" ht="15.75" customHeight="1">
      <c r="A606" s="270"/>
      <c r="B606" s="270"/>
      <c r="C606" s="270"/>
      <c r="D606" s="270"/>
      <c r="E606" s="270"/>
      <c r="F606" s="270"/>
      <c r="G606" s="270"/>
      <c r="H606" s="270"/>
      <c r="I606" s="270"/>
      <c r="J606" s="270"/>
      <c r="K606" s="270"/>
      <c r="L606" s="270"/>
      <c r="M606" s="270"/>
      <c r="N606" s="270"/>
      <c r="O606" s="270"/>
      <c r="P606" s="270"/>
      <c r="Q606" s="270"/>
      <c r="R606" s="270"/>
      <c r="S606" s="270"/>
      <c r="T606" s="270"/>
      <c r="U606" s="270"/>
      <c r="V606" s="270"/>
      <c r="W606" s="270"/>
      <c r="X606" s="270"/>
      <c r="Y606" s="270"/>
      <c r="Z606" s="270"/>
    </row>
    <row r="607" ht="15.75" customHeight="1">
      <c r="A607" s="270"/>
      <c r="B607" s="270"/>
      <c r="C607" s="270"/>
      <c r="D607" s="270"/>
      <c r="E607" s="270"/>
      <c r="F607" s="270"/>
      <c r="G607" s="270"/>
      <c r="H607" s="270"/>
      <c r="I607" s="270"/>
      <c r="J607" s="270"/>
      <c r="K607" s="270"/>
      <c r="L607" s="270"/>
      <c r="M607" s="270"/>
      <c r="N607" s="270"/>
      <c r="O607" s="270"/>
      <c r="P607" s="270"/>
      <c r="Q607" s="270"/>
      <c r="R607" s="270"/>
      <c r="S607" s="270"/>
      <c r="T607" s="270"/>
      <c r="U607" s="270"/>
      <c r="V607" s="270"/>
      <c r="W607" s="270"/>
      <c r="X607" s="270"/>
      <c r="Y607" s="270"/>
      <c r="Z607" s="270"/>
    </row>
    <row r="608" ht="15.75" customHeight="1">
      <c r="A608" s="270"/>
      <c r="B608" s="270"/>
      <c r="C608" s="270"/>
      <c r="D608" s="270"/>
      <c r="E608" s="270"/>
      <c r="F608" s="270"/>
      <c r="G608" s="270"/>
      <c r="H608" s="270"/>
      <c r="I608" s="270"/>
      <c r="J608" s="270"/>
      <c r="K608" s="270"/>
      <c r="L608" s="270"/>
      <c r="M608" s="270"/>
      <c r="N608" s="270"/>
      <c r="O608" s="270"/>
      <c r="P608" s="270"/>
      <c r="Q608" s="270"/>
      <c r="R608" s="270"/>
      <c r="S608" s="270"/>
      <c r="T608" s="270"/>
      <c r="U608" s="270"/>
      <c r="V608" s="270"/>
      <c r="W608" s="270"/>
      <c r="X608" s="270"/>
      <c r="Y608" s="270"/>
      <c r="Z608" s="270"/>
    </row>
    <row r="609" ht="15.75" customHeight="1">
      <c r="A609" s="270"/>
      <c r="B609" s="270"/>
      <c r="C609" s="270"/>
      <c r="D609" s="270"/>
      <c r="E609" s="270"/>
      <c r="F609" s="270"/>
      <c r="G609" s="270"/>
      <c r="H609" s="270"/>
      <c r="I609" s="270"/>
      <c r="J609" s="270"/>
      <c r="K609" s="270"/>
      <c r="L609" s="270"/>
      <c r="M609" s="270"/>
      <c r="N609" s="270"/>
      <c r="O609" s="270"/>
      <c r="P609" s="270"/>
      <c r="Q609" s="270"/>
      <c r="R609" s="270"/>
      <c r="S609" s="270"/>
      <c r="T609" s="270"/>
      <c r="U609" s="270"/>
      <c r="V609" s="270"/>
      <c r="W609" s="270"/>
      <c r="X609" s="270"/>
      <c r="Y609" s="270"/>
      <c r="Z609" s="270"/>
    </row>
    <row r="610" ht="15.75" customHeight="1">
      <c r="A610" s="270"/>
      <c r="B610" s="270"/>
      <c r="C610" s="270"/>
      <c r="D610" s="270"/>
      <c r="E610" s="270"/>
      <c r="F610" s="270"/>
      <c r="G610" s="270"/>
      <c r="H610" s="270"/>
      <c r="I610" s="270"/>
      <c r="J610" s="270"/>
      <c r="K610" s="270"/>
      <c r="L610" s="270"/>
      <c r="M610" s="270"/>
      <c r="N610" s="270"/>
      <c r="O610" s="270"/>
      <c r="P610" s="270"/>
      <c r="Q610" s="270"/>
      <c r="R610" s="270"/>
      <c r="S610" s="270"/>
      <c r="T610" s="270"/>
      <c r="U610" s="270"/>
      <c r="V610" s="270"/>
      <c r="W610" s="270"/>
      <c r="X610" s="270"/>
      <c r="Y610" s="270"/>
      <c r="Z610" s="270"/>
    </row>
    <row r="611" ht="15.75" customHeight="1">
      <c r="A611" s="270"/>
      <c r="B611" s="270"/>
      <c r="C611" s="270"/>
      <c r="D611" s="270"/>
      <c r="E611" s="270"/>
      <c r="F611" s="270"/>
      <c r="G611" s="270"/>
      <c r="H611" s="270"/>
      <c r="I611" s="270"/>
      <c r="J611" s="270"/>
      <c r="K611" s="270"/>
      <c r="L611" s="270"/>
      <c r="M611" s="270"/>
      <c r="N611" s="270"/>
      <c r="O611" s="270"/>
      <c r="P611" s="270"/>
      <c r="Q611" s="270"/>
      <c r="R611" s="270"/>
      <c r="S611" s="270"/>
      <c r="T611" s="270"/>
      <c r="U611" s="270"/>
      <c r="V611" s="270"/>
      <c r="W611" s="270"/>
      <c r="X611" s="270"/>
      <c r="Y611" s="270"/>
      <c r="Z611" s="270"/>
    </row>
    <row r="612" ht="15.75" customHeight="1">
      <c r="A612" s="270"/>
      <c r="B612" s="270"/>
      <c r="C612" s="270"/>
      <c r="D612" s="270"/>
      <c r="E612" s="270"/>
      <c r="F612" s="270"/>
      <c r="G612" s="270"/>
      <c r="H612" s="270"/>
      <c r="I612" s="270"/>
      <c r="J612" s="270"/>
      <c r="K612" s="270"/>
      <c r="L612" s="270"/>
      <c r="M612" s="270"/>
      <c r="N612" s="270"/>
      <c r="O612" s="270"/>
      <c r="P612" s="270"/>
      <c r="Q612" s="270"/>
      <c r="R612" s="270"/>
      <c r="S612" s="270"/>
      <c r="T612" s="270"/>
      <c r="U612" s="270"/>
      <c r="V612" s="270"/>
      <c r="W612" s="270"/>
      <c r="X612" s="270"/>
      <c r="Y612" s="270"/>
      <c r="Z612" s="270"/>
    </row>
    <row r="613" ht="15.75" customHeight="1">
      <c r="A613" s="270"/>
      <c r="B613" s="270"/>
      <c r="C613" s="270"/>
      <c r="D613" s="270"/>
      <c r="E613" s="270"/>
      <c r="F613" s="270"/>
      <c r="G613" s="270"/>
      <c r="H613" s="270"/>
      <c r="I613" s="270"/>
      <c r="J613" s="270"/>
      <c r="K613" s="270"/>
      <c r="L613" s="270"/>
      <c r="M613" s="270"/>
      <c r="N613" s="270"/>
      <c r="O613" s="270"/>
      <c r="P613" s="270"/>
      <c r="Q613" s="270"/>
      <c r="R613" s="270"/>
      <c r="S613" s="270"/>
      <c r="T613" s="270"/>
      <c r="U613" s="270"/>
      <c r="V613" s="270"/>
      <c r="W613" s="270"/>
      <c r="X613" s="270"/>
      <c r="Y613" s="270"/>
      <c r="Z613" s="270"/>
    </row>
    <row r="614" ht="15.75" customHeight="1">
      <c r="A614" s="270"/>
      <c r="B614" s="270"/>
      <c r="C614" s="270"/>
      <c r="D614" s="270"/>
      <c r="E614" s="270"/>
      <c r="F614" s="270"/>
      <c r="G614" s="270"/>
      <c r="H614" s="270"/>
      <c r="I614" s="270"/>
      <c r="J614" s="270"/>
      <c r="K614" s="270"/>
      <c r="L614" s="270"/>
      <c r="M614" s="270"/>
      <c r="N614" s="270"/>
      <c r="O614" s="270"/>
      <c r="P614" s="270"/>
      <c r="Q614" s="270"/>
      <c r="R614" s="270"/>
      <c r="S614" s="270"/>
      <c r="T614" s="270"/>
      <c r="U614" s="270"/>
      <c r="V614" s="270"/>
      <c r="W614" s="270"/>
      <c r="X614" s="270"/>
      <c r="Y614" s="270"/>
      <c r="Z614" s="270"/>
    </row>
    <row r="615" ht="15.75" customHeight="1">
      <c r="A615" s="270"/>
      <c r="B615" s="270"/>
      <c r="C615" s="270"/>
      <c r="D615" s="270"/>
      <c r="E615" s="270"/>
      <c r="F615" s="270"/>
      <c r="G615" s="270"/>
      <c r="H615" s="270"/>
      <c r="I615" s="270"/>
      <c r="J615" s="270"/>
      <c r="K615" s="270"/>
      <c r="L615" s="270"/>
      <c r="M615" s="270"/>
      <c r="N615" s="270"/>
      <c r="O615" s="270"/>
      <c r="P615" s="270"/>
      <c r="Q615" s="270"/>
      <c r="R615" s="270"/>
      <c r="S615" s="270"/>
      <c r="T615" s="270"/>
      <c r="U615" s="270"/>
      <c r="V615" s="270"/>
      <c r="W615" s="270"/>
      <c r="X615" s="270"/>
      <c r="Y615" s="270"/>
      <c r="Z615" s="270"/>
    </row>
    <row r="616" ht="15.75" customHeight="1">
      <c r="A616" s="270"/>
      <c r="B616" s="270"/>
      <c r="C616" s="270"/>
      <c r="D616" s="270"/>
      <c r="E616" s="270"/>
      <c r="F616" s="270"/>
      <c r="G616" s="270"/>
      <c r="H616" s="270"/>
      <c r="I616" s="270"/>
      <c r="J616" s="270"/>
      <c r="K616" s="270"/>
      <c r="L616" s="270"/>
      <c r="M616" s="270"/>
      <c r="N616" s="270"/>
      <c r="O616" s="270"/>
      <c r="P616" s="270"/>
      <c r="Q616" s="270"/>
      <c r="R616" s="270"/>
      <c r="S616" s="270"/>
      <c r="T616" s="270"/>
      <c r="U616" s="270"/>
      <c r="V616" s="270"/>
      <c r="W616" s="270"/>
      <c r="X616" s="270"/>
      <c r="Y616" s="270"/>
      <c r="Z616" s="270"/>
    </row>
    <row r="617" ht="15.75" customHeight="1">
      <c r="A617" s="270"/>
      <c r="B617" s="270"/>
      <c r="C617" s="270"/>
      <c r="D617" s="270"/>
      <c r="E617" s="270"/>
      <c r="F617" s="270"/>
      <c r="G617" s="270"/>
      <c r="H617" s="270"/>
      <c r="I617" s="270"/>
      <c r="J617" s="270"/>
      <c r="K617" s="270"/>
      <c r="L617" s="270"/>
      <c r="M617" s="270"/>
      <c r="N617" s="270"/>
      <c r="O617" s="270"/>
      <c r="P617" s="270"/>
      <c r="Q617" s="270"/>
      <c r="R617" s="270"/>
      <c r="S617" s="270"/>
      <c r="T617" s="270"/>
      <c r="U617" s="270"/>
      <c r="V617" s="270"/>
      <c r="W617" s="270"/>
      <c r="X617" s="270"/>
      <c r="Y617" s="270"/>
      <c r="Z617" s="270"/>
    </row>
    <row r="618" ht="15.75" customHeight="1">
      <c r="A618" s="270"/>
      <c r="B618" s="270"/>
      <c r="C618" s="270"/>
      <c r="D618" s="270"/>
      <c r="E618" s="270"/>
      <c r="F618" s="270"/>
      <c r="G618" s="270"/>
      <c r="H618" s="270"/>
      <c r="I618" s="270"/>
      <c r="J618" s="270"/>
      <c r="K618" s="270"/>
      <c r="L618" s="270"/>
      <c r="M618" s="270"/>
      <c r="N618" s="270"/>
      <c r="O618" s="270"/>
      <c r="P618" s="270"/>
      <c r="Q618" s="270"/>
      <c r="R618" s="270"/>
      <c r="S618" s="270"/>
      <c r="T618" s="270"/>
      <c r="U618" s="270"/>
      <c r="V618" s="270"/>
      <c r="W618" s="270"/>
      <c r="X618" s="270"/>
      <c r="Y618" s="270"/>
      <c r="Z618" s="270"/>
    </row>
    <row r="619" ht="15.75" customHeight="1">
      <c r="A619" s="270"/>
      <c r="B619" s="270"/>
      <c r="C619" s="270"/>
      <c r="D619" s="270"/>
      <c r="E619" s="270"/>
      <c r="F619" s="270"/>
      <c r="G619" s="270"/>
      <c r="H619" s="270"/>
      <c r="I619" s="270"/>
      <c r="J619" s="270"/>
      <c r="K619" s="270"/>
      <c r="L619" s="270"/>
      <c r="M619" s="270"/>
      <c r="N619" s="270"/>
      <c r="O619" s="270"/>
      <c r="P619" s="270"/>
      <c r="Q619" s="270"/>
      <c r="R619" s="270"/>
      <c r="S619" s="270"/>
      <c r="T619" s="270"/>
      <c r="U619" s="270"/>
      <c r="V619" s="270"/>
      <c r="W619" s="270"/>
      <c r="X619" s="270"/>
      <c r="Y619" s="270"/>
      <c r="Z619" s="270"/>
    </row>
    <row r="620" ht="15.75" customHeight="1">
      <c r="A620" s="270"/>
      <c r="B620" s="270"/>
      <c r="C620" s="270"/>
      <c r="D620" s="270"/>
      <c r="E620" s="270"/>
      <c r="F620" s="270"/>
      <c r="G620" s="270"/>
      <c r="H620" s="270"/>
      <c r="I620" s="270"/>
      <c r="J620" s="270"/>
      <c r="K620" s="270"/>
      <c r="L620" s="270"/>
      <c r="M620" s="270"/>
      <c r="N620" s="270"/>
      <c r="O620" s="270"/>
      <c r="P620" s="270"/>
      <c r="Q620" s="270"/>
      <c r="R620" s="270"/>
      <c r="S620" s="270"/>
      <c r="T620" s="270"/>
      <c r="U620" s="270"/>
      <c r="V620" s="270"/>
      <c r="W620" s="270"/>
      <c r="X620" s="270"/>
      <c r="Y620" s="270"/>
      <c r="Z620" s="270"/>
    </row>
    <row r="621" ht="15.75" customHeight="1">
      <c r="A621" s="270"/>
      <c r="B621" s="270"/>
      <c r="C621" s="270"/>
      <c r="D621" s="270"/>
      <c r="E621" s="270"/>
      <c r="F621" s="270"/>
      <c r="G621" s="270"/>
      <c r="H621" s="270"/>
      <c r="I621" s="270"/>
      <c r="J621" s="270"/>
      <c r="K621" s="270"/>
      <c r="L621" s="270"/>
      <c r="M621" s="270"/>
      <c r="N621" s="270"/>
      <c r="O621" s="270"/>
      <c r="P621" s="270"/>
      <c r="Q621" s="270"/>
      <c r="R621" s="270"/>
      <c r="S621" s="270"/>
      <c r="T621" s="270"/>
      <c r="U621" s="270"/>
      <c r="V621" s="270"/>
      <c r="W621" s="270"/>
      <c r="X621" s="270"/>
      <c r="Y621" s="270"/>
      <c r="Z621" s="270"/>
    </row>
    <row r="622" ht="15.75" customHeight="1">
      <c r="A622" s="270"/>
      <c r="B622" s="270"/>
      <c r="C622" s="270"/>
      <c r="D622" s="270"/>
      <c r="E622" s="270"/>
      <c r="F622" s="270"/>
      <c r="G622" s="270"/>
      <c r="H622" s="270"/>
      <c r="I622" s="270"/>
      <c r="J622" s="270"/>
      <c r="K622" s="270"/>
      <c r="L622" s="270"/>
      <c r="M622" s="270"/>
      <c r="N622" s="270"/>
      <c r="O622" s="270"/>
      <c r="P622" s="270"/>
      <c r="Q622" s="270"/>
      <c r="R622" s="270"/>
      <c r="S622" s="270"/>
      <c r="T622" s="270"/>
      <c r="U622" s="270"/>
      <c r="V622" s="270"/>
      <c r="W622" s="270"/>
      <c r="X622" s="270"/>
      <c r="Y622" s="270"/>
      <c r="Z622" s="270"/>
    </row>
    <row r="623" ht="15.75" customHeight="1">
      <c r="A623" s="270"/>
      <c r="B623" s="270"/>
      <c r="C623" s="270"/>
      <c r="D623" s="270"/>
      <c r="E623" s="270"/>
      <c r="F623" s="270"/>
      <c r="G623" s="270"/>
      <c r="H623" s="270"/>
      <c r="I623" s="270"/>
      <c r="J623" s="270"/>
      <c r="K623" s="270"/>
      <c r="L623" s="270"/>
      <c r="M623" s="270"/>
      <c r="N623" s="270"/>
      <c r="O623" s="270"/>
      <c r="P623" s="270"/>
      <c r="Q623" s="270"/>
      <c r="R623" s="270"/>
      <c r="S623" s="270"/>
      <c r="T623" s="270"/>
      <c r="U623" s="270"/>
      <c r="V623" s="270"/>
      <c r="W623" s="270"/>
      <c r="X623" s="270"/>
      <c r="Y623" s="270"/>
      <c r="Z623" s="270"/>
    </row>
    <row r="624" ht="15.75" customHeight="1">
      <c r="A624" s="270"/>
      <c r="B624" s="270"/>
      <c r="C624" s="270"/>
      <c r="D624" s="270"/>
      <c r="E624" s="270"/>
      <c r="F624" s="270"/>
      <c r="G624" s="270"/>
      <c r="H624" s="270"/>
      <c r="I624" s="270"/>
      <c r="J624" s="270"/>
      <c r="K624" s="270"/>
      <c r="L624" s="270"/>
      <c r="M624" s="270"/>
      <c r="N624" s="270"/>
      <c r="O624" s="270"/>
      <c r="P624" s="270"/>
      <c r="Q624" s="270"/>
      <c r="R624" s="270"/>
      <c r="S624" s="270"/>
      <c r="T624" s="270"/>
      <c r="U624" s="270"/>
      <c r="V624" s="270"/>
      <c r="W624" s="270"/>
      <c r="X624" s="270"/>
      <c r="Y624" s="270"/>
      <c r="Z624" s="270"/>
    </row>
    <row r="625" ht="15.75" customHeight="1">
      <c r="A625" s="270"/>
      <c r="B625" s="270"/>
      <c r="C625" s="270"/>
      <c r="D625" s="270"/>
      <c r="E625" s="270"/>
      <c r="F625" s="270"/>
      <c r="G625" s="270"/>
      <c r="H625" s="270"/>
      <c r="I625" s="270"/>
      <c r="J625" s="270"/>
      <c r="K625" s="270"/>
      <c r="L625" s="270"/>
      <c r="M625" s="270"/>
      <c r="N625" s="270"/>
      <c r="O625" s="270"/>
      <c r="P625" s="270"/>
      <c r="Q625" s="270"/>
      <c r="R625" s="270"/>
      <c r="S625" s="270"/>
      <c r="T625" s="270"/>
      <c r="U625" s="270"/>
      <c r="V625" s="270"/>
      <c r="W625" s="270"/>
      <c r="X625" s="270"/>
      <c r="Y625" s="270"/>
      <c r="Z625" s="270"/>
    </row>
    <row r="626" ht="15.75" customHeight="1">
      <c r="A626" s="270"/>
      <c r="B626" s="270"/>
      <c r="C626" s="270"/>
      <c r="D626" s="270"/>
      <c r="E626" s="270"/>
      <c r="F626" s="270"/>
      <c r="G626" s="270"/>
      <c r="H626" s="270"/>
      <c r="I626" s="270"/>
      <c r="J626" s="270"/>
      <c r="K626" s="270"/>
      <c r="L626" s="270"/>
      <c r="M626" s="270"/>
      <c r="N626" s="270"/>
      <c r="O626" s="270"/>
      <c r="P626" s="270"/>
      <c r="Q626" s="270"/>
      <c r="R626" s="270"/>
      <c r="S626" s="270"/>
      <c r="T626" s="270"/>
      <c r="U626" s="270"/>
      <c r="V626" s="270"/>
      <c r="W626" s="270"/>
      <c r="X626" s="270"/>
      <c r="Y626" s="270"/>
      <c r="Z626" s="270"/>
    </row>
    <row r="627" ht="15.75" customHeight="1">
      <c r="A627" s="270"/>
      <c r="B627" s="270"/>
      <c r="C627" s="270"/>
      <c r="D627" s="270"/>
      <c r="E627" s="270"/>
      <c r="F627" s="270"/>
      <c r="G627" s="270"/>
      <c r="H627" s="270"/>
      <c r="I627" s="270"/>
      <c r="J627" s="270"/>
      <c r="K627" s="270"/>
      <c r="L627" s="270"/>
      <c r="M627" s="270"/>
      <c r="N627" s="270"/>
      <c r="O627" s="270"/>
      <c r="P627" s="270"/>
      <c r="Q627" s="270"/>
      <c r="R627" s="270"/>
      <c r="S627" s="270"/>
      <c r="T627" s="270"/>
      <c r="U627" s="270"/>
      <c r="V627" s="270"/>
      <c r="W627" s="270"/>
      <c r="X627" s="270"/>
      <c r="Y627" s="270"/>
      <c r="Z627" s="270"/>
    </row>
    <row r="628" ht="15.75" customHeight="1">
      <c r="A628" s="270"/>
      <c r="B628" s="270"/>
      <c r="C628" s="270"/>
      <c r="D628" s="270"/>
      <c r="E628" s="270"/>
      <c r="F628" s="270"/>
      <c r="G628" s="270"/>
      <c r="H628" s="270"/>
      <c r="I628" s="270"/>
      <c r="J628" s="270"/>
      <c r="K628" s="270"/>
      <c r="L628" s="270"/>
      <c r="M628" s="270"/>
      <c r="N628" s="270"/>
      <c r="O628" s="270"/>
      <c r="P628" s="270"/>
      <c r="Q628" s="270"/>
      <c r="R628" s="270"/>
      <c r="S628" s="270"/>
      <c r="T628" s="270"/>
      <c r="U628" s="270"/>
      <c r="V628" s="270"/>
      <c r="W628" s="270"/>
      <c r="X628" s="270"/>
      <c r="Y628" s="270"/>
      <c r="Z628" s="270"/>
    </row>
    <row r="629" ht="15.75" customHeight="1">
      <c r="A629" s="270"/>
      <c r="B629" s="270"/>
      <c r="C629" s="270"/>
      <c r="D629" s="270"/>
      <c r="E629" s="270"/>
      <c r="F629" s="270"/>
      <c r="G629" s="270"/>
      <c r="H629" s="270"/>
      <c r="I629" s="270"/>
      <c r="J629" s="270"/>
      <c r="K629" s="270"/>
      <c r="L629" s="270"/>
      <c r="M629" s="270"/>
      <c r="N629" s="270"/>
      <c r="O629" s="270"/>
      <c r="P629" s="270"/>
      <c r="Q629" s="270"/>
      <c r="R629" s="270"/>
      <c r="S629" s="270"/>
      <c r="T629" s="270"/>
      <c r="U629" s="270"/>
      <c r="V629" s="270"/>
      <c r="W629" s="270"/>
      <c r="X629" s="270"/>
      <c r="Y629" s="270"/>
      <c r="Z629" s="270"/>
    </row>
    <row r="630" ht="15.75" customHeight="1">
      <c r="A630" s="270"/>
      <c r="B630" s="270"/>
      <c r="C630" s="270"/>
      <c r="D630" s="270"/>
      <c r="E630" s="270"/>
      <c r="F630" s="270"/>
      <c r="G630" s="270"/>
      <c r="H630" s="270"/>
      <c r="I630" s="270"/>
      <c r="J630" s="270"/>
      <c r="K630" s="270"/>
      <c r="L630" s="270"/>
      <c r="M630" s="270"/>
      <c r="N630" s="270"/>
      <c r="O630" s="270"/>
      <c r="P630" s="270"/>
      <c r="Q630" s="270"/>
      <c r="R630" s="270"/>
      <c r="S630" s="270"/>
      <c r="T630" s="270"/>
      <c r="U630" s="270"/>
      <c r="V630" s="270"/>
      <c r="W630" s="270"/>
      <c r="X630" s="270"/>
      <c r="Y630" s="270"/>
      <c r="Z630" s="270"/>
    </row>
    <row r="631" ht="15.75" customHeight="1">
      <c r="A631" s="270"/>
      <c r="B631" s="270"/>
      <c r="C631" s="270"/>
      <c r="D631" s="270"/>
      <c r="E631" s="270"/>
      <c r="F631" s="270"/>
      <c r="G631" s="270"/>
      <c r="H631" s="270"/>
      <c r="I631" s="270"/>
      <c r="J631" s="270"/>
      <c r="K631" s="270"/>
      <c r="L631" s="270"/>
      <c r="M631" s="270"/>
      <c r="N631" s="270"/>
      <c r="O631" s="270"/>
      <c r="P631" s="270"/>
      <c r="Q631" s="270"/>
      <c r="R631" s="270"/>
      <c r="S631" s="270"/>
      <c r="T631" s="270"/>
      <c r="U631" s="270"/>
      <c r="V631" s="270"/>
      <c r="W631" s="270"/>
      <c r="X631" s="270"/>
      <c r="Y631" s="270"/>
      <c r="Z631" s="270"/>
    </row>
    <row r="632" ht="15.75" customHeight="1">
      <c r="A632" s="270"/>
      <c r="B632" s="270"/>
      <c r="C632" s="270"/>
      <c r="D632" s="270"/>
      <c r="E632" s="270"/>
      <c r="F632" s="270"/>
      <c r="G632" s="270"/>
      <c r="H632" s="270"/>
      <c r="I632" s="270"/>
      <c r="J632" s="270"/>
      <c r="K632" s="270"/>
      <c r="L632" s="270"/>
      <c r="M632" s="270"/>
      <c r="N632" s="270"/>
      <c r="O632" s="270"/>
      <c r="P632" s="270"/>
      <c r="Q632" s="270"/>
      <c r="R632" s="270"/>
      <c r="S632" s="270"/>
      <c r="T632" s="270"/>
      <c r="U632" s="270"/>
      <c r="V632" s="270"/>
      <c r="W632" s="270"/>
      <c r="X632" s="270"/>
      <c r="Y632" s="270"/>
      <c r="Z632" s="270"/>
    </row>
    <row r="633" ht="15.75" customHeight="1">
      <c r="A633" s="270"/>
      <c r="B633" s="270"/>
      <c r="C633" s="270"/>
      <c r="D633" s="270"/>
      <c r="E633" s="270"/>
      <c r="F633" s="270"/>
      <c r="G633" s="270"/>
      <c r="H633" s="270"/>
      <c r="I633" s="270"/>
      <c r="J633" s="270"/>
      <c r="K633" s="270"/>
      <c r="L633" s="270"/>
      <c r="M633" s="270"/>
      <c r="N633" s="270"/>
      <c r="O633" s="270"/>
      <c r="P633" s="270"/>
      <c r="Q633" s="270"/>
      <c r="R633" s="270"/>
      <c r="S633" s="270"/>
      <c r="T633" s="270"/>
      <c r="U633" s="270"/>
      <c r="V633" s="270"/>
      <c r="W633" s="270"/>
      <c r="X633" s="270"/>
      <c r="Y633" s="270"/>
      <c r="Z633" s="270"/>
    </row>
    <row r="634" ht="15.75" customHeight="1">
      <c r="A634" s="270"/>
      <c r="B634" s="270"/>
      <c r="C634" s="270"/>
      <c r="D634" s="270"/>
      <c r="E634" s="270"/>
      <c r="F634" s="270"/>
      <c r="G634" s="270"/>
      <c r="H634" s="270"/>
      <c r="I634" s="270"/>
      <c r="J634" s="270"/>
      <c r="K634" s="270"/>
      <c r="L634" s="270"/>
      <c r="M634" s="270"/>
      <c r="N634" s="270"/>
      <c r="O634" s="270"/>
      <c r="P634" s="270"/>
      <c r="Q634" s="270"/>
      <c r="R634" s="270"/>
      <c r="S634" s="270"/>
      <c r="T634" s="270"/>
      <c r="U634" s="270"/>
      <c r="V634" s="270"/>
      <c r="W634" s="270"/>
      <c r="X634" s="270"/>
      <c r="Y634" s="270"/>
      <c r="Z634" s="270"/>
    </row>
    <row r="635" ht="15.75" customHeight="1">
      <c r="A635" s="270"/>
      <c r="B635" s="270"/>
      <c r="C635" s="270"/>
      <c r="D635" s="270"/>
      <c r="E635" s="270"/>
      <c r="F635" s="270"/>
      <c r="G635" s="270"/>
      <c r="H635" s="270"/>
      <c r="I635" s="270"/>
      <c r="J635" s="270"/>
      <c r="K635" s="270"/>
      <c r="L635" s="270"/>
      <c r="M635" s="270"/>
      <c r="N635" s="270"/>
      <c r="O635" s="270"/>
      <c r="P635" s="270"/>
      <c r="Q635" s="270"/>
      <c r="R635" s="270"/>
      <c r="S635" s="270"/>
      <c r="T635" s="270"/>
      <c r="U635" s="270"/>
      <c r="V635" s="270"/>
      <c r="W635" s="270"/>
      <c r="X635" s="270"/>
      <c r="Y635" s="270"/>
      <c r="Z635" s="270"/>
    </row>
    <row r="636" ht="15.75" customHeight="1">
      <c r="A636" s="270"/>
      <c r="B636" s="270"/>
      <c r="C636" s="270"/>
      <c r="D636" s="270"/>
      <c r="E636" s="270"/>
      <c r="F636" s="270"/>
      <c r="G636" s="270"/>
      <c r="H636" s="270"/>
      <c r="I636" s="270"/>
      <c r="J636" s="270"/>
      <c r="K636" s="270"/>
      <c r="L636" s="270"/>
      <c r="M636" s="270"/>
      <c r="N636" s="270"/>
      <c r="O636" s="270"/>
      <c r="P636" s="270"/>
      <c r="Q636" s="270"/>
      <c r="R636" s="270"/>
      <c r="S636" s="270"/>
      <c r="T636" s="270"/>
      <c r="U636" s="270"/>
      <c r="V636" s="270"/>
      <c r="W636" s="270"/>
      <c r="X636" s="270"/>
      <c r="Y636" s="270"/>
      <c r="Z636" s="270"/>
    </row>
    <row r="637" ht="15.75" customHeight="1">
      <c r="A637" s="270"/>
      <c r="B637" s="270"/>
      <c r="C637" s="270"/>
      <c r="D637" s="270"/>
      <c r="E637" s="270"/>
      <c r="F637" s="270"/>
      <c r="G637" s="270"/>
      <c r="H637" s="270"/>
      <c r="I637" s="270"/>
      <c r="J637" s="270"/>
      <c r="K637" s="270"/>
      <c r="L637" s="270"/>
      <c r="M637" s="270"/>
      <c r="N637" s="270"/>
      <c r="O637" s="270"/>
      <c r="P637" s="270"/>
      <c r="Q637" s="270"/>
      <c r="R637" s="270"/>
      <c r="S637" s="270"/>
      <c r="T637" s="270"/>
      <c r="U637" s="270"/>
      <c r="V637" s="270"/>
      <c r="W637" s="270"/>
      <c r="X637" s="270"/>
      <c r="Y637" s="270"/>
      <c r="Z637" s="270"/>
    </row>
    <row r="638" ht="15.75" customHeight="1">
      <c r="A638" s="270"/>
      <c r="B638" s="270"/>
      <c r="C638" s="270"/>
      <c r="D638" s="270"/>
      <c r="E638" s="270"/>
      <c r="F638" s="270"/>
      <c r="G638" s="270"/>
      <c r="H638" s="270"/>
      <c r="I638" s="270"/>
      <c r="J638" s="270"/>
      <c r="K638" s="270"/>
      <c r="L638" s="270"/>
      <c r="M638" s="270"/>
      <c r="N638" s="270"/>
      <c r="O638" s="270"/>
      <c r="P638" s="270"/>
      <c r="Q638" s="270"/>
      <c r="R638" s="270"/>
      <c r="S638" s="270"/>
      <c r="T638" s="270"/>
      <c r="U638" s="270"/>
      <c r="V638" s="270"/>
      <c r="W638" s="270"/>
      <c r="X638" s="270"/>
      <c r="Y638" s="270"/>
      <c r="Z638" s="270"/>
    </row>
    <row r="639" ht="15.75" customHeight="1">
      <c r="A639" s="270"/>
      <c r="B639" s="270"/>
      <c r="C639" s="270"/>
      <c r="D639" s="270"/>
      <c r="E639" s="270"/>
      <c r="F639" s="270"/>
      <c r="G639" s="270"/>
      <c r="H639" s="270"/>
      <c r="I639" s="270"/>
      <c r="J639" s="270"/>
      <c r="K639" s="270"/>
      <c r="L639" s="270"/>
      <c r="M639" s="270"/>
      <c r="N639" s="270"/>
      <c r="O639" s="270"/>
      <c r="P639" s="270"/>
      <c r="Q639" s="270"/>
      <c r="R639" s="270"/>
      <c r="S639" s="270"/>
      <c r="T639" s="270"/>
      <c r="U639" s="270"/>
      <c r="V639" s="270"/>
      <c r="W639" s="270"/>
      <c r="X639" s="270"/>
      <c r="Y639" s="270"/>
      <c r="Z639" s="270"/>
    </row>
    <row r="640" ht="15.75" customHeight="1">
      <c r="A640" s="270"/>
      <c r="B640" s="270"/>
      <c r="C640" s="270"/>
      <c r="D640" s="270"/>
      <c r="E640" s="270"/>
      <c r="F640" s="270"/>
      <c r="G640" s="270"/>
      <c r="H640" s="270"/>
      <c r="I640" s="270"/>
      <c r="J640" s="270"/>
      <c r="K640" s="270"/>
      <c r="L640" s="270"/>
      <c r="M640" s="270"/>
      <c r="N640" s="270"/>
      <c r="O640" s="270"/>
      <c r="P640" s="270"/>
      <c r="Q640" s="270"/>
      <c r="R640" s="270"/>
      <c r="S640" s="270"/>
      <c r="T640" s="270"/>
      <c r="U640" s="270"/>
      <c r="V640" s="270"/>
      <c r="W640" s="270"/>
      <c r="X640" s="270"/>
      <c r="Y640" s="270"/>
      <c r="Z640" s="270"/>
    </row>
    <row r="641" ht="15.75" customHeight="1">
      <c r="A641" s="270"/>
      <c r="B641" s="270"/>
      <c r="C641" s="270"/>
      <c r="D641" s="270"/>
      <c r="E641" s="270"/>
      <c r="F641" s="270"/>
      <c r="G641" s="270"/>
      <c r="H641" s="270"/>
      <c r="I641" s="270"/>
      <c r="J641" s="270"/>
      <c r="K641" s="270"/>
      <c r="L641" s="270"/>
      <c r="M641" s="270"/>
      <c r="N641" s="270"/>
      <c r="O641" s="270"/>
      <c r="P641" s="270"/>
      <c r="Q641" s="270"/>
      <c r="R641" s="270"/>
      <c r="S641" s="270"/>
      <c r="T641" s="270"/>
      <c r="U641" s="270"/>
      <c r="V641" s="270"/>
      <c r="W641" s="270"/>
      <c r="X641" s="270"/>
      <c r="Y641" s="270"/>
      <c r="Z641" s="270"/>
    </row>
    <row r="642" ht="15.75" customHeight="1">
      <c r="A642" s="270"/>
      <c r="B642" s="270"/>
      <c r="C642" s="270"/>
      <c r="D642" s="270"/>
      <c r="E642" s="270"/>
      <c r="F642" s="270"/>
      <c r="G642" s="270"/>
      <c r="H642" s="270"/>
      <c r="I642" s="270"/>
      <c r="J642" s="270"/>
      <c r="K642" s="270"/>
      <c r="L642" s="270"/>
      <c r="M642" s="270"/>
      <c r="N642" s="270"/>
      <c r="O642" s="270"/>
      <c r="P642" s="270"/>
      <c r="Q642" s="270"/>
      <c r="R642" s="270"/>
      <c r="S642" s="270"/>
      <c r="T642" s="270"/>
      <c r="U642" s="270"/>
      <c r="V642" s="270"/>
      <c r="W642" s="270"/>
      <c r="X642" s="270"/>
      <c r="Y642" s="270"/>
      <c r="Z642" s="270"/>
    </row>
    <row r="643" ht="15.75" customHeight="1">
      <c r="A643" s="270"/>
      <c r="B643" s="270"/>
      <c r="C643" s="270"/>
      <c r="D643" s="270"/>
      <c r="E643" s="270"/>
      <c r="F643" s="270"/>
      <c r="G643" s="270"/>
      <c r="H643" s="270"/>
      <c r="I643" s="270"/>
      <c r="J643" s="270"/>
      <c r="K643" s="270"/>
      <c r="L643" s="270"/>
      <c r="M643" s="270"/>
      <c r="N643" s="270"/>
      <c r="O643" s="270"/>
      <c r="P643" s="270"/>
      <c r="Q643" s="270"/>
      <c r="R643" s="270"/>
      <c r="S643" s="270"/>
      <c r="T643" s="270"/>
      <c r="U643" s="270"/>
      <c r="V643" s="270"/>
      <c r="W643" s="270"/>
      <c r="X643" s="270"/>
      <c r="Y643" s="270"/>
      <c r="Z643" s="270"/>
    </row>
    <row r="644" ht="15.75" customHeight="1">
      <c r="A644" s="270"/>
      <c r="B644" s="270"/>
      <c r="C644" s="270"/>
      <c r="D644" s="270"/>
      <c r="E644" s="270"/>
      <c r="F644" s="270"/>
      <c r="G644" s="270"/>
      <c r="H644" s="270"/>
      <c r="I644" s="270"/>
      <c r="J644" s="270"/>
      <c r="K644" s="270"/>
      <c r="L644" s="270"/>
      <c r="M644" s="270"/>
      <c r="N644" s="270"/>
      <c r="O644" s="270"/>
      <c r="P644" s="270"/>
      <c r="Q644" s="270"/>
      <c r="R644" s="270"/>
      <c r="S644" s="270"/>
      <c r="T644" s="270"/>
      <c r="U644" s="270"/>
      <c r="V644" s="270"/>
      <c r="W644" s="270"/>
      <c r="X644" s="270"/>
      <c r="Y644" s="270"/>
      <c r="Z644" s="270"/>
    </row>
    <row r="645" ht="15.75" customHeight="1">
      <c r="A645" s="270"/>
      <c r="B645" s="270"/>
      <c r="C645" s="270"/>
      <c r="D645" s="270"/>
      <c r="E645" s="270"/>
      <c r="F645" s="270"/>
      <c r="G645" s="270"/>
      <c r="H645" s="270"/>
      <c r="I645" s="270"/>
      <c r="J645" s="270"/>
      <c r="K645" s="270"/>
      <c r="L645" s="270"/>
      <c r="M645" s="270"/>
      <c r="N645" s="270"/>
      <c r="O645" s="270"/>
      <c r="P645" s="270"/>
      <c r="Q645" s="270"/>
      <c r="R645" s="270"/>
      <c r="S645" s="270"/>
      <c r="T645" s="270"/>
      <c r="U645" s="270"/>
      <c r="V645" s="270"/>
      <c r="W645" s="270"/>
      <c r="X645" s="270"/>
      <c r="Y645" s="270"/>
      <c r="Z645" s="270"/>
    </row>
    <row r="646" ht="15.75" customHeight="1">
      <c r="A646" s="270"/>
      <c r="B646" s="270"/>
      <c r="C646" s="270"/>
      <c r="D646" s="270"/>
      <c r="E646" s="270"/>
      <c r="F646" s="270"/>
      <c r="G646" s="270"/>
      <c r="H646" s="270"/>
      <c r="I646" s="270"/>
      <c r="J646" s="270"/>
      <c r="K646" s="270"/>
      <c r="L646" s="270"/>
      <c r="M646" s="270"/>
      <c r="N646" s="270"/>
      <c r="O646" s="270"/>
      <c r="P646" s="270"/>
      <c r="Q646" s="270"/>
      <c r="R646" s="270"/>
      <c r="S646" s="270"/>
      <c r="T646" s="270"/>
      <c r="U646" s="270"/>
      <c r="V646" s="270"/>
      <c r="W646" s="270"/>
      <c r="X646" s="270"/>
      <c r="Y646" s="270"/>
      <c r="Z646" s="270"/>
    </row>
    <row r="647" ht="15.75" customHeight="1">
      <c r="A647" s="270"/>
      <c r="B647" s="270"/>
      <c r="C647" s="270"/>
      <c r="D647" s="270"/>
      <c r="E647" s="270"/>
      <c r="F647" s="270"/>
      <c r="G647" s="270"/>
      <c r="H647" s="270"/>
      <c r="I647" s="270"/>
      <c r="J647" s="270"/>
      <c r="K647" s="270"/>
      <c r="L647" s="270"/>
      <c r="M647" s="270"/>
      <c r="N647" s="270"/>
      <c r="O647" s="270"/>
      <c r="P647" s="270"/>
      <c r="Q647" s="270"/>
      <c r="R647" s="270"/>
      <c r="S647" s="270"/>
      <c r="T647" s="270"/>
      <c r="U647" s="270"/>
      <c r="V647" s="270"/>
      <c r="W647" s="270"/>
      <c r="X647" s="270"/>
      <c r="Y647" s="270"/>
      <c r="Z647" s="270"/>
    </row>
    <row r="648" ht="15.75" customHeight="1">
      <c r="A648" s="270"/>
      <c r="B648" s="270"/>
      <c r="C648" s="270"/>
      <c r="D648" s="270"/>
      <c r="E648" s="270"/>
      <c r="F648" s="270"/>
      <c r="G648" s="270"/>
      <c r="H648" s="270"/>
      <c r="I648" s="270"/>
      <c r="J648" s="270"/>
      <c r="K648" s="270"/>
      <c r="L648" s="270"/>
      <c r="M648" s="270"/>
      <c r="N648" s="270"/>
      <c r="O648" s="270"/>
      <c r="P648" s="270"/>
      <c r="Q648" s="270"/>
      <c r="R648" s="270"/>
      <c r="S648" s="270"/>
      <c r="T648" s="270"/>
      <c r="U648" s="270"/>
      <c r="V648" s="270"/>
      <c r="W648" s="270"/>
      <c r="X648" s="270"/>
      <c r="Y648" s="270"/>
      <c r="Z648" s="270"/>
    </row>
    <row r="649" ht="15.75" customHeight="1">
      <c r="A649" s="270"/>
      <c r="B649" s="270"/>
      <c r="C649" s="270"/>
      <c r="D649" s="270"/>
      <c r="E649" s="270"/>
      <c r="F649" s="270"/>
      <c r="G649" s="270"/>
      <c r="H649" s="270"/>
      <c r="I649" s="270"/>
      <c r="J649" s="270"/>
      <c r="K649" s="270"/>
      <c r="L649" s="270"/>
      <c r="M649" s="270"/>
      <c r="N649" s="270"/>
      <c r="O649" s="270"/>
      <c r="P649" s="270"/>
      <c r="Q649" s="270"/>
      <c r="R649" s="270"/>
      <c r="S649" s="270"/>
      <c r="T649" s="270"/>
      <c r="U649" s="270"/>
      <c r="V649" s="270"/>
      <c r="W649" s="270"/>
      <c r="X649" s="270"/>
      <c r="Y649" s="270"/>
      <c r="Z649" s="270"/>
    </row>
    <row r="650" ht="15.75" customHeight="1">
      <c r="A650" s="270"/>
      <c r="B650" s="270"/>
      <c r="C650" s="270"/>
      <c r="D650" s="270"/>
      <c r="E650" s="270"/>
      <c r="F650" s="270"/>
      <c r="G650" s="270"/>
      <c r="H650" s="270"/>
      <c r="I650" s="270"/>
      <c r="J650" s="270"/>
      <c r="K650" s="270"/>
      <c r="L650" s="270"/>
      <c r="M650" s="270"/>
      <c r="N650" s="270"/>
      <c r="O650" s="270"/>
      <c r="P650" s="270"/>
      <c r="Q650" s="270"/>
      <c r="R650" s="270"/>
      <c r="S650" s="270"/>
      <c r="T650" s="270"/>
      <c r="U650" s="270"/>
      <c r="V650" s="270"/>
      <c r="W650" s="270"/>
      <c r="X650" s="270"/>
      <c r="Y650" s="270"/>
      <c r="Z650" s="270"/>
    </row>
    <row r="651" ht="15.75" customHeight="1">
      <c r="A651" s="270"/>
      <c r="B651" s="270"/>
      <c r="C651" s="270"/>
      <c r="D651" s="270"/>
      <c r="E651" s="270"/>
      <c r="F651" s="270"/>
      <c r="G651" s="270"/>
      <c r="H651" s="270"/>
      <c r="I651" s="270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270"/>
      <c r="U651" s="270"/>
      <c r="V651" s="270"/>
      <c r="W651" s="270"/>
      <c r="X651" s="270"/>
      <c r="Y651" s="270"/>
      <c r="Z651" s="270"/>
    </row>
    <row r="652" ht="15.75" customHeight="1">
      <c r="A652" s="270"/>
      <c r="B652" s="270"/>
      <c r="C652" s="270"/>
      <c r="D652" s="270"/>
      <c r="E652" s="270"/>
      <c r="F652" s="270"/>
      <c r="G652" s="270"/>
      <c r="H652" s="270"/>
      <c r="I652" s="270"/>
      <c r="J652" s="270"/>
      <c r="K652" s="270"/>
      <c r="L652" s="270"/>
      <c r="M652" s="270"/>
      <c r="N652" s="270"/>
      <c r="O652" s="270"/>
      <c r="P652" s="270"/>
      <c r="Q652" s="270"/>
      <c r="R652" s="270"/>
      <c r="S652" s="270"/>
      <c r="T652" s="270"/>
      <c r="U652" s="270"/>
      <c r="V652" s="270"/>
      <c r="W652" s="270"/>
      <c r="X652" s="270"/>
      <c r="Y652" s="270"/>
      <c r="Z652" s="270"/>
    </row>
    <row r="653" ht="15.75" customHeight="1">
      <c r="A653" s="270"/>
      <c r="B653" s="270"/>
      <c r="C653" s="270"/>
      <c r="D653" s="270"/>
      <c r="E653" s="270"/>
      <c r="F653" s="270"/>
      <c r="G653" s="270"/>
      <c r="H653" s="270"/>
      <c r="I653" s="270"/>
      <c r="J653" s="270"/>
      <c r="K653" s="270"/>
      <c r="L653" s="270"/>
      <c r="M653" s="270"/>
      <c r="N653" s="270"/>
      <c r="O653" s="270"/>
      <c r="P653" s="270"/>
      <c r="Q653" s="270"/>
      <c r="R653" s="270"/>
      <c r="S653" s="270"/>
      <c r="T653" s="270"/>
      <c r="U653" s="270"/>
      <c r="V653" s="270"/>
      <c r="W653" s="270"/>
      <c r="X653" s="270"/>
      <c r="Y653" s="270"/>
      <c r="Z653" s="270"/>
    </row>
    <row r="654" ht="15.75" customHeight="1">
      <c r="A654" s="270"/>
      <c r="B654" s="270"/>
      <c r="C654" s="270"/>
      <c r="D654" s="270"/>
      <c r="E654" s="270"/>
      <c r="F654" s="270"/>
      <c r="G654" s="270"/>
      <c r="H654" s="270"/>
      <c r="I654" s="270"/>
      <c r="J654" s="270"/>
      <c r="K654" s="270"/>
      <c r="L654" s="270"/>
      <c r="M654" s="270"/>
      <c r="N654" s="270"/>
      <c r="O654" s="270"/>
      <c r="P654" s="270"/>
      <c r="Q654" s="270"/>
      <c r="R654" s="270"/>
      <c r="S654" s="270"/>
      <c r="T654" s="270"/>
      <c r="U654" s="270"/>
      <c r="V654" s="270"/>
      <c r="W654" s="270"/>
      <c r="X654" s="270"/>
      <c r="Y654" s="270"/>
      <c r="Z654" s="270"/>
    </row>
    <row r="655" ht="15.75" customHeight="1">
      <c r="A655" s="270"/>
      <c r="B655" s="270"/>
      <c r="C655" s="270"/>
      <c r="D655" s="270"/>
      <c r="E655" s="270"/>
      <c r="F655" s="270"/>
      <c r="G655" s="270"/>
      <c r="H655" s="270"/>
      <c r="I655" s="270"/>
      <c r="J655" s="270"/>
      <c r="K655" s="270"/>
      <c r="L655" s="270"/>
      <c r="M655" s="270"/>
      <c r="N655" s="270"/>
      <c r="O655" s="270"/>
      <c r="P655" s="270"/>
      <c r="Q655" s="270"/>
      <c r="R655" s="270"/>
      <c r="S655" s="270"/>
      <c r="T655" s="270"/>
      <c r="U655" s="270"/>
      <c r="V655" s="270"/>
      <c r="W655" s="270"/>
      <c r="X655" s="270"/>
      <c r="Y655" s="270"/>
      <c r="Z655" s="270"/>
    </row>
    <row r="656" ht="15.75" customHeight="1">
      <c r="A656" s="270"/>
      <c r="B656" s="270"/>
      <c r="C656" s="270"/>
      <c r="D656" s="270"/>
      <c r="E656" s="270"/>
      <c r="F656" s="270"/>
      <c r="G656" s="270"/>
      <c r="H656" s="270"/>
      <c r="I656" s="270"/>
      <c r="J656" s="270"/>
      <c r="K656" s="270"/>
      <c r="L656" s="270"/>
      <c r="M656" s="270"/>
      <c r="N656" s="270"/>
      <c r="O656" s="270"/>
      <c r="P656" s="270"/>
      <c r="Q656" s="270"/>
      <c r="R656" s="270"/>
      <c r="S656" s="270"/>
      <c r="T656" s="270"/>
      <c r="U656" s="270"/>
      <c r="V656" s="270"/>
      <c r="W656" s="270"/>
      <c r="X656" s="270"/>
      <c r="Y656" s="270"/>
      <c r="Z656" s="270"/>
    </row>
    <row r="657" ht="15.75" customHeight="1">
      <c r="A657" s="270"/>
      <c r="B657" s="270"/>
      <c r="C657" s="270"/>
      <c r="D657" s="270"/>
      <c r="E657" s="270"/>
      <c r="F657" s="270"/>
      <c r="G657" s="270"/>
      <c r="H657" s="270"/>
      <c r="I657" s="270"/>
      <c r="J657" s="270"/>
      <c r="K657" s="270"/>
      <c r="L657" s="270"/>
      <c r="M657" s="270"/>
      <c r="N657" s="270"/>
      <c r="O657" s="270"/>
      <c r="P657" s="270"/>
      <c r="Q657" s="270"/>
      <c r="R657" s="270"/>
      <c r="S657" s="270"/>
      <c r="T657" s="270"/>
      <c r="U657" s="270"/>
      <c r="V657" s="270"/>
      <c r="W657" s="270"/>
      <c r="X657" s="270"/>
      <c r="Y657" s="270"/>
      <c r="Z657" s="270"/>
    </row>
    <row r="658" ht="15.75" customHeight="1">
      <c r="A658" s="270"/>
      <c r="B658" s="270"/>
      <c r="C658" s="270"/>
      <c r="D658" s="270"/>
      <c r="E658" s="270"/>
      <c r="F658" s="270"/>
      <c r="G658" s="270"/>
      <c r="H658" s="270"/>
      <c r="I658" s="270"/>
      <c r="J658" s="270"/>
      <c r="K658" s="270"/>
      <c r="L658" s="270"/>
      <c r="M658" s="270"/>
      <c r="N658" s="270"/>
      <c r="O658" s="270"/>
      <c r="P658" s="270"/>
      <c r="Q658" s="270"/>
      <c r="R658" s="270"/>
      <c r="S658" s="270"/>
      <c r="T658" s="270"/>
      <c r="U658" s="270"/>
      <c r="V658" s="270"/>
      <c r="W658" s="270"/>
      <c r="X658" s="270"/>
      <c r="Y658" s="270"/>
      <c r="Z658" s="270"/>
    </row>
    <row r="659" ht="15.75" customHeight="1">
      <c r="A659" s="270"/>
      <c r="B659" s="270"/>
      <c r="C659" s="270"/>
      <c r="D659" s="270"/>
      <c r="E659" s="270"/>
      <c r="F659" s="270"/>
      <c r="G659" s="270"/>
      <c r="H659" s="270"/>
      <c r="I659" s="270"/>
      <c r="J659" s="270"/>
      <c r="K659" s="270"/>
      <c r="L659" s="270"/>
      <c r="M659" s="270"/>
      <c r="N659" s="270"/>
      <c r="O659" s="270"/>
      <c r="P659" s="270"/>
      <c r="Q659" s="270"/>
      <c r="R659" s="270"/>
      <c r="S659" s="270"/>
      <c r="T659" s="270"/>
      <c r="U659" s="270"/>
      <c r="V659" s="270"/>
      <c r="W659" s="270"/>
      <c r="X659" s="270"/>
      <c r="Y659" s="270"/>
      <c r="Z659" s="270"/>
    </row>
    <row r="660" ht="15.75" customHeight="1">
      <c r="A660" s="270"/>
      <c r="B660" s="270"/>
      <c r="C660" s="270"/>
      <c r="D660" s="270"/>
      <c r="E660" s="270"/>
      <c r="F660" s="270"/>
      <c r="G660" s="270"/>
      <c r="H660" s="270"/>
      <c r="I660" s="270"/>
      <c r="J660" s="270"/>
      <c r="K660" s="270"/>
      <c r="L660" s="270"/>
      <c r="M660" s="270"/>
      <c r="N660" s="270"/>
      <c r="O660" s="270"/>
      <c r="P660" s="270"/>
      <c r="Q660" s="270"/>
      <c r="R660" s="270"/>
      <c r="S660" s="270"/>
      <c r="T660" s="270"/>
      <c r="U660" s="270"/>
      <c r="V660" s="270"/>
      <c r="W660" s="270"/>
      <c r="X660" s="270"/>
      <c r="Y660" s="270"/>
      <c r="Z660" s="270"/>
    </row>
    <row r="661" ht="15.75" customHeight="1">
      <c r="A661" s="270"/>
      <c r="B661" s="270"/>
      <c r="C661" s="270"/>
      <c r="D661" s="270"/>
      <c r="E661" s="270"/>
      <c r="F661" s="270"/>
      <c r="G661" s="270"/>
      <c r="H661" s="270"/>
      <c r="I661" s="270"/>
      <c r="J661" s="270"/>
      <c r="K661" s="270"/>
      <c r="L661" s="270"/>
      <c r="M661" s="270"/>
      <c r="N661" s="270"/>
      <c r="O661" s="270"/>
      <c r="P661" s="270"/>
      <c r="Q661" s="270"/>
      <c r="R661" s="270"/>
      <c r="S661" s="270"/>
      <c r="T661" s="270"/>
      <c r="U661" s="270"/>
      <c r="V661" s="270"/>
      <c r="W661" s="270"/>
      <c r="X661" s="270"/>
      <c r="Y661" s="270"/>
      <c r="Z661" s="270"/>
    </row>
    <row r="662" ht="15.75" customHeight="1">
      <c r="A662" s="270"/>
      <c r="B662" s="270"/>
      <c r="C662" s="270"/>
      <c r="D662" s="270"/>
      <c r="E662" s="270"/>
      <c r="F662" s="270"/>
      <c r="G662" s="270"/>
      <c r="H662" s="270"/>
      <c r="I662" s="270"/>
      <c r="J662" s="270"/>
      <c r="K662" s="270"/>
      <c r="L662" s="270"/>
      <c r="M662" s="270"/>
      <c r="N662" s="270"/>
      <c r="O662" s="270"/>
      <c r="P662" s="270"/>
      <c r="Q662" s="270"/>
      <c r="R662" s="270"/>
      <c r="S662" s="270"/>
      <c r="T662" s="270"/>
      <c r="U662" s="270"/>
      <c r="V662" s="270"/>
      <c r="W662" s="270"/>
      <c r="X662" s="270"/>
      <c r="Y662" s="270"/>
      <c r="Z662" s="270"/>
    </row>
    <row r="663" ht="15.75" customHeight="1">
      <c r="A663" s="270"/>
      <c r="B663" s="270"/>
      <c r="C663" s="270"/>
      <c r="D663" s="270"/>
      <c r="E663" s="270"/>
      <c r="F663" s="270"/>
      <c r="G663" s="270"/>
      <c r="H663" s="270"/>
      <c r="I663" s="270"/>
      <c r="J663" s="270"/>
      <c r="K663" s="270"/>
      <c r="L663" s="270"/>
      <c r="M663" s="270"/>
      <c r="N663" s="270"/>
      <c r="O663" s="270"/>
      <c r="P663" s="270"/>
      <c r="Q663" s="270"/>
      <c r="R663" s="270"/>
      <c r="S663" s="270"/>
      <c r="T663" s="270"/>
      <c r="U663" s="270"/>
      <c r="V663" s="270"/>
      <c r="W663" s="270"/>
      <c r="X663" s="270"/>
      <c r="Y663" s="270"/>
      <c r="Z663" s="270"/>
    </row>
    <row r="664" ht="15.75" customHeight="1">
      <c r="A664" s="270"/>
      <c r="B664" s="270"/>
      <c r="C664" s="270"/>
      <c r="D664" s="270"/>
      <c r="E664" s="270"/>
      <c r="F664" s="270"/>
      <c r="G664" s="270"/>
      <c r="H664" s="270"/>
      <c r="I664" s="270"/>
      <c r="J664" s="270"/>
      <c r="K664" s="270"/>
      <c r="L664" s="270"/>
      <c r="M664" s="270"/>
      <c r="N664" s="270"/>
      <c r="O664" s="270"/>
      <c r="P664" s="270"/>
      <c r="Q664" s="270"/>
      <c r="R664" s="270"/>
      <c r="S664" s="270"/>
      <c r="T664" s="270"/>
      <c r="U664" s="270"/>
      <c r="V664" s="270"/>
      <c r="W664" s="270"/>
      <c r="X664" s="270"/>
      <c r="Y664" s="270"/>
      <c r="Z664" s="270"/>
    </row>
    <row r="665" ht="15.75" customHeight="1">
      <c r="A665" s="270"/>
      <c r="B665" s="270"/>
      <c r="C665" s="270"/>
      <c r="D665" s="270"/>
      <c r="E665" s="270"/>
      <c r="F665" s="270"/>
      <c r="G665" s="270"/>
      <c r="H665" s="270"/>
      <c r="I665" s="270"/>
      <c r="J665" s="270"/>
      <c r="K665" s="270"/>
      <c r="L665" s="270"/>
      <c r="M665" s="270"/>
      <c r="N665" s="270"/>
      <c r="O665" s="270"/>
      <c r="P665" s="270"/>
      <c r="Q665" s="270"/>
      <c r="R665" s="270"/>
      <c r="S665" s="270"/>
      <c r="T665" s="270"/>
      <c r="U665" s="270"/>
      <c r="V665" s="270"/>
      <c r="W665" s="270"/>
      <c r="X665" s="270"/>
      <c r="Y665" s="270"/>
      <c r="Z665" s="270"/>
    </row>
    <row r="666" ht="15.75" customHeight="1">
      <c r="A666" s="270"/>
      <c r="B666" s="270"/>
      <c r="C666" s="270"/>
      <c r="D666" s="270"/>
      <c r="E666" s="270"/>
      <c r="F666" s="270"/>
      <c r="G666" s="270"/>
      <c r="H666" s="270"/>
      <c r="I666" s="270"/>
      <c r="J666" s="270"/>
      <c r="K666" s="270"/>
      <c r="L666" s="270"/>
      <c r="M666" s="270"/>
      <c r="N666" s="270"/>
      <c r="O666" s="270"/>
      <c r="P666" s="270"/>
      <c r="Q666" s="270"/>
      <c r="R666" s="270"/>
      <c r="S666" s="270"/>
      <c r="T666" s="270"/>
      <c r="U666" s="270"/>
      <c r="V666" s="270"/>
      <c r="W666" s="270"/>
      <c r="X666" s="270"/>
      <c r="Y666" s="270"/>
      <c r="Z666" s="270"/>
    </row>
    <row r="667" ht="15.75" customHeight="1">
      <c r="A667" s="270"/>
      <c r="B667" s="270"/>
      <c r="C667" s="270"/>
      <c r="D667" s="270"/>
      <c r="E667" s="270"/>
      <c r="F667" s="270"/>
      <c r="G667" s="270"/>
      <c r="H667" s="270"/>
      <c r="I667" s="270"/>
      <c r="J667" s="270"/>
      <c r="K667" s="270"/>
      <c r="L667" s="270"/>
      <c r="M667" s="270"/>
      <c r="N667" s="270"/>
      <c r="O667" s="270"/>
      <c r="P667" s="270"/>
      <c r="Q667" s="270"/>
      <c r="R667" s="270"/>
      <c r="S667" s="270"/>
      <c r="T667" s="270"/>
      <c r="U667" s="270"/>
      <c r="V667" s="270"/>
      <c r="W667" s="270"/>
      <c r="X667" s="270"/>
      <c r="Y667" s="270"/>
      <c r="Z667" s="270"/>
    </row>
    <row r="668" ht="15.75" customHeight="1">
      <c r="A668" s="270"/>
      <c r="B668" s="270"/>
      <c r="C668" s="270"/>
      <c r="D668" s="270"/>
      <c r="E668" s="270"/>
      <c r="F668" s="270"/>
      <c r="G668" s="270"/>
      <c r="H668" s="270"/>
      <c r="I668" s="270"/>
      <c r="J668" s="270"/>
      <c r="K668" s="270"/>
      <c r="L668" s="270"/>
      <c r="M668" s="270"/>
      <c r="N668" s="270"/>
      <c r="O668" s="270"/>
      <c r="P668" s="270"/>
      <c r="Q668" s="270"/>
      <c r="R668" s="270"/>
      <c r="S668" s="270"/>
      <c r="T668" s="270"/>
      <c r="U668" s="270"/>
      <c r="V668" s="270"/>
      <c r="W668" s="270"/>
      <c r="X668" s="270"/>
      <c r="Y668" s="270"/>
      <c r="Z668" s="270"/>
    </row>
    <row r="669" ht="15.75" customHeight="1">
      <c r="A669" s="270"/>
      <c r="B669" s="270"/>
      <c r="C669" s="270"/>
      <c r="D669" s="270"/>
      <c r="E669" s="270"/>
      <c r="F669" s="270"/>
      <c r="G669" s="270"/>
      <c r="H669" s="270"/>
      <c r="I669" s="270"/>
      <c r="J669" s="270"/>
      <c r="K669" s="270"/>
      <c r="L669" s="270"/>
      <c r="M669" s="270"/>
      <c r="N669" s="270"/>
      <c r="O669" s="270"/>
      <c r="P669" s="270"/>
      <c r="Q669" s="270"/>
      <c r="R669" s="270"/>
      <c r="S669" s="270"/>
      <c r="T669" s="270"/>
      <c r="U669" s="270"/>
      <c r="V669" s="270"/>
      <c r="W669" s="270"/>
      <c r="X669" s="270"/>
      <c r="Y669" s="270"/>
      <c r="Z669" s="270"/>
    </row>
    <row r="670" ht="15.75" customHeight="1">
      <c r="A670" s="270"/>
      <c r="B670" s="270"/>
      <c r="C670" s="270"/>
      <c r="D670" s="270"/>
      <c r="E670" s="270"/>
      <c r="F670" s="270"/>
      <c r="G670" s="270"/>
      <c r="H670" s="270"/>
      <c r="I670" s="270"/>
      <c r="J670" s="270"/>
      <c r="K670" s="270"/>
      <c r="L670" s="270"/>
      <c r="M670" s="270"/>
      <c r="N670" s="270"/>
      <c r="O670" s="270"/>
      <c r="P670" s="270"/>
      <c r="Q670" s="270"/>
      <c r="R670" s="270"/>
      <c r="S670" s="270"/>
      <c r="T670" s="270"/>
      <c r="U670" s="270"/>
      <c r="V670" s="270"/>
      <c r="W670" s="270"/>
      <c r="X670" s="270"/>
      <c r="Y670" s="270"/>
      <c r="Z670" s="270"/>
    </row>
    <row r="671" ht="15.75" customHeight="1">
      <c r="A671" s="270"/>
      <c r="B671" s="270"/>
      <c r="C671" s="270"/>
      <c r="D671" s="270"/>
      <c r="E671" s="270"/>
      <c r="F671" s="270"/>
      <c r="G671" s="270"/>
      <c r="H671" s="270"/>
      <c r="I671" s="270"/>
      <c r="J671" s="270"/>
      <c r="K671" s="270"/>
      <c r="L671" s="270"/>
      <c r="M671" s="270"/>
      <c r="N671" s="270"/>
      <c r="O671" s="270"/>
      <c r="P671" s="270"/>
      <c r="Q671" s="270"/>
      <c r="R671" s="270"/>
      <c r="S671" s="270"/>
      <c r="T671" s="270"/>
      <c r="U671" s="270"/>
      <c r="V671" s="270"/>
      <c r="W671" s="270"/>
      <c r="X671" s="270"/>
      <c r="Y671" s="270"/>
      <c r="Z671" s="270"/>
    </row>
    <row r="672" ht="15.75" customHeight="1">
      <c r="A672" s="270"/>
      <c r="B672" s="270"/>
      <c r="C672" s="270"/>
      <c r="D672" s="270"/>
      <c r="E672" s="270"/>
      <c r="F672" s="270"/>
      <c r="G672" s="270"/>
      <c r="H672" s="270"/>
      <c r="I672" s="270"/>
      <c r="J672" s="270"/>
      <c r="K672" s="270"/>
      <c r="L672" s="270"/>
      <c r="M672" s="270"/>
      <c r="N672" s="270"/>
      <c r="O672" s="270"/>
      <c r="P672" s="270"/>
      <c r="Q672" s="270"/>
      <c r="R672" s="270"/>
      <c r="S672" s="270"/>
      <c r="T672" s="270"/>
      <c r="U672" s="270"/>
      <c r="V672" s="270"/>
      <c r="W672" s="270"/>
      <c r="X672" s="270"/>
      <c r="Y672" s="270"/>
      <c r="Z672" s="270"/>
    </row>
    <row r="673" ht="15.75" customHeight="1">
      <c r="A673" s="270"/>
      <c r="B673" s="270"/>
      <c r="C673" s="270"/>
      <c r="D673" s="270"/>
      <c r="E673" s="270"/>
      <c r="F673" s="270"/>
      <c r="G673" s="270"/>
      <c r="H673" s="270"/>
      <c r="I673" s="270"/>
      <c r="J673" s="270"/>
      <c r="K673" s="270"/>
      <c r="L673" s="270"/>
      <c r="M673" s="270"/>
      <c r="N673" s="270"/>
      <c r="O673" s="270"/>
      <c r="P673" s="270"/>
      <c r="Q673" s="270"/>
      <c r="R673" s="270"/>
      <c r="S673" s="270"/>
      <c r="T673" s="270"/>
      <c r="U673" s="270"/>
      <c r="V673" s="270"/>
      <c r="W673" s="270"/>
      <c r="X673" s="270"/>
      <c r="Y673" s="270"/>
      <c r="Z673" s="270"/>
    </row>
    <row r="674" ht="15.75" customHeight="1">
      <c r="A674" s="270"/>
      <c r="B674" s="270"/>
      <c r="C674" s="270"/>
      <c r="D674" s="270"/>
      <c r="E674" s="270"/>
      <c r="F674" s="270"/>
      <c r="G674" s="270"/>
      <c r="H674" s="270"/>
      <c r="I674" s="270"/>
      <c r="J674" s="270"/>
      <c r="K674" s="270"/>
      <c r="L674" s="270"/>
      <c r="M674" s="270"/>
      <c r="N674" s="270"/>
      <c r="O674" s="270"/>
      <c r="P674" s="270"/>
      <c r="Q674" s="270"/>
      <c r="R674" s="270"/>
      <c r="S674" s="270"/>
      <c r="T674" s="270"/>
      <c r="U674" s="270"/>
      <c r="V674" s="270"/>
      <c r="W674" s="270"/>
      <c r="X674" s="270"/>
      <c r="Y674" s="270"/>
      <c r="Z674" s="270"/>
    </row>
    <row r="675" ht="15.75" customHeight="1">
      <c r="A675" s="270"/>
      <c r="B675" s="270"/>
      <c r="C675" s="270"/>
      <c r="D675" s="270"/>
      <c r="E675" s="270"/>
      <c r="F675" s="270"/>
      <c r="G675" s="270"/>
      <c r="H675" s="270"/>
      <c r="I675" s="270"/>
      <c r="J675" s="270"/>
      <c r="K675" s="270"/>
      <c r="L675" s="270"/>
      <c r="M675" s="270"/>
      <c r="N675" s="270"/>
      <c r="O675" s="270"/>
      <c r="P675" s="270"/>
      <c r="Q675" s="270"/>
      <c r="R675" s="270"/>
      <c r="S675" s="270"/>
      <c r="T675" s="270"/>
      <c r="U675" s="270"/>
      <c r="V675" s="270"/>
      <c r="W675" s="270"/>
      <c r="X675" s="270"/>
      <c r="Y675" s="270"/>
      <c r="Z675" s="270"/>
    </row>
    <row r="676" ht="15.75" customHeight="1">
      <c r="A676" s="270"/>
      <c r="B676" s="270"/>
      <c r="C676" s="270"/>
      <c r="D676" s="270"/>
      <c r="E676" s="270"/>
      <c r="F676" s="270"/>
      <c r="G676" s="270"/>
      <c r="H676" s="270"/>
      <c r="I676" s="270"/>
      <c r="J676" s="270"/>
      <c r="K676" s="270"/>
      <c r="L676" s="270"/>
      <c r="M676" s="270"/>
      <c r="N676" s="270"/>
      <c r="O676" s="270"/>
      <c r="P676" s="270"/>
      <c r="Q676" s="270"/>
      <c r="R676" s="270"/>
      <c r="S676" s="270"/>
      <c r="T676" s="270"/>
      <c r="U676" s="270"/>
      <c r="V676" s="270"/>
      <c r="W676" s="270"/>
      <c r="X676" s="270"/>
      <c r="Y676" s="270"/>
      <c r="Z676" s="270"/>
    </row>
    <row r="677" ht="15.75" customHeight="1">
      <c r="A677" s="270"/>
      <c r="B677" s="270"/>
      <c r="C677" s="270"/>
      <c r="D677" s="270"/>
      <c r="E677" s="270"/>
      <c r="F677" s="270"/>
      <c r="G677" s="270"/>
      <c r="H677" s="270"/>
      <c r="I677" s="270"/>
      <c r="J677" s="270"/>
      <c r="K677" s="270"/>
      <c r="L677" s="270"/>
      <c r="M677" s="270"/>
      <c r="N677" s="270"/>
      <c r="O677" s="270"/>
      <c r="P677" s="270"/>
      <c r="Q677" s="270"/>
      <c r="R677" s="270"/>
      <c r="S677" s="270"/>
      <c r="T677" s="270"/>
      <c r="U677" s="270"/>
      <c r="V677" s="270"/>
      <c r="W677" s="270"/>
      <c r="X677" s="270"/>
      <c r="Y677" s="270"/>
      <c r="Z677" s="270"/>
    </row>
    <row r="678" ht="15.75" customHeight="1">
      <c r="A678" s="270"/>
      <c r="B678" s="270"/>
      <c r="C678" s="270"/>
      <c r="D678" s="270"/>
      <c r="E678" s="270"/>
      <c r="F678" s="270"/>
      <c r="G678" s="270"/>
      <c r="H678" s="270"/>
      <c r="I678" s="270"/>
      <c r="J678" s="270"/>
      <c r="K678" s="270"/>
      <c r="L678" s="270"/>
      <c r="M678" s="270"/>
      <c r="N678" s="270"/>
      <c r="O678" s="270"/>
      <c r="P678" s="270"/>
      <c r="Q678" s="270"/>
      <c r="R678" s="270"/>
      <c r="S678" s="270"/>
      <c r="T678" s="270"/>
      <c r="U678" s="270"/>
      <c r="V678" s="270"/>
      <c r="W678" s="270"/>
      <c r="X678" s="270"/>
      <c r="Y678" s="270"/>
      <c r="Z678" s="270"/>
    </row>
    <row r="679" ht="15.75" customHeight="1">
      <c r="A679" s="270"/>
      <c r="B679" s="270"/>
      <c r="C679" s="270"/>
      <c r="D679" s="270"/>
      <c r="E679" s="270"/>
      <c r="F679" s="270"/>
      <c r="G679" s="270"/>
      <c r="H679" s="270"/>
      <c r="I679" s="270"/>
      <c r="J679" s="270"/>
      <c r="K679" s="270"/>
      <c r="L679" s="270"/>
      <c r="M679" s="270"/>
      <c r="N679" s="270"/>
      <c r="O679" s="270"/>
      <c r="P679" s="270"/>
      <c r="Q679" s="270"/>
      <c r="R679" s="270"/>
      <c r="S679" s="270"/>
      <c r="T679" s="270"/>
      <c r="U679" s="270"/>
      <c r="V679" s="270"/>
      <c r="W679" s="270"/>
      <c r="X679" s="270"/>
      <c r="Y679" s="270"/>
      <c r="Z679" s="270"/>
    </row>
    <row r="680" ht="15.75" customHeight="1">
      <c r="A680" s="270"/>
      <c r="B680" s="270"/>
      <c r="C680" s="270"/>
      <c r="D680" s="270"/>
      <c r="E680" s="270"/>
      <c r="F680" s="270"/>
      <c r="G680" s="270"/>
      <c r="H680" s="270"/>
      <c r="I680" s="270"/>
      <c r="J680" s="270"/>
      <c r="K680" s="270"/>
      <c r="L680" s="270"/>
      <c r="M680" s="270"/>
      <c r="N680" s="270"/>
      <c r="O680" s="270"/>
      <c r="P680" s="270"/>
      <c r="Q680" s="270"/>
      <c r="R680" s="270"/>
      <c r="S680" s="270"/>
      <c r="T680" s="270"/>
      <c r="U680" s="270"/>
      <c r="V680" s="270"/>
      <c r="W680" s="270"/>
      <c r="X680" s="270"/>
      <c r="Y680" s="270"/>
      <c r="Z680" s="270"/>
    </row>
    <row r="681" ht="15.75" customHeight="1">
      <c r="A681" s="270"/>
      <c r="B681" s="270"/>
      <c r="C681" s="270"/>
      <c r="D681" s="270"/>
      <c r="E681" s="270"/>
      <c r="F681" s="270"/>
      <c r="G681" s="270"/>
      <c r="H681" s="270"/>
      <c r="I681" s="270"/>
      <c r="J681" s="270"/>
      <c r="K681" s="270"/>
      <c r="L681" s="270"/>
      <c r="M681" s="270"/>
      <c r="N681" s="270"/>
      <c r="O681" s="270"/>
      <c r="P681" s="270"/>
      <c r="Q681" s="270"/>
      <c r="R681" s="270"/>
      <c r="S681" s="270"/>
      <c r="T681" s="270"/>
      <c r="U681" s="270"/>
      <c r="V681" s="270"/>
      <c r="W681" s="270"/>
      <c r="X681" s="270"/>
      <c r="Y681" s="270"/>
      <c r="Z681" s="270"/>
    </row>
    <row r="682" ht="15.75" customHeight="1">
      <c r="A682" s="270"/>
      <c r="B682" s="270"/>
      <c r="C682" s="270"/>
      <c r="D682" s="270"/>
      <c r="E682" s="270"/>
      <c r="F682" s="270"/>
      <c r="G682" s="270"/>
      <c r="H682" s="270"/>
      <c r="I682" s="270"/>
      <c r="J682" s="270"/>
      <c r="K682" s="270"/>
      <c r="L682" s="270"/>
      <c r="M682" s="270"/>
      <c r="N682" s="270"/>
      <c r="O682" s="270"/>
      <c r="P682" s="270"/>
      <c r="Q682" s="270"/>
      <c r="R682" s="270"/>
      <c r="S682" s="270"/>
      <c r="T682" s="270"/>
      <c r="U682" s="270"/>
      <c r="V682" s="270"/>
      <c r="W682" s="270"/>
      <c r="X682" s="270"/>
      <c r="Y682" s="270"/>
      <c r="Z682" s="270"/>
    </row>
    <row r="683" ht="15.75" customHeight="1">
      <c r="A683" s="270"/>
      <c r="B683" s="270"/>
      <c r="C683" s="270"/>
      <c r="D683" s="270"/>
      <c r="E683" s="270"/>
      <c r="F683" s="270"/>
      <c r="G683" s="270"/>
      <c r="H683" s="270"/>
      <c r="I683" s="270"/>
      <c r="J683" s="270"/>
      <c r="K683" s="270"/>
      <c r="L683" s="270"/>
      <c r="M683" s="270"/>
      <c r="N683" s="270"/>
      <c r="O683" s="270"/>
      <c r="P683" s="270"/>
      <c r="Q683" s="270"/>
      <c r="R683" s="270"/>
      <c r="S683" s="270"/>
      <c r="T683" s="270"/>
      <c r="U683" s="270"/>
      <c r="V683" s="270"/>
      <c r="W683" s="270"/>
      <c r="X683" s="270"/>
      <c r="Y683" s="270"/>
      <c r="Z683" s="270"/>
    </row>
    <row r="684" ht="15.75" customHeight="1">
      <c r="A684" s="270"/>
      <c r="B684" s="270"/>
      <c r="C684" s="270"/>
      <c r="D684" s="270"/>
      <c r="E684" s="270"/>
      <c r="F684" s="270"/>
      <c r="G684" s="270"/>
      <c r="H684" s="270"/>
      <c r="I684" s="270"/>
      <c r="J684" s="270"/>
      <c r="K684" s="270"/>
      <c r="L684" s="270"/>
      <c r="M684" s="270"/>
      <c r="N684" s="270"/>
      <c r="O684" s="270"/>
      <c r="P684" s="270"/>
      <c r="Q684" s="270"/>
      <c r="R684" s="270"/>
      <c r="S684" s="270"/>
      <c r="T684" s="270"/>
      <c r="U684" s="270"/>
      <c r="V684" s="270"/>
      <c r="W684" s="270"/>
      <c r="X684" s="270"/>
      <c r="Y684" s="270"/>
      <c r="Z684" s="270"/>
    </row>
    <row r="685" ht="15.75" customHeight="1">
      <c r="A685" s="270"/>
      <c r="B685" s="270"/>
      <c r="C685" s="270"/>
      <c r="D685" s="270"/>
      <c r="E685" s="270"/>
      <c r="F685" s="270"/>
      <c r="G685" s="270"/>
      <c r="H685" s="270"/>
      <c r="I685" s="270"/>
      <c r="J685" s="270"/>
      <c r="K685" s="270"/>
      <c r="L685" s="270"/>
      <c r="M685" s="270"/>
      <c r="N685" s="270"/>
      <c r="O685" s="270"/>
      <c r="P685" s="270"/>
      <c r="Q685" s="270"/>
      <c r="R685" s="270"/>
      <c r="S685" s="270"/>
      <c r="T685" s="270"/>
      <c r="U685" s="270"/>
      <c r="V685" s="270"/>
      <c r="W685" s="270"/>
      <c r="X685" s="270"/>
      <c r="Y685" s="270"/>
      <c r="Z685" s="270"/>
    </row>
    <row r="686" ht="15.75" customHeight="1">
      <c r="A686" s="270"/>
      <c r="B686" s="270"/>
      <c r="C686" s="270"/>
      <c r="D686" s="270"/>
      <c r="E686" s="270"/>
      <c r="F686" s="270"/>
      <c r="G686" s="270"/>
      <c r="H686" s="270"/>
      <c r="I686" s="270"/>
      <c r="J686" s="270"/>
      <c r="K686" s="270"/>
      <c r="L686" s="270"/>
      <c r="M686" s="270"/>
      <c r="N686" s="270"/>
      <c r="O686" s="270"/>
      <c r="P686" s="270"/>
      <c r="Q686" s="270"/>
      <c r="R686" s="270"/>
      <c r="S686" s="270"/>
      <c r="T686" s="270"/>
      <c r="U686" s="270"/>
      <c r="V686" s="270"/>
      <c r="W686" s="270"/>
      <c r="X686" s="270"/>
      <c r="Y686" s="270"/>
      <c r="Z686" s="270"/>
    </row>
    <row r="687" ht="15.75" customHeight="1">
      <c r="A687" s="270"/>
      <c r="B687" s="270"/>
      <c r="C687" s="270"/>
      <c r="D687" s="270"/>
      <c r="E687" s="270"/>
      <c r="F687" s="270"/>
      <c r="G687" s="270"/>
      <c r="H687" s="270"/>
      <c r="I687" s="270"/>
      <c r="J687" s="270"/>
      <c r="K687" s="270"/>
      <c r="L687" s="270"/>
      <c r="M687" s="270"/>
      <c r="N687" s="270"/>
      <c r="O687" s="270"/>
      <c r="P687" s="270"/>
      <c r="Q687" s="270"/>
      <c r="R687" s="270"/>
      <c r="S687" s="270"/>
      <c r="T687" s="270"/>
      <c r="U687" s="270"/>
      <c r="V687" s="270"/>
      <c r="W687" s="270"/>
      <c r="X687" s="270"/>
      <c r="Y687" s="270"/>
      <c r="Z687" s="270"/>
    </row>
    <row r="688" ht="15.75" customHeight="1">
      <c r="A688" s="270"/>
      <c r="B688" s="270"/>
      <c r="C688" s="270"/>
      <c r="D688" s="270"/>
      <c r="E688" s="270"/>
      <c r="F688" s="270"/>
      <c r="G688" s="270"/>
      <c r="H688" s="270"/>
      <c r="I688" s="270"/>
      <c r="J688" s="270"/>
      <c r="K688" s="270"/>
      <c r="L688" s="270"/>
      <c r="M688" s="270"/>
      <c r="N688" s="270"/>
      <c r="O688" s="270"/>
      <c r="P688" s="270"/>
      <c r="Q688" s="270"/>
      <c r="R688" s="270"/>
      <c r="S688" s="270"/>
      <c r="T688" s="270"/>
      <c r="U688" s="270"/>
      <c r="V688" s="270"/>
      <c r="W688" s="270"/>
      <c r="X688" s="270"/>
      <c r="Y688" s="270"/>
      <c r="Z688" s="270"/>
    </row>
    <row r="689" ht="15.75" customHeight="1">
      <c r="A689" s="270"/>
      <c r="B689" s="270"/>
      <c r="C689" s="270"/>
      <c r="D689" s="270"/>
      <c r="E689" s="270"/>
      <c r="F689" s="270"/>
      <c r="G689" s="270"/>
      <c r="H689" s="270"/>
      <c r="I689" s="270"/>
      <c r="J689" s="270"/>
      <c r="K689" s="270"/>
      <c r="L689" s="270"/>
      <c r="M689" s="270"/>
      <c r="N689" s="270"/>
      <c r="O689" s="270"/>
      <c r="P689" s="270"/>
      <c r="Q689" s="270"/>
      <c r="R689" s="270"/>
      <c r="S689" s="270"/>
      <c r="T689" s="270"/>
      <c r="U689" s="270"/>
      <c r="V689" s="270"/>
      <c r="W689" s="270"/>
      <c r="X689" s="270"/>
      <c r="Y689" s="270"/>
      <c r="Z689" s="270"/>
    </row>
    <row r="690" ht="15.75" customHeight="1">
      <c r="A690" s="270"/>
      <c r="B690" s="270"/>
      <c r="C690" s="270"/>
      <c r="D690" s="270"/>
      <c r="E690" s="270"/>
      <c r="F690" s="270"/>
      <c r="G690" s="270"/>
      <c r="H690" s="270"/>
      <c r="I690" s="270"/>
      <c r="J690" s="270"/>
      <c r="K690" s="270"/>
      <c r="L690" s="270"/>
      <c r="M690" s="270"/>
      <c r="N690" s="270"/>
      <c r="O690" s="270"/>
      <c r="P690" s="270"/>
      <c r="Q690" s="270"/>
      <c r="R690" s="270"/>
      <c r="S690" s="270"/>
      <c r="T690" s="270"/>
      <c r="U690" s="270"/>
      <c r="V690" s="270"/>
      <c r="W690" s="270"/>
      <c r="X690" s="270"/>
      <c r="Y690" s="270"/>
      <c r="Z690" s="270"/>
    </row>
    <row r="691" ht="15.75" customHeight="1">
      <c r="A691" s="270"/>
      <c r="B691" s="270"/>
      <c r="C691" s="270"/>
      <c r="D691" s="270"/>
      <c r="E691" s="270"/>
      <c r="F691" s="270"/>
      <c r="G691" s="270"/>
      <c r="H691" s="270"/>
      <c r="I691" s="270"/>
      <c r="J691" s="270"/>
      <c r="K691" s="270"/>
      <c r="L691" s="270"/>
      <c r="M691" s="270"/>
      <c r="N691" s="270"/>
      <c r="O691" s="270"/>
      <c r="P691" s="270"/>
      <c r="Q691" s="270"/>
      <c r="R691" s="270"/>
      <c r="S691" s="270"/>
      <c r="T691" s="270"/>
      <c r="U691" s="270"/>
      <c r="V691" s="270"/>
      <c r="W691" s="270"/>
      <c r="X691" s="270"/>
      <c r="Y691" s="270"/>
      <c r="Z691" s="270"/>
    </row>
    <row r="692" ht="15.75" customHeight="1">
      <c r="A692" s="270"/>
      <c r="B692" s="270"/>
      <c r="C692" s="270"/>
      <c r="D692" s="270"/>
      <c r="E692" s="270"/>
      <c r="F692" s="270"/>
      <c r="G692" s="270"/>
      <c r="H692" s="270"/>
      <c r="I692" s="270"/>
      <c r="J692" s="270"/>
      <c r="K692" s="270"/>
      <c r="L692" s="270"/>
      <c r="M692" s="270"/>
      <c r="N692" s="270"/>
      <c r="O692" s="270"/>
      <c r="P692" s="270"/>
      <c r="Q692" s="270"/>
      <c r="R692" s="270"/>
      <c r="S692" s="270"/>
      <c r="T692" s="270"/>
      <c r="U692" s="270"/>
      <c r="V692" s="270"/>
      <c r="W692" s="270"/>
      <c r="X692" s="270"/>
      <c r="Y692" s="270"/>
      <c r="Z692" s="270"/>
    </row>
    <row r="693" ht="15.75" customHeight="1">
      <c r="A693" s="270"/>
      <c r="B693" s="270"/>
      <c r="C693" s="270"/>
      <c r="D693" s="270"/>
      <c r="E693" s="270"/>
      <c r="F693" s="270"/>
      <c r="G693" s="270"/>
      <c r="H693" s="270"/>
      <c r="I693" s="270"/>
      <c r="J693" s="270"/>
      <c r="K693" s="270"/>
      <c r="L693" s="270"/>
      <c r="M693" s="270"/>
      <c r="N693" s="270"/>
      <c r="O693" s="270"/>
      <c r="P693" s="270"/>
      <c r="Q693" s="270"/>
      <c r="R693" s="270"/>
      <c r="S693" s="270"/>
      <c r="T693" s="270"/>
      <c r="U693" s="270"/>
      <c r="V693" s="270"/>
      <c r="W693" s="270"/>
      <c r="X693" s="270"/>
      <c r="Y693" s="270"/>
      <c r="Z693" s="270"/>
    </row>
    <row r="694" ht="15.75" customHeight="1">
      <c r="A694" s="270"/>
      <c r="B694" s="270"/>
      <c r="C694" s="270"/>
      <c r="D694" s="270"/>
      <c r="E694" s="270"/>
      <c r="F694" s="270"/>
      <c r="G694" s="270"/>
      <c r="H694" s="270"/>
      <c r="I694" s="270"/>
      <c r="J694" s="270"/>
      <c r="K694" s="270"/>
      <c r="L694" s="270"/>
      <c r="M694" s="270"/>
      <c r="N694" s="270"/>
      <c r="O694" s="270"/>
      <c r="P694" s="270"/>
      <c r="Q694" s="270"/>
      <c r="R694" s="270"/>
      <c r="S694" s="270"/>
      <c r="T694" s="270"/>
      <c r="U694" s="270"/>
      <c r="V694" s="270"/>
      <c r="W694" s="270"/>
      <c r="X694" s="270"/>
      <c r="Y694" s="270"/>
      <c r="Z694" s="270"/>
    </row>
    <row r="695" ht="15.75" customHeight="1">
      <c r="A695" s="270"/>
      <c r="B695" s="270"/>
      <c r="C695" s="270"/>
      <c r="D695" s="270"/>
      <c r="E695" s="270"/>
      <c r="F695" s="270"/>
      <c r="G695" s="270"/>
      <c r="H695" s="270"/>
      <c r="I695" s="270"/>
      <c r="J695" s="270"/>
      <c r="K695" s="270"/>
      <c r="L695" s="270"/>
      <c r="M695" s="270"/>
      <c r="N695" s="270"/>
      <c r="O695" s="270"/>
      <c r="P695" s="270"/>
      <c r="Q695" s="270"/>
      <c r="R695" s="270"/>
      <c r="S695" s="270"/>
      <c r="T695" s="270"/>
      <c r="U695" s="270"/>
      <c r="V695" s="270"/>
      <c r="W695" s="270"/>
      <c r="X695" s="270"/>
      <c r="Y695" s="270"/>
      <c r="Z695" s="270"/>
    </row>
    <row r="696" ht="15.75" customHeight="1">
      <c r="A696" s="270"/>
      <c r="B696" s="270"/>
      <c r="C696" s="270"/>
      <c r="D696" s="270"/>
      <c r="E696" s="270"/>
      <c r="F696" s="270"/>
      <c r="G696" s="270"/>
      <c r="H696" s="270"/>
      <c r="I696" s="270"/>
      <c r="J696" s="270"/>
      <c r="K696" s="270"/>
      <c r="L696" s="270"/>
      <c r="M696" s="270"/>
      <c r="N696" s="270"/>
      <c r="O696" s="270"/>
      <c r="P696" s="270"/>
      <c r="Q696" s="270"/>
      <c r="R696" s="270"/>
      <c r="S696" s="270"/>
      <c r="T696" s="270"/>
      <c r="U696" s="270"/>
      <c r="V696" s="270"/>
      <c r="W696" s="270"/>
      <c r="X696" s="270"/>
      <c r="Y696" s="270"/>
      <c r="Z696" s="270"/>
    </row>
    <row r="697" ht="15.75" customHeight="1">
      <c r="A697" s="270"/>
      <c r="B697" s="270"/>
      <c r="C697" s="270"/>
      <c r="D697" s="270"/>
      <c r="E697" s="270"/>
      <c r="F697" s="270"/>
      <c r="G697" s="270"/>
      <c r="H697" s="270"/>
      <c r="I697" s="270"/>
      <c r="J697" s="270"/>
      <c r="K697" s="270"/>
      <c r="L697" s="270"/>
      <c r="M697" s="270"/>
      <c r="N697" s="270"/>
      <c r="O697" s="270"/>
      <c r="P697" s="270"/>
      <c r="Q697" s="270"/>
      <c r="R697" s="270"/>
      <c r="S697" s="270"/>
      <c r="T697" s="270"/>
      <c r="U697" s="270"/>
      <c r="V697" s="270"/>
      <c r="W697" s="270"/>
      <c r="X697" s="270"/>
      <c r="Y697" s="270"/>
      <c r="Z697" s="270"/>
    </row>
    <row r="698" ht="15.75" customHeight="1">
      <c r="A698" s="270"/>
      <c r="B698" s="270"/>
      <c r="C698" s="270"/>
      <c r="D698" s="270"/>
      <c r="E698" s="270"/>
      <c r="F698" s="270"/>
      <c r="G698" s="270"/>
      <c r="H698" s="270"/>
      <c r="I698" s="270"/>
      <c r="J698" s="270"/>
      <c r="K698" s="270"/>
      <c r="L698" s="270"/>
      <c r="M698" s="270"/>
      <c r="N698" s="270"/>
      <c r="O698" s="270"/>
      <c r="P698" s="270"/>
      <c r="Q698" s="270"/>
      <c r="R698" s="270"/>
      <c r="S698" s="270"/>
      <c r="T698" s="270"/>
      <c r="U698" s="270"/>
      <c r="V698" s="270"/>
      <c r="W698" s="270"/>
      <c r="X698" s="270"/>
      <c r="Y698" s="270"/>
      <c r="Z698" s="270"/>
    </row>
    <row r="699" ht="15.75" customHeight="1">
      <c r="A699" s="270"/>
      <c r="B699" s="270"/>
      <c r="C699" s="270"/>
      <c r="D699" s="270"/>
      <c r="E699" s="270"/>
      <c r="F699" s="270"/>
      <c r="G699" s="270"/>
      <c r="H699" s="270"/>
      <c r="I699" s="270"/>
      <c r="J699" s="270"/>
      <c r="K699" s="270"/>
      <c r="L699" s="270"/>
      <c r="M699" s="270"/>
      <c r="N699" s="270"/>
      <c r="O699" s="270"/>
      <c r="P699" s="270"/>
      <c r="Q699" s="270"/>
      <c r="R699" s="270"/>
      <c r="S699" s="270"/>
      <c r="T699" s="270"/>
      <c r="U699" s="270"/>
      <c r="V699" s="270"/>
      <c r="W699" s="270"/>
      <c r="X699" s="270"/>
      <c r="Y699" s="270"/>
      <c r="Z699" s="270"/>
    </row>
    <row r="700" ht="15.75" customHeight="1">
      <c r="A700" s="270"/>
      <c r="B700" s="270"/>
      <c r="C700" s="270"/>
      <c r="D700" s="270"/>
      <c r="E700" s="270"/>
      <c r="F700" s="270"/>
      <c r="G700" s="270"/>
      <c r="H700" s="270"/>
      <c r="I700" s="270"/>
      <c r="J700" s="270"/>
      <c r="K700" s="270"/>
      <c r="L700" s="270"/>
      <c r="M700" s="270"/>
      <c r="N700" s="270"/>
      <c r="O700" s="270"/>
      <c r="P700" s="270"/>
      <c r="Q700" s="270"/>
      <c r="R700" s="270"/>
      <c r="S700" s="270"/>
      <c r="T700" s="270"/>
      <c r="U700" s="270"/>
      <c r="V700" s="270"/>
      <c r="W700" s="270"/>
      <c r="X700" s="270"/>
      <c r="Y700" s="270"/>
      <c r="Z700" s="270"/>
    </row>
    <row r="701" ht="15.75" customHeight="1">
      <c r="A701" s="270"/>
      <c r="B701" s="270"/>
      <c r="C701" s="270"/>
      <c r="D701" s="270"/>
      <c r="E701" s="270"/>
      <c r="F701" s="270"/>
      <c r="G701" s="270"/>
      <c r="H701" s="270"/>
      <c r="I701" s="270"/>
      <c r="J701" s="270"/>
      <c r="K701" s="270"/>
      <c r="L701" s="270"/>
      <c r="M701" s="270"/>
      <c r="N701" s="270"/>
      <c r="O701" s="270"/>
      <c r="P701" s="270"/>
      <c r="Q701" s="270"/>
      <c r="R701" s="270"/>
      <c r="S701" s="270"/>
      <c r="T701" s="270"/>
      <c r="U701" s="270"/>
      <c r="V701" s="270"/>
      <c r="W701" s="270"/>
      <c r="X701" s="270"/>
      <c r="Y701" s="270"/>
      <c r="Z701" s="270"/>
    </row>
    <row r="702" ht="15.75" customHeight="1">
      <c r="A702" s="270"/>
      <c r="B702" s="270"/>
      <c r="C702" s="270"/>
      <c r="D702" s="270"/>
      <c r="E702" s="270"/>
      <c r="F702" s="270"/>
      <c r="G702" s="270"/>
      <c r="H702" s="270"/>
      <c r="I702" s="270"/>
      <c r="J702" s="270"/>
      <c r="K702" s="270"/>
      <c r="L702" s="270"/>
      <c r="M702" s="270"/>
      <c r="N702" s="270"/>
      <c r="O702" s="270"/>
      <c r="P702" s="270"/>
      <c r="Q702" s="270"/>
      <c r="R702" s="270"/>
      <c r="S702" s="270"/>
      <c r="T702" s="270"/>
      <c r="U702" s="270"/>
      <c r="V702" s="270"/>
      <c r="W702" s="270"/>
      <c r="X702" s="270"/>
      <c r="Y702" s="270"/>
      <c r="Z702" s="270"/>
    </row>
    <row r="703" ht="15.75" customHeight="1">
      <c r="A703" s="270"/>
      <c r="B703" s="270"/>
      <c r="C703" s="270"/>
      <c r="D703" s="270"/>
      <c r="E703" s="270"/>
      <c r="F703" s="270"/>
      <c r="G703" s="270"/>
      <c r="H703" s="270"/>
      <c r="I703" s="270"/>
      <c r="J703" s="270"/>
      <c r="K703" s="270"/>
      <c r="L703" s="270"/>
      <c r="M703" s="270"/>
      <c r="N703" s="270"/>
      <c r="O703" s="270"/>
      <c r="P703" s="270"/>
      <c r="Q703" s="270"/>
      <c r="R703" s="270"/>
      <c r="S703" s="270"/>
      <c r="T703" s="270"/>
      <c r="U703" s="270"/>
      <c r="V703" s="270"/>
      <c r="W703" s="270"/>
      <c r="X703" s="270"/>
      <c r="Y703" s="270"/>
      <c r="Z703" s="270"/>
    </row>
    <row r="704" ht="15.75" customHeight="1">
      <c r="A704" s="270"/>
      <c r="B704" s="270"/>
      <c r="C704" s="270"/>
      <c r="D704" s="270"/>
      <c r="E704" s="270"/>
      <c r="F704" s="270"/>
      <c r="G704" s="270"/>
      <c r="H704" s="270"/>
      <c r="I704" s="270"/>
      <c r="J704" s="270"/>
      <c r="K704" s="270"/>
      <c r="L704" s="270"/>
      <c r="M704" s="270"/>
      <c r="N704" s="270"/>
      <c r="O704" s="270"/>
      <c r="P704" s="270"/>
      <c r="Q704" s="270"/>
      <c r="R704" s="270"/>
      <c r="S704" s="270"/>
      <c r="T704" s="270"/>
      <c r="U704" s="270"/>
      <c r="V704" s="270"/>
      <c r="W704" s="270"/>
      <c r="X704" s="270"/>
      <c r="Y704" s="270"/>
      <c r="Z704" s="270"/>
    </row>
    <row r="705" ht="15.75" customHeight="1">
      <c r="A705" s="270"/>
      <c r="B705" s="270"/>
      <c r="C705" s="270"/>
      <c r="D705" s="270"/>
      <c r="E705" s="270"/>
      <c r="F705" s="270"/>
      <c r="G705" s="270"/>
      <c r="H705" s="270"/>
      <c r="I705" s="270"/>
      <c r="J705" s="270"/>
      <c r="K705" s="270"/>
      <c r="L705" s="270"/>
      <c r="M705" s="270"/>
      <c r="N705" s="270"/>
      <c r="O705" s="270"/>
      <c r="P705" s="270"/>
      <c r="Q705" s="270"/>
      <c r="R705" s="270"/>
      <c r="S705" s="270"/>
      <c r="T705" s="270"/>
      <c r="U705" s="270"/>
      <c r="V705" s="270"/>
      <c r="W705" s="270"/>
      <c r="X705" s="270"/>
      <c r="Y705" s="270"/>
      <c r="Z705" s="270"/>
    </row>
    <row r="706" ht="15.75" customHeight="1">
      <c r="A706" s="270"/>
      <c r="B706" s="270"/>
      <c r="C706" s="270"/>
      <c r="D706" s="270"/>
      <c r="E706" s="270"/>
      <c r="F706" s="270"/>
      <c r="G706" s="270"/>
      <c r="H706" s="270"/>
      <c r="I706" s="270"/>
      <c r="J706" s="270"/>
      <c r="K706" s="270"/>
      <c r="L706" s="270"/>
      <c r="M706" s="270"/>
      <c r="N706" s="270"/>
      <c r="O706" s="270"/>
      <c r="P706" s="270"/>
      <c r="Q706" s="270"/>
      <c r="R706" s="270"/>
      <c r="S706" s="270"/>
      <c r="T706" s="270"/>
      <c r="U706" s="270"/>
      <c r="V706" s="270"/>
      <c r="W706" s="270"/>
      <c r="X706" s="270"/>
      <c r="Y706" s="270"/>
      <c r="Z706" s="270"/>
    </row>
    <row r="707" ht="15.75" customHeight="1">
      <c r="A707" s="270"/>
      <c r="B707" s="270"/>
      <c r="C707" s="270"/>
      <c r="D707" s="270"/>
      <c r="E707" s="270"/>
      <c r="F707" s="270"/>
      <c r="G707" s="270"/>
      <c r="H707" s="270"/>
      <c r="I707" s="270"/>
      <c r="J707" s="270"/>
      <c r="K707" s="270"/>
      <c r="L707" s="270"/>
      <c r="M707" s="270"/>
      <c r="N707" s="270"/>
      <c r="O707" s="270"/>
      <c r="P707" s="270"/>
      <c r="Q707" s="270"/>
      <c r="R707" s="270"/>
      <c r="S707" s="270"/>
      <c r="T707" s="270"/>
      <c r="U707" s="270"/>
      <c r="V707" s="270"/>
      <c r="W707" s="270"/>
      <c r="X707" s="270"/>
      <c r="Y707" s="270"/>
      <c r="Z707" s="270"/>
    </row>
    <row r="708" ht="15.75" customHeight="1">
      <c r="A708" s="270"/>
      <c r="B708" s="270"/>
      <c r="C708" s="270"/>
      <c r="D708" s="270"/>
      <c r="E708" s="270"/>
      <c r="F708" s="270"/>
      <c r="G708" s="270"/>
      <c r="H708" s="270"/>
      <c r="I708" s="270"/>
      <c r="J708" s="270"/>
      <c r="K708" s="270"/>
      <c r="L708" s="270"/>
      <c r="M708" s="270"/>
      <c r="N708" s="270"/>
      <c r="O708" s="270"/>
      <c r="P708" s="270"/>
      <c r="Q708" s="270"/>
      <c r="R708" s="270"/>
      <c r="S708" s="270"/>
      <c r="T708" s="270"/>
      <c r="U708" s="270"/>
      <c r="V708" s="270"/>
      <c r="W708" s="270"/>
      <c r="X708" s="270"/>
      <c r="Y708" s="270"/>
      <c r="Z708" s="270"/>
    </row>
    <row r="709" ht="15.75" customHeight="1">
      <c r="A709" s="270"/>
      <c r="B709" s="270"/>
      <c r="C709" s="270"/>
      <c r="D709" s="270"/>
      <c r="E709" s="270"/>
      <c r="F709" s="270"/>
      <c r="G709" s="270"/>
      <c r="H709" s="270"/>
      <c r="I709" s="270"/>
      <c r="J709" s="270"/>
      <c r="K709" s="270"/>
      <c r="L709" s="270"/>
      <c r="M709" s="270"/>
      <c r="N709" s="270"/>
      <c r="O709" s="270"/>
      <c r="P709" s="270"/>
      <c r="Q709" s="270"/>
      <c r="R709" s="270"/>
      <c r="S709" s="270"/>
      <c r="T709" s="270"/>
      <c r="U709" s="270"/>
      <c r="V709" s="270"/>
      <c r="W709" s="270"/>
      <c r="X709" s="270"/>
      <c r="Y709" s="270"/>
      <c r="Z709" s="270"/>
    </row>
    <row r="710" ht="15.75" customHeight="1">
      <c r="A710" s="270"/>
      <c r="B710" s="270"/>
      <c r="C710" s="270"/>
      <c r="D710" s="270"/>
      <c r="E710" s="270"/>
      <c r="F710" s="270"/>
      <c r="G710" s="270"/>
      <c r="H710" s="270"/>
      <c r="I710" s="270"/>
      <c r="J710" s="270"/>
      <c r="K710" s="270"/>
      <c r="L710" s="270"/>
      <c r="M710" s="270"/>
      <c r="N710" s="270"/>
      <c r="O710" s="270"/>
      <c r="P710" s="270"/>
      <c r="Q710" s="270"/>
      <c r="R710" s="270"/>
      <c r="S710" s="270"/>
      <c r="T710" s="270"/>
      <c r="U710" s="270"/>
      <c r="V710" s="270"/>
      <c r="W710" s="270"/>
      <c r="X710" s="270"/>
      <c r="Y710" s="270"/>
      <c r="Z710" s="270"/>
    </row>
    <row r="711" ht="15.75" customHeight="1">
      <c r="A711" s="270"/>
      <c r="B711" s="270"/>
      <c r="C711" s="270"/>
      <c r="D711" s="270"/>
      <c r="E711" s="270"/>
      <c r="F711" s="270"/>
      <c r="G711" s="270"/>
      <c r="H711" s="270"/>
      <c r="I711" s="270"/>
      <c r="J711" s="270"/>
      <c r="K711" s="270"/>
      <c r="L711" s="270"/>
      <c r="M711" s="270"/>
      <c r="N711" s="270"/>
      <c r="O711" s="270"/>
      <c r="P711" s="270"/>
      <c r="Q711" s="270"/>
      <c r="R711" s="270"/>
      <c r="S711" s="270"/>
      <c r="T711" s="270"/>
      <c r="U711" s="270"/>
      <c r="V711" s="270"/>
      <c r="W711" s="270"/>
      <c r="X711" s="270"/>
      <c r="Y711" s="270"/>
      <c r="Z711" s="270"/>
    </row>
    <row r="712" ht="15.75" customHeight="1">
      <c r="A712" s="270"/>
      <c r="B712" s="270"/>
      <c r="C712" s="270"/>
      <c r="D712" s="270"/>
      <c r="E712" s="270"/>
      <c r="F712" s="270"/>
      <c r="G712" s="270"/>
      <c r="H712" s="270"/>
      <c r="I712" s="270"/>
      <c r="J712" s="270"/>
      <c r="K712" s="270"/>
      <c r="L712" s="270"/>
      <c r="M712" s="270"/>
      <c r="N712" s="270"/>
      <c r="O712" s="270"/>
      <c r="P712" s="270"/>
      <c r="Q712" s="270"/>
      <c r="R712" s="270"/>
      <c r="S712" s="270"/>
      <c r="T712" s="270"/>
      <c r="U712" s="270"/>
      <c r="V712" s="270"/>
      <c r="W712" s="270"/>
      <c r="X712" s="270"/>
      <c r="Y712" s="270"/>
      <c r="Z712" s="270"/>
    </row>
    <row r="713" ht="15.75" customHeight="1">
      <c r="A713" s="270"/>
      <c r="B713" s="270"/>
      <c r="C713" s="270"/>
      <c r="D713" s="270"/>
      <c r="E713" s="270"/>
      <c r="F713" s="270"/>
      <c r="G713" s="270"/>
      <c r="H713" s="270"/>
      <c r="I713" s="270"/>
      <c r="J713" s="270"/>
      <c r="K713" s="270"/>
      <c r="L713" s="270"/>
      <c r="M713" s="270"/>
      <c r="N713" s="270"/>
      <c r="O713" s="270"/>
      <c r="P713" s="270"/>
      <c r="Q713" s="270"/>
      <c r="R713" s="270"/>
      <c r="S713" s="270"/>
      <c r="T713" s="270"/>
      <c r="U713" s="270"/>
      <c r="V713" s="270"/>
      <c r="W713" s="270"/>
      <c r="X713" s="270"/>
      <c r="Y713" s="270"/>
      <c r="Z713" s="270"/>
    </row>
    <row r="714" ht="15.75" customHeight="1">
      <c r="A714" s="270"/>
      <c r="B714" s="270"/>
      <c r="C714" s="270"/>
      <c r="D714" s="270"/>
      <c r="E714" s="270"/>
      <c r="F714" s="270"/>
      <c r="G714" s="270"/>
      <c r="H714" s="270"/>
      <c r="I714" s="270"/>
      <c r="J714" s="270"/>
      <c r="K714" s="270"/>
      <c r="L714" s="270"/>
      <c r="M714" s="270"/>
      <c r="N714" s="270"/>
      <c r="O714" s="270"/>
      <c r="P714" s="270"/>
      <c r="Q714" s="270"/>
      <c r="R714" s="270"/>
      <c r="S714" s="270"/>
      <c r="T714" s="270"/>
      <c r="U714" s="270"/>
      <c r="V714" s="270"/>
      <c r="W714" s="270"/>
      <c r="X714" s="270"/>
      <c r="Y714" s="270"/>
      <c r="Z714" s="270"/>
    </row>
    <row r="715" ht="15.75" customHeight="1">
      <c r="A715" s="270"/>
      <c r="B715" s="270"/>
      <c r="C715" s="270"/>
      <c r="D715" s="270"/>
      <c r="E715" s="270"/>
      <c r="F715" s="270"/>
      <c r="G715" s="270"/>
      <c r="H715" s="270"/>
      <c r="I715" s="270"/>
      <c r="J715" s="270"/>
      <c r="K715" s="270"/>
      <c r="L715" s="270"/>
      <c r="M715" s="270"/>
      <c r="N715" s="270"/>
      <c r="O715" s="270"/>
      <c r="P715" s="270"/>
      <c r="Q715" s="270"/>
      <c r="R715" s="270"/>
      <c r="S715" s="270"/>
      <c r="T715" s="270"/>
      <c r="U715" s="270"/>
      <c r="V715" s="270"/>
      <c r="W715" s="270"/>
      <c r="X715" s="270"/>
      <c r="Y715" s="270"/>
      <c r="Z715" s="270"/>
    </row>
    <row r="716" ht="15.75" customHeight="1">
      <c r="A716" s="270"/>
      <c r="B716" s="270"/>
      <c r="C716" s="270"/>
      <c r="D716" s="270"/>
      <c r="E716" s="270"/>
      <c r="F716" s="270"/>
      <c r="G716" s="270"/>
      <c r="H716" s="270"/>
      <c r="I716" s="270"/>
      <c r="J716" s="270"/>
      <c r="K716" s="270"/>
      <c r="L716" s="270"/>
      <c r="M716" s="270"/>
      <c r="N716" s="270"/>
      <c r="O716" s="270"/>
      <c r="P716" s="270"/>
      <c r="Q716" s="270"/>
      <c r="R716" s="270"/>
      <c r="S716" s="270"/>
      <c r="T716" s="270"/>
      <c r="U716" s="270"/>
      <c r="V716" s="270"/>
      <c r="W716" s="270"/>
      <c r="X716" s="270"/>
      <c r="Y716" s="270"/>
      <c r="Z716" s="270"/>
    </row>
    <row r="717" ht="15.75" customHeight="1">
      <c r="A717" s="270"/>
      <c r="B717" s="270"/>
      <c r="C717" s="270"/>
      <c r="D717" s="270"/>
      <c r="E717" s="270"/>
      <c r="F717" s="270"/>
      <c r="G717" s="270"/>
      <c r="H717" s="270"/>
      <c r="I717" s="270"/>
      <c r="J717" s="270"/>
      <c r="K717" s="270"/>
      <c r="L717" s="270"/>
      <c r="M717" s="270"/>
      <c r="N717" s="270"/>
      <c r="O717" s="270"/>
      <c r="P717" s="270"/>
      <c r="Q717" s="270"/>
      <c r="R717" s="270"/>
      <c r="S717" s="270"/>
      <c r="T717" s="270"/>
      <c r="U717" s="270"/>
      <c r="V717" s="270"/>
      <c r="W717" s="270"/>
      <c r="X717" s="270"/>
      <c r="Y717" s="270"/>
      <c r="Z717" s="270"/>
    </row>
    <row r="718" ht="15.75" customHeight="1">
      <c r="A718" s="270"/>
      <c r="B718" s="270"/>
      <c r="C718" s="270"/>
      <c r="D718" s="270"/>
      <c r="E718" s="270"/>
      <c r="F718" s="270"/>
      <c r="G718" s="270"/>
      <c r="H718" s="270"/>
      <c r="I718" s="270"/>
      <c r="J718" s="270"/>
      <c r="K718" s="270"/>
      <c r="L718" s="270"/>
      <c r="M718" s="270"/>
      <c r="N718" s="270"/>
      <c r="O718" s="270"/>
      <c r="P718" s="270"/>
      <c r="Q718" s="270"/>
      <c r="R718" s="270"/>
      <c r="S718" s="270"/>
      <c r="T718" s="270"/>
      <c r="U718" s="270"/>
      <c r="V718" s="270"/>
      <c r="W718" s="270"/>
      <c r="X718" s="270"/>
      <c r="Y718" s="270"/>
      <c r="Z718" s="270"/>
    </row>
    <row r="719" ht="15.75" customHeight="1">
      <c r="A719" s="270"/>
      <c r="B719" s="270"/>
      <c r="C719" s="270"/>
      <c r="D719" s="270"/>
      <c r="E719" s="270"/>
      <c r="F719" s="270"/>
      <c r="G719" s="270"/>
      <c r="H719" s="270"/>
      <c r="I719" s="270"/>
      <c r="J719" s="270"/>
      <c r="K719" s="270"/>
      <c r="L719" s="270"/>
      <c r="M719" s="270"/>
      <c r="N719" s="270"/>
      <c r="O719" s="270"/>
      <c r="P719" s="270"/>
      <c r="Q719" s="270"/>
      <c r="R719" s="270"/>
      <c r="S719" s="270"/>
      <c r="T719" s="270"/>
      <c r="U719" s="270"/>
      <c r="V719" s="270"/>
      <c r="W719" s="270"/>
      <c r="X719" s="270"/>
      <c r="Y719" s="270"/>
      <c r="Z719" s="270"/>
    </row>
    <row r="720" ht="15.75" customHeight="1">
      <c r="A720" s="270"/>
      <c r="B720" s="270"/>
      <c r="C720" s="270"/>
      <c r="D720" s="270"/>
      <c r="E720" s="270"/>
      <c r="F720" s="270"/>
      <c r="G720" s="270"/>
      <c r="H720" s="270"/>
      <c r="I720" s="270"/>
      <c r="J720" s="270"/>
      <c r="K720" s="270"/>
      <c r="L720" s="270"/>
      <c r="M720" s="270"/>
      <c r="N720" s="270"/>
      <c r="O720" s="270"/>
      <c r="P720" s="270"/>
      <c r="Q720" s="270"/>
      <c r="R720" s="270"/>
      <c r="S720" s="270"/>
      <c r="T720" s="270"/>
      <c r="U720" s="270"/>
      <c r="V720" s="270"/>
      <c r="W720" s="270"/>
      <c r="X720" s="270"/>
      <c r="Y720" s="270"/>
      <c r="Z720" s="270"/>
    </row>
    <row r="721" ht="15.75" customHeight="1">
      <c r="A721" s="270"/>
      <c r="B721" s="270"/>
      <c r="C721" s="270"/>
      <c r="D721" s="270"/>
      <c r="E721" s="270"/>
      <c r="F721" s="270"/>
      <c r="G721" s="270"/>
      <c r="H721" s="270"/>
      <c r="I721" s="270"/>
      <c r="J721" s="270"/>
      <c r="K721" s="270"/>
      <c r="L721" s="270"/>
      <c r="M721" s="270"/>
      <c r="N721" s="270"/>
      <c r="O721" s="270"/>
      <c r="P721" s="270"/>
      <c r="Q721" s="270"/>
      <c r="R721" s="270"/>
      <c r="S721" s="270"/>
      <c r="T721" s="270"/>
      <c r="U721" s="270"/>
      <c r="V721" s="270"/>
      <c r="W721" s="270"/>
      <c r="X721" s="270"/>
      <c r="Y721" s="270"/>
      <c r="Z721" s="270"/>
    </row>
    <row r="722" ht="15.75" customHeight="1">
      <c r="A722" s="270"/>
      <c r="B722" s="270"/>
      <c r="C722" s="270"/>
      <c r="D722" s="270"/>
      <c r="E722" s="270"/>
      <c r="F722" s="270"/>
      <c r="G722" s="270"/>
      <c r="H722" s="270"/>
      <c r="I722" s="270"/>
      <c r="J722" s="270"/>
      <c r="K722" s="270"/>
      <c r="L722" s="270"/>
      <c r="M722" s="270"/>
      <c r="N722" s="270"/>
      <c r="O722" s="270"/>
      <c r="P722" s="270"/>
      <c r="Q722" s="270"/>
      <c r="R722" s="270"/>
      <c r="S722" s="270"/>
      <c r="T722" s="270"/>
      <c r="U722" s="270"/>
      <c r="V722" s="270"/>
      <c r="W722" s="270"/>
      <c r="X722" s="270"/>
      <c r="Y722" s="270"/>
      <c r="Z722" s="270"/>
    </row>
    <row r="723" ht="15.75" customHeight="1">
      <c r="A723" s="270"/>
      <c r="B723" s="270"/>
      <c r="C723" s="270"/>
      <c r="D723" s="270"/>
      <c r="E723" s="270"/>
      <c r="F723" s="270"/>
      <c r="G723" s="270"/>
      <c r="H723" s="270"/>
      <c r="I723" s="270"/>
      <c r="J723" s="270"/>
      <c r="K723" s="270"/>
      <c r="L723" s="270"/>
      <c r="M723" s="270"/>
      <c r="N723" s="270"/>
      <c r="O723" s="270"/>
      <c r="P723" s="270"/>
      <c r="Q723" s="270"/>
      <c r="R723" s="270"/>
      <c r="S723" s="270"/>
      <c r="T723" s="270"/>
      <c r="U723" s="270"/>
      <c r="V723" s="270"/>
      <c r="W723" s="270"/>
      <c r="X723" s="270"/>
      <c r="Y723" s="270"/>
      <c r="Z723" s="270"/>
    </row>
    <row r="724" ht="15.75" customHeight="1">
      <c r="A724" s="270"/>
      <c r="B724" s="270"/>
      <c r="C724" s="270"/>
      <c r="D724" s="270"/>
      <c r="E724" s="270"/>
      <c r="F724" s="270"/>
      <c r="G724" s="270"/>
      <c r="H724" s="270"/>
      <c r="I724" s="270"/>
      <c r="J724" s="270"/>
      <c r="K724" s="270"/>
      <c r="L724" s="270"/>
      <c r="M724" s="270"/>
      <c r="N724" s="270"/>
      <c r="O724" s="270"/>
      <c r="P724" s="270"/>
      <c r="Q724" s="270"/>
      <c r="R724" s="270"/>
      <c r="S724" s="270"/>
      <c r="T724" s="270"/>
      <c r="U724" s="270"/>
      <c r="V724" s="270"/>
      <c r="W724" s="270"/>
      <c r="X724" s="270"/>
      <c r="Y724" s="270"/>
      <c r="Z724" s="270"/>
    </row>
    <row r="725" ht="15.75" customHeight="1">
      <c r="A725" s="270"/>
      <c r="B725" s="270"/>
      <c r="C725" s="270"/>
      <c r="D725" s="270"/>
      <c r="E725" s="270"/>
      <c r="F725" s="270"/>
      <c r="G725" s="270"/>
      <c r="H725" s="270"/>
      <c r="I725" s="270"/>
      <c r="J725" s="270"/>
      <c r="K725" s="270"/>
      <c r="L725" s="270"/>
      <c r="M725" s="270"/>
      <c r="N725" s="270"/>
      <c r="O725" s="270"/>
      <c r="P725" s="270"/>
      <c r="Q725" s="270"/>
      <c r="R725" s="270"/>
      <c r="S725" s="270"/>
      <c r="T725" s="270"/>
      <c r="U725" s="270"/>
      <c r="V725" s="270"/>
      <c r="W725" s="270"/>
      <c r="X725" s="270"/>
      <c r="Y725" s="270"/>
      <c r="Z725" s="270"/>
    </row>
    <row r="726" ht="15.75" customHeight="1">
      <c r="A726" s="270"/>
      <c r="B726" s="270"/>
      <c r="C726" s="270"/>
      <c r="D726" s="270"/>
      <c r="E726" s="270"/>
      <c r="F726" s="270"/>
      <c r="G726" s="270"/>
      <c r="H726" s="270"/>
      <c r="I726" s="270"/>
      <c r="J726" s="270"/>
      <c r="K726" s="270"/>
      <c r="L726" s="270"/>
      <c r="M726" s="270"/>
      <c r="N726" s="270"/>
      <c r="O726" s="270"/>
      <c r="P726" s="270"/>
      <c r="Q726" s="270"/>
      <c r="R726" s="270"/>
      <c r="S726" s="270"/>
      <c r="T726" s="270"/>
      <c r="U726" s="270"/>
      <c r="V726" s="270"/>
      <c r="W726" s="270"/>
      <c r="X726" s="270"/>
      <c r="Y726" s="270"/>
      <c r="Z726" s="270"/>
    </row>
    <row r="727" ht="15.75" customHeight="1">
      <c r="A727" s="270"/>
      <c r="B727" s="270"/>
      <c r="C727" s="270"/>
      <c r="D727" s="270"/>
      <c r="E727" s="270"/>
      <c r="F727" s="270"/>
      <c r="G727" s="270"/>
      <c r="H727" s="270"/>
      <c r="I727" s="270"/>
      <c r="J727" s="270"/>
      <c r="K727" s="270"/>
      <c r="L727" s="270"/>
      <c r="M727" s="270"/>
      <c r="N727" s="270"/>
      <c r="O727" s="270"/>
      <c r="P727" s="270"/>
      <c r="Q727" s="270"/>
      <c r="R727" s="270"/>
      <c r="S727" s="270"/>
      <c r="T727" s="270"/>
      <c r="U727" s="270"/>
      <c r="V727" s="270"/>
      <c r="W727" s="270"/>
      <c r="X727" s="270"/>
      <c r="Y727" s="270"/>
      <c r="Z727" s="270"/>
    </row>
    <row r="728" ht="15.75" customHeight="1">
      <c r="A728" s="270"/>
      <c r="B728" s="270"/>
      <c r="C728" s="270"/>
      <c r="D728" s="270"/>
      <c r="E728" s="270"/>
      <c r="F728" s="270"/>
      <c r="G728" s="270"/>
      <c r="H728" s="270"/>
      <c r="I728" s="270"/>
      <c r="J728" s="270"/>
      <c r="K728" s="270"/>
      <c r="L728" s="270"/>
      <c r="M728" s="270"/>
      <c r="N728" s="270"/>
      <c r="O728" s="270"/>
      <c r="P728" s="270"/>
      <c r="Q728" s="270"/>
      <c r="R728" s="270"/>
      <c r="S728" s="270"/>
      <c r="T728" s="270"/>
      <c r="U728" s="270"/>
      <c r="V728" s="270"/>
      <c r="W728" s="270"/>
      <c r="X728" s="270"/>
      <c r="Y728" s="270"/>
      <c r="Z728" s="270"/>
    </row>
    <row r="729" ht="15.75" customHeight="1">
      <c r="A729" s="270"/>
      <c r="B729" s="270"/>
      <c r="C729" s="270"/>
      <c r="D729" s="270"/>
      <c r="E729" s="270"/>
      <c r="F729" s="270"/>
      <c r="G729" s="270"/>
      <c r="H729" s="270"/>
      <c r="I729" s="270"/>
      <c r="J729" s="270"/>
      <c r="K729" s="270"/>
      <c r="L729" s="270"/>
      <c r="M729" s="270"/>
      <c r="N729" s="270"/>
      <c r="O729" s="270"/>
      <c r="P729" s="270"/>
      <c r="Q729" s="270"/>
      <c r="R729" s="270"/>
      <c r="S729" s="270"/>
      <c r="T729" s="270"/>
      <c r="U729" s="270"/>
      <c r="V729" s="270"/>
      <c r="W729" s="270"/>
      <c r="X729" s="270"/>
      <c r="Y729" s="270"/>
      <c r="Z729" s="270"/>
    </row>
    <row r="730" ht="15.75" customHeight="1">
      <c r="A730" s="270"/>
      <c r="B730" s="270"/>
      <c r="C730" s="270"/>
      <c r="D730" s="270"/>
      <c r="E730" s="270"/>
      <c r="F730" s="270"/>
      <c r="G730" s="270"/>
      <c r="H730" s="270"/>
      <c r="I730" s="270"/>
      <c r="J730" s="270"/>
      <c r="K730" s="270"/>
      <c r="L730" s="270"/>
      <c r="M730" s="270"/>
      <c r="N730" s="270"/>
      <c r="O730" s="270"/>
      <c r="P730" s="270"/>
      <c r="Q730" s="270"/>
      <c r="R730" s="270"/>
      <c r="S730" s="270"/>
      <c r="T730" s="270"/>
      <c r="U730" s="270"/>
      <c r="V730" s="270"/>
      <c r="W730" s="270"/>
      <c r="X730" s="270"/>
      <c r="Y730" s="270"/>
      <c r="Z730" s="270"/>
    </row>
    <row r="731" ht="15.75" customHeight="1">
      <c r="A731" s="270"/>
      <c r="B731" s="270"/>
      <c r="C731" s="270"/>
      <c r="D731" s="270"/>
      <c r="E731" s="270"/>
      <c r="F731" s="270"/>
      <c r="G731" s="270"/>
      <c r="H731" s="270"/>
      <c r="I731" s="270"/>
      <c r="J731" s="270"/>
      <c r="K731" s="270"/>
      <c r="L731" s="270"/>
      <c r="M731" s="270"/>
      <c r="N731" s="270"/>
      <c r="O731" s="270"/>
      <c r="P731" s="270"/>
      <c r="Q731" s="270"/>
      <c r="R731" s="270"/>
      <c r="S731" s="270"/>
      <c r="T731" s="270"/>
      <c r="U731" s="270"/>
      <c r="V731" s="270"/>
      <c r="W731" s="270"/>
      <c r="X731" s="270"/>
      <c r="Y731" s="270"/>
      <c r="Z731" s="270"/>
    </row>
    <row r="732" ht="15.75" customHeight="1">
      <c r="A732" s="270"/>
      <c r="B732" s="270"/>
      <c r="C732" s="270"/>
      <c r="D732" s="270"/>
      <c r="E732" s="270"/>
      <c r="F732" s="270"/>
      <c r="G732" s="270"/>
      <c r="H732" s="270"/>
      <c r="I732" s="270"/>
      <c r="J732" s="270"/>
      <c r="K732" s="270"/>
      <c r="L732" s="270"/>
      <c r="M732" s="270"/>
      <c r="N732" s="270"/>
      <c r="O732" s="270"/>
      <c r="P732" s="270"/>
      <c r="Q732" s="270"/>
      <c r="R732" s="270"/>
      <c r="S732" s="270"/>
      <c r="T732" s="270"/>
      <c r="U732" s="270"/>
      <c r="V732" s="270"/>
      <c r="W732" s="270"/>
      <c r="X732" s="270"/>
      <c r="Y732" s="270"/>
      <c r="Z732" s="270"/>
    </row>
    <row r="733" ht="15.75" customHeight="1">
      <c r="A733" s="270"/>
      <c r="B733" s="270"/>
      <c r="C733" s="270"/>
      <c r="D733" s="270"/>
      <c r="E733" s="270"/>
      <c r="F733" s="270"/>
      <c r="G733" s="270"/>
      <c r="H733" s="270"/>
      <c r="I733" s="270"/>
      <c r="J733" s="270"/>
      <c r="K733" s="270"/>
      <c r="L733" s="270"/>
      <c r="M733" s="270"/>
      <c r="N733" s="270"/>
      <c r="O733" s="270"/>
      <c r="P733" s="270"/>
      <c r="Q733" s="270"/>
      <c r="R733" s="270"/>
      <c r="S733" s="270"/>
      <c r="T733" s="270"/>
      <c r="U733" s="270"/>
      <c r="V733" s="270"/>
      <c r="W733" s="270"/>
      <c r="X733" s="270"/>
      <c r="Y733" s="270"/>
      <c r="Z733" s="270"/>
    </row>
    <row r="734" ht="15.75" customHeight="1">
      <c r="A734" s="270"/>
      <c r="B734" s="270"/>
      <c r="C734" s="270"/>
      <c r="D734" s="270"/>
      <c r="E734" s="270"/>
      <c r="F734" s="270"/>
      <c r="G734" s="270"/>
      <c r="H734" s="270"/>
      <c r="I734" s="270"/>
      <c r="J734" s="270"/>
      <c r="K734" s="270"/>
      <c r="L734" s="270"/>
      <c r="M734" s="270"/>
      <c r="N734" s="270"/>
      <c r="O734" s="270"/>
      <c r="P734" s="270"/>
      <c r="Q734" s="270"/>
      <c r="R734" s="270"/>
      <c r="S734" s="270"/>
      <c r="T734" s="270"/>
      <c r="U734" s="270"/>
      <c r="V734" s="270"/>
      <c r="W734" s="270"/>
      <c r="X734" s="270"/>
      <c r="Y734" s="270"/>
      <c r="Z734" s="270"/>
    </row>
    <row r="735" ht="15.75" customHeight="1">
      <c r="A735" s="270"/>
      <c r="B735" s="270"/>
      <c r="C735" s="270"/>
      <c r="D735" s="270"/>
      <c r="E735" s="270"/>
      <c r="F735" s="270"/>
      <c r="G735" s="270"/>
      <c r="H735" s="270"/>
      <c r="I735" s="270"/>
      <c r="J735" s="270"/>
      <c r="K735" s="270"/>
      <c r="L735" s="270"/>
      <c r="M735" s="270"/>
      <c r="N735" s="270"/>
      <c r="O735" s="270"/>
      <c r="P735" s="270"/>
      <c r="Q735" s="270"/>
      <c r="R735" s="270"/>
      <c r="S735" s="270"/>
      <c r="T735" s="270"/>
      <c r="U735" s="270"/>
      <c r="V735" s="270"/>
      <c r="W735" s="270"/>
      <c r="X735" s="270"/>
      <c r="Y735" s="270"/>
      <c r="Z735" s="270"/>
    </row>
    <row r="736" ht="15.75" customHeight="1">
      <c r="A736" s="270"/>
      <c r="B736" s="270"/>
      <c r="C736" s="270"/>
      <c r="D736" s="270"/>
      <c r="E736" s="270"/>
      <c r="F736" s="270"/>
      <c r="G736" s="270"/>
      <c r="H736" s="270"/>
      <c r="I736" s="270"/>
      <c r="J736" s="270"/>
      <c r="K736" s="270"/>
      <c r="L736" s="270"/>
      <c r="M736" s="270"/>
      <c r="N736" s="270"/>
      <c r="O736" s="270"/>
      <c r="P736" s="270"/>
      <c r="Q736" s="270"/>
      <c r="R736" s="270"/>
      <c r="S736" s="270"/>
      <c r="T736" s="270"/>
      <c r="U736" s="270"/>
      <c r="V736" s="270"/>
      <c r="W736" s="270"/>
      <c r="X736" s="270"/>
      <c r="Y736" s="270"/>
      <c r="Z736" s="270"/>
    </row>
    <row r="737" ht="15.75" customHeight="1">
      <c r="A737" s="270"/>
      <c r="B737" s="270"/>
      <c r="C737" s="270"/>
      <c r="D737" s="270"/>
      <c r="E737" s="270"/>
      <c r="F737" s="270"/>
      <c r="G737" s="270"/>
      <c r="H737" s="270"/>
      <c r="I737" s="270"/>
      <c r="J737" s="270"/>
      <c r="K737" s="270"/>
      <c r="L737" s="270"/>
      <c r="M737" s="270"/>
      <c r="N737" s="270"/>
      <c r="O737" s="270"/>
      <c r="P737" s="270"/>
      <c r="Q737" s="270"/>
      <c r="R737" s="270"/>
      <c r="S737" s="270"/>
      <c r="T737" s="270"/>
      <c r="U737" s="270"/>
      <c r="V737" s="270"/>
      <c r="W737" s="270"/>
      <c r="X737" s="270"/>
      <c r="Y737" s="270"/>
      <c r="Z737" s="270"/>
    </row>
    <row r="738" ht="15.75" customHeight="1">
      <c r="A738" s="270"/>
      <c r="B738" s="270"/>
      <c r="C738" s="270"/>
      <c r="D738" s="270"/>
      <c r="E738" s="270"/>
      <c r="F738" s="270"/>
      <c r="G738" s="270"/>
      <c r="H738" s="270"/>
      <c r="I738" s="270"/>
      <c r="J738" s="270"/>
      <c r="K738" s="270"/>
      <c r="L738" s="270"/>
      <c r="M738" s="270"/>
      <c r="N738" s="270"/>
      <c r="O738" s="270"/>
      <c r="P738" s="270"/>
      <c r="Q738" s="270"/>
      <c r="R738" s="270"/>
      <c r="S738" s="270"/>
      <c r="T738" s="270"/>
      <c r="U738" s="270"/>
      <c r="V738" s="270"/>
      <c r="W738" s="270"/>
      <c r="X738" s="270"/>
      <c r="Y738" s="270"/>
      <c r="Z738" s="270"/>
    </row>
    <row r="739" ht="15.75" customHeight="1">
      <c r="A739" s="270"/>
      <c r="B739" s="270"/>
      <c r="C739" s="270"/>
      <c r="D739" s="270"/>
      <c r="E739" s="270"/>
      <c r="F739" s="270"/>
      <c r="G739" s="270"/>
      <c r="H739" s="270"/>
      <c r="I739" s="270"/>
      <c r="J739" s="270"/>
      <c r="K739" s="270"/>
      <c r="L739" s="270"/>
      <c r="M739" s="270"/>
      <c r="N739" s="270"/>
      <c r="O739" s="270"/>
      <c r="P739" s="270"/>
      <c r="Q739" s="270"/>
      <c r="R739" s="270"/>
      <c r="S739" s="270"/>
      <c r="T739" s="270"/>
      <c r="U739" s="270"/>
      <c r="V739" s="270"/>
      <c r="W739" s="270"/>
      <c r="X739" s="270"/>
      <c r="Y739" s="270"/>
      <c r="Z739" s="270"/>
    </row>
    <row r="740" ht="15.75" customHeight="1">
      <c r="A740" s="270"/>
      <c r="B740" s="270"/>
      <c r="C740" s="270"/>
      <c r="D740" s="270"/>
      <c r="E740" s="270"/>
      <c r="F740" s="270"/>
      <c r="G740" s="270"/>
      <c r="H740" s="270"/>
      <c r="I740" s="270"/>
      <c r="J740" s="270"/>
      <c r="K740" s="270"/>
      <c r="L740" s="270"/>
      <c r="M740" s="270"/>
      <c r="N740" s="270"/>
      <c r="O740" s="270"/>
      <c r="P740" s="270"/>
      <c r="Q740" s="270"/>
      <c r="R740" s="270"/>
      <c r="S740" s="270"/>
      <c r="T740" s="270"/>
      <c r="U740" s="270"/>
      <c r="V740" s="270"/>
      <c r="W740" s="270"/>
      <c r="X740" s="270"/>
      <c r="Y740" s="270"/>
      <c r="Z740" s="270"/>
    </row>
    <row r="741" ht="15.75" customHeight="1">
      <c r="A741" s="270"/>
      <c r="B741" s="270"/>
      <c r="C741" s="270"/>
      <c r="D741" s="270"/>
      <c r="E741" s="270"/>
      <c r="F741" s="270"/>
      <c r="G741" s="270"/>
      <c r="H741" s="270"/>
      <c r="I741" s="270"/>
      <c r="J741" s="270"/>
      <c r="K741" s="270"/>
      <c r="L741" s="270"/>
      <c r="M741" s="270"/>
      <c r="N741" s="270"/>
      <c r="O741" s="270"/>
      <c r="P741" s="270"/>
      <c r="Q741" s="270"/>
      <c r="R741" s="270"/>
      <c r="S741" s="270"/>
      <c r="T741" s="270"/>
      <c r="U741" s="270"/>
      <c r="V741" s="270"/>
      <c r="W741" s="270"/>
      <c r="X741" s="270"/>
      <c r="Y741" s="270"/>
      <c r="Z741" s="270"/>
    </row>
    <row r="742" ht="15.75" customHeight="1">
      <c r="A742" s="270"/>
      <c r="B742" s="270"/>
      <c r="C742" s="270"/>
      <c r="D742" s="270"/>
      <c r="E742" s="270"/>
      <c r="F742" s="270"/>
      <c r="G742" s="270"/>
      <c r="H742" s="270"/>
      <c r="I742" s="270"/>
      <c r="J742" s="270"/>
      <c r="K742" s="270"/>
      <c r="L742" s="270"/>
      <c r="M742" s="270"/>
      <c r="N742" s="270"/>
      <c r="O742" s="270"/>
      <c r="P742" s="270"/>
      <c r="Q742" s="270"/>
      <c r="R742" s="270"/>
      <c r="S742" s="270"/>
      <c r="T742" s="270"/>
      <c r="U742" s="270"/>
      <c r="V742" s="270"/>
      <c r="W742" s="270"/>
      <c r="X742" s="270"/>
      <c r="Y742" s="270"/>
      <c r="Z742" s="270"/>
    </row>
    <row r="743" ht="15.75" customHeight="1">
      <c r="A743" s="270"/>
      <c r="B743" s="270"/>
      <c r="C743" s="270"/>
      <c r="D743" s="270"/>
      <c r="E743" s="270"/>
      <c r="F743" s="270"/>
      <c r="G743" s="270"/>
      <c r="H743" s="270"/>
      <c r="I743" s="270"/>
      <c r="J743" s="270"/>
      <c r="K743" s="270"/>
      <c r="L743" s="270"/>
      <c r="M743" s="270"/>
      <c r="N743" s="270"/>
      <c r="O743" s="270"/>
      <c r="P743" s="270"/>
      <c r="Q743" s="270"/>
      <c r="R743" s="270"/>
      <c r="S743" s="270"/>
      <c r="T743" s="270"/>
      <c r="U743" s="270"/>
      <c r="V743" s="270"/>
      <c r="W743" s="270"/>
      <c r="X743" s="270"/>
      <c r="Y743" s="270"/>
      <c r="Z743" s="270"/>
    </row>
    <row r="744" ht="15.75" customHeight="1">
      <c r="A744" s="270"/>
      <c r="B744" s="270"/>
      <c r="C744" s="270"/>
      <c r="D744" s="270"/>
      <c r="E744" s="270"/>
      <c r="F744" s="270"/>
      <c r="G744" s="270"/>
      <c r="H744" s="270"/>
      <c r="I744" s="270"/>
      <c r="J744" s="270"/>
      <c r="K744" s="270"/>
      <c r="L744" s="270"/>
      <c r="M744" s="270"/>
      <c r="N744" s="270"/>
      <c r="O744" s="270"/>
      <c r="P744" s="270"/>
      <c r="Q744" s="270"/>
      <c r="R744" s="270"/>
      <c r="S744" s="270"/>
      <c r="T744" s="270"/>
      <c r="U744" s="270"/>
      <c r="V744" s="270"/>
      <c r="W744" s="270"/>
      <c r="X744" s="270"/>
      <c r="Y744" s="270"/>
      <c r="Z744" s="270"/>
    </row>
    <row r="745" ht="15.75" customHeight="1">
      <c r="A745" s="270"/>
      <c r="B745" s="270"/>
      <c r="C745" s="270"/>
      <c r="D745" s="270"/>
      <c r="E745" s="270"/>
      <c r="F745" s="270"/>
      <c r="G745" s="270"/>
      <c r="H745" s="270"/>
      <c r="I745" s="270"/>
      <c r="J745" s="270"/>
      <c r="K745" s="270"/>
      <c r="L745" s="270"/>
      <c r="M745" s="270"/>
      <c r="N745" s="270"/>
      <c r="O745" s="270"/>
      <c r="P745" s="270"/>
      <c r="Q745" s="270"/>
      <c r="R745" s="270"/>
      <c r="S745" s="270"/>
      <c r="T745" s="270"/>
      <c r="U745" s="270"/>
      <c r="V745" s="270"/>
      <c r="W745" s="270"/>
      <c r="X745" s="270"/>
      <c r="Y745" s="270"/>
      <c r="Z745" s="270"/>
    </row>
    <row r="746" ht="15.75" customHeight="1">
      <c r="A746" s="270"/>
      <c r="B746" s="270"/>
      <c r="C746" s="270"/>
      <c r="D746" s="270"/>
      <c r="E746" s="270"/>
      <c r="F746" s="270"/>
      <c r="G746" s="270"/>
      <c r="H746" s="270"/>
      <c r="I746" s="270"/>
      <c r="J746" s="270"/>
      <c r="K746" s="270"/>
      <c r="L746" s="270"/>
      <c r="M746" s="270"/>
      <c r="N746" s="270"/>
      <c r="O746" s="270"/>
      <c r="P746" s="270"/>
      <c r="Q746" s="270"/>
      <c r="R746" s="270"/>
      <c r="S746" s="270"/>
      <c r="T746" s="270"/>
      <c r="U746" s="270"/>
      <c r="V746" s="270"/>
      <c r="W746" s="270"/>
      <c r="X746" s="270"/>
      <c r="Y746" s="270"/>
      <c r="Z746" s="270"/>
    </row>
    <row r="747" ht="15.75" customHeight="1">
      <c r="A747" s="270"/>
      <c r="B747" s="270"/>
      <c r="C747" s="270"/>
      <c r="D747" s="270"/>
      <c r="E747" s="270"/>
      <c r="F747" s="270"/>
      <c r="G747" s="270"/>
      <c r="H747" s="270"/>
      <c r="I747" s="270"/>
      <c r="J747" s="270"/>
      <c r="K747" s="270"/>
      <c r="L747" s="270"/>
      <c r="M747" s="270"/>
      <c r="N747" s="270"/>
      <c r="O747" s="270"/>
      <c r="P747" s="270"/>
      <c r="Q747" s="270"/>
      <c r="R747" s="270"/>
      <c r="S747" s="270"/>
      <c r="T747" s="270"/>
      <c r="U747" s="270"/>
      <c r="V747" s="270"/>
      <c r="W747" s="270"/>
      <c r="X747" s="270"/>
      <c r="Y747" s="270"/>
      <c r="Z747" s="270"/>
    </row>
    <row r="748" ht="15.75" customHeight="1">
      <c r="A748" s="270"/>
      <c r="B748" s="270"/>
      <c r="C748" s="270"/>
      <c r="D748" s="270"/>
      <c r="E748" s="270"/>
      <c r="F748" s="270"/>
      <c r="G748" s="270"/>
      <c r="H748" s="270"/>
      <c r="I748" s="270"/>
      <c r="J748" s="270"/>
      <c r="K748" s="270"/>
      <c r="L748" s="270"/>
      <c r="M748" s="270"/>
      <c r="N748" s="270"/>
      <c r="O748" s="270"/>
      <c r="P748" s="270"/>
      <c r="Q748" s="270"/>
      <c r="R748" s="270"/>
      <c r="S748" s="270"/>
      <c r="T748" s="270"/>
      <c r="U748" s="270"/>
      <c r="V748" s="270"/>
      <c r="W748" s="270"/>
      <c r="X748" s="270"/>
      <c r="Y748" s="270"/>
      <c r="Z748" s="270"/>
    </row>
    <row r="749" ht="15.75" customHeight="1">
      <c r="A749" s="270"/>
      <c r="B749" s="270"/>
      <c r="C749" s="270"/>
      <c r="D749" s="270"/>
      <c r="E749" s="270"/>
      <c r="F749" s="270"/>
      <c r="G749" s="270"/>
      <c r="H749" s="270"/>
      <c r="I749" s="270"/>
      <c r="J749" s="270"/>
      <c r="K749" s="270"/>
      <c r="L749" s="270"/>
      <c r="M749" s="270"/>
      <c r="N749" s="270"/>
      <c r="O749" s="270"/>
      <c r="P749" s="270"/>
      <c r="Q749" s="270"/>
      <c r="R749" s="270"/>
      <c r="S749" s="270"/>
      <c r="T749" s="270"/>
      <c r="U749" s="270"/>
      <c r="V749" s="270"/>
      <c r="W749" s="270"/>
      <c r="X749" s="270"/>
      <c r="Y749" s="270"/>
      <c r="Z749" s="270"/>
    </row>
    <row r="750" ht="15.75" customHeight="1">
      <c r="A750" s="270"/>
      <c r="B750" s="270"/>
      <c r="C750" s="270"/>
      <c r="D750" s="270"/>
      <c r="E750" s="270"/>
      <c r="F750" s="270"/>
      <c r="G750" s="270"/>
      <c r="H750" s="270"/>
      <c r="I750" s="270"/>
      <c r="J750" s="270"/>
      <c r="K750" s="270"/>
      <c r="L750" s="270"/>
      <c r="M750" s="270"/>
      <c r="N750" s="270"/>
      <c r="O750" s="270"/>
      <c r="P750" s="270"/>
      <c r="Q750" s="270"/>
      <c r="R750" s="270"/>
      <c r="S750" s="270"/>
      <c r="T750" s="270"/>
      <c r="U750" s="270"/>
      <c r="V750" s="270"/>
      <c r="W750" s="270"/>
      <c r="X750" s="270"/>
      <c r="Y750" s="270"/>
      <c r="Z750" s="270"/>
    </row>
    <row r="751" ht="15.75" customHeight="1">
      <c r="A751" s="270"/>
      <c r="B751" s="270"/>
      <c r="C751" s="270"/>
      <c r="D751" s="270"/>
      <c r="E751" s="270"/>
      <c r="F751" s="270"/>
      <c r="G751" s="270"/>
      <c r="H751" s="270"/>
      <c r="I751" s="270"/>
      <c r="J751" s="270"/>
      <c r="K751" s="270"/>
      <c r="L751" s="270"/>
      <c r="M751" s="270"/>
      <c r="N751" s="270"/>
      <c r="O751" s="270"/>
      <c r="P751" s="270"/>
      <c r="Q751" s="270"/>
      <c r="R751" s="270"/>
      <c r="S751" s="270"/>
      <c r="T751" s="270"/>
      <c r="U751" s="270"/>
      <c r="V751" s="270"/>
      <c r="W751" s="270"/>
      <c r="X751" s="270"/>
      <c r="Y751" s="270"/>
      <c r="Z751" s="270"/>
    </row>
    <row r="752" ht="15.75" customHeight="1">
      <c r="A752" s="270"/>
      <c r="B752" s="270"/>
      <c r="C752" s="270"/>
      <c r="D752" s="270"/>
      <c r="E752" s="270"/>
      <c r="F752" s="270"/>
      <c r="G752" s="270"/>
      <c r="H752" s="270"/>
      <c r="I752" s="270"/>
      <c r="J752" s="270"/>
      <c r="K752" s="270"/>
      <c r="L752" s="270"/>
      <c r="M752" s="270"/>
      <c r="N752" s="270"/>
      <c r="O752" s="270"/>
      <c r="P752" s="270"/>
      <c r="Q752" s="270"/>
      <c r="R752" s="270"/>
      <c r="S752" s="270"/>
      <c r="T752" s="270"/>
      <c r="U752" s="270"/>
      <c r="V752" s="270"/>
      <c r="W752" s="270"/>
      <c r="X752" s="270"/>
      <c r="Y752" s="270"/>
      <c r="Z752" s="270"/>
    </row>
    <row r="753" ht="15.75" customHeight="1">
      <c r="A753" s="270"/>
      <c r="B753" s="270"/>
      <c r="C753" s="270"/>
      <c r="D753" s="270"/>
      <c r="E753" s="270"/>
      <c r="F753" s="270"/>
      <c r="G753" s="270"/>
      <c r="H753" s="270"/>
      <c r="I753" s="270"/>
      <c r="J753" s="270"/>
      <c r="K753" s="270"/>
      <c r="L753" s="270"/>
      <c r="M753" s="270"/>
      <c r="N753" s="270"/>
      <c r="O753" s="270"/>
      <c r="P753" s="270"/>
      <c r="Q753" s="270"/>
      <c r="R753" s="270"/>
      <c r="S753" s="270"/>
      <c r="T753" s="270"/>
      <c r="U753" s="270"/>
      <c r="V753" s="270"/>
      <c r="W753" s="270"/>
      <c r="X753" s="270"/>
      <c r="Y753" s="270"/>
      <c r="Z753" s="270"/>
    </row>
    <row r="754" ht="15.75" customHeight="1">
      <c r="A754" s="270"/>
      <c r="B754" s="270"/>
      <c r="C754" s="270"/>
      <c r="D754" s="270"/>
      <c r="E754" s="270"/>
      <c r="F754" s="270"/>
      <c r="G754" s="270"/>
      <c r="H754" s="270"/>
      <c r="I754" s="270"/>
      <c r="J754" s="270"/>
      <c r="K754" s="270"/>
      <c r="L754" s="270"/>
      <c r="M754" s="270"/>
      <c r="N754" s="270"/>
      <c r="O754" s="270"/>
      <c r="P754" s="270"/>
      <c r="Q754" s="270"/>
      <c r="R754" s="270"/>
      <c r="S754" s="270"/>
      <c r="T754" s="270"/>
      <c r="U754" s="270"/>
      <c r="V754" s="270"/>
      <c r="W754" s="270"/>
      <c r="X754" s="270"/>
      <c r="Y754" s="270"/>
      <c r="Z754" s="270"/>
    </row>
    <row r="755" ht="15.75" customHeight="1">
      <c r="A755" s="270"/>
      <c r="B755" s="270"/>
      <c r="C755" s="270"/>
      <c r="D755" s="270"/>
      <c r="E755" s="270"/>
      <c r="F755" s="270"/>
      <c r="G755" s="270"/>
      <c r="H755" s="270"/>
      <c r="I755" s="270"/>
      <c r="J755" s="270"/>
      <c r="K755" s="270"/>
      <c r="L755" s="270"/>
      <c r="M755" s="270"/>
      <c r="N755" s="270"/>
      <c r="O755" s="270"/>
      <c r="P755" s="270"/>
      <c r="Q755" s="270"/>
      <c r="R755" s="270"/>
      <c r="S755" s="270"/>
      <c r="T755" s="270"/>
      <c r="U755" s="270"/>
      <c r="V755" s="270"/>
      <c r="W755" s="270"/>
      <c r="X755" s="270"/>
      <c r="Y755" s="270"/>
      <c r="Z755" s="270"/>
    </row>
    <row r="756" ht="15.75" customHeight="1">
      <c r="A756" s="270"/>
      <c r="B756" s="270"/>
      <c r="C756" s="270"/>
      <c r="D756" s="270"/>
      <c r="E756" s="270"/>
      <c r="F756" s="270"/>
      <c r="G756" s="270"/>
      <c r="H756" s="270"/>
      <c r="I756" s="270"/>
      <c r="J756" s="270"/>
      <c r="K756" s="270"/>
      <c r="L756" s="270"/>
      <c r="M756" s="270"/>
      <c r="N756" s="270"/>
      <c r="O756" s="270"/>
      <c r="P756" s="270"/>
      <c r="Q756" s="270"/>
      <c r="R756" s="270"/>
      <c r="S756" s="270"/>
      <c r="T756" s="270"/>
      <c r="U756" s="270"/>
      <c r="V756" s="270"/>
      <c r="W756" s="270"/>
      <c r="X756" s="270"/>
      <c r="Y756" s="270"/>
      <c r="Z756" s="270"/>
    </row>
    <row r="757" ht="15.75" customHeight="1">
      <c r="A757" s="270"/>
      <c r="B757" s="270"/>
      <c r="C757" s="270"/>
      <c r="D757" s="270"/>
      <c r="E757" s="270"/>
      <c r="F757" s="270"/>
      <c r="G757" s="270"/>
      <c r="H757" s="270"/>
      <c r="I757" s="270"/>
      <c r="J757" s="270"/>
      <c r="K757" s="270"/>
      <c r="L757" s="270"/>
      <c r="M757" s="270"/>
      <c r="N757" s="270"/>
      <c r="O757" s="270"/>
      <c r="P757" s="270"/>
      <c r="Q757" s="270"/>
      <c r="R757" s="270"/>
      <c r="S757" s="270"/>
      <c r="T757" s="270"/>
      <c r="U757" s="270"/>
      <c r="V757" s="270"/>
      <c r="W757" s="270"/>
      <c r="X757" s="270"/>
      <c r="Y757" s="270"/>
      <c r="Z757" s="270"/>
    </row>
    <row r="758" ht="15.75" customHeight="1">
      <c r="A758" s="270"/>
      <c r="B758" s="270"/>
      <c r="C758" s="270"/>
      <c r="D758" s="270"/>
      <c r="E758" s="270"/>
      <c r="F758" s="270"/>
      <c r="G758" s="270"/>
      <c r="H758" s="270"/>
      <c r="I758" s="270"/>
      <c r="J758" s="270"/>
      <c r="K758" s="270"/>
      <c r="L758" s="270"/>
      <c r="M758" s="270"/>
      <c r="N758" s="270"/>
      <c r="O758" s="270"/>
      <c r="P758" s="270"/>
      <c r="Q758" s="270"/>
      <c r="R758" s="270"/>
      <c r="S758" s="270"/>
      <c r="T758" s="270"/>
      <c r="U758" s="270"/>
      <c r="V758" s="270"/>
      <c r="W758" s="270"/>
      <c r="X758" s="270"/>
      <c r="Y758" s="270"/>
      <c r="Z758" s="270"/>
    </row>
    <row r="759" ht="15.75" customHeight="1">
      <c r="A759" s="270"/>
      <c r="B759" s="270"/>
      <c r="C759" s="270"/>
      <c r="D759" s="270"/>
      <c r="E759" s="270"/>
      <c r="F759" s="270"/>
      <c r="G759" s="270"/>
      <c r="H759" s="270"/>
      <c r="I759" s="270"/>
      <c r="J759" s="270"/>
      <c r="K759" s="270"/>
      <c r="L759" s="270"/>
      <c r="M759" s="270"/>
      <c r="N759" s="270"/>
      <c r="O759" s="270"/>
      <c r="P759" s="270"/>
      <c r="Q759" s="270"/>
      <c r="R759" s="270"/>
      <c r="S759" s="270"/>
      <c r="T759" s="270"/>
      <c r="U759" s="270"/>
      <c r="V759" s="270"/>
      <c r="W759" s="270"/>
      <c r="X759" s="270"/>
      <c r="Y759" s="270"/>
      <c r="Z759" s="270"/>
    </row>
    <row r="760" ht="15.75" customHeight="1">
      <c r="A760" s="270"/>
      <c r="B760" s="270"/>
      <c r="C760" s="270"/>
      <c r="D760" s="270"/>
      <c r="E760" s="270"/>
      <c r="F760" s="270"/>
      <c r="G760" s="270"/>
      <c r="H760" s="270"/>
      <c r="I760" s="270"/>
      <c r="J760" s="270"/>
      <c r="K760" s="270"/>
      <c r="L760" s="270"/>
      <c r="M760" s="270"/>
      <c r="N760" s="270"/>
      <c r="O760" s="270"/>
      <c r="P760" s="270"/>
      <c r="Q760" s="270"/>
      <c r="R760" s="270"/>
      <c r="S760" s="270"/>
      <c r="T760" s="270"/>
      <c r="U760" s="270"/>
      <c r="V760" s="270"/>
      <c r="W760" s="270"/>
      <c r="X760" s="270"/>
      <c r="Y760" s="270"/>
      <c r="Z760" s="270"/>
    </row>
    <row r="761" ht="15.75" customHeight="1">
      <c r="A761" s="270"/>
      <c r="B761" s="270"/>
      <c r="C761" s="270"/>
      <c r="D761" s="270"/>
      <c r="E761" s="270"/>
      <c r="F761" s="270"/>
      <c r="G761" s="270"/>
      <c r="H761" s="270"/>
      <c r="I761" s="270"/>
      <c r="J761" s="270"/>
      <c r="K761" s="270"/>
      <c r="L761" s="270"/>
      <c r="M761" s="270"/>
      <c r="N761" s="270"/>
      <c r="O761" s="270"/>
      <c r="P761" s="270"/>
      <c r="Q761" s="270"/>
      <c r="R761" s="270"/>
      <c r="S761" s="270"/>
      <c r="T761" s="270"/>
      <c r="U761" s="270"/>
      <c r="V761" s="270"/>
      <c r="W761" s="270"/>
      <c r="X761" s="270"/>
      <c r="Y761" s="270"/>
      <c r="Z761" s="270"/>
    </row>
    <row r="762" ht="15.75" customHeight="1">
      <c r="A762" s="270"/>
      <c r="B762" s="270"/>
      <c r="C762" s="270"/>
      <c r="D762" s="270"/>
      <c r="E762" s="270"/>
      <c r="F762" s="270"/>
      <c r="G762" s="270"/>
      <c r="H762" s="270"/>
      <c r="I762" s="270"/>
      <c r="J762" s="270"/>
      <c r="K762" s="270"/>
      <c r="L762" s="270"/>
      <c r="M762" s="270"/>
      <c r="N762" s="270"/>
      <c r="O762" s="270"/>
      <c r="P762" s="270"/>
      <c r="Q762" s="270"/>
      <c r="R762" s="270"/>
      <c r="S762" s="270"/>
      <c r="T762" s="270"/>
      <c r="U762" s="270"/>
      <c r="V762" s="270"/>
      <c r="W762" s="270"/>
      <c r="X762" s="270"/>
      <c r="Y762" s="270"/>
      <c r="Z762" s="270"/>
    </row>
    <row r="763" ht="15.75" customHeight="1">
      <c r="A763" s="270"/>
      <c r="B763" s="270"/>
      <c r="C763" s="270"/>
      <c r="D763" s="270"/>
      <c r="E763" s="270"/>
      <c r="F763" s="270"/>
      <c r="G763" s="270"/>
      <c r="H763" s="270"/>
      <c r="I763" s="270"/>
      <c r="J763" s="270"/>
      <c r="K763" s="270"/>
      <c r="L763" s="270"/>
      <c r="M763" s="270"/>
      <c r="N763" s="270"/>
      <c r="O763" s="270"/>
      <c r="P763" s="270"/>
      <c r="Q763" s="270"/>
      <c r="R763" s="270"/>
      <c r="S763" s="270"/>
      <c r="T763" s="270"/>
      <c r="U763" s="270"/>
      <c r="V763" s="270"/>
      <c r="W763" s="270"/>
      <c r="X763" s="270"/>
      <c r="Y763" s="270"/>
      <c r="Z763" s="270"/>
    </row>
    <row r="764" ht="15.75" customHeight="1">
      <c r="A764" s="270"/>
      <c r="B764" s="270"/>
      <c r="C764" s="270"/>
      <c r="D764" s="270"/>
      <c r="E764" s="270"/>
      <c r="F764" s="270"/>
      <c r="G764" s="270"/>
      <c r="H764" s="270"/>
      <c r="I764" s="270"/>
      <c r="J764" s="270"/>
      <c r="K764" s="270"/>
      <c r="L764" s="270"/>
      <c r="M764" s="270"/>
      <c r="N764" s="270"/>
      <c r="O764" s="270"/>
      <c r="P764" s="270"/>
      <c r="Q764" s="270"/>
      <c r="R764" s="270"/>
      <c r="S764" s="270"/>
      <c r="T764" s="270"/>
      <c r="U764" s="270"/>
      <c r="V764" s="270"/>
      <c r="W764" s="270"/>
      <c r="X764" s="270"/>
      <c r="Y764" s="270"/>
      <c r="Z764" s="270"/>
    </row>
    <row r="765" ht="15.75" customHeight="1">
      <c r="A765" s="270"/>
      <c r="B765" s="270"/>
      <c r="C765" s="270"/>
      <c r="D765" s="270"/>
      <c r="E765" s="270"/>
      <c r="F765" s="270"/>
      <c r="G765" s="270"/>
      <c r="H765" s="270"/>
      <c r="I765" s="270"/>
      <c r="J765" s="270"/>
      <c r="K765" s="270"/>
      <c r="L765" s="270"/>
      <c r="M765" s="270"/>
      <c r="N765" s="270"/>
      <c r="O765" s="270"/>
      <c r="P765" s="270"/>
      <c r="Q765" s="270"/>
      <c r="R765" s="270"/>
      <c r="S765" s="270"/>
      <c r="T765" s="270"/>
      <c r="U765" s="270"/>
      <c r="V765" s="270"/>
      <c r="W765" s="270"/>
      <c r="X765" s="270"/>
      <c r="Y765" s="270"/>
      <c r="Z765" s="270"/>
    </row>
    <row r="766" ht="15.75" customHeight="1">
      <c r="A766" s="270"/>
      <c r="B766" s="270"/>
      <c r="C766" s="270"/>
      <c r="D766" s="270"/>
      <c r="E766" s="270"/>
      <c r="F766" s="270"/>
      <c r="G766" s="270"/>
      <c r="H766" s="270"/>
      <c r="I766" s="270"/>
      <c r="J766" s="270"/>
      <c r="K766" s="270"/>
      <c r="L766" s="270"/>
      <c r="M766" s="270"/>
      <c r="N766" s="270"/>
      <c r="O766" s="270"/>
      <c r="P766" s="270"/>
      <c r="Q766" s="270"/>
      <c r="R766" s="270"/>
      <c r="S766" s="270"/>
      <c r="T766" s="270"/>
      <c r="U766" s="270"/>
      <c r="V766" s="270"/>
      <c r="W766" s="270"/>
      <c r="X766" s="270"/>
      <c r="Y766" s="270"/>
      <c r="Z766" s="270"/>
    </row>
    <row r="767" ht="15.75" customHeight="1">
      <c r="A767" s="270"/>
      <c r="B767" s="270"/>
      <c r="C767" s="270"/>
      <c r="D767" s="270"/>
      <c r="E767" s="270"/>
      <c r="F767" s="270"/>
      <c r="G767" s="270"/>
      <c r="H767" s="270"/>
      <c r="I767" s="270"/>
      <c r="J767" s="270"/>
      <c r="K767" s="270"/>
      <c r="L767" s="270"/>
      <c r="M767" s="270"/>
      <c r="N767" s="270"/>
      <c r="O767" s="270"/>
      <c r="P767" s="270"/>
      <c r="Q767" s="270"/>
      <c r="R767" s="270"/>
      <c r="S767" s="270"/>
      <c r="T767" s="270"/>
      <c r="U767" s="270"/>
      <c r="V767" s="270"/>
      <c r="W767" s="270"/>
      <c r="X767" s="270"/>
      <c r="Y767" s="270"/>
      <c r="Z767" s="270"/>
    </row>
    <row r="768" ht="15.75" customHeight="1">
      <c r="A768" s="270"/>
      <c r="B768" s="270"/>
      <c r="C768" s="270"/>
      <c r="D768" s="270"/>
      <c r="E768" s="270"/>
      <c r="F768" s="270"/>
      <c r="G768" s="270"/>
      <c r="H768" s="270"/>
      <c r="I768" s="270"/>
      <c r="J768" s="270"/>
      <c r="K768" s="270"/>
      <c r="L768" s="270"/>
      <c r="M768" s="270"/>
      <c r="N768" s="270"/>
      <c r="O768" s="270"/>
      <c r="P768" s="270"/>
      <c r="Q768" s="270"/>
      <c r="R768" s="270"/>
      <c r="S768" s="270"/>
      <c r="T768" s="270"/>
      <c r="U768" s="270"/>
      <c r="V768" s="270"/>
      <c r="W768" s="270"/>
      <c r="X768" s="270"/>
      <c r="Y768" s="270"/>
      <c r="Z768" s="270"/>
    </row>
    <row r="769" ht="15.75" customHeight="1">
      <c r="A769" s="270"/>
      <c r="B769" s="270"/>
      <c r="C769" s="270"/>
      <c r="D769" s="270"/>
      <c r="E769" s="270"/>
      <c r="F769" s="270"/>
      <c r="G769" s="270"/>
      <c r="H769" s="270"/>
      <c r="I769" s="270"/>
      <c r="J769" s="270"/>
      <c r="K769" s="270"/>
      <c r="L769" s="270"/>
      <c r="M769" s="270"/>
      <c r="N769" s="270"/>
      <c r="O769" s="270"/>
      <c r="P769" s="270"/>
      <c r="Q769" s="270"/>
      <c r="R769" s="270"/>
      <c r="S769" s="270"/>
      <c r="T769" s="270"/>
      <c r="U769" s="270"/>
      <c r="V769" s="270"/>
      <c r="W769" s="270"/>
      <c r="X769" s="270"/>
      <c r="Y769" s="270"/>
      <c r="Z769" s="270"/>
    </row>
    <row r="770" ht="15.75" customHeight="1">
      <c r="A770" s="270"/>
      <c r="B770" s="270"/>
      <c r="C770" s="270"/>
      <c r="D770" s="270"/>
      <c r="E770" s="270"/>
      <c r="F770" s="270"/>
      <c r="G770" s="270"/>
      <c r="H770" s="270"/>
      <c r="I770" s="270"/>
      <c r="J770" s="270"/>
      <c r="K770" s="270"/>
      <c r="L770" s="270"/>
      <c r="M770" s="270"/>
      <c r="N770" s="270"/>
      <c r="O770" s="270"/>
      <c r="P770" s="270"/>
      <c r="Q770" s="270"/>
      <c r="R770" s="270"/>
      <c r="S770" s="270"/>
      <c r="T770" s="270"/>
      <c r="U770" s="270"/>
      <c r="V770" s="270"/>
      <c r="W770" s="270"/>
      <c r="X770" s="270"/>
      <c r="Y770" s="270"/>
      <c r="Z770" s="270"/>
    </row>
    <row r="771" ht="15.75" customHeight="1">
      <c r="A771" s="270"/>
      <c r="B771" s="270"/>
      <c r="C771" s="270"/>
      <c r="D771" s="270"/>
      <c r="E771" s="270"/>
      <c r="F771" s="270"/>
      <c r="G771" s="270"/>
      <c r="H771" s="270"/>
      <c r="I771" s="270"/>
      <c r="J771" s="270"/>
      <c r="K771" s="270"/>
      <c r="L771" s="270"/>
      <c r="M771" s="270"/>
      <c r="N771" s="270"/>
      <c r="O771" s="270"/>
      <c r="P771" s="270"/>
      <c r="Q771" s="270"/>
      <c r="R771" s="270"/>
      <c r="S771" s="270"/>
      <c r="T771" s="270"/>
      <c r="U771" s="270"/>
      <c r="V771" s="270"/>
      <c r="W771" s="270"/>
      <c r="X771" s="270"/>
      <c r="Y771" s="270"/>
      <c r="Z771" s="270"/>
    </row>
    <row r="772" ht="15.75" customHeight="1">
      <c r="A772" s="270"/>
      <c r="B772" s="270"/>
      <c r="C772" s="270"/>
      <c r="D772" s="270"/>
      <c r="E772" s="270"/>
      <c r="F772" s="270"/>
      <c r="G772" s="270"/>
      <c r="H772" s="270"/>
      <c r="I772" s="270"/>
      <c r="J772" s="270"/>
      <c r="K772" s="270"/>
      <c r="L772" s="270"/>
      <c r="M772" s="270"/>
      <c r="N772" s="270"/>
      <c r="O772" s="270"/>
      <c r="P772" s="270"/>
      <c r="Q772" s="270"/>
      <c r="R772" s="270"/>
      <c r="S772" s="270"/>
      <c r="T772" s="270"/>
      <c r="U772" s="270"/>
      <c r="V772" s="270"/>
      <c r="W772" s="270"/>
      <c r="X772" s="270"/>
      <c r="Y772" s="270"/>
      <c r="Z772" s="270"/>
    </row>
    <row r="773" ht="15.75" customHeight="1">
      <c r="A773" s="270"/>
      <c r="B773" s="270"/>
      <c r="C773" s="270"/>
      <c r="D773" s="270"/>
      <c r="E773" s="270"/>
      <c r="F773" s="270"/>
      <c r="G773" s="270"/>
      <c r="H773" s="270"/>
      <c r="I773" s="270"/>
      <c r="J773" s="270"/>
      <c r="K773" s="270"/>
      <c r="L773" s="270"/>
      <c r="M773" s="270"/>
      <c r="N773" s="270"/>
      <c r="O773" s="270"/>
      <c r="P773" s="270"/>
      <c r="Q773" s="270"/>
      <c r="R773" s="270"/>
      <c r="S773" s="270"/>
      <c r="T773" s="270"/>
      <c r="U773" s="270"/>
      <c r="V773" s="270"/>
      <c r="W773" s="270"/>
      <c r="X773" s="270"/>
      <c r="Y773" s="270"/>
      <c r="Z773" s="270"/>
    </row>
    <row r="774" ht="15.75" customHeight="1">
      <c r="A774" s="270"/>
      <c r="B774" s="270"/>
      <c r="C774" s="270"/>
      <c r="D774" s="270"/>
      <c r="E774" s="270"/>
      <c r="F774" s="270"/>
      <c r="G774" s="270"/>
      <c r="H774" s="270"/>
      <c r="I774" s="270"/>
      <c r="J774" s="270"/>
      <c r="K774" s="270"/>
      <c r="L774" s="270"/>
      <c r="M774" s="270"/>
      <c r="N774" s="270"/>
      <c r="O774" s="270"/>
      <c r="P774" s="270"/>
      <c r="Q774" s="270"/>
      <c r="R774" s="270"/>
      <c r="S774" s="270"/>
      <c r="T774" s="270"/>
      <c r="U774" s="270"/>
      <c r="V774" s="270"/>
      <c r="W774" s="270"/>
      <c r="X774" s="270"/>
      <c r="Y774" s="270"/>
      <c r="Z774" s="270"/>
    </row>
    <row r="775" ht="15.75" customHeight="1">
      <c r="A775" s="270"/>
      <c r="B775" s="270"/>
      <c r="C775" s="270"/>
      <c r="D775" s="270"/>
      <c r="E775" s="270"/>
      <c r="F775" s="270"/>
      <c r="G775" s="270"/>
      <c r="H775" s="270"/>
      <c r="I775" s="270"/>
      <c r="J775" s="270"/>
      <c r="K775" s="270"/>
      <c r="L775" s="270"/>
      <c r="M775" s="270"/>
      <c r="N775" s="270"/>
      <c r="O775" s="270"/>
      <c r="P775" s="270"/>
      <c r="Q775" s="270"/>
      <c r="R775" s="270"/>
      <c r="S775" s="270"/>
      <c r="T775" s="270"/>
      <c r="U775" s="270"/>
      <c r="V775" s="270"/>
      <c r="W775" s="270"/>
      <c r="X775" s="270"/>
      <c r="Y775" s="270"/>
      <c r="Z775" s="270"/>
    </row>
    <row r="776" ht="15.75" customHeight="1">
      <c r="A776" s="270"/>
      <c r="B776" s="270"/>
      <c r="C776" s="270"/>
      <c r="D776" s="270"/>
      <c r="E776" s="270"/>
      <c r="F776" s="270"/>
      <c r="G776" s="270"/>
      <c r="H776" s="270"/>
      <c r="I776" s="270"/>
      <c r="J776" s="270"/>
      <c r="K776" s="270"/>
      <c r="L776" s="270"/>
      <c r="M776" s="270"/>
      <c r="N776" s="270"/>
      <c r="O776" s="270"/>
      <c r="P776" s="270"/>
      <c r="Q776" s="270"/>
      <c r="R776" s="270"/>
      <c r="S776" s="270"/>
      <c r="T776" s="270"/>
      <c r="U776" s="270"/>
      <c r="V776" s="270"/>
      <c r="W776" s="270"/>
      <c r="X776" s="270"/>
      <c r="Y776" s="270"/>
      <c r="Z776" s="270"/>
    </row>
    <row r="777" ht="15.75" customHeight="1">
      <c r="A777" s="270"/>
      <c r="B777" s="270"/>
      <c r="C777" s="270"/>
      <c r="D777" s="270"/>
      <c r="E777" s="270"/>
      <c r="F777" s="270"/>
      <c r="G777" s="270"/>
      <c r="H777" s="270"/>
      <c r="I777" s="270"/>
      <c r="J777" s="270"/>
      <c r="K777" s="270"/>
      <c r="L777" s="270"/>
      <c r="M777" s="270"/>
      <c r="N777" s="270"/>
      <c r="O777" s="270"/>
      <c r="P777" s="270"/>
      <c r="Q777" s="270"/>
      <c r="R777" s="270"/>
      <c r="S777" s="270"/>
      <c r="T777" s="270"/>
      <c r="U777" s="270"/>
      <c r="V777" s="270"/>
      <c r="W777" s="270"/>
      <c r="X777" s="270"/>
      <c r="Y777" s="270"/>
      <c r="Z777" s="270"/>
    </row>
    <row r="778" ht="15.75" customHeight="1">
      <c r="A778" s="270"/>
      <c r="B778" s="270"/>
      <c r="C778" s="270"/>
      <c r="D778" s="270"/>
      <c r="E778" s="270"/>
      <c r="F778" s="270"/>
      <c r="G778" s="270"/>
      <c r="H778" s="270"/>
      <c r="I778" s="270"/>
      <c r="J778" s="270"/>
      <c r="K778" s="270"/>
      <c r="L778" s="270"/>
      <c r="M778" s="270"/>
      <c r="N778" s="270"/>
      <c r="O778" s="270"/>
      <c r="P778" s="270"/>
      <c r="Q778" s="270"/>
      <c r="R778" s="270"/>
      <c r="S778" s="270"/>
      <c r="T778" s="270"/>
      <c r="U778" s="270"/>
      <c r="V778" s="270"/>
      <c r="W778" s="270"/>
      <c r="X778" s="270"/>
      <c r="Y778" s="270"/>
      <c r="Z778" s="270"/>
    </row>
    <row r="779" ht="15.75" customHeight="1">
      <c r="A779" s="270"/>
      <c r="B779" s="270"/>
      <c r="C779" s="270"/>
      <c r="D779" s="270"/>
      <c r="E779" s="270"/>
      <c r="F779" s="270"/>
      <c r="G779" s="270"/>
      <c r="H779" s="270"/>
      <c r="I779" s="270"/>
      <c r="J779" s="270"/>
      <c r="K779" s="270"/>
      <c r="L779" s="270"/>
      <c r="M779" s="270"/>
      <c r="N779" s="270"/>
      <c r="O779" s="270"/>
      <c r="P779" s="270"/>
      <c r="Q779" s="270"/>
      <c r="R779" s="270"/>
      <c r="S779" s="270"/>
      <c r="T779" s="270"/>
      <c r="U779" s="270"/>
      <c r="V779" s="270"/>
      <c r="W779" s="270"/>
      <c r="X779" s="270"/>
      <c r="Y779" s="270"/>
      <c r="Z779" s="270"/>
    </row>
    <row r="780" ht="15.75" customHeight="1">
      <c r="A780" s="270"/>
      <c r="B780" s="270"/>
      <c r="C780" s="270"/>
      <c r="D780" s="270"/>
      <c r="E780" s="270"/>
      <c r="F780" s="270"/>
      <c r="G780" s="270"/>
      <c r="H780" s="270"/>
      <c r="I780" s="270"/>
      <c r="J780" s="270"/>
      <c r="K780" s="270"/>
      <c r="L780" s="270"/>
      <c r="M780" s="270"/>
      <c r="N780" s="270"/>
      <c r="O780" s="270"/>
      <c r="P780" s="270"/>
      <c r="Q780" s="270"/>
      <c r="R780" s="270"/>
      <c r="S780" s="270"/>
      <c r="T780" s="270"/>
      <c r="U780" s="270"/>
      <c r="V780" s="270"/>
      <c r="W780" s="270"/>
      <c r="X780" s="270"/>
      <c r="Y780" s="270"/>
      <c r="Z780" s="270"/>
    </row>
    <row r="781" ht="15.75" customHeight="1">
      <c r="A781" s="270"/>
      <c r="B781" s="270"/>
      <c r="C781" s="270"/>
      <c r="D781" s="270"/>
      <c r="E781" s="270"/>
      <c r="F781" s="270"/>
      <c r="G781" s="270"/>
      <c r="H781" s="270"/>
      <c r="I781" s="270"/>
      <c r="J781" s="270"/>
      <c r="K781" s="270"/>
      <c r="L781" s="270"/>
      <c r="M781" s="270"/>
      <c r="N781" s="270"/>
      <c r="O781" s="270"/>
      <c r="P781" s="270"/>
      <c r="Q781" s="270"/>
      <c r="R781" s="270"/>
      <c r="S781" s="270"/>
      <c r="T781" s="270"/>
      <c r="U781" s="270"/>
      <c r="V781" s="270"/>
      <c r="W781" s="270"/>
      <c r="X781" s="270"/>
      <c r="Y781" s="270"/>
      <c r="Z781" s="270"/>
    </row>
    <row r="782" ht="15.75" customHeight="1">
      <c r="A782" s="270"/>
      <c r="B782" s="270"/>
      <c r="C782" s="270"/>
      <c r="D782" s="270"/>
      <c r="E782" s="270"/>
      <c r="F782" s="270"/>
      <c r="G782" s="270"/>
      <c r="H782" s="270"/>
      <c r="I782" s="270"/>
      <c r="J782" s="270"/>
      <c r="K782" s="270"/>
      <c r="L782" s="270"/>
      <c r="M782" s="270"/>
      <c r="N782" s="270"/>
      <c r="O782" s="270"/>
      <c r="P782" s="270"/>
      <c r="Q782" s="270"/>
      <c r="R782" s="270"/>
      <c r="S782" s="270"/>
      <c r="T782" s="270"/>
      <c r="U782" s="270"/>
      <c r="V782" s="270"/>
      <c r="W782" s="270"/>
      <c r="X782" s="270"/>
      <c r="Y782" s="270"/>
      <c r="Z782" s="270"/>
    </row>
    <row r="783" ht="15.75" customHeight="1">
      <c r="A783" s="270"/>
      <c r="B783" s="270"/>
      <c r="C783" s="270"/>
      <c r="D783" s="270"/>
      <c r="E783" s="270"/>
      <c r="F783" s="270"/>
      <c r="G783" s="270"/>
      <c r="H783" s="270"/>
      <c r="I783" s="270"/>
      <c r="J783" s="270"/>
      <c r="K783" s="270"/>
      <c r="L783" s="270"/>
      <c r="M783" s="270"/>
      <c r="N783" s="270"/>
      <c r="O783" s="270"/>
      <c r="P783" s="270"/>
      <c r="Q783" s="270"/>
      <c r="R783" s="270"/>
      <c r="S783" s="270"/>
      <c r="T783" s="270"/>
      <c r="U783" s="270"/>
      <c r="V783" s="270"/>
      <c r="W783" s="270"/>
      <c r="X783" s="270"/>
      <c r="Y783" s="270"/>
      <c r="Z783" s="270"/>
    </row>
    <row r="784" ht="15.75" customHeight="1">
      <c r="A784" s="270"/>
      <c r="B784" s="270"/>
      <c r="C784" s="270"/>
      <c r="D784" s="270"/>
      <c r="E784" s="270"/>
      <c r="F784" s="270"/>
      <c r="G784" s="270"/>
      <c r="H784" s="270"/>
      <c r="I784" s="270"/>
      <c r="J784" s="270"/>
      <c r="K784" s="270"/>
      <c r="L784" s="270"/>
      <c r="M784" s="270"/>
      <c r="N784" s="270"/>
      <c r="O784" s="270"/>
      <c r="P784" s="270"/>
      <c r="Q784" s="270"/>
      <c r="R784" s="270"/>
      <c r="S784" s="270"/>
      <c r="T784" s="270"/>
      <c r="U784" s="270"/>
      <c r="V784" s="270"/>
      <c r="W784" s="270"/>
      <c r="X784" s="270"/>
      <c r="Y784" s="270"/>
      <c r="Z784" s="270"/>
    </row>
    <row r="785" ht="15.75" customHeight="1">
      <c r="A785" s="270"/>
      <c r="B785" s="270"/>
      <c r="C785" s="270"/>
      <c r="D785" s="270"/>
      <c r="E785" s="270"/>
      <c r="F785" s="270"/>
      <c r="G785" s="270"/>
      <c r="H785" s="270"/>
      <c r="I785" s="270"/>
      <c r="J785" s="270"/>
      <c r="K785" s="270"/>
      <c r="L785" s="270"/>
      <c r="M785" s="270"/>
      <c r="N785" s="270"/>
      <c r="O785" s="270"/>
      <c r="P785" s="270"/>
      <c r="Q785" s="270"/>
      <c r="R785" s="270"/>
      <c r="S785" s="270"/>
      <c r="T785" s="270"/>
      <c r="U785" s="270"/>
      <c r="V785" s="270"/>
      <c r="W785" s="270"/>
      <c r="X785" s="270"/>
      <c r="Y785" s="270"/>
      <c r="Z785" s="270"/>
    </row>
    <row r="786" ht="15.75" customHeight="1">
      <c r="A786" s="270"/>
      <c r="B786" s="270"/>
      <c r="C786" s="270"/>
      <c r="D786" s="270"/>
      <c r="E786" s="270"/>
      <c r="F786" s="270"/>
      <c r="G786" s="270"/>
      <c r="H786" s="270"/>
      <c r="I786" s="270"/>
      <c r="J786" s="270"/>
      <c r="K786" s="270"/>
      <c r="L786" s="270"/>
      <c r="M786" s="270"/>
      <c r="N786" s="270"/>
      <c r="O786" s="270"/>
      <c r="P786" s="270"/>
      <c r="Q786" s="270"/>
      <c r="R786" s="270"/>
      <c r="S786" s="270"/>
      <c r="T786" s="270"/>
      <c r="U786" s="270"/>
      <c r="V786" s="270"/>
      <c r="W786" s="270"/>
      <c r="X786" s="270"/>
      <c r="Y786" s="270"/>
      <c r="Z786" s="270"/>
    </row>
    <row r="787" ht="15.75" customHeight="1">
      <c r="A787" s="270"/>
      <c r="B787" s="270"/>
      <c r="C787" s="270"/>
      <c r="D787" s="270"/>
      <c r="E787" s="270"/>
      <c r="F787" s="270"/>
      <c r="G787" s="270"/>
      <c r="H787" s="270"/>
      <c r="I787" s="270"/>
      <c r="J787" s="270"/>
      <c r="K787" s="270"/>
      <c r="L787" s="270"/>
      <c r="M787" s="270"/>
      <c r="N787" s="270"/>
      <c r="O787" s="270"/>
      <c r="P787" s="270"/>
      <c r="Q787" s="270"/>
      <c r="R787" s="270"/>
      <c r="S787" s="270"/>
      <c r="T787" s="270"/>
      <c r="U787" s="270"/>
      <c r="V787" s="270"/>
      <c r="W787" s="270"/>
      <c r="X787" s="270"/>
      <c r="Y787" s="270"/>
      <c r="Z787" s="270"/>
    </row>
    <row r="788" ht="15.75" customHeight="1">
      <c r="A788" s="270"/>
      <c r="B788" s="270"/>
      <c r="C788" s="270"/>
      <c r="D788" s="270"/>
      <c r="E788" s="270"/>
      <c r="F788" s="270"/>
      <c r="G788" s="270"/>
      <c r="H788" s="270"/>
      <c r="I788" s="270"/>
      <c r="J788" s="270"/>
      <c r="K788" s="270"/>
      <c r="L788" s="270"/>
      <c r="M788" s="270"/>
      <c r="N788" s="270"/>
      <c r="O788" s="270"/>
      <c r="P788" s="270"/>
      <c r="Q788" s="270"/>
      <c r="R788" s="270"/>
      <c r="S788" s="270"/>
      <c r="T788" s="270"/>
      <c r="U788" s="270"/>
      <c r="V788" s="270"/>
      <c r="W788" s="270"/>
      <c r="X788" s="270"/>
      <c r="Y788" s="270"/>
      <c r="Z788" s="270"/>
    </row>
    <row r="789" ht="15.75" customHeight="1">
      <c r="A789" s="270"/>
      <c r="B789" s="270"/>
      <c r="C789" s="270"/>
      <c r="D789" s="270"/>
      <c r="E789" s="270"/>
      <c r="F789" s="270"/>
      <c r="G789" s="270"/>
      <c r="H789" s="270"/>
      <c r="I789" s="270"/>
      <c r="J789" s="270"/>
      <c r="K789" s="270"/>
      <c r="L789" s="270"/>
      <c r="M789" s="270"/>
      <c r="N789" s="270"/>
      <c r="O789" s="270"/>
      <c r="P789" s="270"/>
      <c r="Q789" s="270"/>
      <c r="R789" s="270"/>
      <c r="S789" s="270"/>
      <c r="T789" s="270"/>
      <c r="U789" s="270"/>
      <c r="V789" s="270"/>
      <c r="W789" s="270"/>
      <c r="X789" s="270"/>
      <c r="Y789" s="270"/>
      <c r="Z789" s="270"/>
    </row>
    <row r="790" ht="15.75" customHeight="1">
      <c r="A790" s="270"/>
      <c r="B790" s="270"/>
      <c r="C790" s="270"/>
      <c r="D790" s="270"/>
      <c r="E790" s="270"/>
      <c r="F790" s="270"/>
      <c r="G790" s="270"/>
      <c r="H790" s="270"/>
      <c r="I790" s="270"/>
      <c r="J790" s="270"/>
      <c r="K790" s="270"/>
      <c r="L790" s="270"/>
      <c r="M790" s="270"/>
      <c r="N790" s="270"/>
      <c r="O790" s="270"/>
      <c r="P790" s="270"/>
      <c r="Q790" s="270"/>
      <c r="R790" s="270"/>
      <c r="S790" s="270"/>
      <c r="T790" s="270"/>
      <c r="U790" s="270"/>
      <c r="V790" s="270"/>
      <c r="W790" s="270"/>
      <c r="X790" s="270"/>
      <c r="Y790" s="270"/>
      <c r="Z790" s="270"/>
    </row>
    <row r="791" ht="15.75" customHeight="1">
      <c r="A791" s="270"/>
      <c r="B791" s="270"/>
      <c r="C791" s="270"/>
      <c r="D791" s="270"/>
      <c r="E791" s="270"/>
      <c r="F791" s="270"/>
      <c r="G791" s="270"/>
      <c r="H791" s="270"/>
      <c r="I791" s="270"/>
      <c r="J791" s="270"/>
      <c r="K791" s="270"/>
      <c r="L791" s="270"/>
      <c r="M791" s="270"/>
      <c r="N791" s="270"/>
      <c r="O791" s="270"/>
      <c r="P791" s="270"/>
      <c r="Q791" s="270"/>
      <c r="R791" s="270"/>
      <c r="S791" s="270"/>
      <c r="T791" s="270"/>
      <c r="U791" s="270"/>
      <c r="V791" s="270"/>
      <c r="W791" s="270"/>
      <c r="X791" s="270"/>
      <c r="Y791" s="270"/>
      <c r="Z791" s="270"/>
    </row>
    <row r="792" ht="15.75" customHeight="1">
      <c r="A792" s="270"/>
      <c r="B792" s="270"/>
      <c r="C792" s="270"/>
      <c r="D792" s="270"/>
      <c r="E792" s="270"/>
      <c r="F792" s="270"/>
      <c r="G792" s="270"/>
      <c r="H792" s="270"/>
      <c r="I792" s="270"/>
      <c r="J792" s="270"/>
      <c r="K792" s="270"/>
      <c r="L792" s="270"/>
      <c r="M792" s="270"/>
      <c r="N792" s="270"/>
      <c r="O792" s="270"/>
      <c r="P792" s="270"/>
      <c r="Q792" s="270"/>
      <c r="R792" s="270"/>
      <c r="S792" s="270"/>
      <c r="T792" s="270"/>
      <c r="U792" s="270"/>
      <c r="V792" s="270"/>
      <c r="W792" s="270"/>
      <c r="X792" s="270"/>
      <c r="Y792" s="270"/>
      <c r="Z792" s="270"/>
    </row>
    <row r="793" ht="15.75" customHeight="1">
      <c r="A793" s="270"/>
      <c r="B793" s="270"/>
      <c r="C793" s="270"/>
      <c r="D793" s="270"/>
      <c r="E793" s="270"/>
      <c r="F793" s="270"/>
      <c r="G793" s="270"/>
      <c r="H793" s="270"/>
      <c r="I793" s="270"/>
      <c r="J793" s="270"/>
      <c r="K793" s="270"/>
      <c r="L793" s="270"/>
      <c r="M793" s="270"/>
      <c r="N793" s="270"/>
      <c r="O793" s="270"/>
      <c r="P793" s="270"/>
      <c r="Q793" s="270"/>
      <c r="R793" s="270"/>
      <c r="S793" s="270"/>
      <c r="T793" s="270"/>
      <c r="U793" s="270"/>
      <c r="V793" s="270"/>
      <c r="W793" s="270"/>
      <c r="X793" s="270"/>
      <c r="Y793" s="270"/>
      <c r="Z793" s="270"/>
    </row>
    <row r="794" ht="15.75" customHeight="1">
      <c r="A794" s="270"/>
      <c r="B794" s="270"/>
      <c r="C794" s="270"/>
      <c r="D794" s="270"/>
      <c r="E794" s="270"/>
      <c r="F794" s="270"/>
      <c r="G794" s="270"/>
      <c r="H794" s="270"/>
      <c r="I794" s="270"/>
      <c r="J794" s="270"/>
      <c r="K794" s="270"/>
      <c r="L794" s="270"/>
      <c r="M794" s="270"/>
      <c r="N794" s="270"/>
      <c r="O794" s="270"/>
      <c r="P794" s="270"/>
      <c r="Q794" s="270"/>
      <c r="R794" s="270"/>
      <c r="S794" s="270"/>
      <c r="T794" s="270"/>
      <c r="U794" s="270"/>
      <c r="V794" s="270"/>
      <c r="W794" s="270"/>
      <c r="X794" s="270"/>
      <c r="Y794" s="270"/>
      <c r="Z794" s="270"/>
    </row>
    <row r="795" ht="15.75" customHeight="1">
      <c r="A795" s="270"/>
      <c r="B795" s="270"/>
      <c r="C795" s="270"/>
      <c r="D795" s="270"/>
      <c r="E795" s="270"/>
      <c r="F795" s="270"/>
      <c r="G795" s="270"/>
      <c r="H795" s="270"/>
      <c r="I795" s="270"/>
      <c r="J795" s="270"/>
      <c r="K795" s="270"/>
      <c r="L795" s="270"/>
      <c r="M795" s="270"/>
      <c r="N795" s="270"/>
      <c r="O795" s="270"/>
      <c r="P795" s="270"/>
      <c r="Q795" s="270"/>
      <c r="R795" s="270"/>
      <c r="S795" s="270"/>
      <c r="T795" s="270"/>
      <c r="U795" s="270"/>
      <c r="V795" s="270"/>
      <c r="W795" s="270"/>
      <c r="X795" s="270"/>
      <c r="Y795" s="270"/>
      <c r="Z795" s="270"/>
    </row>
    <row r="796" ht="15.75" customHeight="1">
      <c r="A796" s="270"/>
      <c r="B796" s="270"/>
      <c r="C796" s="270"/>
      <c r="D796" s="270"/>
      <c r="E796" s="270"/>
      <c r="F796" s="270"/>
      <c r="G796" s="270"/>
      <c r="H796" s="270"/>
      <c r="I796" s="270"/>
      <c r="J796" s="270"/>
      <c r="K796" s="270"/>
      <c r="L796" s="270"/>
      <c r="M796" s="270"/>
      <c r="N796" s="270"/>
      <c r="O796" s="270"/>
      <c r="P796" s="270"/>
      <c r="Q796" s="270"/>
      <c r="R796" s="270"/>
      <c r="S796" s="270"/>
      <c r="T796" s="270"/>
      <c r="U796" s="270"/>
      <c r="V796" s="270"/>
      <c r="W796" s="270"/>
      <c r="X796" s="270"/>
      <c r="Y796" s="270"/>
      <c r="Z796" s="270"/>
    </row>
    <row r="797" ht="15.75" customHeight="1">
      <c r="A797" s="270"/>
      <c r="B797" s="270"/>
      <c r="C797" s="270"/>
      <c r="D797" s="270"/>
      <c r="E797" s="270"/>
      <c r="F797" s="270"/>
      <c r="G797" s="270"/>
      <c r="H797" s="270"/>
      <c r="I797" s="270"/>
      <c r="J797" s="270"/>
      <c r="K797" s="270"/>
      <c r="L797" s="270"/>
      <c r="M797" s="270"/>
      <c r="N797" s="270"/>
      <c r="O797" s="270"/>
      <c r="P797" s="270"/>
      <c r="Q797" s="270"/>
      <c r="R797" s="270"/>
      <c r="S797" s="270"/>
      <c r="T797" s="270"/>
      <c r="U797" s="270"/>
      <c r="V797" s="270"/>
      <c r="W797" s="270"/>
      <c r="X797" s="270"/>
      <c r="Y797" s="270"/>
      <c r="Z797" s="270"/>
    </row>
    <row r="798" ht="15.75" customHeight="1">
      <c r="A798" s="270"/>
      <c r="B798" s="270"/>
      <c r="C798" s="270"/>
      <c r="D798" s="270"/>
      <c r="E798" s="270"/>
      <c r="F798" s="270"/>
      <c r="G798" s="270"/>
      <c r="H798" s="270"/>
      <c r="I798" s="270"/>
      <c r="J798" s="270"/>
      <c r="K798" s="270"/>
      <c r="L798" s="270"/>
      <c r="M798" s="270"/>
      <c r="N798" s="270"/>
      <c r="O798" s="270"/>
      <c r="P798" s="270"/>
      <c r="Q798" s="270"/>
      <c r="R798" s="270"/>
      <c r="S798" s="270"/>
      <c r="T798" s="270"/>
      <c r="U798" s="270"/>
      <c r="V798" s="270"/>
      <c r="W798" s="270"/>
      <c r="X798" s="270"/>
      <c r="Y798" s="270"/>
      <c r="Z798" s="270"/>
    </row>
    <row r="799" ht="15.75" customHeight="1">
      <c r="A799" s="270"/>
      <c r="B799" s="270"/>
      <c r="C799" s="270"/>
      <c r="D799" s="270"/>
      <c r="E799" s="270"/>
      <c r="F799" s="270"/>
      <c r="G799" s="270"/>
      <c r="H799" s="270"/>
      <c r="I799" s="270"/>
      <c r="J799" s="270"/>
      <c r="K799" s="270"/>
      <c r="L799" s="270"/>
      <c r="M799" s="270"/>
      <c r="N799" s="270"/>
      <c r="O799" s="270"/>
      <c r="P799" s="270"/>
      <c r="Q799" s="270"/>
      <c r="R799" s="270"/>
      <c r="S799" s="270"/>
      <c r="T799" s="270"/>
      <c r="U799" s="270"/>
      <c r="V799" s="270"/>
      <c r="W799" s="270"/>
      <c r="X799" s="270"/>
      <c r="Y799" s="270"/>
      <c r="Z799" s="270"/>
    </row>
    <row r="800" ht="15.75" customHeight="1">
      <c r="A800" s="270"/>
      <c r="B800" s="270"/>
      <c r="C800" s="270"/>
      <c r="D800" s="270"/>
      <c r="E800" s="270"/>
      <c r="F800" s="270"/>
      <c r="G800" s="270"/>
      <c r="H800" s="270"/>
      <c r="I800" s="270"/>
      <c r="J800" s="270"/>
      <c r="K800" s="270"/>
      <c r="L800" s="270"/>
      <c r="M800" s="270"/>
      <c r="N800" s="270"/>
      <c r="O800" s="270"/>
      <c r="P800" s="270"/>
      <c r="Q800" s="270"/>
      <c r="R800" s="270"/>
      <c r="S800" s="270"/>
      <c r="T800" s="270"/>
      <c r="U800" s="270"/>
      <c r="V800" s="270"/>
      <c r="W800" s="270"/>
      <c r="X800" s="270"/>
      <c r="Y800" s="270"/>
      <c r="Z800" s="270"/>
    </row>
    <row r="801" ht="15.75" customHeight="1">
      <c r="A801" s="270"/>
      <c r="B801" s="270"/>
      <c r="C801" s="270"/>
      <c r="D801" s="270"/>
      <c r="E801" s="270"/>
      <c r="F801" s="270"/>
      <c r="G801" s="270"/>
      <c r="H801" s="270"/>
      <c r="I801" s="270"/>
      <c r="J801" s="270"/>
      <c r="K801" s="270"/>
      <c r="L801" s="270"/>
      <c r="M801" s="270"/>
      <c r="N801" s="270"/>
      <c r="O801" s="270"/>
      <c r="P801" s="270"/>
      <c r="Q801" s="270"/>
      <c r="R801" s="270"/>
      <c r="S801" s="270"/>
      <c r="T801" s="270"/>
      <c r="U801" s="270"/>
      <c r="V801" s="270"/>
      <c r="W801" s="270"/>
      <c r="X801" s="270"/>
      <c r="Y801" s="270"/>
      <c r="Z801" s="270"/>
    </row>
    <row r="802" ht="15.75" customHeight="1">
      <c r="A802" s="270"/>
      <c r="B802" s="270"/>
      <c r="C802" s="270"/>
      <c r="D802" s="270"/>
      <c r="E802" s="270"/>
      <c r="F802" s="270"/>
      <c r="G802" s="270"/>
      <c r="H802" s="270"/>
      <c r="I802" s="270"/>
      <c r="J802" s="270"/>
      <c r="K802" s="270"/>
      <c r="L802" s="270"/>
      <c r="M802" s="270"/>
      <c r="N802" s="270"/>
      <c r="O802" s="270"/>
      <c r="P802" s="270"/>
      <c r="Q802" s="270"/>
      <c r="R802" s="270"/>
      <c r="S802" s="270"/>
      <c r="T802" s="270"/>
      <c r="U802" s="270"/>
      <c r="V802" s="270"/>
      <c r="W802" s="270"/>
      <c r="X802" s="270"/>
      <c r="Y802" s="270"/>
      <c r="Z802" s="270"/>
    </row>
    <row r="803" ht="15.75" customHeight="1">
      <c r="A803" s="270"/>
      <c r="B803" s="270"/>
      <c r="C803" s="270"/>
      <c r="D803" s="270"/>
      <c r="E803" s="270"/>
      <c r="F803" s="270"/>
      <c r="G803" s="270"/>
      <c r="H803" s="270"/>
      <c r="I803" s="270"/>
      <c r="J803" s="270"/>
      <c r="K803" s="270"/>
      <c r="L803" s="270"/>
      <c r="M803" s="270"/>
      <c r="N803" s="270"/>
      <c r="O803" s="270"/>
      <c r="P803" s="270"/>
      <c r="Q803" s="270"/>
      <c r="R803" s="270"/>
      <c r="S803" s="270"/>
      <c r="T803" s="270"/>
      <c r="U803" s="270"/>
      <c r="V803" s="270"/>
      <c r="W803" s="270"/>
      <c r="X803" s="270"/>
      <c r="Y803" s="270"/>
      <c r="Z803" s="270"/>
    </row>
    <row r="804" ht="15.75" customHeight="1">
      <c r="A804" s="270"/>
      <c r="B804" s="270"/>
      <c r="C804" s="270"/>
      <c r="D804" s="270"/>
      <c r="E804" s="270"/>
      <c r="F804" s="270"/>
      <c r="G804" s="270"/>
      <c r="H804" s="270"/>
      <c r="I804" s="270"/>
      <c r="J804" s="270"/>
      <c r="K804" s="270"/>
      <c r="L804" s="270"/>
      <c r="M804" s="270"/>
      <c r="N804" s="270"/>
      <c r="O804" s="270"/>
      <c r="P804" s="270"/>
      <c r="Q804" s="270"/>
      <c r="R804" s="270"/>
      <c r="S804" s="270"/>
      <c r="T804" s="270"/>
      <c r="U804" s="270"/>
      <c r="V804" s="270"/>
      <c r="W804" s="270"/>
      <c r="X804" s="270"/>
      <c r="Y804" s="270"/>
      <c r="Z804" s="270"/>
    </row>
    <row r="805" ht="15.75" customHeight="1">
      <c r="A805" s="270"/>
      <c r="B805" s="270"/>
      <c r="C805" s="270"/>
      <c r="D805" s="270"/>
      <c r="E805" s="270"/>
      <c r="F805" s="270"/>
      <c r="G805" s="270"/>
      <c r="H805" s="270"/>
      <c r="I805" s="270"/>
      <c r="J805" s="270"/>
      <c r="K805" s="270"/>
      <c r="L805" s="270"/>
      <c r="M805" s="270"/>
      <c r="N805" s="270"/>
      <c r="O805" s="270"/>
      <c r="P805" s="270"/>
      <c r="Q805" s="270"/>
      <c r="R805" s="270"/>
      <c r="S805" s="270"/>
      <c r="T805" s="270"/>
      <c r="U805" s="270"/>
      <c r="V805" s="270"/>
      <c r="W805" s="270"/>
      <c r="X805" s="270"/>
      <c r="Y805" s="270"/>
      <c r="Z805" s="270"/>
    </row>
    <row r="806" ht="15.75" customHeight="1">
      <c r="A806" s="270"/>
      <c r="B806" s="270"/>
      <c r="C806" s="270"/>
      <c r="D806" s="270"/>
      <c r="E806" s="270"/>
      <c r="F806" s="270"/>
      <c r="G806" s="270"/>
      <c r="H806" s="270"/>
      <c r="I806" s="270"/>
      <c r="J806" s="270"/>
      <c r="K806" s="270"/>
      <c r="L806" s="270"/>
      <c r="M806" s="270"/>
      <c r="N806" s="270"/>
      <c r="O806" s="270"/>
      <c r="P806" s="270"/>
      <c r="Q806" s="270"/>
      <c r="R806" s="270"/>
      <c r="S806" s="270"/>
      <c r="T806" s="270"/>
      <c r="U806" s="270"/>
      <c r="V806" s="270"/>
      <c r="W806" s="270"/>
      <c r="X806" s="270"/>
      <c r="Y806" s="270"/>
      <c r="Z806" s="270"/>
    </row>
    <row r="807" ht="15.75" customHeight="1">
      <c r="A807" s="270"/>
      <c r="B807" s="270"/>
      <c r="C807" s="270"/>
      <c r="D807" s="270"/>
      <c r="E807" s="270"/>
      <c r="F807" s="270"/>
      <c r="G807" s="270"/>
      <c r="H807" s="270"/>
      <c r="I807" s="270"/>
      <c r="J807" s="270"/>
      <c r="K807" s="270"/>
      <c r="L807" s="270"/>
      <c r="M807" s="270"/>
      <c r="N807" s="270"/>
      <c r="O807" s="270"/>
      <c r="P807" s="270"/>
      <c r="Q807" s="270"/>
      <c r="R807" s="270"/>
      <c r="S807" s="270"/>
      <c r="T807" s="270"/>
      <c r="U807" s="270"/>
      <c r="V807" s="270"/>
      <c r="W807" s="270"/>
      <c r="X807" s="270"/>
      <c r="Y807" s="270"/>
      <c r="Z807" s="270"/>
    </row>
    <row r="808" ht="15.75" customHeight="1">
      <c r="A808" s="270"/>
      <c r="B808" s="270"/>
      <c r="C808" s="270"/>
      <c r="D808" s="270"/>
      <c r="E808" s="270"/>
      <c r="F808" s="270"/>
      <c r="G808" s="270"/>
      <c r="H808" s="270"/>
      <c r="I808" s="270"/>
      <c r="J808" s="270"/>
      <c r="K808" s="270"/>
      <c r="L808" s="270"/>
      <c r="M808" s="270"/>
      <c r="N808" s="270"/>
      <c r="O808" s="270"/>
      <c r="P808" s="270"/>
      <c r="Q808" s="270"/>
      <c r="R808" s="270"/>
      <c r="S808" s="270"/>
      <c r="T808" s="270"/>
      <c r="U808" s="270"/>
      <c r="V808" s="270"/>
      <c r="W808" s="270"/>
      <c r="X808" s="270"/>
      <c r="Y808" s="270"/>
      <c r="Z808" s="270"/>
    </row>
    <row r="809" ht="15.75" customHeight="1">
      <c r="A809" s="270"/>
      <c r="B809" s="270"/>
      <c r="C809" s="270"/>
      <c r="D809" s="270"/>
      <c r="E809" s="270"/>
      <c r="F809" s="270"/>
      <c r="G809" s="270"/>
      <c r="H809" s="270"/>
      <c r="I809" s="270"/>
      <c r="J809" s="270"/>
      <c r="K809" s="270"/>
      <c r="L809" s="270"/>
      <c r="M809" s="270"/>
      <c r="N809" s="270"/>
      <c r="O809" s="270"/>
      <c r="P809" s="270"/>
      <c r="Q809" s="270"/>
      <c r="R809" s="270"/>
      <c r="S809" s="270"/>
      <c r="T809" s="270"/>
      <c r="U809" s="270"/>
      <c r="V809" s="270"/>
      <c r="W809" s="270"/>
      <c r="X809" s="270"/>
      <c r="Y809" s="270"/>
      <c r="Z809" s="270"/>
    </row>
    <row r="810" ht="15.75" customHeight="1">
      <c r="A810" s="270"/>
      <c r="B810" s="270"/>
      <c r="C810" s="270"/>
      <c r="D810" s="270"/>
      <c r="E810" s="270"/>
      <c r="F810" s="270"/>
      <c r="G810" s="270"/>
      <c r="H810" s="270"/>
      <c r="I810" s="270"/>
      <c r="J810" s="270"/>
      <c r="K810" s="270"/>
      <c r="L810" s="270"/>
      <c r="M810" s="270"/>
      <c r="N810" s="270"/>
      <c r="O810" s="270"/>
      <c r="P810" s="270"/>
      <c r="Q810" s="270"/>
      <c r="R810" s="270"/>
      <c r="S810" s="270"/>
      <c r="T810" s="270"/>
      <c r="U810" s="270"/>
      <c r="V810" s="270"/>
      <c r="W810" s="270"/>
      <c r="X810" s="270"/>
      <c r="Y810" s="270"/>
      <c r="Z810" s="270"/>
    </row>
    <row r="811" ht="15.75" customHeight="1">
      <c r="A811" s="270"/>
      <c r="B811" s="270"/>
      <c r="C811" s="270"/>
      <c r="D811" s="270"/>
      <c r="E811" s="270"/>
      <c r="F811" s="270"/>
      <c r="G811" s="270"/>
      <c r="H811" s="270"/>
      <c r="I811" s="270"/>
      <c r="J811" s="270"/>
      <c r="K811" s="270"/>
      <c r="L811" s="270"/>
      <c r="M811" s="270"/>
      <c r="N811" s="270"/>
      <c r="O811" s="270"/>
      <c r="P811" s="270"/>
      <c r="Q811" s="270"/>
      <c r="R811" s="270"/>
      <c r="S811" s="270"/>
      <c r="T811" s="270"/>
      <c r="U811" s="270"/>
      <c r="V811" s="270"/>
      <c r="W811" s="270"/>
      <c r="X811" s="270"/>
      <c r="Y811" s="270"/>
      <c r="Z811" s="270"/>
    </row>
    <row r="812" ht="15.75" customHeight="1">
      <c r="A812" s="270"/>
      <c r="B812" s="270"/>
      <c r="C812" s="270"/>
      <c r="D812" s="270"/>
      <c r="E812" s="270"/>
      <c r="F812" s="270"/>
      <c r="G812" s="270"/>
      <c r="H812" s="270"/>
      <c r="I812" s="270"/>
      <c r="J812" s="270"/>
      <c r="K812" s="270"/>
      <c r="L812" s="270"/>
      <c r="M812" s="270"/>
      <c r="N812" s="270"/>
      <c r="O812" s="270"/>
      <c r="P812" s="270"/>
      <c r="Q812" s="270"/>
      <c r="R812" s="270"/>
      <c r="S812" s="270"/>
      <c r="T812" s="270"/>
      <c r="U812" s="270"/>
      <c r="V812" s="270"/>
      <c r="W812" s="270"/>
      <c r="X812" s="270"/>
      <c r="Y812" s="270"/>
      <c r="Z812" s="270"/>
    </row>
    <row r="813" ht="15.75" customHeight="1">
      <c r="A813" s="270"/>
      <c r="B813" s="270"/>
      <c r="C813" s="270"/>
      <c r="D813" s="270"/>
      <c r="E813" s="270"/>
      <c r="F813" s="270"/>
      <c r="G813" s="270"/>
      <c r="H813" s="270"/>
      <c r="I813" s="270"/>
      <c r="J813" s="270"/>
      <c r="K813" s="270"/>
      <c r="L813" s="270"/>
      <c r="M813" s="270"/>
      <c r="N813" s="270"/>
      <c r="O813" s="270"/>
      <c r="P813" s="270"/>
      <c r="Q813" s="270"/>
      <c r="R813" s="270"/>
      <c r="S813" s="270"/>
      <c r="T813" s="270"/>
      <c r="U813" s="270"/>
      <c r="V813" s="270"/>
      <c r="W813" s="270"/>
      <c r="X813" s="270"/>
      <c r="Y813" s="270"/>
      <c r="Z813" s="270"/>
    </row>
    <row r="814" ht="15.75" customHeight="1">
      <c r="A814" s="270"/>
      <c r="B814" s="270"/>
      <c r="C814" s="270"/>
      <c r="D814" s="270"/>
      <c r="E814" s="270"/>
      <c r="F814" s="270"/>
      <c r="G814" s="270"/>
      <c r="H814" s="270"/>
      <c r="I814" s="270"/>
      <c r="J814" s="270"/>
      <c r="K814" s="270"/>
      <c r="L814" s="270"/>
      <c r="M814" s="270"/>
      <c r="N814" s="270"/>
      <c r="O814" s="270"/>
      <c r="P814" s="270"/>
      <c r="Q814" s="270"/>
      <c r="R814" s="270"/>
      <c r="S814" s="270"/>
      <c r="T814" s="270"/>
      <c r="U814" s="270"/>
      <c r="V814" s="270"/>
      <c r="W814" s="270"/>
      <c r="X814" s="270"/>
      <c r="Y814" s="270"/>
      <c r="Z814" s="270"/>
    </row>
    <row r="815" ht="15.75" customHeight="1">
      <c r="A815" s="270"/>
      <c r="B815" s="270"/>
      <c r="C815" s="270"/>
      <c r="D815" s="270"/>
      <c r="E815" s="270"/>
      <c r="F815" s="270"/>
      <c r="G815" s="270"/>
      <c r="H815" s="270"/>
      <c r="I815" s="270"/>
      <c r="J815" s="270"/>
      <c r="K815" s="270"/>
      <c r="L815" s="270"/>
      <c r="M815" s="270"/>
      <c r="N815" s="270"/>
      <c r="O815" s="270"/>
      <c r="P815" s="270"/>
      <c r="Q815" s="270"/>
      <c r="R815" s="270"/>
      <c r="S815" s="270"/>
      <c r="T815" s="270"/>
      <c r="U815" s="270"/>
      <c r="V815" s="270"/>
      <c r="W815" s="270"/>
      <c r="X815" s="270"/>
      <c r="Y815" s="270"/>
      <c r="Z815" s="270"/>
    </row>
    <row r="816" ht="15.75" customHeight="1">
      <c r="A816" s="270"/>
      <c r="B816" s="270"/>
      <c r="C816" s="270"/>
      <c r="D816" s="270"/>
      <c r="E816" s="270"/>
      <c r="F816" s="270"/>
      <c r="G816" s="270"/>
      <c r="H816" s="270"/>
      <c r="I816" s="270"/>
      <c r="J816" s="270"/>
      <c r="K816" s="270"/>
      <c r="L816" s="270"/>
      <c r="M816" s="270"/>
      <c r="N816" s="270"/>
      <c r="O816" s="270"/>
      <c r="P816" s="270"/>
      <c r="Q816" s="270"/>
      <c r="R816" s="270"/>
      <c r="S816" s="270"/>
      <c r="T816" s="270"/>
      <c r="U816" s="270"/>
      <c r="V816" s="270"/>
      <c r="W816" s="270"/>
      <c r="X816" s="270"/>
      <c r="Y816" s="270"/>
      <c r="Z816" s="270"/>
    </row>
    <row r="817" ht="15.75" customHeight="1">
      <c r="A817" s="270"/>
      <c r="B817" s="270"/>
      <c r="C817" s="270"/>
      <c r="D817" s="270"/>
      <c r="E817" s="270"/>
      <c r="F817" s="270"/>
      <c r="G817" s="270"/>
      <c r="H817" s="270"/>
      <c r="I817" s="270"/>
      <c r="J817" s="270"/>
      <c r="K817" s="270"/>
      <c r="L817" s="270"/>
      <c r="M817" s="270"/>
      <c r="N817" s="270"/>
      <c r="O817" s="270"/>
      <c r="P817" s="270"/>
      <c r="Q817" s="270"/>
      <c r="R817" s="270"/>
      <c r="S817" s="270"/>
      <c r="T817" s="270"/>
      <c r="U817" s="270"/>
      <c r="V817" s="270"/>
      <c r="W817" s="270"/>
      <c r="X817" s="270"/>
      <c r="Y817" s="270"/>
      <c r="Z817" s="270"/>
    </row>
    <row r="818" ht="15.75" customHeight="1">
      <c r="A818" s="270"/>
      <c r="B818" s="270"/>
      <c r="C818" s="270"/>
      <c r="D818" s="270"/>
      <c r="E818" s="270"/>
      <c r="F818" s="270"/>
      <c r="G818" s="270"/>
      <c r="H818" s="270"/>
      <c r="I818" s="270"/>
      <c r="J818" s="270"/>
      <c r="K818" s="270"/>
      <c r="L818" s="270"/>
      <c r="M818" s="270"/>
      <c r="N818" s="270"/>
      <c r="O818" s="270"/>
      <c r="P818" s="270"/>
      <c r="Q818" s="270"/>
      <c r="R818" s="270"/>
      <c r="S818" s="270"/>
      <c r="T818" s="270"/>
      <c r="U818" s="270"/>
      <c r="V818" s="270"/>
      <c r="W818" s="270"/>
      <c r="X818" s="270"/>
      <c r="Y818" s="270"/>
      <c r="Z818" s="270"/>
    </row>
    <row r="819" ht="15.75" customHeight="1">
      <c r="A819" s="270"/>
      <c r="B819" s="270"/>
      <c r="C819" s="270"/>
      <c r="D819" s="270"/>
      <c r="E819" s="270"/>
      <c r="F819" s="270"/>
      <c r="G819" s="270"/>
      <c r="H819" s="270"/>
      <c r="I819" s="270"/>
      <c r="J819" s="270"/>
      <c r="K819" s="270"/>
      <c r="L819" s="270"/>
      <c r="M819" s="270"/>
      <c r="N819" s="270"/>
      <c r="O819" s="270"/>
      <c r="P819" s="270"/>
      <c r="Q819" s="270"/>
      <c r="R819" s="270"/>
      <c r="S819" s="270"/>
      <c r="T819" s="270"/>
      <c r="U819" s="270"/>
      <c r="V819" s="270"/>
      <c r="W819" s="270"/>
      <c r="X819" s="270"/>
      <c r="Y819" s="270"/>
      <c r="Z819" s="270"/>
    </row>
    <row r="820" ht="15.75" customHeight="1">
      <c r="A820" s="270"/>
      <c r="B820" s="270"/>
      <c r="C820" s="270"/>
      <c r="D820" s="270"/>
      <c r="E820" s="270"/>
      <c r="F820" s="270"/>
      <c r="G820" s="270"/>
      <c r="H820" s="270"/>
      <c r="I820" s="270"/>
      <c r="J820" s="270"/>
      <c r="K820" s="270"/>
      <c r="L820" s="270"/>
      <c r="M820" s="270"/>
      <c r="N820" s="270"/>
      <c r="O820" s="270"/>
      <c r="P820" s="270"/>
      <c r="Q820" s="270"/>
      <c r="R820" s="270"/>
      <c r="S820" s="270"/>
      <c r="T820" s="270"/>
      <c r="U820" s="270"/>
      <c r="V820" s="270"/>
      <c r="W820" s="270"/>
      <c r="X820" s="270"/>
      <c r="Y820" s="270"/>
      <c r="Z820" s="270"/>
    </row>
    <row r="821" ht="15.75" customHeight="1">
      <c r="A821" s="270"/>
      <c r="B821" s="270"/>
      <c r="C821" s="270"/>
      <c r="D821" s="270"/>
      <c r="E821" s="270"/>
      <c r="F821" s="270"/>
      <c r="G821" s="270"/>
      <c r="H821" s="270"/>
      <c r="I821" s="270"/>
      <c r="J821" s="270"/>
      <c r="K821" s="270"/>
      <c r="L821" s="270"/>
      <c r="M821" s="270"/>
      <c r="N821" s="270"/>
      <c r="O821" s="270"/>
      <c r="P821" s="270"/>
      <c r="Q821" s="270"/>
      <c r="R821" s="270"/>
      <c r="S821" s="270"/>
      <c r="T821" s="270"/>
      <c r="U821" s="270"/>
      <c r="V821" s="270"/>
      <c r="W821" s="270"/>
      <c r="X821" s="270"/>
      <c r="Y821" s="270"/>
      <c r="Z821" s="270"/>
    </row>
    <row r="822" ht="15.75" customHeight="1">
      <c r="A822" s="270"/>
      <c r="B822" s="270"/>
      <c r="C822" s="270"/>
      <c r="D822" s="270"/>
      <c r="E822" s="270"/>
      <c r="F822" s="270"/>
      <c r="G822" s="270"/>
      <c r="H822" s="270"/>
      <c r="I822" s="270"/>
      <c r="J822" s="270"/>
      <c r="K822" s="270"/>
      <c r="L822" s="270"/>
      <c r="M822" s="270"/>
      <c r="N822" s="270"/>
      <c r="O822" s="270"/>
      <c r="P822" s="270"/>
      <c r="Q822" s="270"/>
      <c r="R822" s="270"/>
      <c r="S822" s="270"/>
      <c r="T822" s="270"/>
      <c r="U822" s="270"/>
      <c r="V822" s="270"/>
      <c r="W822" s="270"/>
      <c r="X822" s="270"/>
      <c r="Y822" s="270"/>
      <c r="Z822" s="270"/>
    </row>
    <row r="823" ht="15.75" customHeight="1">
      <c r="A823" s="270"/>
      <c r="B823" s="270"/>
      <c r="C823" s="270"/>
      <c r="D823" s="270"/>
      <c r="E823" s="270"/>
      <c r="F823" s="270"/>
      <c r="G823" s="270"/>
      <c r="H823" s="270"/>
      <c r="I823" s="270"/>
      <c r="J823" s="270"/>
      <c r="K823" s="270"/>
      <c r="L823" s="270"/>
      <c r="M823" s="270"/>
      <c r="N823" s="270"/>
      <c r="O823" s="270"/>
      <c r="P823" s="270"/>
      <c r="Q823" s="270"/>
      <c r="R823" s="270"/>
      <c r="S823" s="270"/>
      <c r="T823" s="270"/>
      <c r="U823" s="270"/>
      <c r="V823" s="270"/>
      <c r="W823" s="270"/>
      <c r="X823" s="270"/>
      <c r="Y823" s="270"/>
      <c r="Z823" s="270"/>
    </row>
    <row r="824" ht="15.75" customHeight="1">
      <c r="A824" s="270"/>
      <c r="B824" s="270"/>
      <c r="C824" s="270"/>
      <c r="D824" s="270"/>
      <c r="E824" s="270"/>
      <c r="F824" s="270"/>
      <c r="G824" s="270"/>
      <c r="H824" s="270"/>
      <c r="I824" s="270"/>
      <c r="J824" s="270"/>
      <c r="K824" s="270"/>
      <c r="L824" s="270"/>
      <c r="M824" s="270"/>
      <c r="N824" s="270"/>
      <c r="O824" s="270"/>
      <c r="P824" s="270"/>
      <c r="Q824" s="270"/>
      <c r="R824" s="270"/>
      <c r="S824" s="270"/>
      <c r="T824" s="270"/>
      <c r="U824" s="270"/>
      <c r="V824" s="270"/>
      <c r="W824" s="270"/>
      <c r="X824" s="270"/>
      <c r="Y824" s="270"/>
      <c r="Z824" s="270"/>
    </row>
    <row r="825" ht="15.75" customHeight="1">
      <c r="A825" s="270"/>
      <c r="B825" s="270"/>
      <c r="C825" s="270"/>
      <c r="D825" s="270"/>
      <c r="E825" s="270"/>
      <c r="F825" s="270"/>
      <c r="G825" s="270"/>
      <c r="H825" s="270"/>
      <c r="I825" s="270"/>
      <c r="J825" s="270"/>
      <c r="K825" s="270"/>
      <c r="L825" s="270"/>
      <c r="M825" s="270"/>
      <c r="N825" s="270"/>
      <c r="O825" s="270"/>
      <c r="P825" s="270"/>
      <c r="Q825" s="270"/>
      <c r="R825" s="270"/>
      <c r="S825" s="270"/>
      <c r="T825" s="270"/>
      <c r="U825" s="270"/>
      <c r="V825" s="270"/>
      <c r="W825" s="270"/>
      <c r="X825" s="270"/>
      <c r="Y825" s="270"/>
      <c r="Z825" s="270"/>
    </row>
    <row r="826" ht="15.75" customHeight="1">
      <c r="A826" s="270"/>
      <c r="B826" s="270"/>
      <c r="C826" s="270"/>
      <c r="D826" s="270"/>
      <c r="E826" s="270"/>
      <c r="F826" s="270"/>
      <c r="G826" s="270"/>
      <c r="H826" s="270"/>
      <c r="I826" s="270"/>
      <c r="J826" s="270"/>
      <c r="K826" s="270"/>
      <c r="L826" s="270"/>
      <c r="M826" s="270"/>
      <c r="N826" s="270"/>
      <c r="O826" s="270"/>
      <c r="P826" s="270"/>
      <c r="Q826" s="270"/>
      <c r="R826" s="270"/>
      <c r="S826" s="270"/>
      <c r="T826" s="270"/>
      <c r="U826" s="270"/>
      <c r="V826" s="270"/>
      <c r="W826" s="270"/>
      <c r="X826" s="270"/>
      <c r="Y826" s="270"/>
      <c r="Z826" s="270"/>
    </row>
    <row r="827" ht="15.75" customHeight="1">
      <c r="A827" s="270"/>
      <c r="B827" s="270"/>
      <c r="C827" s="270"/>
      <c r="D827" s="270"/>
      <c r="E827" s="270"/>
      <c r="F827" s="270"/>
      <c r="G827" s="270"/>
      <c r="H827" s="270"/>
      <c r="I827" s="270"/>
      <c r="J827" s="270"/>
      <c r="K827" s="270"/>
      <c r="L827" s="270"/>
      <c r="M827" s="270"/>
      <c r="N827" s="270"/>
      <c r="O827" s="270"/>
      <c r="P827" s="270"/>
      <c r="Q827" s="270"/>
      <c r="R827" s="270"/>
      <c r="S827" s="270"/>
      <c r="T827" s="270"/>
      <c r="U827" s="270"/>
      <c r="V827" s="270"/>
      <c r="W827" s="270"/>
      <c r="X827" s="270"/>
      <c r="Y827" s="270"/>
      <c r="Z827" s="270"/>
    </row>
    <row r="828" ht="15.75" customHeight="1">
      <c r="A828" s="270"/>
      <c r="B828" s="270"/>
      <c r="C828" s="270"/>
      <c r="D828" s="270"/>
      <c r="E828" s="270"/>
      <c r="F828" s="270"/>
      <c r="G828" s="270"/>
      <c r="H828" s="270"/>
      <c r="I828" s="270"/>
      <c r="J828" s="270"/>
      <c r="K828" s="270"/>
      <c r="L828" s="270"/>
      <c r="M828" s="270"/>
      <c r="N828" s="270"/>
      <c r="O828" s="270"/>
      <c r="P828" s="270"/>
      <c r="Q828" s="270"/>
      <c r="R828" s="270"/>
      <c r="S828" s="270"/>
      <c r="T828" s="270"/>
      <c r="U828" s="270"/>
      <c r="V828" s="270"/>
      <c r="W828" s="270"/>
      <c r="X828" s="270"/>
      <c r="Y828" s="270"/>
      <c r="Z828" s="270"/>
    </row>
    <row r="829" ht="15.75" customHeight="1">
      <c r="A829" s="270"/>
      <c r="B829" s="270"/>
      <c r="C829" s="270"/>
      <c r="D829" s="270"/>
      <c r="E829" s="270"/>
      <c r="F829" s="270"/>
      <c r="G829" s="270"/>
      <c r="H829" s="270"/>
      <c r="I829" s="270"/>
      <c r="J829" s="270"/>
      <c r="K829" s="270"/>
      <c r="L829" s="270"/>
      <c r="M829" s="270"/>
      <c r="N829" s="270"/>
      <c r="O829" s="270"/>
      <c r="P829" s="270"/>
      <c r="Q829" s="270"/>
      <c r="R829" s="270"/>
      <c r="S829" s="270"/>
      <c r="T829" s="270"/>
      <c r="U829" s="270"/>
      <c r="V829" s="270"/>
      <c r="W829" s="270"/>
      <c r="X829" s="270"/>
      <c r="Y829" s="270"/>
      <c r="Z829" s="270"/>
    </row>
    <row r="830" ht="15.75" customHeight="1">
      <c r="A830" s="270"/>
      <c r="B830" s="270"/>
      <c r="C830" s="270"/>
      <c r="D830" s="270"/>
      <c r="E830" s="270"/>
      <c r="F830" s="270"/>
      <c r="G830" s="270"/>
      <c r="H830" s="270"/>
      <c r="I830" s="270"/>
      <c r="J830" s="270"/>
      <c r="K830" s="270"/>
      <c r="L830" s="270"/>
      <c r="M830" s="270"/>
      <c r="N830" s="270"/>
      <c r="O830" s="270"/>
      <c r="P830" s="270"/>
      <c r="Q830" s="270"/>
      <c r="R830" s="270"/>
      <c r="S830" s="270"/>
      <c r="T830" s="270"/>
      <c r="U830" s="270"/>
      <c r="V830" s="270"/>
      <c r="W830" s="270"/>
      <c r="X830" s="270"/>
      <c r="Y830" s="270"/>
      <c r="Z830" s="270"/>
    </row>
    <row r="831" ht="15.75" customHeight="1">
      <c r="A831" s="270"/>
      <c r="B831" s="270"/>
      <c r="C831" s="270"/>
      <c r="D831" s="270"/>
      <c r="E831" s="270"/>
      <c r="F831" s="270"/>
      <c r="G831" s="270"/>
      <c r="H831" s="270"/>
      <c r="I831" s="270"/>
      <c r="J831" s="270"/>
      <c r="K831" s="270"/>
      <c r="L831" s="270"/>
      <c r="M831" s="270"/>
      <c r="N831" s="270"/>
      <c r="O831" s="270"/>
      <c r="P831" s="270"/>
      <c r="Q831" s="270"/>
      <c r="R831" s="270"/>
      <c r="S831" s="270"/>
      <c r="T831" s="270"/>
      <c r="U831" s="270"/>
      <c r="V831" s="270"/>
      <c r="W831" s="270"/>
      <c r="X831" s="270"/>
      <c r="Y831" s="270"/>
      <c r="Z831" s="270"/>
    </row>
    <row r="832" ht="15.75" customHeight="1">
      <c r="A832" s="270"/>
      <c r="B832" s="270"/>
      <c r="C832" s="270"/>
      <c r="D832" s="270"/>
      <c r="E832" s="270"/>
      <c r="F832" s="270"/>
      <c r="G832" s="270"/>
      <c r="H832" s="270"/>
      <c r="I832" s="270"/>
      <c r="J832" s="270"/>
      <c r="K832" s="270"/>
      <c r="L832" s="270"/>
      <c r="M832" s="270"/>
      <c r="N832" s="270"/>
      <c r="O832" s="270"/>
      <c r="P832" s="270"/>
      <c r="Q832" s="270"/>
      <c r="R832" s="270"/>
      <c r="S832" s="270"/>
      <c r="T832" s="270"/>
      <c r="U832" s="270"/>
      <c r="V832" s="270"/>
      <c r="W832" s="270"/>
      <c r="X832" s="270"/>
      <c r="Y832" s="270"/>
      <c r="Z832" s="270"/>
    </row>
    <row r="833" ht="15.75" customHeight="1">
      <c r="A833" s="270"/>
      <c r="B833" s="270"/>
      <c r="C833" s="270"/>
      <c r="D833" s="270"/>
      <c r="E833" s="270"/>
      <c r="F833" s="270"/>
      <c r="G833" s="270"/>
      <c r="H833" s="270"/>
      <c r="I833" s="270"/>
      <c r="J833" s="270"/>
      <c r="K833" s="270"/>
      <c r="L833" s="270"/>
      <c r="M833" s="270"/>
      <c r="N833" s="270"/>
      <c r="O833" s="270"/>
      <c r="P833" s="270"/>
      <c r="Q833" s="270"/>
      <c r="R833" s="270"/>
      <c r="S833" s="270"/>
      <c r="T833" s="270"/>
      <c r="U833" s="270"/>
      <c r="V833" s="270"/>
      <c r="W833" s="270"/>
      <c r="X833" s="270"/>
      <c r="Y833" s="270"/>
      <c r="Z833" s="270"/>
    </row>
    <row r="834" ht="15.75" customHeight="1">
      <c r="A834" s="270"/>
      <c r="B834" s="270"/>
      <c r="C834" s="270"/>
      <c r="D834" s="270"/>
      <c r="E834" s="270"/>
      <c r="F834" s="270"/>
      <c r="G834" s="270"/>
      <c r="H834" s="270"/>
      <c r="I834" s="270"/>
      <c r="J834" s="270"/>
      <c r="K834" s="270"/>
      <c r="L834" s="270"/>
      <c r="M834" s="270"/>
      <c r="N834" s="270"/>
      <c r="O834" s="270"/>
      <c r="P834" s="270"/>
      <c r="Q834" s="270"/>
      <c r="R834" s="270"/>
      <c r="S834" s="270"/>
      <c r="T834" s="270"/>
      <c r="U834" s="270"/>
      <c r="V834" s="270"/>
      <c r="W834" s="270"/>
      <c r="X834" s="270"/>
      <c r="Y834" s="270"/>
      <c r="Z834" s="270"/>
    </row>
    <row r="835" ht="15.75" customHeight="1">
      <c r="A835" s="270"/>
      <c r="B835" s="270"/>
      <c r="C835" s="270"/>
      <c r="D835" s="270"/>
      <c r="E835" s="270"/>
      <c r="F835" s="270"/>
      <c r="G835" s="270"/>
      <c r="H835" s="270"/>
      <c r="I835" s="270"/>
      <c r="J835" s="270"/>
      <c r="K835" s="270"/>
      <c r="L835" s="270"/>
      <c r="M835" s="270"/>
      <c r="N835" s="270"/>
      <c r="O835" s="270"/>
      <c r="P835" s="270"/>
      <c r="Q835" s="270"/>
      <c r="R835" s="270"/>
      <c r="S835" s="270"/>
      <c r="T835" s="270"/>
      <c r="U835" s="270"/>
      <c r="V835" s="270"/>
      <c r="W835" s="270"/>
      <c r="X835" s="270"/>
      <c r="Y835" s="270"/>
      <c r="Z835" s="270"/>
    </row>
    <row r="836" ht="15.75" customHeight="1">
      <c r="A836" s="270"/>
      <c r="B836" s="270"/>
      <c r="C836" s="270"/>
      <c r="D836" s="270"/>
      <c r="E836" s="270"/>
      <c r="F836" s="270"/>
      <c r="G836" s="270"/>
      <c r="H836" s="270"/>
      <c r="I836" s="270"/>
      <c r="J836" s="270"/>
      <c r="K836" s="270"/>
      <c r="L836" s="270"/>
      <c r="M836" s="270"/>
      <c r="N836" s="270"/>
      <c r="O836" s="270"/>
      <c r="P836" s="270"/>
      <c r="Q836" s="270"/>
      <c r="R836" s="270"/>
      <c r="S836" s="270"/>
      <c r="T836" s="270"/>
      <c r="U836" s="270"/>
      <c r="V836" s="270"/>
      <c r="W836" s="270"/>
      <c r="X836" s="270"/>
      <c r="Y836" s="270"/>
      <c r="Z836" s="270"/>
    </row>
    <row r="837" ht="15.75" customHeight="1">
      <c r="A837" s="270"/>
      <c r="B837" s="270"/>
      <c r="C837" s="270"/>
      <c r="D837" s="270"/>
      <c r="E837" s="270"/>
      <c r="F837" s="270"/>
      <c r="G837" s="270"/>
      <c r="H837" s="270"/>
      <c r="I837" s="270"/>
      <c r="J837" s="270"/>
      <c r="K837" s="270"/>
      <c r="L837" s="270"/>
      <c r="M837" s="270"/>
      <c r="N837" s="270"/>
      <c r="O837" s="270"/>
      <c r="P837" s="270"/>
      <c r="Q837" s="270"/>
      <c r="R837" s="270"/>
      <c r="S837" s="270"/>
      <c r="T837" s="270"/>
      <c r="U837" s="270"/>
      <c r="V837" s="270"/>
      <c r="W837" s="270"/>
      <c r="X837" s="270"/>
      <c r="Y837" s="270"/>
      <c r="Z837" s="270"/>
    </row>
    <row r="838" ht="15.75" customHeight="1">
      <c r="A838" s="270"/>
      <c r="B838" s="270"/>
      <c r="C838" s="270"/>
      <c r="D838" s="270"/>
      <c r="E838" s="270"/>
      <c r="F838" s="270"/>
      <c r="G838" s="270"/>
      <c r="H838" s="270"/>
      <c r="I838" s="270"/>
      <c r="J838" s="270"/>
      <c r="K838" s="270"/>
      <c r="L838" s="270"/>
      <c r="M838" s="270"/>
      <c r="N838" s="270"/>
      <c r="O838" s="270"/>
      <c r="P838" s="270"/>
      <c r="Q838" s="270"/>
      <c r="R838" s="270"/>
      <c r="S838" s="270"/>
      <c r="T838" s="270"/>
      <c r="U838" s="270"/>
      <c r="V838" s="270"/>
      <c r="W838" s="270"/>
      <c r="X838" s="270"/>
      <c r="Y838" s="270"/>
      <c r="Z838" s="270"/>
    </row>
    <row r="839" ht="15.75" customHeight="1">
      <c r="A839" s="270"/>
      <c r="B839" s="270"/>
      <c r="C839" s="270"/>
      <c r="D839" s="270"/>
      <c r="E839" s="270"/>
      <c r="F839" s="270"/>
      <c r="G839" s="270"/>
      <c r="H839" s="270"/>
      <c r="I839" s="270"/>
      <c r="J839" s="270"/>
      <c r="K839" s="270"/>
      <c r="L839" s="270"/>
      <c r="M839" s="270"/>
      <c r="N839" s="270"/>
      <c r="O839" s="270"/>
      <c r="P839" s="270"/>
      <c r="Q839" s="270"/>
      <c r="R839" s="270"/>
      <c r="S839" s="270"/>
      <c r="T839" s="270"/>
      <c r="U839" s="270"/>
      <c r="V839" s="270"/>
      <c r="W839" s="270"/>
      <c r="X839" s="270"/>
      <c r="Y839" s="270"/>
      <c r="Z839" s="270"/>
    </row>
    <row r="840" ht="15.75" customHeight="1">
      <c r="A840" s="270"/>
      <c r="B840" s="270"/>
      <c r="C840" s="270"/>
      <c r="D840" s="270"/>
      <c r="E840" s="270"/>
      <c r="F840" s="270"/>
      <c r="G840" s="270"/>
      <c r="H840" s="270"/>
      <c r="I840" s="270"/>
      <c r="J840" s="270"/>
      <c r="K840" s="270"/>
      <c r="L840" s="270"/>
      <c r="M840" s="270"/>
      <c r="N840" s="270"/>
      <c r="O840" s="270"/>
      <c r="P840" s="270"/>
      <c r="Q840" s="270"/>
      <c r="R840" s="270"/>
      <c r="S840" s="270"/>
      <c r="T840" s="270"/>
      <c r="U840" s="270"/>
      <c r="V840" s="270"/>
      <c r="W840" s="270"/>
      <c r="X840" s="270"/>
      <c r="Y840" s="270"/>
      <c r="Z840" s="270"/>
    </row>
    <row r="841" ht="15.75" customHeight="1">
      <c r="A841" s="270"/>
      <c r="B841" s="270"/>
      <c r="C841" s="270"/>
      <c r="D841" s="270"/>
      <c r="E841" s="270"/>
      <c r="F841" s="270"/>
      <c r="G841" s="270"/>
      <c r="H841" s="270"/>
      <c r="I841" s="270"/>
      <c r="J841" s="270"/>
      <c r="K841" s="270"/>
      <c r="L841" s="270"/>
      <c r="M841" s="270"/>
      <c r="N841" s="270"/>
      <c r="O841" s="270"/>
      <c r="P841" s="270"/>
      <c r="Q841" s="270"/>
      <c r="R841" s="270"/>
      <c r="S841" s="270"/>
      <c r="T841" s="270"/>
      <c r="U841" s="270"/>
      <c r="V841" s="270"/>
      <c r="W841" s="270"/>
      <c r="X841" s="270"/>
      <c r="Y841" s="270"/>
      <c r="Z841" s="270"/>
    </row>
    <row r="842" ht="15.75" customHeight="1">
      <c r="A842" s="270"/>
      <c r="B842" s="270"/>
      <c r="C842" s="270"/>
      <c r="D842" s="270"/>
      <c r="E842" s="270"/>
      <c r="F842" s="270"/>
      <c r="G842" s="270"/>
      <c r="H842" s="270"/>
      <c r="I842" s="270"/>
      <c r="J842" s="270"/>
      <c r="K842" s="270"/>
      <c r="L842" s="270"/>
      <c r="M842" s="270"/>
      <c r="N842" s="270"/>
      <c r="O842" s="270"/>
      <c r="P842" s="270"/>
      <c r="Q842" s="270"/>
      <c r="R842" s="270"/>
      <c r="S842" s="270"/>
      <c r="T842" s="270"/>
      <c r="U842" s="270"/>
      <c r="V842" s="270"/>
      <c r="W842" s="270"/>
      <c r="X842" s="270"/>
      <c r="Y842" s="270"/>
      <c r="Z842" s="270"/>
    </row>
    <row r="843" ht="15.75" customHeight="1">
      <c r="A843" s="270"/>
      <c r="B843" s="270"/>
      <c r="C843" s="270"/>
      <c r="D843" s="270"/>
      <c r="E843" s="270"/>
      <c r="F843" s="270"/>
      <c r="G843" s="270"/>
      <c r="H843" s="270"/>
      <c r="I843" s="270"/>
      <c r="J843" s="270"/>
      <c r="K843" s="270"/>
      <c r="L843" s="270"/>
      <c r="M843" s="270"/>
      <c r="N843" s="270"/>
      <c r="O843" s="270"/>
      <c r="P843" s="270"/>
      <c r="Q843" s="270"/>
      <c r="R843" s="270"/>
      <c r="S843" s="270"/>
      <c r="T843" s="270"/>
      <c r="U843" s="270"/>
      <c r="V843" s="270"/>
      <c r="W843" s="270"/>
      <c r="X843" s="270"/>
      <c r="Y843" s="270"/>
      <c r="Z843" s="270"/>
    </row>
    <row r="844" ht="15.75" customHeight="1">
      <c r="A844" s="270"/>
      <c r="B844" s="270"/>
      <c r="C844" s="270"/>
      <c r="D844" s="270"/>
      <c r="E844" s="270"/>
      <c r="F844" s="270"/>
      <c r="G844" s="270"/>
      <c r="H844" s="270"/>
      <c r="I844" s="270"/>
      <c r="J844" s="270"/>
      <c r="K844" s="270"/>
      <c r="L844" s="270"/>
      <c r="M844" s="270"/>
      <c r="N844" s="270"/>
      <c r="O844" s="270"/>
      <c r="P844" s="270"/>
      <c r="Q844" s="270"/>
      <c r="R844" s="270"/>
      <c r="S844" s="270"/>
      <c r="T844" s="270"/>
      <c r="U844" s="270"/>
      <c r="V844" s="270"/>
      <c r="W844" s="270"/>
      <c r="X844" s="270"/>
      <c r="Y844" s="270"/>
      <c r="Z844" s="270"/>
    </row>
    <row r="845" ht="15.75" customHeight="1">
      <c r="A845" s="270"/>
      <c r="B845" s="270"/>
      <c r="C845" s="270"/>
      <c r="D845" s="270"/>
      <c r="E845" s="270"/>
      <c r="F845" s="270"/>
      <c r="G845" s="270"/>
      <c r="H845" s="270"/>
      <c r="I845" s="270"/>
      <c r="J845" s="270"/>
      <c r="K845" s="270"/>
      <c r="L845" s="270"/>
      <c r="M845" s="270"/>
      <c r="N845" s="270"/>
      <c r="O845" s="270"/>
      <c r="P845" s="270"/>
      <c r="Q845" s="270"/>
      <c r="R845" s="270"/>
      <c r="S845" s="270"/>
      <c r="T845" s="270"/>
      <c r="U845" s="270"/>
      <c r="V845" s="270"/>
      <c r="W845" s="270"/>
      <c r="X845" s="270"/>
      <c r="Y845" s="270"/>
      <c r="Z845" s="270"/>
    </row>
    <row r="846" ht="15.75" customHeight="1">
      <c r="A846" s="270"/>
      <c r="B846" s="270"/>
      <c r="C846" s="270"/>
      <c r="D846" s="270"/>
      <c r="E846" s="270"/>
      <c r="F846" s="270"/>
      <c r="G846" s="270"/>
      <c r="H846" s="270"/>
      <c r="I846" s="270"/>
      <c r="J846" s="270"/>
      <c r="K846" s="270"/>
      <c r="L846" s="270"/>
      <c r="M846" s="270"/>
      <c r="N846" s="270"/>
      <c r="O846" s="270"/>
      <c r="P846" s="270"/>
      <c r="Q846" s="270"/>
      <c r="R846" s="270"/>
      <c r="S846" s="270"/>
      <c r="T846" s="270"/>
      <c r="U846" s="270"/>
      <c r="V846" s="270"/>
      <c r="W846" s="270"/>
      <c r="X846" s="270"/>
      <c r="Y846" s="270"/>
      <c r="Z846" s="270"/>
    </row>
    <row r="847" ht="15.75" customHeight="1">
      <c r="A847" s="270"/>
      <c r="B847" s="270"/>
      <c r="C847" s="270"/>
      <c r="D847" s="270"/>
      <c r="E847" s="270"/>
      <c r="F847" s="270"/>
      <c r="G847" s="270"/>
      <c r="H847" s="270"/>
      <c r="I847" s="270"/>
      <c r="J847" s="270"/>
      <c r="K847" s="270"/>
      <c r="L847" s="270"/>
      <c r="M847" s="270"/>
      <c r="N847" s="270"/>
      <c r="O847" s="270"/>
      <c r="P847" s="270"/>
      <c r="Q847" s="270"/>
      <c r="R847" s="270"/>
      <c r="S847" s="270"/>
      <c r="T847" s="270"/>
      <c r="U847" s="270"/>
      <c r="V847" s="270"/>
      <c r="W847" s="270"/>
      <c r="X847" s="270"/>
      <c r="Y847" s="270"/>
      <c r="Z847" s="270"/>
    </row>
    <row r="848" ht="15.75" customHeight="1">
      <c r="A848" s="270"/>
      <c r="B848" s="270"/>
      <c r="C848" s="270"/>
      <c r="D848" s="270"/>
      <c r="E848" s="270"/>
      <c r="F848" s="270"/>
      <c r="G848" s="270"/>
      <c r="H848" s="270"/>
      <c r="I848" s="270"/>
      <c r="J848" s="270"/>
      <c r="K848" s="270"/>
      <c r="L848" s="270"/>
      <c r="M848" s="270"/>
      <c r="N848" s="270"/>
      <c r="O848" s="270"/>
      <c r="P848" s="270"/>
      <c r="Q848" s="270"/>
      <c r="R848" s="270"/>
      <c r="S848" s="270"/>
      <c r="T848" s="270"/>
      <c r="U848" s="270"/>
      <c r="V848" s="270"/>
      <c r="W848" s="270"/>
      <c r="X848" s="270"/>
      <c r="Y848" s="270"/>
      <c r="Z848" s="270"/>
    </row>
    <row r="849" ht="15.75" customHeight="1">
      <c r="A849" s="270"/>
      <c r="B849" s="270"/>
      <c r="C849" s="270"/>
      <c r="D849" s="270"/>
      <c r="E849" s="270"/>
      <c r="F849" s="270"/>
      <c r="G849" s="270"/>
      <c r="H849" s="270"/>
      <c r="I849" s="270"/>
      <c r="J849" s="270"/>
      <c r="K849" s="270"/>
      <c r="L849" s="270"/>
      <c r="M849" s="270"/>
      <c r="N849" s="270"/>
      <c r="O849" s="270"/>
      <c r="P849" s="270"/>
      <c r="Q849" s="270"/>
      <c r="R849" s="270"/>
      <c r="S849" s="270"/>
      <c r="T849" s="270"/>
      <c r="U849" s="270"/>
      <c r="V849" s="270"/>
      <c r="W849" s="270"/>
      <c r="X849" s="270"/>
      <c r="Y849" s="270"/>
      <c r="Z849" s="270"/>
    </row>
    <row r="850" ht="15.75" customHeight="1">
      <c r="A850" s="270"/>
      <c r="B850" s="270"/>
      <c r="C850" s="270"/>
      <c r="D850" s="270"/>
      <c r="E850" s="270"/>
      <c r="F850" s="270"/>
      <c r="G850" s="270"/>
      <c r="H850" s="270"/>
      <c r="I850" s="270"/>
      <c r="J850" s="270"/>
      <c r="K850" s="270"/>
      <c r="L850" s="270"/>
      <c r="M850" s="270"/>
      <c r="N850" s="270"/>
      <c r="O850" s="270"/>
      <c r="P850" s="270"/>
      <c r="Q850" s="270"/>
      <c r="R850" s="270"/>
      <c r="S850" s="270"/>
      <c r="T850" s="270"/>
      <c r="U850" s="270"/>
      <c r="V850" s="270"/>
      <c r="W850" s="270"/>
      <c r="X850" s="270"/>
      <c r="Y850" s="270"/>
      <c r="Z850" s="270"/>
    </row>
    <row r="851" ht="15.75" customHeight="1">
      <c r="A851" s="270"/>
      <c r="B851" s="270"/>
      <c r="C851" s="270"/>
      <c r="D851" s="270"/>
      <c r="E851" s="270"/>
      <c r="F851" s="270"/>
      <c r="G851" s="270"/>
      <c r="H851" s="270"/>
      <c r="I851" s="270"/>
      <c r="J851" s="270"/>
      <c r="K851" s="270"/>
      <c r="L851" s="270"/>
      <c r="M851" s="270"/>
      <c r="N851" s="270"/>
      <c r="O851" s="270"/>
      <c r="P851" s="270"/>
      <c r="Q851" s="270"/>
      <c r="R851" s="270"/>
      <c r="S851" s="270"/>
      <c r="T851" s="270"/>
      <c r="U851" s="270"/>
      <c r="V851" s="270"/>
      <c r="W851" s="270"/>
      <c r="X851" s="270"/>
      <c r="Y851" s="270"/>
      <c r="Z851" s="270"/>
    </row>
    <row r="852" ht="15.75" customHeight="1">
      <c r="A852" s="270"/>
      <c r="B852" s="270"/>
      <c r="C852" s="270"/>
      <c r="D852" s="270"/>
      <c r="E852" s="270"/>
      <c r="F852" s="270"/>
      <c r="G852" s="270"/>
      <c r="H852" s="270"/>
      <c r="I852" s="270"/>
      <c r="J852" s="270"/>
      <c r="K852" s="270"/>
      <c r="L852" s="270"/>
      <c r="M852" s="270"/>
      <c r="N852" s="270"/>
      <c r="O852" s="270"/>
      <c r="P852" s="270"/>
      <c r="Q852" s="270"/>
      <c r="R852" s="270"/>
      <c r="S852" s="270"/>
      <c r="T852" s="270"/>
      <c r="U852" s="270"/>
      <c r="V852" s="270"/>
      <c r="W852" s="270"/>
      <c r="X852" s="270"/>
      <c r="Y852" s="270"/>
      <c r="Z852" s="270"/>
    </row>
    <row r="853" ht="15.75" customHeight="1">
      <c r="A853" s="270"/>
      <c r="B853" s="270"/>
      <c r="C853" s="270"/>
      <c r="D853" s="270"/>
      <c r="E853" s="270"/>
      <c r="F853" s="270"/>
      <c r="G853" s="270"/>
      <c r="H853" s="270"/>
      <c r="I853" s="270"/>
      <c r="J853" s="270"/>
      <c r="K853" s="270"/>
      <c r="L853" s="270"/>
      <c r="M853" s="270"/>
      <c r="N853" s="270"/>
      <c r="O853" s="270"/>
      <c r="P853" s="270"/>
      <c r="Q853" s="270"/>
      <c r="R853" s="270"/>
      <c r="S853" s="270"/>
      <c r="T853" s="270"/>
      <c r="U853" s="270"/>
      <c r="V853" s="270"/>
      <c r="W853" s="270"/>
      <c r="X853" s="270"/>
      <c r="Y853" s="270"/>
      <c r="Z853" s="270"/>
    </row>
    <row r="854" ht="15.75" customHeight="1">
      <c r="A854" s="270"/>
      <c r="B854" s="270"/>
      <c r="C854" s="270"/>
      <c r="D854" s="270"/>
      <c r="E854" s="270"/>
      <c r="F854" s="270"/>
      <c r="G854" s="270"/>
      <c r="H854" s="270"/>
      <c r="I854" s="270"/>
      <c r="J854" s="270"/>
      <c r="K854" s="270"/>
      <c r="L854" s="270"/>
      <c r="M854" s="270"/>
      <c r="N854" s="270"/>
      <c r="O854" s="270"/>
      <c r="P854" s="270"/>
      <c r="Q854" s="270"/>
      <c r="R854" s="270"/>
      <c r="S854" s="270"/>
      <c r="T854" s="270"/>
      <c r="U854" s="270"/>
      <c r="V854" s="270"/>
      <c r="W854" s="270"/>
      <c r="X854" s="270"/>
      <c r="Y854" s="270"/>
      <c r="Z854" s="270"/>
    </row>
    <row r="855" ht="15.75" customHeight="1">
      <c r="A855" s="270"/>
      <c r="B855" s="270"/>
      <c r="C855" s="270"/>
      <c r="D855" s="270"/>
      <c r="E855" s="270"/>
      <c r="F855" s="270"/>
      <c r="G855" s="270"/>
      <c r="H855" s="270"/>
      <c r="I855" s="270"/>
      <c r="J855" s="270"/>
      <c r="K855" s="270"/>
      <c r="L855" s="270"/>
      <c r="M855" s="270"/>
      <c r="N855" s="270"/>
      <c r="O855" s="270"/>
      <c r="P855" s="270"/>
      <c r="Q855" s="270"/>
      <c r="R855" s="270"/>
      <c r="S855" s="270"/>
      <c r="T855" s="270"/>
      <c r="U855" s="270"/>
      <c r="V855" s="270"/>
      <c r="W855" s="270"/>
      <c r="X855" s="270"/>
      <c r="Y855" s="270"/>
      <c r="Z855" s="270"/>
    </row>
    <row r="856" ht="15.75" customHeight="1">
      <c r="A856" s="270"/>
      <c r="B856" s="270"/>
      <c r="C856" s="270"/>
      <c r="D856" s="270"/>
      <c r="E856" s="270"/>
      <c r="F856" s="270"/>
      <c r="G856" s="270"/>
      <c r="H856" s="270"/>
      <c r="I856" s="270"/>
      <c r="J856" s="270"/>
      <c r="K856" s="270"/>
      <c r="L856" s="270"/>
      <c r="M856" s="270"/>
      <c r="N856" s="270"/>
      <c r="O856" s="270"/>
      <c r="P856" s="270"/>
      <c r="Q856" s="270"/>
      <c r="R856" s="270"/>
      <c r="S856" s="270"/>
      <c r="T856" s="270"/>
      <c r="U856" s="270"/>
      <c r="V856" s="270"/>
      <c r="W856" s="270"/>
      <c r="X856" s="270"/>
      <c r="Y856" s="270"/>
      <c r="Z856" s="270"/>
    </row>
    <row r="857" ht="15.75" customHeight="1">
      <c r="A857" s="270"/>
      <c r="B857" s="270"/>
      <c r="C857" s="270"/>
      <c r="D857" s="270"/>
      <c r="E857" s="270"/>
      <c r="F857" s="270"/>
      <c r="G857" s="270"/>
      <c r="H857" s="270"/>
      <c r="I857" s="270"/>
      <c r="J857" s="270"/>
      <c r="K857" s="270"/>
      <c r="L857" s="270"/>
      <c r="M857" s="270"/>
      <c r="N857" s="270"/>
      <c r="O857" s="270"/>
      <c r="P857" s="270"/>
      <c r="Q857" s="270"/>
      <c r="R857" s="270"/>
      <c r="S857" s="270"/>
      <c r="T857" s="270"/>
      <c r="U857" s="270"/>
      <c r="V857" s="270"/>
      <c r="W857" s="270"/>
      <c r="X857" s="270"/>
      <c r="Y857" s="270"/>
      <c r="Z857" s="270"/>
    </row>
    <row r="858" ht="15.75" customHeight="1">
      <c r="A858" s="270"/>
      <c r="B858" s="270"/>
      <c r="C858" s="270"/>
      <c r="D858" s="270"/>
      <c r="E858" s="270"/>
      <c r="F858" s="270"/>
      <c r="G858" s="270"/>
      <c r="H858" s="270"/>
      <c r="I858" s="270"/>
      <c r="J858" s="270"/>
      <c r="K858" s="270"/>
      <c r="L858" s="270"/>
      <c r="M858" s="270"/>
      <c r="N858" s="270"/>
      <c r="O858" s="270"/>
      <c r="P858" s="270"/>
      <c r="Q858" s="270"/>
      <c r="R858" s="270"/>
      <c r="S858" s="270"/>
      <c r="T858" s="270"/>
      <c r="U858" s="270"/>
      <c r="V858" s="270"/>
      <c r="W858" s="270"/>
      <c r="X858" s="270"/>
      <c r="Y858" s="270"/>
      <c r="Z858" s="270"/>
    </row>
    <row r="859" ht="15.75" customHeight="1">
      <c r="A859" s="270"/>
      <c r="B859" s="270"/>
      <c r="C859" s="270"/>
      <c r="D859" s="270"/>
      <c r="E859" s="270"/>
      <c r="F859" s="270"/>
      <c r="G859" s="270"/>
      <c r="H859" s="270"/>
      <c r="I859" s="270"/>
      <c r="J859" s="270"/>
      <c r="K859" s="270"/>
      <c r="L859" s="270"/>
      <c r="M859" s="270"/>
      <c r="N859" s="270"/>
      <c r="O859" s="270"/>
      <c r="P859" s="270"/>
      <c r="Q859" s="270"/>
      <c r="R859" s="270"/>
      <c r="S859" s="270"/>
      <c r="T859" s="270"/>
      <c r="U859" s="270"/>
      <c r="V859" s="270"/>
      <c r="W859" s="270"/>
      <c r="X859" s="270"/>
      <c r="Y859" s="270"/>
      <c r="Z859" s="270"/>
    </row>
    <row r="860" ht="15.75" customHeight="1">
      <c r="A860" s="270"/>
      <c r="B860" s="270"/>
      <c r="C860" s="270"/>
      <c r="D860" s="270"/>
      <c r="E860" s="270"/>
      <c r="F860" s="270"/>
      <c r="G860" s="270"/>
      <c r="H860" s="270"/>
      <c r="I860" s="270"/>
      <c r="J860" s="270"/>
      <c r="K860" s="270"/>
      <c r="L860" s="270"/>
      <c r="M860" s="270"/>
      <c r="N860" s="270"/>
      <c r="O860" s="270"/>
      <c r="P860" s="270"/>
      <c r="Q860" s="270"/>
      <c r="R860" s="270"/>
      <c r="S860" s="270"/>
      <c r="T860" s="270"/>
      <c r="U860" s="270"/>
      <c r="V860" s="270"/>
      <c r="W860" s="270"/>
      <c r="X860" s="270"/>
      <c r="Y860" s="270"/>
      <c r="Z860" s="270"/>
    </row>
    <row r="861" ht="15.75" customHeight="1">
      <c r="A861" s="270"/>
      <c r="B861" s="270"/>
      <c r="C861" s="270"/>
      <c r="D861" s="270"/>
      <c r="E861" s="270"/>
      <c r="F861" s="270"/>
      <c r="G861" s="270"/>
      <c r="H861" s="270"/>
      <c r="I861" s="270"/>
      <c r="J861" s="270"/>
      <c r="K861" s="270"/>
      <c r="L861" s="270"/>
      <c r="M861" s="270"/>
      <c r="N861" s="270"/>
      <c r="O861" s="270"/>
      <c r="P861" s="270"/>
      <c r="Q861" s="270"/>
      <c r="R861" s="270"/>
      <c r="S861" s="270"/>
      <c r="T861" s="270"/>
      <c r="U861" s="270"/>
      <c r="V861" s="270"/>
      <c r="W861" s="270"/>
      <c r="X861" s="270"/>
      <c r="Y861" s="270"/>
      <c r="Z861" s="270"/>
    </row>
    <row r="862" ht="15.75" customHeight="1">
      <c r="A862" s="270"/>
      <c r="B862" s="270"/>
      <c r="C862" s="270"/>
      <c r="D862" s="270"/>
      <c r="E862" s="270"/>
      <c r="F862" s="270"/>
      <c r="G862" s="270"/>
      <c r="H862" s="270"/>
      <c r="I862" s="270"/>
      <c r="J862" s="270"/>
      <c r="K862" s="270"/>
      <c r="L862" s="270"/>
      <c r="M862" s="270"/>
      <c r="N862" s="270"/>
      <c r="O862" s="270"/>
      <c r="P862" s="270"/>
      <c r="Q862" s="270"/>
      <c r="R862" s="270"/>
      <c r="S862" s="270"/>
      <c r="T862" s="270"/>
      <c r="U862" s="270"/>
      <c r="V862" s="270"/>
      <c r="W862" s="270"/>
      <c r="X862" s="270"/>
      <c r="Y862" s="270"/>
      <c r="Z862" s="270"/>
    </row>
    <row r="863" ht="15.75" customHeight="1">
      <c r="A863" s="270"/>
      <c r="B863" s="270"/>
      <c r="C863" s="270"/>
      <c r="D863" s="270"/>
      <c r="E863" s="270"/>
      <c r="F863" s="270"/>
      <c r="G863" s="270"/>
      <c r="H863" s="270"/>
      <c r="I863" s="270"/>
      <c r="J863" s="270"/>
      <c r="K863" s="270"/>
      <c r="L863" s="270"/>
      <c r="M863" s="270"/>
      <c r="N863" s="270"/>
      <c r="O863" s="270"/>
      <c r="P863" s="270"/>
      <c r="Q863" s="270"/>
      <c r="R863" s="270"/>
      <c r="S863" s="270"/>
      <c r="T863" s="270"/>
      <c r="U863" s="270"/>
      <c r="V863" s="270"/>
      <c r="W863" s="270"/>
      <c r="X863" s="270"/>
      <c r="Y863" s="270"/>
      <c r="Z863" s="270"/>
    </row>
    <row r="864" ht="15.75" customHeight="1">
      <c r="A864" s="270"/>
      <c r="B864" s="270"/>
      <c r="C864" s="270"/>
      <c r="D864" s="270"/>
      <c r="E864" s="270"/>
      <c r="F864" s="270"/>
      <c r="G864" s="270"/>
      <c r="H864" s="270"/>
      <c r="I864" s="270"/>
      <c r="J864" s="270"/>
      <c r="K864" s="270"/>
      <c r="L864" s="270"/>
      <c r="M864" s="270"/>
      <c r="N864" s="270"/>
      <c r="O864" s="270"/>
      <c r="P864" s="270"/>
      <c r="Q864" s="270"/>
      <c r="R864" s="270"/>
      <c r="S864" s="270"/>
      <c r="T864" s="270"/>
      <c r="U864" s="270"/>
      <c r="V864" s="270"/>
      <c r="W864" s="270"/>
      <c r="X864" s="270"/>
      <c r="Y864" s="270"/>
      <c r="Z864" s="270"/>
    </row>
    <row r="865" ht="15.75" customHeight="1">
      <c r="A865" s="270"/>
      <c r="B865" s="270"/>
      <c r="C865" s="270"/>
      <c r="D865" s="270"/>
      <c r="E865" s="270"/>
      <c r="F865" s="270"/>
      <c r="G865" s="270"/>
      <c r="H865" s="270"/>
      <c r="I865" s="270"/>
      <c r="J865" s="270"/>
      <c r="K865" s="270"/>
      <c r="L865" s="270"/>
      <c r="M865" s="270"/>
      <c r="N865" s="270"/>
      <c r="O865" s="270"/>
      <c r="P865" s="270"/>
      <c r="Q865" s="270"/>
      <c r="R865" s="270"/>
      <c r="S865" s="270"/>
      <c r="T865" s="270"/>
      <c r="U865" s="270"/>
      <c r="V865" s="270"/>
      <c r="W865" s="270"/>
      <c r="X865" s="270"/>
      <c r="Y865" s="270"/>
      <c r="Z865" s="270"/>
    </row>
    <row r="866" ht="15.75" customHeight="1">
      <c r="A866" s="270"/>
      <c r="B866" s="270"/>
      <c r="C866" s="270"/>
      <c r="D866" s="270"/>
      <c r="E866" s="270"/>
      <c r="F866" s="270"/>
      <c r="G866" s="270"/>
      <c r="H866" s="270"/>
      <c r="I866" s="270"/>
      <c r="J866" s="270"/>
      <c r="K866" s="270"/>
      <c r="L866" s="270"/>
      <c r="M866" s="270"/>
      <c r="N866" s="270"/>
      <c r="O866" s="270"/>
      <c r="P866" s="270"/>
      <c r="Q866" s="270"/>
      <c r="R866" s="270"/>
      <c r="S866" s="270"/>
      <c r="T866" s="270"/>
      <c r="U866" s="270"/>
      <c r="V866" s="270"/>
      <c r="W866" s="270"/>
      <c r="X866" s="270"/>
      <c r="Y866" s="270"/>
      <c r="Z866" s="270"/>
    </row>
    <row r="867" ht="15.75" customHeight="1">
      <c r="A867" s="270"/>
      <c r="B867" s="270"/>
      <c r="C867" s="270"/>
      <c r="D867" s="270"/>
      <c r="E867" s="270"/>
      <c r="F867" s="270"/>
      <c r="G867" s="270"/>
      <c r="H867" s="270"/>
      <c r="I867" s="270"/>
      <c r="J867" s="270"/>
      <c r="K867" s="270"/>
      <c r="L867" s="270"/>
      <c r="M867" s="270"/>
      <c r="N867" s="270"/>
      <c r="O867" s="270"/>
      <c r="P867" s="270"/>
      <c r="Q867" s="270"/>
      <c r="R867" s="270"/>
      <c r="S867" s="270"/>
      <c r="T867" s="270"/>
      <c r="U867" s="270"/>
      <c r="V867" s="270"/>
      <c r="W867" s="270"/>
      <c r="X867" s="270"/>
      <c r="Y867" s="270"/>
      <c r="Z867" s="270"/>
    </row>
    <row r="868" ht="15.75" customHeight="1">
      <c r="A868" s="270"/>
      <c r="B868" s="270"/>
      <c r="C868" s="270"/>
      <c r="D868" s="270"/>
      <c r="E868" s="270"/>
      <c r="F868" s="270"/>
      <c r="G868" s="270"/>
      <c r="H868" s="270"/>
      <c r="I868" s="270"/>
      <c r="J868" s="270"/>
      <c r="K868" s="270"/>
      <c r="L868" s="270"/>
      <c r="M868" s="270"/>
      <c r="N868" s="270"/>
      <c r="O868" s="270"/>
      <c r="P868" s="270"/>
      <c r="Q868" s="270"/>
      <c r="R868" s="270"/>
      <c r="S868" s="270"/>
      <c r="T868" s="270"/>
      <c r="U868" s="270"/>
      <c r="V868" s="270"/>
      <c r="W868" s="270"/>
      <c r="X868" s="270"/>
      <c r="Y868" s="270"/>
      <c r="Z868" s="270"/>
    </row>
    <row r="869" ht="15.75" customHeight="1">
      <c r="A869" s="270"/>
      <c r="B869" s="270"/>
      <c r="C869" s="270"/>
      <c r="D869" s="270"/>
      <c r="E869" s="270"/>
      <c r="F869" s="270"/>
      <c r="G869" s="270"/>
      <c r="H869" s="270"/>
      <c r="I869" s="270"/>
      <c r="J869" s="270"/>
      <c r="K869" s="270"/>
      <c r="L869" s="270"/>
      <c r="M869" s="270"/>
      <c r="N869" s="270"/>
      <c r="O869" s="270"/>
      <c r="P869" s="270"/>
      <c r="Q869" s="270"/>
      <c r="R869" s="270"/>
      <c r="S869" s="270"/>
      <c r="T869" s="270"/>
      <c r="U869" s="270"/>
      <c r="V869" s="270"/>
      <c r="W869" s="270"/>
      <c r="X869" s="270"/>
      <c r="Y869" s="270"/>
      <c r="Z869" s="270"/>
    </row>
    <row r="870" ht="15.75" customHeight="1">
      <c r="A870" s="270"/>
      <c r="B870" s="270"/>
      <c r="C870" s="270"/>
      <c r="D870" s="270"/>
      <c r="E870" s="270"/>
      <c r="F870" s="270"/>
      <c r="G870" s="270"/>
      <c r="H870" s="270"/>
      <c r="I870" s="270"/>
      <c r="J870" s="270"/>
      <c r="K870" s="270"/>
      <c r="L870" s="270"/>
      <c r="M870" s="270"/>
      <c r="N870" s="270"/>
      <c r="O870" s="270"/>
      <c r="P870" s="270"/>
      <c r="Q870" s="270"/>
      <c r="R870" s="270"/>
      <c r="S870" s="270"/>
      <c r="T870" s="270"/>
      <c r="U870" s="270"/>
      <c r="V870" s="270"/>
      <c r="W870" s="270"/>
      <c r="X870" s="270"/>
      <c r="Y870" s="270"/>
      <c r="Z870" s="270"/>
    </row>
    <row r="871" ht="15.75" customHeight="1">
      <c r="A871" s="270"/>
      <c r="B871" s="270"/>
      <c r="C871" s="270"/>
      <c r="D871" s="270"/>
      <c r="E871" s="270"/>
      <c r="F871" s="270"/>
      <c r="G871" s="270"/>
      <c r="H871" s="270"/>
      <c r="I871" s="270"/>
      <c r="J871" s="270"/>
      <c r="K871" s="270"/>
      <c r="L871" s="270"/>
      <c r="M871" s="270"/>
      <c r="N871" s="270"/>
      <c r="O871" s="270"/>
      <c r="P871" s="270"/>
      <c r="Q871" s="270"/>
      <c r="R871" s="270"/>
      <c r="S871" s="270"/>
      <c r="T871" s="270"/>
      <c r="U871" s="270"/>
      <c r="V871" s="270"/>
      <c r="W871" s="270"/>
      <c r="X871" s="270"/>
      <c r="Y871" s="270"/>
      <c r="Z871" s="270"/>
    </row>
    <row r="872" ht="15.75" customHeight="1">
      <c r="A872" s="270"/>
      <c r="B872" s="270"/>
      <c r="C872" s="270"/>
      <c r="D872" s="270"/>
      <c r="E872" s="270"/>
      <c r="F872" s="270"/>
      <c r="G872" s="270"/>
      <c r="H872" s="270"/>
      <c r="I872" s="270"/>
      <c r="J872" s="270"/>
      <c r="K872" s="270"/>
      <c r="L872" s="270"/>
      <c r="M872" s="270"/>
      <c r="N872" s="270"/>
      <c r="O872" s="270"/>
      <c r="P872" s="270"/>
      <c r="Q872" s="270"/>
      <c r="R872" s="270"/>
      <c r="S872" s="270"/>
      <c r="T872" s="270"/>
      <c r="U872" s="270"/>
      <c r="V872" s="270"/>
      <c r="W872" s="270"/>
      <c r="X872" s="270"/>
      <c r="Y872" s="270"/>
      <c r="Z872" s="270"/>
    </row>
    <row r="873" ht="15.75" customHeight="1">
      <c r="A873" s="270"/>
      <c r="B873" s="270"/>
      <c r="C873" s="270"/>
      <c r="D873" s="270"/>
      <c r="E873" s="270"/>
      <c r="F873" s="270"/>
      <c r="G873" s="270"/>
      <c r="H873" s="270"/>
      <c r="I873" s="270"/>
      <c r="J873" s="270"/>
      <c r="K873" s="270"/>
      <c r="L873" s="270"/>
      <c r="M873" s="270"/>
      <c r="N873" s="270"/>
      <c r="O873" s="270"/>
      <c r="P873" s="270"/>
      <c r="Q873" s="270"/>
      <c r="R873" s="270"/>
      <c r="S873" s="270"/>
      <c r="T873" s="270"/>
      <c r="U873" s="270"/>
      <c r="V873" s="270"/>
      <c r="W873" s="270"/>
      <c r="X873" s="270"/>
      <c r="Y873" s="270"/>
      <c r="Z873" s="270"/>
    </row>
    <row r="874" ht="15.75" customHeight="1">
      <c r="A874" s="270"/>
      <c r="B874" s="270"/>
      <c r="C874" s="270"/>
      <c r="D874" s="270"/>
      <c r="E874" s="270"/>
      <c r="F874" s="270"/>
      <c r="G874" s="270"/>
      <c r="H874" s="270"/>
      <c r="I874" s="270"/>
      <c r="J874" s="270"/>
      <c r="K874" s="270"/>
      <c r="L874" s="270"/>
      <c r="M874" s="270"/>
      <c r="N874" s="270"/>
      <c r="O874" s="270"/>
      <c r="P874" s="270"/>
      <c r="Q874" s="270"/>
      <c r="R874" s="270"/>
      <c r="S874" s="270"/>
      <c r="T874" s="270"/>
      <c r="U874" s="270"/>
      <c r="V874" s="270"/>
      <c r="W874" s="270"/>
      <c r="X874" s="270"/>
      <c r="Y874" s="270"/>
      <c r="Z874" s="270"/>
    </row>
    <row r="875" ht="15.75" customHeight="1">
      <c r="A875" s="270"/>
      <c r="B875" s="270"/>
      <c r="C875" s="270"/>
      <c r="D875" s="270"/>
      <c r="E875" s="270"/>
      <c r="F875" s="270"/>
      <c r="G875" s="270"/>
      <c r="H875" s="270"/>
      <c r="I875" s="270"/>
      <c r="J875" s="270"/>
      <c r="K875" s="270"/>
      <c r="L875" s="270"/>
      <c r="M875" s="270"/>
      <c r="N875" s="270"/>
      <c r="O875" s="270"/>
      <c r="P875" s="270"/>
      <c r="Q875" s="270"/>
      <c r="R875" s="270"/>
      <c r="S875" s="270"/>
      <c r="T875" s="270"/>
      <c r="U875" s="270"/>
      <c r="V875" s="270"/>
      <c r="W875" s="270"/>
      <c r="X875" s="270"/>
      <c r="Y875" s="270"/>
      <c r="Z875" s="270"/>
    </row>
    <row r="876" ht="15.75" customHeight="1">
      <c r="A876" s="270"/>
      <c r="B876" s="270"/>
      <c r="C876" s="270"/>
      <c r="D876" s="270"/>
      <c r="E876" s="270"/>
      <c r="F876" s="270"/>
      <c r="G876" s="270"/>
      <c r="H876" s="270"/>
      <c r="I876" s="270"/>
      <c r="J876" s="270"/>
      <c r="K876" s="270"/>
      <c r="L876" s="270"/>
      <c r="M876" s="270"/>
      <c r="N876" s="270"/>
      <c r="O876" s="270"/>
      <c r="P876" s="270"/>
      <c r="Q876" s="270"/>
      <c r="R876" s="270"/>
      <c r="S876" s="270"/>
      <c r="T876" s="270"/>
      <c r="U876" s="270"/>
      <c r="V876" s="270"/>
      <c r="W876" s="270"/>
      <c r="X876" s="270"/>
      <c r="Y876" s="270"/>
      <c r="Z876" s="270"/>
    </row>
    <row r="877" ht="15.75" customHeight="1">
      <c r="A877" s="270"/>
      <c r="B877" s="270"/>
      <c r="C877" s="270"/>
      <c r="D877" s="270"/>
      <c r="E877" s="270"/>
      <c r="F877" s="270"/>
      <c r="G877" s="270"/>
      <c r="H877" s="270"/>
      <c r="I877" s="270"/>
      <c r="J877" s="270"/>
      <c r="K877" s="270"/>
      <c r="L877" s="270"/>
      <c r="M877" s="270"/>
      <c r="N877" s="270"/>
      <c r="O877" s="270"/>
      <c r="P877" s="270"/>
      <c r="Q877" s="270"/>
      <c r="R877" s="270"/>
      <c r="S877" s="270"/>
      <c r="T877" s="270"/>
      <c r="U877" s="270"/>
      <c r="V877" s="270"/>
      <c r="W877" s="270"/>
      <c r="X877" s="270"/>
      <c r="Y877" s="270"/>
      <c r="Z877" s="270"/>
    </row>
    <row r="878" ht="15.75" customHeight="1">
      <c r="A878" s="270"/>
      <c r="B878" s="270"/>
      <c r="C878" s="270"/>
      <c r="D878" s="270"/>
      <c r="E878" s="270"/>
      <c r="F878" s="270"/>
      <c r="G878" s="270"/>
      <c r="H878" s="270"/>
      <c r="I878" s="270"/>
      <c r="J878" s="270"/>
      <c r="K878" s="270"/>
      <c r="L878" s="270"/>
      <c r="M878" s="270"/>
      <c r="N878" s="270"/>
      <c r="O878" s="270"/>
      <c r="P878" s="270"/>
      <c r="Q878" s="270"/>
      <c r="R878" s="270"/>
      <c r="S878" s="270"/>
      <c r="T878" s="270"/>
      <c r="U878" s="270"/>
      <c r="V878" s="270"/>
      <c r="W878" s="270"/>
      <c r="X878" s="270"/>
      <c r="Y878" s="270"/>
      <c r="Z878" s="270"/>
    </row>
    <row r="879" ht="15.75" customHeight="1">
      <c r="A879" s="270"/>
      <c r="B879" s="270"/>
      <c r="C879" s="270"/>
      <c r="D879" s="270"/>
      <c r="E879" s="270"/>
      <c r="F879" s="270"/>
      <c r="G879" s="270"/>
      <c r="H879" s="270"/>
      <c r="I879" s="270"/>
      <c r="J879" s="270"/>
      <c r="K879" s="270"/>
      <c r="L879" s="270"/>
      <c r="M879" s="270"/>
      <c r="N879" s="270"/>
      <c r="O879" s="270"/>
      <c r="P879" s="270"/>
      <c r="Q879" s="270"/>
      <c r="R879" s="270"/>
      <c r="S879" s="270"/>
      <c r="T879" s="270"/>
      <c r="U879" s="270"/>
      <c r="V879" s="270"/>
      <c r="W879" s="270"/>
      <c r="X879" s="270"/>
      <c r="Y879" s="270"/>
      <c r="Z879" s="270"/>
    </row>
    <row r="880" ht="15.75" customHeight="1">
      <c r="A880" s="270"/>
      <c r="B880" s="270"/>
      <c r="C880" s="270"/>
      <c r="D880" s="270"/>
      <c r="E880" s="270"/>
      <c r="F880" s="270"/>
      <c r="G880" s="270"/>
      <c r="H880" s="270"/>
      <c r="I880" s="270"/>
      <c r="J880" s="270"/>
      <c r="K880" s="270"/>
      <c r="L880" s="270"/>
      <c r="M880" s="270"/>
      <c r="N880" s="270"/>
      <c r="O880" s="270"/>
      <c r="P880" s="270"/>
      <c r="Q880" s="270"/>
      <c r="R880" s="270"/>
      <c r="S880" s="270"/>
      <c r="T880" s="270"/>
      <c r="U880" s="270"/>
      <c r="V880" s="270"/>
      <c r="W880" s="270"/>
      <c r="X880" s="270"/>
      <c r="Y880" s="270"/>
      <c r="Z880" s="270"/>
    </row>
    <row r="881" ht="15.75" customHeight="1">
      <c r="A881" s="270"/>
      <c r="B881" s="270"/>
      <c r="C881" s="270"/>
      <c r="D881" s="270"/>
      <c r="E881" s="270"/>
      <c r="F881" s="270"/>
      <c r="G881" s="270"/>
      <c r="H881" s="270"/>
      <c r="I881" s="270"/>
      <c r="J881" s="270"/>
      <c r="K881" s="270"/>
      <c r="L881" s="270"/>
      <c r="M881" s="270"/>
      <c r="N881" s="270"/>
      <c r="O881" s="270"/>
      <c r="P881" s="270"/>
      <c r="Q881" s="270"/>
      <c r="R881" s="270"/>
      <c r="S881" s="270"/>
      <c r="T881" s="270"/>
      <c r="U881" s="270"/>
      <c r="V881" s="270"/>
      <c r="W881" s="270"/>
      <c r="X881" s="270"/>
      <c r="Y881" s="270"/>
      <c r="Z881" s="270"/>
    </row>
    <row r="882" ht="15.75" customHeight="1">
      <c r="A882" s="270"/>
      <c r="B882" s="270"/>
      <c r="C882" s="270"/>
      <c r="D882" s="270"/>
      <c r="E882" s="270"/>
      <c r="F882" s="270"/>
      <c r="G882" s="270"/>
      <c r="H882" s="270"/>
      <c r="I882" s="270"/>
      <c r="J882" s="270"/>
      <c r="K882" s="270"/>
      <c r="L882" s="270"/>
      <c r="M882" s="270"/>
      <c r="N882" s="270"/>
      <c r="O882" s="270"/>
      <c r="P882" s="270"/>
      <c r="Q882" s="270"/>
      <c r="R882" s="270"/>
      <c r="S882" s="270"/>
      <c r="T882" s="270"/>
      <c r="U882" s="270"/>
      <c r="V882" s="270"/>
      <c r="W882" s="270"/>
      <c r="X882" s="270"/>
      <c r="Y882" s="270"/>
      <c r="Z882" s="270"/>
    </row>
    <row r="883" ht="15.75" customHeight="1">
      <c r="A883" s="270"/>
      <c r="B883" s="270"/>
      <c r="C883" s="270"/>
      <c r="D883" s="270"/>
      <c r="E883" s="270"/>
      <c r="F883" s="270"/>
      <c r="G883" s="270"/>
      <c r="H883" s="270"/>
      <c r="I883" s="270"/>
      <c r="J883" s="270"/>
      <c r="K883" s="270"/>
      <c r="L883" s="270"/>
      <c r="M883" s="270"/>
      <c r="N883" s="270"/>
      <c r="O883" s="270"/>
      <c r="P883" s="270"/>
      <c r="Q883" s="270"/>
      <c r="R883" s="270"/>
      <c r="S883" s="270"/>
      <c r="T883" s="270"/>
      <c r="U883" s="270"/>
      <c r="V883" s="270"/>
      <c r="W883" s="270"/>
      <c r="X883" s="270"/>
      <c r="Y883" s="270"/>
      <c r="Z883" s="270"/>
    </row>
    <row r="884" ht="15.75" customHeight="1">
      <c r="A884" s="270"/>
      <c r="B884" s="270"/>
      <c r="C884" s="270"/>
      <c r="D884" s="270"/>
      <c r="E884" s="270"/>
      <c r="F884" s="270"/>
      <c r="G884" s="270"/>
      <c r="H884" s="270"/>
      <c r="I884" s="270"/>
      <c r="J884" s="270"/>
      <c r="K884" s="270"/>
      <c r="L884" s="270"/>
      <c r="M884" s="270"/>
      <c r="N884" s="270"/>
      <c r="O884" s="270"/>
      <c r="P884" s="270"/>
      <c r="Q884" s="270"/>
      <c r="R884" s="270"/>
      <c r="S884" s="270"/>
      <c r="T884" s="270"/>
      <c r="U884" s="270"/>
      <c r="V884" s="270"/>
      <c r="W884" s="270"/>
      <c r="X884" s="270"/>
      <c r="Y884" s="270"/>
      <c r="Z884" s="270"/>
    </row>
    <row r="885" ht="15.75" customHeight="1">
      <c r="A885" s="270"/>
      <c r="B885" s="270"/>
      <c r="C885" s="270"/>
      <c r="D885" s="270"/>
      <c r="E885" s="270"/>
      <c r="F885" s="270"/>
      <c r="G885" s="270"/>
      <c r="H885" s="270"/>
      <c r="I885" s="270"/>
      <c r="J885" s="270"/>
      <c r="K885" s="270"/>
      <c r="L885" s="270"/>
      <c r="M885" s="270"/>
      <c r="N885" s="270"/>
      <c r="O885" s="270"/>
      <c r="P885" s="270"/>
      <c r="Q885" s="270"/>
      <c r="R885" s="270"/>
      <c r="S885" s="270"/>
      <c r="T885" s="270"/>
      <c r="U885" s="270"/>
      <c r="V885" s="270"/>
      <c r="W885" s="270"/>
      <c r="X885" s="270"/>
      <c r="Y885" s="270"/>
      <c r="Z885" s="270"/>
    </row>
    <row r="886" ht="15.75" customHeight="1">
      <c r="A886" s="270"/>
      <c r="B886" s="270"/>
      <c r="C886" s="270"/>
      <c r="D886" s="270"/>
      <c r="E886" s="270"/>
      <c r="F886" s="270"/>
      <c r="G886" s="270"/>
      <c r="H886" s="270"/>
      <c r="I886" s="270"/>
      <c r="J886" s="270"/>
      <c r="K886" s="270"/>
      <c r="L886" s="270"/>
      <c r="M886" s="270"/>
      <c r="N886" s="270"/>
      <c r="O886" s="270"/>
      <c r="P886" s="270"/>
      <c r="Q886" s="270"/>
      <c r="R886" s="270"/>
      <c r="S886" s="270"/>
      <c r="T886" s="270"/>
      <c r="U886" s="270"/>
      <c r="V886" s="270"/>
      <c r="W886" s="270"/>
      <c r="X886" s="270"/>
      <c r="Y886" s="270"/>
      <c r="Z886" s="270"/>
    </row>
    <row r="887" ht="15.75" customHeight="1">
      <c r="A887" s="270"/>
      <c r="B887" s="270"/>
      <c r="C887" s="270"/>
      <c r="D887" s="270"/>
      <c r="E887" s="270"/>
      <c r="F887" s="270"/>
      <c r="G887" s="270"/>
      <c r="H887" s="270"/>
      <c r="I887" s="270"/>
      <c r="J887" s="270"/>
      <c r="K887" s="270"/>
      <c r="L887" s="270"/>
      <c r="M887" s="270"/>
      <c r="N887" s="270"/>
      <c r="O887" s="270"/>
      <c r="P887" s="270"/>
      <c r="Q887" s="270"/>
      <c r="R887" s="270"/>
      <c r="S887" s="270"/>
      <c r="T887" s="270"/>
      <c r="U887" s="270"/>
      <c r="V887" s="270"/>
      <c r="W887" s="270"/>
      <c r="X887" s="270"/>
      <c r="Y887" s="270"/>
      <c r="Z887" s="270"/>
    </row>
    <row r="888" ht="15.75" customHeight="1">
      <c r="A888" s="270"/>
      <c r="B888" s="270"/>
      <c r="C888" s="270"/>
      <c r="D888" s="270"/>
      <c r="E888" s="270"/>
      <c r="F888" s="270"/>
      <c r="G888" s="270"/>
      <c r="H888" s="270"/>
      <c r="I888" s="270"/>
      <c r="J888" s="270"/>
      <c r="K888" s="270"/>
      <c r="L888" s="270"/>
      <c r="M888" s="270"/>
      <c r="N888" s="270"/>
      <c r="O888" s="270"/>
      <c r="P888" s="270"/>
      <c r="Q888" s="270"/>
      <c r="R888" s="270"/>
      <c r="S888" s="270"/>
      <c r="T888" s="270"/>
      <c r="U888" s="270"/>
      <c r="V888" s="270"/>
      <c r="W888" s="270"/>
      <c r="X888" s="270"/>
      <c r="Y888" s="270"/>
      <c r="Z888" s="270"/>
    </row>
    <row r="889" ht="15.75" customHeight="1">
      <c r="A889" s="270"/>
      <c r="B889" s="270"/>
      <c r="C889" s="270"/>
      <c r="D889" s="270"/>
      <c r="E889" s="270"/>
      <c r="F889" s="270"/>
      <c r="G889" s="270"/>
      <c r="H889" s="270"/>
      <c r="I889" s="270"/>
      <c r="J889" s="270"/>
      <c r="K889" s="270"/>
      <c r="L889" s="270"/>
      <c r="M889" s="270"/>
      <c r="N889" s="270"/>
      <c r="O889" s="270"/>
      <c r="P889" s="270"/>
      <c r="Q889" s="270"/>
      <c r="R889" s="270"/>
      <c r="S889" s="270"/>
      <c r="T889" s="270"/>
      <c r="U889" s="270"/>
      <c r="V889" s="270"/>
      <c r="W889" s="270"/>
      <c r="X889" s="270"/>
      <c r="Y889" s="270"/>
      <c r="Z889" s="270"/>
    </row>
    <row r="890" ht="15.75" customHeight="1">
      <c r="A890" s="270"/>
      <c r="B890" s="270"/>
      <c r="C890" s="270"/>
      <c r="D890" s="270"/>
      <c r="E890" s="270"/>
      <c r="F890" s="270"/>
      <c r="G890" s="270"/>
      <c r="H890" s="270"/>
      <c r="I890" s="270"/>
      <c r="J890" s="270"/>
      <c r="K890" s="270"/>
      <c r="L890" s="270"/>
      <c r="M890" s="270"/>
      <c r="N890" s="270"/>
      <c r="O890" s="270"/>
      <c r="P890" s="270"/>
      <c r="Q890" s="270"/>
      <c r="R890" s="270"/>
      <c r="S890" s="270"/>
      <c r="T890" s="270"/>
      <c r="U890" s="270"/>
      <c r="V890" s="270"/>
      <c r="W890" s="270"/>
      <c r="X890" s="270"/>
      <c r="Y890" s="270"/>
      <c r="Z890" s="270"/>
    </row>
    <row r="891" ht="15.75" customHeight="1">
      <c r="A891" s="270"/>
      <c r="B891" s="270"/>
      <c r="C891" s="270"/>
      <c r="D891" s="270"/>
      <c r="E891" s="270"/>
      <c r="F891" s="270"/>
      <c r="G891" s="270"/>
      <c r="H891" s="270"/>
      <c r="I891" s="270"/>
      <c r="J891" s="270"/>
      <c r="K891" s="270"/>
      <c r="L891" s="270"/>
      <c r="M891" s="270"/>
      <c r="N891" s="270"/>
      <c r="O891" s="270"/>
      <c r="P891" s="270"/>
      <c r="Q891" s="270"/>
      <c r="R891" s="270"/>
      <c r="S891" s="270"/>
      <c r="T891" s="270"/>
      <c r="U891" s="270"/>
      <c r="V891" s="270"/>
      <c r="W891" s="270"/>
      <c r="X891" s="270"/>
      <c r="Y891" s="270"/>
      <c r="Z891" s="270"/>
    </row>
    <row r="892" ht="15.75" customHeight="1">
      <c r="A892" s="270"/>
      <c r="B892" s="270"/>
      <c r="C892" s="270"/>
      <c r="D892" s="270"/>
      <c r="E892" s="270"/>
      <c r="F892" s="270"/>
      <c r="G892" s="270"/>
      <c r="H892" s="270"/>
      <c r="I892" s="270"/>
      <c r="J892" s="270"/>
      <c r="K892" s="270"/>
      <c r="L892" s="270"/>
      <c r="M892" s="270"/>
      <c r="N892" s="270"/>
      <c r="O892" s="270"/>
      <c r="P892" s="270"/>
      <c r="Q892" s="270"/>
      <c r="R892" s="270"/>
      <c r="S892" s="270"/>
      <c r="T892" s="270"/>
      <c r="U892" s="270"/>
      <c r="V892" s="270"/>
      <c r="W892" s="270"/>
      <c r="X892" s="270"/>
      <c r="Y892" s="270"/>
      <c r="Z892" s="270"/>
    </row>
    <row r="893" ht="15.75" customHeight="1">
      <c r="A893" s="270"/>
      <c r="B893" s="270"/>
      <c r="C893" s="270"/>
      <c r="D893" s="270"/>
      <c r="E893" s="270"/>
      <c r="F893" s="270"/>
      <c r="G893" s="270"/>
      <c r="H893" s="270"/>
      <c r="I893" s="270"/>
      <c r="J893" s="270"/>
      <c r="K893" s="270"/>
      <c r="L893" s="270"/>
      <c r="M893" s="270"/>
      <c r="N893" s="270"/>
      <c r="O893" s="270"/>
      <c r="P893" s="270"/>
      <c r="Q893" s="270"/>
      <c r="R893" s="270"/>
      <c r="S893" s="270"/>
      <c r="T893" s="270"/>
      <c r="U893" s="270"/>
      <c r="V893" s="270"/>
      <c r="W893" s="270"/>
      <c r="X893" s="270"/>
      <c r="Y893" s="270"/>
      <c r="Z893" s="270"/>
    </row>
    <row r="894" ht="15.75" customHeight="1">
      <c r="A894" s="270"/>
      <c r="B894" s="270"/>
      <c r="C894" s="270"/>
      <c r="D894" s="270"/>
      <c r="E894" s="270"/>
      <c r="F894" s="270"/>
      <c r="G894" s="270"/>
      <c r="H894" s="270"/>
      <c r="I894" s="270"/>
      <c r="J894" s="270"/>
      <c r="K894" s="270"/>
      <c r="L894" s="270"/>
      <c r="M894" s="270"/>
      <c r="N894" s="270"/>
      <c r="O894" s="270"/>
      <c r="P894" s="270"/>
      <c r="Q894" s="270"/>
      <c r="R894" s="270"/>
      <c r="S894" s="270"/>
      <c r="T894" s="270"/>
      <c r="U894" s="270"/>
      <c r="V894" s="270"/>
      <c r="W894" s="270"/>
      <c r="X894" s="270"/>
      <c r="Y894" s="270"/>
      <c r="Z894" s="270"/>
    </row>
    <row r="895" ht="15.75" customHeight="1">
      <c r="A895" s="270"/>
      <c r="B895" s="270"/>
      <c r="C895" s="270"/>
      <c r="D895" s="270"/>
      <c r="E895" s="270"/>
      <c r="F895" s="270"/>
      <c r="G895" s="270"/>
      <c r="H895" s="270"/>
      <c r="I895" s="270"/>
      <c r="J895" s="270"/>
      <c r="K895" s="270"/>
      <c r="L895" s="270"/>
      <c r="M895" s="270"/>
      <c r="N895" s="270"/>
      <c r="O895" s="270"/>
      <c r="P895" s="270"/>
      <c r="Q895" s="270"/>
      <c r="R895" s="270"/>
      <c r="S895" s="270"/>
      <c r="T895" s="270"/>
      <c r="U895" s="270"/>
      <c r="V895" s="270"/>
      <c r="W895" s="270"/>
      <c r="X895" s="270"/>
      <c r="Y895" s="270"/>
      <c r="Z895" s="270"/>
    </row>
    <row r="896" ht="15.75" customHeight="1">
      <c r="A896" s="270"/>
      <c r="B896" s="270"/>
      <c r="C896" s="270"/>
      <c r="D896" s="270"/>
      <c r="E896" s="270"/>
      <c r="F896" s="270"/>
      <c r="G896" s="270"/>
      <c r="H896" s="270"/>
      <c r="I896" s="270"/>
      <c r="J896" s="270"/>
      <c r="K896" s="270"/>
      <c r="L896" s="270"/>
      <c r="M896" s="270"/>
      <c r="N896" s="270"/>
      <c r="O896" s="270"/>
      <c r="P896" s="270"/>
      <c r="Q896" s="270"/>
      <c r="R896" s="270"/>
      <c r="S896" s="270"/>
      <c r="T896" s="270"/>
      <c r="U896" s="270"/>
      <c r="V896" s="270"/>
      <c r="W896" s="270"/>
      <c r="X896" s="270"/>
      <c r="Y896" s="270"/>
      <c r="Z896" s="270"/>
    </row>
    <row r="897" ht="15.75" customHeight="1">
      <c r="A897" s="270"/>
      <c r="B897" s="270"/>
      <c r="C897" s="270"/>
      <c r="D897" s="270"/>
      <c r="E897" s="270"/>
      <c r="F897" s="270"/>
      <c r="G897" s="270"/>
      <c r="H897" s="270"/>
      <c r="I897" s="270"/>
      <c r="J897" s="270"/>
      <c r="K897" s="270"/>
      <c r="L897" s="270"/>
      <c r="M897" s="270"/>
      <c r="N897" s="270"/>
      <c r="O897" s="270"/>
      <c r="P897" s="270"/>
      <c r="Q897" s="270"/>
      <c r="R897" s="270"/>
      <c r="S897" s="270"/>
      <c r="T897" s="270"/>
      <c r="U897" s="270"/>
      <c r="V897" s="270"/>
      <c r="W897" s="270"/>
      <c r="X897" s="270"/>
      <c r="Y897" s="270"/>
      <c r="Z897" s="270"/>
    </row>
    <row r="898" ht="15.75" customHeight="1">
      <c r="A898" s="270"/>
      <c r="B898" s="270"/>
      <c r="C898" s="270"/>
      <c r="D898" s="270"/>
      <c r="E898" s="270"/>
      <c r="F898" s="270"/>
      <c r="G898" s="270"/>
      <c r="H898" s="270"/>
      <c r="I898" s="270"/>
      <c r="J898" s="270"/>
      <c r="K898" s="270"/>
      <c r="L898" s="270"/>
      <c r="M898" s="270"/>
      <c r="N898" s="270"/>
      <c r="O898" s="270"/>
      <c r="P898" s="270"/>
      <c r="Q898" s="270"/>
      <c r="R898" s="270"/>
      <c r="S898" s="270"/>
      <c r="T898" s="270"/>
      <c r="U898" s="270"/>
      <c r="V898" s="270"/>
      <c r="W898" s="270"/>
      <c r="X898" s="270"/>
      <c r="Y898" s="270"/>
      <c r="Z898" s="270"/>
    </row>
    <row r="899" ht="15.75" customHeight="1">
      <c r="A899" s="270"/>
      <c r="B899" s="270"/>
      <c r="C899" s="270"/>
      <c r="D899" s="270"/>
      <c r="E899" s="270"/>
      <c r="F899" s="270"/>
      <c r="G899" s="270"/>
      <c r="H899" s="270"/>
      <c r="I899" s="270"/>
      <c r="J899" s="270"/>
      <c r="K899" s="270"/>
      <c r="L899" s="270"/>
      <c r="M899" s="270"/>
      <c r="N899" s="270"/>
      <c r="O899" s="270"/>
      <c r="P899" s="270"/>
      <c r="Q899" s="270"/>
      <c r="R899" s="270"/>
      <c r="S899" s="270"/>
      <c r="T899" s="270"/>
      <c r="U899" s="270"/>
      <c r="V899" s="270"/>
      <c r="W899" s="270"/>
      <c r="X899" s="270"/>
      <c r="Y899" s="270"/>
      <c r="Z899" s="270"/>
    </row>
    <row r="900" ht="15.75" customHeight="1">
      <c r="A900" s="270"/>
      <c r="B900" s="270"/>
      <c r="C900" s="270"/>
      <c r="D900" s="270"/>
      <c r="E900" s="270"/>
      <c r="F900" s="270"/>
      <c r="G900" s="270"/>
      <c r="H900" s="270"/>
      <c r="I900" s="270"/>
      <c r="J900" s="270"/>
      <c r="K900" s="270"/>
      <c r="L900" s="270"/>
      <c r="M900" s="270"/>
      <c r="N900" s="270"/>
      <c r="O900" s="270"/>
      <c r="P900" s="270"/>
      <c r="Q900" s="270"/>
      <c r="R900" s="270"/>
      <c r="S900" s="270"/>
      <c r="T900" s="270"/>
      <c r="U900" s="270"/>
      <c r="V900" s="270"/>
      <c r="W900" s="270"/>
      <c r="X900" s="270"/>
      <c r="Y900" s="270"/>
      <c r="Z900" s="270"/>
    </row>
    <row r="901" ht="15.75" customHeight="1">
      <c r="A901" s="270"/>
      <c r="B901" s="270"/>
      <c r="C901" s="270"/>
      <c r="D901" s="270"/>
      <c r="E901" s="270"/>
      <c r="F901" s="270"/>
      <c r="G901" s="270"/>
      <c r="H901" s="270"/>
      <c r="I901" s="270"/>
      <c r="J901" s="270"/>
      <c r="K901" s="270"/>
      <c r="L901" s="270"/>
      <c r="M901" s="270"/>
      <c r="N901" s="270"/>
      <c r="O901" s="270"/>
      <c r="P901" s="270"/>
      <c r="Q901" s="270"/>
      <c r="R901" s="270"/>
      <c r="S901" s="270"/>
      <c r="T901" s="270"/>
      <c r="U901" s="270"/>
      <c r="V901" s="270"/>
      <c r="W901" s="270"/>
      <c r="X901" s="270"/>
      <c r="Y901" s="270"/>
      <c r="Z901" s="270"/>
    </row>
    <row r="902" ht="15.75" customHeight="1">
      <c r="A902" s="270"/>
      <c r="B902" s="270"/>
      <c r="C902" s="270"/>
      <c r="D902" s="270"/>
      <c r="E902" s="270"/>
      <c r="F902" s="270"/>
      <c r="G902" s="270"/>
      <c r="H902" s="270"/>
      <c r="I902" s="270"/>
      <c r="J902" s="270"/>
      <c r="K902" s="270"/>
      <c r="L902" s="270"/>
      <c r="M902" s="270"/>
      <c r="N902" s="270"/>
      <c r="O902" s="270"/>
      <c r="P902" s="270"/>
      <c r="Q902" s="270"/>
      <c r="R902" s="270"/>
      <c r="S902" s="270"/>
      <c r="T902" s="270"/>
      <c r="U902" s="270"/>
      <c r="V902" s="270"/>
      <c r="W902" s="270"/>
      <c r="X902" s="270"/>
      <c r="Y902" s="270"/>
      <c r="Z902" s="270"/>
    </row>
    <row r="903" ht="15.75" customHeight="1">
      <c r="A903" s="270"/>
      <c r="B903" s="270"/>
      <c r="C903" s="270"/>
      <c r="D903" s="270"/>
      <c r="E903" s="270"/>
      <c r="F903" s="270"/>
      <c r="G903" s="270"/>
      <c r="H903" s="270"/>
      <c r="I903" s="270"/>
      <c r="J903" s="270"/>
      <c r="K903" s="270"/>
      <c r="L903" s="270"/>
      <c r="M903" s="270"/>
      <c r="N903" s="270"/>
      <c r="O903" s="270"/>
      <c r="P903" s="270"/>
      <c r="Q903" s="270"/>
      <c r="R903" s="270"/>
      <c r="S903" s="270"/>
      <c r="T903" s="270"/>
      <c r="U903" s="270"/>
      <c r="V903" s="270"/>
      <c r="W903" s="270"/>
      <c r="X903" s="270"/>
      <c r="Y903" s="270"/>
      <c r="Z903" s="270"/>
    </row>
    <row r="904" ht="15.75" customHeight="1">
      <c r="A904" s="270"/>
      <c r="B904" s="270"/>
      <c r="C904" s="270"/>
      <c r="D904" s="270"/>
      <c r="E904" s="270"/>
      <c r="F904" s="270"/>
      <c r="G904" s="270"/>
      <c r="H904" s="270"/>
      <c r="I904" s="270"/>
      <c r="J904" s="270"/>
      <c r="K904" s="270"/>
      <c r="L904" s="270"/>
      <c r="M904" s="270"/>
      <c r="N904" s="270"/>
      <c r="O904" s="270"/>
      <c r="P904" s="270"/>
      <c r="Q904" s="270"/>
      <c r="R904" s="270"/>
      <c r="S904" s="270"/>
      <c r="T904" s="270"/>
      <c r="U904" s="270"/>
      <c r="V904" s="270"/>
      <c r="W904" s="270"/>
      <c r="X904" s="270"/>
      <c r="Y904" s="270"/>
      <c r="Z904" s="270"/>
    </row>
    <row r="905" ht="15.75" customHeight="1">
      <c r="A905" s="270"/>
      <c r="B905" s="270"/>
      <c r="C905" s="270"/>
      <c r="D905" s="270"/>
      <c r="E905" s="270"/>
      <c r="F905" s="270"/>
      <c r="G905" s="270"/>
      <c r="H905" s="270"/>
      <c r="I905" s="270"/>
      <c r="J905" s="270"/>
      <c r="K905" s="270"/>
      <c r="L905" s="270"/>
      <c r="M905" s="270"/>
      <c r="N905" s="270"/>
      <c r="O905" s="270"/>
      <c r="P905" s="270"/>
      <c r="Q905" s="270"/>
      <c r="R905" s="270"/>
      <c r="S905" s="270"/>
      <c r="T905" s="270"/>
      <c r="U905" s="270"/>
      <c r="V905" s="270"/>
      <c r="W905" s="270"/>
      <c r="X905" s="270"/>
      <c r="Y905" s="270"/>
      <c r="Z905" s="270"/>
    </row>
    <row r="906" ht="15.75" customHeight="1">
      <c r="A906" s="270"/>
      <c r="B906" s="270"/>
      <c r="C906" s="270"/>
      <c r="D906" s="270"/>
      <c r="E906" s="270"/>
      <c r="F906" s="270"/>
      <c r="G906" s="270"/>
      <c r="H906" s="270"/>
      <c r="I906" s="270"/>
      <c r="J906" s="270"/>
      <c r="K906" s="270"/>
      <c r="L906" s="270"/>
      <c r="M906" s="270"/>
      <c r="N906" s="270"/>
      <c r="O906" s="270"/>
      <c r="P906" s="270"/>
      <c r="Q906" s="270"/>
      <c r="R906" s="270"/>
      <c r="S906" s="270"/>
      <c r="T906" s="270"/>
      <c r="U906" s="270"/>
      <c r="V906" s="270"/>
      <c r="W906" s="270"/>
      <c r="X906" s="270"/>
      <c r="Y906" s="270"/>
      <c r="Z906" s="270"/>
    </row>
    <row r="907" ht="15.75" customHeight="1">
      <c r="A907" s="270"/>
      <c r="B907" s="270"/>
      <c r="C907" s="270"/>
      <c r="D907" s="270"/>
      <c r="E907" s="270"/>
      <c r="F907" s="270"/>
      <c r="G907" s="270"/>
      <c r="H907" s="270"/>
      <c r="I907" s="270"/>
      <c r="J907" s="270"/>
      <c r="K907" s="270"/>
      <c r="L907" s="270"/>
      <c r="M907" s="270"/>
      <c r="N907" s="270"/>
      <c r="O907" s="270"/>
      <c r="P907" s="270"/>
      <c r="Q907" s="270"/>
      <c r="R907" s="270"/>
      <c r="S907" s="270"/>
      <c r="T907" s="270"/>
      <c r="U907" s="270"/>
      <c r="V907" s="270"/>
      <c r="W907" s="270"/>
      <c r="X907" s="270"/>
      <c r="Y907" s="270"/>
      <c r="Z907" s="270"/>
    </row>
    <row r="908" ht="15.75" customHeight="1">
      <c r="A908" s="270"/>
      <c r="B908" s="270"/>
      <c r="C908" s="270"/>
      <c r="D908" s="270"/>
      <c r="E908" s="270"/>
      <c r="F908" s="270"/>
      <c r="G908" s="270"/>
      <c r="H908" s="270"/>
      <c r="I908" s="270"/>
      <c r="J908" s="270"/>
      <c r="K908" s="270"/>
      <c r="L908" s="270"/>
      <c r="M908" s="270"/>
      <c r="N908" s="270"/>
      <c r="O908" s="270"/>
      <c r="P908" s="270"/>
      <c r="Q908" s="270"/>
      <c r="R908" s="270"/>
      <c r="S908" s="270"/>
      <c r="T908" s="270"/>
      <c r="U908" s="270"/>
      <c r="V908" s="270"/>
      <c r="W908" s="270"/>
      <c r="X908" s="270"/>
      <c r="Y908" s="270"/>
      <c r="Z908" s="270"/>
    </row>
    <row r="909" ht="15.75" customHeight="1">
      <c r="A909" s="270"/>
      <c r="B909" s="270"/>
      <c r="C909" s="270"/>
      <c r="D909" s="270"/>
      <c r="E909" s="270"/>
      <c r="F909" s="270"/>
      <c r="G909" s="270"/>
      <c r="H909" s="270"/>
      <c r="I909" s="270"/>
      <c r="J909" s="270"/>
      <c r="K909" s="270"/>
      <c r="L909" s="270"/>
      <c r="M909" s="270"/>
      <c r="N909" s="270"/>
      <c r="O909" s="270"/>
      <c r="P909" s="270"/>
      <c r="Q909" s="270"/>
      <c r="R909" s="270"/>
      <c r="S909" s="270"/>
      <c r="T909" s="270"/>
      <c r="U909" s="270"/>
      <c r="V909" s="270"/>
      <c r="W909" s="270"/>
      <c r="X909" s="270"/>
      <c r="Y909" s="270"/>
      <c r="Z909" s="270"/>
    </row>
    <row r="910" ht="15.75" customHeight="1">
      <c r="A910" s="270"/>
      <c r="B910" s="270"/>
      <c r="C910" s="270"/>
      <c r="D910" s="270"/>
      <c r="E910" s="270"/>
      <c r="F910" s="270"/>
      <c r="G910" s="270"/>
      <c r="H910" s="270"/>
      <c r="I910" s="270"/>
      <c r="J910" s="270"/>
      <c r="K910" s="270"/>
      <c r="L910" s="270"/>
      <c r="M910" s="270"/>
      <c r="N910" s="270"/>
      <c r="O910" s="270"/>
      <c r="P910" s="270"/>
      <c r="Q910" s="270"/>
      <c r="R910" s="270"/>
      <c r="S910" s="270"/>
      <c r="T910" s="270"/>
      <c r="U910" s="270"/>
      <c r="V910" s="270"/>
      <c r="W910" s="270"/>
      <c r="X910" s="270"/>
      <c r="Y910" s="270"/>
      <c r="Z910" s="270"/>
    </row>
    <row r="911" ht="15.75" customHeight="1">
      <c r="A911" s="270"/>
      <c r="B911" s="270"/>
      <c r="C911" s="270"/>
      <c r="D911" s="270"/>
      <c r="E911" s="270"/>
      <c r="F911" s="270"/>
      <c r="G911" s="270"/>
      <c r="H911" s="270"/>
      <c r="I911" s="270"/>
      <c r="J911" s="270"/>
      <c r="K911" s="270"/>
      <c r="L911" s="270"/>
      <c r="M911" s="270"/>
      <c r="N911" s="270"/>
      <c r="O911" s="270"/>
      <c r="P911" s="270"/>
      <c r="Q911" s="270"/>
      <c r="R911" s="270"/>
      <c r="S911" s="270"/>
      <c r="T911" s="270"/>
      <c r="U911" s="270"/>
      <c r="V911" s="270"/>
      <c r="W911" s="270"/>
      <c r="X911" s="270"/>
      <c r="Y911" s="270"/>
      <c r="Z911" s="270"/>
    </row>
    <row r="912" ht="15.75" customHeight="1">
      <c r="A912" s="270"/>
      <c r="B912" s="270"/>
      <c r="C912" s="270"/>
      <c r="D912" s="270"/>
      <c r="E912" s="270"/>
      <c r="F912" s="270"/>
      <c r="G912" s="270"/>
      <c r="H912" s="270"/>
      <c r="I912" s="270"/>
      <c r="J912" s="270"/>
      <c r="K912" s="270"/>
      <c r="L912" s="270"/>
      <c r="M912" s="270"/>
      <c r="N912" s="270"/>
      <c r="O912" s="270"/>
      <c r="P912" s="270"/>
      <c r="Q912" s="270"/>
      <c r="R912" s="270"/>
      <c r="S912" s="270"/>
      <c r="T912" s="270"/>
      <c r="U912" s="270"/>
      <c r="V912" s="270"/>
      <c r="W912" s="270"/>
      <c r="X912" s="270"/>
      <c r="Y912" s="270"/>
      <c r="Z912" s="270"/>
    </row>
    <row r="913" ht="15.75" customHeight="1">
      <c r="A913" s="270"/>
      <c r="B913" s="270"/>
      <c r="C913" s="270"/>
      <c r="D913" s="270"/>
      <c r="E913" s="270"/>
      <c r="F913" s="270"/>
      <c r="G913" s="270"/>
      <c r="H913" s="270"/>
      <c r="I913" s="270"/>
      <c r="J913" s="270"/>
      <c r="K913" s="270"/>
      <c r="L913" s="270"/>
      <c r="M913" s="270"/>
      <c r="N913" s="270"/>
      <c r="O913" s="270"/>
      <c r="P913" s="270"/>
      <c r="Q913" s="270"/>
      <c r="R913" s="270"/>
      <c r="S913" s="270"/>
      <c r="T913" s="270"/>
      <c r="U913" s="270"/>
      <c r="V913" s="270"/>
      <c r="W913" s="270"/>
      <c r="X913" s="270"/>
      <c r="Y913" s="270"/>
      <c r="Z913" s="270"/>
    </row>
    <row r="914" ht="15.75" customHeight="1">
      <c r="A914" s="270"/>
      <c r="B914" s="270"/>
      <c r="C914" s="270"/>
      <c r="D914" s="270"/>
      <c r="E914" s="270"/>
      <c r="F914" s="270"/>
      <c r="G914" s="270"/>
      <c r="H914" s="270"/>
      <c r="I914" s="270"/>
      <c r="J914" s="270"/>
      <c r="K914" s="270"/>
      <c r="L914" s="270"/>
      <c r="M914" s="270"/>
      <c r="N914" s="270"/>
      <c r="O914" s="270"/>
      <c r="P914" s="270"/>
      <c r="Q914" s="270"/>
      <c r="R914" s="270"/>
      <c r="S914" s="270"/>
      <c r="T914" s="270"/>
      <c r="U914" s="270"/>
      <c r="V914" s="270"/>
      <c r="W914" s="270"/>
      <c r="X914" s="270"/>
      <c r="Y914" s="270"/>
      <c r="Z914" s="270"/>
    </row>
    <row r="915" ht="15.75" customHeight="1">
      <c r="A915" s="270"/>
      <c r="B915" s="270"/>
      <c r="C915" s="270"/>
      <c r="D915" s="270"/>
      <c r="E915" s="270"/>
      <c r="F915" s="270"/>
      <c r="G915" s="270"/>
      <c r="H915" s="270"/>
      <c r="I915" s="270"/>
      <c r="J915" s="270"/>
      <c r="K915" s="270"/>
      <c r="L915" s="270"/>
      <c r="M915" s="270"/>
      <c r="N915" s="270"/>
      <c r="O915" s="270"/>
      <c r="P915" s="270"/>
      <c r="Q915" s="270"/>
      <c r="R915" s="270"/>
      <c r="S915" s="270"/>
      <c r="T915" s="270"/>
      <c r="U915" s="270"/>
      <c r="V915" s="270"/>
      <c r="W915" s="270"/>
      <c r="X915" s="270"/>
      <c r="Y915" s="270"/>
      <c r="Z915" s="270"/>
    </row>
    <row r="916" ht="15.75" customHeight="1">
      <c r="A916" s="270"/>
      <c r="B916" s="270"/>
      <c r="C916" s="270"/>
      <c r="D916" s="270"/>
      <c r="E916" s="270"/>
      <c r="F916" s="270"/>
      <c r="G916" s="270"/>
      <c r="H916" s="270"/>
      <c r="I916" s="270"/>
      <c r="J916" s="270"/>
      <c r="K916" s="270"/>
      <c r="L916" s="270"/>
      <c r="M916" s="270"/>
      <c r="N916" s="270"/>
      <c r="O916" s="270"/>
      <c r="P916" s="270"/>
      <c r="Q916" s="270"/>
      <c r="R916" s="270"/>
      <c r="S916" s="270"/>
      <c r="T916" s="270"/>
      <c r="U916" s="270"/>
      <c r="V916" s="270"/>
      <c r="W916" s="270"/>
      <c r="X916" s="270"/>
      <c r="Y916" s="270"/>
      <c r="Z916" s="270"/>
    </row>
    <row r="917" ht="15.75" customHeight="1">
      <c r="A917" s="270"/>
      <c r="B917" s="270"/>
      <c r="C917" s="270"/>
      <c r="D917" s="270"/>
      <c r="E917" s="270"/>
      <c r="F917" s="270"/>
      <c r="G917" s="270"/>
      <c r="H917" s="270"/>
      <c r="I917" s="270"/>
      <c r="J917" s="270"/>
      <c r="K917" s="270"/>
      <c r="L917" s="270"/>
      <c r="M917" s="270"/>
      <c r="N917" s="270"/>
      <c r="O917" s="270"/>
      <c r="P917" s="270"/>
      <c r="Q917" s="270"/>
      <c r="R917" s="270"/>
      <c r="S917" s="270"/>
      <c r="T917" s="270"/>
      <c r="U917" s="270"/>
      <c r="V917" s="270"/>
      <c r="W917" s="270"/>
      <c r="X917" s="270"/>
      <c r="Y917" s="270"/>
      <c r="Z917" s="270"/>
    </row>
    <row r="918" ht="15.75" customHeight="1">
      <c r="A918" s="270"/>
      <c r="B918" s="270"/>
      <c r="C918" s="270"/>
      <c r="D918" s="270"/>
      <c r="E918" s="270"/>
      <c r="F918" s="270"/>
      <c r="G918" s="270"/>
      <c r="H918" s="270"/>
      <c r="I918" s="270"/>
      <c r="J918" s="270"/>
      <c r="K918" s="270"/>
      <c r="L918" s="270"/>
      <c r="M918" s="270"/>
      <c r="N918" s="270"/>
      <c r="O918" s="270"/>
      <c r="P918" s="270"/>
      <c r="Q918" s="270"/>
      <c r="R918" s="270"/>
      <c r="S918" s="270"/>
      <c r="T918" s="270"/>
      <c r="U918" s="270"/>
      <c r="V918" s="270"/>
      <c r="W918" s="270"/>
      <c r="X918" s="270"/>
      <c r="Y918" s="270"/>
      <c r="Z918" s="270"/>
    </row>
    <row r="919" ht="15.75" customHeight="1">
      <c r="A919" s="270"/>
      <c r="B919" s="270"/>
      <c r="C919" s="270"/>
      <c r="D919" s="270"/>
      <c r="E919" s="270"/>
      <c r="F919" s="270"/>
      <c r="G919" s="270"/>
      <c r="H919" s="270"/>
      <c r="I919" s="270"/>
      <c r="J919" s="270"/>
      <c r="K919" s="270"/>
      <c r="L919" s="270"/>
      <c r="M919" s="270"/>
      <c r="N919" s="270"/>
      <c r="O919" s="270"/>
      <c r="P919" s="270"/>
      <c r="Q919" s="270"/>
      <c r="R919" s="270"/>
      <c r="S919" s="270"/>
      <c r="T919" s="270"/>
      <c r="U919" s="270"/>
      <c r="V919" s="270"/>
      <c r="W919" s="270"/>
      <c r="X919" s="270"/>
      <c r="Y919" s="270"/>
      <c r="Z919" s="270"/>
    </row>
    <row r="920" ht="15.75" customHeight="1">
      <c r="A920" s="270"/>
      <c r="B920" s="270"/>
      <c r="C920" s="270"/>
      <c r="D920" s="270"/>
      <c r="E920" s="270"/>
      <c r="F920" s="270"/>
      <c r="G920" s="270"/>
      <c r="H920" s="270"/>
      <c r="I920" s="270"/>
      <c r="J920" s="270"/>
      <c r="K920" s="270"/>
      <c r="L920" s="270"/>
      <c r="M920" s="270"/>
      <c r="N920" s="270"/>
      <c r="O920" s="270"/>
      <c r="P920" s="270"/>
      <c r="Q920" s="270"/>
      <c r="R920" s="270"/>
      <c r="S920" s="270"/>
      <c r="T920" s="270"/>
      <c r="U920" s="270"/>
      <c r="V920" s="270"/>
      <c r="W920" s="270"/>
      <c r="X920" s="270"/>
      <c r="Y920" s="270"/>
      <c r="Z920" s="270"/>
    </row>
    <row r="921" ht="15.75" customHeight="1">
      <c r="A921" s="270"/>
      <c r="B921" s="270"/>
      <c r="C921" s="270"/>
      <c r="D921" s="270"/>
      <c r="E921" s="270"/>
      <c r="F921" s="270"/>
      <c r="G921" s="270"/>
      <c r="H921" s="270"/>
      <c r="I921" s="270"/>
      <c r="J921" s="270"/>
      <c r="K921" s="270"/>
      <c r="L921" s="270"/>
      <c r="M921" s="270"/>
      <c r="N921" s="270"/>
      <c r="O921" s="270"/>
      <c r="P921" s="270"/>
      <c r="Q921" s="270"/>
      <c r="R921" s="270"/>
      <c r="S921" s="270"/>
      <c r="T921" s="270"/>
      <c r="U921" s="270"/>
      <c r="V921" s="270"/>
      <c r="W921" s="270"/>
      <c r="X921" s="270"/>
      <c r="Y921" s="270"/>
      <c r="Z921" s="270"/>
    </row>
    <row r="922" ht="15.75" customHeight="1">
      <c r="A922" s="270"/>
      <c r="B922" s="270"/>
      <c r="C922" s="270"/>
      <c r="D922" s="270"/>
      <c r="E922" s="270"/>
      <c r="F922" s="270"/>
      <c r="G922" s="270"/>
      <c r="H922" s="270"/>
      <c r="I922" s="270"/>
      <c r="J922" s="270"/>
      <c r="K922" s="270"/>
      <c r="L922" s="270"/>
      <c r="M922" s="270"/>
      <c r="N922" s="270"/>
      <c r="O922" s="270"/>
      <c r="P922" s="270"/>
      <c r="Q922" s="270"/>
      <c r="R922" s="270"/>
      <c r="S922" s="270"/>
      <c r="T922" s="270"/>
      <c r="U922" s="270"/>
      <c r="V922" s="270"/>
      <c r="W922" s="270"/>
      <c r="X922" s="270"/>
      <c r="Y922" s="270"/>
      <c r="Z922" s="270"/>
    </row>
    <row r="923" ht="15.75" customHeight="1">
      <c r="A923" s="270"/>
      <c r="B923" s="270"/>
      <c r="C923" s="270"/>
      <c r="D923" s="270"/>
      <c r="E923" s="270"/>
      <c r="F923" s="270"/>
      <c r="G923" s="270"/>
      <c r="H923" s="270"/>
      <c r="I923" s="270"/>
      <c r="J923" s="270"/>
      <c r="K923" s="270"/>
      <c r="L923" s="270"/>
      <c r="M923" s="270"/>
      <c r="N923" s="270"/>
      <c r="O923" s="270"/>
      <c r="P923" s="270"/>
      <c r="Q923" s="270"/>
      <c r="R923" s="270"/>
      <c r="S923" s="270"/>
      <c r="T923" s="270"/>
      <c r="U923" s="270"/>
      <c r="V923" s="270"/>
      <c r="W923" s="270"/>
      <c r="X923" s="270"/>
      <c r="Y923" s="270"/>
      <c r="Z923" s="270"/>
    </row>
    <row r="924" ht="15.75" customHeight="1">
      <c r="A924" s="270"/>
      <c r="B924" s="270"/>
      <c r="C924" s="270"/>
      <c r="D924" s="270"/>
      <c r="E924" s="270"/>
      <c r="F924" s="270"/>
      <c r="G924" s="270"/>
      <c r="H924" s="270"/>
      <c r="I924" s="270"/>
      <c r="J924" s="270"/>
      <c r="K924" s="270"/>
      <c r="L924" s="270"/>
      <c r="M924" s="270"/>
      <c r="N924" s="270"/>
      <c r="O924" s="270"/>
      <c r="P924" s="270"/>
      <c r="Q924" s="270"/>
      <c r="R924" s="270"/>
      <c r="S924" s="270"/>
      <c r="T924" s="270"/>
      <c r="U924" s="270"/>
      <c r="V924" s="270"/>
      <c r="W924" s="270"/>
      <c r="X924" s="270"/>
      <c r="Y924" s="270"/>
      <c r="Z924" s="270"/>
    </row>
    <row r="925" ht="15.75" customHeight="1">
      <c r="A925" s="270"/>
      <c r="B925" s="270"/>
      <c r="C925" s="270"/>
      <c r="D925" s="270"/>
      <c r="E925" s="270"/>
      <c r="F925" s="270"/>
      <c r="G925" s="270"/>
      <c r="H925" s="270"/>
      <c r="I925" s="270"/>
      <c r="J925" s="270"/>
      <c r="K925" s="270"/>
      <c r="L925" s="270"/>
      <c r="M925" s="270"/>
      <c r="N925" s="270"/>
      <c r="O925" s="270"/>
      <c r="P925" s="270"/>
      <c r="Q925" s="270"/>
      <c r="R925" s="270"/>
      <c r="S925" s="270"/>
      <c r="T925" s="270"/>
      <c r="U925" s="270"/>
      <c r="V925" s="270"/>
      <c r="W925" s="270"/>
      <c r="X925" s="270"/>
      <c r="Y925" s="270"/>
      <c r="Z925" s="270"/>
    </row>
    <row r="926" ht="15.75" customHeight="1">
      <c r="A926" s="270"/>
      <c r="B926" s="270"/>
      <c r="C926" s="270"/>
      <c r="D926" s="270"/>
      <c r="E926" s="270"/>
      <c r="F926" s="270"/>
      <c r="G926" s="270"/>
      <c r="H926" s="270"/>
      <c r="I926" s="270"/>
      <c r="J926" s="270"/>
      <c r="K926" s="270"/>
      <c r="L926" s="270"/>
      <c r="M926" s="270"/>
      <c r="N926" s="270"/>
      <c r="O926" s="270"/>
      <c r="P926" s="270"/>
      <c r="Q926" s="270"/>
      <c r="R926" s="270"/>
      <c r="S926" s="270"/>
      <c r="T926" s="270"/>
      <c r="U926" s="270"/>
      <c r="V926" s="270"/>
      <c r="W926" s="270"/>
      <c r="X926" s="270"/>
      <c r="Y926" s="270"/>
      <c r="Z926" s="270"/>
    </row>
    <row r="927" ht="15.75" customHeight="1">
      <c r="A927" s="270"/>
      <c r="B927" s="270"/>
      <c r="C927" s="270"/>
      <c r="D927" s="270"/>
      <c r="E927" s="270"/>
      <c r="F927" s="270"/>
      <c r="G927" s="270"/>
      <c r="H927" s="270"/>
      <c r="I927" s="270"/>
      <c r="J927" s="270"/>
      <c r="K927" s="270"/>
      <c r="L927" s="270"/>
      <c r="M927" s="270"/>
      <c r="N927" s="270"/>
      <c r="O927" s="270"/>
      <c r="P927" s="270"/>
      <c r="Q927" s="270"/>
      <c r="R927" s="270"/>
      <c r="S927" s="270"/>
      <c r="T927" s="270"/>
      <c r="U927" s="270"/>
      <c r="V927" s="270"/>
      <c r="W927" s="270"/>
      <c r="X927" s="270"/>
      <c r="Y927" s="270"/>
      <c r="Z927" s="270"/>
    </row>
    <row r="928" ht="15.75" customHeight="1">
      <c r="A928" s="270"/>
      <c r="B928" s="270"/>
      <c r="C928" s="270"/>
      <c r="D928" s="270"/>
      <c r="E928" s="270"/>
      <c r="F928" s="270"/>
      <c r="G928" s="270"/>
      <c r="H928" s="270"/>
      <c r="I928" s="270"/>
      <c r="J928" s="270"/>
      <c r="K928" s="270"/>
      <c r="L928" s="270"/>
      <c r="M928" s="270"/>
      <c r="N928" s="270"/>
      <c r="O928" s="270"/>
      <c r="P928" s="270"/>
      <c r="Q928" s="270"/>
      <c r="R928" s="270"/>
      <c r="S928" s="270"/>
      <c r="T928" s="270"/>
      <c r="U928" s="270"/>
      <c r="V928" s="270"/>
      <c r="W928" s="270"/>
      <c r="X928" s="270"/>
      <c r="Y928" s="270"/>
      <c r="Z928" s="270"/>
    </row>
    <row r="929" ht="15.75" customHeight="1">
      <c r="A929" s="270"/>
      <c r="B929" s="270"/>
      <c r="C929" s="270"/>
      <c r="D929" s="270"/>
      <c r="E929" s="270"/>
      <c r="F929" s="270"/>
      <c r="G929" s="270"/>
      <c r="H929" s="270"/>
      <c r="I929" s="270"/>
      <c r="J929" s="270"/>
      <c r="K929" s="270"/>
      <c r="L929" s="270"/>
      <c r="M929" s="270"/>
      <c r="N929" s="270"/>
      <c r="O929" s="270"/>
      <c r="P929" s="270"/>
      <c r="Q929" s="270"/>
      <c r="R929" s="270"/>
      <c r="S929" s="270"/>
      <c r="T929" s="270"/>
      <c r="U929" s="270"/>
      <c r="V929" s="270"/>
      <c r="W929" s="270"/>
      <c r="X929" s="270"/>
      <c r="Y929" s="270"/>
      <c r="Z929" s="270"/>
    </row>
    <row r="930" ht="15.75" customHeight="1">
      <c r="A930" s="270"/>
      <c r="B930" s="270"/>
      <c r="C930" s="270"/>
      <c r="D930" s="270"/>
      <c r="E930" s="270"/>
      <c r="F930" s="270"/>
      <c r="G930" s="270"/>
      <c r="H930" s="270"/>
      <c r="I930" s="270"/>
      <c r="J930" s="270"/>
      <c r="K930" s="270"/>
      <c r="L930" s="270"/>
      <c r="M930" s="270"/>
      <c r="N930" s="270"/>
      <c r="O930" s="270"/>
      <c r="P930" s="270"/>
      <c r="Q930" s="270"/>
      <c r="R930" s="270"/>
      <c r="S930" s="270"/>
      <c r="T930" s="270"/>
      <c r="U930" s="270"/>
      <c r="V930" s="270"/>
      <c r="W930" s="270"/>
      <c r="X930" s="270"/>
      <c r="Y930" s="270"/>
      <c r="Z930" s="270"/>
    </row>
    <row r="931" ht="15.75" customHeight="1">
      <c r="A931" s="270"/>
      <c r="B931" s="270"/>
      <c r="C931" s="270"/>
      <c r="D931" s="270"/>
      <c r="E931" s="270"/>
      <c r="F931" s="270"/>
      <c r="G931" s="270"/>
      <c r="H931" s="270"/>
      <c r="I931" s="270"/>
      <c r="J931" s="270"/>
      <c r="K931" s="270"/>
      <c r="L931" s="270"/>
      <c r="M931" s="270"/>
      <c r="N931" s="270"/>
      <c r="O931" s="270"/>
      <c r="P931" s="270"/>
      <c r="Q931" s="270"/>
      <c r="R931" s="270"/>
      <c r="S931" s="270"/>
      <c r="T931" s="270"/>
      <c r="U931" s="270"/>
      <c r="V931" s="270"/>
      <c r="W931" s="270"/>
      <c r="X931" s="270"/>
      <c r="Y931" s="270"/>
      <c r="Z931" s="270"/>
    </row>
    <row r="932" ht="15.75" customHeight="1">
      <c r="A932" s="270"/>
      <c r="B932" s="270"/>
      <c r="C932" s="270"/>
      <c r="D932" s="270"/>
      <c r="E932" s="270"/>
      <c r="F932" s="270"/>
      <c r="G932" s="270"/>
      <c r="H932" s="270"/>
      <c r="I932" s="270"/>
      <c r="J932" s="270"/>
      <c r="K932" s="270"/>
      <c r="L932" s="270"/>
      <c r="M932" s="270"/>
      <c r="N932" s="270"/>
      <c r="O932" s="270"/>
      <c r="P932" s="270"/>
      <c r="Q932" s="270"/>
      <c r="R932" s="270"/>
      <c r="S932" s="270"/>
      <c r="T932" s="270"/>
      <c r="U932" s="270"/>
      <c r="V932" s="270"/>
      <c r="W932" s="270"/>
      <c r="X932" s="270"/>
      <c r="Y932" s="270"/>
      <c r="Z932" s="270"/>
    </row>
    <row r="933" ht="15.75" customHeight="1">
      <c r="A933" s="270"/>
      <c r="B933" s="270"/>
      <c r="C933" s="270"/>
      <c r="D933" s="270"/>
      <c r="E933" s="270"/>
      <c r="F933" s="270"/>
      <c r="G933" s="270"/>
      <c r="H933" s="270"/>
      <c r="I933" s="270"/>
      <c r="J933" s="270"/>
      <c r="K933" s="270"/>
      <c r="L933" s="270"/>
      <c r="M933" s="270"/>
      <c r="N933" s="270"/>
      <c r="O933" s="270"/>
      <c r="P933" s="270"/>
      <c r="Q933" s="270"/>
      <c r="R933" s="270"/>
      <c r="S933" s="270"/>
      <c r="T933" s="270"/>
      <c r="U933" s="270"/>
      <c r="V933" s="270"/>
      <c r="W933" s="270"/>
      <c r="X933" s="270"/>
      <c r="Y933" s="270"/>
      <c r="Z933" s="270"/>
    </row>
    <row r="934" ht="15.75" customHeight="1">
      <c r="A934" s="270"/>
      <c r="B934" s="270"/>
      <c r="C934" s="270"/>
      <c r="D934" s="270"/>
      <c r="E934" s="270"/>
      <c r="F934" s="270"/>
      <c r="G934" s="270"/>
      <c r="H934" s="270"/>
      <c r="I934" s="270"/>
      <c r="J934" s="270"/>
      <c r="K934" s="270"/>
      <c r="L934" s="270"/>
      <c r="M934" s="270"/>
      <c r="N934" s="270"/>
      <c r="O934" s="270"/>
      <c r="P934" s="270"/>
      <c r="Q934" s="270"/>
      <c r="R934" s="270"/>
      <c r="S934" s="270"/>
      <c r="T934" s="270"/>
      <c r="U934" s="270"/>
      <c r="V934" s="270"/>
      <c r="W934" s="270"/>
      <c r="X934" s="270"/>
      <c r="Y934" s="270"/>
      <c r="Z934" s="270"/>
    </row>
    <row r="935" ht="15.75" customHeight="1">
      <c r="A935" s="270"/>
      <c r="B935" s="270"/>
      <c r="C935" s="270"/>
      <c r="D935" s="270"/>
      <c r="E935" s="270"/>
      <c r="F935" s="270"/>
      <c r="G935" s="270"/>
      <c r="H935" s="270"/>
      <c r="I935" s="270"/>
      <c r="J935" s="270"/>
      <c r="K935" s="270"/>
      <c r="L935" s="270"/>
      <c r="M935" s="270"/>
      <c r="N935" s="270"/>
      <c r="O935" s="270"/>
      <c r="P935" s="270"/>
      <c r="Q935" s="270"/>
      <c r="R935" s="270"/>
      <c r="S935" s="270"/>
      <c r="T935" s="270"/>
      <c r="U935" s="270"/>
      <c r="V935" s="270"/>
      <c r="W935" s="270"/>
      <c r="X935" s="270"/>
      <c r="Y935" s="270"/>
      <c r="Z935" s="270"/>
    </row>
    <row r="936" ht="15.75" customHeight="1">
      <c r="A936" s="270"/>
      <c r="B936" s="270"/>
      <c r="C936" s="270"/>
      <c r="D936" s="270"/>
      <c r="E936" s="270"/>
      <c r="F936" s="270"/>
      <c r="G936" s="270"/>
      <c r="H936" s="270"/>
      <c r="I936" s="270"/>
      <c r="J936" s="270"/>
      <c r="K936" s="270"/>
      <c r="L936" s="270"/>
      <c r="M936" s="270"/>
      <c r="N936" s="270"/>
      <c r="O936" s="270"/>
      <c r="P936" s="270"/>
      <c r="Q936" s="270"/>
      <c r="R936" s="270"/>
      <c r="S936" s="270"/>
      <c r="T936" s="270"/>
      <c r="U936" s="270"/>
      <c r="V936" s="270"/>
      <c r="W936" s="270"/>
      <c r="X936" s="270"/>
      <c r="Y936" s="270"/>
      <c r="Z936" s="270"/>
    </row>
    <row r="937" ht="15.75" customHeight="1">
      <c r="A937" s="270"/>
      <c r="B937" s="270"/>
      <c r="C937" s="270"/>
      <c r="D937" s="270"/>
      <c r="E937" s="270"/>
      <c r="F937" s="270"/>
      <c r="G937" s="270"/>
      <c r="H937" s="270"/>
      <c r="I937" s="270"/>
      <c r="J937" s="270"/>
      <c r="K937" s="270"/>
      <c r="L937" s="270"/>
      <c r="M937" s="270"/>
      <c r="N937" s="270"/>
      <c r="O937" s="270"/>
      <c r="P937" s="270"/>
      <c r="Q937" s="270"/>
      <c r="R937" s="270"/>
      <c r="S937" s="270"/>
      <c r="T937" s="270"/>
      <c r="U937" s="270"/>
      <c r="V937" s="270"/>
      <c r="W937" s="270"/>
      <c r="X937" s="270"/>
      <c r="Y937" s="270"/>
      <c r="Z937" s="270"/>
    </row>
    <row r="938" ht="15.75" customHeight="1">
      <c r="A938" s="270"/>
      <c r="B938" s="270"/>
      <c r="C938" s="270"/>
      <c r="D938" s="270"/>
      <c r="E938" s="270"/>
      <c r="F938" s="270"/>
      <c r="G938" s="270"/>
      <c r="H938" s="270"/>
      <c r="I938" s="270"/>
      <c r="J938" s="270"/>
      <c r="K938" s="270"/>
      <c r="L938" s="270"/>
      <c r="M938" s="270"/>
      <c r="N938" s="270"/>
      <c r="O938" s="270"/>
      <c r="P938" s="270"/>
      <c r="Q938" s="270"/>
      <c r="R938" s="270"/>
      <c r="S938" s="270"/>
      <c r="T938" s="270"/>
      <c r="U938" s="270"/>
      <c r="V938" s="270"/>
      <c r="W938" s="270"/>
      <c r="X938" s="270"/>
      <c r="Y938" s="270"/>
      <c r="Z938" s="270"/>
    </row>
    <row r="939" ht="15.75" customHeight="1">
      <c r="A939" s="270"/>
      <c r="B939" s="270"/>
      <c r="C939" s="270"/>
      <c r="D939" s="270"/>
      <c r="E939" s="270"/>
      <c r="F939" s="270"/>
      <c r="G939" s="270"/>
      <c r="H939" s="270"/>
      <c r="I939" s="270"/>
      <c r="J939" s="270"/>
      <c r="K939" s="270"/>
      <c r="L939" s="270"/>
      <c r="M939" s="270"/>
      <c r="N939" s="270"/>
      <c r="O939" s="270"/>
      <c r="P939" s="270"/>
      <c r="Q939" s="270"/>
      <c r="R939" s="270"/>
      <c r="S939" s="270"/>
      <c r="T939" s="270"/>
      <c r="U939" s="270"/>
      <c r="V939" s="270"/>
      <c r="W939" s="270"/>
      <c r="X939" s="270"/>
      <c r="Y939" s="270"/>
      <c r="Z939" s="270"/>
    </row>
    <row r="940" ht="15.75" customHeight="1">
      <c r="A940" s="270"/>
      <c r="B940" s="270"/>
      <c r="C940" s="270"/>
      <c r="D940" s="270"/>
      <c r="E940" s="270"/>
      <c r="F940" s="270"/>
      <c r="G940" s="270"/>
      <c r="H940" s="270"/>
      <c r="I940" s="270"/>
      <c r="J940" s="270"/>
      <c r="K940" s="270"/>
      <c r="L940" s="270"/>
      <c r="M940" s="270"/>
      <c r="N940" s="270"/>
      <c r="O940" s="270"/>
      <c r="P940" s="270"/>
      <c r="Q940" s="270"/>
      <c r="R940" s="270"/>
      <c r="S940" s="270"/>
      <c r="T940" s="270"/>
      <c r="U940" s="270"/>
      <c r="V940" s="270"/>
      <c r="W940" s="270"/>
      <c r="X940" s="270"/>
      <c r="Y940" s="270"/>
      <c r="Z940" s="270"/>
    </row>
    <row r="941" ht="15.75" customHeight="1">
      <c r="A941" s="270"/>
      <c r="B941" s="270"/>
      <c r="C941" s="270"/>
      <c r="D941" s="270"/>
      <c r="E941" s="270"/>
      <c r="F941" s="270"/>
      <c r="G941" s="270"/>
      <c r="H941" s="270"/>
      <c r="I941" s="270"/>
      <c r="J941" s="270"/>
      <c r="K941" s="270"/>
      <c r="L941" s="270"/>
      <c r="M941" s="270"/>
      <c r="N941" s="270"/>
      <c r="O941" s="270"/>
      <c r="P941" s="270"/>
      <c r="Q941" s="270"/>
      <c r="R941" s="270"/>
      <c r="S941" s="270"/>
      <c r="T941" s="270"/>
      <c r="U941" s="270"/>
      <c r="V941" s="270"/>
      <c r="W941" s="270"/>
      <c r="X941" s="270"/>
      <c r="Y941" s="270"/>
      <c r="Z941" s="270"/>
    </row>
    <row r="942" ht="15.75" customHeight="1">
      <c r="A942" s="270"/>
      <c r="B942" s="270"/>
      <c r="C942" s="270"/>
      <c r="D942" s="270"/>
      <c r="E942" s="270"/>
      <c r="F942" s="270"/>
      <c r="G942" s="270"/>
      <c r="H942" s="270"/>
      <c r="I942" s="270"/>
      <c r="J942" s="270"/>
      <c r="K942" s="270"/>
      <c r="L942" s="270"/>
      <c r="M942" s="270"/>
      <c r="N942" s="270"/>
      <c r="O942" s="270"/>
      <c r="P942" s="270"/>
      <c r="Q942" s="270"/>
      <c r="R942" s="270"/>
      <c r="S942" s="270"/>
      <c r="T942" s="270"/>
      <c r="U942" s="270"/>
      <c r="V942" s="270"/>
      <c r="W942" s="270"/>
      <c r="X942" s="270"/>
      <c r="Y942" s="270"/>
      <c r="Z942" s="270"/>
    </row>
    <row r="943" ht="15.75" customHeight="1">
      <c r="A943" s="270"/>
      <c r="B943" s="270"/>
      <c r="C943" s="270"/>
      <c r="D943" s="270"/>
      <c r="E943" s="270"/>
      <c r="F943" s="270"/>
      <c r="G943" s="270"/>
      <c r="H943" s="270"/>
      <c r="I943" s="270"/>
      <c r="J943" s="270"/>
      <c r="K943" s="270"/>
      <c r="L943" s="270"/>
      <c r="M943" s="270"/>
      <c r="N943" s="270"/>
      <c r="O943" s="270"/>
      <c r="P943" s="270"/>
      <c r="Q943" s="270"/>
      <c r="R943" s="270"/>
      <c r="S943" s="270"/>
      <c r="T943" s="270"/>
      <c r="U943" s="270"/>
      <c r="V943" s="270"/>
      <c r="W943" s="270"/>
      <c r="X943" s="270"/>
      <c r="Y943" s="270"/>
      <c r="Z943" s="270"/>
    </row>
    <row r="944" ht="15.75" customHeight="1">
      <c r="A944" s="270"/>
      <c r="B944" s="270"/>
      <c r="C944" s="270"/>
      <c r="D944" s="270"/>
      <c r="E944" s="270"/>
      <c r="F944" s="270"/>
      <c r="G944" s="270"/>
      <c r="H944" s="270"/>
      <c r="I944" s="270"/>
      <c r="J944" s="270"/>
      <c r="K944" s="270"/>
      <c r="L944" s="270"/>
      <c r="M944" s="270"/>
      <c r="N944" s="270"/>
      <c r="O944" s="270"/>
      <c r="P944" s="270"/>
      <c r="Q944" s="270"/>
      <c r="R944" s="270"/>
      <c r="S944" s="270"/>
      <c r="T944" s="270"/>
      <c r="U944" s="270"/>
      <c r="V944" s="270"/>
      <c r="W944" s="270"/>
      <c r="X944" s="270"/>
      <c r="Y944" s="270"/>
      <c r="Z944" s="270"/>
    </row>
    <row r="945" ht="15.75" customHeight="1">
      <c r="A945" s="270"/>
      <c r="B945" s="270"/>
      <c r="C945" s="270"/>
      <c r="D945" s="270"/>
      <c r="E945" s="270"/>
      <c r="F945" s="270"/>
      <c r="G945" s="270"/>
      <c r="H945" s="270"/>
      <c r="I945" s="270"/>
      <c r="J945" s="270"/>
      <c r="K945" s="270"/>
      <c r="L945" s="270"/>
      <c r="M945" s="270"/>
      <c r="N945" s="270"/>
      <c r="O945" s="270"/>
      <c r="P945" s="270"/>
      <c r="Q945" s="270"/>
      <c r="R945" s="270"/>
      <c r="S945" s="270"/>
      <c r="T945" s="270"/>
      <c r="U945" s="270"/>
      <c r="V945" s="270"/>
      <c r="W945" s="270"/>
      <c r="X945" s="270"/>
      <c r="Y945" s="270"/>
      <c r="Z945" s="270"/>
    </row>
    <row r="946" ht="15.75" customHeight="1">
      <c r="A946" s="270"/>
      <c r="B946" s="270"/>
      <c r="C946" s="270"/>
      <c r="D946" s="270"/>
      <c r="E946" s="270"/>
      <c r="F946" s="270"/>
      <c r="G946" s="270"/>
      <c r="H946" s="270"/>
      <c r="I946" s="270"/>
      <c r="J946" s="270"/>
      <c r="K946" s="270"/>
      <c r="L946" s="270"/>
      <c r="M946" s="270"/>
      <c r="N946" s="270"/>
      <c r="O946" s="270"/>
      <c r="P946" s="270"/>
      <c r="Q946" s="270"/>
      <c r="R946" s="270"/>
      <c r="S946" s="270"/>
      <c r="T946" s="270"/>
      <c r="U946" s="270"/>
      <c r="V946" s="270"/>
      <c r="W946" s="270"/>
      <c r="X946" s="270"/>
      <c r="Y946" s="270"/>
      <c r="Z946" s="270"/>
    </row>
    <row r="947" ht="15.75" customHeight="1">
      <c r="A947" s="270"/>
      <c r="B947" s="270"/>
      <c r="C947" s="270"/>
      <c r="D947" s="270"/>
      <c r="E947" s="270"/>
      <c r="F947" s="270"/>
      <c r="G947" s="270"/>
      <c r="H947" s="270"/>
      <c r="I947" s="270"/>
      <c r="J947" s="270"/>
      <c r="K947" s="270"/>
      <c r="L947" s="270"/>
      <c r="M947" s="270"/>
      <c r="N947" s="270"/>
      <c r="O947" s="270"/>
      <c r="P947" s="270"/>
      <c r="Q947" s="270"/>
      <c r="R947" s="270"/>
      <c r="S947" s="270"/>
      <c r="T947" s="270"/>
      <c r="U947" s="270"/>
      <c r="V947" s="270"/>
      <c r="W947" s="270"/>
      <c r="X947" s="270"/>
      <c r="Y947" s="270"/>
      <c r="Z947" s="270"/>
    </row>
    <row r="948" ht="15.75" customHeight="1">
      <c r="A948" s="270"/>
      <c r="B948" s="270"/>
      <c r="C948" s="270"/>
      <c r="D948" s="270"/>
      <c r="E948" s="270"/>
      <c r="F948" s="270"/>
      <c r="G948" s="270"/>
      <c r="H948" s="270"/>
      <c r="I948" s="270"/>
      <c r="J948" s="270"/>
      <c r="K948" s="270"/>
      <c r="L948" s="270"/>
      <c r="M948" s="270"/>
      <c r="N948" s="270"/>
      <c r="O948" s="270"/>
      <c r="P948" s="270"/>
      <c r="Q948" s="270"/>
      <c r="R948" s="270"/>
      <c r="S948" s="270"/>
      <c r="T948" s="270"/>
      <c r="U948" s="270"/>
      <c r="V948" s="270"/>
      <c r="W948" s="270"/>
      <c r="X948" s="270"/>
      <c r="Y948" s="270"/>
      <c r="Z948" s="270"/>
    </row>
    <row r="949" ht="15.75" customHeight="1">
      <c r="A949" s="270"/>
      <c r="B949" s="270"/>
      <c r="C949" s="270"/>
      <c r="D949" s="270"/>
      <c r="E949" s="270"/>
      <c r="F949" s="270"/>
      <c r="G949" s="270"/>
      <c r="H949" s="270"/>
      <c r="I949" s="270"/>
      <c r="J949" s="270"/>
      <c r="K949" s="270"/>
      <c r="L949" s="270"/>
      <c r="M949" s="270"/>
      <c r="N949" s="270"/>
      <c r="O949" s="270"/>
      <c r="P949" s="270"/>
      <c r="Q949" s="270"/>
      <c r="R949" s="270"/>
      <c r="S949" s="270"/>
      <c r="T949" s="270"/>
      <c r="U949" s="270"/>
      <c r="V949" s="270"/>
      <c r="W949" s="270"/>
      <c r="X949" s="270"/>
      <c r="Y949" s="270"/>
      <c r="Z949" s="270"/>
    </row>
    <row r="950" ht="15.75" customHeight="1">
      <c r="A950" s="270"/>
      <c r="B950" s="270"/>
      <c r="C950" s="270"/>
      <c r="D950" s="270"/>
      <c r="E950" s="270"/>
      <c r="F950" s="270"/>
      <c r="G950" s="270"/>
      <c r="H950" s="270"/>
      <c r="I950" s="270"/>
      <c r="J950" s="270"/>
      <c r="K950" s="270"/>
      <c r="L950" s="270"/>
      <c r="M950" s="270"/>
      <c r="N950" s="270"/>
      <c r="O950" s="270"/>
      <c r="P950" s="270"/>
      <c r="Q950" s="270"/>
      <c r="R950" s="270"/>
      <c r="S950" s="270"/>
      <c r="T950" s="270"/>
      <c r="U950" s="270"/>
      <c r="V950" s="270"/>
      <c r="W950" s="270"/>
      <c r="X950" s="270"/>
      <c r="Y950" s="270"/>
      <c r="Z950" s="270"/>
    </row>
    <row r="951" ht="15.75" customHeight="1">
      <c r="A951" s="270"/>
      <c r="B951" s="270"/>
      <c r="C951" s="270"/>
      <c r="D951" s="270"/>
      <c r="E951" s="270"/>
      <c r="F951" s="270"/>
      <c r="G951" s="270"/>
      <c r="H951" s="270"/>
      <c r="I951" s="270"/>
      <c r="J951" s="270"/>
      <c r="K951" s="270"/>
      <c r="L951" s="270"/>
      <c r="M951" s="270"/>
      <c r="N951" s="270"/>
      <c r="O951" s="270"/>
      <c r="P951" s="270"/>
      <c r="Q951" s="270"/>
      <c r="R951" s="270"/>
      <c r="S951" s="270"/>
      <c r="T951" s="270"/>
      <c r="U951" s="270"/>
      <c r="V951" s="270"/>
      <c r="W951" s="270"/>
      <c r="X951" s="270"/>
      <c r="Y951" s="270"/>
      <c r="Z951" s="270"/>
    </row>
    <row r="952" ht="15.75" customHeight="1">
      <c r="A952" s="270"/>
      <c r="B952" s="270"/>
      <c r="C952" s="270"/>
      <c r="D952" s="270"/>
      <c r="E952" s="270"/>
      <c r="F952" s="270"/>
      <c r="G952" s="270"/>
      <c r="H952" s="270"/>
      <c r="I952" s="270"/>
      <c r="J952" s="270"/>
      <c r="K952" s="270"/>
      <c r="L952" s="270"/>
      <c r="M952" s="270"/>
      <c r="N952" s="270"/>
      <c r="O952" s="270"/>
      <c r="P952" s="270"/>
      <c r="Q952" s="270"/>
      <c r="R952" s="270"/>
      <c r="S952" s="270"/>
      <c r="T952" s="270"/>
      <c r="U952" s="270"/>
      <c r="V952" s="270"/>
      <c r="W952" s="270"/>
      <c r="X952" s="270"/>
      <c r="Y952" s="270"/>
      <c r="Z952" s="270"/>
    </row>
    <row r="953" ht="15.75" customHeight="1">
      <c r="A953" s="270"/>
      <c r="B953" s="270"/>
      <c r="C953" s="270"/>
      <c r="D953" s="270"/>
      <c r="E953" s="270"/>
      <c r="F953" s="270"/>
      <c r="G953" s="270"/>
      <c r="H953" s="270"/>
      <c r="I953" s="270"/>
      <c r="J953" s="270"/>
      <c r="K953" s="270"/>
      <c r="L953" s="270"/>
      <c r="M953" s="270"/>
      <c r="N953" s="270"/>
      <c r="O953" s="270"/>
      <c r="P953" s="270"/>
      <c r="Q953" s="270"/>
      <c r="R953" s="270"/>
      <c r="S953" s="270"/>
      <c r="T953" s="270"/>
      <c r="U953" s="270"/>
      <c r="V953" s="270"/>
      <c r="W953" s="270"/>
      <c r="X953" s="270"/>
      <c r="Y953" s="270"/>
      <c r="Z953" s="270"/>
    </row>
    <row r="954" ht="15.75" customHeight="1">
      <c r="A954" s="270"/>
      <c r="B954" s="270"/>
      <c r="C954" s="270"/>
      <c r="D954" s="270"/>
      <c r="E954" s="270"/>
      <c r="F954" s="270"/>
      <c r="G954" s="270"/>
      <c r="H954" s="270"/>
      <c r="I954" s="270"/>
      <c r="J954" s="270"/>
      <c r="K954" s="270"/>
      <c r="L954" s="270"/>
      <c r="M954" s="270"/>
      <c r="N954" s="270"/>
      <c r="O954" s="270"/>
      <c r="P954" s="270"/>
      <c r="Q954" s="270"/>
      <c r="R954" s="270"/>
      <c r="S954" s="270"/>
      <c r="T954" s="270"/>
      <c r="U954" s="270"/>
      <c r="V954" s="270"/>
      <c r="W954" s="270"/>
      <c r="X954" s="270"/>
      <c r="Y954" s="270"/>
      <c r="Z954" s="270"/>
    </row>
    <row r="955" ht="15.75" customHeight="1">
      <c r="A955" s="270"/>
      <c r="B955" s="270"/>
      <c r="C955" s="270"/>
      <c r="D955" s="270"/>
      <c r="E955" s="270"/>
      <c r="F955" s="270"/>
      <c r="G955" s="270"/>
      <c r="H955" s="270"/>
      <c r="I955" s="270"/>
      <c r="J955" s="270"/>
      <c r="K955" s="270"/>
      <c r="L955" s="270"/>
      <c r="M955" s="270"/>
      <c r="N955" s="270"/>
      <c r="O955" s="270"/>
      <c r="P955" s="270"/>
      <c r="Q955" s="270"/>
      <c r="R955" s="270"/>
      <c r="S955" s="270"/>
      <c r="T955" s="270"/>
      <c r="U955" s="270"/>
      <c r="V955" s="270"/>
      <c r="W955" s="270"/>
      <c r="X955" s="270"/>
      <c r="Y955" s="270"/>
      <c r="Z955" s="270"/>
    </row>
    <row r="956" ht="15.75" customHeight="1">
      <c r="A956" s="270"/>
      <c r="B956" s="270"/>
      <c r="C956" s="270"/>
      <c r="D956" s="270"/>
      <c r="E956" s="270"/>
      <c r="F956" s="270"/>
      <c r="G956" s="270"/>
      <c r="H956" s="270"/>
      <c r="I956" s="270"/>
      <c r="J956" s="270"/>
      <c r="K956" s="270"/>
      <c r="L956" s="270"/>
      <c r="M956" s="270"/>
      <c r="N956" s="270"/>
      <c r="O956" s="270"/>
      <c r="P956" s="270"/>
      <c r="Q956" s="270"/>
      <c r="R956" s="270"/>
      <c r="S956" s="270"/>
      <c r="T956" s="270"/>
      <c r="U956" s="270"/>
      <c r="V956" s="270"/>
      <c r="W956" s="270"/>
      <c r="X956" s="270"/>
      <c r="Y956" s="270"/>
      <c r="Z956" s="270"/>
    </row>
    <row r="957" ht="15.75" customHeight="1">
      <c r="A957" s="270"/>
      <c r="B957" s="270"/>
      <c r="C957" s="270"/>
      <c r="D957" s="270"/>
      <c r="E957" s="270"/>
      <c r="F957" s="270"/>
      <c r="G957" s="270"/>
      <c r="H957" s="270"/>
      <c r="I957" s="270"/>
      <c r="J957" s="270"/>
      <c r="K957" s="270"/>
      <c r="L957" s="270"/>
      <c r="M957" s="270"/>
      <c r="N957" s="270"/>
      <c r="O957" s="270"/>
      <c r="P957" s="270"/>
      <c r="Q957" s="270"/>
      <c r="R957" s="270"/>
      <c r="S957" s="270"/>
      <c r="T957" s="270"/>
      <c r="U957" s="270"/>
      <c r="V957" s="270"/>
      <c r="W957" s="270"/>
      <c r="X957" s="270"/>
      <c r="Y957" s="270"/>
      <c r="Z957" s="270"/>
    </row>
    <row r="958" ht="15.75" customHeight="1">
      <c r="A958" s="270"/>
      <c r="B958" s="270"/>
      <c r="C958" s="270"/>
      <c r="D958" s="270"/>
      <c r="E958" s="270"/>
      <c r="F958" s="270"/>
      <c r="G958" s="270"/>
      <c r="H958" s="270"/>
      <c r="I958" s="270"/>
      <c r="J958" s="270"/>
      <c r="K958" s="270"/>
      <c r="L958" s="270"/>
      <c r="M958" s="270"/>
      <c r="N958" s="270"/>
      <c r="O958" s="270"/>
      <c r="P958" s="270"/>
      <c r="Q958" s="270"/>
      <c r="R958" s="270"/>
      <c r="S958" s="270"/>
      <c r="T958" s="270"/>
      <c r="U958" s="270"/>
      <c r="V958" s="270"/>
      <c r="W958" s="270"/>
      <c r="X958" s="270"/>
      <c r="Y958" s="270"/>
      <c r="Z958" s="270"/>
    </row>
    <row r="959" ht="15.75" customHeight="1">
      <c r="A959" s="270"/>
      <c r="B959" s="270"/>
      <c r="C959" s="270"/>
      <c r="D959" s="270"/>
      <c r="E959" s="270"/>
      <c r="F959" s="270"/>
      <c r="G959" s="270"/>
      <c r="H959" s="270"/>
      <c r="I959" s="270"/>
      <c r="J959" s="270"/>
      <c r="K959" s="270"/>
      <c r="L959" s="270"/>
      <c r="M959" s="270"/>
      <c r="N959" s="270"/>
      <c r="O959" s="270"/>
      <c r="P959" s="270"/>
      <c r="Q959" s="270"/>
      <c r="R959" s="270"/>
      <c r="S959" s="270"/>
      <c r="T959" s="270"/>
      <c r="U959" s="270"/>
      <c r="V959" s="270"/>
      <c r="W959" s="270"/>
      <c r="X959" s="270"/>
      <c r="Y959" s="270"/>
      <c r="Z959" s="270"/>
    </row>
    <row r="960" ht="15.75" customHeight="1">
      <c r="A960" s="270"/>
      <c r="B960" s="270"/>
      <c r="C960" s="270"/>
      <c r="D960" s="270"/>
      <c r="E960" s="270"/>
      <c r="F960" s="270"/>
      <c r="G960" s="270"/>
      <c r="H960" s="270"/>
      <c r="I960" s="270"/>
      <c r="J960" s="270"/>
      <c r="K960" s="270"/>
      <c r="L960" s="270"/>
      <c r="M960" s="270"/>
      <c r="N960" s="270"/>
      <c r="O960" s="270"/>
      <c r="P960" s="270"/>
      <c r="Q960" s="270"/>
      <c r="R960" s="270"/>
      <c r="S960" s="270"/>
      <c r="T960" s="270"/>
      <c r="U960" s="270"/>
      <c r="V960" s="270"/>
      <c r="W960" s="270"/>
      <c r="X960" s="270"/>
      <c r="Y960" s="270"/>
      <c r="Z960" s="270"/>
    </row>
    <row r="961" ht="15.75" customHeight="1">
      <c r="A961" s="270"/>
      <c r="B961" s="270"/>
      <c r="C961" s="270"/>
      <c r="D961" s="270"/>
      <c r="E961" s="270"/>
      <c r="F961" s="270"/>
      <c r="G961" s="270"/>
      <c r="H961" s="270"/>
      <c r="I961" s="270"/>
      <c r="J961" s="270"/>
      <c r="K961" s="270"/>
      <c r="L961" s="270"/>
      <c r="M961" s="270"/>
      <c r="N961" s="270"/>
      <c r="O961" s="270"/>
      <c r="P961" s="270"/>
      <c r="Q961" s="270"/>
      <c r="R961" s="270"/>
      <c r="S961" s="270"/>
      <c r="T961" s="270"/>
      <c r="U961" s="270"/>
      <c r="V961" s="270"/>
      <c r="W961" s="270"/>
      <c r="X961" s="270"/>
      <c r="Y961" s="270"/>
      <c r="Z961" s="270"/>
    </row>
    <row r="962" ht="15.75" customHeight="1">
      <c r="A962" s="270"/>
      <c r="B962" s="270"/>
      <c r="C962" s="270"/>
      <c r="D962" s="270"/>
      <c r="E962" s="270"/>
      <c r="F962" s="270"/>
      <c r="G962" s="270"/>
      <c r="H962" s="270"/>
      <c r="I962" s="270"/>
      <c r="J962" s="270"/>
      <c r="K962" s="270"/>
      <c r="L962" s="270"/>
      <c r="M962" s="270"/>
      <c r="N962" s="270"/>
      <c r="O962" s="270"/>
      <c r="P962" s="270"/>
      <c r="Q962" s="270"/>
      <c r="R962" s="270"/>
      <c r="S962" s="270"/>
      <c r="T962" s="270"/>
      <c r="U962" s="270"/>
      <c r="V962" s="270"/>
      <c r="W962" s="270"/>
      <c r="X962" s="270"/>
      <c r="Y962" s="270"/>
      <c r="Z962" s="270"/>
    </row>
    <row r="963" ht="15.75" customHeight="1">
      <c r="A963" s="270"/>
      <c r="B963" s="270"/>
      <c r="C963" s="270"/>
      <c r="D963" s="270"/>
      <c r="E963" s="270"/>
      <c r="F963" s="270"/>
      <c r="G963" s="270"/>
      <c r="H963" s="270"/>
      <c r="I963" s="270"/>
      <c r="J963" s="270"/>
      <c r="K963" s="270"/>
      <c r="L963" s="270"/>
      <c r="M963" s="270"/>
      <c r="N963" s="270"/>
      <c r="O963" s="270"/>
      <c r="P963" s="270"/>
      <c r="Q963" s="270"/>
      <c r="R963" s="270"/>
      <c r="S963" s="270"/>
      <c r="T963" s="270"/>
      <c r="U963" s="270"/>
      <c r="V963" s="270"/>
      <c r="W963" s="270"/>
      <c r="X963" s="270"/>
      <c r="Y963" s="270"/>
      <c r="Z963" s="270"/>
    </row>
    <row r="964" ht="15.75" customHeight="1">
      <c r="A964" s="270"/>
      <c r="B964" s="270"/>
      <c r="C964" s="270"/>
      <c r="D964" s="270"/>
      <c r="E964" s="270"/>
      <c r="F964" s="270"/>
      <c r="G964" s="270"/>
      <c r="H964" s="270"/>
      <c r="I964" s="270"/>
      <c r="J964" s="270"/>
      <c r="K964" s="270"/>
      <c r="L964" s="270"/>
      <c r="M964" s="270"/>
      <c r="N964" s="270"/>
      <c r="O964" s="270"/>
      <c r="P964" s="270"/>
      <c r="Q964" s="270"/>
      <c r="R964" s="270"/>
      <c r="S964" s="270"/>
      <c r="T964" s="270"/>
      <c r="U964" s="270"/>
      <c r="V964" s="270"/>
      <c r="W964" s="270"/>
      <c r="X964" s="270"/>
      <c r="Y964" s="270"/>
      <c r="Z964" s="270"/>
    </row>
    <row r="965" ht="15.75" customHeight="1">
      <c r="A965" s="270"/>
      <c r="B965" s="270"/>
      <c r="C965" s="270"/>
      <c r="D965" s="270"/>
      <c r="E965" s="270"/>
      <c r="F965" s="270"/>
      <c r="G965" s="270"/>
      <c r="H965" s="270"/>
      <c r="I965" s="270"/>
      <c r="J965" s="270"/>
      <c r="K965" s="270"/>
      <c r="L965" s="270"/>
      <c r="M965" s="270"/>
      <c r="N965" s="270"/>
      <c r="O965" s="270"/>
      <c r="P965" s="270"/>
      <c r="Q965" s="270"/>
      <c r="R965" s="270"/>
      <c r="S965" s="270"/>
      <c r="T965" s="270"/>
      <c r="U965" s="270"/>
      <c r="V965" s="270"/>
      <c r="W965" s="270"/>
      <c r="X965" s="270"/>
      <c r="Y965" s="270"/>
      <c r="Z965" s="270"/>
    </row>
    <row r="966" ht="15.75" customHeight="1">
      <c r="A966" s="270"/>
      <c r="B966" s="270"/>
      <c r="C966" s="270"/>
      <c r="D966" s="270"/>
      <c r="E966" s="270"/>
      <c r="F966" s="270"/>
      <c r="G966" s="270"/>
      <c r="H966" s="270"/>
      <c r="I966" s="270"/>
      <c r="J966" s="270"/>
      <c r="K966" s="270"/>
      <c r="L966" s="270"/>
      <c r="M966" s="270"/>
      <c r="N966" s="270"/>
      <c r="O966" s="270"/>
      <c r="P966" s="270"/>
      <c r="Q966" s="270"/>
      <c r="R966" s="270"/>
      <c r="S966" s="270"/>
      <c r="T966" s="270"/>
      <c r="U966" s="270"/>
      <c r="V966" s="270"/>
      <c r="W966" s="270"/>
      <c r="X966" s="270"/>
      <c r="Y966" s="270"/>
      <c r="Z966" s="270"/>
    </row>
    <row r="967" ht="15.75" customHeight="1">
      <c r="A967" s="270"/>
      <c r="B967" s="270"/>
      <c r="C967" s="270"/>
      <c r="D967" s="270"/>
      <c r="E967" s="270"/>
      <c r="F967" s="270"/>
      <c r="G967" s="270"/>
      <c r="H967" s="270"/>
      <c r="I967" s="270"/>
      <c r="J967" s="270"/>
      <c r="K967" s="270"/>
      <c r="L967" s="270"/>
      <c r="M967" s="270"/>
      <c r="N967" s="270"/>
      <c r="O967" s="270"/>
      <c r="P967" s="270"/>
      <c r="Q967" s="270"/>
      <c r="R967" s="270"/>
      <c r="S967" s="270"/>
      <c r="T967" s="270"/>
      <c r="U967" s="270"/>
      <c r="V967" s="270"/>
      <c r="W967" s="270"/>
      <c r="X967" s="270"/>
      <c r="Y967" s="270"/>
      <c r="Z967" s="270"/>
    </row>
    <row r="968" ht="15.75" customHeight="1">
      <c r="A968" s="270"/>
      <c r="B968" s="270"/>
      <c r="C968" s="270"/>
      <c r="D968" s="270"/>
      <c r="E968" s="270"/>
      <c r="F968" s="270"/>
      <c r="G968" s="270"/>
      <c r="H968" s="270"/>
      <c r="I968" s="270"/>
      <c r="J968" s="270"/>
      <c r="K968" s="270"/>
      <c r="L968" s="270"/>
      <c r="M968" s="270"/>
      <c r="N968" s="270"/>
      <c r="O968" s="270"/>
      <c r="P968" s="270"/>
      <c r="Q968" s="270"/>
      <c r="R968" s="270"/>
      <c r="S968" s="270"/>
      <c r="T968" s="270"/>
      <c r="U968" s="270"/>
      <c r="V968" s="270"/>
      <c r="W968" s="270"/>
      <c r="X968" s="270"/>
      <c r="Y968" s="270"/>
      <c r="Z968" s="270"/>
    </row>
    <row r="969" ht="15.75" customHeight="1">
      <c r="A969" s="270"/>
      <c r="B969" s="270"/>
      <c r="C969" s="270"/>
      <c r="D969" s="270"/>
      <c r="E969" s="270"/>
      <c r="F969" s="270"/>
      <c r="G969" s="270"/>
      <c r="H969" s="270"/>
      <c r="I969" s="270"/>
      <c r="J969" s="270"/>
      <c r="K969" s="270"/>
      <c r="L969" s="270"/>
      <c r="M969" s="270"/>
      <c r="N969" s="270"/>
      <c r="O969" s="270"/>
      <c r="P969" s="270"/>
      <c r="Q969" s="270"/>
      <c r="R969" s="270"/>
      <c r="S969" s="270"/>
      <c r="T969" s="270"/>
      <c r="U969" s="270"/>
      <c r="V969" s="270"/>
      <c r="W969" s="270"/>
      <c r="X969" s="270"/>
      <c r="Y969" s="270"/>
      <c r="Z969" s="270"/>
    </row>
    <row r="970" ht="15.75" customHeight="1">
      <c r="A970" s="270"/>
      <c r="B970" s="270"/>
      <c r="C970" s="270"/>
      <c r="D970" s="270"/>
      <c r="E970" s="270"/>
      <c r="F970" s="270"/>
      <c r="G970" s="270"/>
      <c r="H970" s="270"/>
      <c r="I970" s="270"/>
      <c r="J970" s="270"/>
      <c r="K970" s="270"/>
      <c r="L970" s="270"/>
      <c r="M970" s="270"/>
      <c r="N970" s="270"/>
      <c r="O970" s="270"/>
      <c r="P970" s="270"/>
      <c r="Q970" s="270"/>
      <c r="R970" s="270"/>
      <c r="S970" s="270"/>
      <c r="T970" s="270"/>
      <c r="U970" s="270"/>
      <c r="V970" s="270"/>
      <c r="W970" s="270"/>
      <c r="X970" s="270"/>
      <c r="Y970" s="270"/>
      <c r="Z970" s="270"/>
    </row>
    <row r="971" ht="15.75" customHeight="1">
      <c r="A971" s="270"/>
      <c r="B971" s="270"/>
      <c r="C971" s="270"/>
      <c r="D971" s="270"/>
      <c r="E971" s="270"/>
      <c r="F971" s="270"/>
      <c r="G971" s="270"/>
      <c r="H971" s="270"/>
      <c r="I971" s="270"/>
      <c r="J971" s="270"/>
      <c r="K971" s="270"/>
      <c r="L971" s="270"/>
      <c r="M971" s="270"/>
      <c r="N971" s="270"/>
      <c r="O971" s="270"/>
      <c r="P971" s="270"/>
      <c r="Q971" s="270"/>
      <c r="R971" s="270"/>
      <c r="S971" s="270"/>
      <c r="T971" s="270"/>
      <c r="U971" s="270"/>
      <c r="V971" s="270"/>
      <c r="W971" s="270"/>
      <c r="X971" s="270"/>
      <c r="Y971" s="270"/>
      <c r="Z971" s="270"/>
    </row>
    <row r="972" ht="15.75" customHeight="1">
      <c r="A972" s="270"/>
      <c r="B972" s="270"/>
      <c r="C972" s="270"/>
      <c r="D972" s="270"/>
      <c r="E972" s="270"/>
      <c r="F972" s="270"/>
      <c r="G972" s="270"/>
      <c r="H972" s="270"/>
      <c r="I972" s="270"/>
      <c r="J972" s="270"/>
      <c r="K972" s="270"/>
      <c r="L972" s="270"/>
      <c r="M972" s="270"/>
      <c r="N972" s="270"/>
      <c r="O972" s="270"/>
      <c r="P972" s="270"/>
      <c r="Q972" s="270"/>
      <c r="R972" s="270"/>
      <c r="S972" s="270"/>
      <c r="T972" s="270"/>
      <c r="U972" s="270"/>
      <c r="V972" s="270"/>
      <c r="W972" s="270"/>
      <c r="X972" s="270"/>
      <c r="Y972" s="270"/>
      <c r="Z972" s="270"/>
    </row>
    <row r="973" ht="15.75" customHeight="1">
      <c r="A973" s="270"/>
      <c r="B973" s="270"/>
      <c r="C973" s="270"/>
      <c r="D973" s="270"/>
      <c r="E973" s="270"/>
      <c r="F973" s="270"/>
      <c r="G973" s="270"/>
      <c r="H973" s="270"/>
      <c r="I973" s="270"/>
      <c r="J973" s="270"/>
      <c r="K973" s="270"/>
      <c r="L973" s="270"/>
      <c r="M973" s="270"/>
      <c r="N973" s="270"/>
      <c r="O973" s="270"/>
      <c r="P973" s="270"/>
      <c r="Q973" s="270"/>
      <c r="R973" s="270"/>
      <c r="S973" s="270"/>
      <c r="T973" s="270"/>
      <c r="U973" s="270"/>
      <c r="V973" s="270"/>
      <c r="W973" s="270"/>
      <c r="X973" s="270"/>
      <c r="Y973" s="270"/>
      <c r="Z973" s="270"/>
    </row>
    <row r="974" ht="15.75" customHeight="1">
      <c r="A974" s="270"/>
      <c r="B974" s="270"/>
      <c r="C974" s="270"/>
      <c r="D974" s="270"/>
      <c r="E974" s="270"/>
      <c r="F974" s="270"/>
      <c r="G974" s="270"/>
      <c r="H974" s="270"/>
      <c r="I974" s="270"/>
      <c r="J974" s="270"/>
      <c r="K974" s="270"/>
      <c r="L974" s="270"/>
      <c r="M974" s="270"/>
      <c r="N974" s="270"/>
      <c r="O974" s="270"/>
      <c r="P974" s="270"/>
      <c r="Q974" s="270"/>
      <c r="R974" s="270"/>
      <c r="S974" s="270"/>
      <c r="T974" s="270"/>
      <c r="U974" s="270"/>
      <c r="V974" s="270"/>
      <c r="W974" s="270"/>
      <c r="X974" s="270"/>
      <c r="Y974" s="270"/>
      <c r="Z974" s="270"/>
    </row>
    <row r="975" ht="15.75" customHeight="1">
      <c r="A975" s="270"/>
      <c r="B975" s="270"/>
      <c r="C975" s="270"/>
      <c r="D975" s="270"/>
      <c r="E975" s="270"/>
      <c r="F975" s="270"/>
      <c r="G975" s="270"/>
      <c r="H975" s="270"/>
      <c r="I975" s="270"/>
      <c r="J975" s="270"/>
      <c r="K975" s="270"/>
      <c r="L975" s="270"/>
      <c r="M975" s="270"/>
      <c r="N975" s="270"/>
      <c r="O975" s="270"/>
      <c r="P975" s="270"/>
      <c r="Q975" s="270"/>
      <c r="R975" s="270"/>
      <c r="S975" s="270"/>
      <c r="T975" s="270"/>
      <c r="U975" s="270"/>
      <c r="V975" s="270"/>
      <c r="W975" s="270"/>
      <c r="X975" s="270"/>
      <c r="Y975" s="270"/>
      <c r="Z975" s="270"/>
    </row>
    <row r="976" ht="15.75" customHeight="1">
      <c r="A976" s="270"/>
      <c r="B976" s="270"/>
      <c r="C976" s="270"/>
      <c r="D976" s="270"/>
      <c r="E976" s="270"/>
      <c r="F976" s="270"/>
      <c r="G976" s="270"/>
      <c r="H976" s="270"/>
      <c r="I976" s="270"/>
      <c r="J976" s="270"/>
      <c r="K976" s="270"/>
      <c r="L976" s="270"/>
      <c r="M976" s="270"/>
      <c r="N976" s="270"/>
      <c r="O976" s="270"/>
      <c r="P976" s="270"/>
      <c r="Q976" s="270"/>
      <c r="R976" s="270"/>
      <c r="S976" s="270"/>
      <c r="T976" s="270"/>
      <c r="U976" s="270"/>
      <c r="V976" s="270"/>
      <c r="W976" s="270"/>
      <c r="X976" s="270"/>
      <c r="Y976" s="270"/>
      <c r="Z976" s="270"/>
    </row>
    <row r="977" ht="15.75" customHeight="1">
      <c r="A977" s="270"/>
      <c r="B977" s="270"/>
      <c r="C977" s="270"/>
      <c r="D977" s="270"/>
      <c r="E977" s="270"/>
      <c r="F977" s="270"/>
      <c r="G977" s="270"/>
      <c r="H977" s="270"/>
      <c r="I977" s="270"/>
      <c r="J977" s="270"/>
      <c r="K977" s="270"/>
      <c r="L977" s="270"/>
      <c r="M977" s="270"/>
      <c r="N977" s="270"/>
      <c r="O977" s="270"/>
      <c r="P977" s="270"/>
      <c r="Q977" s="270"/>
      <c r="R977" s="270"/>
      <c r="S977" s="270"/>
      <c r="T977" s="270"/>
      <c r="U977" s="270"/>
      <c r="V977" s="270"/>
      <c r="W977" s="270"/>
      <c r="X977" s="270"/>
      <c r="Y977" s="270"/>
      <c r="Z977" s="270"/>
    </row>
    <row r="978" ht="15.75" customHeight="1">
      <c r="A978" s="270"/>
      <c r="B978" s="270"/>
      <c r="C978" s="270"/>
      <c r="D978" s="270"/>
      <c r="E978" s="270"/>
      <c r="F978" s="270"/>
      <c r="G978" s="270"/>
      <c r="H978" s="270"/>
      <c r="I978" s="270"/>
      <c r="J978" s="270"/>
      <c r="K978" s="270"/>
      <c r="L978" s="270"/>
      <c r="M978" s="270"/>
      <c r="N978" s="270"/>
      <c r="O978" s="270"/>
      <c r="P978" s="270"/>
      <c r="Q978" s="270"/>
      <c r="R978" s="270"/>
      <c r="S978" s="270"/>
      <c r="T978" s="270"/>
      <c r="U978" s="270"/>
      <c r="V978" s="270"/>
      <c r="W978" s="270"/>
      <c r="X978" s="270"/>
      <c r="Y978" s="270"/>
      <c r="Z978" s="270"/>
    </row>
    <row r="979" ht="15.75" customHeight="1">
      <c r="A979" s="270"/>
      <c r="B979" s="270"/>
      <c r="C979" s="270"/>
      <c r="D979" s="270"/>
      <c r="E979" s="270"/>
      <c r="F979" s="270"/>
      <c r="G979" s="270"/>
      <c r="H979" s="270"/>
      <c r="I979" s="270"/>
      <c r="J979" s="270"/>
      <c r="K979" s="270"/>
      <c r="L979" s="270"/>
      <c r="M979" s="270"/>
      <c r="N979" s="270"/>
      <c r="O979" s="270"/>
      <c r="P979" s="270"/>
      <c r="Q979" s="270"/>
      <c r="R979" s="270"/>
      <c r="S979" s="270"/>
      <c r="T979" s="270"/>
      <c r="U979" s="270"/>
      <c r="V979" s="270"/>
      <c r="W979" s="270"/>
      <c r="X979" s="270"/>
      <c r="Y979" s="270"/>
      <c r="Z979" s="270"/>
    </row>
    <row r="980" ht="15.75" customHeight="1">
      <c r="A980" s="270"/>
      <c r="B980" s="270"/>
      <c r="C980" s="270"/>
      <c r="D980" s="270"/>
      <c r="E980" s="270"/>
      <c r="F980" s="270"/>
      <c r="G980" s="270"/>
      <c r="H980" s="270"/>
      <c r="I980" s="270"/>
      <c r="J980" s="270"/>
      <c r="K980" s="270"/>
      <c r="L980" s="270"/>
      <c r="M980" s="270"/>
      <c r="N980" s="270"/>
      <c r="O980" s="270"/>
      <c r="P980" s="270"/>
      <c r="Q980" s="270"/>
      <c r="R980" s="270"/>
      <c r="S980" s="270"/>
      <c r="T980" s="270"/>
      <c r="U980" s="270"/>
      <c r="V980" s="270"/>
      <c r="W980" s="270"/>
      <c r="X980" s="270"/>
      <c r="Y980" s="270"/>
      <c r="Z980" s="270"/>
    </row>
    <row r="981" ht="15.75" customHeight="1">
      <c r="A981" s="270"/>
      <c r="B981" s="270"/>
      <c r="C981" s="270"/>
      <c r="D981" s="270"/>
      <c r="E981" s="270"/>
      <c r="F981" s="270"/>
      <c r="G981" s="270"/>
      <c r="H981" s="270"/>
      <c r="I981" s="270"/>
      <c r="J981" s="270"/>
      <c r="K981" s="270"/>
      <c r="L981" s="270"/>
      <c r="M981" s="270"/>
      <c r="N981" s="270"/>
      <c r="O981" s="270"/>
      <c r="P981" s="270"/>
      <c r="Q981" s="270"/>
      <c r="R981" s="270"/>
      <c r="S981" s="270"/>
      <c r="T981" s="270"/>
      <c r="U981" s="270"/>
      <c r="V981" s="270"/>
      <c r="W981" s="270"/>
      <c r="X981" s="270"/>
      <c r="Y981" s="270"/>
      <c r="Z981" s="270"/>
    </row>
    <row r="982" ht="15.75" customHeight="1">
      <c r="A982" s="270"/>
      <c r="B982" s="270"/>
      <c r="C982" s="270"/>
      <c r="D982" s="270"/>
      <c r="E982" s="270"/>
      <c r="F982" s="270"/>
      <c r="G982" s="270"/>
      <c r="H982" s="270"/>
      <c r="I982" s="270"/>
      <c r="J982" s="270"/>
      <c r="K982" s="270"/>
      <c r="L982" s="270"/>
      <c r="M982" s="270"/>
      <c r="N982" s="270"/>
      <c r="O982" s="270"/>
      <c r="P982" s="270"/>
      <c r="Q982" s="270"/>
      <c r="R982" s="270"/>
      <c r="S982" s="270"/>
      <c r="T982" s="270"/>
      <c r="U982" s="270"/>
      <c r="V982" s="270"/>
      <c r="W982" s="270"/>
      <c r="X982" s="270"/>
      <c r="Y982" s="270"/>
      <c r="Z982" s="270"/>
    </row>
    <row r="983" ht="15.75" customHeight="1">
      <c r="A983" s="270"/>
      <c r="B983" s="270"/>
      <c r="C983" s="270"/>
      <c r="D983" s="270"/>
      <c r="E983" s="270"/>
      <c r="F983" s="270"/>
      <c r="G983" s="270"/>
      <c r="H983" s="270"/>
      <c r="I983" s="270"/>
      <c r="J983" s="270"/>
      <c r="K983" s="270"/>
      <c r="L983" s="270"/>
      <c r="M983" s="270"/>
      <c r="N983" s="270"/>
      <c r="O983" s="270"/>
      <c r="P983" s="270"/>
      <c r="Q983" s="270"/>
      <c r="R983" s="270"/>
      <c r="S983" s="270"/>
      <c r="T983" s="270"/>
      <c r="U983" s="270"/>
      <c r="V983" s="270"/>
      <c r="W983" s="270"/>
      <c r="X983" s="270"/>
      <c r="Y983" s="270"/>
      <c r="Z983" s="270"/>
    </row>
    <row r="984" ht="15.75" customHeight="1">
      <c r="A984" s="270"/>
      <c r="B984" s="270"/>
      <c r="C984" s="270"/>
      <c r="D984" s="270"/>
      <c r="E984" s="270"/>
      <c r="F984" s="270"/>
      <c r="G984" s="270"/>
      <c r="H984" s="270"/>
      <c r="I984" s="270"/>
      <c r="J984" s="270"/>
      <c r="K984" s="270"/>
      <c r="L984" s="270"/>
      <c r="M984" s="270"/>
      <c r="N984" s="270"/>
      <c r="O984" s="270"/>
      <c r="P984" s="270"/>
      <c r="Q984" s="270"/>
      <c r="R984" s="270"/>
      <c r="S984" s="270"/>
      <c r="T984" s="270"/>
      <c r="U984" s="270"/>
      <c r="V984" s="270"/>
      <c r="W984" s="270"/>
      <c r="X984" s="270"/>
      <c r="Y984" s="270"/>
      <c r="Z984" s="270"/>
    </row>
    <row r="985" ht="15.75" customHeight="1">
      <c r="A985" s="270"/>
      <c r="B985" s="270"/>
      <c r="C985" s="270"/>
      <c r="D985" s="270"/>
      <c r="E985" s="270"/>
      <c r="F985" s="270"/>
      <c r="G985" s="270"/>
      <c r="H985" s="270"/>
      <c r="I985" s="270"/>
      <c r="J985" s="270"/>
      <c r="K985" s="270"/>
      <c r="L985" s="270"/>
      <c r="M985" s="270"/>
      <c r="N985" s="270"/>
      <c r="O985" s="270"/>
      <c r="P985" s="270"/>
      <c r="Q985" s="270"/>
      <c r="R985" s="270"/>
      <c r="S985" s="270"/>
      <c r="T985" s="270"/>
      <c r="U985" s="270"/>
      <c r="V985" s="270"/>
      <c r="W985" s="270"/>
      <c r="X985" s="270"/>
      <c r="Y985" s="270"/>
      <c r="Z985" s="270"/>
    </row>
    <row r="986" ht="15.75" customHeight="1">
      <c r="A986" s="270"/>
      <c r="B986" s="270"/>
      <c r="C986" s="270"/>
      <c r="D986" s="270"/>
      <c r="E986" s="270"/>
      <c r="F986" s="270"/>
      <c r="G986" s="270"/>
      <c r="H986" s="270"/>
      <c r="I986" s="270"/>
      <c r="J986" s="270"/>
      <c r="K986" s="270"/>
      <c r="L986" s="270"/>
      <c r="M986" s="270"/>
      <c r="N986" s="270"/>
      <c r="O986" s="270"/>
      <c r="P986" s="270"/>
      <c r="Q986" s="270"/>
      <c r="R986" s="270"/>
      <c r="S986" s="270"/>
      <c r="T986" s="270"/>
      <c r="U986" s="270"/>
      <c r="V986" s="270"/>
      <c r="W986" s="270"/>
      <c r="X986" s="270"/>
      <c r="Y986" s="270"/>
      <c r="Z986" s="270"/>
    </row>
    <row r="987" ht="15.75" customHeight="1">
      <c r="A987" s="270"/>
      <c r="B987" s="270"/>
      <c r="C987" s="270"/>
      <c r="D987" s="270"/>
      <c r="E987" s="270"/>
      <c r="F987" s="270"/>
      <c r="G987" s="270"/>
      <c r="H987" s="270"/>
      <c r="I987" s="270"/>
      <c r="J987" s="270"/>
      <c r="K987" s="270"/>
      <c r="L987" s="270"/>
      <c r="M987" s="270"/>
      <c r="N987" s="270"/>
      <c r="O987" s="270"/>
      <c r="P987" s="270"/>
      <c r="Q987" s="270"/>
      <c r="R987" s="270"/>
      <c r="S987" s="270"/>
      <c r="T987" s="270"/>
      <c r="U987" s="270"/>
      <c r="V987" s="270"/>
      <c r="W987" s="270"/>
      <c r="X987" s="270"/>
      <c r="Y987" s="270"/>
      <c r="Z987" s="270"/>
    </row>
    <row r="988" ht="15.75" customHeight="1">
      <c r="A988" s="270"/>
      <c r="B988" s="270"/>
      <c r="C988" s="270"/>
      <c r="D988" s="270"/>
      <c r="E988" s="270"/>
      <c r="F988" s="270"/>
      <c r="G988" s="270"/>
      <c r="H988" s="270"/>
      <c r="I988" s="270"/>
      <c r="J988" s="270"/>
      <c r="K988" s="270"/>
      <c r="L988" s="270"/>
      <c r="M988" s="270"/>
      <c r="N988" s="270"/>
      <c r="O988" s="270"/>
      <c r="P988" s="270"/>
      <c r="Q988" s="270"/>
      <c r="R988" s="270"/>
      <c r="S988" s="270"/>
      <c r="T988" s="270"/>
      <c r="U988" s="270"/>
      <c r="V988" s="270"/>
      <c r="W988" s="270"/>
      <c r="X988" s="270"/>
      <c r="Y988" s="270"/>
      <c r="Z988" s="270"/>
    </row>
    <row r="989" ht="15.75" customHeight="1">
      <c r="A989" s="270"/>
      <c r="B989" s="270"/>
      <c r="C989" s="270"/>
      <c r="D989" s="270"/>
      <c r="E989" s="270"/>
      <c r="F989" s="270"/>
      <c r="G989" s="270"/>
      <c r="H989" s="270"/>
      <c r="I989" s="270"/>
      <c r="J989" s="270"/>
      <c r="K989" s="270"/>
      <c r="L989" s="270"/>
      <c r="M989" s="270"/>
      <c r="N989" s="270"/>
      <c r="O989" s="270"/>
      <c r="P989" s="270"/>
      <c r="Q989" s="270"/>
      <c r="R989" s="270"/>
      <c r="S989" s="270"/>
      <c r="T989" s="270"/>
      <c r="U989" s="270"/>
      <c r="V989" s="270"/>
      <c r="W989" s="270"/>
      <c r="X989" s="270"/>
      <c r="Y989" s="270"/>
      <c r="Z989" s="270"/>
    </row>
    <row r="990" ht="15.75" customHeight="1">
      <c r="A990" s="270"/>
      <c r="B990" s="270"/>
      <c r="C990" s="270"/>
      <c r="D990" s="270"/>
      <c r="E990" s="270"/>
      <c r="F990" s="270"/>
      <c r="G990" s="270"/>
      <c r="H990" s="270"/>
      <c r="I990" s="270"/>
      <c r="J990" s="270"/>
      <c r="K990" s="270"/>
      <c r="L990" s="270"/>
      <c r="M990" s="270"/>
      <c r="N990" s="270"/>
      <c r="O990" s="270"/>
      <c r="P990" s="270"/>
      <c r="Q990" s="270"/>
      <c r="R990" s="270"/>
      <c r="S990" s="270"/>
      <c r="T990" s="270"/>
      <c r="U990" s="270"/>
      <c r="V990" s="270"/>
      <c r="W990" s="270"/>
      <c r="X990" s="270"/>
      <c r="Y990" s="270"/>
      <c r="Z990" s="270"/>
    </row>
    <row r="991" ht="15.75" customHeight="1">
      <c r="A991" s="270"/>
      <c r="B991" s="270"/>
      <c r="C991" s="270"/>
      <c r="D991" s="270"/>
      <c r="E991" s="270"/>
      <c r="F991" s="270"/>
      <c r="G991" s="270"/>
      <c r="H991" s="270"/>
      <c r="I991" s="270"/>
      <c r="J991" s="270"/>
      <c r="K991" s="270"/>
      <c r="L991" s="270"/>
      <c r="M991" s="270"/>
      <c r="N991" s="270"/>
      <c r="O991" s="270"/>
      <c r="P991" s="270"/>
      <c r="Q991" s="270"/>
      <c r="R991" s="270"/>
      <c r="S991" s="270"/>
      <c r="T991" s="270"/>
      <c r="U991" s="270"/>
      <c r="V991" s="270"/>
      <c r="W991" s="270"/>
      <c r="X991" s="270"/>
      <c r="Y991" s="270"/>
      <c r="Z991" s="270"/>
    </row>
    <row r="992" ht="15.75" customHeight="1">
      <c r="A992" s="270"/>
      <c r="B992" s="270"/>
      <c r="C992" s="270"/>
      <c r="D992" s="270"/>
      <c r="E992" s="270"/>
      <c r="F992" s="270"/>
      <c r="G992" s="270"/>
      <c r="H992" s="270"/>
      <c r="I992" s="270"/>
      <c r="J992" s="270"/>
      <c r="K992" s="270"/>
      <c r="L992" s="270"/>
      <c r="M992" s="270"/>
      <c r="N992" s="270"/>
      <c r="O992" s="270"/>
      <c r="P992" s="270"/>
      <c r="Q992" s="270"/>
      <c r="R992" s="270"/>
      <c r="S992" s="270"/>
      <c r="T992" s="270"/>
      <c r="U992" s="270"/>
      <c r="V992" s="270"/>
      <c r="W992" s="270"/>
      <c r="X992" s="270"/>
      <c r="Y992" s="270"/>
      <c r="Z992" s="270"/>
    </row>
    <row r="993" ht="15.75" customHeight="1">
      <c r="A993" s="270"/>
      <c r="B993" s="270"/>
      <c r="C993" s="270"/>
      <c r="D993" s="270"/>
      <c r="E993" s="270"/>
      <c r="F993" s="270"/>
      <c r="G993" s="270"/>
      <c r="H993" s="270"/>
      <c r="I993" s="270"/>
      <c r="J993" s="270"/>
      <c r="K993" s="270"/>
      <c r="L993" s="270"/>
      <c r="M993" s="270"/>
      <c r="N993" s="270"/>
      <c r="O993" s="270"/>
      <c r="P993" s="270"/>
      <c r="Q993" s="270"/>
      <c r="R993" s="270"/>
      <c r="S993" s="270"/>
      <c r="T993" s="270"/>
      <c r="U993" s="270"/>
      <c r="V993" s="270"/>
      <c r="W993" s="270"/>
      <c r="X993" s="270"/>
      <c r="Y993" s="270"/>
      <c r="Z993" s="270"/>
    </row>
    <row r="994" ht="15.75" customHeight="1">
      <c r="A994" s="270"/>
      <c r="B994" s="270"/>
      <c r="C994" s="270"/>
      <c r="D994" s="270"/>
      <c r="E994" s="270"/>
      <c r="F994" s="270"/>
      <c r="G994" s="270"/>
      <c r="H994" s="270"/>
      <c r="I994" s="270"/>
      <c r="J994" s="270"/>
      <c r="K994" s="270"/>
      <c r="L994" s="270"/>
      <c r="M994" s="270"/>
      <c r="N994" s="270"/>
      <c r="O994" s="270"/>
      <c r="P994" s="270"/>
      <c r="Q994" s="270"/>
      <c r="R994" s="270"/>
      <c r="S994" s="270"/>
      <c r="T994" s="270"/>
      <c r="U994" s="270"/>
      <c r="V994" s="270"/>
      <c r="W994" s="270"/>
      <c r="X994" s="270"/>
      <c r="Y994" s="270"/>
      <c r="Z994" s="270"/>
    </row>
    <row r="995" ht="15.75" customHeight="1">
      <c r="A995" s="270"/>
      <c r="B995" s="270"/>
      <c r="C995" s="270"/>
      <c r="D995" s="270"/>
      <c r="E995" s="270"/>
      <c r="F995" s="270"/>
      <c r="G995" s="270"/>
      <c r="H995" s="270"/>
      <c r="I995" s="270"/>
      <c r="J995" s="270"/>
      <c r="K995" s="270"/>
      <c r="L995" s="270"/>
      <c r="M995" s="270"/>
      <c r="N995" s="270"/>
      <c r="O995" s="270"/>
      <c r="P995" s="270"/>
      <c r="Q995" s="270"/>
      <c r="R995" s="270"/>
      <c r="S995" s="270"/>
      <c r="T995" s="270"/>
      <c r="U995" s="270"/>
      <c r="V995" s="270"/>
      <c r="W995" s="270"/>
      <c r="X995" s="270"/>
      <c r="Y995" s="270"/>
      <c r="Z995" s="270"/>
    </row>
    <row r="996" ht="15.75" customHeight="1">
      <c r="A996" s="270"/>
      <c r="B996" s="270"/>
      <c r="C996" s="270"/>
      <c r="D996" s="270"/>
      <c r="E996" s="270"/>
      <c r="F996" s="270"/>
      <c r="G996" s="270"/>
      <c r="H996" s="270"/>
      <c r="I996" s="270"/>
      <c r="J996" s="270"/>
      <c r="K996" s="270"/>
      <c r="L996" s="270"/>
      <c r="M996" s="270"/>
      <c r="N996" s="270"/>
      <c r="O996" s="270"/>
      <c r="P996" s="270"/>
      <c r="Q996" s="270"/>
      <c r="R996" s="270"/>
      <c r="S996" s="270"/>
      <c r="T996" s="270"/>
      <c r="U996" s="270"/>
      <c r="V996" s="270"/>
      <c r="W996" s="270"/>
      <c r="X996" s="270"/>
      <c r="Y996" s="270"/>
      <c r="Z996" s="270"/>
    </row>
    <row r="997" ht="15.75" customHeight="1">
      <c r="A997" s="270"/>
      <c r="B997" s="270"/>
      <c r="C997" s="270"/>
      <c r="D997" s="270"/>
      <c r="E997" s="270"/>
      <c r="F997" s="270"/>
      <c r="G997" s="270"/>
      <c r="H997" s="270"/>
      <c r="I997" s="270"/>
      <c r="J997" s="270"/>
      <c r="K997" s="270"/>
      <c r="L997" s="270"/>
      <c r="M997" s="270"/>
      <c r="N997" s="270"/>
      <c r="O997" s="270"/>
      <c r="P997" s="270"/>
      <c r="Q997" s="270"/>
      <c r="R997" s="270"/>
      <c r="S997" s="270"/>
      <c r="T997" s="270"/>
      <c r="U997" s="270"/>
      <c r="V997" s="270"/>
      <c r="W997" s="270"/>
      <c r="X997" s="270"/>
      <c r="Y997" s="270"/>
      <c r="Z997" s="270"/>
    </row>
    <row r="998" ht="15.75" customHeight="1">
      <c r="A998" s="270"/>
      <c r="B998" s="270"/>
      <c r="C998" s="270"/>
      <c r="D998" s="270"/>
      <c r="E998" s="270"/>
      <c r="F998" s="270"/>
      <c r="G998" s="270"/>
      <c r="H998" s="270"/>
      <c r="I998" s="270"/>
      <c r="J998" s="270"/>
      <c r="K998" s="270"/>
      <c r="L998" s="270"/>
      <c r="M998" s="270"/>
      <c r="N998" s="270"/>
      <c r="O998" s="270"/>
      <c r="P998" s="270"/>
      <c r="Q998" s="270"/>
      <c r="R998" s="270"/>
      <c r="S998" s="270"/>
      <c r="T998" s="270"/>
      <c r="U998" s="270"/>
      <c r="V998" s="270"/>
      <c r="W998" s="270"/>
      <c r="X998" s="270"/>
      <c r="Y998" s="270"/>
      <c r="Z998" s="270"/>
    </row>
    <row r="999" ht="15.75" customHeight="1">
      <c r="A999" s="270"/>
      <c r="B999" s="270"/>
      <c r="C999" s="270"/>
      <c r="D999" s="270"/>
      <c r="E999" s="270"/>
      <c r="F999" s="270"/>
      <c r="G999" s="270"/>
      <c r="H999" s="270"/>
      <c r="I999" s="270"/>
      <c r="J999" s="270"/>
      <c r="K999" s="270"/>
      <c r="L999" s="270"/>
      <c r="M999" s="270"/>
      <c r="N999" s="270"/>
      <c r="O999" s="270"/>
      <c r="P999" s="270"/>
      <c r="Q999" s="270"/>
      <c r="R999" s="270"/>
      <c r="S999" s="270"/>
      <c r="T999" s="270"/>
      <c r="U999" s="270"/>
      <c r="V999" s="270"/>
      <c r="W999" s="270"/>
      <c r="X999" s="270"/>
      <c r="Y999" s="270"/>
      <c r="Z999" s="270"/>
    </row>
    <row r="1000" ht="15.75" customHeight="1">
      <c r="A1000" s="270"/>
      <c r="B1000" s="270"/>
      <c r="C1000" s="270"/>
      <c r="D1000" s="270"/>
      <c r="E1000" s="270"/>
      <c r="F1000" s="270"/>
      <c r="G1000" s="270"/>
      <c r="H1000" s="270"/>
      <c r="I1000" s="270"/>
      <c r="J1000" s="270"/>
      <c r="K1000" s="270"/>
      <c r="L1000" s="270"/>
      <c r="M1000" s="270"/>
      <c r="N1000" s="270"/>
      <c r="O1000" s="270"/>
      <c r="P1000" s="270"/>
      <c r="Q1000" s="270"/>
      <c r="R1000" s="270"/>
      <c r="S1000" s="270"/>
      <c r="T1000" s="270"/>
      <c r="U1000" s="270"/>
      <c r="V1000" s="270"/>
      <c r="W1000" s="270"/>
      <c r="X1000" s="270"/>
      <c r="Y1000" s="270"/>
      <c r="Z1000" s="270"/>
    </row>
  </sheetData>
  <mergeCells count="53">
    <mergeCell ref="C28:D28"/>
    <mergeCell ref="C29:D29"/>
    <mergeCell ref="C30:D30"/>
    <mergeCell ref="C25:D25"/>
    <mergeCell ref="E25:F25"/>
    <mergeCell ref="C26:D26"/>
    <mergeCell ref="E26:F26"/>
    <mergeCell ref="C27:D27"/>
    <mergeCell ref="E27:F27"/>
    <mergeCell ref="E28:F28"/>
    <mergeCell ref="A1:D1"/>
    <mergeCell ref="A2:B3"/>
    <mergeCell ref="C2:D2"/>
    <mergeCell ref="C3:D3"/>
    <mergeCell ref="A4:B4"/>
    <mergeCell ref="C4:D4"/>
    <mergeCell ref="E4:F5"/>
    <mergeCell ref="A5:B5"/>
    <mergeCell ref="C5:D5"/>
    <mergeCell ref="C6:D6"/>
    <mergeCell ref="E6:F6"/>
    <mergeCell ref="C7:D7"/>
    <mergeCell ref="E7:F7"/>
    <mergeCell ref="E8:F8"/>
    <mergeCell ref="C8:D8"/>
    <mergeCell ref="C9:D9"/>
    <mergeCell ref="E9:F9"/>
    <mergeCell ref="C10:D10"/>
    <mergeCell ref="E10:F10"/>
    <mergeCell ref="C11:D11"/>
    <mergeCell ref="E11:F11"/>
    <mergeCell ref="C20:D20"/>
    <mergeCell ref="C21:D21"/>
    <mergeCell ref="C12:D12"/>
    <mergeCell ref="E12:F12"/>
    <mergeCell ref="B13:C13"/>
    <mergeCell ref="D13:E13"/>
    <mergeCell ref="B14:F14"/>
    <mergeCell ref="A19:D19"/>
    <mergeCell ref="A20:B21"/>
    <mergeCell ref="A22:B22"/>
    <mergeCell ref="C22:D22"/>
    <mergeCell ref="E22:F23"/>
    <mergeCell ref="A23:B23"/>
    <mergeCell ref="C23:D23"/>
    <mergeCell ref="C24:D24"/>
    <mergeCell ref="E24:F24"/>
    <mergeCell ref="E29:F29"/>
    <mergeCell ref="E30:F30"/>
    <mergeCell ref="B31:C31"/>
    <mergeCell ref="D31:E31"/>
    <mergeCell ref="B32:F32"/>
    <mergeCell ref="E33:F33"/>
  </mergeCells>
  <printOptions/>
  <pageMargins bottom="0.7480314960629921" footer="0.0" header="0.0" left="0.03937007874015748" right="0.03937007874015748" top="0.7480314960629921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2" width="9.57"/>
    <col customWidth="1" min="3" max="3" width="12.86"/>
    <col customWidth="1" min="4" max="4" width="7.14"/>
    <col customWidth="1" min="5" max="5" width="9.14"/>
    <col customWidth="1" min="6" max="6" width="11.43"/>
    <col customWidth="1" min="7" max="7" width="14.0"/>
    <col customWidth="1" min="8" max="8" width="6.0"/>
    <col customWidth="1" min="9" max="9" width="3.57"/>
    <col customWidth="1" min="10" max="10" width="8.43"/>
    <col customWidth="1" min="11" max="11" width="6.0"/>
    <col customWidth="1" min="12" max="12" width="9.14"/>
    <col customWidth="1" min="13" max="13" width="10.29"/>
    <col customWidth="1" min="14" max="15" width="9.14"/>
    <col customWidth="1" min="16" max="16" width="10.29"/>
    <col customWidth="1" min="17" max="17" width="9.71"/>
    <col customWidth="1" min="18" max="18" width="4.71"/>
    <col customWidth="1" min="19" max="19" width="0.14"/>
    <col customWidth="1" min="20" max="26" width="9.14"/>
  </cols>
  <sheetData>
    <row r="1">
      <c r="A1" s="583"/>
      <c r="B1" s="583"/>
      <c r="C1" s="583"/>
      <c r="D1" s="583"/>
      <c r="E1" s="583"/>
      <c r="F1" s="583"/>
      <c r="G1" s="583"/>
      <c r="H1" s="583" t="s">
        <v>3332</v>
      </c>
      <c r="I1" s="596"/>
      <c r="J1" s="583"/>
      <c r="K1" s="583"/>
      <c r="L1" s="583"/>
      <c r="M1" s="583"/>
      <c r="N1" s="583"/>
      <c r="O1" s="583"/>
      <c r="P1" s="583"/>
      <c r="Q1" s="583"/>
      <c r="R1" s="583"/>
      <c r="S1" s="583"/>
      <c r="T1" s="270"/>
      <c r="U1" s="270"/>
      <c r="V1" s="270"/>
      <c r="W1" s="270"/>
      <c r="X1" s="270"/>
      <c r="Y1" s="270"/>
      <c r="Z1" s="270"/>
    </row>
    <row r="2">
      <c r="A2" s="583"/>
      <c r="B2" s="583"/>
      <c r="C2" s="583"/>
      <c r="D2" s="583"/>
      <c r="E2" s="583"/>
      <c r="F2" s="583"/>
      <c r="G2" s="583"/>
      <c r="H2" s="583"/>
      <c r="I2" s="596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270"/>
      <c r="U2" s="270"/>
      <c r="V2" s="270"/>
      <c r="W2" s="270"/>
      <c r="X2" s="270"/>
      <c r="Y2" s="270"/>
      <c r="Z2" s="270"/>
    </row>
    <row r="3">
      <c r="A3" s="583"/>
      <c r="B3" s="583"/>
      <c r="C3" s="583"/>
      <c r="D3" s="583"/>
      <c r="E3" s="583"/>
      <c r="F3" s="583"/>
      <c r="G3" s="583"/>
      <c r="H3" s="583"/>
      <c r="I3" s="596"/>
      <c r="J3" s="583"/>
      <c r="K3" s="583"/>
      <c r="L3" s="583"/>
      <c r="M3" s="583"/>
      <c r="N3" s="583"/>
      <c r="O3" s="583"/>
      <c r="P3" s="583"/>
      <c r="Q3" s="583"/>
      <c r="R3" s="583"/>
      <c r="S3" s="583"/>
      <c r="T3" s="270"/>
      <c r="U3" s="270"/>
      <c r="V3" s="270"/>
      <c r="W3" s="270"/>
      <c r="X3" s="270"/>
      <c r="Y3" s="270"/>
      <c r="Z3" s="270"/>
    </row>
    <row r="4" ht="19.5" customHeight="1">
      <c r="A4" s="583"/>
      <c r="B4" s="597" t="s">
        <v>3365</v>
      </c>
      <c r="C4" s="583"/>
      <c r="D4" s="583"/>
      <c r="E4" s="583"/>
      <c r="F4" s="583"/>
      <c r="G4" s="583"/>
      <c r="H4" s="583"/>
      <c r="I4" s="596"/>
      <c r="J4" s="583"/>
      <c r="K4" s="597" t="s">
        <v>3365</v>
      </c>
      <c r="L4" s="583"/>
      <c r="M4" s="583"/>
      <c r="N4" s="583"/>
      <c r="O4" s="583"/>
      <c r="P4" s="583"/>
      <c r="Q4" s="583"/>
      <c r="R4" s="583"/>
      <c r="S4" s="583"/>
      <c r="T4" s="270"/>
      <c r="U4" s="270"/>
      <c r="V4" s="270"/>
      <c r="W4" s="270"/>
      <c r="X4" s="270"/>
      <c r="Y4" s="270"/>
      <c r="Z4" s="270"/>
    </row>
    <row r="5" ht="49.5" customHeight="1">
      <c r="A5" s="583"/>
      <c r="B5" s="598">
        <f>VLOOKUP(B7,'Tech. sheet (2)'!A:U,21,FALSE)</f>
        <v>49600246</v>
      </c>
      <c r="C5" s="276"/>
      <c r="D5" s="276"/>
      <c r="E5" s="276"/>
      <c r="F5" s="276"/>
      <c r="G5" s="5"/>
      <c r="H5" s="599"/>
      <c r="I5" s="600"/>
      <c r="J5" s="599"/>
      <c r="K5" s="598">
        <f>B5</f>
        <v>49600246</v>
      </c>
      <c r="L5" s="276"/>
      <c r="M5" s="276"/>
      <c r="N5" s="276"/>
      <c r="O5" s="276"/>
      <c r="P5" s="276"/>
      <c r="Q5" s="5"/>
      <c r="R5" s="583"/>
      <c r="S5" s="583"/>
      <c r="T5" s="270"/>
      <c r="U5" s="270"/>
      <c r="V5" s="270"/>
      <c r="W5" s="270"/>
      <c r="X5" s="270"/>
      <c r="Y5" s="270"/>
      <c r="Z5" s="270"/>
    </row>
    <row r="6" ht="24.0" customHeight="1">
      <c r="A6" s="583"/>
      <c r="B6" s="601" t="s">
        <v>3366</v>
      </c>
      <c r="C6" s="602"/>
      <c r="D6" s="602"/>
      <c r="E6" s="602"/>
      <c r="F6" s="602"/>
      <c r="G6" s="583"/>
      <c r="H6" s="583"/>
      <c r="I6" s="596"/>
      <c r="J6" s="583"/>
      <c r="K6" s="597" t="s">
        <v>3366</v>
      </c>
      <c r="L6" s="583"/>
      <c r="M6" s="583"/>
      <c r="N6" s="583"/>
      <c r="O6" s="583"/>
      <c r="P6" s="583"/>
      <c r="Q6" s="583"/>
      <c r="R6" s="583"/>
      <c r="S6" s="583"/>
      <c r="T6" s="270"/>
      <c r="U6" s="270"/>
      <c r="V6" s="270"/>
      <c r="W6" s="270"/>
      <c r="X6" s="270"/>
      <c r="Y6" s="270"/>
      <c r="Z6" s="270"/>
    </row>
    <row r="7" ht="9.75" customHeight="1">
      <c r="A7" s="583"/>
      <c r="B7" s="603" t="str">
        <f>VLOOKUP(G19,Register!B:D,3,FALSE)</f>
        <v>OT99-921XQ 0,18 G/G</v>
      </c>
      <c r="C7" s="7"/>
      <c r="D7" s="7"/>
      <c r="E7" s="7"/>
      <c r="F7" s="7"/>
      <c r="G7" s="9"/>
      <c r="H7" s="604"/>
      <c r="I7" s="605"/>
      <c r="J7" s="583"/>
      <c r="K7" s="603" t="str">
        <f>B7</f>
        <v>OT99-921XQ 0,18 G/G</v>
      </c>
      <c r="L7" s="7"/>
      <c r="M7" s="7"/>
      <c r="N7" s="7"/>
      <c r="O7" s="7"/>
      <c r="P7" s="7"/>
      <c r="Q7" s="9"/>
      <c r="R7" s="606"/>
      <c r="S7" s="583"/>
      <c r="T7" s="270"/>
      <c r="U7" s="270"/>
      <c r="V7" s="270"/>
      <c r="W7" s="270"/>
      <c r="X7" s="270"/>
      <c r="Y7" s="270"/>
      <c r="Z7" s="270"/>
    </row>
    <row r="8" ht="9.75" customHeight="1">
      <c r="A8" s="607"/>
      <c r="B8" s="11"/>
      <c r="G8" s="34"/>
      <c r="H8" s="604"/>
      <c r="I8" s="605"/>
      <c r="J8" s="583"/>
      <c r="K8" s="11"/>
      <c r="Q8" s="34"/>
      <c r="R8" s="606"/>
      <c r="S8" s="583"/>
      <c r="T8" s="270"/>
      <c r="U8" s="270"/>
      <c r="V8" s="270"/>
      <c r="W8" s="270"/>
      <c r="X8" s="270"/>
      <c r="Y8" s="270"/>
      <c r="Z8" s="270"/>
    </row>
    <row r="9" ht="9.75" customHeight="1">
      <c r="A9" s="583"/>
      <c r="B9" s="11"/>
      <c r="G9" s="34"/>
      <c r="H9" s="604"/>
      <c r="I9" s="605"/>
      <c r="J9" s="583"/>
      <c r="K9" s="11"/>
      <c r="Q9" s="34"/>
      <c r="R9" s="606"/>
      <c r="S9" s="583"/>
      <c r="T9" s="270"/>
      <c r="U9" s="270"/>
      <c r="V9" s="270"/>
      <c r="W9" s="270"/>
      <c r="X9" s="270"/>
      <c r="Y9" s="270"/>
      <c r="Z9" s="270"/>
    </row>
    <row r="10" ht="9.75" customHeight="1">
      <c r="A10" s="583"/>
      <c r="B10" s="11"/>
      <c r="G10" s="34"/>
      <c r="H10" s="604"/>
      <c r="I10" s="605"/>
      <c r="J10" s="583"/>
      <c r="K10" s="11"/>
      <c r="Q10" s="34"/>
      <c r="R10" s="606"/>
      <c r="S10" s="583"/>
      <c r="T10" s="270"/>
      <c r="U10" s="270"/>
      <c r="V10" s="270"/>
      <c r="W10" s="270"/>
      <c r="X10" s="270"/>
      <c r="Y10" s="270"/>
      <c r="Z10" s="270"/>
    </row>
    <row r="11" ht="9.75" customHeight="1">
      <c r="A11" s="583"/>
      <c r="B11" s="17"/>
      <c r="C11" s="12"/>
      <c r="D11" s="12"/>
      <c r="E11" s="12"/>
      <c r="F11" s="12"/>
      <c r="G11" s="13"/>
      <c r="H11" s="604"/>
      <c r="I11" s="605"/>
      <c r="J11" s="583"/>
      <c r="K11" s="17"/>
      <c r="L11" s="12"/>
      <c r="M11" s="12"/>
      <c r="N11" s="12"/>
      <c r="O11" s="12"/>
      <c r="P11" s="12"/>
      <c r="Q11" s="13"/>
      <c r="R11" s="606"/>
      <c r="S11" s="583"/>
      <c r="T11" s="270"/>
      <c r="U11" s="270"/>
      <c r="V11" s="270"/>
      <c r="W11" s="270"/>
      <c r="X11" s="270"/>
      <c r="Y11" s="270"/>
      <c r="Z11" s="270"/>
    </row>
    <row r="12">
      <c r="A12" s="583"/>
      <c r="B12" s="602"/>
      <c r="C12" s="602"/>
      <c r="D12" s="602"/>
      <c r="E12" s="602"/>
      <c r="F12" s="602"/>
      <c r="G12" s="583"/>
      <c r="H12" s="583"/>
      <c r="I12" s="596"/>
      <c r="J12" s="583"/>
      <c r="K12" s="583"/>
      <c r="L12" s="583"/>
      <c r="M12" s="583"/>
      <c r="N12" s="583"/>
      <c r="O12" s="583"/>
      <c r="P12" s="583"/>
      <c r="Q12" s="583"/>
      <c r="R12" s="583"/>
      <c r="S12" s="583"/>
      <c r="T12" s="270"/>
      <c r="U12" s="270"/>
      <c r="V12" s="270"/>
      <c r="W12" s="270"/>
      <c r="X12" s="270"/>
      <c r="Y12" s="270"/>
      <c r="Z12" s="270"/>
    </row>
    <row r="13" ht="36.75" customHeight="1">
      <c r="A13" s="583"/>
      <c r="B13" s="593" t="str">
        <f>VLOOKUP(B7,'Tech. sheet (2)'!A:U,12,FALSE)</f>
        <v>G/G</v>
      </c>
      <c r="C13" s="276"/>
      <c r="D13" s="276"/>
      <c r="E13" s="276"/>
      <c r="F13" s="276"/>
      <c r="G13" s="5"/>
      <c r="H13" s="608"/>
      <c r="I13" s="596"/>
      <c r="J13" s="583"/>
      <c r="K13" s="593" t="str">
        <f>B13</f>
        <v>G/G</v>
      </c>
      <c r="L13" s="276"/>
      <c r="M13" s="276"/>
      <c r="N13" s="276"/>
      <c r="O13" s="276"/>
      <c r="P13" s="276"/>
      <c r="Q13" s="5"/>
      <c r="R13" s="583"/>
      <c r="S13" s="583"/>
      <c r="T13" s="270"/>
      <c r="U13" s="270"/>
      <c r="V13" s="270"/>
      <c r="W13" s="270"/>
      <c r="X13" s="270"/>
      <c r="Y13" s="270"/>
      <c r="Z13" s="270"/>
    </row>
    <row r="14" ht="8.25" customHeight="1">
      <c r="A14" s="583"/>
      <c r="B14" s="609"/>
      <c r="C14" s="609"/>
      <c r="D14" s="609"/>
      <c r="E14" s="609"/>
      <c r="F14" s="609"/>
      <c r="G14" s="609"/>
      <c r="H14" s="609"/>
      <c r="I14" s="596"/>
      <c r="J14" s="583"/>
      <c r="K14" s="610"/>
      <c r="L14" s="610"/>
      <c r="M14" s="610"/>
      <c r="N14" s="583"/>
      <c r="O14" s="583"/>
      <c r="P14" s="610"/>
      <c r="Q14" s="583"/>
      <c r="R14" s="583"/>
      <c r="S14" s="583"/>
      <c r="T14" s="270"/>
      <c r="U14" s="270"/>
      <c r="V14" s="270"/>
      <c r="W14" s="270"/>
      <c r="X14" s="270"/>
      <c r="Y14" s="270"/>
      <c r="Z14" s="270"/>
    </row>
    <row r="15" ht="13.5" customHeight="1">
      <c r="A15" s="583"/>
      <c r="B15" s="611" t="s">
        <v>3367</v>
      </c>
      <c r="C15" s="612" t="str">
        <f>VLOOKUP(B7,'Tech. sheet (2)'!A:D,4,FALSE)</f>
        <v>fff007837</v>
      </c>
      <c r="D15" s="613"/>
      <c r="E15" s="614" t="s">
        <v>3368</v>
      </c>
      <c r="F15" s="615" t="s">
        <v>3369</v>
      </c>
      <c r="G15" s="9"/>
      <c r="H15" s="583"/>
      <c r="I15" s="596"/>
      <c r="J15" s="583"/>
      <c r="K15" s="611" t="s">
        <v>3367</v>
      </c>
      <c r="L15" s="612" t="str">
        <f>C15</f>
        <v>fff007837</v>
      </c>
      <c r="M15" s="613"/>
      <c r="N15" s="583"/>
      <c r="O15" s="616" t="s">
        <v>3368</v>
      </c>
      <c r="P15" s="615" t="str">
        <f>F15</f>
        <v>    .      .   2024</v>
      </c>
      <c r="Q15" s="7"/>
      <c r="R15" s="9"/>
      <c r="S15" s="583"/>
      <c r="T15" s="270"/>
      <c r="U15" s="270"/>
      <c r="V15" s="270"/>
      <c r="W15" s="270"/>
      <c r="X15" s="270"/>
      <c r="Y15" s="270"/>
      <c r="Z15" s="270"/>
    </row>
    <row r="16" ht="13.5" customHeight="1">
      <c r="A16" s="583"/>
      <c r="B16" s="617"/>
      <c r="C16" s="618"/>
      <c r="D16" s="50"/>
      <c r="E16" s="34"/>
      <c r="F16" s="17"/>
      <c r="G16" s="13"/>
      <c r="H16" s="583"/>
      <c r="I16" s="596"/>
      <c r="J16" s="583"/>
      <c r="K16" s="617"/>
      <c r="L16" s="618"/>
      <c r="M16" s="50"/>
      <c r="N16" s="583"/>
      <c r="P16" s="17"/>
      <c r="Q16" s="12"/>
      <c r="R16" s="13"/>
      <c r="S16" s="583"/>
      <c r="T16" s="270"/>
      <c r="U16" s="270"/>
      <c r="V16" s="270"/>
      <c r="W16" s="270"/>
      <c r="X16" s="270"/>
      <c r="Y16" s="270"/>
      <c r="Z16" s="270"/>
    </row>
    <row r="17" ht="19.5" customHeight="1">
      <c r="A17" s="583"/>
      <c r="B17" s="583" t="s">
        <v>3370</v>
      </c>
      <c r="C17" s="583"/>
      <c r="D17" s="583"/>
      <c r="E17" s="619" t="s">
        <v>3371</v>
      </c>
      <c r="G17" s="597"/>
      <c r="H17" s="597"/>
      <c r="I17" s="620"/>
      <c r="J17" s="583"/>
      <c r="K17" s="583"/>
      <c r="L17" s="583" t="s">
        <v>3370</v>
      </c>
      <c r="M17" s="583"/>
      <c r="N17" s="583"/>
      <c r="O17" s="619" t="s">
        <v>3371</v>
      </c>
      <c r="Q17" s="597"/>
      <c r="R17" s="270"/>
      <c r="S17" s="583"/>
      <c r="T17" s="270"/>
      <c r="U17" s="270"/>
      <c r="V17" s="270"/>
      <c r="W17" s="270"/>
      <c r="X17" s="270"/>
      <c r="Y17" s="270"/>
      <c r="Z17" s="270"/>
    </row>
    <row r="18" ht="24.75" customHeight="1">
      <c r="A18" s="583"/>
      <c r="B18" s="621">
        <f>VLOOKUP(B7,'Tech. sheet (2)'!A:T,20,FALSE)-5848</f>
        <v>23272</v>
      </c>
      <c r="C18" s="7"/>
      <c r="D18" s="9"/>
      <c r="G18" s="622"/>
      <c r="H18" s="597"/>
      <c r="I18" s="620"/>
      <c r="J18" s="583"/>
      <c r="K18" s="583"/>
      <c r="L18" s="623">
        <f>B18</f>
        <v>23272</v>
      </c>
      <c r="M18" s="7"/>
      <c r="N18" s="9"/>
      <c r="Q18" s="622"/>
      <c r="R18" s="624"/>
      <c r="S18" s="583"/>
      <c r="T18" s="270"/>
      <c r="U18" s="270"/>
      <c r="V18" s="270"/>
      <c r="W18" s="270"/>
      <c r="X18" s="270"/>
      <c r="Y18" s="270"/>
      <c r="Z18" s="270"/>
    </row>
    <row r="19" ht="24.0" customHeight="1">
      <c r="A19" s="583"/>
      <c r="B19" s="11"/>
      <c r="D19" s="34"/>
      <c r="E19" s="583"/>
      <c r="F19" s="619" t="s">
        <v>3372</v>
      </c>
      <c r="G19" s="111" t="s">
        <v>806</v>
      </c>
      <c r="H19" s="625"/>
      <c r="I19" s="620"/>
      <c r="J19" s="583"/>
      <c r="K19" s="583" t="s">
        <v>3373</v>
      </c>
      <c r="L19" s="11"/>
      <c r="N19" s="34"/>
      <c r="O19" s="583"/>
      <c r="P19" s="619" t="s">
        <v>3372</v>
      </c>
      <c r="Q19" s="131" t="str">
        <f>G19</f>
        <v>BIL21099709</v>
      </c>
      <c r="R19" s="104"/>
      <c r="S19" s="583"/>
      <c r="T19" s="624"/>
      <c r="U19" s="270"/>
      <c r="V19" s="270"/>
      <c r="W19" s="270"/>
      <c r="X19" s="270"/>
      <c r="Y19" s="270"/>
      <c r="Z19" s="270"/>
    </row>
    <row r="20" ht="25.5" customHeight="1">
      <c r="A20" s="583"/>
      <c r="B20" s="17"/>
      <c r="C20" s="12"/>
      <c r="D20" s="13"/>
      <c r="E20" s="583"/>
      <c r="F20" s="619" t="s">
        <v>3374</v>
      </c>
      <c r="G20" s="616"/>
      <c r="I20" s="620"/>
      <c r="J20" s="583"/>
      <c r="K20" s="583"/>
      <c r="L20" s="17"/>
      <c r="M20" s="12"/>
      <c r="N20" s="13"/>
      <c r="O20" s="583"/>
      <c r="P20" s="619" t="s">
        <v>3374</v>
      </c>
      <c r="Q20" s="616"/>
      <c r="R20" s="616"/>
      <c r="S20" s="583"/>
      <c r="T20" s="270"/>
      <c r="U20" s="270"/>
      <c r="V20" s="270"/>
      <c r="W20" s="270"/>
      <c r="X20" s="270"/>
      <c r="Y20" s="270"/>
      <c r="Z20" s="270"/>
    </row>
    <row r="21" ht="24.75" customHeight="1">
      <c r="A21" s="583"/>
      <c r="B21" s="626"/>
      <c r="E21" s="583"/>
      <c r="F21" s="627" t="s">
        <v>3375</v>
      </c>
      <c r="G21" s="52"/>
      <c r="H21" s="583"/>
      <c r="I21" s="596"/>
      <c r="J21" s="583"/>
      <c r="K21" s="583"/>
      <c r="L21" s="628" t="s">
        <v>3376</v>
      </c>
      <c r="M21" s="628"/>
      <c r="N21" s="628"/>
      <c r="O21" s="629"/>
      <c r="P21" s="627" t="s">
        <v>3375</v>
      </c>
      <c r="Q21" s="52"/>
      <c r="R21" s="583"/>
      <c r="S21" s="583"/>
      <c r="T21" s="270"/>
      <c r="U21" s="270"/>
      <c r="V21" s="270"/>
      <c r="W21" s="270"/>
      <c r="X21" s="270"/>
      <c r="Y21" s="270"/>
      <c r="Z21" s="270"/>
    </row>
    <row r="22" ht="62.25" customHeight="1">
      <c r="A22" s="583"/>
      <c r="B22" s="630" t="s">
        <v>3377</v>
      </c>
      <c r="C22" s="276"/>
      <c r="D22" s="5"/>
      <c r="E22" s="631"/>
      <c r="F22" s="632">
        <v>11.0</v>
      </c>
      <c r="G22" s="632"/>
      <c r="H22" s="583"/>
      <c r="I22" s="596"/>
      <c r="J22" s="583"/>
      <c r="K22" s="583"/>
      <c r="L22" s="630" t="str">
        <f>B22</f>
        <v>709/ </v>
      </c>
      <c r="M22" s="276"/>
      <c r="N22" s="5"/>
      <c r="O22" s="631"/>
      <c r="P22" s="632">
        <f>F22</f>
        <v>11</v>
      </c>
      <c r="Q22" s="633"/>
      <c r="R22" s="634"/>
      <c r="S22" s="583"/>
      <c r="T22" s="270"/>
      <c r="U22" s="270"/>
      <c r="V22" s="270"/>
      <c r="W22" s="270"/>
      <c r="X22" s="270"/>
      <c r="Y22" s="270"/>
      <c r="Z22" s="270"/>
    </row>
    <row r="23" ht="23.25" customHeight="1">
      <c r="A23" s="583"/>
      <c r="B23" s="583" t="s">
        <v>3378</v>
      </c>
      <c r="C23" s="583"/>
      <c r="D23" s="583"/>
      <c r="E23" s="583"/>
      <c r="F23" s="583" t="s">
        <v>3332</v>
      </c>
      <c r="G23" s="583"/>
      <c r="H23" s="583"/>
      <c r="I23" s="596"/>
      <c r="J23" s="583"/>
      <c r="K23" s="583"/>
      <c r="L23" s="583" t="s">
        <v>3379</v>
      </c>
      <c r="M23" s="583"/>
      <c r="N23" s="583"/>
      <c r="O23" s="583"/>
      <c r="P23" s="583"/>
      <c r="Q23" s="583"/>
      <c r="R23" s="583"/>
      <c r="S23" s="583"/>
      <c r="T23" s="270"/>
      <c r="U23" s="270"/>
      <c r="V23" s="270"/>
      <c r="W23" s="270"/>
      <c r="X23" s="270"/>
      <c r="Y23" s="270"/>
      <c r="Z23" s="270"/>
    </row>
    <row r="24" ht="15.75" customHeight="1">
      <c r="A24" s="583"/>
      <c r="B24" s="583"/>
      <c r="C24" s="583"/>
      <c r="D24" s="635" t="s">
        <v>3380</v>
      </c>
      <c r="E24" s="635"/>
      <c r="F24" s="636"/>
      <c r="G24" s="583"/>
      <c r="H24" s="583"/>
      <c r="I24" s="596"/>
      <c r="J24" s="583"/>
      <c r="K24" s="583"/>
      <c r="L24" s="583"/>
      <c r="M24" s="583"/>
      <c r="N24" s="635" t="s">
        <v>3380</v>
      </c>
      <c r="O24" s="635"/>
      <c r="P24" s="636"/>
      <c r="Q24" s="583"/>
      <c r="R24" s="583"/>
      <c r="S24" s="583"/>
      <c r="T24" s="270"/>
      <c r="U24" s="270"/>
      <c r="V24" s="270"/>
      <c r="W24" s="270"/>
      <c r="X24" s="270"/>
      <c r="Y24" s="270"/>
      <c r="Z24" s="270"/>
    </row>
    <row r="25" ht="15.75" customHeight="1">
      <c r="A25" s="583"/>
      <c r="B25" s="583"/>
      <c r="C25" s="583"/>
      <c r="D25" s="635" t="s">
        <v>3381</v>
      </c>
      <c r="E25" s="635"/>
      <c r="F25" s="636"/>
      <c r="G25" s="583"/>
      <c r="H25" s="583"/>
      <c r="I25" s="596"/>
      <c r="J25" s="583"/>
      <c r="K25" s="583"/>
      <c r="L25" s="583"/>
      <c r="M25" s="583"/>
      <c r="N25" s="635" t="s">
        <v>3381</v>
      </c>
      <c r="O25" s="635"/>
      <c r="P25" s="636"/>
      <c r="Q25" s="583"/>
      <c r="R25" s="583"/>
      <c r="S25" s="583"/>
      <c r="T25" s="270"/>
      <c r="U25" s="270"/>
      <c r="V25" s="270"/>
      <c r="W25" s="270"/>
      <c r="X25" s="270"/>
      <c r="Y25" s="270"/>
      <c r="Z25" s="270"/>
    </row>
    <row r="26" ht="15.75" customHeight="1">
      <c r="A26" s="583"/>
      <c r="B26" s="637"/>
      <c r="C26" s="637"/>
      <c r="D26" s="638" t="s">
        <v>3382</v>
      </c>
      <c r="G26" s="583"/>
      <c r="H26" s="583"/>
      <c r="I26" s="596"/>
      <c r="J26" s="583"/>
      <c r="K26" s="583"/>
      <c r="L26" s="637"/>
      <c r="M26" s="637"/>
      <c r="N26" s="638" t="s">
        <v>3382</v>
      </c>
      <c r="Q26" s="583"/>
      <c r="R26" s="583"/>
      <c r="S26" s="583"/>
      <c r="T26" s="270"/>
      <c r="U26" s="270"/>
      <c r="V26" s="270"/>
      <c r="W26" s="270"/>
      <c r="X26" s="270"/>
      <c r="Y26" s="270"/>
      <c r="Z26" s="270"/>
    </row>
    <row r="27" ht="15.75" customHeight="1">
      <c r="A27" s="583"/>
      <c r="B27" s="583"/>
      <c r="C27" s="270"/>
      <c r="D27" s="638" t="s">
        <v>3383</v>
      </c>
      <c r="G27" s="583"/>
      <c r="H27" s="583"/>
      <c r="I27" s="596"/>
      <c r="J27" s="583"/>
      <c r="K27" s="583"/>
      <c r="L27" s="637"/>
      <c r="M27" s="637"/>
      <c r="N27" s="638" t="s">
        <v>3384</v>
      </c>
      <c r="Q27" s="583"/>
      <c r="R27" s="583"/>
      <c r="S27" s="583"/>
      <c r="T27" s="270"/>
      <c r="U27" s="270"/>
      <c r="V27" s="270"/>
      <c r="W27" s="270"/>
      <c r="X27" s="270"/>
      <c r="Y27" s="270"/>
      <c r="Z27" s="270"/>
    </row>
    <row r="28" ht="26.25" customHeight="1">
      <c r="A28" s="583"/>
      <c r="B28" s="583"/>
      <c r="C28" s="270"/>
      <c r="D28" s="583"/>
      <c r="E28" s="583"/>
      <c r="F28" s="583"/>
      <c r="G28" s="639" t="s">
        <v>3385</v>
      </c>
      <c r="I28" s="596"/>
      <c r="J28" s="583"/>
      <c r="K28" s="583"/>
      <c r="L28" s="583"/>
      <c r="M28" s="637"/>
      <c r="N28" s="583"/>
      <c r="O28" s="583"/>
      <c r="P28" s="583"/>
      <c r="Q28" s="640" t="s">
        <v>3385</v>
      </c>
      <c r="R28" s="583"/>
      <c r="S28" s="583"/>
      <c r="T28" s="270"/>
      <c r="U28" s="270"/>
      <c r="V28" s="270"/>
      <c r="W28" s="270"/>
      <c r="X28" s="270"/>
      <c r="Y28" s="270"/>
      <c r="Z28" s="270"/>
    </row>
    <row r="29" ht="8.25" customHeight="1">
      <c r="A29" s="641"/>
      <c r="J29" s="641"/>
      <c r="S29" s="270"/>
      <c r="T29" s="270"/>
      <c r="U29" s="270"/>
      <c r="V29" s="270"/>
      <c r="W29" s="270"/>
      <c r="X29" s="270"/>
      <c r="Y29" s="270"/>
      <c r="Z29" s="270"/>
    </row>
    <row r="30" ht="4.5" customHeight="1">
      <c r="S30" s="270"/>
      <c r="T30" s="270"/>
      <c r="U30" s="270"/>
      <c r="V30" s="270"/>
      <c r="W30" s="270"/>
      <c r="X30" s="270"/>
      <c r="Y30" s="270"/>
      <c r="Z30" s="270"/>
    </row>
    <row r="31" ht="15.75" customHeight="1">
      <c r="A31" s="270"/>
      <c r="B31" s="270"/>
      <c r="C31" s="270"/>
      <c r="D31" s="270"/>
      <c r="E31" s="270"/>
      <c r="F31" s="270"/>
      <c r="G31" s="270"/>
      <c r="H31" s="270"/>
      <c r="I31" s="270"/>
      <c r="J31" s="270"/>
      <c r="K31" s="270"/>
      <c r="L31" s="270"/>
      <c r="M31" s="270"/>
      <c r="N31" s="270"/>
      <c r="O31" s="270"/>
      <c r="P31" s="270"/>
      <c r="Q31" s="270"/>
      <c r="R31" s="270"/>
      <c r="S31" s="270"/>
      <c r="T31" s="270"/>
      <c r="U31" s="270"/>
      <c r="V31" s="270"/>
      <c r="W31" s="270"/>
      <c r="X31" s="270"/>
      <c r="Y31" s="270"/>
      <c r="Z31" s="270"/>
    </row>
    <row r="32" ht="15.75" customHeight="1">
      <c r="A32" s="270"/>
      <c r="B32" s="270"/>
      <c r="C32" s="270"/>
      <c r="D32" s="270"/>
      <c r="E32" s="270"/>
      <c r="F32" s="270"/>
      <c r="G32" s="2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270"/>
      <c r="T32" s="270"/>
      <c r="U32" s="270"/>
      <c r="V32" s="270"/>
      <c r="W32" s="270"/>
      <c r="X32" s="270"/>
      <c r="Y32" s="270"/>
      <c r="Z32" s="270"/>
    </row>
    <row r="33" ht="15.75" customHeight="1">
      <c r="A33" s="270"/>
      <c r="B33" s="270"/>
      <c r="C33" s="270"/>
      <c r="D33" s="270"/>
      <c r="E33" s="270"/>
      <c r="F33" s="270"/>
      <c r="G33" s="270"/>
      <c r="H33" s="270"/>
      <c r="I33" s="270"/>
      <c r="J33" s="270"/>
      <c r="K33" s="270"/>
      <c r="L33" s="270"/>
      <c r="M33" s="270"/>
      <c r="N33" s="270"/>
      <c r="O33" s="270"/>
      <c r="P33" s="270"/>
      <c r="Q33" s="270"/>
      <c r="R33" s="270"/>
      <c r="S33" s="270"/>
      <c r="T33" s="270"/>
      <c r="U33" s="270"/>
      <c r="V33" s="270"/>
      <c r="W33" s="270"/>
      <c r="X33" s="270"/>
      <c r="Y33" s="270"/>
      <c r="Z33" s="270"/>
    </row>
    <row r="34" ht="15.75" customHeight="1">
      <c r="A34" s="270"/>
      <c r="B34" s="270"/>
      <c r="C34" s="270"/>
      <c r="D34" s="270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</row>
    <row r="35" ht="15.75" customHeight="1">
      <c r="A35" s="270"/>
      <c r="B35" s="270"/>
      <c r="C35" s="270"/>
      <c r="D35" s="270"/>
      <c r="E35" s="270"/>
      <c r="F35" s="270"/>
      <c r="G35" s="270"/>
      <c r="H35" s="270"/>
      <c r="I35" s="270"/>
      <c r="J35" s="270"/>
      <c r="K35" s="270"/>
      <c r="L35" s="270"/>
      <c r="M35" s="270"/>
      <c r="N35" s="270"/>
      <c r="O35" s="270"/>
      <c r="P35" s="270"/>
      <c r="Q35" s="270"/>
      <c r="R35" s="270"/>
      <c r="S35" s="270"/>
      <c r="T35" s="270"/>
      <c r="U35" s="270"/>
      <c r="V35" s="270"/>
      <c r="W35" s="270"/>
      <c r="X35" s="270"/>
      <c r="Y35" s="270"/>
      <c r="Z35" s="270"/>
    </row>
    <row r="36" ht="15.75" customHeight="1">
      <c r="A36" s="270"/>
      <c r="B36" s="270"/>
      <c r="C36" s="270"/>
      <c r="D36" s="270"/>
      <c r="E36" s="270"/>
      <c r="F36" s="270"/>
      <c r="G36" s="270"/>
      <c r="H36" s="270"/>
      <c r="I36" s="270"/>
      <c r="J36" s="270"/>
      <c r="K36" s="270"/>
      <c r="L36" s="270"/>
      <c r="M36" s="270"/>
      <c r="N36" s="270"/>
      <c r="O36" s="270"/>
      <c r="P36" s="270"/>
      <c r="Q36" s="270"/>
      <c r="R36" s="270"/>
      <c r="S36" s="270"/>
      <c r="T36" s="270"/>
      <c r="U36" s="270"/>
      <c r="V36" s="270"/>
      <c r="W36" s="270"/>
      <c r="X36" s="270"/>
      <c r="Y36" s="270"/>
      <c r="Z36" s="270"/>
    </row>
    <row r="37" ht="15.75" customHeight="1">
      <c r="A37" s="270"/>
      <c r="B37" s="270"/>
      <c r="C37" s="270"/>
      <c r="D37" s="270"/>
      <c r="E37" s="270"/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</row>
    <row r="38" ht="15.75" customHeight="1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</row>
    <row r="39" ht="15.75" customHeight="1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</row>
    <row r="40" ht="15.75" customHeight="1">
      <c r="A40" s="270"/>
      <c r="B40" s="270"/>
      <c r="C40" s="270"/>
      <c r="D40" s="270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</row>
    <row r="41" ht="15.75" customHeight="1">
      <c r="A41" s="270"/>
      <c r="B41" s="270"/>
      <c r="C41" s="270"/>
      <c r="D41" s="270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</row>
    <row r="42" ht="15.75" customHeight="1">
      <c r="A42" s="270"/>
      <c r="B42" s="270"/>
      <c r="C42" s="270"/>
      <c r="D42" s="27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</row>
    <row r="43" ht="15.75" customHeight="1">
      <c r="A43" s="270"/>
      <c r="B43" s="270"/>
      <c r="C43" s="270"/>
      <c r="D43" s="27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</row>
    <row r="44" ht="15.75" customHeight="1">
      <c r="A44" s="270"/>
      <c r="B44" s="270"/>
      <c r="C44" s="270"/>
      <c r="D44" s="27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</row>
    <row r="45" ht="15.75" customHeight="1">
      <c r="A45" s="270"/>
      <c r="B45" s="270"/>
      <c r="C45" s="270"/>
      <c r="D45" s="270"/>
      <c r="E45" s="270"/>
      <c r="F45" s="270"/>
      <c r="G45" s="270"/>
      <c r="H45" s="270"/>
      <c r="I45" s="270"/>
      <c r="J45" s="270"/>
      <c r="K45" s="270"/>
      <c r="L45" s="270"/>
      <c r="M45" s="270"/>
      <c r="N45" s="270"/>
      <c r="O45" s="270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Z45" s="270"/>
    </row>
    <row r="46" ht="15.75" customHeight="1">
      <c r="A46" s="270"/>
      <c r="B46" s="270"/>
      <c r="C46" s="270"/>
      <c r="D46" s="270"/>
      <c r="E46" s="270"/>
      <c r="F46" s="270"/>
      <c r="G46" s="270"/>
      <c r="H46" s="270"/>
      <c r="I46" s="270"/>
      <c r="J46" s="270"/>
      <c r="K46" s="270"/>
      <c r="L46" s="270"/>
      <c r="M46" s="270"/>
      <c r="N46" s="270"/>
      <c r="O46" s="270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Z46" s="270"/>
    </row>
    <row r="47" ht="15.75" customHeight="1">
      <c r="A47" s="270"/>
      <c r="B47" s="270"/>
      <c r="C47" s="270"/>
      <c r="D47" s="270"/>
      <c r="E47" s="270"/>
      <c r="F47" s="270"/>
      <c r="G47" s="270"/>
      <c r="H47" s="270"/>
      <c r="I47" s="270"/>
      <c r="J47" s="270"/>
      <c r="K47" s="270"/>
      <c r="L47" s="270"/>
      <c r="M47" s="270"/>
      <c r="N47" s="270"/>
      <c r="O47" s="270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Z47" s="270"/>
    </row>
    <row r="48" ht="15.75" customHeight="1">
      <c r="A48" s="270"/>
      <c r="B48" s="270"/>
      <c r="C48" s="270"/>
      <c r="D48" s="270"/>
      <c r="E48" s="270"/>
      <c r="F48" s="270"/>
      <c r="G48" s="270"/>
      <c r="H48" s="270"/>
      <c r="I48" s="270"/>
      <c r="J48" s="270"/>
      <c r="K48" s="270"/>
      <c r="L48" s="270"/>
      <c r="M48" s="270"/>
      <c r="N48" s="270"/>
      <c r="O48" s="270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Z48" s="270"/>
    </row>
    <row r="49" ht="15.75" customHeight="1">
      <c r="A49" s="270"/>
      <c r="B49" s="270"/>
      <c r="C49" s="270"/>
      <c r="D49" s="270"/>
      <c r="E49" s="270"/>
      <c r="F49" s="270"/>
      <c r="G49" s="270"/>
      <c r="H49" s="270"/>
      <c r="I49" s="270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Z49" s="270"/>
    </row>
    <row r="50" ht="15.75" customHeight="1">
      <c r="A50" s="270"/>
      <c r="B50" s="270"/>
      <c r="C50" s="270"/>
      <c r="D50" s="270"/>
      <c r="E50" s="270"/>
      <c r="F50" s="270"/>
      <c r="G50" s="270"/>
      <c r="H50" s="270"/>
      <c r="I50" s="270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Z50" s="270"/>
    </row>
    <row r="51" ht="15.75" customHeight="1">
      <c r="A51" s="270"/>
      <c r="B51" s="270"/>
      <c r="C51" s="270"/>
      <c r="D51" s="270"/>
      <c r="E51" s="270"/>
      <c r="F51" s="270"/>
      <c r="G51" s="270"/>
      <c r="H51" s="270"/>
      <c r="I51" s="270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Z51" s="270"/>
    </row>
    <row r="52" ht="15.75" customHeight="1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Z52" s="270"/>
    </row>
    <row r="53" ht="15.75" customHeight="1">
      <c r="A53" s="270"/>
      <c r="B53" s="270"/>
      <c r="C53" s="270"/>
      <c r="D53" s="270"/>
      <c r="E53" s="270"/>
      <c r="F53" s="270"/>
      <c r="G53" s="270"/>
      <c r="H53" s="270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Z53" s="270"/>
    </row>
    <row r="54" ht="15.75" customHeight="1">
      <c r="A54" s="27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</row>
    <row r="55" ht="15.75" customHeight="1">
      <c r="A55" s="270"/>
      <c r="B55" s="270"/>
      <c r="C55" s="270"/>
      <c r="D55" s="270"/>
      <c r="E55" s="270"/>
      <c r="F55" s="270"/>
      <c r="G55" s="270"/>
      <c r="H55" s="270"/>
      <c r="I55" s="270"/>
      <c r="J55" s="270"/>
      <c r="K55" s="270"/>
      <c r="L55" s="270"/>
      <c r="M55" s="270"/>
      <c r="N55" s="270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Z55" s="270"/>
    </row>
    <row r="56" ht="15.75" customHeight="1">
      <c r="A56" s="270"/>
      <c r="B56" s="270"/>
      <c r="C56" s="270"/>
      <c r="D56" s="270"/>
      <c r="E56" s="270"/>
      <c r="F56" s="270"/>
      <c r="G56" s="270"/>
      <c r="H56" s="270"/>
      <c r="I56" s="270"/>
      <c r="J56" s="270"/>
      <c r="K56" s="270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Z56" s="270"/>
    </row>
    <row r="57" ht="15.75" customHeight="1">
      <c r="A57" s="270"/>
      <c r="B57" s="270"/>
      <c r="C57" s="270"/>
      <c r="D57" s="270"/>
      <c r="E57" s="270"/>
      <c r="F57" s="270"/>
      <c r="G57" s="270"/>
      <c r="H57" s="270"/>
      <c r="I57" s="270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Z57" s="270"/>
    </row>
    <row r="58" ht="15.75" customHeight="1">
      <c r="A58" s="270"/>
      <c r="B58" s="270"/>
      <c r="C58" s="270"/>
      <c r="D58" s="270"/>
      <c r="E58" s="270"/>
      <c r="F58" s="270"/>
      <c r="G58" s="270"/>
      <c r="H58" s="270"/>
      <c r="I58" s="270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Z58" s="270"/>
    </row>
    <row r="59" ht="15.75" customHeight="1">
      <c r="A59" s="270"/>
      <c r="B59" s="270"/>
      <c r="C59" s="270"/>
      <c r="D59" s="270"/>
      <c r="E59" s="270"/>
      <c r="F59" s="270"/>
      <c r="G59" s="270"/>
      <c r="H59" s="270"/>
      <c r="I59" s="270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Z59" s="270"/>
    </row>
    <row r="60" ht="15.75" customHeight="1">
      <c r="A60" s="270"/>
      <c r="B60" s="270"/>
      <c r="C60" s="270"/>
      <c r="D60" s="270"/>
      <c r="E60" s="270"/>
      <c r="F60" s="270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Z60" s="270"/>
    </row>
    <row r="61" ht="15.75" customHeight="1">
      <c r="A61" s="270"/>
      <c r="B61" s="270"/>
      <c r="C61" s="270"/>
      <c r="D61" s="270"/>
      <c r="E61" s="270"/>
      <c r="F61" s="270"/>
      <c r="G61" s="270"/>
      <c r="H61" s="270"/>
      <c r="I61" s="270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Z61" s="270"/>
    </row>
    <row r="62" ht="15.75" customHeight="1">
      <c r="A62" s="270"/>
      <c r="B62" s="270"/>
      <c r="C62" s="270"/>
      <c r="D62" s="270"/>
      <c r="E62" s="270"/>
      <c r="F62" s="270"/>
      <c r="G62" s="270"/>
      <c r="H62" s="270"/>
      <c r="I62" s="270"/>
      <c r="J62" s="270"/>
      <c r="K62" s="270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Z62" s="270"/>
    </row>
    <row r="63" ht="15.75" customHeight="1">
      <c r="A63" s="270"/>
      <c r="B63" s="270"/>
      <c r="C63" s="270"/>
      <c r="D63" s="270"/>
      <c r="E63" s="270"/>
      <c r="F63" s="270"/>
      <c r="G63" s="270"/>
      <c r="H63" s="270"/>
      <c r="I63" s="270"/>
      <c r="J63" s="270"/>
      <c r="K63" s="270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Z63" s="270"/>
    </row>
    <row r="64" ht="15.75" customHeight="1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Z64" s="270"/>
    </row>
    <row r="65" ht="15.75" customHeight="1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270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Z65" s="270"/>
    </row>
    <row r="66" ht="15.75" customHeight="1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Z66" s="270"/>
    </row>
    <row r="67" ht="15.75" customHeight="1">
      <c r="A67" s="270"/>
      <c r="B67" s="270"/>
      <c r="C67" s="270"/>
      <c r="D67" s="270"/>
      <c r="E67" s="270"/>
      <c r="F67" s="270"/>
      <c r="G67" s="270"/>
      <c r="H67" s="270"/>
      <c r="I67" s="270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270"/>
      <c r="U67" s="270"/>
      <c r="V67" s="270"/>
      <c r="W67" s="270"/>
      <c r="X67" s="270"/>
      <c r="Y67" s="270"/>
      <c r="Z67" s="270"/>
    </row>
    <row r="68" ht="15.75" customHeight="1">
      <c r="A68" s="270"/>
      <c r="B68" s="270"/>
      <c r="C68" s="270"/>
      <c r="D68" s="270"/>
      <c r="E68" s="270"/>
      <c r="F68" s="270"/>
      <c r="G68" s="270"/>
      <c r="H68" s="270"/>
      <c r="I68" s="270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270"/>
      <c r="U68" s="270"/>
      <c r="V68" s="270"/>
      <c r="W68" s="270"/>
      <c r="X68" s="270"/>
      <c r="Y68" s="270"/>
      <c r="Z68" s="270"/>
    </row>
    <row r="69" ht="15.75" customHeight="1">
      <c r="A69" s="270"/>
      <c r="B69" s="270"/>
      <c r="C69" s="270"/>
      <c r="D69" s="270"/>
      <c r="E69" s="270"/>
      <c r="F69" s="270"/>
      <c r="G69" s="270"/>
      <c r="H69" s="270"/>
      <c r="I69" s="270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270"/>
      <c r="U69" s="270"/>
      <c r="V69" s="270"/>
      <c r="W69" s="270"/>
      <c r="X69" s="270"/>
      <c r="Y69" s="270"/>
      <c r="Z69" s="270"/>
    </row>
    <row r="70" ht="15.75" customHeight="1">
      <c r="A70" s="270"/>
      <c r="B70" s="270"/>
      <c r="C70" s="270"/>
      <c r="D70" s="270"/>
      <c r="E70" s="270"/>
      <c r="F70" s="270"/>
      <c r="G70" s="270"/>
      <c r="H70" s="270"/>
      <c r="I70" s="270"/>
      <c r="J70" s="270"/>
      <c r="K70" s="270"/>
      <c r="L70" s="270"/>
      <c r="M70" s="270"/>
      <c r="N70" s="270"/>
      <c r="O70" s="270"/>
      <c r="P70" s="270"/>
      <c r="Q70" s="270"/>
      <c r="R70" s="270"/>
      <c r="S70" s="270"/>
      <c r="T70" s="270"/>
      <c r="U70" s="270"/>
      <c r="V70" s="270"/>
      <c r="W70" s="270"/>
      <c r="X70" s="270"/>
      <c r="Y70" s="270"/>
      <c r="Z70" s="270"/>
    </row>
    <row r="71" ht="15.75" customHeight="1">
      <c r="A71" s="270"/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0"/>
      <c r="Y71" s="270"/>
      <c r="Z71" s="270"/>
    </row>
    <row r="72" ht="15.75" customHeight="1">
      <c r="A72" s="270"/>
      <c r="B72" s="270"/>
      <c r="C72" s="270"/>
      <c r="D72" s="270"/>
      <c r="E72" s="270"/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</row>
    <row r="73" ht="15.75" customHeight="1">
      <c r="A73" s="270"/>
      <c r="B73" s="270"/>
      <c r="C73" s="270"/>
      <c r="D73" s="270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</row>
    <row r="74" ht="15.75" customHeight="1">
      <c r="A74" s="270"/>
      <c r="B74" s="270"/>
      <c r="C74" s="270"/>
      <c r="D74" s="270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</row>
    <row r="75" ht="15.75" customHeight="1">
      <c r="A75" s="270"/>
      <c r="B75" s="270"/>
      <c r="C75" s="270"/>
      <c r="D75" s="270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</row>
    <row r="76" ht="15.75" customHeight="1">
      <c r="A76" s="270"/>
      <c r="B76" s="270"/>
      <c r="C76" s="270"/>
      <c r="D76" s="270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</row>
    <row r="77" ht="15.75" customHeight="1">
      <c r="A77" s="270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</row>
    <row r="78" ht="15.75" customHeight="1">
      <c r="A78" s="270"/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270"/>
      <c r="Z78" s="270"/>
    </row>
    <row r="79" ht="15.75" customHeight="1">
      <c r="A79" s="270"/>
      <c r="B79" s="270"/>
      <c r="C79" s="270"/>
      <c r="D79" s="270"/>
      <c r="E79" s="270"/>
      <c r="F79" s="270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270"/>
      <c r="U79" s="270"/>
      <c r="V79" s="270"/>
      <c r="W79" s="270"/>
      <c r="X79" s="270"/>
      <c r="Y79" s="270"/>
      <c r="Z79" s="270"/>
    </row>
    <row r="80" ht="15.75" customHeight="1">
      <c r="A80" s="270"/>
      <c r="B80" s="270"/>
      <c r="C80" s="270"/>
      <c r="D80" s="270"/>
      <c r="E80" s="270"/>
      <c r="F80" s="270"/>
      <c r="G80" s="270"/>
      <c r="H80" s="270"/>
      <c r="I80" s="270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270"/>
      <c r="U80" s="270"/>
      <c r="V80" s="270"/>
      <c r="W80" s="270"/>
      <c r="X80" s="270"/>
      <c r="Y80" s="270"/>
      <c r="Z80" s="270"/>
    </row>
    <row r="81" ht="15.75" customHeight="1">
      <c r="A81" s="270"/>
      <c r="B81" s="270"/>
      <c r="C81" s="270"/>
      <c r="D81" s="270"/>
      <c r="E81" s="270"/>
      <c r="F81" s="270"/>
      <c r="G81" s="270"/>
      <c r="H81" s="270"/>
      <c r="I81" s="270"/>
      <c r="J81" s="270"/>
      <c r="K81" s="270"/>
      <c r="L81" s="270"/>
      <c r="M81" s="270"/>
      <c r="N81" s="270"/>
      <c r="O81" s="270"/>
      <c r="P81" s="270"/>
      <c r="Q81" s="270"/>
      <c r="R81" s="270"/>
      <c r="S81" s="270"/>
      <c r="T81" s="270"/>
      <c r="U81" s="270"/>
      <c r="V81" s="270"/>
      <c r="W81" s="270"/>
      <c r="X81" s="270"/>
      <c r="Y81" s="270"/>
      <c r="Z81" s="270"/>
    </row>
    <row r="82" ht="15.75" customHeight="1">
      <c r="A82" s="270"/>
      <c r="B82" s="270"/>
      <c r="C82" s="270"/>
      <c r="D82" s="270"/>
      <c r="E82" s="270"/>
      <c r="F82" s="270"/>
      <c r="G82" s="270"/>
      <c r="H82" s="270"/>
      <c r="I82" s="270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270"/>
      <c r="U82" s="270"/>
      <c r="V82" s="270"/>
      <c r="W82" s="270"/>
      <c r="X82" s="270"/>
      <c r="Y82" s="270"/>
      <c r="Z82" s="270"/>
    </row>
    <row r="83" ht="15.75" customHeight="1">
      <c r="A83" s="270"/>
      <c r="B83" s="270"/>
      <c r="C83" s="270"/>
      <c r="D83" s="270"/>
      <c r="E83" s="270"/>
      <c r="F83" s="270"/>
      <c r="G83" s="270"/>
      <c r="H83" s="270"/>
      <c r="I83" s="270"/>
      <c r="J83" s="270"/>
      <c r="K83" s="270"/>
      <c r="L83" s="270"/>
      <c r="M83" s="270"/>
      <c r="N83" s="270"/>
      <c r="O83" s="270"/>
      <c r="P83" s="270"/>
      <c r="Q83" s="270"/>
      <c r="R83" s="270"/>
      <c r="S83" s="270"/>
      <c r="T83" s="270"/>
      <c r="U83" s="270"/>
      <c r="V83" s="270"/>
      <c r="W83" s="270"/>
      <c r="X83" s="270"/>
      <c r="Y83" s="270"/>
      <c r="Z83" s="270"/>
    </row>
    <row r="84" ht="15.75" customHeight="1">
      <c r="A84" s="270"/>
      <c r="B84" s="270"/>
      <c r="C84" s="270"/>
      <c r="D84" s="270"/>
      <c r="E84" s="270"/>
      <c r="F84" s="270"/>
      <c r="G84" s="270"/>
      <c r="H84" s="270"/>
      <c r="I84" s="270"/>
      <c r="J84" s="270"/>
      <c r="K84" s="270"/>
      <c r="L84" s="270"/>
      <c r="M84" s="270"/>
      <c r="N84" s="270"/>
      <c r="O84" s="270"/>
      <c r="P84" s="270"/>
      <c r="Q84" s="270"/>
      <c r="R84" s="270"/>
      <c r="S84" s="270"/>
      <c r="T84" s="270"/>
      <c r="U84" s="270"/>
      <c r="V84" s="270"/>
      <c r="W84" s="270"/>
      <c r="X84" s="270"/>
      <c r="Y84" s="270"/>
      <c r="Z84" s="270"/>
    </row>
    <row r="85" ht="15.75" customHeight="1">
      <c r="A85" s="270"/>
      <c r="B85" s="270"/>
      <c r="C85" s="270"/>
      <c r="D85" s="270"/>
      <c r="E85" s="270"/>
      <c r="F85" s="270"/>
      <c r="G85" s="270"/>
      <c r="H85" s="270"/>
      <c r="I85" s="270"/>
      <c r="J85" s="270"/>
      <c r="K85" s="270"/>
      <c r="L85" s="270"/>
      <c r="M85" s="270"/>
      <c r="N85" s="270"/>
      <c r="O85" s="270"/>
      <c r="P85" s="270"/>
      <c r="Q85" s="270"/>
      <c r="R85" s="270"/>
      <c r="S85" s="270"/>
      <c r="T85" s="270"/>
      <c r="U85" s="270"/>
      <c r="V85" s="270"/>
      <c r="W85" s="270"/>
      <c r="X85" s="270"/>
      <c r="Y85" s="270"/>
      <c r="Z85" s="270"/>
    </row>
    <row r="86" ht="15.75" customHeight="1">
      <c r="A86" s="270"/>
      <c r="B86" s="270"/>
      <c r="C86" s="270"/>
      <c r="D86" s="270"/>
      <c r="E86" s="270"/>
      <c r="F86" s="270"/>
      <c r="G86" s="270"/>
      <c r="H86" s="270"/>
      <c r="I86" s="270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270"/>
      <c r="U86" s="270"/>
      <c r="V86" s="270"/>
      <c r="W86" s="270"/>
      <c r="X86" s="270"/>
      <c r="Y86" s="270"/>
      <c r="Z86" s="270"/>
    </row>
    <row r="87" ht="15.75" customHeight="1">
      <c r="A87" s="27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</row>
    <row r="88" ht="15.75" customHeight="1">
      <c r="A88" s="270"/>
      <c r="B88" s="270"/>
      <c r="C88" s="270"/>
      <c r="D88" s="270"/>
      <c r="E88" s="270"/>
      <c r="F88" s="270"/>
      <c r="G88" s="270"/>
      <c r="H88" s="270"/>
      <c r="I88" s="270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270"/>
      <c r="U88" s="270"/>
      <c r="V88" s="270"/>
      <c r="W88" s="270"/>
      <c r="X88" s="270"/>
      <c r="Y88" s="270"/>
      <c r="Z88" s="270"/>
    </row>
    <row r="89" ht="15.75" customHeight="1">
      <c r="A89" s="270"/>
      <c r="B89" s="270"/>
      <c r="C89" s="270"/>
      <c r="D89" s="270"/>
      <c r="E89" s="270"/>
      <c r="F89" s="270"/>
      <c r="G89" s="270"/>
      <c r="H89" s="270"/>
      <c r="I89" s="270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270"/>
      <c r="U89" s="270"/>
      <c r="V89" s="270"/>
      <c r="W89" s="270"/>
      <c r="X89" s="270"/>
      <c r="Y89" s="270"/>
      <c r="Z89" s="270"/>
    </row>
    <row r="90" ht="15.75" customHeight="1">
      <c r="A90" s="270"/>
      <c r="B90" s="270"/>
      <c r="C90" s="270"/>
      <c r="D90" s="270"/>
      <c r="E90" s="270"/>
      <c r="F90" s="270"/>
      <c r="G90" s="270"/>
      <c r="H90" s="270"/>
      <c r="I90" s="270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270"/>
      <c r="U90" s="270"/>
      <c r="V90" s="270"/>
      <c r="W90" s="270"/>
      <c r="X90" s="270"/>
      <c r="Y90" s="270"/>
      <c r="Z90" s="270"/>
    </row>
    <row r="91" ht="15.75" customHeight="1">
      <c r="A91" s="270"/>
      <c r="B91" s="270"/>
      <c r="C91" s="270"/>
      <c r="D91" s="270"/>
      <c r="E91" s="270"/>
      <c r="F91" s="270"/>
      <c r="G91" s="270"/>
      <c r="H91" s="270"/>
      <c r="I91" s="270"/>
      <c r="J91" s="270"/>
      <c r="K91" s="270"/>
      <c r="L91" s="270"/>
      <c r="M91" s="270"/>
      <c r="N91" s="270"/>
      <c r="O91" s="270"/>
      <c r="P91" s="270"/>
      <c r="Q91" s="270"/>
      <c r="R91" s="270"/>
      <c r="S91" s="270"/>
      <c r="T91" s="270"/>
      <c r="U91" s="270"/>
      <c r="V91" s="270"/>
      <c r="W91" s="270"/>
      <c r="X91" s="270"/>
      <c r="Y91" s="270"/>
      <c r="Z91" s="270"/>
    </row>
    <row r="92" ht="15.75" customHeight="1">
      <c r="A92" s="270"/>
      <c r="B92" s="270"/>
      <c r="C92" s="270"/>
      <c r="D92" s="270"/>
      <c r="E92" s="270"/>
      <c r="F92" s="270"/>
      <c r="G92" s="270"/>
      <c r="H92" s="270"/>
      <c r="I92" s="270"/>
      <c r="J92" s="270"/>
      <c r="K92" s="270"/>
      <c r="L92" s="270"/>
      <c r="M92" s="270"/>
      <c r="N92" s="270"/>
      <c r="O92" s="270"/>
      <c r="P92" s="270"/>
      <c r="Q92" s="270"/>
      <c r="R92" s="270"/>
      <c r="S92" s="270"/>
      <c r="T92" s="270"/>
      <c r="U92" s="270"/>
      <c r="V92" s="270"/>
      <c r="W92" s="270"/>
      <c r="X92" s="270"/>
      <c r="Y92" s="270"/>
      <c r="Z92" s="270"/>
    </row>
    <row r="93" ht="15.75" customHeight="1">
      <c r="A93" s="270"/>
      <c r="B93" s="270"/>
      <c r="C93" s="270"/>
      <c r="D93" s="270"/>
      <c r="E93" s="270"/>
      <c r="F93" s="270"/>
      <c r="G93" s="270"/>
      <c r="H93" s="270"/>
      <c r="I93" s="270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270"/>
      <c r="U93" s="270"/>
      <c r="V93" s="270"/>
      <c r="W93" s="270"/>
      <c r="X93" s="270"/>
      <c r="Y93" s="270"/>
      <c r="Z93" s="270"/>
    </row>
    <row r="94" ht="15.75" customHeight="1">
      <c r="A94" s="270"/>
      <c r="B94" s="270"/>
      <c r="C94" s="270"/>
      <c r="D94" s="270"/>
      <c r="E94" s="270"/>
      <c r="F94" s="270"/>
      <c r="G94" s="270"/>
      <c r="H94" s="270"/>
      <c r="I94" s="270"/>
      <c r="J94" s="270"/>
      <c r="K94" s="270"/>
      <c r="L94" s="270"/>
      <c r="M94" s="270"/>
      <c r="N94" s="270"/>
      <c r="O94" s="270"/>
      <c r="P94" s="270"/>
      <c r="Q94" s="270"/>
      <c r="R94" s="270"/>
      <c r="S94" s="270"/>
      <c r="T94" s="270"/>
      <c r="U94" s="270"/>
      <c r="V94" s="270"/>
      <c r="W94" s="270"/>
      <c r="X94" s="270"/>
      <c r="Y94" s="270"/>
      <c r="Z94" s="270"/>
    </row>
    <row r="95" ht="15.75" customHeight="1">
      <c r="A95" s="270"/>
      <c r="B95" s="270"/>
      <c r="C95" s="270"/>
      <c r="D95" s="270"/>
      <c r="E95" s="270"/>
      <c r="F95" s="270"/>
      <c r="G95" s="270"/>
      <c r="H95" s="270"/>
      <c r="I95" s="270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270"/>
      <c r="U95" s="270"/>
      <c r="V95" s="270"/>
      <c r="W95" s="270"/>
      <c r="X95" s="270"/>
      <c r="Y95" s="270"/>
      <c r="Z95" s="270"/>
    </row>
    <row r="96" ht="15.75" customHeight="1">
      <c r="A96" s="27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</row>
    <row r="97" ht="15.75" customHeight="1">
      <c r="A97" s="27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</row>
    <row r="98" ht="15.75" customHeight="1">
      <c r="A98" s="27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</row>
    <row r="99" ht="15.75" customHeight="1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  <c r="Z99" s="270"/>
    </row>
    <row r="100" ht="15.75" customHeight="1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  <c r="Z100" s="270"/>
    </row>
    <row r="101" ht="15.75" customHeight="1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  <c r="Z101" s="270"/>
    </row>
    <row r="102" ht="15.75" customHeight="1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  <c r="Z102" s="270"/>
    </row>
    <row r="103" ht="15.75" customHeight="1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  <c r="Z103" s="270"/>
    </row>
    <row r="104" ht="15.75" customHeight="1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  <c r="Z104" s="270"/>
    </row>
    <row r="105" ht="15.75" customHeight="1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  <c r="Z105" s="270"/>
    </row>
    <row r="106" ht="15.75" customHeight="1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  <c r="Z106" s="270"/>
    </row>
    <row r="107" ht="15.75" customHeight="1">
      <c r="A107" s="270"/>
      <c r="B107" s="270"/>
      <c r="C107" s="270"/>
      <c r="D107" s="270"/>
      <c r="E107" s="270"/>
      <c r="F107" s="270"/>
      <c r="G107" s="270"/>
      <c r="H107" s="270"/>
      <c r="I107" s="270"/>
      <c r="J107" s="270"/>
      <c r="K107" s="270"/>
      <c r="L107" s="270"/>
      <c r="M107" s="270"/>
      <c r="N107" s="270"/>
      <c r="O107" s="270"/>
      <c r="P107" s="270"/>
      <c r="Q107" s="270"/>
      <c r="R107" s="270"/>
      <c r="S107" s="270"/>
      <c r="T107" s="270"/>
      <c r="U107" s="270"/>
      <c r="V107" s="270"/>
      <c r="W107" s="270"/>
      <c r="X107" s="270"/>
      <c r="Y107" s="270"/>
      <c r="Z107" s="270"/>
    </row>
    <row r="108" ht="15.75" customHeight="1">
      <c r="A108" s="270"/>
      <c r="B108" s="270"/>
      <c r="C108" s="270"/>
      <c r="D108" s="270"/>
      <c r="E108" s="270"/>
      <c r="F108" s="270"/>
      <c r="G108" s="270"/>
      <c r="H108" s="270"/>
      <c r="I108" s="270"/>
      <c r="J108" s="270"/>
      <c r="K108" s="270"/>
      <c r="L108" s="270"/>
      <c r="M108" s="270"/>
      <c r="N108" s="270"/>
      <c r="O108" s="270"/>
      <c r="P108" s="270"/>
      <c r="Q108" s="270"/>
      <c r="R108" s="270"/>
      <c r="S108" s="270"/>
      <c r="T108" s="270"/>
      <c r="U108" s="270"/>
      <c r="V108" s="270"/>
      <c r="W108" s="270"/>
      <c r="X108" s="270"/>
      <c r="Y108" s="270"/>
      <c r="Z108" s="270"/>
    </row>
    <row r="109" ht="15.75" customHeight="1">
      <c r="A109" s="270"/>
      <c r="B109" s="270"/>
      <c r="C109" s="270"/>
      <c r="D109" s="270"/>
      <c r="E109" s="270"/>
      <c r="F109" s="270"/>
      <c r="G109" s="270"/>
      <c r="H109" s="270"/>
      <c r="I109" s="270"/>
      <c r="J109" s="270"/>
      <c r="K109" s="270"/>
      <c r="L109" s="270"/>
      <c r="M109" s="270"/>
      <c r="N109" s="270"/>
      <c r="O109" s="270"/>
      <c r="P109" s="270"/>
      <c r="Q109" s="270"/>
      <c r="R109" s="270"/>
      <c r="S109" s="270"/>
      <c r="T109" s="270"/>
      <c r="U109" s="270"/>
      <c r="V109" s="270"/>
      <c r="W109" s="270"/>
      <c r="X109" s="270"/>
      <c r="Y109" s="270"/>
      <c r="Z109" s="270"/>
    </row>
    <row r="110" ht="15.75" customHeight="1">
      <c r="A110" s="270"/>
      <c r="B110" s="270"/>
      <c r="C110" s="270"/>
      <c r="D110" s="270"/>
      <c r="E110" s="270"/>
      <c r="F110" s="270"/>
      <c r="G110" s="270"/>
      <c r="H110" s="270"/>
      <c r="I110" s="270"/>
      <c r="J110" s="270"/>
      <c r="K110" s="270"/>
      <c r="L110" s="270"/>
      <c r="M110" s="270"/>
      <c r="N110" s="270"/>
      <c r="O110" s="270"/>
      <c r="P110" s="270"/>
      <c r="Q110" s="270"/>
      <c r="R110" s="270"/>
      <c r="S110" s="270"/>
      <c r="T110" s="270"/>
      <c r="U110" s="270"/>
      <c r="V110" s="270"/>
      <c r="W110" s="270"/>
      <c r="X110" s="270"/>
      <c r="Y110" s="270"/>
      <c r="Z110" s="270"/>
    </row>
    <row r="111" ht="15.75" customHeight="1">
      <c r="A111" s="270"/>
      <c r="B111" s="270"/>
      <c r="C111" s="270"/>
      <c r="D111" s="270"/>
      <c r="E111" s="270"/>
      <c r="F111" s="270"/>
      <c r="G111" s="270"/>
      <c r="H111" s="270"/>
      <c r="I111" s="270"/>
      <c r="J111" s="270"/>
      <c r="K111" s="270"/>
      <c r="L111" s="270"/>
      <c r="M111" s="270"/>
      <c r="N111" s="270"/>
      <c r="O111" s="270"/>
      <c r="P111" s="270"/>
      <c r="Q111" s="270"/>
      <c r="R111" s="270"/>
      <c r="S111" s="270"/>
      <c r="T111" s="270"/>
      <c r="U111" s="270"/>
      <c r="V111" s="270"/>
      <c r="W111" s="270"/>
      <c r="X111" s="270"/>
      <c r="Y111" s="270"/>
      <c r="Z111" s="270"/>
    </row>
    <row r="112" ht="15.75" customHeight="1">
      <c r="A112" s="270"/>
      <c r="B112" s="270"/>
      <c r="C112" s="270"/>
      <c r="D112" s="270"/>
      <c r="E112" s="270"/>
      <c r="F112" s="270"/>
      <c r="G112" s="270"/>
      <c r="H112" s="270"/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70"/>
      <c r="V112" s="270"/>
      <c r="W112" s="270"/>
      <c r="X112" s="270"/>
      <c r="Y112" s="270"/>
      <c r="Z112" s="270"/>
    </row>
    <row r="113" ht="15.75" customHeight="1">
      <c r="A113" s="270"/>
      <c r="B113" s="270"/>
      <c r="C113" s="270"/>
      <c r="D113" s="270"/>
      <c r="E113" s="270"/>
      <c r="F113" s="270"/>
      <c r="G113" s="270"/>
      <c r="H113" s="270"/>
      <c r="I113" s="270"/>
      <c r="J113" s="270"/>
      <c r="K113" s="270"/>
      <c r="L113" s="270"/>
      <c r="M113" s="270"/>
      <c r="N113" s="270"/>
      <c r="O113" s="270"/>
      <c r="P113" s="270"/>
      <c r="Q113" s="270"/>
      <c r="R113" s="270"/>
      <c r="S113" s="270"/>
      <c r="T113" s="270"/>
      <c r="U113" s="270"/>
      <c r="V113" s="270"/>
      <c r="W113" s="270"/>
      <c r="X113" s="270"/>
      <c r="Y113" s="270"/>
      <c r="Z113" s="270"/>
    </row>
    <row r="114" ht="15.75" customHeight="1">
      <c r="A114" s="270"/>
      <c r="B114" s="270"/>
      <c r="C114" s="270"/>
      <c r="D114" s="270"/>
      <c r="E114" s="270"/>
      <c r="F114" s="270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70"/>
      <c r="V114" s="270"/>
      <c r="W114" s="270"/>
      <c r="X114" s="270"/>
      <c r="Y114" s="270"/>
      <c r="Z114" s="270"/>
    </row>
    <row r="115" ht="15.75" customHeight="1">
      <c r="A115" s="270"/>
      <c r="B115" s="270"/>
      <c r="C115" s="270"/>
      <c r="D115" s="270"/>
      <c r="E115" s="270"/>
      <c r="F115" s="270"/>
      <c r="G115" s="270"/>
      <c r="H115" s="270"/>
      <c r="I115" s="270"/>
      <c r="J115" s="270"/>
      <c r="K115" s="270"/>
      <c r="L115" s="270"/>
      <c r="M115" s="270"/>
      <c r="N115" s="270"/>
      <c r="O115" s="270"/>
      <c r="P115" s="270"/>
      <c r="Q115" s="270"/>
      <c r="R115" s="270"/>
      <c r="S115" s="270"/>
      <c r="T115" s="270"/>
      <c r="U115" s="270"/>
      <c r="V115" s="270"/>
      <c r="W115" s="270"/>
      <c r="X115" s="270"/>
      <c r="Y115" s="270"/>
      <c r="Z115" s="270"/>
    </row>
    <row r="116" ht="15.75" customHeight="1">
      <c r="A116" s="270"/>
      <c r="B116" s="270"/>
      <c r="C116" s="270"/>
      <c r="D116" s="270"/>
      <c r="E116" s="270"/>
      <c r="F116" s="270"/>
      <c r="G116" s="270"/>
      <c r="H116" s="270"/>
      <c r="I116" s="270"/>
      <c r="J116" s="270"/>
      <c r="K116" s="270"/>
      <c r="L116" s="270"/>
      <c r="M116" s="270"/>
      <c r="N116" s="270"/>
      <c r="O116" s="270"/>
      <c r="P116" s="270"/>
      <c r="Q116" s="270"/>
      <c r="R116" s="270"/>
      <c r="S116" s="270"/>
      <c r="T116" s="270"/>
      <c r="U116" s="270"/>
      <c r="V116" s="270"/>
      <c r="W116" s="270"/>
      <c r="X116" s="270"/>
      <c r="Y116" s="270"/>
      <c r="Z116" s="270"/>
    </row>
    <row r="117" ht="15.75" customHeight="1">
      <c r="A117" s="270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0"/>
      <c r="R117" s="270"/>
      <c r="S117" s="270"/>
      <c r="T117" s="270"/>
      <c r="U117" s="270"/>
      <c r="V117" s="270"/>
      <c r="W117" s="270"/>
      <c r="X117" s="270"/>
      <c r="Y117" s="270"/>
      <c r="Z117" s="270"/>
    </row>
    <row r="118" ht="15.75" customHeight="1">
      <c r="A118" s="270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0"/>
      <c r="R118" s="270"/>
      <c r="S118" s="270"/>
      <c r="T118" s="270"/>
      <c r="U118" s="270"/>
      <c r="V118" s="270"/>
      <c r="W118" s="270"/>
      <c r="X118" s="270"/>
      <c r="Y118" s="270"/>
      <c r="Z118" s="270"/>
    </row>
    <row r="119" ht="15.75" customHeight="1">
      <c r="A119" s="270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0"/>
      <c r="R119" s="270"/>
      <c r="S119" s="270"/>
      <c r="T119" s="270"/>
      <c r="U119" s="270"/>
      <c r="V119" s="270"/>
      <c r="W119" s="270"/>
      <c r="X119" s="270"/>
      <c r="Y119" s="270"/>
      <c r="Z119" s="270"/>
    </row>
    <row r="120" ht="15.75" customHeight="1">
      <c r="A120" s="27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</row>
    <row r="121" ht="15.75" customHeight="1">
      <c r="A121" s="270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0"/>
      <c r="R121" s="270"/>
      <c r="S121" s="270"/>
      <c r="T121" s="270"/>
      <c r="U121" s="270"/>
      <c r="V121" s="270"/>
      <c r="W121" s="270"/>
      <c r="X121" s="270"/>
      <c r="Y121" s="270"/>
      <c r="Z121" s="270"/>
    </row>
    <row r="122" ht="15.75" customHeight="1">
      <c r="A122" s="270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0"/>
      <c r="R122" s="270"/>
      <c r="S122" s="270"/>
      <c r="T122" s="270"/>
      <c r="U122" s="270"/>
      <c r="V122" s="270"/>
      <c r="W122" s="270"/>
      <c r="X122" s="270"/>
      <c r="Y122" s="270"/>
      <c r="Z122" s="270"/>
    </row>
    <row r="123" ht="15.75" customHeight="1">
      <c r="A123" s="270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0"/>
      <c r="R123" s="270"/>
      <c r="S123" s="270"/>
      <c r="T123" s="270"/>
      <c r="U123" s="270"/>
      <c r="V123" s="270"/>
      <c r="W123" s="270"/>
      <c r="X123" s="270"/>
      <c r="Y123" s="270"/>
      <c r="Z123" s="270"/>
    </row>
    <row r="124" ht="15.75" customHeight="1">
      <c r="A124" s="270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0"/>
      <c r="R124" s="270"/>
      <c r="S124" s="270"/>
      <c r="T124" s="270"/>
      <c r="U124" s="270"/>
      <c r="V124" s="270"/>
      <c r="W124" s="270"/>
      <c r="X124" s="270"/>
      <c r="Y124" s="270"/>
      <c r="Z124" s="270"/>
    </row>
    <row r="125" ht="15.75" customHeight="1">
      <c r="A125" s="270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0"/>
      <c r="R125" s="270"/>
      <c r="S125" s="270"/>
      <c r="T125" s="270"/>
      <c r="U125" s="270"/>
      <c r="V125" s="270"/>
      <c r="W125" s="270"/>
      <c r="X125" s="270"/>
      <c r="Y125" s="270"/>
      <c r="Z125" s="270"/>
    </row>
    <row r="126" ht="15.75" customHeight="1">
      <c r="A126" s="270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0"/>
      <c r="R126" s="270"/>
      <c r="S126" s="270"/>
      <c r="T126" s="270"/>
      <c r="U126" s="270"/>
      <c r="V126" s="270"/>
      <c r="W126" s="270"/>
      <c r="X126" s="270"/>
      <c r="Y126" s="270"/>
      <c r="Z126" s="270"/>
    </row>
    <row r="127" ht="15.75" customHeight="1">
      <c r="A127" s="270"/>
      <c r="B127" s="270"/>
      <c r="C127" s="270"/>
      <c r="D127" s="270"/>
      <c r="E127" s="270"/>
      <c r="F127" s="270"/>
      <c r="G127" s="270"/>
      <c r="H127" s="270"/>
      <c r="I127" s="270"/>
      <c r="J127" s="270"/>
      <c r="K127" s="270"/>
      <c r="L127" s="270"/>
      <c r="M127" s="270"/>
      <c r="N127" s="270"/>
      <c r="O127" s="270"/>
      <c r="P127" s="270"/>
      <c r="Q127" s="270"/>
      <c r="R127" s="270"/>
      <c r="S127" s="270"/>
      <c r="T127" s="270"/>
      <c r="U127" s="270"/>
      <c r="V127" s="270"/>
      <c r="W127" s="270"/>
      <c r="X127" s="270"/>
      <c r="Y127" s="270"/>
      <c r="Z127" s="270"/>
    </row>
    <row r="128" ht="15.75" customHeight="1">
      <c r="A128" s="270"/>
      <c r="B128" s="270"/>
      <c r="C128" s="270"/>
      <c r="D128" s="270"/>
      <c r="E128" s="270"/>
      <c r="F128" s="270"/>
      <c r="G128" s="270"/>
      <c r="H128" s="270"/>
      <c r="I128" s="270"/>
      <c r="J128" s="270"/>
      <c r="K128" s="270"/>
      <c r="L128" s="270"/>
      <c r="M128" s="270"/>
      <c r="N128" s="270"/>
      <c r="O128" s="270"/>
      <c r="P128" s="270"/>
      <c r="Q128" s="270"/>
      <c r="R128" s="270"/>
      <c r="S128" s="270"/>
      <c r="T128" s="270"/>
      <c r="U128" s="270"/>
      <c r="V128" s="270"/>
      <c r="W128" s="270"/>
      <c r="X128" s="270"/>
      <c r="Y128" s="270"/>
      <c r="Z128" s="270"/>
    </row>
    <row r="129" ht="15.75" customHeight="1">
      <c r="A129" s="270"/>
      <c r="B129" s="270"/>
      <c r="C129" s="270"/>
      <c r="D129" s="270"/>
      <c r="E129" s="270"/>
      <c r="F129" s="270"/>
      <c r="G129" s="270"/>
      <c r="H129" s="270"/>
      <c r="I129" s="270"/>
      <c r="J129" s="270"/>
      <c r="K129" s="270"/>
      <c r="L129" s="270"/>
      <c r="M129" s="270"/>
      <c r="N129" s="270"/>
      <c r="O129" s="270"/>
      <c r="P129" s="270"/>
      <c r="Q129" s="270"/>
      <c r="R129" s="270"/>
      <c r="S129" s="270"/>
      <c r="T129" s="270"/>
      <c r="U129" s="270"/>
      <c r="V129" s="270"/>
      <c r="W129" s="270"/>
      <c r="X129" s="270"/>
      <c r="Y129" s="270"/>
      <c r="Z129" s="270"/>
    </row>
    <row r="130" ht="15.75" customHeight="1">
      <c r="A130" s="270"/>
      <c r="B130" s="270"/>
      <c r="C130" s="270"/>
      <c r="D130" s="270"/>
      <c r="E130" s="270"/>
      <c r="F130" s="270"/>
      <c r="G130" s="270"/>
      <c r="H130" s="270"/>
      <c r="I130" s="270"/>
      <c r="J130" s="270"/>
      <c r="K130" s="270"/>
      <c r="L130" s="270"/>
      <c r="M130" s="270"/>
      <c r="N130" s="270"/>
      <c r="O130" s="270"/>
      <c r="P130" s="270"/>
      <c r="Q130" s="270"/>
      <c r="R130" s="270"/>
      <c r="S130" s="270"/>
      <c r="T130" s="270"/>
      <c r="U130" s="270"/>
      <c r="V130" s="270"/>
      <c r="W130" s="270"/>
      <c r="X130" s="270"/>
      <c r="Y130" s="270"/>
      <c r="Z130" s="270"/>
    </row>
    <row r="131" ht="15.75" customHeight="1">
      <c r="A131" s="270"/>
      <c r="B131" s="270"/>
      <c r="C131" s="270"/>
      <c r="D131" s="270"/>
      <c r="E131" s="270"/>
      <c r="F131" s="270"/>
      <c r="G131" s="270"/>
      <c r="H131" s="270"/>
      <c r="I131" s="270"/>
      <c r="J131" s="270"/>
      <c r="K131" s="270"/>
      <c r="L131" s="270"/>
      <c r="M131" s="270"/>
      <c r="N131" s="270"/>
      <c r="O131" s="270"/>
      <c r="P131" s="270"/>
      <c r="Q131" s="270"/>
      <c r="R131" s="270"/>
      <c r="S131" s="270"/>
      <c r="T131" s="270"/>
      <c r="U131" s="270"/>
      <c r="V131" s="270"/>
      <c r="W131" s="270"/>
      <c r="X131" s="270"/>
      <c r="Y131" s="270"/>
      <c r="Z131" s="270"/>
    </row>
    <row r="132" ht="15.75" customHeight="1">
      <c r="A132" s="27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</row>
    <row r="133" ht="15.75" customHeight="1">
      <c r="A133" s="270"/>
      <c r="B133" s="270"/>
      <c r="C133" s="270"/>
      <c r="D133" s="270"/>
      <c r="E133" s="270"/>
      <c r="F133" s="270"/>
      <c r="G133" s="270"/>
      <c r="H133" s="270"/>
      <c r="I133" s="270"/>
      <c r="J133" s="270"/>
      <c r="K133" s="270"/>
      <c r="L133" s="270"/>
      <c r="M133" s="270"/>
      <c r="N133" s="270"/>
      <c r="O133" s="270"/>
      <c r="P133" s="270"/>
      <c r="Q133" s="270"/>
      <c r="R133" s="270"/>
      <c r="S133" s="270"/>
      <c r="T133" s="270"/>
      <c r="U133" s="270"/>
      <c r="V133" s="270"/>
      <c r="W133" s="270"/>
      <c r="X133" s="270"/>
      <c r="Y133" s="270"/>
      <c r="Z133" s="270"/>
    </row>
    <row r="134" ht="15.75" customHeight="1">
      <c r="A134" s="270"/>
      <c r="B134" s="270"/>
      <c r="C134" s="270"/>
      <c r="D134" s="270"/>
      <c r="E134" s="270"/>
      <c r="F134" s="270"/>
      <c r="G134" s="270"/>
      <c r="H134" s="270"/>
      <c r="I134" s="270"/>
      <c r="J134" s="270"/>
      <c r="K134" s="270"/>
      <c r="L134" s="270"/>
      <c r="M134" s="270"/>
      <c r="N134" s="270"/>
      <c r="O134" s="270"/>
      <c r="P134" s="270"/>
      <c r="Q134" s="270"/>
      <c r="R134" s="270"/>
      <c r="S134" s="270"/>
      <c r="T134" s="270"/>
      <c r="U134" s="270"/>
      <c r="V134" s="270"/>
      <c r="W134" s="270"/>
      <c r="X134" s="270"/>
      <c r="Y134" s="270"/>
      <c r="Z134" s="270"/>
    </row>
    <row r="135" ht="15.75" customHeight="1">
      <c r="A135" s="270"/>
      <c r="B135" s="270"/>
      <c r="C135" s="270"/>
      <c r="D135" s="270"/>
      <c r="E135" s="270"/>
      <c r="F135" s="270"/>
      <c r="G135" s="270"/>
      <c r="H135" s="270"/>
      <c r="I135" s="270"/>
      <c r="J135" s="270"/>
      <c r="K135" s="270"/>
      <c r="L135" s="270"/>
      <c r="M135" s="270"/>
      <c r="N135" s="270"/>
      <c r="O135" s="270"/>
      <c r="P135" s="270"/>
      <c r="Q135" s="270"/>
      <c r="R135" s="270"/>
      <c r="S135" s="270"/>
      <c r="T135" s="270"/>
      <c r="U135" s="270"/>
      <c r="V135" s="270"/>
      <c r="W135" s="270"/>
      <c r="X135" s="270"/>
      <c r="Y135" s="270"/>
      <c r="Z135" s="270"/>
    </row>
    <row r="136" ht="15.75" customHeight="1">
      <c r="A136" s="270"/>
      <c r="B136" s="270"/>
      <c r="C136" s="270"/>
      <c r="D136" s="270"/>
      <c r="E136" s="270"/>
      <c r="F136" s="270"/>
      <c r="G136" s="270"/>
      <c r="H136" s="270"/>
      <c r="I136" s="270"/>
      <c r="J136" s="270"/>
      <c r="K136" s="270"/>
      <c r="L136" s="270"/>
      <c r="M136" s="270"/>
      <c r="N136" s="270"/>
      <c r="O136" s="270"/>
      <c r="P136" s="270"/>
      <c r="Q136" s="270"/>
      <c r="R136" s="270"/>
      <c r="S136" s="270"/>
      <c r="T136" s="270"/>
      <c r="U136" s="270"/>
      <c r="V136" s="270"/>
      <c r="W136" s="270"/>
      <c r="X136" s="270"/>
      <c r="Y136" s="270"/>
      <c r="Z136" s="270"/>
    </row>
    <row r="137" ht="15.75" customHeight="1">
      <c r="A137" s="270"/>
      <c r="B137" s="270"/>
      <c r="C137" s="270"/>
      <c r="D137" s="270"/>
      <c r="E137" s="270"/>
      <c r="F137" s="270"/>
      <c r="G137" s="270"/>
      <c r="H137" s="270"/>
      <c r="I137" s="270"/>
      <c r="J137" s="270"/>
      <c r="K137" s="270"/>
      <c r="L137" s="270"/>
      <c r="M137" s="270"/>
      <c r="N137" s="270"/>
      <c r="O137" s="270"/>
      <c r="P137" s="270"/>
      <c r="Q137" s="270"/>
      <c r="R137" s="270"/>
      <c r="S137" s="270"/>
      <c r="T137" s="270"/>
      <c r="U137" s="270"/>
      <c r="V137" s="270"/>
      <c r="W137" s="270"/>
      <c r="X137" s="270"/>
      <c r="Y137" s="270"/>
      <c r="Z137" s="270"/>
    </row>
    <row r="138" ht="15.75" customHeight="1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  <c r="Z138" s="270"/>
    </row>
    <row r="139" ht="15.75" customHeight="1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  <c r="Z139" s="270"/>
    </row>
    <row r="140" ht="15.75" customHeight="1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</row>
    <row r="141" ht="15.75" customHeight="1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</row>
    <row r="142" ht="15.75" customHeight="1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  <c r="Z142" s="270"/>
    </row>
    <row r="143" ht="15.75" customHeight="1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  <c r="Z143" s="270"/>
    </row>
    <row r="144" ht="15.75" customHeight="1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  <c r="Z144" s="270"/>
    </row>
    <row r="145" ht="15.75" customHeight="1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  <c r="Z145" s="270"/>
    </row>
    <row r="146" ht="15.75" customHeight="1">
      <c r="A146" s="270"/>
      <c r="B146" s="270"/>
      <c r="C146" s="270"/>
      <c r="D146" s="270"/>
      <c r="E146" s="270"/>
      <c r="F146" s="270"/>
      <c r="G146" s="270"/>
      <c r="H146" s="270"/>
      <c r="I146" s="270"/>
      <c r="J146" s="270"/>
      <c r="K146" s="270"/>
      <c r="L146" s="270"/>
      <c r="M146" s="270"/>
      <c r="N146" s="270"/>
      <c r="O146" s="270"/>
      <c r="P146" s="270"/>
      <c r="Q146" s="270"/>
      <c r="R146" s="270"/>
      <c r="S146" s="270"/>
      <c r="T146" s="270"/>
      <c r="U146" s="270"/>
      <c r="V146" s="270"/>
      <c r="W146" s="270"/>
      <c r="X146" s="270"/>
      <c r="Y146" s="270"/>
      <c r="Z146" s="270"/>
    </row>
    <row r="147" ht="15.75" customHeight="1">
      <c r="A147" s="270"/>
      <c r="B147" s="270"/>
      <c r="C147" s="270"/>
      <c r="D147" s="270"/>
      <c r="E147" s="270"/>
      <c r="F147" s="270"/>
      <c r="G147" s="270"/>
      <c r="H147" s="270"/>
      <c r="I147" s="270"/>
      <c r="J147" s="270"/>
      <c r="K147" s="270"/>
      <c r="L147" s="270"/>
      <c r="M147" s="270"/>
      <c r="N147" s="270"/>
      <c r="O147" s="270"/>
      <c r="P147" s="270"/>
      <c r="Q147" s="270"/>
      <c r="R147" s="270"/>
      <c r="S147" s="270"/>
      <c r="T147" s="270"/>
      <c r="U147" s="270"/>
      <c r="V147" s="270"/>
      <c r="W147" s="270"/>
      <c r="X147" s="270"/>
      <c r="Y147" s="270"/>
      <c r="Z147" s="270"/>
    </row>
    <row r="148" ht="15.75" customHeight="1">
      <c r="A148" s="270"/>
      <c r="B148" s="270"/>
      <c r="C148" s="270"/>
      <c r="D148" s="270"/>
      <c r="E148" s="270"/>
      <c r="F148" s="270"/>
      <c r="G148" s="270"/>
      <c r="H148" s="270"/>
      <c r="I148" s="270"/>
      <c r="J148" s="270"/>
      <c r="K148" s="270"/>
      <c r="L148" s="270"/>
      <c r="M148" s="270"/>
      <c r="N148" s="270"/>
      <c r="O148" s="270"/>
      <c r="P148" s="270"/>
      <c r="Q148" s="270"/>
      <c r="R148" s="270"/>
      <c r="S148" s="270"/>
      <c r="T148" s="270"/>
      <c r="U148" s="270"/>
      <c r="V148" s="270"/>
      <c r="W148" s="270"/>
      <c r="X148" s="270"/>
      <c r="Y148" s="270"/>
      <c r="Z148" s="270"/>
    </row>
    <row r="149" ht="15.75" customHeight="1">
      <c r="A149" s="27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</row>
    <row r="150" ht="15.75" customHeight="1">
      <c r="A150" s="270"/>
      <c r="B150" s="270"/>
      <c r="C150" s="270"/>
      <c r="D150" s="270"/>
      <c r="E150" s="270"/>
      <c r="F150" s="270"/>
      <c r="G150" s="270"/>
      <c r="H150" s="270"/>
      <c r="I150" s="270"/>
      <c r="J150" s="270"/>
      <c r="K150" s="270"/>
      <c r="L150" s="270"/>
      <c r="M150" s="270"/>
      <c r="N150" s="270"/>
      <c r="O150" s="270"/>
      <c r="P150" s="270"/>
      <c r="Q150" s="270"/>
      <c r="R150" s="270"/>
      <c r="S150" s="270"/>
      <c r="T150" s="270"/>
      <c r="U150" s="270"/>
      <c r="V150" s="270"/>
      <c r="W150" s="270"/>
      <c r="X150" s="270"/>
      <c r="Y150" s="270"/>
      <c r="Z150" s="270"/>
    </row>
    <row r="151" ht="15.75" customHeight="1">
      <c r="A151" s="270"/>
      <c r="B151" s="270"/>
      <c r="C151" s="270"/>
      <c r="D151" s="270"/>
      <c r="E151" s="270"/>
      <c r="F151" s="270"/>
      <c r="G151" s="270"/>
      <c r="H151" s="270"/>
      <c r="I151" s="270"/>
      <c r="J151" s="270"/>
      <c r="K151" s="270"/>
      <c r="L151" s="270"/>
      <c r="M151" s="270"/>
      <c r="N151" s="270"/>
      <c r="O151" s="270"/>
      <c r="P151" s="270"/>
      <c r="Q151" s="270"/>
      <c r="R151" s="270"/>
      <c r="S151" s="270"/>
      <c r="T151" s="270"/>
      <c r="U151" s="270"/>
      <c r="V151" s="270"/>
      <c r="W151" s="270"/>
      <c r="X151" s="270"/>
      <c r="Y151" s="270"/>
      <c r="Z151" s="270"/>
    </row>
    <row r="152" ht="15.75" customHeight="1">
      <c r="A152" s="270"/>
      <c r="B152" s="270"/>
      <c r="C152" s="270"/>
      <c r="D152" s="270"/>
      <c r="E152" s="270"/>
      <c r="F152" s="270"/>
      <c r="G152" s="270"/>
      <c r="H152" s="270"/>
      <c r="I152" s="270"/>
      <c r="J152" s="270"/>
      <c r="K152" s="270"/>
      <c r="L152" s="270"/>
      <c r="M152" s="270"/>
      <c r="N152" s="270"/>
      <c r="O152" s="270"/>
      <c r="P152" s="270"/>
      <c r="Q152" s="270"/>
      <c r="R152" s="270"/>
      <c r="S152" s="270"/>
      <c r="T152" s="270"/>
      <c r="U152" s="270"/>
      <c r="V152" s="270"/>
      <c r="W152" s="270"/>
      <c r="X152" s="270"/>
      <c r="Y152" s="270"/>
      <c r="Z152" s="270"/>
    </row>
    <row r="153" ht="15.75" customHeight="1">
      <c r="A153" s="270"/>
      <c r="B153" s="270"/>
      <c r="C153" s="270"/>
      <c r="D153" s="270"/>
      <c r="E153" s="270"/>
      <c r="F153" s="270"/>
      <c r="G153" s="270"/>
      <c r="H153" s="270"/>
      <c r="I153" s="270"/>
      <c r="J153" s="270"/>
      <c r="K153" s="270"/>
      <c r="L153" s="270"/>
      <c r="M153" s="270"/>
      <c r="N153" s="270"/>
      <c r="O153" s="270"/>
      <c r="P153" s="270"/>
      <c r="Q153" s="270"/>
      <c r="R153" s="270"/>
      <c r="S153" s="270"/>
      <c r="T153" s="270"/>
      <c r="U153" s="270"/>
      <c r="V153" s="270"/>
      <c r="W153" s="270"/>
      <c r="X153" s="270"/>
      <c r="Y153" s="270"/>
      <c r="Z153" s="270"/>
    </row>
    <row r="154" ht="15.75" customHeight="1">
      <c r="A154" s="270"/>
      <c r="B154" s="270"/>
      <c r="C154" s="270"/>
      <c r="D154" s="270"/>
      <c r="E154" s="270"/>
      <c r="F154" s="270"/>
      <c r="G154" s="270"/>
      <c r="H154" s="270"/>
      <c r="I154" s="270"/>
      <c r="J154" s="270"/>
      <c r="K154" s="270"/>
      <c r="L154" s="270"/>
      <c r="M154" s="270"/>
      <c r="N154" s="270"/>
      <c r="O154" s="270"/>
      <c r="P154" s="270"/>
      <c r="Q154" s="270"/>
      <c r="R154" s="270"/>
      <c r="S154" s="270"/>
      <c r="T154" s="270"/>
      <c r="U154" s="270"/>
      <c r="V154" s="270"/>
      <c r="W154" s="270"/>
      <c r="X154" s="270"/>
      <c r="Y154" s="270"/>
      <c r="Z154" s="270"/>
    </row>
    <row r="155" ht="15.75" customHeight="1">
      <c r="A155" s="27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</row>
    <row r="156" ht="15.75" customHeight="1">
      <c r="A156" s="270"/>
      <c r="B156" s="270"/>
      <c r="C156" s="270"/>
      <c r="D156" s="270"/>
      <c r="E156" s="270"/>
      <c r="F156" s="270"/>
      <c r="G156" s="270"/>
      <c r="H156" s="270"/>
      <c r="I156" s="270"/>
      <c r="J156" s="270"/>
      <c r="K156" s="270"/>
      <c r="L156" s="270"/>
      <c r="M156" s="270"/>
      <c r="N156" s="270"/>
      <c r="O156" s="270"/>
      <c r="P156" s="270"/>
      <c r="Q156" s="270"/>
      <c r="R156" s="270"/>
      <c r="S156" s="270"/>
      <c r="T156" s="270"/>
      <c r="U156" s="270"/>
      <c r="V156" s="270"/>
      <c r="W156" s="270"/>
      <c r="X156" s="270"/>
      <c r="Y156" s="270"/>
      <c r="Z156" s="270"/>
    </row>
    <row r="157" ht="15.75" customHeight="1">
      <c r="A157" s="270"/>
      <c r="B157" s="270"/>
      <c r="C157" s="270"/>
      <c r="D157" s="270"/>
      <c r="E157" s="270"/>
      <c r="F157" s="270"/>
      <c r="G157" s="270"/>
      <c r="H157" s="270"/>
      <c r="I157" s="270"/>
      <c r="J157" s="270"/>
      <c r="K157" s="270"/>
      <c r="L157" s="270"/>
      <c r="M157" s="270"/>
      <c r="N157" s="270"/>
      <c r="O157" s="270"/>
      <c r="P157" s="270"/>
      <c r="Q157" s="270"/>
      <c r="R157" s="270"/>
      <c r="S157" s="270"/>
      <c r="T157" s="270"/>
      <c r="U157" s="270"/>
      <c r="V157" s="270"/>
      <c r="W157" s="270"/>
      <c r="X157" s="270"/>
      <c r="Y157" s="270"/>
      <c r="Z157" s="270"/>
    </row>
    <row r="158" ht="15.75" customHeight="1">
      <c r="A158" s="270"/>
      <c r="B158" s="270"/>
      <c r="C158" s="270"/>
      <c r="D158" s="270"/>
      <c r="E158" s="270"/>
      <c r="F158" s="270"/>
      <c r="G158" s="270"/>
      <c r="H158" s="270"/>
      <c r="I158" s="270"/>
      <c r="J158" s="270"/>
      <c r="K158" s="270"/>
      <c r="L158" s="270"/>
      <c r="M158" s="270"/>
      <c r="N158" s="270"/>
      <c r="O158" s="270"/>
      <c r="P158" s="270"/>
      <c r="Q158" s="270"/>
      <c r="R158" s="270"/>
      <c r="S158" s="270"/>
      <c r="T158" s="270"/>
      <c r="U158" s="270"/>
      <c r="V158" s="270"/>
      <c r="W158" s="270"/>
      <c r="X158" s="270"/>
      <c r="Y158" s="270"/>
      <c r="Z158" s="270"/>
    </row>
    <row r="159" ht="15.75" customHeight="1">
      <c r="A159" s="270"/>
      <c r="B159" s="270"/>
      <c r="C159" s="270"/>
      <c r="D159" s="270"/>
      <c r="E159" s="270"/>
      <c r="F159" s="270"/>
      <c r="G159" s="270"/>
      <c r="H159" s="270"/>
      <c r="I159" s="270"/>
      <c r="J159" s="270"/>
      <c r="K159" s="270"/>
      <c r="L159" s="270"/>
      <c r="M159" s="270"/>
      <c r="N159" s="270"/>
      <c r="O159" s="270"/>
      <c r="P159" s="270"/>
      <c r="Q159" s="270"/>
      <c r="R159" s="270"/>
      <c r="S159" s="270"/>
      <c r="T159" s="270"/>
      <c r="U159" s="270"/>
      <c r="V159" s="270"/>
      <c r="W159" s="270"/>
      <c r="X159" s="270"/>
      <c r="Y159" s="270"/>
      <c r="Z159" s="270"/>
    </row>
    <row r="160" ht="15.75" customHeight="1">
      <c r="A160" s="270"/>
      <c r="B160" s="270"/>
      <c r="C160" s="270"/>
      <c r="D160" s="270"/>
      <c r="E160" s="270"/>
      <c r="F160" s="270"/>
      <c r="G160" s="270"/>
      <c r="H160" s="270"/>
      <c r="I160" s="270"/>
      <c r="J160" s="270"/>
      <c r="K160" s="270"/>
      <c r="L160" s="270"/>
      <c r="M160" s="270"/>
      <c r="N160" s="270"/>
      <c r="O160" s="270"/>
      <c r="P160" s="270"/>
      <c r="Q160" s="270"/>
      <c r="R160" s="270"/>
      <c r="S160" s="270"/>
      <c r="T160" s="270"/>
      <c r="U160" s="270"/>
      <c r="V160" s="270"/>
      <c r="W160" s="270"/>
      <c r="X160" s="270"/>
      <c r="Y160" s="270"/>
      <c r="Z160" s="270"/>
    </row>
    <row r="161" ht="15.75" customHeight="1">
      <c r="A161" s="270"/>
      <c r="B161" s="270"/>
      <c r="C161" s="270"/>
      <c r="D161" s="270"/>
      <c r="E161" s="270"/>
      <c r="F161" s="270"/>
      <c r="G161" s="270"/>
      <c r="H161" s="270"/>
      <c r="I161" s="270"/>
      <c r="J161" s="270"/>
      <c r="K161" s="270"/>
      <c r="L161" s="270"/>
      <c r="M161" s="270"/>
      <c r="N161" s="270"/>
      <c r="O161" s="270"/>
      <c r="P161" s="270"/>
      <c r="Q161" s="270"/>
      <c r="R161" s="270"/>
      <c r="S161" s="270"/>
      <c r="T161" s="270"/>
      <c r="U161" s="270"/>
      <c r="V161" s="270"/>
      <c r="W161" s="270"/>
      <c r="X161" s="270"/>
      <c r="Y161" s="270"/>
      <c r="Z161" s="270"/>
    </row>
    <row r="162" ht="15.75" customHeight="1">
      <c r="A162" s="270"/>
      <c r="B162" s="270"/>
      <c r="C162" s="270"/>
      <c r="D162" s="270"/>
      <c r="E162" s="270"/>
      <c r="F162" s="270"/>
      <c r="G162" s="270"/>
      <c r="H162" s="270"/>
      <c r="I162" s="270"/>
      <c r="J162" s="270"/>
      <c r="K162" s="270"/>
      <c r="L162" s="270"/>
      <c r="M162" s="270"/>
      <c r="N162" s="270"/>
      <c r="O162" s="270"/>
      <c r="P162" s="270"/>
      <c r="Q162" s="270"/>
      <c r="R162" s="270"/>
      <c r="S162" s="270"/>
      <c r="T162" s="270"/>
      <c r="U162" s="270"/>
      <c r="V162" s="270"/>
      <c r="W162" s="270"/>
      <c r="X162" s="270"/>
      <c r="Y162" s="270"/>
      <c r="Z162" s="270"/>
    </row>
    <row r="163" ht="15.75" customHeight="1">
      <c r="A163" s="270"/>
      <c r="B163" s="270"/>
      <c r="C163" s="270"/>
      <c r="D163" s="270"/>
      <c r="E163" s="270"/>
      <c r="F163" s="270"/>
      <c r="G163" s="270"/>
      <c r="H163" s="270"/>
      <c r="I163" s="270"/>
      <c r="J163" s="270"/>
      <c r="K163" s="270"/>
      <c r="L163" s="270"/>
      <c r="M163" s="270"/>
      <c r="N163" s="270"/>
      <c r="O163" s="270"/>
      <c r="P163" s="270"/>
      <c r="Q163" s="270"/>
      <c r="R163" s="270"/>
      <c r="S163" s="270"/>
      <c r="T163" s="270"/>
      <c r="U163" s="270"/>
      <c r="V163" s="270"/>
      <c r="W163" s="270"/>
      <c r="X163" s="270"/>
      <c r="Y163" s="270"/>
      <c r="Z163" s="270"/>
    </row>
    <row r="164" ht="15.75" customHeight="1">
      <c r="A164" s="27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</row>
    <row r="165" ht="15.75" customHeight="1">
      <c r="A165" s="270"/>
      <c r="B165" s="270"/>
      <c r="C165" s="270"/>
      <c r="D165" s="270"/>
      <c r="E165" s="270"/>
      <c r="F165" s="270"/>
      <c r="G165" s="270"/>
      <c r="H165" s="270"/>
      <c r="I165" s="270"/>
      <c r="J165" s="270"/>
      <c r="K165" s="270"/>
      <c r="L165" s="270"/>
      <c r="M165" s="270"/>
      <c r="N165" s="270"/>
      <c r="O165" s="270"/>
      <c r="P165" s="270"/>
      <c r="Q165" s="270"/>
      <c r="R165" s="270"/>
      <c r="S165" s="270"/>
      <c r="T165" s="270"/>
      <c r="U165" s="270"/>
      <c r="V165" s="270"/>
      <c r="W165" s="270"/>
      <c r="X165" s="270"/>
      <c r="Y165" s="270"/>
      <c r="Z165" s="270"/>
    </row>
    <row r="166" ht="15.75" customHeight="1">
      <c r="A166" s="270"/>
      <c r="B166" s="270"/>
      <c r="C166" s="270"/>
      <c r="D166" s="270"/>
      <c r="E166" s="270"/>
      <c r="F166" s="270"/>
      <c r="G166" s="270"/>
      <c r="H166" s="270"/>
      <c r="I166" s="270"/>
      <c r="J166" s="270"/>
      <c r="K166" s="270"/>
      <c r="L166" s="270"/>
      <c r="M166" s="270"/>
      <c r="N166" s="270"/>
      <c r="O166" s="270"/>
      <c r="P166" s="270"/>
      <c r="Q166" s="270"/>
      <c r="R166" s="270"/>
      <c r="S166" s="270"/>
      <c r="T166" s="270"/>
      <c r="U166" s="270"/>
      <c r="V166" s="270"/>
      <c r="W166" s="270"/>
      <c r="X166" s="270"/>
      <c r="Y166" s="270"/>
      <c r="Z166" s="270"/>
    </row>
    <row r="167" ht="15.75" customHeight="1">
      <c r="A167" s="270"/>
      <c r="B167" s="270"/>
      <c r="C167" s="270"/>
      <c r="D167" s="270"/>
      <c r="E167" s="270"/>
      <c r="F167" s="270"/>
      <c r="G167" s="270"/>
      <c r="H167" s="270"/>
      <c r="I167" s="270"/>
      <c r="J167" s="270"/>
      <c r="K167" s="270"/>
      <c r="L167" s="270"/>
      <c r="M167" s="270"/>
      <c r="N167" s="270"/>
      <c r="O167" s="270"/>
      <c r="P167" s="270"/>
      <c r="Q167" s="270"/>
      <c r="R167" s="270"/>
      <c r="S167" s="270"/>
      <c r="T167" s="270"/>
      <c r="U167" s="270"/>
      <c r="V167" s="270"/>
      <c r="W167" s="270"/>
      <c r="X167" s="270"/>
      <c r="Y167" s="270"/>
      <c r="Z167" s="270"/>
    </row>
    <row r="168" ht="15.75" customHeight="1">
      <c r="A168" s="270"/>
      <c r="B168" s="270"/>
      <c r="C168" s="270"/>
      <c r="D168" s="270"/>
      <c r="E168" s="270"/>
      <c r="F168" s="270"/>
      <c r="G168" s="270"/>
      <c r="H168" s="270"/>
      <c r="I168" s="270"/>
      <c r="J168" s="270"/>
      <c r="K168" s="270"/>
      <c r="L168" s="270"/>
      <c r="M168" s="270"/>
      <c r="N168" s="270"/>
      <c r="O168" s="270"/>
      <c r="P168" s="270"/>
      <c r="Q168" s="270"/>
      <c r="R168" s="270"/>
      <c r="S168" s="270"/>
      <c r="T168" s="270"/>
      <c r="U168" s="270"/>
      <c r="V168" s="270"/>
      <c r="W168" s="270"/>
      <c r="X168" s="270"/>
      <c r="Y168" s="270"/>
      <c r="Z168" s="270"/>
    </row>
    <row r="169" ht="15.75" customHeight="1">
      <c r="A169" s="270"/>
      <c r="B169" s="270"/>
      <c r="C169" s="270"/>
      <c r="D169" s="270"/>
      <c r="E169" s="270"/>
      <c r="F169" s="270"/>
      <c r="G169" s="270"/>
      <c r="H169" s="270"/>
      <c r="I169" s="270"/>
      <c r="J169" s="270"/>
      <c r="K169" s="270"/>
      <c r="L169" s="270"/>
      <c r="M169" s="270"/>
      <c r="N169" s="270"/>
      <c r="O169" s="270"/>
      <c r="P169" s="270"/>
      <c r="Q169" s="270"/>
      <c r="R169" s="270"/>
      <c r="S169" s="270"/>
      <c r="T169" s="270"/>
      <c r="U169" s="270"/>
      <c r="V169" s="270"/>
      <c r="W169" s="270"/>
      <c r="X169" s="270"/>
      <c r="Y169" s="270"/>
      <c r="Z169" s="270"/>
    </row>
    <row r="170" ht="15.75" customHeight="1">
      <c r="A170" s="270"/>
      <c r="B170" s="270"/>
      <c r="C170" s="270"/>
      <c r="D170" s="270"/>
      <c r="E170" s="270"/>
      <c r="F170" s="270"/>
      <c r="G170" s="270"/>
      <c r="H170" s="270"/>
      <c r="I170" s="270"/>
      <c r="J170" s="270"/>
      <c r="K170" s="270"/>
      <c r="L170" s="270"/>
      <c r="M170" s="270"/>
      <c r="N170" s="270"/>
      <c r="O170" s="270"/>
      <c r="P170" s="270"/>
      <c r="Q170" s="270"/>
      <c r="R170" s="270"/>
      <c r="S170" s="270"/>
      <c r="T170" s="270"/>
      <c r="U170" s="270"/>
      <c r="V170" s="270"/>
      <c r="W170" s="270"/>
      <c r="X170" s="270"/>
      <c r="Y170" s="270"/>
      <c r="Z170" s="270"/>
    </row>
    <row r="171" ht="15.75" customHeight="1">
      <c r="A171" s="270"/>
      <c r="B171" s="270"/>
      <c r="C171" s="270"/>
      <c r="D171" s="270"/>
      <c r="E171" s="270"/>
      <c r="F171" s="270"/>
      <c r="G171" s="270"/>
      <c r="H171" s="270"/>
      <c r="I171" s="270"/>
      <c r="J171" s="270"/>
      <c r="K171" s="270"/>
      <c r="L171" s="270"/>
      <c r="M171" s="270"/>
      <c r="N171" s="270"/>
      <c r="O171" s="270"/>
      <c r="P171" s="270"/>
      <c r="Q171" s="270"/>
      <c r="R171" s="270"/>
      <c r="S171" s="270"/>
      <c r="T171" s="270"/>
      <c r="U171" s="270"/>
      <c r="V171" s="270"/>
      <c r="W171" s="270"/>
      <c r="X171" s="270"/>
      <c r="Y171" s="270"/>
      <c r="Z171" s="270"/>
    </row>
    <row r="172" ht="15.75" customHeight="1">
      <c r="A172" s="270"/>
      <c r="B172" s="270"/>
      <c r="C172" s="270"/>
      <c r="D172" s="270"/>
      <c r="E172" s="270"/>
      <c r="F172" s="270"/>
      <c r="G172" s="270"/>
      <c r="H172" s="270"/>
      <c r="I172" s="270"/>
      <c r="J172" s="270"/>
      <c r="K172" s="270"/>
      <c r="L172" s="270"/>
      <c r="M172" s="270"/>
      <c r="N172" s="270"/>
      <c r="O172" s="270"/>
      <c r="P172" s="270"/>
      <c r="Q172" s="270"/>
      <c r="R172" s="270"/>
      <c r="S172" s="270"/>
      <c r="T172" s="270"/>
      <c r="U172" s="270"/>
      <c r="V172" s="270"/>
      <c r="W172" s="270"/>
      <c r="X172" s="270"/>
      <c r="Y172" s="270"/>
      <c r="Z172" s="270"/>
    </row>
    <row r="173" ht="15.75" customHeight="1">
      <c r="A173" s="270"/>
      <c r="B173" s="270"/>
      <c r="C173" s="270"/>
      <c r="D173" s="270"/>
      <c r="E173" s="270"/>
      <c r="F173" s="270"/>
      <c r="G173" s="270"/>
      <c r="H173" s="270"/>
      <c r="I173" s="270"/>
      <c r="J173" s="270"/>
      <c r="K173" s="270"/>
      <c r="L173" s="270"/>
      <c r="M173" s="270"/>
      <c r="N173" s="270"/>
      <c r="O173" s="270"/>
      <c r="P173" s="270"/>
      <c r="Q173" s="270"/>
      <c r="R173" s="270"/>
      <c r="S173" s="270"/>
      <c r="T173" s="270"/>
      <c r="U173" s="270"/>
      <c r="V173" s="270"/>
      <c r="W173" s="270"/>
      <c r="X173" s="270"/>
      <c r="Y173" s="270"/>
      <c r="Z173" s="270"/>
    </row>
    <row r="174" ht="15.75" customHeight="1">
      <c r="A174" s="270"/>
      <c r="B174" s="270"/>
      <c r="C174" s="270"/>
      <c r="D174" s="270"/>
      <c r="E174" s="270"/>
      <c r="F174" s="270"/>
      <c r="G174" s="270"/>
      <c r="H174" s="270"/>
      <c r="I174" s="270"/>
      <c r="J174" s="270"/>
      <c r="K174" s="270"/>
      <c r="L174" s="270"/>
      <c r="M174" s="270"/>
      <c r="N174" s="270"/>
      <c r="O174" s="270"/>
      <c r="P174" s="270"/>
      <c r="Q174" s="270"/>
      <c r="R174" s="270"/>
      <c r="S174" s="270"/>
      <c r="T174" s="270"/>
      <c r="U174" s="270"/>
      <c r="V174" s="270"/>
      <c r="W174" s="270"/>
      <c r="X174" s="270"/>
      <c r="Y174" s="270"/>
      <c r="Z174" s="270"/>
    </row>
    <row r="175" ht="15.75" customHeight="1">
      <c r="A175" s="270"/>
      <c r="B175" s="270"/>
      <c r="C175" s="270"/>
      <c r="D175" s="270"/>
      <c r="E175" s="270"/>
      <c r="F175" s="270"/>
      <c r="G175" s="270"/>
      <c r="H175" s="270"/>
      <c r="I175" s="270"/>
      <c r="J175" s="270"/>
      <c r="K175" s="270"/>
      <c r="L175" s="270"/>
      <c r="M175" s="270"/>
      <c r="N175" s="270"/>
      <c r="O175" s="270"/>
      <c r="P175" s="270"/>
      <c r="Q175" s="270"/>
      <c r="R175" s="270"/>
      <c r="S175" s="270"/>
      <c r="T175" s="270"/>
      <c r="U175" s="270"/>
      <c r="V175" s="270"/>
      <c r="W175" s="270"/>
      <c r="X175" s="270"/>
      <c r="Y175" s="270"/>
      <c r="Z175" s="270"/>
    </row>
    <row r="176" ht="15.75" customHeight="1">
      <c r="A176" s="270"/>
      <c r="B176" s="270"/>
      <c r="C176" s="270"/>
      <c r="D176" s="270"/>
      <c r="E176" s="270"/>
      <c r="F176" s="270"/>
      <c r="G176" s="270"/>
      <c r="H176" s="270"/>
      <c r="I176" s="270"/>
      <c r="J176" s="270"/>
      <c r="K176" s="270"/>
      <c r="L176" s="270"/>
      <c r="M176" s="270"/>
      <c r="N176" s="270"/>
      <c r="O176" s="270"/>
      <c r="P176" s="270"/>
      <c r="Q176" s="270"/>
      <c r="R176" s="270"/>
      <c r="S176" s="270"/>
      <c r="T176" s="270"/>
      <c r="U176" s="270"/>
      <c r="V176" s="270"/>
      <c r="W176" s="270"/>
      <c r="X176" s="270"/>
      <c r="Y176" s="270"/>
      <c r="Z176" s="270"/>
    </row>
    <row r="177" ht="15.75" customHeight="1">
      <c r="A177" s="270"/>
      <c r="B177" s="270"/>
      <c r="C177" s="270"/>
      <c r="D177" s="270"/>
      <c r="E177" s="270"/>
      <c r="F177" s="270"/>
      <c r="G177" s="270"/>
      <c r="H177" s="270"/>
      <c r="I177" s="270"/>
      <c r="J177" s="270"/>
      <c r="K177" s="270"/>
      <c r="L177" s="270"/>
      <c r="M177" s="270"/>
      <c r="N177" s="270"/>
      <c r="O177" s="270"/>
      <c r="P177" s="270"/>
      <c r="Q177" s="270"/>
      <c r="R177" s="270"/>
      <c r="S177" s="270"/>
      <c r="T177" s="270"/>
      <c r="U177" s="270"/>
      <c r="V177" s="270"/>
      <c r="W177" s="270"/>
      <c r="X177" s="270"/>
      <c r="Y177" s="270"/>
      <c r="Z177" s="270"/>
    </row>
    <row r="178" ht="15.75" customHeight="1">
      <c r="A178" s="270"/>
      <c r="B178" s="270"/>
      <c r="C178" s="270"/>
      <c r="D178" s="270"/>
      <c r="E178" s="270"/>
      <c r="F178" s="270"/>
      <c r="G178" s="270"/>
      <c r="H178" s="270"/>
      <c r="I178" s="270"/>
      <c r="J178" s="270"/>
      <c r="K178" s="270"/>
      <c r="L178" s="270"/>
      <c r="M178" s="270"/>
      <c r="N178" s="270"/>
      <c r="O178" s="270"/>
      <c r="P178" s="270"/>
      <c r="Q178" s="270"/>
      <c r="R178" s="270"/>
      <c r="S178" s="270"/>
      <c r="T178" s="270"/>
      <c r="U178" s="270"/>
      <c r="V178" s="270"/>
      <c r="W178" s="270"/>
      <c r="X178" s="270"/>
      <c r="Y178" s="270"/>
      <c r="Z178" s="270"/>
    </row>
    <row r="179" ht="15.75" customHeight="1">
      <c r="A179" s="270"/>
      <c r="B179" s="270"/>
      <c r="C179" s="270"/>
      <c r="D179" s="270"/>
      <c r="E179" s="270"/>
      <c r="F179" s="270"/>
      <c r="G179" s="270"/>
      <c r="H179" s="270"/>
      <c r="I179" s="270"/>
      <c r="J179" s="270"/>
      <c r="K179" s="270"/>
      <c r="L179" s="270"/>
      <c r="M179" s="270"/>
      <c r="N179" s="270"/>
      <c r="O179" s="270"/>
      <c r="P179" s="270"/>
      <c r="Q179" s="270"/>
      <c r="R179" s="270"/>
      <c r="S179" s="270"/>
      <c r="T179" s="270"/>
      <c r="U179" s="270"/>
      <c r="V179" s="270"/>
      <c r="W179" s="270"/>
      <c r="X179" s="270"/>
      <c r="Y179" s="270"/>
      <c r="Z179" s="270"/>
    </row>
    <row r="180" ht="15.75" customHeight="1">
      <c r="A180" s="270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70"/>
    </row>
    <row r="181" ht="15.75" customHeight="1">
      <c r="A181" s="270"/>
      <c r="B181" s="270"/>
      <c r="C181" s="270"/>
      <c r="D181" s="270"/>
      <c r="E181" s="270"/>
      <c r="F181" s="270"/>
      <c r="G181" s="270"/>
      <c r="H181" s="270"/>
      <c r="I181" s="270"/>
      <c r="J181" s="270"/>
      <c r="K181" s="270"/>
      <c r="L181" s="270"/>
      <c r="M181" s="270"/>
      <c r="N181" s="270"/>
      <c r="O181" s="270"/>
      <c r="P181" s="270"/>
      <c r="Q181" s="270"/>
      <c r="R181" s="270"/>
      <c r="S181" s="270"/>
      <c r="T181" s="270"/>
      <c r="U181" s="270"/>
      <c r="V181" s="270"/>
      <c r="W181" s="270"/>
      <c r="X181" s="270"/>
      <c r="Y181" s="270"/>
      <c r="Z181" s="270"/>
    </row>
    <row r="182" ht="15.75" customHeight="1">
      <c r="A182" s="270"/>
      <c r="B182" s="270"/>
      <c r="C182" s="270"/>
      <c r="D182" s="270"/>
      <c r="E182" s="270"/>
      <c r="F182" s="270"/>
      <c r="G182" s="270"/>
      <c r="H182" s="270"/>
      <c r="I182" s="270"/>
      <c r="J182" s="270"/>
      <c r="K182" s="270"/>
      <c r="L182" s="270"/>
      <c r="M182" s="270"/>
      <c r="N182" s="270"/>
      <c r="O182" s="270"/>
      <c r="P182" s="270"/>
      <c r="Q182" s="270"/>
      <c r="R182" s="270"/>
      <c r="S182" s="270"/>
      <c r="T182" s="270"/>
      <c r="U182" s="270"/>
      <c r="V182" s="270"/>
      <c r="W182" s="270"/>
      <c r="X182" s="270"/>
      <c r="Y182" s="270"/>
      <c r="Z182" s="270"/>
    </row>
    <row r="183" ht="15.75" customHeight="1">
      <c r="A183" s="27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</row>
    <row r="184" ht="15.75" customHeight="1">
      <c r="A184" s="270"/>
      <c r="B184" s="270"/>
      <c r="C184" s="270"/>
      <c r="D184" s="270"/>
      <c r="E184" s="270"/>
      <c r="F184" s="270"/>
      <c r="G184" s="270"/>
      <c r="H184" s="270"/>
      <c r="I184" s="270"/>
      <c r="J184" s="270"/>
      <c r="K184" s="270"/>
      <c r="L184" s="270"/>
      <c r="M184" s="270"/>
      <c r="N184" s="270"/>
      <c r="O184" s="270"/>
      <c r="P184" s="270"/>
      <c r="Q184" s="270"/>
      <c r="R184" s="270"/>
      <c r="S184" s="270"/>
      <c r="T184" s="270"/>
      <c r="U184" s="270"/>
      <c r="V184" s="270"/>
      <c r="W184" s="270"/>
      <c r="X184" s="270"/>
      <c r="Y184" s="270"/>
      <c r="Z184" s="270"/>
    </row>
    <row r="185" ht="15.75" customHeight="1">
      <c r="A185" s="270"/>
      <c r="B185" s="270"/>
      <c r="C185" s="270"/>
      <c r="D185" s="270"/>
      <c r="E185" s="270"/>
      <c r="F185" s="270"/>
      <c r="G185" s="270"/>
      <c r="H185" s="270"/>
      <c r="I185" s="270"/>
      <c r="J185" s="270"/>
      <c r="K185" s="270"/>
      <c r="L185" s="270"/>
      <c r="M185" s="270"/>
      <c r="N185" s="270"/>
      <c r="O185" s="270"/>
      <c r="P185" s="270"/>
      <c r="Q185" s="270"/>
      <c r="R185" s="270"/>
      <c r="S185" s="270"/>
      <c r="T185" s="270"/>
      <c r="U185" s="270"/>
      <c r="V185" s="270"/>
      <c r="W185" s="270"/>
      <c r="X185" s="270"/>
      <c r="Y185" s="270"/>
      <c r="Z185" s="270"/>
    </row>
    <row r="186" ht="15.75" customHeight="1">
      <c r="A186" s="270"/>
      <c r="B186" s="270"/>
      <c r="C186" s="270"/>
      <c r="D186" s="270"/>
      <c r="E186" s="270"/>
      <c r="F186" s="270"/>
      <c r="G186" s="270"/>
      <c r="H186" s="270"/>
      <c r="I186" s="270"/>
      <c r="J186" s="270"/>
      <c r="K186" s="270"/>
      <c r="L186" s="270"/>
      <c r="M186" s="270"/>
      <c r="N186" s="270"/>
      <c r="O186" s="270"/>
      <c r="P186" s="270"/>
      <c r="Q186" s="270"/>
      <c r="R186" s="270"/>
      <c r="S186" s="270"/>
      <c r="T186" s="270"/>
      <c r="U186" s="270"/>
      <c r="V186" s="270"/>
      <c r="W186" s="270"/>
      <c r="X186" s="270"/>
      <c r="Y186" s="270"/>
      <c r="Z186" s="270"/>
    </row>
    <row r="187" ht="15.75" customHeight="1">
      <c r="A187" s="270"/>
      <c r="B187" s="270"/>
      <c r="C187" s="270"/>
      <c r="D187" s="270"/>
      <c r="E187" s="270"/>
      <c r="F187" s="270"/>
      <c r="G187" s="270"/>
      <c r="H187" s="270"/>
      <c r="I187" s="270"/>
      <c r="J187" s="270"/>
      <c r="K187" s="270"/>
      <c r="L187" s="270"/>
      <c r="M187" s="270"/>
      <c r="N187" s="270"/>
      <c r="O187" s="270"/>
      <c r="P187" s="270"/>
      <c r="Q187" s="270"/>
      <c r="R187" s="270"/>
      <c r="S187" s="270"/>
      <c r="T187" s="270"/>
      <c r="U187" s="270"/>
      <c r="V187" s="270"/>
      <c r="W187" s="270"/>
      <c r="X187" s="270"/>
      <c r="Y187" s="270"/>
      <c r="Z187" s="270"/>
    </row>
    <row r="188" ht="15.75" customHeight="1">
      <c r="A188" s="270"/>
      <c r="B188" s="270"/>
      <c r="C188" s="270"/>
      <c r="D188" s="270"/>
      <c r="E188" s="270"/>
      <c r="F188" s="270"/>
      <c r="G188" s="270"/>
      <c r="H188" s="270"/>
      <c r="I188" s="270"/>
      <c r="J188" s="270"/>
      <c r="K188" s="270"/>
      <c r="L188" s="270"/>
      <c r="M188" s="270"/>
      <c r="N188" s="270"/>
      <c r="O188" s="270"/>
      <c r="P188" s="270"/>
      <c r="Q188" s="270"/>
      <c r="R188" s="270"/>
      <c r="S188" s="270"/>
      <c r="T188" s="270"/>
      <c r="U188" s="270"/>
      <c r="V188" s="270"/>
      <c r="W188" s="270"/>
      <c r="X188" s="270"/>
      <c r="Y188" s="270"/>
      <c r="Z188" s="270"/>
    </row>
    <row r="189" ht="15.75" customHeight="1">
      <c r="A189" s="270"/>
      <c r="B189" s="270"/>
      <c r="C189" s="270"/>
      <c r="D189" s="270"/>
      <c r="E189" s="270"/>
      <c r="F189" s="270"/>
      <c r="G189" s="270"/>
      <c r="H189" s="270"/>
      <c r="I189" s="270"/>
      <c r="J189" s="270"/>
      <c r="K189" s="270"/>
      <c r="L189" s="270"/>
      <c r="M189" s="270"/>
      <c r="N189" s="270"/>
      <c r="O189" s="270"/>
      <c r="P189" s="270"/>
      <c r="Q189" s="270"/>
      <c r="R189" s="270"/>
      <c r="S189" s="270"/>
      <c r="T189" s="270"/>
      <c r="U189" s="270"/>
      <c r="V189" s="270"/>
      <c r="W189" s="270"/>
      <c r="X189" s="270"/>
      <c r="Y189" s="270"/>
      <c r="Z189" s="270"/>
    </row>
    <row r="190" ht="15.75" customHeight="1">
      <c r="A190" s="270"/>
      <c r="B190" s="270"/>
      <c r="C190" s="270"/>
      <c r="D190" s="270"/>
      <c r="E190" s="270"/>
      <c r="F190" s="270"/>
      <c r="G190" s="270"/>
      <c r="H190" s="270"/>
      <c r="I190" s="270"/>
      <c r="J190" s="270"/>
      <c r="K190" s="270"/>
      <c r="L190" s="270"/>
      <c r="M190" s="270"/>
      <c r="N190" s="270"/>
      <c r="O190" s="270"/>
      <c r="P190" s="270"/>
      <c r="Q190" s="270"/>
      <c r="R190" s="270"/>
      <c r="S190" s="270"/>
      <c r="T190" s="270"/>
      <c r="U190" s="270"/>
      <c r="V190" s="270"/>
      <c r="W190" s="270"/>
      <c r="X190" s="270"/>
      <c r="Y190" s="270"/>
      <c r="Z190" s="270"/>
    </row>
    <row r="191" ht="15.75" customHeight="1">
      <c r="A191" s="270"/>
      <c r="B191" s="270"/>
      <c r="C191" s="270"/>
      <c r="D191" s="270"/>
      <c r="E191" s="270"/>
      <c r="F191" s="270"/>
      <c r="G191" s="270"/>
      <c r="H191" s="270"/>
      <c r="I191" s="270"/>
      <c r="J191" s="270"/>
      <c r="K191" s="270"/>
      <c r="L191" s="270"/>
      <c r="M191" s="270"/>
      <c r="N191" s="270"/>
      <c r="O191" s="270"/>
      <c r="P191" s="270"/>
      <c r="Q191" s="270"/>
      <c r="R191" s="270"/>
      <c r="S191" s="270"/>
      <c r="T191" s="270"/>
      <c r="U191" s="270"/>
      <c r="V191" s="270"/>
      <c r="W191" s="270"/>
      <c r="X191" s="270"/>
      <c r="Y191" s="270"/>
      <c r="Z191" s="270"/>
    </row>
    <row r="192" ht="15.75" customHeight="1">
      <c r="A192" s="270"/>
      <c r="B192" s="270"/>
      <c r="C192" s="270"/>
      <c r="D192" s="270"/>
      <c r="E192" s="270"/>
      <c r="F192" s="270"/>
      <c r="G192" s="270"/>
      <c r="H192" s="270"/>
      <c r="I192" s="270"/>
      <c r="J192" s="270"/>
      <c r="K192" s="270"/>
      <c r="L192" s="270"/>
      <c r="M192" s="270"/>
      <c r="N192" s="270"/>
      <c r="O192" s="270"/>
      <c r="P192" s="270"/>
      <c r="Q192" s="270"/>
      <c r="R192" s="270"/>
      <c r="S192" s="270"/>
      <c r="T192" s="270"/>
      <c r="U192" s="270"/>
      <c r="V192" s="270"/>
      <c r="W192" s="270"/>
      <c r="X192" s="270"/>
      <c r="Y192" s="270"/>
      <c r="Z192" s="270"/>
    </row>
    <row r="193" ht="15.75" customHeight="1">
      <c r="A193" s="270"/>
      <c r="B193" s="270"/>
      <c r="C193" s="270"/>
      <c r="D193" s="270"/>
      <c r="E193" s="270"/>
      <c r="F193" s="270"/>
      <c r="G193" s="270"/>
      <c r="H193" s="270"/>
      <c r="I193" s="270"/>
      <c r="J193" s="270"/>
      <c r="K193" s="270"/>
      <c r="L193" s="270"/>
      <c r="M193" s="270"/>
      <c r="N193" s="270"/>
      <c r="O193" s="270"/>
      <c r="P193" s="270"/>
      <c r="Q193" s="270"/>
      <c r="R193" s="270"/>
      <c r="S193" s="270"/>
      <c r="T193" s="270"/>
      <c r="U193" s="270"/>
      <c r="V193" s="270"/>
      <c r="W193" s="270"/>
      <c r="X193" s="270"/>
      <c r="Y193" s="270"/>
      <c r="Z193" s="270"/>
    </row>
    <row r="194" ht="15.75" customHeight="1">
      <c r="A194" s="270"/>
      <c r="B194" s="270"/>
      <c r="C194" s="270"/>
      <c r="D194" s="270"/>
      <c r="E194" s="270"/>
      <c r="F194" s="270"/>
      <c r="G194" s="270"/>
      <c r="H194" s="270"/>
      <c r="I194" s="270"/>
      <c r="J194" s="270"/>
      <c r="K194" s="270"/>
      <c r="L194" s="270"/>
      <c r="M194" s="270"/>
      <c r="N194" s="270"/>
      <c r="O194" s="270"/>
      <c r="P194" s="270"/>
      <c r="Q194" s="270"/>
      <c r="R194" s="270"/>
      <c r="S194" s="270"/>
      <c r="T194" s="270"/>
      <c r="U194" s="270"/>
      <c r="V194" s="270"/>
      <c r="W194" s="270"/>
      <c r="X194" s="270"/>
      <c r="Y194" s="270"/>
      <c r="Z194" s="270"/>
    </row>
    <row r="195" ht="15.75" customHeight="1">
      <c r="A195" s="270"/>
      <c r="B195" s="270"/>
      <c r="C195" s="270"/>
      <c r="D195" s="270"/>
      <c r="E195" s="270"/>
      <c r="F195" s="270"/>
      <c r="G195" s="270"/>
      <c r="H195" s="270"/>
      <c r="I195" s="270"/>
      <c r="J195" s="270"/>
      <c r="K195" s="270"/>
      <c r="L195" s="270"/>
      <c r="M195" s="270"/>
      <c r="N195" s="270"/>
      <c r="O195" s="270"/>
      <c r="P195" s="270"/>
      <c r="Q195" s="270"/>
      <c r="R195" s="270"/>
      <c r="S195" s="270"/>
      <c r="T195" s="270"/>
      <c r="U195" s="270"/>
      <c r="V195" s="270"/>
      <c r="W195" s="270"/>
      <c r="X195" s="270"/>
      <c r="Y195" s="270"/>
      <c r="Z195" s="270"/>
    </row>
    <row r="196" ht="15.75" customHeight="1">
      <c r="A196" s="270"/>
      <c r="B196" s="270"/>
      <c r="C196" s="270"/>
      <c r="D196" s="270"/>
      <c r="E196" s="270"/>
      <c r="F196" s="270"/>
      <c r="G196" s="270"/>
      <c r="H196" s="270"/>
      <c r="I196" s="270"/>
      <c r="J196" s="270"/>
      <c r="K196" s="270"/>
      <c r="L196" s="270"/>
      <c r="M196" s="270"/>
      <c r="N196" s="270"/>
      <c r="O196" s="270"/>
      <c r="P196" s="270"/>
      <c r="Q196" s="270"/>
      <c r="R196" s="270"/>
      <c r="S196" s="270"/>
      <c r="T196" s="270"/>
      <c r="U196" s="270"/>
      <c r="V196" s="270"/>
      <c r="W196" s="270"/>
      <c r="X196" s="270"/>
      <c r="Y196" s="270"/>
      <c r="Z196" s="270"/>
    </row>
    <row r="197" ht="15.75" customHeight="1">
      <c r="A197" s="270"/>
      <c r="B197" s="270"/>
      <c r="C197" s="270"/>
      <c r="D197" s="270"/>
      <c r="E197" s="270"/>
      <c r="F197" s="270"/>
      <c r="G197" s="270"/>
      <c r="H197" s="270"/>
      <c r="I197" s="270"/>
      <c r="J197" s="270"/>
      <c r="K197" s="270"/>
      <c r="L197" s="270"/>
      <c r="M197" s="270"/>
      <c r="N197" s="270"/>
      <c r="O197" s="270"/>
      <c r="P197" s="270"/>
      <c r="Q197" s="270"/>
      <c r="R197" s="270"/>
      <c r="S197" s="270"/>
      <c r="T197" s="270"/>
      <c r="U197" s="270"/>
      <c r="V197" s="270"/>
      <c r="W197" s="270"/>
      <c r="X197" s="270"/>
      <c r="Y197" s="270"/>
      <c r="Z197" s="270"/>
    </row>
    <row r="198" ht="15.75" customHeight="1">
      <c r="A198" s="270"/>
      <c r="B198" s="270"/>
      <c r="C198" s="270"/>
      <c r="D198" s="270"/>
      <c r="E198" s="270"/>
      <c r="F198" s="270"/>
      <c r="G198" s="270"/>
      <c r="H198" s="270"/>
      <c r="I198" s="270"/>
      <c r="J198" s="270"/>
      <c r="K198" s="270"/>
      <c r="L198" s="270"/>
      <c r="M198" s="270"/>
      <c r="N198" s="270"/>
      <c r="O198" s="270"/>
      <c r="P198" s="270"/>
      <c r="Q198" s="270"/>
      <c r="R198" s="270"/>
      <c r="S198" s="270"/>
      <c r="T198" s="270"/>
      <c r="U198" s="270"/>
      <c r="V198" s="270"/>
      <c r="W198" s="270"/>
      <c r="X198" s="270"/>
      <c r="Y198" s="270"/>
      <c r="Z198" s="270"/>
    </row>
    <row r="199" ht="15.75" customHeight="1">
      <c r="A199" s="270"/>
      <c r="B199" s="270"/>
      <c r="C199" s="270"/>
      <c r="D199" s="270"/>
      <c r="E199" s="270"/>
      <c r="F199" s="270"/>
      <c r="G199" s="270"/>
      <c r="H199" s="270"/>
      <c r="I199" s="270"/>
      <c r="J199" s="270"/>
      <c r="K199" s="270"/>
      <c r="L199" s="270"/>
      <c r="M199" s="270"/>
      <c r="N199" s="270"/>
      <c r="O199" s="270"/>
      <c r="P199" s="270"/>
      <c r="Q199" s="270"/>
      <c r="R199" s="270"/>
      <c r="S199" s="270"/>
      <c r="T199" s="270"/>
      <c r="U199" s="270"/>
      <c r="V199" s="270"/>
      <c r="W199" s="270"/>
      <c r="X199" s="270"/>
      <c r="Y199" s="270"/>
      <c r="Z199" s="270"/>
    </row>
    <row r="200" ht="15.75" customHeight="1">
      <c r="A200" s="270"/>
      <c r="B200" s="270"/>
      <c r="C200" s="270"/>
      <c r="D200" s="270"/>
      <c r="E200" s="270"/>
      <c r="F200" s="270"/>
      <c r="G200" s="270"/>
      <c r="H200" s="270"/>
      <c r="I200" s="270"/>
      <c r="J200" s="270"/>
      <c r="K200" s="270"/>
      <c r="L200" s="270"/>
      <c r="M200" s="270"/>
      <c r="N200" s="270"/>
      <c r="O200" s="270"/>
      <c r="P200" s="270"/>
      <c r="Q200" s="270"/>
      <c r="R200" s="270"/>
      <c r="S200" s="270"/>
      <c r="T200" s="270"/>
      <c r="U200" s="270"/>
      <c r="V200" s="270"/>
      <c r="W200" s="270"/>
      <c r="X200" s="270"/>
      <c r="Y200" s="270"/>
      <c r="Z200" s="270"/>
    </row>
    <row r="201" ht="15.75" customHeight="1">
      <c r="A201" s="270"/>
      <c r="B201" s="270"/>
      <c r="C201" s="270"/>
      <c r="D201" s="270"/>
      <c r="E201" s="270"/>
      <c r="F201" s="270"/>
      <c r="G201" s="270"/>
      <c r="H201" s="270"/>
      <c r="I201" s="270"/>
      <c r="J201" s="270"/>
      <c r="K201" s="270"/>
      <c r="L201" s="270"/>
      <c r="M201" s="270"/>
      <c r="N201" s="270"/>
      <c r="O201" s="270"/>
      <c r="P201" s="270"/>
      <c r="Q201" s="270"/>
      <c r="R201" s="270"/>
      <c r="S201" s="270"/>
      <c r="T201" s="270"/>
      <c r="U201" s="270"/>
      <c r="V201" s="270"/>
      <c r="W201" s="270"/>
      <c r="X201" s="270"/>
      <c r="Y201" s="270"/>
      <c r="Z201" s="270"/>
    </row>
    <row r="202" ht="15.75" customHeight="1">
      <c r="A202" s="270"/>
      <c r="B202" s="270"/>
      <c r="C202" s="270"/>
      <c r="D202" s="270"/>
      <c r="E202" s="270"/>
      <c r="F202" s="270"/>
      <c r="G202" s="270"/>
      <c r="H202" s="270"/>
      <c r="I202" s="270"/>
      <c r="J202" s="270"/>
      <c r="K202" s="270"/>
      <c r="L202" s="270"/>
      <c r="M202" s="270"/>
      <c r="N202" s="270"/>
      <c r="O202" s="270"/>
      <c r="P202" s="270"/>
      <c r="Q202" s="270"/>
      <c r="R202" s="270"/>
      <c r="S202" s="270"/>
      <c r="T202" s="270"/>
      <c r="U202" s="270"/>
      <c r="V202" s="270"/>
      <c r="W202" s="270"/>
      <c r="X202" s="270"/>
      <c r="Y202" s="270"/>
      <c r="Z202" s="270"/>
    </row>
    <row r="203" ht="15.75" customHeight="1">
      <c r="A203" s="270"/>
      <c r="B203" s="270"/>
      <c r="C203" s="270"/>
      <c r="D203" s="270"/>
      <c r="E203" s="270"/>
      <c r="F203" s="270"/>
      <c r="G203" s="270"/>
      <c r="H203" s="270"/>
      <c r="I203" s="270"/>
      <c r="J203" s="270"/>
      <c r="K203" s="270"/>
      <c r="L203" s="270"/>
      <c r="M203" s="270"/>
      <c r="N203" s="270"/>
      <c r="O203" s="270"/>
      <c r="P203" s="270"/>
      <c r="Q203" s="270"/>
      <c r="R203" s="270"/>
      <c r="S203" s="270"/>
      <c r="T203" s="270"/>
      <c r="U203" s="270"/>
      <c r="V203" s="270"/>
      <c r="W203" s="270"/>
      <c r="X203" s="270"/>
      <c r="Y203" s="270"/>
      <c r="Z203" s="270"/>
    </row>
    <row r="204" ht="15.75" customHeight="1">
      <c r="A204" s="270"/>
      <c r="B204" s="270"/>
      <c r="C204" s="270"/>
      <c r="D204" s="270"/>
      <c r="E204" s="270"/>
      <c r="F204" s="270"/>
      <c r="G204" s="270"/>
      <c r="H204" s="270"/>
      <c r="I204" s="270"/>
      <c r="J204" s="270"/>
      <c r="K204" s="270"/>
      <c r="L204" s="270"/>
      <c r="M204" s="270"/>
      <c r="N204" s="270"/>
      <c r="O204" s="270"/>
      <c r="P204" s="270"/>
      <c r="Q204" s="270"/>
      <c r="R204" s="270"/>
      <c r="S204" s="270"/>
      <c r="T204" s="270"/>
      <c r="U204" s="270"/>
      <c r="V204" s="270"/>
      <c r="W204" s="270"/>
      <c r="X204" s="270"/>
      <c r="Y204" s="270"/>
      <c r="Z204" s="270"/>
    </row>
    <row r="205" ht="15.75" customHeight="1">
      <c r="A205" s="270"/>
      <c r="B205" s="270"/>
      <c r="C205" s="270"/>
      <c r="D205" s="270"/>
      <c r="E205" s="270"/>
      <c r="F205" s="270"/>
      <c r="G205" s="270"/>
      <c r="H205" s="270"/>
      <c r="I205" s="270"/>
      <c r="J205" s="270"/>
      <c r="K205" s="270"/>
      <c r="L205" s="270"/>
      <c r="M205" s="270"/>
      <c r="N205" s="270"/>
      <c r="O205" s="270"/>
      <c r="P205" s="270"/>
      <c r="Q205" s="270"/>
      <c r="R205" s="270"/>
      <c r="S205" s="270"/>
      <c r="T205" s="270"/>
      <c r="U205" s="270"/>
      <c r="V205" s="270"/>
      <c r="W205" s="270"/>
      <c r="X205" s="270"/>
      <c r="Y205" s="270"/>
      <c r="Z205" s="270"/>
    </row>
    <row r="206" ht="15.75" customHeight="1">
      <c r="A206" s="270"/>
      <c r="B206" s="270"/>
      <c r="C206" s="270"/>
      <c r="D206" s="270"/>
      <c r="E206" s="270"/>
      <c r="F206" s="270"/>
      <c r="G206" s="270"/>
      <c r="H206" s="270"/>
      <c r="I206" s="270"/>
      <c r="J206" s="270"/>
      <c r="K206" s="270"/>
      <c r="L206" s="270"/>
      <c r="M206" s="270"/>
      <c r="N206" s="270"/>
      <c r="O206" s="270"/>
      <c r="P206" s="270"/>
      <c r="Q206" s="270"/>
      <c r="R206" s="270"/>
      <c r="S206" s="270"/>
      <c r="T206" s="270"/>
      <c r="U206" s="270"/>
      <c r="V206" s="270"/>
      <c r="W206" s="270"/>
      <c r="X206" s="270"/>
      <c r="Y206" s="270"/>
      <c r="Z206" s="270"/>
    </row>
    <row r="207" ht="15.75" customHeight="1">
      <c r="A207" s="270"/>
      <c r="B207" s="270"/>
      <c r="C207" s="270"/>
      <c r="D207" s="270"/>
      <c r="E207" s="270"/>
      <c r="F207" s="270"/>
      <c r="G207" s="270"/>
      <c r="H207" s="270"/>
      <c r="I207" s="270"/>
      <c r="J207" s="270"/>
      <c r="K207" s="270"/>
      <c r="L207" s="270"/>
      <c r="M207" s="270"/>
      <c r="N207" s="270"/>
      <c r="O207" s="270"/>
      <c r="P207" s="270"/>
      <c r="Q207" s="270"/>
      <c r="R207" s="270"/>
      <c r="S207" s="270"/>
      <c r="T207" s="270"/>
      <c r="U207" s="270"/>
      <c r="V207" s="270"/>
      <c r="W207" s="270"/>
      <c r="X207" s="270"/>
      <c r="Y207" s="270"/>
      <c r="Z207" s="270"/>
    </row>
    <row r="208" ht="15.75" customHeight="1">
      <c r="A208" s="270"/>
      <c r="B208" s="270"/>
      <c r="C208" s="270"/>
      <c r="D208" s="270"/>
      <c r="E208" s="270"/>
      <c r="F208" s="270"/>
      <c r="G208" s="270"/>
      <c r="H208" s="270"/>
      <c r="I208" s="270"/>
      <c r="J208" s="270"/>
      <c r="K208" s="270"/>
      <c r="L208" s="270"/>
      <c r="M208" s="270"/>
      <c r="N208" s="270"/>
      <c r="O208" s="270"/>
      <c r="P208" s="270"/>
      <c r="Q208" s="270"/>
      <c r="R208" s="270"/>
      <c r="S208" s="270"/>
      <c r="T208" s="270"/>
      <c r="U208" s="270"/>
      <c r="V208" s="270"/>
      <c r="W208" s="270"/>
      <c r="X208" s="270"/>
      <c r="Y208" s="270"/>
      <c r="Z208" s="270"/>
    </row>
    <row r="209" ht="15.75" customHeight="1">
      <c r="A209" s="270"/>
      <c r="B209" s="270"/>
      <c r="C209" s="270"/>
      <c r="D209" s="270"/>
      <c r="E209" s="270"/>
      <c r="F209" s="270"/>
      <c r="G209" s="270"/>
      <c r="H209" s="270"/>
      <c r="I209" s="270"/>
      <c r="J209" s="270"/>
      <c r="K209" s="270"/>
      <c r="L209" s="270"/>
      <c r="M209" s="270"/>
      <c r="N209" s="270"/>
      <c r="O209" s="270"/>
      <c r="P209" s="270"/>
      <c r="Q209" s="270"/>
      <c r="R209" s="270"/>
      <c r="S209" s="270"/>
      <c r="T209" s="270"/>
      <c r="U209" s="270"/>
      <c r="V209" s="270"/>
      <c r="W209" s="270"/>
      <c r="X209" s="270"/>
      <c r="Y209" s="270"/>
      <c r="Z209" s="270"/>
    </row>
    <row r="210" ht="15.75" customHeight="1">
      <c r="A210" s="270"/>
      <c r="B210" s="270"/>
      <c r="C210" s="270"/>
      <c r="D210" s="270"/>
      <c r="E210" s="270"/>
      <c r="F210" s="270"/>
      <c r="G210" s="270"/>
      <c r="H210" s="270"/>
      <c r="I210" s="270"/>
      <c r="J210" s="270"/>
      <c r="K210" s="270"/>
      <c r="L210" s="270"/>
      <c r="M210" s="270"/>
      <c r="N210" s="270"/>
      <c r="O210" s="270"/>
      <c r="P210" s="270"/>
      <c r="Q210" s="270"/>
      <c r="R210" s="270"/>
      <c r="S210" s="270"/>
      <c r="T210" s="270"/>
      <c r="U210" s="270"/>
      <c r="V210" s="270"/>
      <c r="W210" s="270"/>
      <c r="X210" s="270"/>
      <c r="Y210" s="270"/>
      <c r="Z210" s="270"/>
    </row>
    <row r="211" ht="15.75" customHeight="1">
      <c r="A211" s="270"/>
      <c r="B211" s="270"/>
      <c r="C211" s="270"/>
      <c r="D211" s="270"/>
      <c r="E211" s="270"/>
      <c r="F211" s="270"/>
      <c r="G211" s="270"/>
      <c r="H211" s="270"/>
      <c r="I211" s="270"/>
      <c r="J211" s="270"/>
      <c r="K211" s="270"/>
      <c r="L211" s="270"/>
      <c r="M211" s="270"/>
      <c r="N211" s="270"/>
      <c r="O211" s="270"/>
      <c r="P211" s="270"/>
      <c r="Q211" s="270"/>
      <c r="R211" s="270"/>
      <c r="S211" s="270"/>
      <c r="T211" s="270"/>
      <c r="U211" s="270"/>
      <c r="V211" s="270"/>
      <c r="W211" s="270"/>
      <c r="X211" s="270"/>
      <c r="Y211" s="270"/>
      <c r="Z211" s="270"/>
    </row>
    <row r="212" ht="15.75" customHeight="1">
      <c r="A212" s="270"/>
      <c r="B212" s="270"/>
      <c r="C212" s="270"/>
      <c r="D212" s="270"/>
      <c r="E212" s="270"/>
      <c r="F212" s="270"/>
      <c r="G212" s="270"/>
      <c r="H212" s="270"/>
      <c r="I212" s="270"/>
      <c r="J212" s="270"/>
      <c r="K212" s="270"/>
      <c r="L212" s="270"/>
      <c r="M212" s="270"/>
      <c r="N212" s="270"/>
      <c r="O212" s="270"/>
      <c r="P212" s="270"/>
      <c r="Q212" s="270"/>
      <c r="R212" s="270"/>
      <c r="S212" s="270"/>
      <c r="T212" s="270"/>
      <c r="U212" s="270"/>
      <c r="V212" s="270"/>
      <c r="W212" s="270"/>
      <c r="X212" s="270"/>
      <c r="Y212" s="270"/>
      <c r="Z212" s="270"/>
    </row>
    <row r="213" ht="15.75" customHeight="1">
      <c r="A213" s="270"/>
      <c r="B213" s="270"/>
      <c r="C213" s="270"/>
      <c r="D213" s="270"/>
      <c r="E213" s="270"/>
      <c r="F213" s="270"/>
      <c r="G213" s="270"/>
      <c r="H213" s="270"/>
      <c r="I213" s="270"/>
      <c r="J213" s="270"/>
      <c r="K213" s="270"/>
      <c r="L213" s="270"/>
      <c r="M213" s="270"/>
      <c r="N213" s="270"/>
      <c r="O213" s="270"/>
      <c r="P213" s="270"/>
      <c r="Q213" s="270"/>
      <c r="R213" s="270"/>
      <c r="S213" s="270"/>
      <c r="T213" s="270"/>
      <c r="U213" s="270"/>
      <c r="V213" s="270"/>
      <c r="W213" s="270"/>
      <c r="X213" s="270"/>
      <c r="Y213" s="270"/>
      <c r="Z213" s="270"/>
    </row>
    <row r="214" ht="15.75" customHeight="1">
      <c r="A214" s="270"/>
      <c r="B214" s="270"/>
      <c r="C214" s="270"/>
      <c r="D214" s="270"/>
      <c r="E214" s="270"/>
      <c r="F214" s="270"/>
      <c r="G214" s="270"/>
      <c r="H214" s="270"/>
      <c r="I214" s="270"/>
      <c r="J214" s="270"/>
      <c r="K214" s="270"/>
      <c r="L214" s="270"/>
      <c r="M214" s="270"/>
      <c r="N214" s="270"/>
      <c r="O214" s="270"/>
      <c r="P214" s="270"/>
      <c r="Q214" s="270"/>
      <c r="R214" s="270"/>
      <c r="S214" s="270"/>
      <c r="T214" s="270"/>
      <c r="U214" s="270"/>
      <c r="V214" s="270"/>
      <c r="W214" s="270"/>
      <c r="X214" s="270"/>
      <c r="Y214" s="270"/>
      <c r="Z214" s="270"/>
    </row>
    <row r="215" ht="15.75" customHeight="1">
      <c r="A215" s="270"/>
      <c r="B215" s="270"/>
      <c r="C215" s="270"/>
      <c r="D215" s="270"/>
      <c r="E215" s="270"/>
      <c r="F215" s="270"/>
      <c r="G215" s="270"/>
      <c r="H215" s="270"/>
      <c r="I215" s="270"/>
      <c r="J215" s="270"/>
      <c r="K215" s="270"/>
      <c r="L215" s="270"/>
      <c r="M215" s="270"/>
      <c r="N215" s="270"/>
      <c r="O215" s="270"/>
      <c r="P215" s="270"/>
      <c r="Q215" s="270"/>
      <c r="R215" s="270"/>
      <c r="S215" s="270"/>
      <c r="T215" s="270"/>
      <c r="U215" s="270"/>
      <c r="V215" s="270"/>
      <c r="W215" s="270"/>
      <c r="X215" s="270"/>
      <c r="Y215" s="270"/>
      <c r="Z215" s="270"/>
    </row>
    <row r="216" ht="15.75" customHeight="1">
      <c r="A216" s="270"/>
      <c r="B216" s="270"/>
      <c r="C216" s="270"/>
      <c r="D216" s="270"/>
      <c r="E216" s="270"/>
      <c r="F216" s="270"/>
      <c r="G216" s="270"/>
      <c r="H216" s="270"/>
      <c r="I216" s="270"/>
      <c r="J216" s="270"/>
      <c r="K216" s="270"/>
      <c r="L216" s="270"/>
      <c r="M216" s="270"/>
      <c r="N216" s="270"/>
      <c r="O216" s="270"/>
      <c r="P216" s="270"/>
      <c r="Q216" s="270"/>
      <c r="R216" s="270"/>
      <c r="S216" s="270"/>
      <c r="T216" s="270"/>
      <c r="U216" s="270"/>
      <c r="V216" s="270"/>
      <c r="W216" s="270"/>
      <c r="X216" s="270"/>
      <c r="Y216" s="270"/>
      <c r="Z216" s="270"/>
    </row>
    <row r="217" ht="15.75" customHeight="1">
      <c r="A217" s="270"/>
      <c r="B217" s="270"/>
      <c r="C217" s="270"/>
      <c r="D217" s="270"/>
      <c r="E217" s="270"/>
      <c r="F217" s="270"/>
      <c r="G217" s="270"/>
      <c r="H217" s="270"/>
      <c r="I217" s="270"/>
      <c r="J217" s="270"/>
      <c r="K217" s="270"/>
      <c r="L217" s="270"/>
      <c r="M217" s="270"/>
      <c r="N217" s="270"/>
      <c r="O217" s="270"/>
      <c r="P217" s="270"/>
      <c r="Q217" s="270"/>
      <c r="R217" s="270"/>
      <c r="S217" s="270"/>
      <c r="T217" s="270"/>
      <c r="U217" s="270"/>
      <c r="V217" s="270"/>
      <c r="W217" s="270"/>
      <c r="X217" s="270"/>
      <c r="Y217" s="270"/>
      <c r="Z217" s="270"/>
    </row>
    <row r="218" ht="15.75" customHeight="1">
      <c r="A218" s="270"/>
      <c r="B218" s="270"/>
      <c r="C218" s="270"/>
      <c r="D218" s="270"/>
      <c r="E218" s="270"/>
      <c r="F218" s="270"/>
      <c r="G218" s="270"/>
      <c r="H218" s="270"/>
      <c r="I218" s="270"/>
      <c r="J218" s="270"/>
      <c r="K218" s="270"/>
      <c r="L218" s="270"/>
      <c r="M218" s="270"/>
      <c r="N218" s="270"/>
      <c r="O218" s="270"/>
      <c r="P218" s="270"/>
      <c r="Q218" s="270"/>
      <c r="R218" s="270"/>
      <c r="S218" s="270"/>
      <c r="T218" s="270"/>
      <c r="U218" s="270"/>
      <c r="V218" s="270"/>
      <c r="W218" s="270"/>
      <c r="X218" s="270"/>
      <c r="Y218" s="270"/>
      <c r="Z218" s="270"/>
    </row>
    <row r="219" ht="15.75" customHeight="1">
      <c r="A219" s="270"/>
      <c r="B219" s="270"/>
      <c r="C219" s="270"/>
      <c r="D219" s="270"/>
      <c r="E219" s="270"/>
      <c r="F219" s="270"/>
      <c r="G219" s="270"/>
      <c r="H219" s="270"/>
      <c r="I219" s="270"/>
      <c r="J219" s="270"/>
      <c r="K219" s="270"/>
      <c r="L219" s="270"/>
      <c r="M219" s="270"/>
      <c r="N219" s="270"/>
      <c r="O219" s="270"/>
      <c r="P219" s="270"/>
      <c r="Q219" s="270"/>
      <c r="R219" s="270"/>
      <c r="S219" s="270"/>
      <c r="T219" s="270"/>
      <c r="U219" s="270"/>
      <c r="V219" s="270"/>
      <c r="W219" s="270"/>
      <c r="X219" s="270"/>
      <c r="Y219" s="270"/>
      <c r="Z219" s="270"/>
    </row>
    <row r="220" ht="15.75" customHeight="1">
      <c r="A220" s="270"/>
      <c r="B220" s="270"/>
      <c r="C220" s="270"/>
      <c r="D220" s="270"/>
      <c r="E220" s="270"/>
      <c r="F220" s="270"/>
      <c r="G220" s="270"/>
      <c r="H220" s="270"/>
      <c r="I220" s="270"/>
      <c r="J220" s="270"/>
      <c r="K220" s="270"/>
      <c r="L220" s="270"/>
      <c r="M220" s="270"/>
      <c r="N220" s="270"/>
      <c r="O220" s="270"/>
      <c r="P220" s="270"/>
      <c r="Q220" s="270"/>
      <c r="R220" s="270"/>
      <c r="S220" s="270"/>
      <c r="T220" s="270"/>
      <c r="U220" s="270"/>
      <c r="V220" s="270"/>
      <c r="W220" s="270"/>
      <c r="X220" s="270"/>
      <c r="Y220" s="270"/>
      <c r="Z220" s="270"/>
    </row>
    <row r="221" ht="15.75" customHeight="1">
      <c r="A221" s="270"/>
      <c r="B221" s="270"/>
      <c r="C221" s="270"/>
      <c r="D221" s="270"/>
      <c r="E221" s="270"/>
      <c r="F221" s="270"/>
      <c r="G221" s="270"/>
      <c r="H221" s="270"/>
      <c r="I221" s="270"/>
      <c r="J221" s="270"/>
      <c r="K221" s="270"/>
      <c r="L221" s="270"/>
      <c r="M221" s="270"/>
      <c r="N221" s="270"/>
      <c r="O221" s="270"/>
      <c r="P221" s="270"/>
      <c r="Q221" s="270"/>
      <c r="R221" s="270"/>
      <c r="S221" s="270"/>
      <c r="T221" s="270"/>
      <c r="U221" s="270"/>
      <c r="V221" s="270"/>
      <c r="W221" s="270"/>
      <c r="X221" s="270"/>
      <c r="Y221" s="270"/>
      <c r="Z221" s="270"/>
    </row>
    <row r="222" ht="15.75" customHeight="1">
      <c r="A222" s="270"/>
      <c r="B222" s="270"/>
      <c r="C222" s="270"/>
      <c r="D222" s="270"/>
      <c r="E222" s="270"/>
      <c r="F222" s="270"/>
      <c r="G222" s="270"/>
      <c r="H222" s="270"/>
      <c r="I222" s="270"/>
      <c r="J222" s="270"/>
      <c r="K222" s="270"/>
      <c r="L222" s="270"/>
      <c r="M222" s="270"/>
      <c r="N222" s="270"/>
      <c r="O222" s="270"/>
      <c r="P222" s="270"/>
      <c r="Q222" s="270"/>
      <c r="R222" s="270"/>
      <c r="S222" s="270"/>
      <c r="T222" s="270"/>
      <c r="U222" s="270"/>
      <c r="V222" s="270"/>
      <c r="W222" s="270"/>
      <c r="X222" s="270"/>
      <c r="Y222" s="270"/>
      <c r="Z222" s="270"/>
    </row>
    <row r="223" ht="15.75" customHeight="1">
      <c r="A223" s="270"/>
      <c r="B223" s="270"/>
      <c r="C223" s="270"/>
      <c r="D223" s="270"/>
      <c r="E223" s="270"/>
      <c r="F223" s="270"/>
      <c r="G223" s="270"/>
      <c r="H223" s="270"/>
      <c r="I223" s="270"/>
      <c r="J223" s="270"/>
      <c r="K223" s="270"/>
      <c r="L223" s="270"/>
      <c r="M223" s="270"/>
      <c r="N223" s="270"/>
      <c r="O223" s="270"/>
      <c r="P223" s="270"/>
      <c r="Q223" s="270"/>
      <c r="R223" s="270"/>
      <c r="S223" s="270"/>
      <c r="T223" s="270"/>
      <c r="U223" s="270"/>
      <c r="V223" s="270"/>
      <c r="W223" s="270"/>
      <c r="X223" s="270"/>
      <c r="Y223" s="270"/>
      <c r="Z223" s="270"/>
    </row>
    <row r="224" ht="15.75" customHeight="1">
      <c r="A224" s="270"/>
      <c r="B224" s="270"/>
      <c r="C224" s="270"/>
      <c r="D224" s="270"/>
      <c r="E224" s="270"/>
      <c r="F224" s="270"/>
      <c r="G224" s="270"/>
      <c r="H224" s="270"/>
      <c r="I224" s="270"/>
      <c r="J224" s="270"/>
      <c r="K224" s="270"/>
      <c r="L224" s="270"/>
      <c r="M224" s="270"/>
      <c r="N224" s="270"/>
      <c r="O224" s="270"/>
      <c r="P224" s="270"/>
      <c r="Q224" s="270"/>
      <c r="R224" s="270"/>
      <c r="S224" s="270"/>
      <c r="T224" s="270"/>
      <c r="U224" s="270"/>
      <c r="V224" s="270"/>
      <c r="W224" s="270"/>
      <c r="X224" s="270"/>
      <c r="Y224" s="270"/>
      <c r="Z224" s="270"/>
    </row>
    <row r="225" ht="15.75" customHeight="1">
      <c r="A225" s="270"/>
      <c r="B225" s="270"/>
      <c r="C225" s="270"/>
      <c r="D225" s="270"/>
      <c r="E225" s="270"/>
      <c r="F225" s="270"/>
      <c r="G225" s="270"/>
      <c r="H225" s="270"/>
      <c r="I225" s="270"/>
      <c r="J225" s="270"/>
      <c r="K225" s="270"/>
      <c r="L225" s="270"/>
      <c r="M225" s="270"/>
      <c r="N225" s="270"/>
      <c r="O225" s="270"/>
      <c r="P225" s="270"/>
      <c r="Q225" s="270"/>
      <c r="R225" s="270"/>
      <c r="S225" s="270"/>
      <c r="T225" s="270"/>
      <c r="U225" s="270"/>
      <c r="V225" s="270"/>
      <c r="W225" s="270"/>
      <c r="X225" s="270"/>
      <c r="Y225" s="270"/>
      <c r="Z225" s="270"/>
    </row>
    <row r="226" ht="15.75" customHeight="1">
      <c r="A226" s="270"/>
      <c r="B226" s="270"/>
      <c r="C226" s="270"/>
      <c r="D226" s="270"/>
      <c r="E226" s="270"/>
      <c r="F226" s="270"/>
      <c r="G226" s="270"/>
      <c r="H226" s="270"/>
      <c r="I226" s="270"/>
      <c r="J226" s="270"/>
      <c r="K226" s="270"/>
      <c r="L226" s="270"/>
      <c r="M226" s="270"/>
      <c r="N226" s="270"/>
      <c r="O226" s="270"/>
      <c r="P226" s="270"/>
      <c r="Q226" s="270"/>
      <c r="R226" s="270"/>
      <c r="S226" s="270"/>
      <c r="T226" s="270"/>
      <c r="U226" s="270"/>
      <c r="V226" s="270"/>
      <c r="W226" s="270"/>
      <c r="X226" s="270"/>
      <c r="Y226" s="270"/>
      <c r="Z226" s="270"/>
    </row>
    <row r="227" ht="15.75" customHeight="1">
      <c r="A227" s="270"/>
      <c r="B227" s="270"/>
      <c r="C227" s="270"/>
      <c r="D227" s="270"/>
      <c r="E227" s="270"/>
      <c r="F227" s="270"/>
      <c r="G227" s="270"/>
      <c r="H227" s="270"/>
      <c r="I227" s="270"/>
      <c r="J227" s="270"/>
      <c r="K227" s="270"/>
      <c r="L227" s="270"/>
      <c r="M227" s="270"/>
      <c r="N227" s="270"/>
      <c r="O227" s="270"/>
      <c r="P227" s="270"/>
      <c r="Q227" s="270"/>
      <c r="R227" s="270"/>
      <c r="S227" s="270"/>
      <c r="T227" s="270"/>
      <c r="U227" s="270"/>
      <c r="V227" s="270"/>
      <c r="W227" s="270"/>
      <c r="X227" s="270"/>
      <c r="Y227" s="270"/>
      <c r="Z227" s="270"/>
    </row>
    <row r="228" ht="15.75" customHeight="1">
      <c r="A228" s="270"/>
      <c r="B228" s="270"/>
      <c r="C228" s="270"/>
      <c r="D228" s="270"/>
      <c r="E228" s="270"/>
      <c r="F228" s="270"/>
      <c r="G228" s="270"/>
      <c r="H228" s="270"/>
      <c r="I228" s="270"/>
      <c r="J228" s="270"/>
      <c r="K228" s="270"/>
      <c r="L228" s="270"/>
      <c r="M228" s="270"/>
      <c r="N228" s="270"/>
      <c r="O228" s="270"/>
      <c r="P228" s="270"/>
      <c r="Q228" s="270"/>
      <c r="R228" s="270"/>
      <c r="S228" s="270"/>
      <c r="T228" s="270"/>
      <c r="U228" s="270"/>
      <c r="V228" s="270"/>
      <c r="W228" s="270"/>
      <c r="X228" s="270"/>
      <c r="Y228" s="270"/>
      <c r="Z228" s="270"/>
    </row>
    <row r="229" ht="15.75" customHeight="1">
      <c r="A229" s="270"/>
      <c r="B229" s="270"/>
      <c r="C229" s="270"/>
      <c r="D229" s="270"/>
      <c r="E229" s="270"/>
      <c r="F229" s="270"/>
      <c r="G229" s="270"/>
      <c r="H229" s="270"/>
      <c r="I229" s="270"/>
      <c r="J229" s="270"/>
      <c r="K229" s="270"/>
      <c r="L229" s="270"/>
      <c r="M229" s="270"/>
      <c r="N229" s="270"/>
      <c r="O229" s="270"/>
      <c r="P229" s="270"/>
      <c r="Q229" s="270"/>
      <c r="R229" s="270"/>
      <c r="S229" s="270"/>
      <c r="T229" s="270"/>
      <c r="U229" s="270"/>
      <c r="V229" s="270"/>
      <c r="W229" s="270"/>
      <c r="X229" s="270"/>
      <c r="Y229" s="270"/>
      <c r="Z229" s="270"/>
    </row>
    <row r="230" ht="15.75" customHeight="1">
      <c r="A230" s="270"/>
      <c r="B230" s="270"/>
      <c r="C230" s="270"/>
      <c r="D230" s="270"/>
      <c r="E230" s="270"/>
      <c r="F230" s="270"/>
      <c r="G230" s="270"/>
      <c r="H230" s="270"/>
      <c r="I230" s="270"/>
      <c r="J230" s="270"/>
      <c r="K230" s="270"/>
      <c r="L230" s="270"/>
      <c r="M230" s="270"/>
      <c r="N230" s="270"/>
      <c r="O230" s="270"/>
      <c r="P230" s="270"/>
      <c r="Q230" s="270"/>
      <c r="R230" s="270"/>
      <c r="S230" s="270"/>
      <c r="T230" s="270"/>
      <c r="U230" s="270"/>
      <c r="V230" s="270"/>
      <c r="W230" s="270"/>
      <c r="X230" s="270"/>
      <c r="Y230" s="270"/>
      <c r="Z230" s="270"/>
    </row>
    <row r="231" ht="15.75" customHeight="1">
      <c r="A231" s="270"/>
      <c r="B231" s="270"/>
      <c r="C231" s="270"/>
      <c r="D231" s="270"/>
      <c r="E231" s="270"/>
      <c r="F231" s="270"/>
      <c r="G231" s="270"/>
      <c r="H231" s="270"/>
      <c r="I231" s="270"/>
      <c r="J231" s="270"/>
      <c r="K231" s="270"/>
      <c r="L231" s="270"/>
      <c r="M231" s="270"/>
      <c r="N231" s="270"/>
      <c r="O231" s="270"/>
      <c r="P231" s="270"/>
      <c r="Q231" s="270"/>
      <c r="R231" s="270"/>
      <c r="S231" s="270"/>
      <c r="T231" s="270"/>
      <c r="U231" s="270"/>
      <c r="V231" s="270"/>
      <c r="W231" s="270"/>
      <c r="X231" s="270"/>
      <c r="Y231" s="270"/>
      <c r="Z231" s="270"/>
    </row>
    <row r="232" ht="15.75" customHeight="1">
      <c r="A232" s="270"/>
      <c r="B232" s="270"/>
      <c r="C232" s="270"/>
      <c r="D232" s="270"/>
      <c r="E232" s="270"/>
      <c r="F232" s="270"/>
      <c r="G232" s="270"/>
      <c r="H232" s="270"/>
      <c r="I232" s="270"/>
      <c r="J232" s="270"/>
      <c r="K232" s="270"/>
      <c r="L232" s="270"/>
      <c r="M232" s="270"/>
      <c r="N232" s="270"/>
      <c r="O232" s="270"/>
      <c r="P232" s="270"/>
      <c r="Q232" s="270"/>
      <c r="R232" s="270"/>
      <c r="S232" s="270"/>
      <c r="T232" s="270"/>
      <c r="U232" s="270"/>
      <c r="V232" s="270"/>
      <c r="W232" s="270"/>
      <c r="X232" s="270"/>
      <c r="Y232" s="270"/>
      <c r="Z232" s="270"/>
    </row>
    <row r="233" ht="15.75" customHeight="1">
      <c r="A233" s="270"/>
      <c r="B233" s="270"/>
      <c r="C233" s="270"/>
      <c r="D233" s="270"/>
      <c r="E233" s="270"/>
      <c r="F233" s="270"/>
      <c r="G233" s="270"/>
      <c r="H233" s="270"/>
      <c r="I233" s="270"/>
      <c r="J233" s="270"/>
      <c r="K233" s="270"/>
      <c r="L233" s="270"/>
      <c r="M233" s="270"/>
      <c r="N233" s="270"/>
      <c r="O233" s="270"/>
      <c r="P233" s="270"/>
      <c r="Q233" s="270"/>
      <c r="R233" s="270"/>
      <c r="S233" s="270"/>
      <c r="T233" s="270"/>
      <c r="U233" s="270"/>
      <c r="V233" s="270"/>
      <c r="W233" s="270"/>
      <c r="X233" s="270"/>
      <c r="Y233" s="270"/>
      <c r="Z233" s="270"/>
    </row>
    <row r="234" ht="15.75" customHeight="1">
      <c r="A234" s="270"/>
      <c r="B234" s="270"/>
      <c r="C234" s="270"/>
      <c r="D234" s="270"/>
      <c r="E234" s="270"/>
      <c r="F234" s="270"/>
      <c r="G234" s="270"/>
      <c r="H234" s="270"/>
      <c r="I234" s="270"/>
      <c r="J234" s="270"/>
      <c r="K234" s="270"/>
      <c r="L234" s="270"/>
      <c r="M234" s="270"/>
      <c r="N234" s="270"/>
      <c r="O234" s="270"/>
      <c r="P234" s="270"/>
      <c r="Q234" s="270"/>
      <c r="R234" s="270"/>
      <c r="S234" s="270"/>
      <c r="T234" s="270"/>
      <c r="U234" s="270"/>
      <c r="V234" s="270"/>
      <c r="W234" s="270"/>
      <c r="X234" s="270"/>
      <c r="Y234" s="270"/>
      <c r="Z234" s="270"/>
    </row>
    <row r="235" ht="15.75" customHeight="1">
      <c r="A235" s="270"/>
      <c r="B235" s="270"/>
      <c r="C235" s="270"/>
      <c r="D235" s="270"/>
      <c r="E235" s="270"/>
      <c r="F235" s="270"/>
      <c r="G235" s="270"/>
      <c r="H235" s="270"/>
      <c r="I235" s="270"/>
      <c r="J235" s="270"/>
      <c r="K235" s="270"/>
      <c r="L235" s="270"/>
      <c r="M235" s="270"/>
      <c r="N235" s="270"/>
      <c r="O235" s="270"/>
      <c r="P235" s="270"/>
      <c r="Q235" s="270"/>
      <c r="R235" s="270"/>
      <c r="S235" s="270"/>
      <c r="T235" s="270"/>
      <c r="U235" s="270"/>
      <c r="V235" s="270"/>
      <c r="W235" s="270"/>
      <c r="X235" s="270"/>
      <c r="Y235" s="270"/>
      <c r="Z235" s="270"/>
    </row>
    <row r="236" ht="15.75" customHeight="1">
      <c r="A236" s="270"/>
      <c r="B236" s="270"/>
      <c r="C236" s="270"/>
      <c r="D236" s="270"/>
      <c r="E236" s="270"/>
      <c r="F236" s="270"/>
      <c r="G236" s="270"/>
      <c r="H236" s="270"/>
      <c r="I236" s="270"/>
      <c r="J236" s="270"/>
      <c r="K236" s="270"/>
      <c r="L236" s="270"/>
      <c r="M236" s="270"/>
      <c r="N236" s="270"/>
      <c r="O236" s="270"/>
      <c r="P236" s="270"/>
      <c r="Q236" s="270"/>
      <c r="R236" s="270"/>
      <c r="S236" s="270"/>
      <c r="T236" s="270"/>
      <c r="U236" s="270"/>
      <c r="V236" s="270"/>
      <c r="W236" s="270"/>
      <c r="X236" s="270"/>
      <c r="Y236" s="270"/>
      <c r="Z236" s="270"/>
    </row>
    <row r="237" ht="15.75" customHeight="1">
      <c r="A237" s="270"/>
      <c r="B237" s="270"/>
      <c r="C237" s="270"/>
      <c r="D237" s="270"/>
      <c r="E237" s="270"/>
      <c r="F237" s="270"/>
      <c r="G237" s="270"/>
      <c r="H237" s="270"/>
      <c r="I237" s="270"/>
      <c r="J237" s="270"/>
      <c r="K237" s="270"/>
      <c r="L237" s="270"/>
      <c r="M237" s="270"/>
      <c r="N237" s="270"/>
      <c r="O237" s="270"/>
      <c r="P237" s="270"/>
      <c r="Q237" s="270"/>
      <c r="R237" s="270"/>
      <c r="S237" s="270"/>
      <c r="T237" s="270"/>
      <c r="U237" s="270"/>
      <c r="V237" s="270"/>
      <c r="W237" s="270"/>
      <c r="X237" s="270"/>
      <c r="Y237" s="270"/>
      <c r="Z237" s="270"/>
    </row>
    <row r="238" ht="15.75" customHeight="1">
      <c r="A238" s="270"/>
      <c r="B238" s="270"/>
      <c r="C238" s="270"/>
      <c r="D238" s="270"/>
      <c r="E238" s="270"/>
      <c r="F238" s="270"/>
      <c r="G238" s="270"/>
      <c r="H238" s="270"/>
      <c r="I238" s="270"/>
      <c r="J238" s="270"/>
      <c r="K238" s="270"/>
      <c r="L238" s="270"/>
      <c r="M238" s="270"/>
      <c r="N238" s="270"/>
      <c r="O238" s="270"/>
      <c r="P238" s="270"/>
      <c r="Q238" s="270"/>
      <c r="R238" s="270"/>
      <c r="S238" s="270"/>
      <c r="T238" s="270"/>
      <c r="U238" s="270"/>
      <c r="V238" s="270"/>
      <c r="W238" s="270"/>
      <c r="X238" s="270"/>
      <c r="Y238" s="270"/>
      <c r="Z238" s="270"/>
    </row>
    <row r="239" ht="15.75" customHeight="1">
      <c r="A239" s="270"/>
      <c r="B239" s="270"/>
      <c r="C239" s="270"/>
      <c r="D239" s="270"/>
      <c r="E239" s="270"/>
      <c r="F239" s="270"/>
      <c r="G239" s="270"/>
      <c r="H239" s="270"/>
      <c r="I239" s="270"/>
      <c r="J239" s="270"/>
      <c r="K239" s="270"/>
      <c r="L239" s="270"/>
      <c r="M239" s="270"/>
      <c r="N239" s="270"/>
      <c r="O239" s="270"/>
      <c r="P239" s="270"/>
      <c r="Q239" s="270"/>
      <c r="R239" s="270"/>
      <c r="S239" s="270"/>
      <c r="T239" s="270"/>
      <c r="U239" s="270"/>
      <c r="V239" s="270"/>
      <c r="W239" s="270"/>
      <c r="X239" s="270"/>
      <c r="Y239" s="270"/>
      <c r="Z239" s="270"/>
    </row>
    <row r="240" ht="15.75" customHeight="1">
      <c r="A240" s="270"/>
      <c r="B240" s="270"/>
      <c r="C240" s="270"/>
      <c r="D240" s="270"/>
      <c r="E240" s="270"/>
      <c r="F240" s="270"/>
      <c r="G240" s="270"/>
      <c r="H240" s="270"/>
      <c r="I240" s="270"/>
      <c r="J240" s="270"/>
      <c r="K240" s="270"/>
      <c r="L240" s="270"/>
      <c r="M240" s="270"/>
      <c r="N240" s="270"/>
      <c r="O240" s="270"/>
      <c r="P240" s="270"/>
      <c r="Q240" s="270"/>
      <c r="R240" s="270"/>
      <c r="S240" s="270"/>
      <c r="T240" s="270"/>
      <c r="U240" s="270"/>
      <c r="V240" s="270"/>
      <c r="W240" s="270"/>
      <c r="X240" s="270"/>
      <c r="Y240" s="270"/>
      <c r="Z240" s="270"/>
    </row>
    <row r="241" ht="15.75" customHeight="1">
      <c r="A241" s="270"/>
      <c r="B241" s="270"/>
      <c r="C241" s="270"/>
      <c r="D241" s="270"/>
      <c r="E241" s="270"/>
      <c r="F241" s="270"/>
      <c r="G241" s="270"/>
      <c r="H241" s="270"/>
      <c r="I241" s="270"/>
      <c r="J241" s="270"/>
      <c r="K241" s="270"/>
      <c r="L241" s="270"/>
      <c r="M241" s="270"/>
      <c r="N241" s="270"/>
      <c r="O241" s="270"/>
      <c r="P241" s="270"/>
      <c r="Q241" s="270"/>
      <c r="R241" s="270"/>
      <c r="S241" s="270"/>
      <c r="T241" s="270"/>
      <c r="U241" s="270"/>
      <c r="V241" s="270"/>
      <c r="W241" s="270"/>
      <c r="X241" s="270"/>
      <c r="Y241" s="270"/>
      <c r="Z241" s="270"/>
    </row>
    <row r="242" ht="15.75" customHeight="1">
      <c r="A242" s="270"/>
      <c r="B242" s="270"/>
      <c r="C242" s="270"/>
      <c r="D242" s="270"/>
      <c r="E242" s="270"/>
      <c r="F242" s="270"/>
      <c r="G242" s="270"/>
      <c r="H242" s="270"/>
      <c r="I242" s="270"/>
      <c r="J242" s="270"/>
      <c r="K242" s="270"/>
      <c r="L242" s="270"/>
      <c r="M242" s="270"/>
      <c r="N242" s="270"/>
      <c r="O242" s="270"/>
      <c r="P242" s="270"/>
      <c r="Q242" s="270"/>
      <c r="R242" s="270"/>
      <c r="S242" s="270"/>
      <c r="T242" s="270"/>
      <c r="U242" s="270"/>
      <c r="V242" s="270"/>
      <c r="W242" s="270"/>
      <c r="X242" s="270"/>
      <c r="Y242" s="270"/>
      <c r="Z242" s="270"/>
    </row>
    <row r="243" ht="15.75" customHeight="1">
      <c r="A243" s="270"/>
      <c r="B243" s="270"/>
      <c r="C243" s="270"/>
      <c r="D243" s="270"/>
      <c r="E243" s="270"/>
      <c r="F243" s="270"/>
      <c r="G243" s="270"/>
      <c r="H243" s="270"/>
      <c r="I243" s="270"/>
      <c r="J243" s="270"/>
      <c r="K243" s="270"/>
      <c r="L243" s="270"/>
      <c r="M243" s="270"/>
      <c r="N243" s="270"/>
      <c r="O243" s="270"/>
      <c r="P243" s="270"/>
      <c r="Q243" s="270"/>
      <c r="R243" s="270"/>
      <c r="S243" s="270"/>
      <c r="T243" s="270"/>
      <c r="U243" s="270"/>
      <c r="V243" s="270"/>
      <c r="W243" s="270"/>
      <c r="X243" s="270"/>
      <c r="Y243" s="270"/>
      <c r="Z243" s="270"/>
    </row>
    <row r="244" ht="15.75" customHeight="1">
      <c r="A244" s="270"/>
      <c r="B244" s="270"/>
      <c r="C244" s="270"/>
      <c r="D244" s="270"/>
      <c r="E244" s="270"/>
      <c r="F244" s="270"/>
      <c r="G244" s="270"/>
      <c r="H244" s="270"/>
      <c r="I244" s="270"/>
      <c r="J244" s="270"/>
      <c r="K244" s="270"/>
      <c r="L244" s="270"/>
      <c r="M244" s="270"/>
      <c r="N244" s="270"/>
      <c r="O244" s="270"/>
      <c r="P244" s="270"/>
      <c r="Q244" s="270"/>
      <c r="R244" s="270"/>
      <c r="S244" s="270"/>
      <c r="T244" s="270"/>
      <c r="U244" s="270"/>
      <c r="V244" s="270"/>
      <c r="W244" s="270"/>
      <c r="X244" s="270"/>
      <c r="Y244" s="270"/>
      <c r="Z244" s="270"/>
    </row>
    <row r="245" ht="15.75" customHeight="1">
      <c r="A245" s="270"/>
      <c r="B245" s="270"/>
      <c r="C245" s="270"/>
      <c r="D245" s="270"/>
      <c r="E245" s="270"/>
      <c r="F245" s="270"/>
      <c r="G245" s="270"/>
      <c r="H245" s="270"/>
      <c r="I245" s="270"/>
      <c r="J245" s="270"/>
      <c r="K245" s="270"/>
      <c r="L245" s="270"/>
      <c r="M245" s="270"/>
      <c r="N245" s="270"/>
      <c r="O245" s="270"/>
      <c r="P245" s="270"/>
      <c r="Q245" s="270"/>
      <c r="R245" s="270"/>
      <c r="S245" s="270"/>
      <c r="T245" s="270"/>
      <c r="U245" s="270"/>
      <c r="V245" s="270"/>
      <c r="W245" s="270"/>
      <c r="X245" s="270"/>
      <c r="Y245" s="270"/>
      <c r="Z245" s="270"/>
    </row>
    <row r="246" ht="15.75" customHeight="1">
      <c r="A246" s="270"/>
      <c r="B246" s="270"/>
      <c r="C246" s="270"/>
      <c r="D246" s="270"/>
      <c r="E246" s="270"/>
      <c r="F246" s="270"/>
      <c r="G246" s="270"/>
      <c r="H246" s="270"/>
      <c r="I246" s="270"/>
      <c r="J246" s="270"/>
      <c r="K246" s="270"/>
      <c r="L246" s="270"/>
      <c r="M246" s="270"/>
      <c r="N246" s="270"/>
      <c r="O246" s="270"/>
      <c r="P246" s="270"/>
      <c r="Q246" s="270"/>
      <c r="R246" s="270"/>
      <c r="S246" s="270"/>
      <c r="T246" s="270"/>
      <c r="U246" s="270"/>
      <c r="V246" s="270"/>
      <c r="W246" s="270"/>
      <c r="X246" s="270"/>
      <c r="Y246" s="270"/>
      <c r="Z246" s="270"/>
    </row>
    <row r="247" ht="15.75" customHeight="1">
      <c r="A247" s="270"/>
      <c r="B247" s="270"/>
      <c r="C247" s="270"/>
      <c r="D247" s="270"/>
      <c r="E247" s="270"/>
      <c r="F247" s="270"/>
      <c r="G247" s="270"/>
      <c r="H247" s="270"/>
      <c r="I247" s="270"/>
      <c r="J247" s="270"/>
      <c r="K247" s="270"/>
      <c r="L247" s="270"/>
      <c r="M247" s="270"/>
      <c r="N247" s="270"/>
      <c r="O247" s="270"/>
      <c r="P247" s="270"/>
      <c r="Q247" s="270"/>
      <c r="R247" s="270"/>
      <c r="S247" s="270"/>
      <c r="T247" s="270"/>
      <c r="U247" s="270"/>
      <c r="V247" s="270"/>
      <c r="W247" s="270"/>
      <c r="X247" s="270"/>
      <c r="Y247" s="270"/>
      <c r="Z247" s="270"/>
    </row>
    <row r="248" ht="15.75" customHeight="1">
      <c r="A248" s="270"/>
      <c r="B248" s="270"/>
      <c r="C248" s="270"/>
      <c r="D248" s="270"/>
      <c r="E248" s="270"/>
      <c r="F248" s="270"/>
      <c r="G248" s="270"/>
      <c r="H248" s="270"/>
      <c r="I248" s="270"/>
      <c r="J248" s="270"/>
      <c r="K248" s="270"/>
      <c r="L248" s="270"/>
      <c r="M248" s="270"/>
      <c r="N248" s="270"/>
      <c r="O248" s="270"/>
      <c r="P248" s="270"/>
      <c r="Q248" s="270"/>
      <c r="R248" s="270"/>
      <c r="S248" s="270"/>
      <c r="T248" s="270"/>
      <c r="U248" s="270"/>
      <c r="V248" s="270"/>
      <c r="W248" s="270"/>
      <c r="X248" s="270"/>
      <c r="Y248" s="270"/>
      <c r="Z248" s="270"/>
    </row>
    <row r="249" ht="15.75" customHeight="1">
      <c r="A249" s="270"/>
      <c r="B249" s="270"/>
      <c r="C249" s="270"/>
      <c r="D249" s="270"/>
      <c r="E249" s="270"/>
      <c r="F249" s="270"/>
      <c r="G249" s="270"/>
      <c r="H249" s="270"/>
      <c r="I249" s="270"/>
      <c r="J249" s="270"/>
      <c r="K249" s="270"/>
      <c r="L249" s="270"/>
      <c r="M249" s="270"/>
      <c r="N249" s="270"/>
      <c r="O249" s="270"/>
      <c r="P249" s="270"/>
      <c r="Q249" s="270"/>
      <c r="R249" s="270"/>
      <c r="S249" s="270"/>
      <c r="T249" s="270"/>
      <c r="U249" s="270"/>
      <c r="V249" s="270"/>
      <c r="W249" s="270"/>
      <c r="X249" s="270"/>
      <c r="Y249" s="270"/>
      <c r="Z249" s="270"/>
    </row>
    <row r="250" ht="15.75" customHeight="1">
      <c r="A250" s="270"/>
      <c r="B250" s="270"/>
      <c r="C250" s="270"/>
      <c r="D250" s="270"/>
      <c r="E250" s="270"/>
      <c r="F250" s="270"/>
      <c r="G250" s="270"/>
      <c r="H250" s="270"/>
      <c r="I250" s="270"/>
      <c r="J250" s="270"/>
      <c r="K250" s="270"/>
      <c r="L250" s="270"/>
      <c r="M250" s="270"/>
      <c r="N250" s="270"/>
      <c r="O250" s="270"/>
      <c r="P250" s="270"/>
      <c r="Q250" s="270"/>
      <c r="R250" s="270"/>
      <c r="S250" s="270"/>
      <c r="T250" s="270"/>
      <c r="U250" s="270"/>
      <c r="V250" s="270"/>
      <c r="W250" s="270"/>
      <c r="X250" s="270"/>
      <c r="Y250" s="270"/>
      <c r="Z250" s="270"/>
    </row>
    <row r="251" ht="15.75" customHeight="1">
      <c r="A251" s="270"/>
      <c r="B251" s="270"/>
      <c r="C251" s="270"/>
      <c r="D251" s="270"/>
      <c r="E251" s="270"/>
      <c r="F251" s="270"/>
      <c r="G251" s="270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</row>
    <row r="252" ht="15.75" customHeight="1">
      <c r="A252" s="270"/>
      <c r="B252" s="270"/>
      <c r="C252" s="270"/>
      <c r="D252" s="270"/>
      <c r="E252" s="270"/>
      <c r="F252" s="270"/>
      <c r="G252" s="270"/>
      <c r="H252" s="270"/>
      <c r="I252" s="270"/>
      <c r="J252" s="270"/>
      <c r="K252" s="270"/>
      <c r="L252" s="270"/>
      <c r="M252" s="270"/>
      <c r="N252" s="270"/>
      <c r="O252" s="270"/>
      <c r="P252" s="270"/>
      <c r="Q252" s="270"/>
      <c r="R252" s="270"/>
      <c r="S252" s="270"/>
      <c r="T252" s="270"/>
      <c r="U252" s="270"/>
      <c r="V252" s="270"/>
      <c r="W252" s="270"/>
      <c r="X252" s="270"/>
      <c r="Y252" s="270"/>
      <c r="Z252" s="270"/>
    </row>
    <row r="253" ht="15.75" customHeight="1">
      <c r="A253" s="270"/>
      <c r="B253" s="270"/>
      <c r="C253" s="270"/>
      <c r="D253" s="270"/>
      <c r="E253" s="270"/>
      <c r="F253" s="270"/>
      <c r="G253" s="270"/>
      <c r="H253" s="270"/>
      <c r="I253" s="270"/>
      <c r="J253" s="270"/>
      <c r="K253" s="270"/>
      <c r="L253" s="270"/>
      <c r="M253" s="270"/>
      <c r="N253" s="270"/>
      <c r="O253" s="270"/>
      <c r="P253" s="270"/>
      <c r="Q253" s="270"/>
      <c r="R253" s="270"/>
      <c r="S253" s="270"/>
      <c r="T253" s="270"/>
      <c r="U253" s="270"/>
      <c r="V253" s="270"/>
      <c r="W253" s="270"/>
      <c r="X253" s="270"/>
      <c r="Y253" s="270"/>
      <c r="Z253" s="270"/>
    </row>
    <row r="254" ht="15.75" customHeight="1">
      <c r="A254" s="270"/>
      <c r="B254" s="270"/>
      <c r="C254" s="270"/>
      <c r="D254" s="270"/>
      <c r="E254" s="270"/>
      <c r="F254" s="270"/>
      <c r="G254" s="270"/>
      <c r="H254" s="270"/>
      <c r="I254" s="270"/>
      <c r="J254" s="270"/>
      <c r="K254" s="270"/>
      <c r="L254" s="270"/>
      <c r="M254" s="270"/>
      <c r="N254" s="270"/>
      <c r="O254" s="270"/>
      <c r="P254" s="270"/>
      <c r="Q254" s="270"/>
      <c r="R254" s="270"/>
      <c r="S254" s="270"/>
      <c r="T254" s="270"/>
      <c r="U254" s="270"/>
      <c r="V254" s="270"/>
      <c r="W254" s="270"/>
      <c r="X254" s="270"/>
      <c r="Y254" s="270"/>
      <c r="Z254" s="270"/>
    </row>
    <row r="255" ht="15.75" customHeight="1">
      <c r="A255" s="270"/>
      <c r="B255" s="270"/>
      <c r="C255" s="270"/>
      <c r="D255" s="270"/>
      <c r="E255" s="270"/>
      <c r="F255" s="270"/>
      <c r="G255" s="270"/>
      <c r="H255" s="270"/>
      <c r="I255" s="270"/>
      <c r="J255" s="270"/>
      <c r="K255" s="270"/>
      <c r="L255" s="270"/>
      <c r="M255" s="270"/>
      <c r="N255" s="270"/>
      <c r="O255" s="270"/>
      <c r="P255" s="270"/>
      <c r="Q255" s="270"/>
      <c r="R255" s="270"/>
      <c r="S255" s="270"/>
      <c r="T255" s="270"/>
      <c r="U255" s="270"/>
      <c r="V255" s="270"/>
      <c r="W255" s="270"/>
      <c r="X255" s="270"/>
      <c r="Y255" s="270"/>
      <c r="Z255" s="270"/>
    </row>
    <row r="256" ht="15.75" customHeight="1">
      <c r="A256" s="270"/>
      <c r="B256" s="270"/>
      <c r="C256" s="270"/>
      <c r="D256" s="270"/>
      <c r="E256" s="270"/>
      <c r="F256" s="270"/>
      <c r="G256" s="270"/>
      <c r="H256" s="270"/>
      <c r="I256" s="270"/>
      <c r="J256" s="270"/>
      <c r="K256" s="270"/>
      <c r="L256" s="270"/>
      <c r="M256" s="270"/>
      <c r="N256" s="270"/>
      <c r="O256" s="270"/>
      <c r="P256" s="270"/>
      <c r="Q256" s="270"/>
      <c r="R256" s="270"/>
      <c r="S256" s="270"/>
      <c r="T256" s="270"/>
      <c r="U256" s="270"/>
      <c r="V256" s="270"/>
      <c r="W256" s="270"/>
      <c r="X256" s="270"/>
      <c r="Y256" s="270"/>
      <c r="Z256" s="270"/>
    </row>
    <row r="257" ht="15.75" customHeight="1">
      <c r="A257" s="270"/>
      <c r="B257" s="270"/>
      <c r="C257" s="270"/>
      <c r="D257" s="270"/>
      <c r="E257" s="270"/>
      <c r="F257" s="270"/>
      <c r="G257" s="270"/>
      <c r="H257" s="270"/>
      <c r="I257" s="270"/>
      <c r="J257" s="270"/>
      <c r="K257" s="270"/>
      <c r="L257" s="270"/>
      <c r="M257" s="270"/>
      <c r="N257" s="270"/>
      <c r="O257" s="270"/>
      <c r="P257" s="270"/>
      <c r="Q257" s="270"/>
      <c r="R257" s="270"/>
      <c r="S257" s="270"/>
      <c r="T257" s="270"/>
      <c r="U257" s="270"/>
      <c r="V257" s="270"/>
      <c r="W257" s="270"/>
      <c r="X257" s="270"/>
      <c r="Y257" s="270"/>
      <c r="Z257" s="270"/>
    </row>
    <row r="258" ht="15.75" customHeight="1">
      <c r="A258" s="270"/>
      <c r="B258" s="270"/>
      <c r="C258" s="270"/>
      <c r="D258" s="270"/>
      <c r="E258" s="270"/>
      <c r="F258" s="270"/>
      <c r="G258" s="270"/>
      <c r="H258" s="270"/>
      <c r="I258" s="270"/>
      <c r="J258" s="270"/>
      <c r="K258" s="270"/>
      <c r="L258" s="270"/>
      <c r="M258" s="270"/>
      <c r="N258" s="270"/>
      <c r="O258" s="270"/>
      <c r="P258" s="270"/>
      <c r="Q258" s="270"/>
      <c r="R258" s="270"/>
      <c r="S258" s="270"/>
      <c r="T258" s="270"/>
      <c r="U258" s="270"/>
      <c r="V258" s="270"/>
      <c r="W258" s="270"/>
      <c r="X258" s="270"/>
      <c r="Y258" s="270"/>
      <c r="Z258" s="270"/>
    </row>
    <row r="259" ht="15.75" customHeight="1">
      <c r="A259" s="270"/>
      <c r="B259" s="270"/>
      <c r="C259" s="270"/>
      <c r="D259" s="270"/>
      <c r="E259" s="270"/>
      <c r="F259" s="270"/>
      <c r="G259" s="270"/>
      <c r="H259" s="270"/>
      <c r="I259" s="270"/>
      <c r="J259" s="270"/>
      <c r="K259" s="270"/>
      <c r="L259" s="270"/>
      <c r="M259" s="270"/>
      <c r="N259" s="270"/>
      <c r="O259" s="270"/>
      <c r="P259" s="270"/>
      <c r="Q259" s="270"/>
      <c r="R259" s="270"/>
      <c r="S259" s="270"/>
      <c r="T259" s="270"/>
      <c r="U259" s="270"/>
      <c r="V259" s="270"/>
      <c r="W259" s="270"/>
      <c r="X259" s="270"/>
      <c r="Y259" s="270"/>
      <c r="Z259" s="270"/>
    </row>
    <row r="260" ht="15.75" customHeight="1">
      <c r="A260" s="270"/>
      <c r="B260" s="270"/>
      <c r="C260" s="270"/>
      <c r="D260" s="270"/>
      <c r="E260" s="270"/>
      <c r="F260" s="270"/>
      <c r="G260" s="270"/>
      <c r="H260" s="270"/>
      <c r="I260" s="270"/>
      <c r="J260" s="270"/>
      <c r="K260" s="270"/>
      <c r="L260" s="270"/>
      <c r="M260" s="270"/>
      <c r="N260" s="270"/>
      <c r="O260" s="270"/>
      <c r="P260" s="270"/>
      <c r="Q260" s="270"/>
      <c r="R260" s="270"/>
      <c r="S260" s="270"/>
      <c r="T260" s="270"/>
      <c r="U260" s="270"/>
      <c r="V260" s="270"/>
      <c r="W260" s="270"/>
      <c r="X260" s="270"/>
      <c r="Y260" s="270"/>
      <c r="Z260" s="270"/>
    </row>
    <row r="261" ht="15.75" customHeight="1">
      <c r="A261" s="270"/>
      <c r="B261" s="270"/>
      <c r="C261" s="270"/>
      <c r="D261" s="270"/>
      <c r="E261" s="270"/>
      <c r="F261" s="270"/>
      <c r="G261" s="270"/>
      <c r="H261" s="270"/>
      <c r="I261" s="270"/>
      <c r="J261" s="270"/>
      <c r="K261" s="270"/>
      <c r="L261" s="270"/>
      <c r="M261" s="270"/>
      <c r="N261" s="270"/>
      <c r="O261" s="270"/>
      <c r="P261" s="270"/>
      <c r="Q261" s="270"/>
      <c r="R261" s="270"/>
      <c r="S261" s="270"/>
      <c r="T261" s="270"/>
      <c r="U261" s="270"/>
      <c r="V261" s="270"/>
      <c r="W261" s="270"/>
      <c r="X261" s="270"/>
      <c r="Y261" s="270"/>
      <c r="Z261" s="270"/>
    </row>
    <row r="262" ht="15.75" customHeight="1">
      <c r="A262" s="270"/>
      <c r="B262" s="270"/>
      <c r="C262" s="270"/>
      <c r="D262" s="270"/>
      <c r="E262" s="270"/>
      <c r="F262" s="270"/>
      <c r="G262" s="270"/>
      <c r="H262" s="270"/>
      <c r="I262" s="270"/>
      <c r="J262" s="270"/>
      <c r="K262" s="270"/>
      <c r="L262" s="270"/>
      <c r="M262" s="270"/>
      <c r="N262" s="270"/>
      <c r="O262" s="270"/>
      <c r="P262" s="270"/>
      <c r="Q262" s="270"/>
      <c r="R262" s="270"/>
      <c r="S262" s="270"/>
      <c r="T262" s="270"/>
      <c r="U262" s="270"/>
      <c r="V262" s="270"/>
      <c r="W262" s="270"/>
      <c r="X262" s="270"/>
      <c r="Y262" s="270"/>
      <c r="Z262" s="270"/>
    </row>
    <row r="263" ht="15.75" customHeight="1">
      <c r="A263" s="270"/>
      <c r="B263" s="270"/>
      <c r="C263" s="270"/>
      <c r="D263" s="270"/>
      <c r="E263" s="270"/>
      <c r="F263" s="270"/>
      <c r="G263" s="270"/>
      <c r="H263" s="270"/>
      <c r="I263" s="270"/>
      <c r="J263" s="270"/>
      <c r="K263" s="270"/>
      <c r="L263" s="270"/>
      <c r="M263" s="270"/>
      <c r="N263" s="270"/>
      <c r="O263" s="270"/>
      <c r="P263" s="270"/>
      <c r="Q263" s="270"/>
      <c r="R263" s="270"/>
      <c r="S263" s="270"/>
      <c r="T263" s="270"/>
      <c r="U263" s="270"/>
      <c r="V263" s="270"/>
      <c r="W263" s="270"/>
      <c r="X263" s="270"/>
      <c r="Y263" s="270"/>
      <c r="Z263" s="270"/>
    </row>
    <row r="264" ht="15.75" customHeight="1">
      <c r="A264" s="270"/>
      <c r="B264" s="270"/>
      <c r="C264" s="270"/>
      <c r="D264" s="270"/>
      <c r="E264" s="270"/>
      <c r="F264" s="270"/>
      <c r="G264" s="270"/>
      <c r="H264" s="270"/>
      <c r="I264" s="270"/>
      <c r="J264" s="270"/>
      <c r="K264" s="270"/>
      <c r="L264" s="270"/>
      <c r="M264" s="270"/>
      <c r="N264" s="270"/>
      <c r="O264" s="270"/>
      <c r="P264" s="270"/>
      <c r="Q264" s="270"/>
      <c r="R264" s="270"/>
      <c r="S264" s="270"/>
      <c r="T264" s="270"/>
      <c r="U264" s="270"/>
      <c r="V264" s="270"/>
      <c r="W264" s="270"/>
      <c r="X264" s="270"/>
      <c r="Y264" s="270"/>
      <c r="Z264" s="270"/>
    </row>
    <row r="265" ht="15.75" customHeight="1">
      <c r="A265" s="270"/>
      <c r="B265" s="270"/>
      <c r="C265" s="270"/>
      <c r="D265" s="270"/>
      <c r="E265" s="270"/>
      <c r="F265" s="270"/>
      <c r="G265" s="270"/>
      <c r="H265" s="270"/>
      <c r="I265" s="270"/>
      <c r="J265" s="270"/>
      <c r="K265" s="270"/>
      <c r="L265" s="270"/>
      <c r="M265" s="270"/>
      <c r="N265" s="270"/>
      <c r="O265" s="270"/>
      <c r="P265" s="270"/>
      <c r="Q265" s="270"/>
      <c r="R265" s="270"/>
      <c r="S265" s="270"/>
      <c r="T265" s="270"/>
      <c r="U265" s="270"/>
      <c r="V265" s="270"/>
      <c r="W265" s="270"/>
      <c r="X265" s="270"/>
      <c r="Y265" s="270"/>
      <c r="Z265" s="270"/>
    </row>
    <row r="266" ht="15.75" customHeight="1">
      <c r="A266" s="270"/>
      <c r="B266" s="270"/>
      <c r="C266" s="270"/>
      <c r="D266" s="270"/>
      <c r="E266" s="270"/>
      <c r="F266" s="270"/>
      <c r="G266" s="270"/>
      <c r="H266" s="270"/>
      <c r="I266" s="270"/>
      <c r="J266" s="270"/>
      <c r="K266" s="270"/>
      <c r="L266" s="270"/>
      <c r="M266" s="270"/>
      <c r="N266" s="270"/>
      <c r="O266" s="270"/>
      <c r="P266" s="270"/>
      <c r="Q266" s="270"/>
      <c r="R266" s="270"/>
      <c r="S266" s="270"/>
      <c r="T266" s="270"/>
      <c r="U266" s="270"/>
      <c r="V266" s="270"/>
      <c r="W266" s="270"/>
      <c r="X266" s="270"/>
      <c r="Y266" s="270"/>
      <c r="Z266" s="270"/>
    </row>
    <row r="267" ht="15.75" customHeight="1">
      <c r="A267" s="270"/>
      <c r="B267" s="270"/>
      <c r="C267" s="270"/>
      <c r="D267" s="270"/>
      <c r="E267" s="270"/>
      <c r="F267" s="270"/>
      <c r="G267" s="270"/>
      <c r="H267" s="270"/>
      <c r="I267" s="270"/>
      <c r="J267" s="270"/>
      <c r="K267" s="270"/>
      <c r="L267" s="270"/>
      <c r="M267" s="270"/>
      <c r="N267" s="270"/>
      <c r="O267" s="270"/>
      <c r="P267" s="270"/>
      <c r="Q267" s="270"/>
      <c r="R267" s="270"/>
      <c r="S267" s="270"/>
      <c r="T267" s="270"/>
      <c r="U267" s="270"/>
      <c r="V267" s="270"/>
      <c r="W267" s="270"/>
      <c r="X267" s="270"/>
      <c r="Y267" s="270"/>
      <c r="Z267" s="270"/>
    </row>
    <row r="268" ht="15.75" customHeight="1">
      <c r="A268" s="270"/>
      <c r="B268" s="270"/>
      <c r="C268" s="270"/>
      <c r="D268" s="270"/>
      <c r="E268" s="270"/>
      <c r="F268" s="270"/>
      <c r="G268" s="270"/>
      <c r="H268" s="270"/>
      <c r="I268" s="270"/>
      <c r="J268" s="270"/>
      <c r="K268" s="270"/>
      <c r="L268" s="270"/>
      <c r="M268" s="270"/>
      <c r="N268" s="270"/>
      <c r="O268" s="270"/>
      <c r="P268" s="270"/>
      <c r="Q268" s="270"/>
      <c r="R268" s="270"/>
      <c r="S268" s="270"/>
      <c r="T268" s="270"/>
      <c r="U268" s="270"/>
      <c r="V268" s="270"/>
      <c r="W268" s="270"/>
      <c r="X268" s="270"/>
      <c r="Y268" s="270"/>
      <c r="Z268" s="270"/>
    </row>
    <row r="269" ht="15.75" customHeight="1">
      <c r="A269" s="270"/>
      <c r="B269" s="270"/>
      <c r="C269" s="270"/>
      <c r="D269" s="270"/>
      <c r="E269" s="270"/>
      <c r="F269" s="270"/>
      <c r="G269" s="270"/>
      <c r="H269" s="270"/>
      <c r="I269" s="270"/>
      <c r="J269" s="270"/>
      <c r="K269" s="270"/>
      <c r="L269" s="270"/>
      <c r="M269" s="270"/>
      <c r="N269" s="270"/>
      <c r="O269" s="270"/>
      <c r="P269" s="270"/>
      <c r="Q269" s="270"/>
      <c r="R269" s="270"/>
      <c r="S269" s="270"/>
      <c r="T269" s="270"/>
      <c r="U269" s="270"/>
      <c r="V269" s="270"/>
      <c r="W269" s="270"/>
      <c r="X269" s="270"/>
      <c r="Y269" s="270"/>
      <c r="Z269" s="270"/>
    </row>
    <row r="270" ht="15.75" customHeight="1">
      <c r="A270" s="270"/>
      <c r="B270" s="270"/>
      <c r="C270" s="270"/>
      <c r="D270" s="270"/>
      <c r="E270" s="270"/>
      <c r="F270" s="270"/>
      <c r="G270" s="270"/>
      <c r="H270" s="270"/>
      <c r="I270" s="270"/>
      <c r="J270" s="270"/>
      <c r="K270" s="270"/>
      <c r="L270" s="270"/>
      <c r="M270" s="270"/>
      <c r="N270" s="270"/>
      <c r="O270" s="270"/>
      <c r="P270" s="270"/>
      <c r="Q270" s="270"/>
      <c r="R270" s="270"/>
      <c r="S270" s="270"/>
      <c r="T270" s="270"/>
      <c r="U270" s="270"/>
      <c r="V270" s="270"/>
      <c r="W270" s="270"/>
      <c r="X270" s="270"/>
      <c r="Y270" s="270"/>
      <c r="Z270" s="270"/>
    </row>
    <row r="271" ht="15.75" customHeight="1">
      <c r="A271" s="270"/>
      <c r="B271" s="270"/>
      <c r="C271" s="270"/>
      <c r="D271" s="270"/>
      <c r="E271" s="270"/>
      <c r="F271" s="270"/>
      <c r="G271" s="270"/>
      <c r="H271" s="270"/>
      <c r="I271" s="270"/>
      <c r="J271" s="270"/>
      <c r="K271" s="270"/>
      <c r="L271" s="270"/>
      <c r="M271" s="270"/>
      <c r="N271" s="270"/>
      <c r="O271" s="270"/>
      <c r="P271" s="270"/>
      <c r="Q271" s="270"/>
      <c r="R271" s="270"/>
      <c r="S271" s="270"/>
      <c r="T271" s="270"/>
      <c r="U271" s="270"/>
      <c r="V271" s="270"/>
      <c r="W271" s="270"/>
      <c r="X271" s="270"/>
      <c r="Y271" s="270"/>
      <c r="Z271" s="270"/>
    </row>
    <row r="272" ht="15.75" customHeight="1">
      <c r="A272" s="270"/>
      <c r="B272" s="270"/>
      <c r="C272" s="270"/>
      <c r="D272" s="270"/>
      <c r="E272" s="270"/>
      <c r="F272" s="270"/>
      <c r="G272" s="270"/>
      <c r="H272" s="270"/>
      <c r="I272" s="270"/>
      <c r="J272" s="270"/>
      <c r="K272" s="270"/>
      <c r="L272" s="270"/>
      <c r="M272" s="270"/>
      <c r="N272" s="270"/>
      <c r="O272" s="270"/>
      <c r="P272" s="270"/>
      <c r="Q272" s="270"/>
      <c r="R272" s="270"/>
      <c r="S272" s="270"/>
      <c r="T272" s="270"/>
      <c r="U272" s="270"/>
      <c r="V272" s="270"/>
      <c r="W272" s="270"/>
      <c r="X272" s="270"/>
      <c r="Y272" s="270"/>
      <c r="Z272" s="270"/>
    </row>
    <row r="273" ht="15.75" customHeight="1">
      <c r="A273" s="270"/>
      <c r="B273" s="270"/>
      <c r="C273" s="270"/>
      <c r="D273" s="270"/>
      <c r="E273" s="270"/>
      <c r="F273" s="270"/>
      <c r="G273" s="270"/>
      <c r="H273" s="270"/>
      <c r="I273" s="270"/>
      <c r="J273" s="270"/>
      <c r="K273" s="270"/>
      <c r="L273" s="270"/>
      <c r="M273" s="270"/>
      <c r="N273" s="270"/>
      <c r="O273" s="270"/>
      <c r="P273" s="270"/>
      <c r="Q273" s="270"/>
      <c r="R273" s="270"/>
      <c r="S273" s="270"/>
      <c r="T273" s="270"/>
      <c r="U273" s="270"/>
      <c r="V273" s="270"/>
      <c r="W273" s="270"/>
      <c r="X273" s="270"/>
      <c r="Y273" s="270"/>
      <c r="Z273" s="270"/>
    </row>
    <row r="274" ht="15.75" customHeight="1">
      <c r="A274" s="270"/>
      <c r="B274" s="270"/>
      <c r="C274" s="270"/>
      <c r="D274" s="270"/>
      <c r="E274" s="270"/>
      <c r="F274" s="270"/>
      <c r="G274" s="270"/>
      <c r="H274" s="270"/>
      <c r="I274" s="270"/>
      <c r="J274" s="270"/>
      <c r="K274" s="270"/>
      <c r="L274" s="270"/>
      <c r="M274" s="270"/>
      <c r="N274" s="270"/>
      <c r="O274" s="270"/>
      <c r="P274" s="270"/>
      <c r="Q274" s="270"/>
      <c r="R274" s="270"/>
      <c r="S274" s="270"/>
      <c r="T274" s="270"/>
      <c r="U274" s="270"/>
      <c r="V274" s="270"/>
      <c r="W274" s="270"/>
      <c r="X274" s="270"/>
      <c r="Y274" s="270"/>
      <c r="Z274" s="270"/>
    </row>
    <row r="275" ht="15.75" customHeight="1">
      <c r="A275" s="270"/>
      <c r="B275" s="270"/>
      <c r="C275" s="270"/>
      <c r="D275" s="270"/>
      <c r="E275" s="270"/>
      <c r="F275" s="270"/>
      <c r="G275" s="270"/>
      <c r="H275" s="270"/>
      <c r="I275" s="270"/>
      <c r="J275" s="270"/>
      <c r="K275" s="270"/>
      <c r="L275" s="270"/>
      <c r="M275" s="270"/>
      <c r="N275" s="270"/>
      <c r="O275" s="270"/>
      <c r="P275" s="270"/>
      <c r="Q275" s="270"/>
      <c r="R275" s="270"/>
      <c r="S275" s="270"/>
      <c r="T275" s="270"/>
      <c r="U275" s="270"/>
      <c r="V275" s="270"/>
      <c r="W275" s="270"/>
      <c r="X275" s="270"/>
      <c r="Y275" s="270"/>
      <c r="Z275" s="270"/>
    </row>
    <row r="276" ht="15.75" customHeight="1">
      <c r="A276" s="270"/>
      <c r="B276" s="270"/>
      <c r="C276" s="270"/>
      <c r="D276" s="270"/>
      <c r="E276" s="270"/>
      <c r="F276" s="270"/>
      <c r="G276" s="270"/>
      <c r="H276" s="270"/>
      <c r="I276" s="270"/>
      <c r="J276" s="270"/>
      <c r="K276" s="270"/>
      <c r="L276" s="270"/>
      <c r="M276" s="270"/>
      <c r="N276" s="270"/>
      <c r="O276" s="270"/>
      <c r="P276" s="270"/>
      <c r="Q276" s="270"/>
      <c r="R276" s="270"/>
      <c r="S276" s="270"/>
      <c r="T276" s="270"/>
      <c r="U276" s="270"/>
      <c r="V276" s="270"/>
      <c r="W276" s="270"/>
      <c r="X276" s="270"/>
      <c r="Y276" s="270"/>
      <c r="Z276" s="270"/>
    </row>
    <row r="277" ht="15.75" customHeight="1">
      <c r="A277" s="270"/>
      <c r="B277" s="270"/>
      <c r="C277" s="270"/>
      <c r="D277" s="270"/>
      <c r="E277" s="270"/>
      <c r="F277" s="270"/>
      <c r="G277" s="270"/>
      <c r="H277" s="270"/>
      <c r="I277" s="270"/>
      <c r="J277" s="270"/>
      <c r="K277" s="270"/>
      <c r="L277" s="270"/>
      <c r="M277" s="270"/>
      <c r="N277" s="270"/>
      <c r="O277" s="270"/>
      <c r="P277" s="270"/>
      <c r="Q277" s="270"/>
      <c r="R277" s="270"/>
      <c r="S277" s="270"/>
      <c r="T277" s="270"/>
      <c r="U277" s="270"/>
      <c r="V277" s="270"/>
      <c r="W277" s="270"/>
      <c r="X277" s="270"/>
      <c r="Y277" s="270"/>
      <c r="Z277" s="270"/>
    </row>
    <row r="278" ht="15.75" customHeight="1">
      <c r="A278" s="270"/>
      <c r="B278" s="270"/>
      <c r="C278" s="270"/>
      <c r="D278" s="270"/>
      <c r="E278" s="270"/>
      <c r="F278" s="270"/>
      <c r="G278" s="270"/>
      <c r="H278" s="270"/>
      <c r="I278" s="270"/>
      <c r="J278" s="270"/>
      <c r="K278" s="270"/>
      <c r="L278" s="270"/>
      <c r="M278" s="270"/>
      <c r="N278" s="270"/>
      <c r="O278" s="270"/>
      <c r="P278" s="270"/>
      <c r="Q278" s="270"/>
      <c r="R278" s="270"/>
      <c r="S278" s="270"/>
      <c r="T278" s="270"/>
      <c r="U278" s="270"/>
      <c r="V278" s="270"/>
      <c r="W278" s="270"/>
      <c r="X278" s="270"/>
      <c r="Y278" s="270"/>
      <c r="Z278" s="270"/>
    </row>
    <row r="279" ht="15.75" customHeight="1">
      <c r="A279" s="270"/>
      <c r="B279" s="270"/>
      <c r="C279" s="270"/>
      <c r="D279" s="270"/>
      <c r="E279" s="270"/>
      <c r="F279" s="270"/>
      <c r="G279" s="270"/>
      <c r="H279" s="270"/>
      <c r="I279" s="270"/>
      <c r="J279" s="270"/>
      <c r="K279" s="270"/>
      <c r="L279" s="270"/>
      <c r="M279" s="270"/>
      <c r="N279" s="270"/>
      <c r="O279" s="270"/>
      <c r="P279" s="270"/>
      <c r="Q279" s="270"/>
      <c r="R279" s="270"/>
      <c r="S279" s="270"/>
      <c r="T279" s="270"/>
      <c r="U279" s="270"/>
      <c r="V279" s="270"/>
      <c r="W279" s="270"/>
      <c r="X279" s="270"/>
      <c r="Y279" s="270"/>
      <c r="Z279" s="270"/>
    </row>
    <row r="280" ht="15.75" customHeight="1">
      <c r="A280" s="270"/>
      <c r="B280" s="270"/>
      <c r="C280" s="270"/>
      <c r="D280" s="270"/>
      <c r="E280" s="270"/>
      <c r="F280" s="270"/>
      <c r="G280" s="270"/>
      <c r="H280" s="270"/>
      <c r="I280" s="270"/>
      <c r="J280" s="270"/>
      <c r="K280" s="270"/>
      <c r="L280" s="270"/>
      <c r="M280" s="270"/>
      <c r="N280" s="270"/>
      <c r="O280" s="270"/>
      <c r="P280" s="270"/>
      <c r="Q280" s="270"/>
      <c r="R280" s="270"/>
      <c r="S280" s="270"/>
      <c r="T280" s="270"/>
      <c r="U280" s="270"/>
      <c r="V280" s="270"/>
      <c r="W280" s="270"/>
      <c r="X280" s="270"/>
      <c r="Y280" s="270"/>
      <c r="Z280" s="270"/>
    </row>
    <row r="281" ht="15.75" customHeight="1">
      <c r="A281" s="270"/>
      <c r="B281" s="270"/>
      <c r="C281" s="270"/>
      <c r="D281" s="270"/>
      <c r="E281" s="270"/>
      <c r="F281" s="270"/>
      <c r="G281" s="270"/>
      <c r="H281" s="270"/>
      <c r="I281" s="270"/>
      <c r="J281" s="270"/>
      <c r="K281" s="270"/>
      <c r="L281" s="270"/>
      <c r="M281" s="270"/>
      <c r="N281" s="270"/>
      <c r="O281" s="270"/>
      <c r="P281" s="270"/>
      <c r="Q281" s="270"/>
      <c r="R281" s="270"/>
      <c r="S281" s="270"/>
      <c r="T281" s="270"/>
      <c r="U281" s="270"/>
      <c r="V281" s="270"/>
      <c r="W281" s="270"/>
      <c r="X281" s="270"/>
      <c r="Y281" s="270"/>
      <c r="Z281" s="270"/>
    </row>
    <row r="282" ht="15.75" customHeight="1">
      <c r="A282" s="270"/>
      <c r="B282" s="270"/>
      <c r="C282" s="270"/>
      <c r="D282" s="270"/>
      <c r="E282" s="270"/>
      <c r="F282" s="270"/>
      <c r="G282" s="270"/>
      <c r="H282" s="270"/>
      <c r="I282" s="270"/>
      <c r="J282" s="270"/>
      <c r="K282" s="270"/>
      <c r="L282" s="270"/>
      <c r="M282" s="270"/>
      <c r="N282" s="270"/>
      <c r="O282" s="270"/>
      <c r="P282" s="270"/>
      <c r="Q282" s="270"/>
      <c r="R282" s="270"/>
      <c r="S282" s="270"/>
      <c r="T282" s="270"/>
      <c r="U282" s="270"/>
      <c r="V282" s="270"/>
      <c r="W282" s="270"/>
      <c r="X282" s="270"/>
      <c r="Y282" s="270"/>
      <c r="Z282" s="270"/>
    </row>
    <row r="283" ht="15.75" customHeight="1">
      <c r="A283" s="270"/>
      <c r="B283" s="270"/>
      <c r="C283" s="270"/>
      <c r="D283" s="270"/>
      <c r="E283" s="270"/>
      <c r="F283" s="270"/>
      <c r="G283" s="270"/>
      <c r="H283" s="270"/>
      <c r="I283" s="270"/>
      <c r="J283" s="270"/>
      <c r="K283" s="270"/>
      <c r="L283" s="270"/>
      <c r="M283" s="270"/>
      <c r="N283" s="270"/>
      <c r="O283" s="270"/>
      <c r="P283" s="270"/>
      <c r="Q283" s="270"/>
      <c r="R283" s="270"/>
      <c r="S283" s="270"/>
      <c r="T283" s="270"/>
      <c r="U283" s="270"/>
      <c r="V283" s="270"/>
      <c r="W283" s="270"/>
      <c r="X283" s="270"/>
      <c r="Y283" s="270"/>
      <c r="Z283" s="270"/>
    </row>
    <row r="284" ht="15.75" customHeight="1">
      <c r="A284" s="270"/>
      <c r="B284" s="270"/>
      <c r="C284" s="270"/>
      <c r="D284" s="270"/>
      <c r="E284" s="270"/>
      <c r="F284" s="270"/>
      <c r="G284" s="270"/>
      <c r="H284" s="270"/>
      <c r="I284" s="270"/>
      <c r="J284" s="270"/>
      <c r="K284" s="270"/>
      <c r="L284" s="270"/>
      <c r="M284" s="270"/>
      <c r="N284" s="270"/>
      <c r="O284" s="270"/>
      <c r="P284" s="270"/>
      <c r="Q284" s="270"/>
      <c r="R284" s="270"/>
      <c r="S284" s="270"/>
      <c r="T284" s="270"/>
      <c r="U284" s="270"/>
      <c r="V284" s="270"/>
      <c r="W284" s="270"/>
      <c r="X284" s="270"/>
      <c r="Y284" s="270"/>
      <c r="Z284" s="270"/>
    </row>
    <row r="285" ht="15.75" customHeight="1">
      <c r="A285" s="270"/>
      <c r="B285" s="270"/>
      <c r="C285" s="270"/>
      <c r="D285" s="270"/>
      <c r="E285" s="270"/>
      <c r="F285" s="270"/>
      <c r="G285" s="270"/>
      <c r="H285" s="270"/>
      <c r="I285" s="270"/>
      <c r="J285" s="270"/>
      <c r="K285" s="270"/>
      <c r="L285" s="270"/>
      <c r="M285" s="270"/>
      <c r="N285" s="270"/>
      <c r="O285" s="270"/>
      <c r="P285" s="270"/>
      <c r="Q285" s="270"/>
      <c r="R285" s="270"/>
      <c r="S285" s="270"/>
      <c r="T285" s="270"/>
      <c r="U285" s="270"/>
      <c r="V285" s="270"/>
      <c r="W285" s="270"/>
      <c r="X285" s="270"/>
      <c r="Y285" s="270"/>
      <c r="Z285" s="270"/>
    </row>
    <row r="286" ht="15.75" customHeight="1">
      <c r="A286" s="270"/>
      <c r="B286" s="270"/>
      <c r="C286" s="270"/>
      <c r="D286" s="270"/>
      <c r="E286" s="270"/>
      <c r="F286" s="270"/>
      <c r="G286" s="270"/>
      <c r="H286" s="270"/>
      <c r="I286" s="270"/>
      <c r="J286" s="270"/>
      <c r="K286" s="270"/>
      <c r="L286" s="270"/>
      <c r="M286" s="270"/>
      <c r="N286" s="270"/>
      <c r="O286" s="270"/>
      <c r="P286" s="270"/>
      <c r="Q286" s="270"/>
      <c r="R286" s="270"/>
      <c r="S286" s="270"/>
      <c r="T286" s="270"/>
      <c r="U286" s="270"/>
      <c r="V286" s="270"/>
      <c r="W286" s="270"/>
      <c r="X286" s="270"/>
      <c r="Y286" s="270"/>
      <c r="Z286" s="270"/>
    </row>
    <row r="287" ht="15.75" customHeight="1">
      <c r="A287" s="270"/>
      <c r="B287" s="270"/>
      <c r="C287" s="270"/>
      <c r="D287" s="270"/>
      <c r="E287" s="270"/>
      <c r="F287" s="270"/>
      <c r="G287" s="270"/>
      <c r="H287" s="270"/>
      <c r="I287" s="270"/>
      <c r="J287" s="270"/>
      <c r="K287" s="270"/>
      <c r="L287" s="270"/>
      <c r="M287" s="270"/>
      <c r="N287" s="270"/>
      <c r="O287" s="270"/>
      <c r="P287" s="270"/>
      <c r="Q287" s="270"/>
      <c r="R287" s="270"/>
      <c r="S287" s="270"/>
      <c r="T287" s="270"/>
      <c r="U287" s="270"/>
      <c r="V287" s="270"/>
      <c r="W287" s="270"/>
      <c r="X287" s="270"/>
      <c r="Y287" s="270"/>
      <c r="Z287" s="270"/>
    </row>
    <row r="288" ht="15.75" customHeight="1">
      <c r="A288" s="270"/>
      <c r="B288" s="270"/>
      <c r="C288" s="270"/>
      <c r="D288" s="270"/>
      <c r="E288" s="270"/>
      <c r="F288" s="270"/>
      <c r="G288" s="270"/>
      <c r="H288" s="270"/>
      <c r="I288" s="270"/>
      <c r="J288" s="270"/>
      <c r="K288" s="270"/>
      <c r="L288" s="270"/>
      <c r="M288" s="270"/>
      <c r="N288" s="270"/>
      <c r="O288" s="270"/>
      <c r="P288" s="270"/>
      <c r="Q288" s="270"/>
      <c r="R288" s="270"/>
      <c r="S288" s="270"/>
      <c r="T288" s="270"/>
      <c r="U288" s="270"/>
      <c r="V288" s="270"/>
      <c r="W288" s="270"/>
      <c r="X288" s="270"/>
      <c r="Y288" s="270"/>
      <c r="Z288" s="270"/>
    </row>
    <row r="289" ht="15.75" customHeight="1">
      <c r="A289" s="270"/>
      <c r="B289" s="270"/>
      <c r="C289" s="270"/>
      <c r="D289" s="270"/>
      <c r="E289" s="270"/>
      <c r="F289" s="270"/>
      <c r="G289" s="270"/>
      <c r="H289" s="270"/>
      <c r="I289" s="270"/>
      <c r="J289" s="270"/>
      <c r="K289" s="270"/>
      <c r="L289" s="270"/>
      <c r="M289" s="270"/>
      <c r="N289" s="270"/>
      <c r="O289" s="270"/>
      <c r="P289" s="270"/>
      <c r="Q289" s="270"/>
      <c r="R289" s="270"/>
      <c r="S289" s="270"/>
      <c r="T289" s="270"/>
      <c r="U289" s="270"/>
      <c r="V289" s="270"/>
      <c r="W289" s="270"/>
      <c r="X289" s="270"/>
      <c r="Y289" s="270"/>
      <c r="Z289" s="270"/>
    </row>
    <row r="290" ht="15.75" customHeight="1">
      <c r="A290" s="270"/>
      <c r="B290" s="270"/>
      <c r="C290" s="270"/>
      <c r="D290" s="270"/>
      <c r="E290" s="270"/>
      <c r="F290" s="270"/>
      <c r="G290" s="270"/>
      <c r="H290" s="270"/>
      <c r="I290" s="270"/>
      <c r="J290" s="270"/>
      <c r="K290" s="270"/>
      <c r="L290" s="270"/>
      <c r="M290" s="270"/>
      <c r="N290" s="270"/>
      <c r="O290" s="270"/>
      <c r="P290" s="270"/>
      <c r="Q290" s="270"/>
      <c r="R290" s="270"/>
      <c r="S290" s="270"/>
      <c r="T290" s="270"/>
      <c r="U290" s="270"/>
      <c r="V290" s="270"/>
      <c r="W290" s="270"/>
      <c r="X290" s="270"/>
      <c r="Y290" s="270"/>
      <c r="Z290" s="270"/>
    </row>
    <row r="291" ht="15.75" customHeight="1">
      <c r="A291" s="270"/>
      <c r="B291" s="270"/>
      <c r="C291" s="270"/>
      <c r="D291" s="270"/>
      <c r="E291" s="270"/>
      <c r="F291" s="270"/>
      <c r="G291" s="270"/>
      <c r="H291" s="270"/>
      <c r="I291" s="270"/>
      <c r="J291" s="270"/>
      <c r="K291" s="270"/>
      <c r="L291" s="270"/>
      <c r="M291" s="270"/>
      <c r="N291" s="270"/>
      <c r="O291" s="270"/>
      <c r="P291" s="270"/>
      <c r="Q291" s="270"/>
      <c r="R291" s="270"/>
      <c r="S291" s="270"/>
      <c r="T291" s="270"/>
      <c r="U291" s="270"/>
      <c r="V291" s="270"/>
      <c r="W291" s="270"/>
      <c r="X291" s="270"/>
      <c r="Y291" s="270"/>
      <c r="Z291" s="270"/>
    </row>
    <row r="292" ht="15.75" customHeight="1">
      <c r="A292" s="270"/>
      <c r="B292" s="270"/>
      <c r="C292" s="270"/>
      <c r="D292" s="270"/>
      <c r="E292" s="270"/>
      <c r="F292" s="270"/>
      <c r="G292" s="270"/>
      <c r="H292" s="270"/>
      <c r="I292" s="270"/>
      <c r="J292" s="270"/>
      <c r="K292" s="270"/>
      <c r="L292" s="270"/>
      <c r="M292" s="270"/>
      <c r="N292" s="270"/>
      <c r="O292" s="270"/>
      <c r="P292" s="270"/>
      <c r="Q292" s="270"/>
      <c r="R292" s="270"/>
      <c r="S292" s="270"/>
      <c r="T292" s="270"/>
      <c r="U292" s="270"/>
      <c r="V292" s="270"/>
      <c r="W292" s="270"/>
      <c r="X292" s="270"/>
      <c r="Y292" s="270"/>
      <c r="Z292" s="270"/>
    </row>
    <row r="293" ht="15.75" customHeight="1">
      <c r="A293" s="270"/>
      <c r="B293" s="270"/>
      <c r="C293" s="270"/>
      <c r="D293" s="270"/>
      <c r="E293" s="270"/>
      <c r="F293" s="270"/>
      <c r="G293" s="270"/>
      <c r="H293" s="270"/>
      <c r="I293" s="270"/>
      <c r="J293" s="270"/>
      <c r="K293" s="270"/>
      <c r="L293" s="270"/>
      <c r="M293" s="270"/>
      <c r="N293" s="270"/>
      <c r="O293" s="270"/>
      <c r="P293" s="270"/>
      <c r="Q293" s="270"/>
      <c r="R293" s="270"/>
      <c r="S293" s="270"/>
      <c r="T293" s="270"/>
      <c r="U293" s="270"/>
      <c r="V293" s="270"/>
      <c r="W293" s="270"/>
      <c r="X293" s="270"/>
      <c r="Y293" s="270"/>
      <c r="Z293" s="270"/>
    </row>
    <row r="294" ht="15.75" customHeight="1">
      <c r="A294" s="270"/>
      <c r="B294" s="270"/>
      <c r="C294" s="270"/>
      <c r="D294" s="270"/>
      <c r="E294" s="270"/>
      <c r="F294" s="270"/>
      <c r="G294" s="270"/>
      <c r="H294" s="270"/>
      <c r="I294" s="270"/>
      <c r="J294" s="270"/>
      <c r="K294" s="270"/>
      <c r="L294" s="270"/>
      <c r="M294" s="270"/>
      <c r="N294" s="270"/>
      <c r="O294" s="270"/>
      <c r="P294" s="270"/>
      <c r="Q294" s="270"/>
      <c r="R294" s="270"/>
      <c r="S294" s="270"/>
      <c r="T294" s="270"/>
      <c r="U294" s="270"/>
      <c r="V294" s="270"/>
      <c r="W294" s="270"/>
      <c r="X294" s="270"/>
      <c r="Y294" s="270"/>
      <c r="Z294" s="270"/>
    </row>
    <row r="295" ht="15.75" customHeight="1">
      <c r="A295" s="270"/>
      <c r="B295" s="270"/>
      <c r="C295" s="270"/>
      <c r="D295" s="270"/>
      <c r="E295" s="270"/>
      <c r="F295" s="270"/>
      <c r="G295" s="270"/>
      <c r="H295" s="270"/>
      <c r="I295" s="270"/>
      <c r="J295" s="270"/>
      <c r="K295" s="270"/>
      <c r="L295" s="270"/>
      <c r="M295" s="270"/>
      <c r="N295" s="270"/>
      <c r="O295" s="270"/>
      <c r="P295" s="270"/>
      <c r="Q295" s="270"/>
      <c r="R295" s="270"/>
      <c r="S295" s="270"/>
      <c r="T295" s="270"/>
      <c r="U295" s="270"/>
      <c r="V295" s="270"/>
      <c r="W295" s="270"/>
      <c r="X295" s="270"/>
      <c r="Y295" s="270"/>
      <c r="Z295" s="270"/>
    </row>
    <row r="296" ht="15.75" customHeight="1">
      <c r="A296" s="270"/>
      <c r="B296" s="270"/>
      <c r="C296" s="270"/>
      <c r="D296" s="270"/>
      <c r="E296" s="270"/>
      <c r="F296" s="270"/>
      <c r="G296" s="270"/>
      <c r="H296" s="270"/>
      <c r="I296" s="270"/>
      <c r="J296" s="270"/>
      <c r="K296" s="270"/>
      <c r="L296" s="270"/>
      <c r="M296" s="270"/>
      <c r="N296" s="270"/>
      <c r="O296" s="270"/>
      <c r="P296" s="270"/>
      <c r="Q296" s="270"/>
      <c r="R296" s="270"/>
      <c r="S296" s="270"/>
      <c r="T296" s="270"/>
      <c r="U296" s="270"/>
      <c r="V296" s="270"/>
      <c r="W296" s="270"/>
      <c r="X296" s="270"/>
      <c r="Y296" s="270"/>
      <c r="Z296" s="270"/>
    </row>
    <row r="297" ht="15.75" customHeight="1">
      <c r="A297" s="270"/>
      <c r="B297" s="270"/>
      <c r="C297" s="270"/>
      <c r="D297" s="270"/>
      <c r="E297" s="270"/>
      <c r="F297" s="270"/>
      <c r="G297" s="270"/>
      <c r="H297" s="270"/>
      <c r="I297" s="270"/>
      <c r="J297" s="270"/>
      <c r="K297" s="270"/>
      <c r="L297" s="270"/>
      <c r="M297" s="270"/>
      <c r="N297" s="270"/>
      <c r="O297" s="270"/>
      <c r="P297" s="270"/>
      <c r="Q297" s="270"/>
      <c r="R297" s="270"/>
      <c r="S297" s="270"/>
      <c r="T297" s="270"/>
      <c r="U297" s="270"/>
      <c r="V297" s="270"/>
      <c r="W297" s="270"/>
      <c r="X297" s="270"/>
      <c r="Y297" s="270"/>
      <c r="Z297" s="270"/>
    </row>
    <row r="298" ht="15.75" customHeight="1">
      <c r="A298" s="270"/>
      <c r="B298" s="270"/>
      <c r="C298" s="270"/>
      <c r="D298" s="270"/>
      <c r="E298" s="270"/>
      <c r="F298" s="270"/>
      <c r="G298" s="270"/>
      <c r="H298" s="270"/>
      <c r="I298" s="270"/>
      <c r="J298" s="270"/>
      <c r="K298" s="270"/>
      <c r="L298" s="270"/>
      <c r="M298" s="270"/>
      <c r="N298" s="270"/>
      <c r="O298" s="270"/>
      <c r="P298" s="270"/>
      <c r="Q298" s="270"/>
      <c r="R298" s="270"/>
      <c r="S298" s="270"/>
      <c r="T298" s="270"/>
      <c r="U298" s="270"/>
      <c r="V298" s="270"/>
      <c r="W298" s="270"/>
      <c r="X298" s="270"/>
      <c r="Y298" s="270"/>
      <c r="Z298" s="270"/>
    </row>
    <row r="299" ht="15.75" customHeight="1">
      <c r="A299" s="270"/>
      <c r="B299" s="270"/>
      <c r="C299" s="270"/>
      <c r="D299" s="270"/>
      <c r="E299" s="270"/>
      <c r="F299" s="270"/>
      <c r="G299" s="270"/>
      <c r="H299" s="270"/>
      <c r="I299" s="270"/>
      <c r="J299" s="270"/>
      <c r="K299" s="270"/>
      <c r="L299" s="270"/>
      <c r="M299" s="270"/>
      <c r="N299" s="270"/>
      <c r="O299" s="270"/>
      <c r="P299" s="270"/>
      <c r="Q299" s="270"/>
      <c r="R299" s="270"/>
      <c r="S299" s="270"/>
      <c r="T299" s="270"/>
      <c r="U299" s="270"/>
      <c r="V299" s="270"/>
      <c r="W299" s="270"/>
      <c r="X299" s="270"/>
      <c r="Y299" s="270"/>
      <c r="Z299" s="270"/>
    </row>
    <row r="300" ht="15.75" customHeight="1">
      <c r="A300" s="270"/>
      <c r="B300" s="270"/>
      <c r="C300" s="270"/>
      <c r="D300" s="270"/>
      <c r="E300" s="270"/>
      <c r="F300" s="270"/>
      <c r="G300" s="270"/>
      <c r="H300" s="270"/>
      <c r="I300" s="270"/>
      <c r="J300" s="270"/>
      <c r="K300" s="270"/>
      <c r="L300" s="270"/>
      <c r="M300" s="270"/>
      <c r="N300" s="270"/>
      <c r="O300" s="270"/>
      <c r="P300" s="270"/>
      <c r="Q300" s="270"/>
      <c r="R300" s="270"/>
      <c r="S300" s="270"/>
      <c r="T300" s="270"/>
      <c r="U300" s="270"/>
      <c r="V300" s="270"/>
      <c r="W300" s="270"/>
      <c r="X300" s="270"/>
      <c r="Y300" s="270"/>
      <c r="Z300" s="270"/>
    </row>
    <row r="301" ht="15.75" customHeight="1">
      <c r="A301" s="270"/>
      <c r="B301" s="270"/>
      <c r="C301" s="270"/>
      <c r="D301" s="270"/>
      <c r="E301" s="270"/>
      <c r="F301" s="270"/>
      <c r="G301" s="270"/>
      <c r="H301" s="270"/>
      <c r="I301" s="270"/>
      <c r="J301" s="270"/>
      <c r="K301" s="270"/>
      <c r="L301" s="270"/>
      <c r="M301" s="270"/>
      <c r="N301" s="270"/>
      <c r="O301" s="270"/>
      <c r="P301" s="270"/>
      <c r="Q301" s="270"/>
      <c r="R301" s="270"/>
      <c r="S301" s="270"/>
      <c r="T301" s="270"/>
      <c r="U301" s="270"/>
      <c r="V301" s="270"/>
      <c r="W301" s="270"/>
      <c r="X301" s="270"/>
      <c r="Y301" s="270"/>
      <c r="Z301" s="270"/>
    </row>
    <row r="302" ht="15.75" customHeight="1">
      <c r="A302" s="270"/>
      <c r="B302" s="270"/>
      <c r="C302" s="270"/>
      <c r="D302" s="270"/>
      <c r="E302" s="270"/>
      <c r="F302" s="270"/>
      <c r="G302" s="270"/>
      <c r="H302" s="270"/>
      <c r="I302" s="270"/>
      <c r="J302" s="270"/>
      <c r="K302" s="270"/>
      <c r="L302" s="270"/>
      <c r="M302" s="270"/>
      <c r="N302" s="270"/>
      <c r="O302" s="270"/>
      <c r="P302" s="270"/>
      <c r="Q302" s="270"/>
      <c r="R302" s="270"/>
      <c r="S302" s="270"/>
      <c r="T302" s="270"/>
      <c r="U302" s="270"/>
      <c r="V302" s="270"/>
      <c r="W302" s="270"/>
      <c r="X302" s="270"/>
      <c r="Y302" s="270"/>
      <c r="Z302" s="270"/>
    </row>
    <row r="303" ht="15.75" customHeight="1">
      <c r="A303" s="270"/>
      <c r="B303" s="270"/>
      <c r="C303" s="270"/>
      <c r="D303" s="270"/>
      <c r="E303" s="270"/>
      <c r="F303" s="270"/>
      <c r="G303" s="270"/>
      <c r="H303" s="270"/>
      <c r="I303" s="270"/>
      <c r="J303" s="270"/>
      <c r="K303" s="270"/>
      <c r="L303" s="270"/>
      <c r="M303" s="270"/>
      <c r="N303" s="270"/>
      <c r="O303" s="270"/>
      <c r="P303" s="270"/>
      <c r="Q303" s="270"/>
      <c r="R303" s="270"/>
      <c r="S303" s="270"/>
      <c r="T303" s="270"/>
      <c r="U303" s="270"/>
      <c r="V303" s="270"/>
      <c r="W303" s="270"/>
      <c r="X303" s="270"/>
      <c r="Y303" s="270"/>
      <c r="Z303" s="270"/>
    </row>
    <row r="304" ht="15.75" customHeight="1">
      <c r="A304" s="270"/>
      <c r="B304" s="270"/>
      <c r="C304" s="270"/>
      <c r="D304" s="270"/>
      <c r="E304" s="270"/>
      <c r="F304" s="270"/>
      <c r="G304" s="270"/>
      <c r="H304" s="270"/>
      <c r="I304" s="270"/>
      <c r="J304" s="270"/>
      <c r="K304" s="270"/>
      <c r="L304" s="270"/>
      <c r="M304" s="270"/>
      <c r="N304" s="270"/>
      <c r="O304" s="270"/>
      <c r="P304" s="270"/>
      <c r="Q304" s="270"/>
      <c r="R304" s="270"/>
      <c r="S304" s="270"/>
      <c r="T304" s="270"/>
      <c r="U304" s="270"/>
      <c r="V304" s="270"/>
      <c r="W304" s="270"/>
      <c r="X304" s="270"/>
      <c r="Y304" s="270"/>
      <c r="Z304" s="270"/>
    </row>
    <row r="305" ht="15.75" customHeight="1">
      <c r="A305" s="270"/>
      <c r="B305" s="270"/>
      <c r="C305" s="270"/>
      <c r="D305" s="270"/>
      <c r="E305" s="270"/>
      <c r="F305" s="270"/>
      <c r="G305" s="270"/>
      <c r="H305" s="270"/>
      <c r="I305" s="270"/>
      <c r="J305" s="270"/>
      <c r="K305" s="270"/>
      <c r="L305" s="270"/>
      <c r="M305" s="270"/>
      <c r="N305" s="270"/>
      <c r="O305" s="270"/>
      <c r="P305" s="270"/>
      <c r="Q305" s="270"/>
      <c r="R305" s="270"/>
      <c r="S305" s="270"/>
      <c r="T305" s="270"/>
      <c r="U305" s="270"/>
      <c r="V305" s="270"/>
      <c r="W305" s="270"/>
      <c r="X305" s="270"/>
      <c r="Y305" s="270"/>
      <c r="Z305" s="270"/>
    </row>
    <row r="306" ht="15.75" customHeight="1">
      <c r="A306" s="270"/>
      <c r="B306" s="270"/>
      <c r="C306" s="270"/>
      <c r="D306" s="270"/>
      <c r="E306" s="270"/>
      <c r="F306" s="270"/>
      <c r="G306" s="270"/>
      <c r="H306" s="270"/>
      <c r="I306" s="270"/>
      <c r="J306" s="270"/>
      <c r="K306" s="270"/>
      <c r="L306" s="270"/>
      <c r="M306" s="270"/>
      <c r="N306" s="270"/>
      <c r="O306" s="270"/>
      <c r="P306" s="270"/>
      <c r="Q306" s="270"/>
      <c r="R306" s="270"/>
      <c r="S306" s="270"/>
      <c r="T306" s="270"/>
      <c r="U306" s="270"/>
      <c r="V306" s="270"/>
      <c r="W306" s="270"/>
      <c r="X306" s="270"/>
      <c r="Y306" s="270"/>
      <c r="Z306" s="270"/>
    </row>
    <row r="307" ht="15.75" customHeight="1">
      <c r="A307" s="270"/>
      <c r="B307" s="270"/>
      <c r="C307" s="270"/>
      <c r="D307" s="270"/>
      <c r="E307" s="270"/>
      <c r="F307" s="270"/>
      <c r="G307" s="270"/>
      <c r="H307" s="270"/>
      <c r="I307" s="270"/>
      <c r="J307" s="270"/>
      <c r="K307" s="270"/>
      <c r="L307" s="270"/>
      <c r="M307" s="270"/>
      <c r="N307" s="270"/>
      <c r="O307" s="270"/>
      <c r="P307" s="270"/>
      <c r="Q307" s="270"/>
      <c r="R307" s="270"/>
      <c r="S307" s="270"/>
      <c r="T307" s="270"/>
      <c r="U307" s="270"/>
      <c r="V307" s="270"/>
      <c r="W307" s="270"/>
      <c r="X307" s="270"/>
      <c r="Y307" s="270"/>
      <c r="Z307" s="270"/>
    </row>
    <row r="308" ht="15.75" customHeight="1">
      <c r="A308" s="270"/>
      <c r="B308" s="270"/>
      <c r="C308" s="270"/>
      <c r="D308" s="270"/>
      <c r="E308" s="270"/>
      <c r="F308" s="270"/>
      <c r="G308" s="270"/>
      <c r="H308" s="270"/>
      <c r="I308" s="270"/>
      <c r="J308" s="270"/>
      <c r="K308" s="270"/>
      <c r="L308" s="270"/>
      <c r="M308" s="270"/>
      <c r="N308" s="270"/>
      <c r="O308" s="270"/>
      <c r="P308" s="270"/>
      <c r="Q308" s="270"/>
      <c r="R308" s="270"/>
      <c r="S308" s="270"/>
      <c r="T308" s="270"/>
      <c r="U308" s="270"/>
      <c r="V308" s="270"/>
      <c r="W308" s="270"/>
      <c r="X308" s="270"/>
      <c r="Y308" s="270"/>
      <c r="Z308" s="270"/>
    </row>
    <row r="309" ht="15.75" customHeight="1">
      <c r="A309" s="270"/>
      <c r="B309" s="270"/>
      <c r="C309" s="270"/>
      <c r="D309" s="270"/>
      <c r="E309" s="270"/>
      <c r="F309" s="270"/>
      <c r="G309" s="270"/>
      <c r="H309" s="270"/>
      <c r="I309" s="270"/>
      <c r="J309" s="270"/>
      <c r="K309" s="270"/>
      <c r="L309" s="270"/>
      <c r="M309" s="270"/>
      <c r="N309" s="270"/>
      <c r="O309" s="270"/>
      <c r="P309" s="270"/>
      <c r="Q309" s="270"/>
      <c r="R309" s="270"/>
      <c r="S309" s="270"/>
      <c r="T309" s="270"/>
      <c r="U309" s="270"/>
      <c r="V309" s="270"/>
      <c r="W309" s="270"/>
      <c r="X309" s="270"/>
      <c r="Y309" s="270"/>
      <c r="Z309" s="270"/>
    </row>
    <row r="310" ht="15.75" customHeight="1">
      <c r="A310" s="270"/>
      <c r="B310" s="270"/>
      <c r="C310" s="270"/>
      <c r="D310" s="270"/>
      <c r="E310" s="270"/>
      <c r="F310" s="270"/>
      <c r="G310" s="270"/>
      <c r="H310" s="270"/>
      <c r="I310" s="270"/>
      <c r="J310" s="270"/>
      <c r="K310" s="270"/>
      <c r="L310" s="270"/>
      <c r="M310" s="270"/>
      <c r="N310" s="270"/>
      <c r="O310" s="270"/>
      <c r="P310" s="270"/>
      <c r="Q310" s="270"/>
      <c r="R310" s="270"/>
      <c r="S310" s="270"/>
      <c r="T310" s="270"/>
      <c r="U310" s="270"/>
      <c r="V310" s="270"/>
      <c r="W310" s="270"/>
      <c r="X310" s="270"/>
      <c r="Y310" s="270"/>
      <c r="Z310" s="270"/>
    </row>
    <row r="311" ht="15.75" customHeight="1">
      <c r="A311" s="270"/>
      <c r="B311" s="270"/>
      <c r="C311" s="270"/>
      <c r="D311" s="270"/>
      <c r="E311" s="270"/>
      <c r="F311" s="270"/>
      <c r="G311" s="270"/>
      <c r="H311" s="270"/>
      <c r="I311" s="270"/>
      <c r="J311" s="270"/>
      <c r="K311" s="270"/>
      <c r="L311" s="270"/>
      <c r="M311" s="270"/>
      <c r="N311" s="270"/>
      <c r="O311" s="270"/>
      <c r="P311" s="270"/>
      <c r="Q311" s="270"/>
      <c r="R311" s="270"/>
      <c r="S311" s="270"/>
      <c r="T311" s="270"/>
      <c r="U311" s="270"/>
      <c r="V311" s="270"/>
      <c r="W311" s="270"/>
      <c r="X311" s="270"/>
      <c r="Y311" s="270"/>
      <c r="Z311" s="270"/>
    </row>
    <row r="312" ht="15.75" customHeight="1">
      <c r="A312" s="270"/>
      <c r="B312" s="270"/>
      <c r="C312" s="270"/>
      <c r="D312" s="270"/>
      <c r="E312" s="270"/>
      <c r="F312" s="270"/>
      <c r="G312" s="270"/>
      <c r="H312" s="270"/>
      <c r="I312" s="270"/>
      <c r="J312" s="270"/>
      <c r="K312" s="270"/>
      <c r="L312" s="270"/>
      <c r="M312" s="270"/>
      <c r="N312" s="270"/>
      <c r="O312" s="270"/>
      <c r="P312" s="270"/>
      <c r="Q312" s="270"/>
      <c r="R312" s="270"/>
      <c r="S312" s="270"/>
      <c r="T312" s="270"/>
      <c r="U312" s="270"/>
      <c r="V312" s="270"/>
      <c r="W312" s="270"/>
      <c r="X312" s="270"/>
      <c r="Y312" s="270"/>
      <c r="Z312" s="270"/>
    </row>
    <row r="313" ht="15.75" customHeight="1">
      <c r="A313" s="270"/>
      <c r="B313" s="270"/>
      <c r="C313" s="270"/>
      <c r="D313" s="270"/>
      <c r="E313" s="270"/>
      <c r="F313" s="270"/>
      <c r="G313" s="270"/>
      <c r="H313" s="270"/>
      <c r="I313" s="270"/>
      <c r="J313" s="270"/>
      <c r="K313" s="270"/>
      <c r="L313" s="270"/>
      <c r="M313" s="270"/>
      <c r="N313" s="270"/>
      <c r="O313" s="270"/>
      <c r="P313" s="270"/>
      <c r="Q313" s="270"/>
      <c r="R313" s="270"/>
      <c r="S313" s="270"/>
      <c r="T313" s="270"/>
      <c r="U313" s="270"/>
      <c r="V313" s="270"/>
      <c r="W313" s="270"/>
      <c r="X313" s="270"/>
      <c r="Y313" s="270"/>
      <c r="Z313" s="270"/>
    </row>
    <row r="314" ht="15.75" customHeight="1">
      <c r="A314" s="270"/>
      <c r="B314" s="270"/>
      <c r="C314" s="270"/>
      <c r="D314" s="270"/>
      <c r="E314" s="270"/>
      <c r="F314" s="270"/>
      <c r="G314" s="270"/>
      <c r="H314" s="270"/>
      <c r="I314" s="270"/>
      <c r="J314" s="270"/>
      <c r="K314" s="270"/>
      <c r="L314" s="270"/>
      <c r="M314" s="270"/>
      <c r="N314" s="270"/>
      <c r="O314" s="270"/>
      <c r="P314" s="270"/>
      <c r="Q314" s="270"/>
      <c r="R314" s="270"/>
      <c r="S314" s="270"/>
      <c r="T314" s="270"/>
      <c r="U314" s="270"/>
      <c r="V314" s="270"/>
      <c r="W314" s="270"/>
      <c r="X314" s="270"/>
      <c r="Y314" s="270"/>
      <c r="Z314" s="270"/>
    </row>
    <row r="315" ht="15.75" customHeight="1">
      <c r="A315" s="270"/>
      <c r="B315" s="270"/>
      <c r="C315" s="270"/>
      <c r="D315" s="270"/>
      <c r="E315" s="270"/>
      <c r="F315" s="270"/>
      <c r="G315" s="270"/>
      <c r="H315" s="270"/>
      <c r="I315" s="270"/>
      <c r="J315" s="270"/>
      <c r="K315" s="270"/>
      <c r="L315" s="270"/>
      <c r="M315" s="270"/>
      <c r="N315" s="270"/>
      <c r="O315" s="270"/>
      <c r="P315" s="270"/>
      <c r="Q315" s="270"/>
      <c r="R315" s="270"/>
      <c r="S315" s="270"/>
      <c r="T315" s="270"/>
      <c r="U315" s="270"/>
      <c r="V315" s="270"/>
      <c r="W315" s="270"/>
      <c r="X315" s="270"/>
      <c r="Y315" s="270"/>
      <c r="Z315" s="270"/>
    </row>
    <row r="316" ht="15.75" customHeight="1">
      <c r="A316" s="270"/>
      <c r="B316" s="270"/>
      <c r="C316" s="270"/>
      <c r="D316" s="270"/>
      <c r="E316" s="270"/>
      <c r="F316" s="270"/>
      <c r="G316" s="270"/>
      <c r="H316" s="270"/>
      <c r="I316" s="270"/>
      <c r="J316" s="270"/>
      <c r="K316" s="270"/>
      <c r="L316" s="270"/>
      <c r="M316" s="270"/>
      <c r="N316" s="270"/>
      <c r="O316" s="270"/>
      <c r="P316" s="270"/>
      <c r="Q316" s="270"/>
      <c r="R316" s="270"/>
      <c r="S316" s="270"/>
      <c r="T316" s="270"/>
      <c r="U316" s="270"/>
      <c r="V316" s="270"/>
      <c r="W316" s="270"/>
      <c r="X316" s="270"/>
      <c r="Y316" s="270"/>
      <c r="Z316" s="270"/>
    </row>
    <row r="317" ht="15.75" customHeight="1">
      <c r="A317" s="270"/>
      <c r="B317" s="270"/>
      <c r="C317" s="270"/>
      <c r="D317" s="270"/>
      <c r="E317" s="270"/>
      <c r="F317" s="270"/>
      <c r="G317" s="270"/>
      <c r="H317" s="270"/>
      <c r="I317" s="270"/>
      <c r="J317" s="270"/>
      <c r="K317" s="270"/>
      <c r="L317" s="270"/>
      <c r="M317" s="270"/>
      <c r="N317" s="270"/>
      <c r="O317" s="270"/>
      <c r="P317" s="270"/>
      <c r="Q317" s="270"/>
      <c r="R317" s="270"/>
      <c r="S317" s="270"/>
      <c r="T317" s="270"/>
      <c r="U317" s="270"/>
      <c r="V317" s="270"/>
      <c r="W317" s="270"/>
      <c r="X317" s="270"/>
      <c r="Y317" s="270"/>
      <c r="Z317" s="270"/>
    </row>
    <row r="318" ht="15.75" customHeight="1">
      <c r="A318" s="270"/>
      <c r="B318" s="270"/>
      <c r="C318" s="270"/>
      <c r="D318" s="270"/>
      <c r="E318" s="270"/>
      <c r="F318" s="270"/>
      <c r="G318" s="270"/>
      <c r="H318" s="270"/>
      <c r="I318" s="270"/>
      <c r="J318" s="270"/>
      <c r="K318" s="270"/>
      <c r="L318" s="270"/>
      <c r="M318" s="270"/>
      <c r="N318" s="270"/>
      <c r="O318" s="270"/>
      <c r="P318" s="270"/>
      <c r="Q318" s="270"/>
      <c r="R318" s="270"/>
      <c r="S318" s="270"/>
      <c r="T318" s="270"/>
      <c r="U318" s="270"/>
      <c r="V318" s="270"/>
      <c r="W318" s="270"/>
      <c r="X318" s="270"/>
      <c r="Y318" s="270"/>
      <c r="Z318" s="270"/>
    </row>
    <row r="319" ht="15.75" customHeight="1">
      <c r="A319" s="270"/>
      <c r="B319" s="270"/>
      <c r="C319" s="270"/>
      <c r="D319" s="270"/>
      <c r="E319" s="270"/>
      <c r="F319" s="270"/>
      <c r="G319" s="270"/>
      <c r="H319" s="270"/>
      <c r="I319" s="270"/>
      <c r="J319" s="270"/>
      <c r="K319" s="270"/>
      <c r="L319" s="270"/>
      <c r="M319" s="270"/>
      <c r="N319" s="270"/>
      <c r="O319" s="270"/>
      <c r="P319" s="270"/>
      <c r="Q319" s="270"/>
      <c r="R319" s="270"/>
      <c r="S319" s="270"/>
      <c r="T319" s="270"/>
      <c r="U319" s="270"/>
      <c r="V319" s="270"/>
      <c r="W319" s="270"/>
      <c r="X319" s="270"/>
      <c r="Y319" s="270"/>
      <c r="Z319" s="270"/>
    </row>
    <row r="320" ht="15.75" customHeight="1">
      <c r="A320" s="270"/>
      <c r="B320" s="270"/>
      <c r="C320" s="270"/>
      <c r="D320" s="270"/>
      <c r="E320" s="270"/>
      <c r="F320" s="270"/>
      <c r="G320" s="270"/>
      <c r="H320" s="270"/>
      <c r="I320" s="270"/>
      <c r="J320" s="270"/>
      <c r="K320" s="270"/>
      <c r="L320" s="270"/>
      <c r="M320" s="270"/>
      <c r="N320" s="270"/>
      <c r="O320" s="270"/>
      <c r="P320" s="270"/>
      <c r="Q320" s="270"/>
      <c r="R320" s="270"/>
      <c r="S320" s="270"/>
      <c r="T320" s="270"/>
      <c r="U320" s="270"/>
      <c r="V320" s="270"/>
      <c r="W320" s="270"/>
      <c r="X320" s="270"/>
      <c r="Y320" s="270"/>
      <c r="Z320" s="270"/>
    </row>
    <row r="321" ht="15.75" customHeight="1">
      <c r="A321" s="270"/>
      <c r="B321" s="270"/>
      <c r="C321" s="270"/>
      <c r="D321" s="270"/>
      <c r="E321" s="270"/>
      <c r="F321" s="270"/>
      <c r="G321" s="270"/>
      <c r="H321" s="270"/>
      <c r="I321" s="270"/>
      <c r="J321" s="270"/>
      <c r="K321" s="270"/>
      <c r="L321" s="270"/>
      <c r="M321" s="270"/>
      <c r="N321" s="270"/>
      <c r="O321" s="270"/>
      <c r="P321" s="270"/>
      <c r="Q321" s="270"/>
      <c r="R321" s="270"/>
      <c r="S321" s="270"/>
      <c r="T321" s="270"/>
      <c r="U321" s="270"/>
      <c r="V321" s="270"/>
      <c r="W321" s="270"/>
      <c r="X321" s="270"/>
      <c r="Y321" s="270"/>
      <c r="Z321" s="270"/>
    </row>
    <row r="322" ht="15.75" customHeight="1">
      <c r="A322" s="270"/>
      <c r="B322" s="270"/>
      <c r="C322" s="270"/>
      <c r="D322" s="270"/>
      <c r="E322" s="270"/>
      <c r="F322" s="270"/>
      <c r="G322" s="270"/>
      <c r="H322" s="270"/>
      <c r="I322" s="270"/>
      <c r="J322" s="270"/>
      <c r="K322" s="270"/>
      <c r="L322" s="270"/>
      <c r="M322" s="270"/>
      <c r="N322" s="270"/>
      <c r="O322" s="270"/>
      <c r="P322" s="270"/>
      <c r="Q322" s="270"/>
      <c r="R322" s="270"/>
      <c r="S322" s="270"/>
      <c r="T322" s="270"/>
      <c r="U322" s="270"/>
      <c r="V322" s="270"/>
      <c r="W322" s="270"/>
      <c r="X322" s="270"/>
      <c r="Y322" s="270"/>
      <c r="Z322" s="270"/>
    </row>
    <row r="323" ht="15.75" customHeight="1">
      <c r="A323" s="270"/>
      <c r="B323" s="270"/>
      <c r="C323" s="270"/>
      <c r="D323" s="270"/>
      <c r="E323" s="270"/>
      <c r="F323" s="270"/>
      <c r="G323" s="270"/>
      <c r="H323" s="270"/>
      <c r="I323" s="270"/>
      <c r="J323" s="270"/>
      <c r="K323" s="270"/>
      <c r="L323" s="270"/>
      <c r="M323" s="270"/>
      <c r="N323" s="270"/>
      <c r="O323" s="270"/>
      <c r="P323" s="270"/>
      <c r="Q323" s="270"/>
      <c r="R323" s="270"/>
      <c r="S323" s="270"/>
      <c r="T323" s="270"/>
      <c r="U323" s="270"/>
      <c r="V323" s="270"/>
      <c r="W323" s="270"/>
      <c r="X323" s="270"/>
      <c r="Y323" s="270"/>
      <c r="Z323" s="270"/>
    </row>
    <row r="324" ht="15.75" customHeight="1">
      <c r="A324" s="270"/>
      <c r="B324" s="270"/>
      <c r="C324" s="270"/>
      <c r="D324" s="270"/>
      <c r="E324" s="270"/>
      <c r="F324" s="270"/>
      <c r="G324" s="270"/>
      <c r="H324" s="270"/>
      <c r="I324" s="270"/>
      <c r="J324" s="270"/>
      <c r="K324" s="270"/>
      <c r="L324" s="270"/>
      <c r="M324" s="270"/>
      <c r="N324" s="270"/>
      <c r="O324" s="270"/>
      <c r="P324" s="270"/>
      <c r="Q324" s="270"/>
      <c r="R324" s="270"/>
      <c r="S324" s="270"/>
      <c r="T324" s="270"/>
      <c r="U324" s="270"/>
      <c r="V324" s="270"/>
      <c r="W324" s="270"/>
      <c r="X324" s="270"/>
      <c r="Y324" s="270"/>
      <c r="Z324" s="270"/>
    </row>
    <row r="325" ht="15.75" customHeight="1">
      <c r="A325" s="270"/>
      <c r="B325" s="270"/>
      <c r="C325" s="270"/>
      <c r="D325" s="270"/>
      <c r="E325" s="270"/>
      <c r="F325" s="270"/>
      <c r="G325" s="270"/>
      <c r="H325" s="270"/>
      <c r="I325" s="270"/>
      <c r="J325" s="270"/>
      <c r="K325" s="270"/>
      <c r="L325" s="270"/>
      <c r="M325" s="270"/>
      <c r="N325" s="270"/>
      <c r="O325" s="270"/>
      <c r="P325" s="270"/>
      <c r="Q325" s="270"/>
      <c r="R325" s="270"/>
      <c r="S325" s="270"/>
      <c r="T325" s="270"/>
      <c r="U325" s="270"/>
      <c r="V325" s="270"/>
      <c r="W325" s="270"/>
      <c r="X325" s="270"/>
      <c r="Y325" s="270"/>
      <c r="Z325" s="270"/>
    </row>
    <row r="326" ht="15.75" customHeight="1">
      <c r="A326" s="270"/>
      <c r="B326" s="270"/>
      <c r="C326" s="270"/>
      <c r="D326" s="270"/>
      <c r="E326" s="270"/>
      <c r="F326" s="270"/>
      <c r="G326" s="270"/>
      <c r="H326" s="270"/>
      <c r="I326" s="270"/>
      <c r="J326" s="270"/>
      <c r="K326" s="270"/>
      <c r="L326" s="270"/>
      <c r="M326" s="270"/>
      <c r="N326" s="270"/>
      <c r="O326" s="270"/>
      <c r="P326" s="270"/>
      <c r="Q326" s="270"/>
      <c r="R326" s="270"/>
      <c r="S326" s="270"/>
      <c r="T326" s="270"/>
      <c r="U326" s="270"/>
      <c r="V326" s="270"/>
      <c r="W326" s="270"/>
      <c r="X326" s="270"/>
      <c r="Y326" s="270"/>
      <c r="Z326" s="270"/>
    </row>
    <row r="327" ht="15.75" customHeight="1">
      <c r="A327" s="270"/>
      <c r="B327" s="270"/>
      <c r="C327" s="270"/>
      <c r="D327" s="270"/>
      <c r="E327" s="270"/>
      <c r="F327" s="270"/>
      <c r="G327" s="270"/>
      <c r="H327" s="270"/>
      <c r="I327" s="270"/>
      <c r="J327" s="270"/>
      <c r="K327" s="270"/>
      <c r="L327" s="270"/>
      <c r="M327" s="270"/>
      <c r="N327" s="270"/>
      <c r="O327" s="270"/>
      <c r="P327" s="270"/>
      <c r="Q327" s="270"/>
      <c r="R327" s="270"/>
      <c r="S327" s="270"/>
      <c r="T327" s="270"/>
      <c r="U327" s="270"/>
      <c r="V327" s="270"/>
      <c r="W327" s="270"/>
      <c r="X327" s="270"/>
      <c r="Y327" s="270"/>
      <c r="Z327" s="270"/>
    </row>
    <row r="328" ht="15.75" customHeight="1">
      <c r="A328" s="270"/>
      <c r="B328" s="270"/>
      <c r="C328" s="270"/>
      <c r="D328" s="270"/>
      <c r="E328" s="270"/>
      <c r="F328" s="270"/>
      <c r="G328" s="270"/>
      <c r="H328" s="270"/>
      <c r="I328" s="270"/>
      <c r="J328" s="270"/>
      <c r="K328" s="270"/>
      <c r="L328" s="270"/>
      <c r="M328" s="270"/>
      <c r="N328" s="270"/>
      <c r="O328" s="270"/>
      <c r="P328" s="270"/>
      <c r="Q328" s="270"/>
      <c r="R328" s="270"/>
      <c r="S328" s="270"/>
      <c r="T328" s="270"/>
      <c r="U328" s="270"/>
      <c r="V328" s="270"/>
      <c r="W328" s="270"/>
      <c r="X328" s="270"/>
      <c r="Y328" s="270"/>
      <c r="Z328" s="270"/>
    </row>
    <row r="329" ht="15.75" customHeight="1">
      <c r="A329" s="270"/>
      <c r="B329" s="270"/>
      <c r="C329" s="270"/>
      <c r="D329" s="270"/>
      <c r="E329" s="270"/>
      <c r="F329" s="270"/>
      <c r="G329" s="270"/>
      <c r="H329" s="270"/>
      <c r="I329" s="270"/>
      <c r="J329" s="270"/>
      <c r="K329" s="270"/>
      <c r="L329" s="270"/>
      <c r="M329" s="270"/>
      <c r="N329" s="270"/>
      <c r="O329" s="270"/>
      <c r="P329" s="270"/>
      <c r="Q329" s="270"/>
      <c r="R329" s="270"/>
      <c r="S329" s="270"/>
      <c r="T329" s="270"/>
      <c r="U329" s="270"/>
      <c r="V329" s="270"/>
      <c r="W329" s="270"/>
      <c r="X329" s="270"/>
      <c r="Y329" s="270"/>
      <c r="Z329" s="270"/>
    </row>
    <row r="330" ht="15.75" customHeight="1">
      <c r="A330" s="270"/>
      <c r="B330" s="270"/>
      <c r="C330" s="270"/>
      <c r="D330" s="270"/>
      <c r="E330" s="270"/>
      <c r="F330" s="270"/>
      <c r="G330" s="270"/>
      <c r="H330" s="270"/>
      <c r="I330" s="270"/>
      <c r="J330" s="270"/>
      <c r="K330" s="270"/>
      <c r="L330" s="270"/>
      <c r="M330" s="270"/>
      <c r="N330" s="270"/>
      <c r="O330" s="270"/>
      <c r="P330" s="270"/>
      <c r="Q330" s="270"/>
      <c r="R330" s="270"/>
      <c r="S330" s="270"/>
      <c r="T330" s="270"/>
      <c r="U330" s="270"/>
      <c r="V330" s="270"/>
      <c r="W330" s="270"/>
      <c r="X330" s="270"/>
      <c r="Y330" s="270"/>
      <c r="Z330" s="270"/>
    </row>
    <row r="331" ht="15.75" customHeight="1">
      <c r="A331" s="270"/>
      <c r="B331" s="270"/>
      <c r="C331" s="270"/>
      <c r="D331" s="270"/>
      <c r="E331" s="270"/>
      <c r="F331" s="270"/>
      <c r="G331" s="270"/>
      <c r="H331" s="270"/>
      <c r="I331" s="270"/>
      <c r="J331" s="270"/>
      <c r="K331" s="270"/>
      <c r="L331" s="270"/>
      <c r="M331" s="270"/>
      <c r="N331" s="270"/>
      <c r="O331" s="270"/>
      <c r="P331" s="270"/>
      <c r="Q331" s="270"/>
      <c r="R331" s="270"/>
      <c r="S331" s="270"/>
      <c r="T331" s="270"/>
      <c r="U331" s="270"/>
      <c r="V331" s="270"/>
      <c r="W331" s="270"/>
      <c r="X331" s="270"/>
      <c r="Y331" s="270"/>
      <c r="Z331" s="270"/>
    </row>
    <row r="332" ht="15.75" customHeight="1">
      <c r="A332" s="270"/>
      <c r="B332" s="270"/>
      <c r="C332" s="270"/>
      <c r="D332" s="270"/>
      <c r="E332" s="270"/>
      <c r="F332" s="270"/>
      <c r="G332" s="270"/>
      <c r="H332" s="270"/>
      <c r="I332" s="270"/>
      <c r="J332" s="270"/>
      <c r="K332" s="270"/>
      <c r="L332" s="270"/>
      <c r="M332" s="270"/>
      <c r="N332" s="270"/>
      <c r="O332" s="270"/>
      <c r="P332" s="270"/>
      <c r="Q332" s="270"/>
      <c r="R332" s="270"/>
      <c r="S332" s="270"/>
      <c r="T332" s="270"/>
      <c r="U332" s="270"/>
      <c r="V332" s="270"/>
      <c r="W332" s="270"/>
      <c r="X332" s="270"/>
      <c r="Y332" s="270"/>
      <c r="Z332" s="270"/>
    </row>
    <row r="333" ht="15.75" customHeight="1">
      <c r="A333" s="270"/>
      <c r="B333" s="270"/>
      <c r="C333" s="270"/>
      <c r="D333" s="270"/>
      <c r="E333" s="270"/>
      <c r="F333" s="270"/>
      <c r="G333" s="270"/>
      <c r="H333" s="270"/>
      <c r="I333" s="270"/>
      <c r="J333" s="270"/>
      <c r="K333" s="270"/>
      <c r="L333" s="270"/>
      <c r="M333" s="270"/>
      <c r="N333" s="270"/>
      <c r="O333" s="270"/>
      <c r="P333" s="270"/>
      <c r="Q333" s="270"/>
      <c r="R333" s="270"/>
      <c r="S333" s="270"/>
      <c r="T333" s="270"/>
      <c r="U333" s="270"/>
      <c r="V333" s="270"/>
      <c r="W333" s="270"/>
      <c r="X333" s="270"/>
      <c r="Y333" s="270"/>
      <c r="Z333" s="270"/>
    </row>
    <row r="334" ht="15.75" customHeight="1">
      <c r="A334" s="270"/>
      <c r="B334" s="270"/>
      <c r="C334" s="270"/>
      <c r="D334" s="270"/>
      <c r="E334" s="270"/>
      <c r="F334" s="270"/>
      <c r="G334" s="270"/>
      <c r="H334" s="270"/>
      <c r="I334" s="270"/>
      <c r="J334" s="270"/>
      <c r="K334" s="270"/>
      <c r="L334" s="270"/>
      <c r="M334" s="270"/>
      <c r="N334" s="270"/>
      <c r="O334" s="270"/>
      <c r="P334" s="270"/>
      <c r="Q334" s="270"/>
      <c r="R334" s="270"/>
      <c r="S334" s="270"/>
      <c r="T334" s="270"/>
      <c r="U334" s="270"/>
      <c r="V334" s="270"/>
      <c r="W334" s="270"/>
      <c r="X334" s="270"/>
      <c r="Y334" s="270"/>
      <c r="Z334" s="270"/>
    </row>
    <row r="335" ht="15.75" customHeight="1">
      <c r="A335" s="270"/>
      <c r="B335" s="270"/>
      <c r="C335" s="270"/>
      <c r="D335" s="270"/>
      <c r="E335" s="270"/>
      <c r="F335" s="270"/>
      <c r="G335" s="270"/>
      <c r="H335" s="270"/>
      <c r="I335" s="270"/>
      <c r="J335" s="270"/>
      <c r="K335" s="270"/>
      <c r="L335" s="270"/>
      <c r="M335" s="270"/>
      <c r="N335" s="270"/>
      <c r="O335" s="270"/>
      <c r="P335" s="270"/>
      <c r="Q335" s="270"/>
      <c r="R335" s="270"/>
      <c r="S335" s="270"/>
      <c r="T335" s="270"/>
      <c r="U335" s="270"/>
      <c r="V335" s="270"/>
      <c r="W335" s="270"/>
      <c r="X335" s="270"/>
      <c r="Y335" s="270"/>
      <c r="Z335" s="270"/>
    </row>
    <row r="336" ht="15.75" customHeight="1">
      <c r="A336" s="270"/>
      <c r="B336" s="270"/>
      <c r="C336" s="270"/>
      <c r="D336" s="270"/>
      <c r="E336" s="270"/>
      <c r="F336" s="270"/>
      <c r="G336" s="270"/>
      <c r="H336" s="270"/>
      <c r="I336" s="270"/>
      <c r="J336" s="270"/>
      <c r="K336" s="270"/>
      <c r="L336" s="270"/>
      <c r="M336" s="270"/>
      <c r="N336" s="270"/>
      <c r="O336" s="270"/>
      <c r="P336" s="270"/>
      <c r="Q336" s="270"/>
      <c r="R336" s="270"/>
      <c r="S336" s="270"/>
      <c r="T336" s="270"/>
      <c r="U336" s="270"/>
      <c r="V336" s="270"/>
      <c r="W336" s="270"/>
      <c r="X336" s="270"/>
      <c r="Y336" s="270"/>
      <c r="Z336" s="270"/>
    </row>
    <row r="337" ht="15.75" customHeight="1">
      <c r="A337" s="270"/>
      <c r="B337" s="270"/>
      <c r="C337" s="270"/>
      <c r="D337" s="270"/>
      <c r="E337" s="270"/>
      <c r="F337" s="270"/>
      <c r="G337" s="270"/>
      <c r="H337" s="270"/>
      <c r="I337" s="270"/>
      <c r="J337" s="270"/>
      <c r="K337" s="270"/>
      <c r="L337" s="270"/>
      <c r="M337" s="270"/>
      <c r="N337" s="270"/>
      <c r="O337" s="270"/>
      <c r="P337" s="270"/>
      <c r="Q337" s="270"/>
      <c r="R337" s="270"/>
      <c r="S337" s="270"/>
      <c r="T337" s="270"/>
      <c r="U337" s="270"/>
      <c r="V337" s="270"/>
      <c r="W337" s="270"/>
      <c r="X337" s="270"/>
      <c r="Y337" s="270"/>
      <c r="Z337" s="270"/>
    </row>
    <row r="338" ht="15.75" customHeight="1">
      <c r="A338" s="270"/>
      <c r="B338" s="270"/>
      <c r="C338" s="270"/>
      <c r="D338" s="270"/>
      <c r="E338" s="270"/>
      <c r="F338" s="270"/>
      <c r="G338" s="270"/>
      <c r="H338" s="270"/>
      <c r="I338" s="270"/>
      <c r="J338" s="270"/>
      <c r="K338" s="270"/>
      <c r="L338" s="270"/>
      <c r="M338" s="270"/>
      <c r="N338" s="270"/>
      <c r="O338" s="270"/>
      <c r="P338" s="270"/>
      <c r="Q338" s="270"/>
      <c r="R338" s="270"/>
      <c r="S338" s="270"/>
      <c r="T338" s="270"/>
      <c r="U338" s="270"/>
      <c r="V338" s="270"/>
      <c r="W338" s="270"/>
      <c r="X338" s="270"/>
      <c r="Y338" s="270"/>
      <c r="Z338" s="270"/>
    </row>
    <row r="339" ht="15.75" customHeight="1">
      <c r="A339" s="270"/>
      <c r="B339" s="270"/>
      <c r="C339" s="270"/>
      <c r="D339" s="270"/>
      <c r="E339" s="270"/>
      <c r="F339" s="270"/>
      <c r="G339" s="270"/>
      <c r="H339" s="270"/>
      <c r="I339" s="270"/>
      <c r="J339" s="270"/>
      <c r="K339" s="270"/>
      <c r="L339" s="270"/>
      <c r="M339" s="270"/>
      <c r="N339" s="270"/>
      <c r="O339" s="270"/>
      <c r="P339" s="270"/>
      <c r="Q339" s="270"/>
      <c r="R339" s="270"/>
      <c r="S339" s="270"/>
      <c r="T339" s="270"/>
      <c r="U339" s="270"/>
      <c r="V339" s="270"/>
      <c r="W339" s="270"/>
      <c r="X339" s="270"/>
      <c r="Y339" s="270"/>
      <c r="Z339" s="270"/>
    </row>
    <row r="340" ht="15.75" customHeight="1">
      <c r="A340" s="270"/>
      <c r="B340" s="270"/>
      <c r="C340" s="270"/>
      <c r="D340" s="270"/>
      <c r="E340" s="270"/>
      <c r="F340" s="270"/>
      <c r="G340" s="270"/>
      <c r="H340" s="270"/>
      <c r="I340" s="270"/>
      <c r="J340" s="270"/>
      <c r="K340" s="270"/>
      <c r="L340" s="270"/>
      <c r="M340" s="270"/>
      <c r="N340" s="270"/>
      <c r="O340" s="270"/>
      <c r="P340" s="270"/>
      <c r="Q340" s="270"/>
      <c r="R340" s="270"/>
      <c r="S340" s="270"/>
      <c r="T340" s="270"/>
      <c r="U340" s="270"/>
      <c r="V340" s="270"/>
      <c r="W340" s="270"/>
      <c r="X340" s="270"/>
      <c r="Y340" s="270"/>
      <c r="Z340" s="270"/>
    </row>
    <row r="341" ht="15.75" customHeight="1">
      <c r="A341" s="270"/>
      <c r="B341" s="270"/>
      <c r="C341" s="270"/>
      <c r="D341" s="270"/>
      <c r="E341" s="270"/>
      <c r="F341" s="270"/>
      <c r="G341" s="270"/>
      <c r="H341" s="270"/>
      <c r="I341" s="270"/>
      <c r="J341" s="270"/>
      <c r="K341" s="270"/>
      <c r="L341" s="270"/>
      <c r="M341" s="270"/>
      <c r="N341" s="270"/>
      <c r="O341" s="270"/>
      <c r="P341" s="270"/>
      <c r="Q341" s="270"/>
      <c r="R341" s="270"/>
      <c r="S341" s="270"/>
      <c r="T341" s="270"/>
      <c r="U341" s="270"/>
      <c r="V341" s="270"/>
      <c r="W341" s="270"/>
      <c r="X341" s="270"/>
      <c r="Y341" s="270"/>
      <c r="Z341" s="270"/>
    </row>
    <row r="342" ht="15.75" customHeight="1">
      <c r="A342" s="270"/>
      <c r="B342" s="270"/>
      <c r="C342" s="270"/>
      <c r="D342" s="270"/>
      <c r="E342" s="270"/>
      <c r="F342" s="270"/>
      <c r="G342" s="270"/>
      <c r="H342" s="270"/>
      <c r="I342" s="270"/>
      <c r="J342" s="270"/>
      <c r="K342" s="270"/>
      <c r="L342" s="270"/>
      <c r="M342" s="270"/>
      <c r="N342" s="270"/>
      <c r="O342" s="270"/>
      <c r="P342" s="270"/>
      <c r="Q342" s="270"/>
      <c r="R342" s="270"/>
      <c r="S342" s="270"/>
      <c r="T342" s="270"/>
      <c r="U342" s="270"/>
      <c r="V342" s="270"/>
      <c r="W342" s="270"/>
      <c r="X342" s="270"/>
      <c r="Y342" s="270"/>
      <c r="Z342" s="270"/>
    </row>
    <row r="343" ht="15.75" customHeight="1">
      <c r="A343" s="270"/>
      <c r="B343" s="270"/>
      <c r="C343" s="270"/>
      <c r="D343" s="270"/>
      <c r="E343" s="270"/>
      <c r="F343" s="270"/>
      <c r="G343" s="270"/>
      <c r="H343" s="270"/>
      <c r="I343" s="270"/>
      <c r="J343" s="270"/>
      <c r="K343" s="270"/>
      <c r="L343" s="270"/>
      <c r="M343" s="270"/>
      <c r="N343" s="270"/>
      <c r="O343" s="270"/>
      <c r="P343" s="270"/>
      <c r="Q343" s="270"/>
      <c r="R343" s="270"/>
      <c r="S343" s="270"/>
      <c r="T343" s="270"/>
      <c r="U343" s="270"/>
      <c r="V343" s="270"/>
      <c r="W343" s="270"/>
      <c r="X343" s="270"/>
      <c r="Y343" s="270"/>
      <c r="Z343" s="270"/>
    </row>
    <row r="344" ht="15.75" customHeight="1">
      <c r="A344" s="270"/>
      <c r="B344" s="270"/>
      <c r="C344" s="270"/>
      <c r="D344" s="270"/>
      <c r="E344" s="270"/>
      <c r="F344" s="270"/>
      <c r="G344" s="270"/>
      <c r="H344" s="270"/>
      <c r="I344" s="270"/>
      <c r="J344" s="270"/>
      <c r="K344" s="270"/>
      <c r="L344" s="270"/>
      <c r="M344" s="270"/>
      <c r="N344" s="270"/>
      <c r="O344" s="270"/>
      <c r="P344" s="270"/>
      <c r="Q344" s="270"/>
      <c r="R344" s="270"/>
      <c r="S344" s="270"/>
      <c r="T344" s="270"/>
      <c r="U344" s="270"/>
      <c r="V344" s="270"/>
      <c r="W344" s="270"/>
      <c r="X344" s="270"/>
      <c r="Y344" s="270"/>
      <c r="Z344" s="270"/>
    </row>
    <row r="345" ht="15.75" customHeight="1">
      <c r="A345" s="270"/>
      <c r="B345" s="270"/>
      <c r="C345" s="270"/>
      <c r="D345" s="270"/>
      <c r="E345" s="270"/>
      <c r="F345" s="270"/>
      <c r="G345" s="270"/>
      <c r="H345" s="270"/>
      <c r="I345" s="270"/>
      <c r="J345" s="270"/>
      <c r="K345" s="270"/>
      <c r="L345" s="270"/>
      <c r="M345" s="270"/>
      <c r="N345" s="270"/>
      <c r="O345" s="270"/>
      <c r="P345" s="270"/>
      <c r="Q345" s="270"/>
      <c r="R345" s="270"/>
      <c r="S345" s="270"/>
      <c r="T345" s="270"/>
      <c r="U345" s="270"/>
      <c r="V345" s="270"/>
      <c r="W345" s="270"/>
      <c r="X345" s="270"/>
      <c r="Y345" s="270"/>
      <c r="Z345" s="270"/>
    </row>
    <row r="346" ht="15.75" customHeight="1">
      <c r="A346" s="270"/>
      <c r="B346" s="270"/>
      <c r="C346" s="270"/>
      <c r="D346" s="270"/>
      <c r="E346" s="270"/>
      <c r="F346" s="270"/>
      <c r="G346" s="270"/>
      <c r="H346" s="270"/>
      <c r="I346" s="270"/>
      <c r="J346" s="270"/>
      <c r="K346" s="270"/>
      <c r="L346" s="270"/>
      <c r="M346" s="270"/>
      <c r="N346" s="270"/>
      <c r="O346" s="270"/>
      <c r="P346" s="270"/>
      <c r="Q346" s="270"/>
      <c r="R346" s="270"/>
      <c r="S346" s="270"/>
      <c r="T346" s="270"/>
      <c r="U346" s="270"/>
      <c r="V346" s="270"/>
      <c r="W346" s="270"/>
      <c r="X346" s="270"/>
      <c r="Y346" s="270"/>
      <c r="Z346" s="270"/>
    </row>
    <row r="347" ht="15.75" customHeight="1">
      <c r="A347" s="270"/>
      <c r="B347" s="270"/>
      <c r="C347" s="270"/>
      <c r="D347" s="270"/>
      <c r="E347" s="270"/>
      <c r="F347" s="270"/>
      <c r="G347" s="270"/>
      <c r="H347" s="270"/>
      <c r="I347" s="270"/>
      <c r="J347" s="270"/>
      <c r="K347" s="270"/>
      <c r="L347" s="270"/>
      <c r="M347" s="270"/>
      <c r="N347" s="270"/>
      <c r="O347" s="270"/>
      <c r="P347" s="270"/>
      <c r="Q347" s="270"/>
      <c r="R347" s="270"/>
      <c r="S347" s="270"/>
      <c r="T347" s="270"/>
      <c r="U347" s="270"/>
      <c r="V347" s="270"/>
      <c r="W347" s="270"/>
      <c r="X347" s="270"/>
      <c r="Y347" s="270"/>
      <c r="Z347" s="270"/>
    </row>
    <row r="348" ht="15.75" customHeight="1">
      <c r="A348" s="270"/>
      <c r="B348" s="270"/>
      <c r="C348" s="270"/>
      <c r="D348" s="270"/>
      <c r="E348" s="270"/>
      <c r="F348" s="270"/>
      <c r="G348" s="270"/>
      <c r="H348" s="270"/>
      <c r="I348" s="270"/>
      <c r="J348" s="270"/>
      <c r="K348" s="270"/>
      <c r="L348" s="270"/>
      <c r="M348" s="270"/>
      <c r="N348" s="270"/>
      <c r="O348" s="270"/>
      <c r="P348" s="270"/>
      <c r="Q348" s="270"/>
      <c r="R348" s="270"/>
      <c r="S348" s="270"/>
      <c r="T348" s="270"/>
      <c r="U348" s="270"/>
      <c r="V348" s="270"/>
      <c r="W348" s="270"/>
      <c r="X348" s="270"/>
      <c r="Y348" s="270"/>
      <c r="Z348" s="270"/>
    </row>
    <row r="349" ht="15.75" customHeight="1">
      <c r="A349" s="270"/>
      <c r="B349" s="270"/>
      <c r="C349" s="270"/>
      <c r="D349" s="270"/>
      <c r="E349" s="270"/>
      <c r="F349" s="270"/>
      <c r="G349" s="270"/>
      <c r="H349" s="270"/>
      <c r="I349" s="270"/>
      <c r="J349" s="270"/>
      <c r="K349" s="270"/>
      <c r="L349" s="270"/>
      <c r="M349" s="270"/>
      <c r="N349" s="270"/>
      <c r="O349" s="270"/>
      <c r="P349" s="270"/>
      <c r="Q349" s="270"/>
      <c r="R349" s="270"/>
      <c r="S349" s="270"/>
      <c r="T349" s="270"/>
      <c r="U349" s="270"/>
      <c r="V349" s="270"/>
      <c r="W349" s="270"/>
      <c r="X349" s="270"/>
      <c r="Y349" s="270"/>
      <c r="Z349" s="270"/>
    </row>
    <row r="350" ht="15.75" customHeight="1">
      <c r="A350" s="270"/>
      <c r="B350" s="270"/>
      <c r="C350" s="270"/>
      <c r="D350" s="270"/>
      <c r="E350" s="270"/>
      <c r="F350" s="270"/>
      <c r="G350" s="270"/>
      <c r="H350" s="270"/>
      <c r="I350" s="270"/>
      <c r="J350" s="270"/>
      <c r="K350" s="270"/>
      <c r="L350" s="270"/>
      <c r="M350" s="270"/>
      <c r="N350" s="270"/>
      <c r="O350" s="270"/>
      <c r="P350" s="270"/>
      <c r="Q350" s="270"/>
      <c r="R350" s="270"/>
      <c r="S350" s="270"/>
      <c r="T350" s="270"/>
      <c r="U350" s="270"/>
      <c r="V350" s="270"/>
      <c r="W350" s="270"/>
      <c r="X350" s="270"/>
      <c r="Y350" s="270"/>
      <c r="Z350" s="270"/>
    </row>
    <row r="351" ht="15.75" customHeight="1">
      <c r="A351" s="270"/>
      <c r="B351" s="270"/>
      <c r="C351" s="270"/>
      <c r="D351" s="270"/>
      <c r="E351" s="270"/>
      <c r="F351" s="270"/>
      <c r="G351" s="270"/>
      <c r="H351" s="270"/>
      <c r="I351" s="270"/>
      <c r="J351" s="270"/>
      <c r="K351" s="270"/>
      <c r="L351" s="270"/>
      <c r="M351" s="270"/>
      <c r="N351" s="270"/>
      <c r="O351" s="270"/>
      <c r="P351" s="270"/>
      <c r="Q351" s="270"/>
      <c r="R351" s="270"/>
      <c r="S351" s="270"/>
      <c r="T351" s="270"/>
      <c r="U351" s="270"/>
      <c r="V351" s="270"/>
      <c r="W351" s="270"/>
      <c r="X351" s="270"/>
      <c r="Y351" s="270"/>
      <c r="Z351" s="270"/>
    </row>
    <row r="352" ht="15.75" customHeight="1">
      <c r="A352" s="270"/>
      <c r="B352" s="270"/>
      <c r="C352" s="270"/>
      <c r="D352" s="270"/>
      <c r="E352" s="270"/>
      <c r="F352" s="270"/>
      <c r="G352" s="270"/>
      <c r="H352" s="270"/>
      <c r="I352" s="270"/>
      <c r="J352" s="270"/>
      <c r="K352" s="270"/>
      <c r="L352" s="270"/>
      <c r="M352" s="270"/>
      <c r="N352" s="270"/>
      <c r="O352" s="270"/>
      <c r="P352" s="270"/>
      <c r="Q352" s="270"/>
      <c r="R352" s="270"/>
      <c r="S352" s="270"/>
      <c r="T352" s="270"/>
      <c r="U352" s="270"/>
      <c r="V352" s="270"/>
      <c r="W352" s="270"/>
      <c r="X352" s="270"/>
      <c r="Y352" s="270"/>
      <c r="Z352" s="270"/>
    </row>
    <row r="353" ht="15.75" customHeight="1">
      <c r="A353" s="270"/>
      <c r="B353" s="270"/>
      <c r="C353" s="270"/>
      <c r="D353" s="270"/>
      <c r="E353" s="270"/>
      <c r="F353" s="270"/>
      <c r="G353" s="270"/>
      <c r="H353" s="270"/>
      <c r="I353" s="270"/>
      <c r="J353" s="270"/>
      <c r="K353" s="270"/>
      <c r="L353" s="270"/>
      <c r="M353" s="270"/>
      <c r="N353" s="270"/>
      <c r="O353" s="270"/>
      <c r="P353" s="270"/>
      <c r="Q353" s="270"/>
      <c r="R353" s="270"/>
      <c r="S353" s="270"/>
      <c r="T353" s="270"/>
      <c r="U353" s="270"/>
      <c r="V353" s="270"/>
      <c r="W353" s="270"/>
      <c r="X353" s="270"/>
      <c r="Y353" s="270"/>
      <c r="Z353" s="270"/>
    </row>
    <row r="354" ht="15.75" customHeight="1">
      <c r="A354" s="270"/>
      <c r="B354" s="270"/>
      <c r="C354" s="270"/>
      <c r="D354" s="270"/>
      <c r="E354" s="270"/>
      <c r="F354" s="270"/>
      <c r="G354" s="270"/>
      <c r="H354" s="270"/>
      <c r="I354" s="270"/>
      <c r="J354" s="270"/>
      <c r="K354" s="270"/>
      <c r="L354" s="270"/>
      <c r="M354" s="270"/>
      <c r="N354" s="270"/>
      <c r="O354" s="270"/>
      <c r="P354" s="270"/>
      <c r="Q354" s="270"/>
      <c r="R354" s="270"/>
      <c r="S354" s="270"/>
      <c r="T354" s="270"/>
      <c r="U354" s="270"/>
      <c r="V354" s="270"/>
      <c r="W354" s="270"/>
      <c r="X354" s="270"/>
      <c r="Y354" s="270"/>
      <c r="Z354" s="270"/>
    </row>
    <row r="355" ht="15.75" customHeight="1">
      <c r="A355" s="270"/>
      <c r="B355" s="270"/>
      <c r="C355" s="270"/>
      <c r="D355" s="270"/>
      <c r="E355" s="270"/>
      <c r="F355" s="270"/>
      <c r="G355" s="270"/>
      <c r="H355" s="270"/>
      <c r="I355" s="270"/>
      <c r="J355" s="270"/>
      <c r="K355" s="270"/>
      <c r="L355" s="270"/>
      <c r="M355" s="270"/>
      <c r="N355" s="270"/>
      <c r="O355" s="270"/>
      <c r="P355" s="270"/>
      <c r="Q355" s="270"/>
      <c r="R355" s="270"/>
      <c r="S355" s="270"/>
      <c r="T355" s="270"/>
      <c r="U355" s="270"/>
      <c r="V355" s="270"/>
      <c r="W355" s="270"/>
      <c r="X355" s="270"/>
      <c r="Y355" s="270"/>
      <c r="Z355" s="270"/>
    </row>
    <row r="356" ht="15.75" customHeight="1">
      <c r="A356" s="270"/>
      <c r="B356" s="270"/>
      <c r="C356" s="270"/>
      <c r="D356" s="270"/>
      <c r="E356" s="270"/>
      <c r="F356" s="270"/>
      <c r="G356" s="270"/>
      <c r="H356" s="270"/>
      <c r="I356" s="270"/>
      <c r="J356" s="270"/>
      <c r="K356" s="270"/>
      <c r="L356" s="270"/>
      <c r="M356" s="270"/>
      <c r="N356" s="270"/>
      <c r="O356" s="270"/>
      <c r="P356" s="270"/>
      <c r="Q356" s="270"/>
      <c r="R356" s="270"/>
      <c r="S356" s="270"/>
      <c r="T356" s="270"/>
      <c r="U356" s="270"/>
      <c r="V356" s="270"/>
      <c r="W356" s="270"/>
      <c r="X356" s="270"/>
      <c r="Y356" s="270"/>
      <c r="Z356" s="270"/>
    </row>
    <row r="357" ht="15.75" customHeight="1">
      <c r="A357" s="270"/>
      <c r="B357" s="270"/>
      <c r="C357" s="270"/>
      <c r="D357" s="270"/>
      <c r="E357" s="270"/>
      <c r="F357" s="270"/>
      <c r="G357" s="270"/>
      <c r="H357" s="270"/>
      <c r="I357" s="270"/>
      <c r="J357" s="270"/>
      <c r="K357" s="270"/>
      <c r="L357" s="270"/>
      <c r="M357" s="270"/>
      <c r="N357" s="270"/>
      <c r="O357" s="270"/>
      <c r="P357" s="270"/>
      <c r="Q357" s="270"/>
      <c r="R357" s="270"/>
      <c r="S357" s="270"/>
      <c r="T357" s="270"/>
      <c r="U357" s="270"/>
      <c r="V357" s="270"/>
      <c r="W357" s="270"/>
      <c r="X357" s="270"/>
      <c r="Y357" s="270"/>
      <c r="Z357" s="270"/>
    </row>
    <row r="358" ht="15.75" customHeight="1">
      <c r="A358" s="270"/>
      <c r="B358" s="270"/>
      <c r="C358" s="270"/>
      <c r="D358" s="270"/>
      <c r="E358" s="270"/>
      <c r="F358" s="270"/>
      <c r="G358" s="270"/>
      <c r="H358" s="270"/>
      <c r="I358" s="270"/>
      <c r="J358" s="270"/>
      <c r="K358" s="270"/>
      <c r="L358" s="270"/>
      <c r="M358" s="270"/>
      <c r="N358" s="270"/>
      <c r="O358" s="270"/>
      <c r="P358" s="270"/>
      <c r="Q358" s="270"/>
      <c r="R358" s="270"/>
      <c r="S358" s="270"/>
      <c r="T358" s="270"/>
      <c r="U358" s="270"/>
      <c r="V358" s="270"/>
      <c r="W358" s="270"/>
      <c r="X358" s="270"/>
      <c r="Y358" s="270"/>
      <c r="Z358" s="270"/>
    </row>
    <row r="359" ht="15.75" customHeight="1">
      <c r="A359" s="270"/>
      <c r="B359" s="270"/>
      <c r="C359" s="270"/>
      <c r="D359" s="270"/>
      <c r="E359" s="270"/>
      <c r="F359" s="270"/>
      <c r="G359" s="270"/>
      <c r="H359" s="270"/>
      <c r="I359" s="270"/>
      <c r="J359" s="270"/>
      <c r="K359" s="270"/>
      <c r="L359" s="270"/>
      <c r="M359" s="270"/>
      <c r="N359" s="270"/>
      <c r="O359" s="270"/>
      <c r="P359" s="270"/>
      <c r="Q359" s="270"/>
      <c r="R359" s="270"/>
      <c r="S359" s="270"/>
      <c r="T359" s="270"/>
      <c r="U359" s="270"/>
      <c r="V359" s="270"/>
      <c r="W359" s="270"/>
      <c r="X359" s="270"/>
      <c r="Y359" s="270"/>
      <c r="Z359" s="270"/>
    </row>
    <row r="360" ht="15.75" customHeight="1">
      <c r="A360" s="270"/>
      <c r="B360" s="270"/>
      <c r="C360" s="270"/>
      <c r="D360" s="270"/>
      <c r="E360" s="270"/>
      <c r="F360" s="270"/>
      <c r="G360" s="270"/>
      <c r="H360" s="270"/>
      <c r="I360" s="270"/>
      <c r="J360" s="270"/>
      <c r="K360" s="270"/>
      <c r="L360" s="270"/>
      <c r="M360" s="270"/>
      <c r="N360" s="270"/>
      <c r="O360" s="270"/>
      <c r="P360" s="270"/>
      <c r="Q360" s="270"/>
      <c r="R360" s="270"/>
      <c r="S360" s="270"/>
      <c r="T360" s="270"/>
      <c r="U360" s="270"/>
      <c r="V360" s="270"/>
      <c r="W360" s="270"/>
      <c r="X360" s="270"/>
      <c r="Y360" s="270"/>
      <c r="Z360" s="270"/>
    </row>
    <row r="361" ht="15.75" customHeight="1">
      <c r="A361" s="270"/>
      <c r="B361" s="270"/>
      <c r="C361" s="270"/>
      <c r="D361" s="270"/>
      <c r="E361" s="270"/>
      <c r="F361" s="270"/>
      <c r="G361" s="270"/>
      <c r="H361" s="270"/>
      <c r="I361" s="270"/>
      <c r="J361" s="270"/>
      <c r="K361" s="270"/>
      <c r="L361" s="270"/>
      <c r="M361" s="270"/>
      <c r="N361" s="270"/>
      <c r="O361" s="270"/>
      <c r="P361" s="270"/>
      <c r="Q361" s="270"/>
      <c r="R361" s="270"/>
      <c r="S361" s="270"/>
      <c r="T361" s="270"/>
      <c r="U361" s="270"/>
      <c r="V361" s="270"/>
      <c r="W361" s="270"/>
      <c r="X361" s="270"/>
      <c r="Y361" s="270"/>
      <c r="Z361" s="270"/>
    </row>
    <row r="362" ht="15.75" customHeight="1">
      <c r="A362" s="270"/>
      <c r="B362" s="270"/>
      <c r="C362" s="270"/>
      <c r="D362" s="270"/>
      <c r="E362" s="270"/>
      <c r="F362" s="270"/>
      <c r="G362" s="270"/>
      <c r="H362" s="270"/>
      <c r="I362" s="270"/>
      <c r="J362" s="270"/>
      <c r="K362" s="270"/>
      <c r="L362" s="270"/>
      <c r="M362" s="270"/>
      <c r="N362" s="270"/>
      <c r="O362" s="270"/>
      <c r="P362" s="270"/>
      <c r="Q362" s="270"/>
      <c r="R362" s="270"/>
      <c r="S362" s="270"/>
      <c r="T362" s="270"/>
      <c r="U362" s="270"/>
      <c r="V362" s="270"/>
      <c r="W362" s="270"/>
      <c r="X362" s="270"/>
      <c r="Y362" s="270"/>
      <c r="Z362" s="270"/>
    </row>
    <row r="363" ht="15.75" customHeight="1">
      <c r="A363" s="270"/>
      <c r="B363" s="270"/>
      <c r="C363" s="270"/>
      <c r="D363" s="270"/>
      <c r="E363" s="270"/>
      <c r="F363" s="270"/>
      <c r="G363" s="270"/>
      <c r="H363" s="270"/>
      <c r="I363" s="270"/>
      <c r="J363" s="270"/>
      <c r="K363" s="270"/>
      <c r="L363" s="270"/>
      <c r="M363" s="270"/>
      <c r="N363" s="270"/>
      <c r="O363" s="270"/>
      <c r="P363" s="270"/>
      <c r="Q363" s="270"/>
      <c r="R363" s="270"/>
      <c r="S363" s="270"/>
      <c r="T363" s="270"/>
      <c r="U363" s="270"/>
      <c r="V363" s="270"/>
      <c r="W363" s="270"/>
      <c r="X363" s="270"/>
      <c r="Y363" s="270"/>
      <c r="Z363" s="270"/>
    </row>
    <row r="364" ht="15.75" customHeight="1">
      <c r="A364" s="270"/>
      <c r="B364" s="270"/>
      <c r="C364" s="270"/>
      <c r="D364" s="270"/>
      <c r="E364" s="270"/>
      <c r="F364" s="270"/>
      <c r="G364" s="270"/>
      <c r="H364" s="270"/>
      <c r="I364" s="270"/>
      <c r="J364" s="270"/>
      <c r="K364" s="270"/>
      <c r="L364" s="270"/>
      <c r="M364" s="270"/>
      <c r="N364" s="270"/>
      <c r="O364" s="270"/>
      <c r="P364" s="270"/>
      <c r="Q364" s="270"/>
      <c r="R364" s="270"/>
      <c r="S364" s="270"/>
      <c r="T364" s="270"/>
      <c r="U364" s="270"/>
      <c r="V364" s="270"/>
      <c r="W364" s="270"/>
      <c r="X364" s="270"/>
      <c r="Y364" s="270"/>
      <c r="Z364" s="270"/>
    </row>
    <row r="365" ht="15.75" customHeight="1">
      <c r="A365" s="270"/>
      <c r="B365" s="270"/>
      <c r="C365" s="270"/>
      <c r="D365" s="270"/>
      <c r="E365" s="270"/>
      <c r="F365" s="270"/>
      <c r="G365" s="270"/>
      <c r="H365" s="270"/>
      <c r="I365" s="270"/>
      <c r="J365" s="270"/>
      <c r="K365" s="270"/>
      <c r="L365" s="270"/>
      <c r="M365" s="270"/>
      <c r="N365" s="270"/>
      <c r="O365" s="270"/>
      <c r="P365" s="270"/>
      <c r="Q365" s="270"/>
      <c r="R365" s="270"/>
      <c r="S365" s="270"/>
      <c r="T365" s="270"/>
      <c r="U365" s="270"/>
      <c r="V365" s="270"/>
      <c r="W365" s="270"/>
      <c r="X365" s="270"/>
      <c r="Y365" s="270"/>
      <c r="Z365" s="270"/>
    </row>
    <row r="366" ht="15.75" customHeight="1">
      <c r="A366" s="270"/>
      <c r="B366" s="270"/>
      <c r="C366" s="270"/>
      <c r="D366" s="270"/>
      <c r="E366" s="270"/>
      <c r="F366" s="270"/>
      <c r="G366" s="270"/>
      <c r="H366" s="270"/>
      <c r="I366" s="270"/>
      <c r="J366" s="270"/>
      <c r="K366" s="270"/>
      <c r="L366" s="270"/>
      <c r="M366" s="270"/>
      <c r="N366" s="270"/>
      <c r="O366" s="270"/>
      <c r="P366" s="270"/>
      <c r="Q366" s="270"/>
      <c r="R366" s="270"/>
      <c r="S366" s="270"/>
      <c r="T366" s="270"/>
      <c r="U366" s="270"/>
      <c r="V366" s="270"/>
      <c r="W366" s="270"/>
      <c r="X366" s="270"/>
      <c r="Y366" s="270"/>
      <c r="Z366" s="270"/>
    </row>
    <row r="367" ht="15.75" customHeight="1">
      <c r="A367" s="270"/>
      <c r="B367" s="270"/>
      <c r="C367" s="270"/>
      <c r="D367" s="270"/>
      <c r="E367" s="270"/>
      <c r="F367" s="270"/>
      <c r="G367" s="270"/>
      <c r="H367" s="270"/>
      <c r="I367" s="270"/>
      <c r="J367" s="270"/>
      <c r="K367" s="270"/>
      <c r="L367" s="270"/>
      <c r="M367" s="270"/>
      <c r="N367" s="270"/>
      <c r="O367" s="270"/>
      <c r="P367" s="270"/>
      <c r="Q367" s="270"/>
      <c r="R367" s="270"/>
      <c r="S367" s="270"/>
      <c r="T367" s="270"/>
      <c r="U367" s="270"/>
      <c r="V367" s="270"/>
      <c r="W367" s="270"/>
      <c r="X367" s="270"/>
      <c r="Y367" s="270"/>
      <c r="Z367" s="270"/>
    </row>
    <row r="368" ht="15.75" customHeight="1">
      <c r="A368" s="270"/>
      <c r="B368" s="270"/>
      <c r="C368" s="270"/>
      <c r="D368" s="270"/>
      <c r="E368" s="270"/>
      <c r="F368" s="270"/>
      <c r="G368" s="270"/>
      <c r="H368" s="270"/>
      <c r="I368" s="270"/>
      <c r="J368" s="270"/>
      <c r="K368" s="270"/>
      <c r="L368" s="270"/>
      <c r="M368" s="270"/>
      <c r="N368" s="270"/>
      <c r="O368" s="270"/>
      <c r="P368" s="270"/>
      <c r="Q368" s="270"/>
      <c r="R368" s="270"/>
      <c r="S368" s="270"/>
      <c r="T368" s="270"/>
      <c r="U368" s="270"/>
      <c r="V368" s="270"/>
      <c r="W368" s="270"/>
      <c r="X368" s="270"/>
      <c r="Y368" s="270"/>
      <c r="Z368" s="270"/>
    </row>
    <row r="369" ht="15.75" customHeight="1">
      <c r="A369" s="270"/>
      <c r="B369" s="270"/>
      <c r="C369" s="270"/>
      <c r="D369" s="270"/>
      <c r="E369" s="270"/>
      <c r="F369" s="270"/>
      <c r="G369" s="270"/>
      <c r="H369" s="270"/>
      <c r="I369" s="270"/>
      <c r="J369" s="270"/>
      <c r="K369" s="270"/>
      <c r="L369" s="270"/>
      <c r="M369" s="270"/>
      <c r="N369" s="270"/>
      <c r="O369" s="270"/>
      <c r="P369" s="270"/>
      <c r="Q369" s="270"/>
      <c r="R369" s="270"/>
      <c r="S369" s="270"/>
      <c r="T369" s="270"/>
      <c r="U369" s="270"/>
      <c r="V369" s="270"/>
      <c r="W369" s="270"/>
      <c r="X369" s="270"/>
      <c r="Y369" s="270"/>
      <c r="Z369" s="270"/>
    </row>
    <row r="370" ht="15.75" customHeight="1">
      <c r="A370" s="270"/>
      <c r="B370" s="270"/>
      <c r="C370" s="270"/>
      <c r="D370" s="270"/>
      <c r="E370" s="270"/>
      <c r="F370" s="270"/>
      <c r="G370" s="270"/>
      <c r="H370" s="270"/>
      <c r="I370" s="270"/>
      <c r="J370" s="270"/>
      <c r="K370" s="270"/>
      <c r="L370" s="270"/>
      <c r="M370" s="270"/>
      <c r="N370" s="270"/>
      <c r="O370" s="270"/>
      <c r="P370" s="270"/>
      <c r="Q370" s="270"/>
      <c r="R370" s="270"/>
      <c r="S370" s="270"/>
      <c r="T370" s="270"/>
      <c r="U370" s="270"/>
      <c r="V370" s="270"/>
      <c r="W370" s="270"/>
      <c r="X370" s="270"/>
      <c r="Y370" s="270"/>
      <c r="Z370" s="270"/>
    </row>
    <row r="371" ht="15.75" customHeight="1">
      <c r="A371" s="270"/>
      <c r="B371" s="270"/>
      <c r="C371" s="270"/>
      <c r="D371" s="270"/>
      <c r="E371" s="270"/>
      <c r="F371" s="270"/>
      <c r="G371" s="270"/>
      <c r="H371" s="270"/>
      <c r="I371" s="270"/>
      <c r="J371" s="270"/>
      <c r="K371" s="270"/>
      <c r="L371" s="270"/>
      <c r="M371" s="270"/>
      <c r="N371" s="270"/>
      <c r="O371" s="270"/>
      <c r="P371" s="270"/>
      <c r="Q371" s="270"/>
      <c r="R371" s="270"/>
      <c r="S371" s="270"/>
      <c r="T371" s="270"/>
      <c r="U371" s="270"/>
      <c r="V371" s="270"/>
      <c r="W371" s="270"/>
      <c r="X371" s="270"/>
      <c r="Y371" s="270"/>
      <c r="Z371" s="270"/>
    </row>
    <row r="372" ht="15.75" customHeight="1">
      <c r="A372" s="270"/>
      <c r="B372" s="270"/>
      <c r="C372" s="270"/>
      <c r="D372" s="270"/>
      <c r="E372" s="270"/>
      <c r="F372" s="270"/>
      <c r="G372" s="270"/>
      <c r="H372" s="270"/>
      <c r="I372" s="270"/>
      <c r="J372" s="270"/>
      <c r="K372" s="270"/>
      <c r="L372" s="270"/>
      <c r="M372" s="270"/>
      <c r="N372" s="270"/>
      <c r="O372" s="270"/>
      <c r="P372" s="270"/>
      <c r="Q372" s="270"/>
      <c r="R372" s="270"/>
      <c r="S372" s="270"/>
      <c r="T372" s="270"/>
      <c r="U372" s="270"/>
      <c r="V372" s="270"/>
      <c r="W372" s="270"/>
      <c r="X372" s="270"/>
      <c r="Y372" s="270"/>
      <c r="Z372" s="270"/>
    </row>
    <row r="373" ht="15.75" customHeight="1">
      <c r="A373" s="270"/>
      <c r="B373" s="270"/>
      <c r="C373" s="270"/>
      <c r="D373" s="270"/>
      <c r="E373" s="270"/>
      <c r="F373" s="270"/>
      <c r="G373" s="270"/>
      <c r="H373" s="270"/>
      <c r="I373" s="270"/>
      <c r="J373" s="270"/>
      <c r="K373" s="270"/>
      <c r="L373" s="270"/>
      <c r="M373" s="270"/>
      <c r="N373" s="270"/>
      <c r="O373" s="270"/>
      <c r="P373" s="270"/>
      <c r="Q373" s="270"/>
      <c r="R373" s="270"/>
      <c r="S373" s="270"/>
      <c r="T373" s="270"/>
      <c r="U373" s="270"/>
      <c r="V373" s="270"/>
      <c r="W373" s="270"/>
      <c r="X373" s="270"/>
      <c r="Y373" s="270"/>
      <c r="Z373" s="270"/>
    </row>
    <row r="374" ht="15.75" customHeight="1">
      <c r="A374" s="270"/>
      <c r="B374" s="270"/>
      <c r="C374" s="270"/>
      <c r="D374" s="270"/>
      <c r="E374" s="270"/>
      <c r="F374" s="270"/>
      <c r="G374" s="270"/>
      <c r="H374" s="270"/>
      <c r="I374" s="270"/>
      <c r="J374" s="270"/>
      <c r="K374" s="270"/>
      <c r="L374" s="270"/>
      <c r="M374" s="270"/>
      <c r="N374" s="270"/>
      <c r="O374" s="270"/>
      <c r="P374" s="270"/>
      <c r="Q374" s="270"/>
      <c r="R374" s="270"/>
      <c r="S374" s="270"/>
      <c r="T374" s="270"/>
      <c r="U374" s="270"/>
      <c r="V374" s="270"/>
      <c r="W374" s="270"/>
      <c r="X374" s="270"/>
      <c r="Y374" s="270"/>
      <c r="Z374" s="270"/>
    </row>
    <row r="375" ht="15.75" customHeight="1">
      <c r="A375" s="270"/>
      <c r="B375" s="270"/>
      <c r="C375" s="270"/>
      <c r="D375" s="270"/>
      <c r="E375" s="270"/>
      <c r="F375" s="270"/>
      <c r="G375" s="270"/>
      <c r="H375" s="270"/>
      <c r="I375" s="270"/>
      <c r="J375" s="270"/>
      <c r="K375" s="270"/>
      <c r="L375" s="270"/>
      <c r="M375" s="270"/>
      <c r="N375" s="270"/>
      <c r="O375" s="270"/>
      <c r="P375" s="270"/>
      <c r="Q375" s="270"/>
      <c r="R375" s="270"/>
      <c r="S375" s="270"/>
      <c r="T375" s="270"/>
      <c r="U375" s="270"/>
      <c r="V375" s="270"/>
      <c r="W375" s="270"/>
      <c r="X375" s="270"/>
      <c r="Y375" s="270"/>
      <c r="Z375" s="270"/>
    </row>
    <row r="376" ht="15.75" customHeight="1">
      <c r="A376" s="270"/>
      <c r="B376" s="270"/>
      <c r="C376" s="270"/>
      <c r="D376" s="270"/>
      <c r="E376" s="270"/>
      <c r="F376" s="270"/>
      <c r="G376" s="270"/>
      <c r="H376" s="270"/>
      <c r="I376" s="270"/>
      <c r="J376" s="270"/>
      <c r="K376" s="270"/>
      <c r="L376" s="270"/>
      <c r="M376" s="270"/>
      <c r="N376" s="270"/>
      <c r="O376" s="270"/>
      <c r="P376" s="270"/>
      <c r="Q376" s="270"/>
      <c r="R376" s="270"/>
      <c r="S376" s="270"/>
      <c r="T376" s="270"/>
      <c r="U376" s="270"/>
      <c r="V376" s="270"/>
      <c r="W376" s="270"/>
      <c r="X376" s="270"/>
      <c r="Y376" s="270"/>
      <c r="Z376" s="270"/>
    </row>
    <row r="377" ht="15.75" customHeight="1">
      <c r="A377" s="270"/>
      <c r="B377" s="270"/>
      <c r="C377" s="270"/>
      <c r="D377" s="270"/>
      <c r="E377" s="270"/>
      <c r="F377" s="270"/>
      <c r="G377" s="270"/>
      <c r="H377" s="270"/>
      <c r="I377" s="270"/>
      <c r="J377" s="270"/>
      <c r="K377" s="270"/>
      <c r="L377" s="270"/>
      <c r="M377" s="270"/>
      <c r="N377" s="270"/>
      <c r="O377" s="270"/>
      <c r="P377" s="270"/>
      <c r="Q377" s="270"/>
      <c r="R377" s="270"/>
      <c r="S377" s="270"/>
      <c r="T377" s="270"/>
      <c r="U377" s="270"/>
      <c r="V377" s="270"/>
      <c r="W377" s="270"/>
      <c r="X377" s="270"/>
      <c r="Y377" s="270"/>
      <c r="Z377" s="270"/>
    </row>
    <row r="378" ht="15.75" customHeight="1">
      <c r="A378" s="270"/>
      <c r="B378" s="270"/>
      <c r="C378" s="270"/>
      <c r="D378" s="270"/>
      <c r="E378" s="270"/>
      <c r="F378" s="270"/>
      <c r="G378" s="270"/>
      <c r="H378" s="270"/>
      <c r="I378" s="270"/>
      <c r="J378" s="270"/>
      <c r="K378" s="270"/>
      <c r="L378" s="270"/>
      <c r="M378" s="270"/>
      <c r="N378" s="270"/>
      <c r="O378" s="270"/>
      <c r="P378" s="270"/>
      <c r="Q378" s="270"/>
      <c r="R378" s="270"/>
      <c r="S378" s="270"/>
      <c r="T378" s="270"/>
      <c r="U378" s="270"/>
      <c r="V378" s="270"/>
      <c r="W378" s="270"/>
      <c r="X378" s="270"/>
      <c r="Y378" s="270"/>
      <c r="Z378" s="270"/>
    </row>
    <row r="379" ht="15.75" customHeight="1">
      <c r="A379" s="270"/>
      <c r="B379" s="270"/>
      <c r="C379" s="270"/>
      <c r="D379" s="270"/>
      <c r="E379" s="270"/>
      <c r="F379" s="270"/>
      <c r="G379" s="270"/>
      <c r="H379" s="270"/>
      <c r="I379" s="270"/>
      <c r="J379" s="270"/>
      <c r="K379" s="270"/>
      <c r="L379" s="270"/>
      <c r="M379" s="270"/>
      <c r="N379" s="270"/>
      <c r="O379" s="270"/>
      <c r="P379" s="270"/>
      <c r="Q379" s="270"/>
      <c r="R379" s="270"/>
      <c r="S379" s="270"/>
      <c r="T379" s="270"/>
      <c r="U379" s="270"/>
      <c r="V379" s="270"/>
      <c r="W379" s="270"/>
      <c r="X379" s="270"/>
      <c r="Y379" s="270"/>
      <c r="Z379" s="270"/>
    </row>
    <row r="380" ht="15.75" customHeight="1">
      <c r="A380" s="270"/>
      <c r="B380" s="270"/>
      <c r="C380" s="270"/>
      <c r="D380" s="270"/>
      <c r="E380" s="270"/>
      <c r="F380" s="270"/>
      <c r="G380" s="270"/>
      <c r="H380" s="270"/>
      <c r="I380" s="270"/>
      <c r="J380" s="270"/>
      <c r="K380" s="270"/>
      <c r="L380" s="270"/>
      <c r="M380" s="270"/>
      <c r="N380" s="270"/>
      <c r="O380" s="270"/>
      <c r="P380" s="270"/>
      <c r="Q380" s="270"/>
      <c r="R380" s="270"/>
      <c r="S380" s="270"/>
      <c r="T380" s="270"/>
      <c r="U380" s="270"/>
      <c r="V380" s="270"/>
      <c r="W380" s="270"/>
      <c r="X380" s="270"/>
      <c r="Y380" s="270"/>
      <c r="Z380" s="270"/>
    </row>
    <row r="381" ht="15.75" customHeight="1">
      <c r="A381" s="270"/>
      <c r="B381" s="270"/>
      <c r="C381" s="270"/>
      <c r="D381" s="270"/>
      <c r="E381" s="270"/>
      <c r="F381" s="270"/>
      <c r="G381" s="270"/>
      <c r="H381" s="270"/>
      <c r="I381" s="270"/>
      <c r="J381" s="270"/>
      <c r="K381" s="270"/>
      <c r="L381" s="270"/>
      <c r="M381" s="270"/>
      <c r="N381" s="270"/>
      <c r="O381" s="270"/>
      <c r="P381" s="270"/>
      <c r="Q381" s="270"/>
      <c r="R381" s="270"/>
      <c r="S381" s="270"/>
      <c r="T381" s="270"/>
      <c r="U381" s="270"/>
      <c r="V381" s="270"/>
      <c r="W381" s="270"/>
      <c r="X381" s="270"/>
      <c r="Y381" s="270"/>
      <c r="Z381" s="270"/>
    </row>
    <row r="382" ht="15.75" customHeight="1">
      <c r="A382" s="270"/>
      <c r="B382" s="270"/>
      <c r="C382" s="270"/>
      <c r="D382" s="270"/>
      <c r="E382" s="270"/>
      <c r="F382" s="270"/>
      <c r="G382" s="270"/>
      <c r="H382" s="270"/>
      <c r="I382" s="270"/>
      <c r="J382" s="270"/>
      <c r="K382" s="270"/>
      <c r="L382" s="270"/>
      <c r="M382" s="270"/>
      <c r="N382" s="270"/>
      <c r="O382" s="270"/>
      <c r="P382" s="270"/>
      <c r="Q382" s="270"/>
      <c r="R382" s="270"/>
      <c r="S382" s="270"/>
      <c r="T382" s="270"/>
      <c r="U382" s="270"/>
      <c r="V382" s="270"/>
      <c r="W382" s="270"/>
      <c r="X382" s="270"/>
      <c r="Y382" s="270"/>
      <c r="Z382" s="270"/>
    </row>
    <row r="383" ht="15.75" customHeight="1">
      <c r="A383" s="270"/>
      <c r="B383" s="270"/>
      <c r="C383" s="270"/>
      <c r="D383" s="270"/>
      <c r="E383" s="270"/>
      <c r="F383" s="270"/>
      <c r="G383" s="270"/>
      <c r="H383" s="270"/>
      <c r="I383" s="270"/>
      <c r="J383" s="270"/>
      <c r="K383" s="270"/>
      <c r="L383" s="270"/>
      <c r="M383" s="270"/>
      <c r="N383" s="270"/>
      <c r="O383" s="270"/>
      <c r="P383" s="270"/>
      <c r="Q383" s="270"/>
      <c r="R383" s="270"/>
      <c r="S383" s="270"/>
      <c r="T383" s="270"/>
      <c r="U383" s="270"/>
      <c r="V383" s="270"/>
      <c r="W383" s="270"/>
      <c r="X383" s="270"/>
      <c r="Y383" s="270"/>
      <c r="Z383" s="270"/>
    </row>
    <row r="384" ht="15.75" customHeight="1">
      <c r="A384" s="270"/>
      <c r="B384" s="270"/>
      <c r="C384" s="270"/>
      <c r="D384" s="270"/>
      <c r="E384" s="270"/>
      <c r="F384" s="270"/>
      <c r="G384" s="270"/>
      <c r="H384" s="270"/>
      <c r="I384" s="270"/>
      <c r="J384" s="270"/>
      <c r="K384" s="270"/>
      <c r="L384" s="270"/>
      <c r="M384" s="270"/>
      <c r="N384" s="270"/>
      <c r="O384" s="270"/>
      <c r="P384" s="270"/>
      <c r="Q384" s="270"/>
      <c r="R384" s="270"/>
      <c r="S384" s="270"/>
      <c r="T384" s="270"/>
      <c r="U384" s="270"/>
      <c r="V384" s="270"/>
      <c r="W384" s="270"/>
      <c r="X384" s="270"/>
      <c r="Y384" s="270"/>
      <c r="Z384" s="270"/>
    </row>
    <row r="385" ht="15.75" customHeight="1">
      <c r="A385" s="270"/>
      <c r="B385" s="270"/>
      <c r="C385" s="270"/>
      <c r="D385" s="270"/>
      <c r="E385" s="270"/>
      <c r="F385" s="270"/>
      <c r="G385" s="270"/>
      <c r="H385" s="270"/>
      <c r="I385" s="270"/>
      <c r="J385" s="270"/>
      <c r="K385" s="270"/>
      <c r="L385" s="270"/>
      <c r="M385" s="270"/>
      <c r="N385" s="270"/>
      <c r="O385" s="270"/>
      <c r="P385" s="270"/>
      <c r="Q385" s="270"/>
      <c r="R385" s="270"/>
      <c r="S385" s="270"/>
      <c r="T385" s="270"/>
      <c r="U385" s="270"/>
      <c r="V385" s="270"/>
      <c r="W385" s="270"/>
      <c r="X385" s="270"/>
      <c r="Y385" s="270"/>
      <c r="Z385" s="270"/>
    </row>
    <row r="386" ht="15.75" customHeight="1">
      <c r="A386" s="270"/>
      <c r="B386" s="270"/>
      <c r="C386" s="270"/>
      <c r="D386" s="270"/>
      <c r="E386" s="270"/>
      <c r="F386" s="270"/>
      <c r="G386" s="270"/>
      <c r="H386" s="270"/>
      <c r="I386" s="270"/>
      <c r="J386" s="270"/>
      <c r="K386" s="270"/>
      <c r="L386" s="270"/>
      <c r="M386" s="270"/>
      <c r="N386" s="270"/>
      <c r="O386" s="270"/>
      <c r="P386" s="270"/>
      <c r="Q386" s="270"/>
      <c r="R386" s="270"/>
      <c r="S386" s="270"/>
      <c r="T386" s="270"/>
      <c r="U386" s="270"/>
      <c r="V386" s="270"/>
      <c r="W386" s="270"/>
      <c r="X386" s="270"/>
      <c r="Y386" s="270"/>
      <c r="Z386" s="270"/>
    </row>
    <row r="387" ht="15.75" customHeight="1">
      <c r="A387" s="270"/>
      <c r="B387" s="270"/>
      <c r="C387" s="270"/>
      <c r="D387" s="270"/>
      <c r="E387" s="270"/>
      <c r="F387" s="270"/>
      <c r="G387" s="270"/>
      <c r="H387" s="270"/>
      <c r="I387" s="270"/>
      <c r="J387" s="270"/>
      <c r="K387" s="270"/>
      <c r="L387" s="270"/>
      <c r="M387" s="270"/>
      <c r="N387" s="270"/>
      <c r="O387" s="270"/>
      <c r="P387" s="270"/>
      <c r="Q387" s="270"/>
      <c r="R387" s="270"/>
      <c r="S387" s="270"/>
      <c r="T387" s="270"/>
      <c r="U387" s="270"/>
      <c r="V387" s="270"/>
      <c r="W387" s="270"/>
      <c r="X387" s="270"/>
      <c r="Y387" s="270"/>
      <c r="Z387" s="270"/>
    </row>
    <row r="388" ht="15.75" customHeight="1">
      <c r="A388" s="270"/>
      <c r="B388" s="270"/>
      <c r="C388" s="270"/>
      <c r="D388" s="270"/>
      <c r="E388" s="270"/>
      <c r="F388" s="270"/>
      <c r="G388" s="270"/>
      <c r="H388" s="270"/>
      <c r="I388" s="270"/>
      <c r="J388" s="270"/>
      <c r="K388" s="270"/>
      <c r="L388" s="270"/>
      <c r="M388" s="270"/>
      <c r="N388" s="270"/>
      <c r="O388" s="270"/>
      <c r="P388" s="270"/>
      <c r="Q388" s="270"/>
      <c r="R388" s="270"/>
      <c r="S388" s="270"/>
      <c r="T388" s="270"/>
      <c r="U388" s="270"/>
      <c r="V388" s="270"/>
      <c r="W388" s="270"/>
      <c r="X388" s="270"/>
      <c r="Y388" s="270"/>
      <c r="Z388" s="270"/>
    </row>
    <row r="389" ht="15.75" customHeight="1">
      <c r="A389" s="270"/>
      <c r="B389" s="270"/>
      <c r="C389" s="270"/>
      <c r="D389" s="270"/>
      <c r="E389" s="270"/>
      <c r="F389" s="270"/>
      <c r="G389" s="270"/>
      <c r="H389" s="270"/>
      <c r="I389" s="270"/>
      <c r="J389" s="270"/>
      <c r="K389" s="270"/>
      <c r="L389" s="270"/>
      <c r="M389" s="270"/>
      <c r="N389" s="270"/>
      <c r="O389" s="270"/>
      <c r="P389" s="270"/>
      <c r="Q389" s="270"/>
      <c r="R389" s="270"/>
      <c r="S389" s="270"/>
      <c r="T389" s="270"/>
      <c r="U389" s="270"/>
      <c r="V389" s="270"/>
      <c r="W389" s="270"/>
      <c r="X389" s="270"/>
      <c r="Y389" s="270"/>
      <c r="Z389" s="270"/>
    </row>
    <row r="390" ht="15.75" customHeight="1">
      <c r="A390" s="270"/>
      <c r="B390" s="270"/>
      <c r="C390" s="270"/>
      <c r="D390" s="270"/>
      <c r="E390" s="270"/>
      <c r="F390" s="270"/>
      <c r="G390" s="270"/>
      <c r="H390" s="270"/>
      <c r="I390" s="270"/>
      <c r="J390" s="270"/>
      <c r="K390" s="270"/>
      <c r="L390" s="270"/>
      <c r="M390" s="270"/>
      <c r="N390" s="270"/>
      <c r="O390" s="270"/>
      <c r="P390" s="270"/>
      <c r="Q390" s="270"/>
      <c r="R390" s="270"/>
      <c r="S390" s="270"/>
      <c r="T390" s="270"/>
      <c r="U390" s="270"/>
      <c r="V390" s="270"/>
      <c r="W390" s="270"/>
      <c r="X390" s="270"/>
      <c r="Y390" s="270"/>
      <c r="Z390" s="270"/>
    </row>
    <row r="391" ht="15.75" customHeight="1">
      <c r="A391" s="270"/>
      <c r="B391" s="270"/>
      <c r="C391" s="270"/>
      <c r="D391" s="270"/>
      <c r="E391" s="270"/>
      <c r="F391" s="270"/>
      <c r="G391" s="270"/>
      <c r="H391" s="270"/>
      <c r="I391" s="270"/>
      <c r="J391" s="270"/>
      <c r="K391" s="270"/>
      <c r="L391" s="270"/>
      <c r="M391" s="270"/>
      <c r="N391" s="270"/>
      <c r="O391" s="270"/>
      <c r="P391" s="270"/>
      <c r="Q391" s="270"/>
      <c r="R391" s="270"/>
      <c r="S391" s="270"/>
      <c r="T391" s="270"/>
      <c r="U391" s="270"/>
      <c r="V391" s="270"/>
      <c r="W391" s="270"/>
      <c r="X391" s="270"/>
      <c r="Y391" s="270"/>
      <c r="Z391" s="270"/>
    </row>
    <row r="392" ht="15.75" customHeight="1">
      <c r="A392" s="270"/>
      <c r="B392" s="270"/>
      <c r="C392" s="270"/>
      <c r="D392" s="270"/>
      <c r="E392" s="270"/>
      <c r="F392" s="270"/>
      <c r="G392" s="270"/>
      <c r="H392" s="270"/>
      <c r="I392" s="270"/>
      <c r="J392" s="270"/>
      <c r="K392" s="270"/>
      <c r="L392" s="270"/>
      <c r="M392" s="270"/>
      <c r="N392" s="270"/>
      <c r="O392" s="270"/>
      <c r="P392" s="270"/>
      <c r="Q392" s="270"/>
      <c r="R392" s="270"/>
      <c r="S392" s="270"/>
      <c r="T392" s="270"/>
      <c r="U392" s="270"/>
      <c r="V392" s="270"/>
      <c r="W392" s="270"/>
      <c r="X392" s="270"/>
      <c r="Y392" s="270"/>
      <c r="Z392" s="270"/>
    </row>
    <row r="393" ht="15.75" customHeight="1">
      <c r="A393" s="270"/>
      <c r="B393" s="270"/>
      <c r="C393" s="270"/>
      <c r="D393" s="270"/>
      <c r="E393" s="270"/>
      <c r="F393" s="270"/>
      <c r="G393" s="270"/>
      <c r="H393" s="270"/>
      <c r="I393" s="270"/>
      <c r="J393" s="270"/>
      <c r="K393" s="270"/>
      <c r="L393" s="270"/>
      <c r="M393" s="270"/>
      <c r="N393" s="270"/>
      <c r="O393" s="270"/>
      <c r="P393" s="270"/>
      <c r="Q393" s="270"/>
      <c r="R393" s="270"/>
      <c r="S393" s="270"/>
      <c r="T393" s="270"/>
      <c r="U393" s="270"/>
      <c r="V393" s="270"/>
      <c r="W393" s="270"/>
      <c r="X393" s="270"/>
      <c r="Y393" s="270"/>
      <c r="Z393" s="270"/>
    </row>
    <row r="394" ht="15.75" customHeight="1">
      <c r="A394" s="270"/>
      <c r="B394" s="270"/>
      <c r="C394" s="270"/>
      <c r="D394" s="270"/>
      <c r="E394" s="270"/>
      <c r="F394" s="270"/>
      <c r="G394" s="270"/>
      <c r="H394" s="270"/>
      <c r="I394" s="270"/>
      <c r="J394" s="270"/>
      <c r="K394" s="270"/>
      <c r="L394" s="270"/>
      <c r="M394" s="270"/>
      <c r="N394" s="270"/>
      <c r="O394" s="270"/>
      <c r="P394" s="270"/>
      <c r="Q394" s="270"/>
      <c r="R394" s="270"/>
      <c r="S394" s="270"/>
      <c r="T394" s="270"/>
      <c r="U394" s="270"/>
      <c r="V394" s="270"/>
      <c r="W394" s="270"/>
      <c r="X394" s="270"/>
      <c r="Y394" s="270"/>
      <c r="Z394" s="270"/>
    </row>
    <row r="395" ht="15.75" customHeight="1">
      <c r="A395" s="270"/>
      <c r="B395" s="270"/>
      <c r="C395" s="270"/>
      <c r="D395" s="270"/>
      <c r="E395" s="270"/>
      <c r="F395" s="270"/>
      <c r="G395" s="270"/>
      <c r="H395" s="270"/>
      <c r="I395" s="270"/>
      <c r="J395" s="270"/>
      <c r="K395" s="270"/>
      <c r="L395" s="270"/>
      <c r="M395" s="270"/>
      <c r="N395" s="270"/>
      <c r="O395" s="270"/>
      <c r="P395" s="270"/>
      <c r="Q395" s="270"/>
      <c r="R395" s="270"/>
      <c r="S395" s="270"/>
      <c r="T395" s="270"/>
      <c r="U395" s="270"/>
      <c r="V395" s="270"/>
      <c r="W395" s="270"/>
      <c r="X395" s="270"/>
      <c r="Y395" s="270"/>
      <c r="Z395" s="270"/>
    </row>
    <row r="396" ht="15.75" customHeight="1">
      <c r="A396" s="270"/>
      <c r="B396" s="270"/>
      <c r="C396" s="270"/>
      <c r="D396" s="270"/>
      <c r="E396" s="270"/>
      <c r="F396" s="270"/>
      <c r="G396" s="270"/>
      <c r="H396" s="270"/>
      <c r="I396" s="270"/>
      <c r="J396" s="270"/>
      <c r="K396" s="270"/>
      <c r="L396" s="270"/>
      <c r="M396" s="270"/>
      <c r="N396" s="270"/>
      <c r="O396" s="270"/>
      <c r="P396" s="270"/>
      <c r="Q396" s="270"/>
      <c r="R396" s="270"/>
      <c r="S396" s="270"/>
      <c r="T396" s="270"/>
      <c r="U396" s="270"/>
      <c r="V396" s="270"/>
      <c r="W396" s="270"/>
      <c r="X396" s="270"/>
      <c r="Y396" s="270"/>
      <c r="Z396" s="270"/>
    </row>
    <row r="397" ht="15.75" customHeight="1">
      <c r="A397" s="270"/>
      <c r="B397" s="270"/>
      <c r="C397" s="270"/>
      <c r="D397" s="270"/>
      <c r="E397" s="270"/>
      <c r="F397" s="270"/>
      <c r="G397" s="270"/>
      <c r="H397" s="270"/>
      <c r="I397" s="270"/>
      <c r="J397" s="270"/>
      <c r="K397" s="270"/>
      <c r="L397" s="270"/>
      <c r="M397" s="270"/>
      <c r="N397" s="270"/>
      <c r="O397" s="270"/>
      <c r="P397" s="270"/>
      <c r="Q397" s="270"/>
      <c r="R397" s="270"/>
      <c r="S397" s="270"/>
      <c r="T397" s="270"/>
      <c r="U397" s="270"/>
      <c r="V397" s="270"/>
      <c r="W397" s="270"/>
      <c r="X397" s="270"/>
      <c r="Y397" s="270"/>
      <c r="Z397" s="270"/>
    </row>
    <row r="398" ht="15.75" customHeight="1">
      <c r="A398" s="270"/>
      <c r="B398" s="270"/>
      <c r="C398" s="270"/>
      <c r="D398" s="270"/>
      <c r="E398" s="270"/>
      <c r="F398" s="270"/>
      <c r="G398" s="270"/>
      <c r="H398" s="270"/>
      <c r="I398" s="270"/>
      <c r="J398" s="270"/>
      <c r="K398" s="270"/>
      <c r="L398" s="270"/>
      <c r="M398" s="270"/>
      <c r="N398" s="270"/>
      <c r="O398" s="270"/>
      <c r="P398" s="270"/>
      <c r="Q398" s="270"/>
      <c r="R398" s="270"/>
      <c r="S398" s="270"/>
      <c r="T398" s="270"/>
      <c r="U398" s="270"/>
      <c r="V398" s="270"/>
      <c r="W398" s="270"/>
      <c r="X398" s="270"/>
      <c r="Y398" s="270"/>
      <c r="Z398" s="270"/>
    </row>
    <row r="399" ht="15.75" customHeight="1">
      <c r="A399" s="270"/>
      <c r="B399" s="270"/>
      <c r="C399" s="270"/>
      <c r="D399" s="270"/>
      <c r="E399" s="270"/>
      <c r="F399" s="270"/>
      <c r="G399" s="270"/>
      <c r="H399" s="270"/>
      <c r="I399" s="270"/>
      <c r="J399" s="270"/>
      <c r="K399" s="270"/>
      <c r="L399" s="270"/>
      <c r="M399" s="270"/>
      <c r="N399" s="270"/>
      <c r="O399" s="270"/>
      <c r="P399" s="270"/>
      <c r="Q399" s="270"/>
      <c r="R399" s="270"/>
      <c r="S399" s="270"/>
      <c r="T399" s="270"/>
      <c r="U399" s="270"/>
      <c r="V399" s="270"/>
      <c r="W399" s="270"/>
      <c r="X399" s="270"/>
      <c r="Y399" s="270"/>
      <c r="Z399" s="270"/>
    </row>
    <row r="400" ht="15.75" customHeight="1">
      <c r="A400" s="270"/>
      <c r="B400" s="270"/>
      <c r="C400" s="270"/>
      <c r="D400" s="270"/>
      <c r="E400" s="270"/>
      <c r="F400" s="270"/>
      <c r="G400" s="270"/>
      <c r="H400" s="270"/>
      <c r="I400" s="270"/>
      <c r="J400" s="270"/>
      <c r="K400" s="270"/>
      <c r="L400" s="270"/>
      <c r="M400" s="270"/>
      <c r="N400" s="270"/>
      <c r="O400" s="270"/>
      <c r="P400" s="270"/>
      <c r="Q400" s="270"/>
      <c r="R400" s="270"/>
      <c r="S400" s="270"/>
      <c r="T400" s="270"/>
      <c r="U400" s="270"/>
      <c r="V400" s="270"/>
      <c r="W400" s="270"/>
      <c r="X400" s="270"/>
      <c r="Y400" s="270"/>
      <c r="Z400" s="270"/>
    </row>
    <row r="401" ht="15.75" customHeight="1">
      <c r="A401" s="270"/>
      <c r="B401" s="270"/>
      <c r="C401" s="270"/>
      <c r="D401" s="270"/>
      <c r="E401" s="270"/>
      <c r="F401" s="270"/>
      <c r="G401" s="270"/>
      <c r="H401" s="270"/>
      <c r="I401" s="270"/>
      <c r="J401" s="270"/>
      <c r="K401" s="270"/>
      <c r="L401" s="270"/>
      <c r="M401" s="270"/>
      <c r="N401" s="270"/>
      <c r="O401" s="270"/>
      <c r="P401" s="270"/>
      <c r="Q401" s="270"/>
      <c r="R401" s="270"/>
      <c r="S401" s="270"/>
      <c r="T401" s="270"/>
      <c r="U401" s="270"/>
      <c r="V401" s="270"/>
      <c r="W401" s="270"/>
      <c r="X401" s="270"/>
      <c r="Y401" s="270"/>
      <c r="Z401" s="270"/>
    </row>
    <row r="402" ht="15.75" customHeight="1">
      <c r="A402" s="270"/>
      <c r="B402" s="270"/>
      <c r="C402" s="270"/>
      <c r="D402" s="270"/>
      <c r="E402" s="270"/>
      <c r="F402" s="270"/>
      <c r="G402" s="270"/>
      <c r="H402" s="270"/>
      <c r="I402" s="270"/>
      <c r="J402" s="270"/>
      <c r="K402" s="270"/>
      <c r="L402" s="270"/>
      <c r="M402" s="270"/>
      <c r="N402" s="270"/>
      <c r="O402" s="270"/>
      <c r="P402" s="270"/>
      <c r="Q402" s="270"/>
      <c r="R402" s="270"/>
      <c r="S402" s="270"/>
      <c r="T402" s="270"/>
      <c r="U402" s="270"/>
      <c r="V402" s="270"/>
      <c r="W402" s="270"/>
      <c r="X402" s="270"/>
      <c r="Y402" s="270"/>
      <c r="Z402" s="270"/>
    </row>
    <row r="403" ht="15.75" customHeight="1">
      <c r="A403" s="270"/>
      <c r="B403" s="270"/>
      <c r="C403" s="270"/>
      <c r="D403" s="270"/>
      <c r="E403" s="270"/>
      <c r="F403" s="270"/>
      <c r="G403" s="270"/>
      <c r="H403" s="270"/>
      <c r="I403" s="270"/>
      <c r="J403" s="270"/>
      <c r="K403" s="270"/>
      <c r="L403" s="270"/>
      <c r="M403" s="270"/>
      <c r="N403" s="270"/>
      <c r="O403" s="270"/>
      <c r="P403" s="270"/>
      <c r="Q403" s="270"/>
      <c r="R403" s="270"/>
      <c r="S403" s="270"/>
      <c r="T403" s="270"/>
      <c r="U403" s="270"/>
      <c r="V403" s="270"/>
      <c r="W403" s="270"/>
      <c r="X403" s="270"/>
      <c r="Y403" s="270"/>
      <c r="Z403" s="270"/>
    </row>
    <row r="404" ht="15.75" customHeight="1">
      <c r="A404" s="270"/>
      <c r="B404" s="270"/>
      <c r="C404" s="270"/>
      <c r="D404" s="270"/>
      <c r="E404" s="270"/>
      <c r="F404" s="270"/>
      <c r="G404" s="270"/>
      <c r="H404" s="270"/>
      <c r="I404" s="270"/>
      <c r="J404" s="270"/>
      <c r="K404" s="270"/>
      <c r="L404" s="270"/>
      <c r="M404" s="270"/>
      <c r="N404" s="270"/>
      <c r="O404" s="270"/>
      <c r="P404" s="270"/>
      <c r="Q404" s="270"/>
      <c r="R404" s="270"/>
      <c r="S404" s="270"/>
      <c r="T404" s="270"/>
      <c r="U404" s="270"/>
      <c r="V404" s="270"/>
      <c r="W404" s="270"/>
      <c r="X404" s="270"/>
      <c r="Y404" s="270"/>
      <c r="Z404" s="270"/>
    </row>
    <row r="405" ht="15.75" customHeight="1">
      <c r="A405" s="270"/>
      <c r="B405" s="270"/>
      <c r="C405" s="270"/>
      <c r="D405" s="270"/>
      <c r="E405" s="270"/>
      <c r="F405" s="270"/>
      <c r="G405" s="270"/>
      <c r="H405" s="270"/>
      <c r="I405" s="270"/>
      <c r="J405" s="270"/>
      <c r="K405" s="270"/>
      <c r="L405" s="270"/>
      <c r="M405" s="270"/>
      <c r="N405" s="270"/>
      <c r="O405" s="270"/>
      <c r="P405" s="270"/>
      <c r="Q405" s="270"/>
      <c r="R405" s="270"/>
      <c r="S405" s="270"/>
      <c r="T405" s="270"/>
      <c r="U405" s="270"/>
      <c r="V405" s="270"/>
      <c r="W405" s="270"/>
      <c r="X405" s="270"/>
      <c r="Y405" s="270"/>
      <c r="Z405" s="270"/>
    </row>
    <row r="406" ht="15.75" customHeight="1">
      <c r="A406" s="270"/>
      <c r="B406" s="270"/>
      <c r="C406" s="270"/>
      <c r="D406" s="270"/>
      <c r="E406" s="270"/>
      <c r="F406" s="270"/>
      <c r="G406" s="270"/>
      <c r="H406" s="270"/>
      <c r="I406" s="270"/>
      <c r="J406" s="270"/>
      <c r="K406" s="270"/>
      <c r="L406" s="270"/>
      <c r="M406" s="270"/>
      <c r="N406" s="270"/>
      <c r="O406" s="270"/>
      <c r="P406" s="270"/>
      <c r="Q406" s="270"/>
      <c r="R406" s="270"/>
      <c r="S406" s="270"/>
      <c r="T406" s="270"/>
      <c r="U406" s="270"/>
      <c r="V406" s="270"/>
      <c r="W406" s="270"/>
      <c r="X406" s="270"/>
      <c r="Y406" s="270"/>
      <c r="Z406" s="270"/>
    </row>
    <row r="407" ht="15.75" customHeight="1">
      <c r="A407" s="270"/>
      <c r="B407" s="270"/>
      <c r="C407" s="270"/>
      <c r="D407" s="270"/>
      <c r="E407" s="270"/>
      <c r="F407" s="270"/>
      <c r="G407" s="270"/>
      <c r="H407" s="270"/>
      <c r="I407" s="270"/>
      <c r="J407" s="270"/>
      <c r="K407" s="270"/>
      <c r="L407" s="270"/>
      <c r="M407" s="270"/>
      <c r="N407" s="270"/>
      <c r="O407" s="270"/>
      <c r="P407" s="270"/>
      <c r="Q407" s="270"/>
      <c r="R407" s="270"/>
      <c r="S407" s="270"/>
      <c r="T407" s="270"/>
      <c r="U407" s="270"/>
      <c r="V407" s="270"/>
      <c r="W407" s="270"/>
      <c r="X407" s="270"/>
      <c r="Y407" s="270"/>
      <c r="Z407" s="270"/>
    </row>
    <row r="408" ht="15.75" customHeight="1">
      <c r="A408" s="270"/>
      <c r="B408" s="270"/>
      <c r="C408" s="270"/>
      <c r="D408" s="270"/>
      <c r="E408" s="270"/>
      <c r="F408" s="270"/>
      <c r="G408" s="270"/>
      <c r="H408" s="270"/>
      <c r="I408" s="270"/>
      <c r="J408" s="270"/>
      <c r="K408" s="270"/>
      <c r="L408" s="270"/>
      <c r="M408" s="270"/>
      <c r="N408" s="270"/>
      <c r="O408" s="270"/>
      <c r="P408" s="270"/>
      <c r="Q408" s="270"/>
      <c r="R408" s="270"/>
      <c r="S408" s="270"/>
      <c r="T408" s="270"/>
      <c r="U408" s="270"/>
      <c r="V408" s="270"/>
      <c r="W408" s="270"/>
      <c r="X408" s="270"/>
      <c r="Y408" s="270"/>
      <c r="Z408" s="270"/>
    </row>
    <row r="409" ht="15.75" customHeight="1">
      <c r="A409" s="270"/>
      <c r="B409" s="270"/>
      <c r="C409" s="270"/>
      <c r="D409" s="270"/>
      <c r="E409" s="270"/>
      <c r="F409" s="270"/>
      <c r="G409" s="270"/>
      <c r="H409" s="270"/>
      <c r="I409" s="270"/>
      <c r="J409" s="270"/>
      <c r="K409" s="270"/>
      <c r="L409" s="270"/>
      <c r="M409" s="270"/>
      <c r="N409" s="270"/>
      <c r="O409" s="270"/>
      <c r="P409" s="270"/>
      <c r="Q409" s="270"/>
      <c r="R409" s="270"/>
      <c r="S409" s="270"/>
      <c r="T409" s="270"/>
      <c r="U409" s="270"/>
      <c r="V409" s="270"/>
      <c r="W409" s="270"/>
      <c r="X409" s="270"/>
      <c r="Y409" s="270"/>
      <c r="Z409" s="270"/>
    </row>
    <row r="410" ht="15.75" customHeight="1">
      <c r="A410" s="270"/>
      <c r="B410" s="270"/>
      <c r="C410" s="270"/>
      <c r="D410" s="270"/>
      <c r="E410" s="270"/>
      <c r="F410" s="270"/>
      <c r="G410" s="270"/>
      <c r="H410" s="270"/>
      <c r="I410" s="270"/>
      <c r="J410" s="270"/>
      <c r="K410" s="270"/>
      <c r="L410" s="270"/>
      <c r="M410" s="270"/>
      <c r="N410" s="270"/>
      <c r="O410" s="270"/>
      <c r="P410" s="270"/>
      <c r="Q410" s="270"/>
      <c r="R410" s="270"/>
      <c r="S410" s="270"/>
      <c r="T410" s="270"/>
      <c r="U410" s="270"/>
      <c r="V410" s="270"/>
      <c r="W410" s="270"/>
      <c r="X410" s="270"/>
      <c r="Y410" s="270"/>
      <c r="Z410" s="270"/>
    </row>
    <row r="411" ht="15.75" customHeight="1">
      <c r="A411" s="270"/>
      <c r="B411" s="270"/>
      <c r="C411" s="270"/>
      <c r="D411" s="270"/>
      <c r="E411" s="270"/>
      <c r="F411" s="270"/>
      <c r="G411" s="270"/>
      <c r="H411" s="270"/>
      <c r="I411" s="270"/>
      <c r="J411" s="270"/>
      <c r="K411" s="270"/>
      <c r="L411" s="270"/>
      <c r="M411" s="270"/>
      <c r="N411" s="270"/>
      <c r="O411" s="270"/>
      <c r="P411" s="270"/>
      <c r="Q411" s="270"/>
      <c r="R411" s="270"/>
      <c r="S411" s="270"/>
      <c r="T411" s="270"/>
      <c r="U411" s="270"/>
      <c r="V411" s="270"/>
      <c r="W411" s="270"/>
      <c r="X411" s="270"/>
      <c r="Y411" s="270"/>
      <c r="Z411" s="270"/>
    </row>
    <row r="412" ht="15.75" customHeight="1">
      <c r="A412" s="270"/>
      <c r="B412" s="270"/>
      <c r="C412" s="270"/>
      <c r="D412" s="270"/>
      <c r="E412" s="270"/>
      <c r="F412" s="270"/>
      <c r="G412" s="270"/>
      <c r="H412" s="270"/>
      <c r="I412" s="270"/>
      <c r="J412" s="270"/>
      <c r="K412" s="270"/>
      <c r="L412" s="270"/>
      <c r="M412" s="270"/>
      <c r="N412" s="270"/>
      <c r="O412" s="270"/>
      <c r="P412" s="270"/>
      <c r="Q412" s="270"/>
      <c r="R412" s="270"/>
      <c r="S412" s="270"/>
      <c r="T412" s="270"/>
      <c r="U412" s="270"/>
      <c r="V412" s="270"/>
      <c r="W412" s="270"/>
      <c r="X412" s="270"/>
      <c r="Y412" s="270"/>
      <c r="Z412" s="270"/>
    </row>
    <row r="413" ht="15.75" customHeight="1">
      <c r="A413" s="270"/>
      <c r="B413" s="270"/>
      <c r="C413" s="270"/>
      <c r="D413" s="270"/>
      <c r="E413" s="270"/>
      <c r="F413" s="270"/>
      <c r="G413" s="270"/>
      <c r="H413" s="270"/>
      <c r="I413" s="270"/>
      <c r="J413" s="270"/>
      <c r="K413" s="270"/>
      <c r="L413" s="270"/>
      <c r="M413" s="270"/>
      <c r="N413" s="270"/>
      <c r="O413" s="270"/>
      <c r="P413" s="270"/>
      <c r="Q413" s="270"/>
      <c r="R413" s="270"/>
      <c r="S413" s="270"/>
      <c r="T413" s="270"/>
      <c r="U413" s="270"/>
      <c r="V413" s="270"/>
      <c r="W413" s="270"/>
      <c r="X413" s="270"/>
      <c r="Y413" s="270"/>
      <c r="Z413" s="270"/>
    </row>
    <row r="414" ht="15.75" customHeight="1">
      <c r="A414" s="270"/>
      <c r="B414" s="270"/>
      <c r="C414" s="270"/>
      <c r="D414" s="270"/>
      <c r="E414" s="270"/>
      <c r="F414" s="270"/>
      <c r="G414" s="270"/>
      <c r="H414" s="270"/>
      <c r="I414" s="270"/>
      <c r="J414" s="270"/>
      <c r="K414" s="270"/>
      <c r="L414" s="270"/>
      <c r="M414" s="270"/>
      <c r="N414" s="270"/>
      <c r="O414" s="270"/>
      <c r="P414" s="270"/>
      <c r="Q414" s="270"/>
      <c r="R414" s="270"/>
      <c r="S414" s="270"/>
      <c r="T414" s="270"/>
      <c r="U414" s="270"/>
      <c r="V414" s="270"/>
      <c r="W414" s="270"/>
      <c r="X414" s="270"/>
      <c r="Y414" s="270"/>
      <c r="Z414" s="270"/>
    </row>
    <row r="415" ht="15.75" customHeight="1">
      <c r="A415" s="270"/>
      <c r="B415" s="270"/>
      <c r="C415" s="270"/>
      <c r="D415" s="270"/>
      <c r="E415" s="270"/>
      <c r="F415" s="270"/>
      <c r="G415" s="270"/>
      <c r="H415" s="270"/>
      <c r="I415" s="270"/>
      <c r="J415" s="270"/>
      <c r="K415" s="270"/>
      <c r="L415" s="270"/>
      <c r="M415" s="270"/>
      <c r="N415" s="270"/>
      <c r="O415" s="270"/>
      <c r="P415" s="270"/>
      <c r="Q415" s="270"/>
      <c r="R415" s="270"/>
      <c r="S415" s="270"/>
      <c r="T415" s="270"/>
      <c r="U415" s="270"/>
      <c r="V415" s="270"/>
      <c r="W415" s="270"/>
      <c r="X415" s="270"/>
      <c r="Y415" s="270"/>
      <c r="Z415" s="270"/>
    </row>
    <row r="416" ht="15.75" customHeight="1">
      <c r="A416" s="270"/>
      <c r="B416" s="270"/>
      <c r="C416" s="270"/>
      <c r="D416" s="270"/>
      <c r="E416" s="270"/>
      <c r="F416" s="270"/>
      <c r="G416" s="270"/>
      <c r="H416" s="270"/>
      <c r="I416" s="270"/>
      <c r="J416" s="270"/>
      <c r="K416" s="270"/>
      <c r="L416" s="270"/>
      <c r="M416" s="270"/>
      <c r="N416" s="270"/>
      <c r="O416" s="270"/>
      <c r="P416" s="270"/>
      <c r="Q416" s="270"/>
      <c r="R416" s="270"/>
      <c r="S416" s="270"/>
      <c r="T416" s="270"/>
      <c r="U416" s="270"/>
      <c r="V416" s="270"/>
      <c r="W416" s="270"/>
      <c r="X416" s="270"/>
      <c r="Y416" s="270"/>
      <c r="Z416" s="270"/>
    </row>
    <row r="417" ht="15.75" customHeight="1">
      <c r="A417" s="270"/>
      <c r="B417" s="270"/>
      <c r="C417" s="270"/>
      <c r="D417" s="270"/>
      <c r="E417" s="270"/>
      <c r="F417" s="270"/>
      <c r="G417" s="270"/>
      <c r="H417" s="270"/>
      <c r="I417" s="270"/>
      <c r="J417" s="270"/>
      <c r="K417" s="270"/>
      <c r="L417" s="270"/>
      <c r="M417" s="270"/>
      <c r="N417" s="270"/>
      <c r="O417" s="270"/>
      <c r="P417" s="270"/>
      <c r="Q417" s="270"/>
      <c r="R417" s="270"/>
      <c r="S417" s="270"/>
      <c r="T417" s="270"/>
      <c r="U417" s="270"/>
      <c r="V417" s="270"/>
      <c r="W417" s="270"/>
      <c r="X417" s="270"/>
      <c r="Y417" s="270"/>
      <c r="Z417" s="270"/>
    </row>
    <row r="418" ht="15.75" customHeight="1">
      <c r="A418" s="270"/>
      <c r="B418" s="270"/>
      <c r="C418" s="270"/>
      <c r="D418" s="270"/>
      <c r="E418" s="270"/>
      <c r="F418" s="270"/>
      <c r="G418" s="270"/>
      <c r="H418" s="270"/>
      <c r="I418" s="270"/>
      <c r="J418" s="270"/>
      <c r="K418" s="270"/>
      <c r="L418" s="270"/>
      <c r="M418" s="270"/>
      <c r="N418" s="270"/>
      <c r="O418" s="270"/>
      <c r="P418" s="270"/>
      <c r="Q418" s="270"/>
      <c r="R418" s="270"/>
      <c r="S418" s="270"/>
      <c r="T418" s="270"/>
      <c r="U418" s="270"/>
      <c r="V418" s="270"/>
      <c r="W418" s="270"/>
      <c r="X418" s="270"/>
      <c r="Y418" s="270"/>
      <c r="Z418" s="270"/>
    </row>
    <row r="419" ht="15.75" customHeight="1">
      <c r="A419" s="270"/>
      <c r="B419" s="270"/>
      <c r="C419" s="270"/>
      <c r="D419" s="270"/>
      <c r="E419" s="270"/>
      <c r="F419" s="270"/>
      <c r="G419" s="270"/>
      <c r="H419" s="270"/>
      <c r="I419" s="270"/>
      <c r="J419" s="270"/>
      <c r="K419" s="270"/>
      <c r="L419" s="270"/>
      <c r="M419" s="270"/>
      <c r="N419" s="270"/>
      <c r="O419" s="270"/>
      <c r="P419" s="270"/>
      <c r="Q419" s="270"/>
      <c r="R419" s="270"/>
      <c r="S419" s="270"/>
      <c r="T419" s="270"/>
      <c r="U419" s="270"/>
      <c r="V419" s="270"/>
      <c r="W419" s="270"/>
      <c r="X419" s="270"/>
      <c r="Y419" s="270"/>
      <c r="Z419" s="270"/>
    </row>
    <row r="420" ht="15.75" customHeight="1">
      <c r="A420" s="270"/>
      <c r="B420" s="270"/>
      <c r="C420" s="270"/>
      <c r="D420" s="270"/>
      <c r="E420" s="270"/>
      <c r="F420" s="270"/>
      <c r="G420" s="270"/>
      <c r="H420" s="270"/>
      <c r="I420" s="270"/>
      <c r="J420" s="270"/>
      <c r="K420" s="270"/>
      <c r="L420" s="270"/>
      <c r="M420" s="270"/>
      <c r="N420" s="270"/>
      <c r="O420" s="270"/>
      <c r="P420" s="270"/>
      <c r="Q420" s="270"/>
      <c r="R420" s="270"/>
      <c r="S420" s="270"/>
      <c r="T420" s="270"/>
      <c r="U420" s="270"/>
      <c r="V420" s="270"/>
      <c r="W420" s="270"/>
      <c r="X420" s="270"/>
      <c r="Y420" s="270"/>
      <c r="Z420" s="270"/>
    </row>
    <row r="421" ht="15.75" customHeight="1">
      <c r="A421" s="270"/>
      <c r="B421" s="270"/>
      <c r="C421" s="270"/>
      <c r="D421" s="270"/>
      <c r="E421" s="270"/>
      <c r="F421" s="270"/>
      <c r="G421" s="270"/>
      <c r="H421" s="270"/>
      <c r="I421" s="270"/>
      <c r="J421" s="270"/>
      <c r="K421" s="270"/>
      <c r="L421" s="270"/>
      <c r="M421" s="270"/>
      <c r="N421" s="270"/>
      <c r="O421" s="270"/>
      <c r="P421" s="270"/>
      <c r="Q421" s="270"/>
      <c r="R421" s="270"/>
      <c r="S421" s="270"/>
      <c r="T421" s="270"/>
      <c r="U421" s="270"/>
      <c r="V421" s="270"/>
      <c r="W421" s="270"/>
      <c r="X421" s="270"/>
      <c r="Y421" s="270"/>
      <c r="Z421" s="270"/>
    </row>
    <row r="422" ht="15.75" customHeight="1">
      <c r="A422" s="270"/>
      <c r="B422" s="270"/>
      <c r="C422" s="270"/>
      <c r="D422" s="270"/>
      <c r="E422" s="270"/>
      <c r="F422" s="270"/>
      <c r="G422" s="270"/>
      <c r="H422" s="270"/>
      <c r="I422" s="270"/>
      <c r="J422" s="270"/>
      <c r="K422" s="270"/>
      <c r="L422" s="270"/>
      <c r="M422" s="270"/>
      <c r="N422" s="270"/>
      <c r="O422" s="270"/>
      <c r="P422" s="270"/>
      <c r="Q422" s="270"/>
      <c r="R422" s="270"/>
      <c r="S422" s="270"/>
      <c r="T422" s="270"/>
      <c r="U422" s="270"/>
      <c r="V422" s="270"/>
      <c r="W422" s="270"/>
      <c r="X422" s="270"/>
      <c r="Y422" s="270"/>
      <c r="Z422" s="270"/>
    </row>
    <row r="423" ht="15.75" customHeight="1">
      <c r="A423" s="270"/>
      <c r="B423" s="270"/>
      <c r="C423" s="270"/>
      <c r="D423" s="270"/>
      <c r="E423" s="270"/>
      <c r="F423" s="270"/>
      <c r="G423" s="270"/>
      <c r="H423" s="270"/>
      <c r="I423" s="270"/>
      <c r="J423" s="270"/>
      <c r="K423" s="270"/>
      <c r="L423" s="270"/>
      <c r="M423" s="270"/>
      <c r="N423" s="270"/>
      <c r="O423" s="270"/>
      <c r="P423" s="270"/>
      <c r="Q423" s="270"/>
      <c r="R423" s="270"/>
      <c r="S423" s="270"/>
      <c r="T423" s="270"/>
      <c r="U423" s="270"/>
      <c r="V423" s="270"/>
      <c r="W423" s="270"/>
      <c r="X423" s="270"/>
      <c r="Y423" s="270"/>
      <c r="Z423" s="270"/>
    </row>
    <row r="424" ht="15.75" customHeight="1">
      <c r="A424" s="270"/>
      <c r="B424" s="270"/>
      <c r="C424" s="270"/>
      <c r="D424" s="270"/>
      <c r="E424" s="270"/>
      <c r="F424" s="270"/>
      <c r="G424" s="270"/>
      <c r="H424" s="270"/>
      <c r="I424" s="270"/>
      <c r="J424" s="270"/>
      <c r="K424" s="270"/>
      <c r="L424" s="270"/>
      <c r="M424" s="270"/>
      <c r="N424" s="270"/>
      <c r="O424" s="270"/>
      <c r="P424" s="270"/>
      <c r="Q424" s="270"/>
      <c r="R424" s="270"/>
      <c r="S424" s="270"/>
      <c r="T424" s="270"/>
      <c r="U424" s="270"/>
      <c r="V424" s="270"/>
      <c r="W424" s="270"/>
      <c r="X424" s="270"/>
      <c r="Y424" s="270"/>
      <c r="Z424" s="270"/>
    </row>
    <row r="425" ht="15.75" customHeight="1">
      <c r="A425" s="270"/>
      <c r="B425" s="270"/>
      <c r="C425" s="270"/>
      <c r="D425" s="270"/>
      <c r="E425" s="270"/>
      <c r="F425" s="270"/>
      <c r="G425" s="270"/>
      <c r="H425" s="270"/>
      <c r="I425" s="270"/>
      <c r="J425" s="270"/>
      <c r="K425" s="270"/>
      <c r="L425" s="270"/>
      <c r="M425" s="270"/>
      <c r="N425" s="270"/>
      <c r="O425" s="270"/>
      <c r="P425" s="270"/>
      <c r="Q425" s="270"/>
      <c r="R425" s="270"/>
      <c r="S425" s="270"/>
      <c r="T425" s="270"/>
      <c r="U425" s="270"/>
      <c r="V425" s="270"/>
      <c r="W425" s="270"/>
      <c r="X425" s="270"/>
      <c r="Y425" s="270"/>
      <c r="Z425" s="270"/>
    </row>
    <row r="426" ht="15.75" customHeight="1">
      <c r="A426" s="270"/>
      <c r="B426" s="270"/>
      <c r="C426" s="270"/>
      <c r="D426" s="270"/>
      <c r="E426" s="270"/>
      <c r="F426" s="270"/>
      <c r="G426" s="270"/>
      <c r="H426" s="270"/>
      <c r="I426" s="270"/>
      <c r="J426" s="270"/>
      <c r="K426" s="270"/>
      <c r="L426" s="270"/>
      <c r="M426" s="270"/>
      <c r="N426" s="270"/>
      <c r="O426" s="270"/>
      <c r="P426" s="270"/>
      <c r="Q426" s="270"/>
      <c r="R426" s="270"/>
      <c r="S426" s="270"/>
      <c r="T426" s="270"/>
      <c r="U426" s="270"/>
      <c r="V426" s="270"/>
      <c r="W426" s="270"/>
      <c r="X426" s="270"/>
      <c r="Y426" s="270"/>
      <c r="Z426" s="270"/>
    </row>
    <row r="427" ht="15.75" customHeight="1">
      <c r="A427" s="270"/>
      <c r="B427" s="270"/>
      <c r="C427" s="270"/>
      <c r="D427" s="270"/>
      <c r="E427" s="270"/>
      <c r="F427" s="270"/>
      <c r="G427" s="270"/>
      <c r="H427" s="270"/>
      <c r="I427" s="270"/>
      <c r="J427" s="270"/>
      <c r="K427" s="270"/>
      <c r="L427" s="270"/>
      <c r="M427" s="270"/>
      <c r="N427" s="270"/>
      <c r="O427" s="270"/>
      <c r="P427" s="270"/>
      <c r="Q427" s="270"/>
      <c r="R427" s="270"/>
      <c r="S427" s="270"/>
      <c r="T427" s="270"/>
      <c r="U427" s="270"/>
      <c r="V427" s="270"/>
      <c r="W427" s="270"/>
      <c r="X427" s="270"/>
      <c r="Y427" s="270"/>
      <c r="Z427" s="270"/>
    </row>
    <row r="428" ht="15.75" customHeight="1">
      <c r="A428" s="270"/>
      <c r="B428" s="270"/>
      <c r="C428" s="270"/>
      <c r="D428" s="270"/>
      <c r="E428" s="270"/>
      <c r="F428" s="270"/>
      <c r="G428" s="270"/>
      <c r="H428" s="270"/>
      <c r="I428" s="270"/>
      <c r="J428" s="270"/>
      <c r="K428" s="270"/>
      <c r="L428" s="270"/>
      <c r="M428" s="270"/>
      <c r="N428" s="270"/>
      <c r="O428" s="270"/>
      <c r="P428" s="270"/>
      <c r="Q428" s="270"/>
      <c r="R428" s="270"/>
      <c r="S428" s="270"/>
      <c r="T428" s="270"/>
      <c r="U428" s="270"/>
      <c r="V428" s="270"/>
      <c r="W428" s="270"/>
      <c r="X428" s="270"/>
      <c r="Y428" s="270"/>
      <c r="Z428" s="270"/>
    </row>
    <row r="429" ht="15.75" customHeight="1">
      <c r="A429" s="270"/>
      <c r="B429" s="270"/>
      <c r="C429" s="270"/>
      <c r="D429" s="270"/>
      <c r="E429" s="270"/>
      <c r="F429" s="270"/>
      <c r="G429" s="270"/>
      <c r="H429" s="270"/>
      <c r="I429" s="270"/>
      <c r="J429" s="270"/>
      <c r="K429" s="270"/>
      <c r="L429" s="270"/>
      <c r="M429" s="270"/>
      <c r="N429" s="270"/>
      <c r="O429" s="270"/>
      <c r="P429" s="270"/>
      <c r="Q429" s="270"/>
      <c r="R429" s="270"/>
      <c r="S429" s="270"/>
      <c r="T429" s="270"/>
      <c r="U429" s="270"/>
      <c r="V429" s="270"/>
      <c r="W429" s="270"/>
      <c r="X429" s="270"/>
      <c r="Y429" s="270"/>
      <c r="Z429" s="270"/>
    </row>
    <row r="430" ht="15.75" customHeight="1">
      <c r="A430" s="270"/>
      <c r="B430" s="270"/>
      <c r="C430" s="270"/>
      <c r="D430" s="270"/>
      <c r="E430" s="270"/>
      <c r="F430" s="270"/>
      <c r="G430" s="270"/>
      <c r="H430" s="270"/>
      <c r="I430" s="270"/>
      <c r="J430" s="270"/>
      <c r="K430" s="270"/>
      <c r="L430" s="270"/>
      <c r="M430" s="270"/>
      <c r="N430" s="270"/>
      <c r="O430" s="270"/>
      <c r="P430" s="270"/>
      <c r="Q430" s="270"/>
      <c r="R430" s="270"/>
      <c r="S430" s="270"/>
      <c r="T430" s="270"/>
      <c r="U430" s="270"/>
      <c r="V430" s="270"/>
      <c r="W430" s="270"/>
      <c r="X430" s="270"/>
      <c r="Y430" s="270"/>
      <c r="Z430" s="270"/>
    </row>
    <row r="431" ht="15.75" customHeight="1">
      <c r="A431" s="270"/>
      <c r="B431" s="270"/>
      <c r="C431" s="270"/>
      <c r="D431" s="270"/>
      <c r="E431" s="270"/>
      <c r="F431" s="270"/>
      <c r="G431" s="270"/>
      <c r="H431" s="270"/>
      <c r="I431" s="270"/>
      <c r="J431" s="270"/>
      <c r="K431" s="270"/>
      <c r="L431" s="270"/>
      <c r="M431" s="270"/>
      <c r="N431" s="270"/>
      <c r="O431" s="270"/>
      <c r="P431" s="270"/>
      <c r="Q431" s="270"/>
      <c r="R431" s="270"/>
      <c r="S431" s="270"/>
      <c r="T431" s="270"/>
      <c r="U431" s="270"/>
      <c r="V431" s="270"/>
      <c r="W431" s="270"/>
      <c r="X431" s="270"/>
      <c r="Y431" s="270"/>
      <c r="Z431" s="270"/>
    </row>
    <row r="432" ht="15.75" customHeight="1">
      <c r="A432" s="270"/>
      <c r="B432" s="270"/>
      <c r="C432" s="270"/>
      <c r="D432" s="270"/>
      <c r="E432" s="270"/>
      <c r="F432" s="270"/>
      <c r="G432" s="270"/>
      <c r="H432" s="270"/>
      <c r="I432" s="270"/>
      <c r="J432" s="270"/>
      <c r="K432" s="270"/>
      <c r="L432" s="270"/>
      <c r="M432" s="270"/>
      <c r="N432" s="270"/>
      <c r="O432" s="270"/>
      <c r="P432" s="270"/>
      <c r="Q432" s="270"/>
      <c r="R432" s="270"/>
      <c r="S432" s="270"/>
      <c r="T432" s="270"/>
      <c r="U432" s="270"/>
      <c r="V432" s="270"/>
      <c r="W432" s="270"/>
      <c r="X432" s="270"/>
      <c r="Y432" s="270"/>
      <c r="Z432" s="270"/>
    </row>
    <row r="433" ht="15.75" customHeight="1">
      <c r="A433" s="270"/>
      <c r="B433" s="270"/>
      <c r="C433" s="270"/>
      <c r="D433" s="270"/>
      <c r="E433" s="270"/>
      <c r="F433" s="270"/>
      <c r="G433" s="270"/>
      <c r="H433" s="270"/>
      <c r="I433" s="270"/>
      <c r="J433" s="270"/>
      <c r="K433" s="270"/>
      <c r="L433" s="270"/>
      <c r="M433" s="270"/>
      <c r="N433" s="270"/>
      <c r="O433" s="270"/>
      <c r="P433" s="270"/>
      <c r="Q433" s="270"/>
      <c r="R433" s="270"/>
      <c r="S433" s="270"/>
      <c r="T433" s="270"/>
      <c r="U433" s="270"/>
      <c r="V433" s="270"/>
      <c r="W433" s="270"/>
      <c r="X433" s="270"/>
      <c r="Y433" s="270"/>
      <c r="Z433" s="270"/>
    </row>
    <row r="434" ht="15.75" customHeight="1">
      <c r="A434" s="270"/>
      <c r="B434" s="270"/>
      <c r="C434" s="270"/>
      <c r="D434" s="270"/>
      <c r="E434" s="270"/>
      <c r="F434" s="270"/>
      <c r="G434" s="270"/>
      <c r="H434" s="270"/>
      <c r="I434" s="270"/>
      <c r="J434" s="270"/>
      <c r="K434" s="270"/>
      <c r="L434" s="270"/>
      <c r="M434" s="270"/>
      <c r="N434" s="270"/>
      <c r="O434" s="270"/>
      <c r="P434" s="270"/>
      <c r="Q434" s="270"/>
      <c r="R434" s="270"/>
      <c r="S434" s="270"/>
      <c r="T434" s="270"/>
      <c r="U434" s="270"/>
      <c r="V434" s="270"/>
      <c r="W434" s="270"/>
      <c r="X434" s="270"/>
      <c r="Y434" s="270"/>
      <c r="Z434" s="270"/>
    </row>
    <row r="435" ht="15.75" customHeight="1">
      <c r="A435" s="270"/>
      <c r="B435" s="270"/>
      <c r="C435" s="270"/>
      <c r="D435" s="270"/>
      <c r="E435" s="270"/>
      <c r="F435" s="270"/>
      <c r="G435" s="270"/>
      <c r="H435" s="270"/>
      <c r="I435" s="270"/>
      <c r="J435" s="270"/>
      <c r="K435" s="270"/>
      <c r="L435" s="270"/>
      <c r="M435" s="270"/>
      <c r="N435" s="270"/>
      <c r="O435" s="270"/>
      <c r="P435" s="270"/>
      <c r="Q435" s="270"/>
      <c r="R435" s="270"/>
      <c r="S435" s="270"/>
      <c r="T435" s="270"/>
      <c r="U435" s="270"/>
      <c r="V435" s="270"/>
      <c r="W435" s="270"/>
      <c r="X435" s="270"/>
      <c r="Y435" s="270"/>
      <c r="Z435" s="270"/>
    </row>
    <row r="436" ht="15.75" customHeight="1">
      <c r="A436" s="270"/>
      <c r="B436" s="270"/>
      <c r="C436" s="270"/>
      <c r="D436" s="270"/>
      <c r="E436" s="270"/>
      <c r="F436" s="270"/>
      <c r="G436" s="270"/>
      <c r="H436" s="270"/>
      <c r="I436" s="270"/>
      <c r="J436" s="270"/>
      <c r="K436" s="270"/>
      <c r="L436" s="270"/>
      <c r="M436" s="270"/>
      <c r="N436" s="270"/>
      <c r="O436" s="270"/>
      <c r="P436" s="270"/>
      <c r="Q436" s="270"/>
      <c r="R436" s="270"/>
      <c r="S436" s="270"/>
      <c r="T436" s="270"/>
      <c r="U436" s="270"/>
      <c r="V436" s="270"/>
      <c r="W436" s="270"/>
      <c r="X436" s="270"/>
      <c r="Y436" s="270"/>
      <c r="Z436" s="270"/>
    </row>
    <row r="437" ht="15.75" customHeight="1">
      <c r="A437" s="270"/>
      <c r="B437" s="270"/>
      <c r="C437" s="270"/>
      <c r="D437" s="270"/>
      <c r="E437" s="270"/>
      <c r="F437" s="270"/>
      <c r="G437" s="270"/>
      <c r="H437" s="270"/>
      <c r="I437" s="270"/>
      <c r="J437" s="270"/>
      <c r="K437" s="270"/>
      <c r="L437" s="270"/>
      <c r="M437" s="270"/>
      <c r="N437" s="270"/>
      <c r="O437" s="270"/>
      <c r="P437" s="270"/>
      <c r="Q437" s="270"/>
      <c r="R437" s="270"/>
      <c r="S437" s="270"/>
      <c r="T437" s="270"/>
      <c r="U437" s="270"/>
      <c r="V437" s="270"/>
      <c r="W437" s="270"/>
      <c r="X437" s="270"/>
      <c r="Y437" s="270"/>
      <c r="Z437" s="270"/>
    </row>
    <row r="438" ht="15.75" customHeight="1">
      <c r="A438" s="270"/>
      <c r="B438" s="270"/>
      <c r="C438" s="270"/>
      <c r="D438" s="270"/>
      <c r="E438" s="270"/>
      <c r="F438" s="270"/>
      <c r="G438" s="270"/>
      <c r="H438" s="270"/>
      <c r="I438" s="270"/>
      <c r="J438" s="270"/>
      <c r="K438" s="270"/>
      <c r="L438" s="270"/>
      <c r="M438" s="270"/>
      <c r="N438" s="270"/>
      <c r="O438" s="270"/>
      <c r="P438" s="270"/>
      <c r="Q438" s="270"/>
      <c r="R438" s="270"/>
      <c r="S438" s="270"/>
      <c r="T438" s="270"/>
      <c r="U438" s="270"/>
      <c r="V438" s="270"/>
      <c r="W438" s="270"/>
      <c r="X438" s="270"/>
      <c r="Y438" s="270"/>
      <c r="Z438" s="270"/>
    </row>
    <row r="439" ht="15.75" customHeight="1">
      <c r="A439" s="270"/>
      <c r="B439" s="270"/>
      <c r="C439" s="270"/>
      <c r="D439" s="270"/>
      <c r="E439" s="270"/>
      <c r="F439" s="270"/>
      <c r="G439" s="270"/>
      <c r="H439" s="270"/>
      <c r="I439" s="270"/>
      <c r="J439" s="270"/>
      <c r="K439" s="270"/>
      <c r="L439" s="270"/>
      <c r="M439" s="270"/>
      <c r="N439" s="270"/>
      <c r="O439" s="270"/>
      <c r="P439" s="270"/>
      <c r="Q439" s="270"/>
      <c r="R439" s="270"/>
      <c r="S439" s="270"/>
      <c r="T439" s="270"/>
      <c r="U439" s="270"/>
      <c r="V439" s="270"/>
      <c r="W439" s="270"/>
      <c r="X439" s="270"/>
      <c r="Y439" s="270"/>
      <c r="Z439" s="270"/>
    </row>
    <row r="440" ht="15.75" customHeight="1">
      <c r="A440" s="270"/>
      <c r="B440" s="270"/>
      <c r="C440" s="270"/>
      <c r="D440" s="270"/>
      <c r="E440" s="270"/>
      <c r="F440" s="270"/>
      <c r="G440" s="270"/>
      <c r="H440" s="270"/>
      <c r="I440" s="270"/>
      <c r="J440" s="270"/>
      <c r="K440" s="270"/>
      <c r="L440" s="270"/>
      <c r="M440" s="270"/>
      <c r="N440" s="270"/>
      <c r="O440" s="270"/>
      <c r="P440" s="270"/>
      <c r="Q440" s="270"/>
      <c r="R440" s="270"/>
      <c r="S440" s="270"/>
      <c r="T440" s="270"/>
      <c r="U440" s="270"/>
      <c r="V440" s="270"/>
      <c r="W440" s="270"/>
      <c r="X440" s="270"/>
      <c r="Y440" s="270"/>
      <c r="Z440" s="270"/>
    </row>
    <row r="441" ht="15.75" customHeight="1">
      <c r="A441" s="270"/>
      <c r="B441" s="270"/>
      <c r="C441" s="270"/>
      <c r="D441" s="270"/>
      <c r="E441" s="270"/>
      <c r="F441" s="270"/>
      <c r="G441" s="270"/>
      <c r="H441" s="270"/>
      <c r="I441" s="270"/>
      <c r="J441" s="270"/>
      <c r="K441" s="270"/>
      <c r="L441" s="270"/>
      <c r="M441" s="270"/>
      <c r="N441" s="270"/>
      <c r="O441" s="270"/>
      <c r="P441" s="270"/>
      <c r="Q441" s="270"/>
      <c r="R441" s="270"/>
      <c r="S441" s="270"/>
      <c r="T441" s="270"/>
      <c r="U441" s="270"/>
      <c r="V441" s="270"/>
      <c r="W441" s="270"/>
      <c r="X441" s="270"/>
      <c r="Y441" s="270"/>
      <c r="Z441" s="270"/>
    </row>
    <row r="442" ht="15.75" customHeight="1">
      <c r="A442" s="270"/>
      <c r="B442" s="270"/>
      <c r="C442" s="270"/>
      <c r="D442" s="270"/>
      <c r="E442" s="270"/>
      <c r="F442" s="270"/>
      <c r="G442" s="270"/>
      <c r="H442" s="270"/>
      <c r="I442" s="270"/>
      <c r="J442" s="270"/>
      <c r="K442" s="270"/>
      <c r="L442" s="270"/>
      <c r="M442" s="270"/>
      <c r="N442" s="270"/>
      <c r="O442" s="270"/>
      <c r="P442" s="270"/>
      <c r="Q442" s="270"/>
      <c r="R442" s="270"/>
      <c r="S442" s="270"/>
      <c r="T442" s="270"/>
      <c r="U442" s="270"/>
      <c r="V442" s="270"/>
      <c r="W442" s="270"/>
      <c r="X442" s="270"/>
      <c r="Y442" s="270"/>
      <c r="Z442" s="270"/>
    </row>
    <row r="443" ht="15.75" customHeight="1">
      <c r="A443" s="270"/>
      <c r="B443" s="270"/>
      <c r="C443" s="270"/>
      <c r="D443" s="270"/>
      <c r="E443" s="270"/>
      <c r="F443" s="270"/>
      <c r="G443" s="270"/>
      <c r="H443" s="270"/>
      <c r="I443" s="270"/>
      <c r="J443" s="270"/>
      <c r="K443" s="270"/>
      <c r="L443" s="270"/>
      <c r="M443" s="270"/>
      <c r="N443" s="270"/>
      <c r="O443" s="270"/>
      <c r="P443" s="270"/>
      <c r="Q443" s="270"/>
      <c r="R443" s="270"/>
      <c r="S443" s="270"/>
      <c r="T443" s="270"/>
      <c r="U443" s="270"/>
      <c r="V443" s="270"/>
      <c r="W443" s="270"/>
      <c r="X443" s="270"/>
      <c r="Y443" s="270"/>
      <c r="Z443" s="270"/>
    </row>
    <row r="444" ht="15.75" customHeight="1">
      <c r="A444" s="270"/>
      <c r="B444" s="270"/>
      <c r="C444" s="270"/>
      <c r="D444" s="270"/>
      <c r="E444" s="270"/>
      <c r="F444" s="270"/>
      <c r="G444" s="270"/>
      <c r="H444" s="270"/>
      <c r="I444" s="270"/>
      <c r="J444" s="270"/>
      <c r="K444" s="270"/>
      <c r="L444" s="270"/>
      <c r="M444" s="270"/>
      <c r="N444" s="270"/>
      <c r="O444" s="270"/>
      <c r="P444" s="270"/>
      <c r="Q444" s="270"/>
      <c r="R444" s="270"/>
      <c r="S444" s="270"/>
      <c r="T444" s="270"/>
      <c r="U444" s="270"/>
      <c r="V444" s="270"/>
      <c r="W444" s="270"/>
      <c r="X444" s="270"/>
      <c r="Y444" s="270"/>
      <c r="Z444" s="270"/>
    </row>
    <row r="445" ht="15.75" customHeight="1">
      <c r="A445" s="270"/>
      <c r="B445" s="270"/>
      <c r="C445" s="270"/>
      <c r="D445" s="270"/>
      <c r="E445" s="270"/>
      <c r="F445" s="270"/>
      <c r="G445" s="270"/>
      <c r="H445" s="270"/>
      <c r="I445" s="270"/>
      <c r="J445" s="270"/>
      <c r="K445" s="270"/>
      <c r="L445" s="270"/>
      <c r="M445" s="270"/>
      <c r="N445" s="270"/>
      <c r="O445" s="270"/>
      <c r="P445" s="270"/>
      <c r="Q445" s="270"/>
      <c r="R445" s="270"/>
      <c r="S445" s="270"/>
      <c r="T445" s="270"/>
      <c r="U445" s="270"/>
      <c r="V445" s="270"/>
      <c r="W445" s="270"/>
      <c r="X445" s="270"/>
      <c r="Y445" s="270"/>
      <c r="Z445" s="270"/>
    </row>
    <row r="446" ht="15.75" customHeight="1">
      <c r="A446" s="270"/>
      <c r="B446" s="270"/>
      <c r="C446" s="270"/>
      <c r="D446" s="270"/>
      <c r="E446" s="270"/>
      <c r="F446" s="270"/>
      <c r="G446" s="270"/>
      <c r="H446" s="270"/>
      <c r="I446" s="270"/>
      <c r="J446" s="270"/>
      <c r="K446" s="270"/>
      <c r="L446" s="270"/>
      <c r="M446" s="270"/>
      <c r="N446" s="270"/>
      <c r="O446" s="270"/>
      <c r="P446" s="270"/>
      <c r="Q446" s="270"/>
      <c r="R446" s="270"/>
      <c r="S446" s="270"/>
      <c r="T446" s="270"/>
      <c r="U446" s="270"/>
      <c r="V446" s="270"/>
      <c r="W446" s="270"/>
      <c r="X446" s="270"/>
      <c r="Y446" s="270"/>
      <c r="Z446" s="270"/>
    </row>
    <row r="447" ht="15.75" customHeight="1">
      <c r="A447" s="270"/>
      <c r="B447" s="270"/>
      <c r="C447" s="270"/>
      <c r="D447" s="270"/>
      <c r="E447" s="270"/>
      <c r="F447" s="270"/>
      <c r="G447" s="270"/>
      <c r="H447" s="270"/>
      <c r="I447" s="270"/>
      <c r="J447" s="270"/>
      <c r="K447" s="270"/>
      <c r="L447" s="270"/>
      <c r="M447" s="270"/>
      <c r="N447" s="270"/>
      <c r="O447" s="270"/>
      <c r="P447" s="270"/>
      <c r="Q447" s="270"/>
      <c r="R447" s="270"/>
      <c r="S447" s="270"/>
      <c r="T447" s="270"/>
      <c r="U447" s="270"/>
      <c r="V447" s="270"/>
      <c r="W447" s="270"/>
      <c r="X447" s="270"/>
      <c r="Y447" s="270"/>
      <c r="Z447" s="270"/>
    </row>
    <row r="448" ht="15.75" customHeight="1">
      <c r="A448" s="270"/>
      <c r="B448" s="270"/>
      <c r="C448" s="270"/>
      <c r="D448" s="270"/>
      <c r="E448" s="270"/>
      <c r="F448" s="270"/>
      <c r="G448" s="270"/>
      <c r="H448" s="270"/>
      <c r="I448" s="270"/>
      <c r="J448" s="270"/>
      <c r="K448" s="270"/>
      <c r="L448" s="270"/>
      <c r="M448" s="270"/>
      <c r="N448" s="270"/>
      <c r="O448" s="270"/>
      <c r="P448" s="270"/>
      <c r="Q448" s="270"/>
      <c r="R448" s="270"/>
      <c r="S448" s="270"/>
      <c r="T448" s="270"/>
      <c r="U448" s="270"/>
      <c r="V448" s="270"/>
      <c r="W448" s="270"/>
      <c r="X448" s="270"/>
      <c r="Y448" s="270"/>
      <c r="Z448" s="270"/>
    </row>
    <row r="449" ht="15.75" customHeight="1">
      <c r="A449" s="270"/>
      <c r="B449" s="270"/>
      <c r="C449" s="270"/>
      <c r="D449" s="270"/>
      <c r="E449" s="270"/>
      <c r="F449" s="270"/>
      <c r="G449" s="270"/>
      <c r="H449" s="270"/>
      <c r="I449" s="270"/>
      <c r="J449" s="270"/>
      <c r="K449" s="270"/>
      <c r="L449" s="270"/>
      <c r="M449" s="270"/>
      <c r="N449" s="270"/>
      <c r="O449" s="270"/>
      <c r="P449" s="270"/>
      <c r="Q449" s="270"/>
      <c r="R449" s="270"/>
      <c r="S449" s="270"/>
      <c r="T449" s="270"/>
      <c r="U449" s="270"/>
      <c r="V449" s="270"/>
      <c r="W449" s="270"/>
      <c r="X449" s="270"/>
      <c r="Y449" s="270"/>
      <c r="Z449" s="270"/>
    </row>
    <row r="450" ht="15.75" customHeight="1">
      <c r="A450" s="270"/>
      <c r="B450" s="270"/>
      <c r="C450" s="270"/>
      <c r="D450" s="270"/>
      <c r="E450" s="270"/>
      <c r="F450" s="270"/>
      <c r="G450" s="270"/>
      <c r="H450" s="270"/>
      <c r="I450" s="270"/>
      <c r="J450" s="270"/>
      <c r="K450" s="270"/>
      <c r="L450" s="270"/>
      <c r="M450" s="270"/>
      <c r="N450" s="270"/>
      <c r="O450" s="270"/>
      <c r="P450" s="270"/>
      <c r="Q450" s="270"/>
      <c r="R450" s="270"/>
      <c r="S450" s="270"/>
      <c r="T450" s="270"/>
      <c r="U450" s="270"/>
      <c r="V450" s="270"/>
      <c r="W450" s="270"/>
      <c r="X450" s="270"/>
      <c r="Y450" s="270"/>
      <c r="Z450" s="270"/>
    </row>
    <row r="451" ht="15.75" customHeight="1">
      <c r="A451" s="270"/>
      <c r="B451" s="270"/>
      <c r="C451" s="270"/>
      <c r="D451" s="270"/>
      <c r="E451" s="270"/>
      <c r="F451" s="270"/>
      <c r="G451" s="270"/>
      <c r="H451" s="270"/>
      <c r="I451" s="270"/>
      <c r="J451" s="270"/>
      <c r="K451" s="270"/>
      <c r="L451" s="270"/>
      <c r="M451" s="270"/>
      <c r="N451" s="270"/>
      <c r="O451" s="270"/>
      <c r="P451" s="270"/>
      <c r="Q451" s="270"/>
      <c r="R451" s="270"/>
      <c r="S451" s="270"/>
      <c r="T451" s="270"/>
      <c r="U451" s="270"/>
      <c r="V451" s="270"/>
      <c r="W451" s="270"/>
      <c r="X451" s="270"/>
      <c r="Y451" s="270"/>
      <c r="Z451" s="270"/>
    </row>
    <row r="452" ht="15.75" customHeight="1">
      <c r="A452" s="270"/>
      <c r="B452" s="270"/>
      <c r="C452" s="270"/>
      <c r="D452" s="270"/>
      <c r="E452" s="270"/>
      <c r="F452" s="270"/>
      <c r="G452" s="270"/>
      <c r="H452" s="270"/>
      <c r="I452" s="270"/>
      <c r="J452" s="270"/>
      <c r="K452" s="270"/>
      <c r="L452" s="270"/>
      <c r="M452" s="270"/>
      <c r="N452" s="270"/>
      <c r="O452" s="270"/>
      <c r="P452" s="270"/>
      <c r="Q452" s="270"/>
      <c r="R452" s="270"/>
      <c r="S452" s="270"/>
      <c r="T452" s="270"/>
      <c r="U452" s="270"/>
      <c r="V452" s="270"/>
      <c r="W452" s="270"/>
      <c r="X452" s="270"/>
      <c r="Y452" s="270"/>
      <c r="Z452" s="270"/>
    </row>
    <row r="453" ht="15.75" customHeight="1">
      <c r="A453" s="270"/>
      <c r="B453" s="270"/>
      <c r="C453" s="270"/>
      <c r="D453" s="270"/>
      <c r="E453" s="270"/>
      <c r="F453" s="270"/>
      <c r="G453" s="270"/>
      <c r="H453" s="270"/>
      <c r="I453" s="270"/>
      <c r="J453" s="270"/>
      <c r="K453" s="270"/>
      <c r="L453" s="270"/>
      <c r="M453" s="270"/>
      <c r="N453" s="270"/>
      <c r="O453" s="270"/>
      <c r="P453" s="270"/>
      <c r="Q453" s="270"/>
      <c r="R453" s="270"/>
      <c r="S453" s="270"/>
      <c r="T453" s="270"/>
      <c r="U453" s="270"/>
      <c r="V453" s="270"/>
      <c r="W453" s="270"/>
      <c r="X453" s="270"/>
      <c r="Y453" s="270"/>
      <c r="Z453" s="270"/>
    </row>
    <row r="454" ht="15.75" customHeight="1">
      <c r="A454" s="270"/>
      <c r="B454" s="270"/>
      <c r="C454" s="270"/>
      <c r="D454" s="270"/>
      <c r="E454" s="270"/>
      <c r="F454" s="270"/>
      <c r="G454" s="270"/>
      <c r="H454" s="270"/>
      <c r="I454" s="270"/>
      <c r="J454" s="270"/>
      <c r="K454" s="270"/>
      <c r="L454" s="270"/>
      <c r="M454" s="270"/>
      <c r="N454" s="270"/>
      <c r="O454" s="270"/>
      <c r="P454" s="270"/>
      <c r="Q454" s="270"/>
      <c r="R454" s="270"/>
      <c r="S454" s="270"/>
      <c r="T454" s="270"/>
      <c r="U454" s="270"/>
      <c r="V454" s="270"/>
      <c r="W454" s="270"/>
      <c r="X454" s="270"/>
      <c r="Y454" s="270"/>
      <c r="Z454" s="270"/>
    </row>
    <row r="455" ht="15.75" customHeight="1">
      <c r="A455" s="270"/>
      <c r="B455" s="270"/>
      <c r="C455" s="270"/>
      <c r="D455" s="270"/>
      <c r="E455" s="270"/>
      <c r="F455" s="270"/>
      <c r="G455" s="270"/>
      <c r="H455" s="270"/>
      <c r="I455" s="270"/>
      <c r="J455" s="270"/>
      <c r="K455" s="270"/>
      <c r="L455" s="270"/>
      <c r="M455" s="270"/>
      <c r="N455" s="270"/>
      <c r="O455" s="270"/>
      <c r="P455" s="270"/>
      <c r="Q455" s="270"/>
      <c r="R455" s="270"/>
      <c r="S455" s="270"/>
      <c r="T455" s="270"/>
      <c r="U455" s="270"/>
      <c r="V455" s="270"/>
      <c r="W455" s="270"/>
      <c r="X455" s="270"/>
      <c r="Y455" s="270"/>
      <c r="Z455" s="270"/>
    </row>
    <row r="456" ht="15.75" customHeight="1">
      <c r="A456" s="270"/>
      <c r="B456" s="270"/>
      <c r="C456" s="270"/>
      <c r="D456" s="270"/>
      <c r="E456" s="270"/>
      <c r="F456" s="270"/>
      <c r="G456" s="270"/>
      <c r="H456" s="270"/>
      <c r="I456" s="270"/>
      <c r="J456" s="270"/>
      <c r="K456" s="270"/>
      <c r="L456" s="270"/>
      <c r="M456" s="270"/>
      <c r="N456" s="270"/>
      <c r="O456" s="270"/>
      <c r="P456" s="270"/>
      <c r="Q456" s="270"/>
      <c r="R456" s="270"/>
      <c r="S456" s="270"/>
      <c r="T456" s="270"/>
      <c r="U456" s="270"/>
      <c r="V456" s="270"/>
      <c r="W456" s="270"/>
      <c r="X456" s="270"/>
      <c r="Y456" s="270"/>
      <c r="Z456" s="270"/>
    </row>
    <row r="457" ht="15.75" customHeight="1">
      <c r="A457" s="270"/>
      <c r="B457" s="270"/>
      <c r="C457" s="270"/>
      <c r="D457" s="270"/>
      <c r="E457" s="270"/>
      <c r="F457" s="270"/>
      <c r="G457" s="270"/>
      <c r="H457" s="270"/>
      <c r="I457" s="270"/>
      <c r="J457" s="270"/>
      <c r="K457" s="270"/>
      <c r="L457" s="270"/>
      <c r="M457" s="270"/>
      <c r="N457" s="270"/>
      <c r="O457" s="270"/>
      <c r="P457" s="270"/>
      <c r="Q457" s="270"/>
      <c r="R457" s="270"/>
      <c r="S457" s="270"/>
      <c r="T457" s="270"/>
      <c r="U457" s="270"/>
      <c r="V457" s="270"/>
      <c r="W457" s="270"/>
      <c r="X457" s="270"/>
      <c r="Y457" s="270"/>
      <c r="Z457" s="270"/>
    </row>
    <row r="458" ht="15.75" customHeight="1">
      <c r="A458" s="270"/>
      <c r="B458" s="270"/>
      <c r="C458" s="270"/>
      <c r="D458" s="270"/>
      <c r="E458" s="270"/>
      <c r="F458" s="270"/>
      <c r="G458" s="270"/>
      <c r="H458" s="270"/>
      <c r="I458" s="270"/>
      <c r="J458" s="270"/>
      <c r="K458" s="270"/>
      <c r="L458" s="270"/>
      <c r="M458" s="270"/>
      <c r="N458" s="270"/>
      <c r="O458" s="270"/>
      <c r="P458" s="270"/>
      <c r="Q458" s="270"/>
      <c r="R458" s="270"/>
      <c r="S458" s="270"/>
      <c r="T458" s="270"/>
      <c r="U458" s="270"/>
      <c r="V458" s="270"/>
      <c r="W458" s="270"/>
      <c r="X458" s="270"/>
      <c r="Y458" s="270"/>
      <c r="Z458" s="270"/>
    </row>
    <row r="459" ht="15.75" customHeight="1">
      <c r="A459" s="270"/>
      <c r="B459" s="270"/>
      <c r="C459" s="270"/>
      <c r="D459" s="270"/>
      <c r="E459" s="270"/>
      <c r="F459" s="270"/>
      <c r="G459" s="270"/>
      <c r="H459" s="270"/>
      <c r="I459" s="270"/>
      <c r="J459" s="270"/>
      <c r="K459" s="270"/>
      <c r="L459" s="270"/>
      <c r="M459" s="270"/>
      <c r="N459" s="270"/>
      <c r="O459" s="270"/>
      <c r="P459" s="270"/>
      <c r="Q459" s="270"/>
      <c r="R459" s="270"/>
      <c r="S459" s="270"/>
      <c r="T459" s="270"/>
      <c r="U459" s="270"/>
      <c r="V459" s="270"/>
      <c r="W459" s="270"/>
      <c r="X459" s="270"/>
      <c r="Y459" s="270"/>
      <c r="Z459" s="270"/>
    </row>
    <row r="460" ht="15.75" customHeight="1">
      <c r="A460" s="270"/>
      <c r="B460" s="270"/>
      <c r="C460" s="270"/>
      <c r="D460" s="270"/>
      <c r="E460" s="270"/>
      <c r="F460" s="270"/>
      <c r="G460" s="270"/>
      <c r="H460" s="270"/>
      <c r="I460" s="270"/>
      <c r="J460" s="270"/>
      <c r="K460" s="270"/>
      <c r="L460" s="270"/>
      <c r="M460" s="270"/>
      <c r="N460" s="270"/>
      <c r="O460" s="270"/>
      <c r="P460" s="270"/>
      <c r="Q460" s="270"/>
      <c r="R460" s="270"/>
      <c r="S460" s="270"/>
      <c r="T460" s="270"/>
      <c r="U460" s="270"/>
      <c r="V460" s="270"/>
      <c r="W460" s="270"/>
      <c r="X460" s="270"/>
      <c r="Y460" s="270"/>
      <c r="Z460" s="270"/>
    </row>
    <row r="461" ht="15.75" customHeight="1">
      <c r="A461" s="270"/>
      <c r="B461" s="270"/>
      <c r="C461" s="270"/>
      <c r="D461" s="270"/>
      <c r="E461" s="270"/>
      <c r="F461" s="270"/>
      <c r="G461" s="270"/>
      <c r="H461" s="270"/>
      <c r="I461" s="270"/>
      <c r="J461" s="270"/>
      <c r="K461" s="270"/>
      <c r="L461" s="270"/>
      <c r="M461" s="270"/>
      <c r="N461" s="270"/>
      <c r="O461" s="270"/>
      <c r="P461" s="270"/>
      <c r="Q461" s="270"/>
      <c r="R461" s="270"/>
      <c r="S461" s="270"/>
      <c r="T461" s="270"/>
      <c r="U461" s="270"/>
      <c r="V461" s="270"/>
      <c r="W461" s="270"/>
      <c r="X461" s="270"/>
      <c r="Y461" s="270"/>
      <c r="Z461" s="270"/>
    </row>
    <row r="462" ht="15.75" customHeight="1">
      <c r="A462" s="270"/>
      <c r="B462" s="270"/>
      <c r="C462" s="270"/>
      <c r="D462" s="270"/>
      <c r="E462" s="270"/>
      <c r="F462" s="270"/>
      <c r="G462" s="270"/>
      <c r="H462" s="270"/>
      <c r="I462" s="270"/>
      <c r="J462" s="270"/>
      <c r="K462" s="270"/>
      <c r="L462" s="270"/>
      <c r="M462" s="270"/>
      <c r="N462" s="270"/>
      <c r="O462" s="270"/>
      <c r="P462" s="270"/>
      <c r="Q462" s="270"/>
      <c r="R462" s="270"/>
      <c r="S462" s="270"/>
      <c r="T462" s="270"/>
      <c r="U462" s="270"/>
      <c r="V462" s="270"/>
      <c r="W462" s="270"/>
      <c r="X462" s="270"/>
      <c r="Y462" s="270"/>
      <c r="Z462" s="270"/>
    </row>
    <row r="463" ht="15.75" customHeight="1">
      <c r="A463" s="270"/>
      <c r="B463" s="270"/>
      <c r="C463" s="270"/>
      <c r="D463" s="270"/>
      <c r="E463" s="270"/>
      <c r="F463" s="270"/>
      <c r="G463" s="270"/>
      <c r="H463" s="270"/>
      <c r="I463" s="270"/>
      <c r="J463" s="270"/>
      <c r="K463" s="270"/>
      <c r="L463" s="270"/>
      <c r="M463" s="270"/>
      <c r="N463" s="270"/>
      <c r="O463" s="270"/>
      <c r="P463" s="270"/>
      <c r="Q463" s="270"/>
      <c r="R463" s="270"/>
      <c r="S463" s="270"/>
      <c r="T463" s="270"/>
      <c r="U463" s="270"/>
      <c r="V463" s="270"/>
      <c r="W463" s="270"/>
      <c r="X463" s="270"/>
      <c r="Y463" s="270"/>
      <c r="Z463" s="270"/>
    </row>
    <row r="464" ht="15.75" customHeight="1">
      <c r="A464" s="270"/>
      <c r="B464" s="270"/>
      <c r="C464" s="270"/>
      <c r="D464" s="270"/>
      <c r="E464" s="270"/>
      <c r="F464" s="270"/>
      <c r="G464" s="270"/>
      <c r="H464" s="270"/>
      <c r="I464" s="270"/>
      <c r="J464" s="270"/>
      <c r="K464" s="270"/>
      <c r="L464" s="270"/>
      <c r="M464" s="270"/>
      <c r="N464" s="270"/>
      <c r="O464" s="270"/>
      <c r="P464" s="270"/>
      <c r="Q464" s="270"/>
      <c r="R464" s="270"/>
      <c r="S464" s="270"/>
      <c r="T464" s="270"/>
      <c r="U464" s="270"/>
      <c r="V464" s="270"/>
      <c r="W464" s="270"/>
      <c r="X464" s="270"/>
      <c r="Y464" s="270"/>
      <c r="Z464" s="270"/>
    </row>
    <row r="465" ht="15.75" customHeight="1">
      <c r="A465" s="270"/>
      <c r="B465" s="270"/>
      <c r="C465" s="270"/>
      <c r="D465" s="270"/>
      <c r="E465" s="270"/>
      <c r="F465" s="270"/>
      <c r="G465" s="270"/>
      <c r="H465" s="270"/>
      <c r="I465" s="270"/>
      <c r="J465" s="270"/>
      <c r="K465" s="270"/>
      <c r="L465" s="270"/>
      <c r="M465" s="270"/>
      <c r="N465" s="270"/>
      <c r="O465" s="270"/>
      <c r="P465" s="270"/>
      <c r="Q465" s="270"/>
      <c r="R465" s="270"/>
      <c r="S465" s="270"/>
      <c r="T465" s="270"/>
      <c r="U465" s="270"/>
      <c r="V465" s="270"/>
      <c r="W465" s="270"/>
      <c r="X465" s="270"/>
      <c r="Y465" s="270"/>
      <c r="Z465" s="270"/>
    </row>
    <row r="466" ht="15.75" customHeight="1">
      <c r="A466" s="270"/>
      <c r="B466" s="270"/>
      <c r="C466" s="270"/>
      <c r="D466" s="270"/>
      <c r="E466" s="270"/>
      <c r="F466" s="270"/>
      <c r="G466" s="270"/>
      <c r="H466" s="270"/>
      <c r="I466" s="270"/>
      <c r="J466" s="270"/>
      <c r="K466" s="270"/>
      <c r="L466" s="270"/>
      <c r="M466" s="270"/>
      <c r="N466" s="270"/>
      <c r="O466" s="270"/>
      <c r="P466" s="270"/>
      <c r="Q466" s="270"/>
      <c r="R466" s="270"/>
      <c r="S466" s="270"/>
      <c r="T466" s="270"/>
      <c r="U466" s="270"/>
      <c r="V466" s="270"/>
      <c r="W466" s="270"/>
      <c r="X466" s="270"/>
      <c r="Y466" s="270"/>
      <c r="Z466" s="270"/>
    </row>
    <row r="467" ht="15.75" customHeight="1">
      <c r="A467" s="270"/>
      <c r="B467" s="270"/>
      <c r="C467" s="270"/>
      <c r="D467" s="270"/>
      <c r="E467" s="270"/>
      <c r="F467" s="270"/>
      <c r="G467" s="270"/>
      <c r="H467" s="270"/>
      <c r="I467" s="270"/>
      <c r="J467" s="270"/>
      <c r="K467" s="270"/>
      <c r="L467" s="270"/>
      <c r="M467" s="270"/>
      <c r="N467" s="270"/>
      <c r="O467" s="270"/>
      <c r="P467" s="270"/>
      <c r="Q467" s="270"/>
      <c r="R467" s="270"/>
      <c r="S467" s="270"/>
      <c r="T467" s="270"/>
      <c r="U467" s="270"/>
      <c r="V467" s="270"/>
      <c r="W467" s="270"/>
      <c r="X467" s="270"/>
      <c r="Y467" s="270"/>
      <c r="Z467" s="270"/>
    </row>
    <row r="468" ht="15.75" customHeight="1">
      <c r="A468" s="270"/>
      <c r="B468" s="270"/>
      <c r="C468" s="270"/>
      <c r="D468" s="270"/>
      <c r="E468" s="270"/>
      <c r="F468" s="270"/>
      <c r="G468" s="270"/>
      <c r="H468" s="270"/>
      <c r="I468" s="270"/>
      <c r="J468" s="270"/>
      <c r="K468" s="270"/>
      <c r="L468" s="270"/>
      <c r="M468" s="270"/>
      <c r="N468" s="270"/>
      <c r="O468" s="270"/>
      <c r="P468" s="270"/>
      <c r="Q468" s="270"/>
      <c r="R468" s="270"/>
      <c r="S468" s="270"/>
      <c r="T468" s="270"/>
      <c r="U468" s="270"/>
      <c r="V468" s="270"/>
      <c r="W468" s="270"/>
      <c r="X468" s="270"/>
      <c r="Y468" s="270"/>
      <c r="Z468" s="270"/>
    </row>
    <row r="469" ht="15.75" customHeight="1">
      <c r="A469" s="270"/>
      <c r="B469" s="270"/>
      <c r="C469" s="270"/>
      <c r="D469" s="270"/>
      <c r="E469" s="270"/>
      <c r="F469" s="270"/>
      <c r="G469" s="270"/>
      <c r="H469" s="270"/>
      <c r="I469" s="270"/>
      <c r="J469" s="270"/>
      <c r="K469" s="270"/>
      <c r="L469" s="270"/>
      <c r="M469" s="270"/>
      <c r="N469" s="270"/>
      <c r="O469" s="270"/>
      <c r="P469" s="270"/>
      <c r="Q469" s="270"/>
      <c r="R469" s="270"/>
      <c r="S469" s="270"/>
      <c r="T469" s="270"/>
      <c r="U469" s="270"/>
      <c r="V469" s="270"/>
      <c r="W469" s="270"/>
      <c r="X469" s="270"/>
      <c r="Y469" s="270"/>
      <c r="Z469" s="270"/>
    </row>
    <row r="470" ht="15.75" customHeight="1">
      <c r="A470" s="270"/>
      <c r="B470" s="270"/>
      <c r="C470" s="270"/>
      <c r="D470" s="270"/>
      <c r="E470" s="270"/>
      <c r="F470" s="270"/>
      <c r="G470" s="270"/>
      <c r="H470" s="270"/>
      <c r="I470" s="270"/>
      <c r="J470" s="270"/>
      <c r="K470" s="270"/>
      <c r="L470" s="270"/>
      <c r="M470" s="270"/>
      <c r="N470" s="270"/>
      <c r="O470" s="270"/>
      <c r="P470" s="270"/>
      <c r="Q470" s="270"/>
      <c r="R470" s="270"/>
      <c r="S470" s="270"/>
      <c r="T470" s="270"/>
      <c r="U470" s="270"/>
      <c r="V470" s="270"/>
      <c r="W470" s="270"/>
      <c r="X470" s="270"/>
      <c r="Y470" s="270"/>
      <c r="Z470" s="270"/>
    </row>
    <row r="471" ht="15.75" customHeight="1">
      <c r="A471" s="270"/>
      <c r="B471" s="270"/>
      <c r="C471" s="270"/>
      <c r="D471" s="270"/>
      <c r="E471" s="270"/>
      <c r="F471" s="270"/>
      <c r="G471" s="270"/>
      <c r="H471" s="270"/>
      <c r="I471" s="270"/>
      <c r="J471" s="270"/>
      <c r="K471" s="270"/>
      <c r="L471" s="270"/>
      <c r="M471" s="270"/>
      <c r="N471" s="270"/>
      <c r="O471" s="270"/>
      <c r="P471" s="270"/>
      <c r="Q471" s="270"/>
      <c r="R471" s="270"/>
      <c r="S471" s="270"/>
      <c r="T471" s="270"/>
      <c r="U471" s="270"/>
      <c r="V471" s="270"/>
      <c r="W471" s="270"/>
      <c r="X471" s="270"/>
      <c r="Y471" s="270"/>
      <c r="Z471" s="270"/>
    </row>
    <row r="472" ht="15.75" customHeight="1">
      <c r="A472" s="270"/>
      <c r="B472" s="270"/>
      <c r="C472" s="270"/>
      <c r="D472" s="270"/>
      <c r="E472" s="270"/>
      <c r="F472" s="270"/>
      <c r="G472" s="270"/>
      <c r="H472" s="270"/>
      <c r="I472" s="270"/>
      <c r="J472" s="270"/>
      <c r="K472" s="270"/>
      <c r="L472" s="270"/>
      <c r="M472" s="270"/>
      <c r="N472" s="270"/>
      <c r="O472" s="270"/>
      <c r="P472" s="270"/>
      <c r="Q472" s="270"/>
      <c r="R472" s="270"/>
      <c r="S472" s="270"/>
      <c r="T472" s="270"/>
      <c r="U472" s="270"/>
      <c r="V472" s="270"/>
      <c r="W472" s="270"/>
      <c r="X472" s="270"/>
      <c r="Y472" s="270"/>
      <c r="Z472" s="270"/>
    </row>
    <row r="473" ht="15.75" customHeight="1">
      <c r="A473" s="270"/>
      <c r="B473" s="270"/>
      <c r="C473" s="270"/>
      <c r="D473" s="270"/>
      <c r="E473" s="270"/>
      <c r="F473" s="270"/>
      <c r="G473" s="270"/>
      <c r="H473" s="270"/>
      <c r="I473" s="270"/>
      <c r="J473" s="270"/>
      <c r="K473" s="270"/>
      <c r="L473" s="270"/>
      <c r="M473" s="270"/>
      <c r="N473" s="270"/>
      <c r="O473" s="270"/>
      <c r="P473" s="270"/>
      <c r="Q473" s="270"/>
      <c r="R473" s="270"/>
      <c r="S473" s="270"/>
      <c r="T473" s="270"/>
      <c r="U473" s="270"/>
      <c r="V473" s="270"/>
      <c r="W473" s="270"/>
      <c r="X473" s="270"/>
      <c r="Y473" s="270"/>
      <c r="Z473" s="270"/>
    </row>
    <row r="474" ht="15.75" customHeight="1">
      <c r="A474" s="270"/>
      <c r="B474" s="270"/>
      <c r="C474" s="270"/>
      <c r="D474" s="270"/>
      <c r="E474" s="270"/>
      <c r="F474" s="270"/>
      <c r="G474" s="270"/>
      <c r="H474" s="270"/>
      <c r="I474" s="270"/>
      <c r="J474" s="270"/>
      <c r="K474" s="270"/>
      <c r="L474" s="270"/>
      <c r="M474" s="270"/>
      <c r="N474" s="270"/>
      <c r="O474" s="270"/>
      <c r="P474" s="270"/>
      <c r="Q474" s="270"/>
      <c r="R474" s="270"/>
      <c r="S474" s="270"/>
      <c r="T474" s="270"/>
      <c r="U474" s="270"/>
      <c r="V474" s="270"/>
      <c r="W474" s="270"/>
      <c r="X474" s="270"/>
      <c r="Y474" s="270"/>
      <c r="Z474" s="270"/>
    </row>
    <row r="475" ht="15.75" customHeight="1">
      <c r="A475" s="270"/>
      <c r="B475" s="270"/>
      <c r="C475" s="270"/>
      <c r="D475" s="270"/>
      <c r="E475" s="270"/>
      <c r="F475" s="270"/>
      <c r="G475" s="270"/>
      <c r="H475" s="270"/>
      <c r="I475" s="270"/>
      <c r="J475" s="270"/>
      <c r="K475" s="270"/>
      <c r="L475" s="270"/>
      <c r="M475" s="270"/>
      <c r="N475" s="270"/>
      <c r="O475" s="270"/>
      <c r="P475" s="270"/>
      <c r="Q475" s="270"/>
      <c r="R475" s="270"/>
      <c r="S475" s="270"/>
      <c r="T475" s="270"/>
      <c r="U475" s="270"/>
      <c r="V475" s="270"/>
      <c r="W475" s="270"/>
      <c r="X475" s="270"/>
      <c r="Y475" s="270"/>
      <c r="Z475" s="270"/>
    </row>
    <row r="476" ht="15.75" customHeight="1">
      <c r="A476" s="270"/>
      <c r="B476" s="270"/>
      <c r="C476" s="270"/>
      <c r="D476" s="270"/>
      <c r="E476" s="270"/>
      <c r="F476" s="270"/>
      <c r="G476" s="270"/>
      <c r="H476" s="270"/>
      <c r="I476" s="270"/>
      <c r="J476" s="270"/>
      <c r="K476" s="270"/>
      <c r="L476" s="270"/>
      <c r="M476" s="270"/>
      <c r="N476" s="270"/>
      <c r="O476" s="270"/>
      <c r="P476" s="270"/>
      <c r="Q476" s="270"/>
      <c r="R476" s="270"/>
      <c r="S476" s="270"/>
      <c r="T476" s="270"/>
      <c r="U476" s="270"/>
      <c r="V476" s="270"/>
      <c r="W476" s="270"/>
      <c r="X476" s="270"/>
      <c r="Y476" s="270"/>
      <c r="Z476" s="270"/>
    </row>
    <row r="477" ht="15.75" customHeight="1">
      <c r="A477" s="270"/>
      <c r="B477" s="270"/>
      <c r="C477" s="270"/>
      <c r="D477" s="270"/>
      <c r="E477" s="270"/>
      <c r="F477" s="270"/>
      <c r="G477" s="270"/>
      <c r="H477" s="270"/>
      <c r="I477" s="270"/>
      <c r="J477" s="270"/>
      <c r="K477" s="270"/>
      <c r="L477" s="270"/>
      <c r="M477" s="270"/>
      <c r="N477" s="270"/>
      <c r="O477" s="270"/>
      <c r="P477" s="270"/>
      <c r="Q477" s="270"/>
      <c r="R477" s="270"/>
      <c r="S477" s="270"/>
      <c r="T477" s="270"/>
      <c r="U477" s="270"/>
      <c r="V477" s="270"/>
      <c r="W477" s="270"/>
      <c r="X477" s="270"/>
      <c r="Y477" s="270"/>
      <c r="Z477" s="270"/>
    </row>
    <row r="478" ht="15.75" customHeight="1">
      <c r="A478" s="270"/>
      <c r="B478" s="270"/>
      <c r="C478" s="270"/>
      <c r="D478" s="270"/>
      <c r="E478" s="270"/>
      <c r="F478" s="270"/>
      <c r="G478" s="270"/>
      <c r="H478" s="270"/>
      <c r="I478" s="270"/>
      <c r="J478" s="270"/>
      <c r="K478" s="270"/>
      <c r="L478" s="270"/>
      <c r="M478" s="270"/>
      <c r="N478" s="270"/>
      <c r="O478" s="270"/>
      <c r="P478" s="270"/>
      <c r="Q478" s="270"/>
      <c r="R478" s="270"/>
      <c r="S478" s="270"/>
      <c r="T478" s="270"/>
      <c r="U478" s="270"/>
      <c r="V478" s="270"/>
      <c r="W478" s="270"/>
      <c r="X478" s="270"/>
      <c r="Y478" s="270"/>
      <c r="Z478" s="270"/>
    </row>
    <row r="479" ht="15.75" customHeight="1">
      <c r="A479" s="270"/>
      <c r="B479" s="270"/>
      <c r="C479" s="270"/>
      <c r="D479" s="270"/>
      <c r="E479" s="270"/>
      <c r="F479" s="270"/>
      <c r="G479" s="270"/>
      <c r="H479" s="270"/>
      <c r="I479" s="270"/>
      <c r="J479" s="270"/>
      <c r="K479" s="270"/>
      <c r="L479" s="270"/>
      <c r="M479" s="270"/>
      <c r="N479" s="270"/>
      <c r="O479" s="270"/>
      <c r="P479" s="270"/>
      <c r="Q479" s="270"/>
      <c r="R479" s="270"/>
      <c r="S479" s="270"/>
      <c r="T479" s="270"/>
      <c r="U479" s="270"/>
      <c r="V479" s="270"/>
      <c r="W479" s="270"/>
      <c r="X479" s="270"/>
      <c r="Y479" s="270"/>
      <c r="Z479" s="270"/>
    </row>
    <row r="480" ht="15.75" customHeight="1">
      <c r="A480" s="270"/>
      <c r="B480" s="270"/>
      <c r="C480" s="270"/>
      <c r="D480" s="270"/>
      <c r="E480" s="270"/>
      <c r="F480" s="270"/>
      <c r="G480" s="270"/>
      <c r="H480" s="270"/>
      <c r="I480" s="270"/>
      <c r="J480" s="270"/>
      <c r="K480" s="270"/>
      <c r="L480" s="270"/>
      <c r="M480" s="270"/>
      <c r="N480" s="270"/>
      <c r="O480" s="270"/>
      <c r="P480" s="270"/>
      <c r="Q480" s="270"/>
      <c r="R480" s="270"/>
      <c r="S480" s="270"/>
      <c r="T480" s="270"/>
      <c r="U480" s="270"/>
      <c r="V480" s="270"/>
      <c r="W480" s="270"/>
      <c r="X480" s="270"/>
      <c r="Y480" s="270"/>
      <c r="Z480" s="270"/>
    </row>
    <row r="481" ht="15.75" customHeight="1">
      <c r="A481" s="270"/>
      <c r="B481" s="270"/>
      <c r="C481" s="270"/>
      <c r="D481" s="270"/>
      <c r="E481" s="270"/>
      <c r="F481" s="270"/>
      <c r="G481" s="270"/>
      <c r="H481" s="270"/>
      <c r="I481" s="270"/>
      <c r="J481" s="270"/>
      <c r="K481" s="270"/>
      <c r="L481" s="270"/>
      <c r="M481" s="270"/>
      <c r="N481" s="270"/>
      <c r="O481" s="270"/>
      <c r="P481" s="270"/>
      <c r="Q481" s="270"/>
      <c r="R481" s="270"/>
      <c r="S481" s="270"/>
      <c r="T481" s="270"/>
      <c r="U481" s="270"/>
      <c r="V481" s="270"/>
      <c r="W481" s="270"/>
      <c r="X481" s="270"/>
      <c r="Y481" s="270"/>
      <c r="Z481" s="270"/>
    </row>
    <row r="482" ht="15.75" customHeight="1">
      <c r="A482" s="270"/>
      <c r="B482" s="270"/>
      <c r="C482" s="270"/>
      <c r="D482" s="270"/>
      <c r="E482" s="270"/>
      <c r="F482" s="270"/>
      <c r="G482" s="270"/>
      <c r="H482" s="270"/>
      <c r="I482" s="270"/>
      <c r="J482" s="270"/>
      <c r="K482" s="270"/>
      <c r="L482" s="270"/>
      <c r="M482" s="270"/>
      <c r="N482" s="270"/>
      <c r="O482" s="270"/>
      <c r="P482" s="270"/>
      <c r="Q482" s="270"/>
      <c r="R482" s="270"/>
      <c r="S482" s="270"/>
      <c r="T482" s="270"/>
      <c r="U482" s="270"/>
      <c r="V482" s="270"/>
      <c r="W482" s="270"/>
      <c r="X482" s="270"/>
      <c r="Y482" s="270"/>
      <c r="Z482" s="270"/>
    </row>
    <row r="483" ht="15.75" customHeight="1">
      <c r="A483" s="270"/>
      <c r="B483" s="270"/>
      <c r="C483" s="270"/>
      <c r="D483" s="270"/>
      <c r="E483" s="270"/>
      <c r="F483" s="270"/>
      <c r="G483" s="270"/>
      <c r="H483" s="270"/>
      <c r="I483" s="270"/>
      <c r="J483" s="270"/>
      <c r="K483" s="270"/>
      <c r="L483" s="270"/>
      <c r="M483" s="270"/>
      <c r="N483" s="270"/>
      <c r="O483" s="270"/>
      <c r="P483" s="270"/>
      <c r="Q483" s="270"/>
      <c r="R483" s="270"/>
      <c r="S483" s="270"/>
      <c r="T483" s="270"/>
      <c r="U483" s="270"/>
      <c r="V483" s="270"/>
      <c r="W483" s="270"/>
      <c r="X483" s="270"/>
      <c r="Y483" s="270"/>
      <c r="Z483" s="270"/>
    </row>
    <row r="484" ht="15.75" customHeight="1">
      <c r="A484" s="270"/>
      <c r="B484" s="270"/>
      <c r="C484" s="270"/>
      <c r="D484" s="270"/>
      <c r="E484" s="270"/>
      <c r="F484" s="270"/>
      <c r="G484" s="270"/>
      <c r="H484" s="270"/>
      <c r="I484" s="270"/>
      <c r="J484" s="270"/>
      <c r="K484" s="270"/>
      <c r="L484" s="270"/>
      <c r="M484" s="270"/>
      <c r="N484" s="270"/>
      <c r="O484" s="270"/>
      <c r="P484" s="270"/>
      <c r="Q484" s="270"/>
      <c r="R484" s="270"/>
      <c r="S484" s="270"/>
      <c r="T484" s="270"/>
      <c r="U484" s="270"/>
      <c r="V484" s="270"/>
      <c r="W484" s="270"/>
      <c r="X484" s="270"/>
      <c r="Y484" s="270"/>
      <c r="Z484" s="270"/>
    </row>
    <row r="485" ht="15.75" customHeight="1">
      <c r="A485" s="270"/>
      <c r="B485" s="270"/>
      <c r="C485" s="270"/>
      <c r="D485" s="270"/>
      <c r="E485" s="270"/>
      <c r="F485" s="270"/>
      <c r="G485" s="270"/>
      <c r="H485" s="270"/>
      <c r="I485" s="270"/>
      <c r="J485" s="270"/>
      <c r="K485" s="270"/>
      <c r="L485" s="270"/>
      <c r="M485" s="270"/>
      <c r="N485" s="270"/>
      <c r="O485" s="270"/>
      <c r="P485" s="270"/>
      <c r="Q485" s="270"/>
      <c r="R485" s="270"/>
      <c r="S485" s="270"/>
      <c r="T485" s="270"/>
      <c r="U485" s="270"/>
      <c r="V485" s="270"/>
      <c r="W485" s="270"/>
      <c r="X485" s="270"/>
      <c r="Y485" s="270"/>
      <c r="Z485" s="270"/>
    </row>
    <row r="486" ht="15.75" customHeight="1">
      <c r="A486" s="270"/>
      <c r="B486" s="270"/>
      <c r="C486" s="270"/>
      <c r="D486" s="270"/>
      <c r="E486" s="270"/>
      <c r="F486" s="270"/>
      <c r="G486" s="270"/>
      <c r="H486" s="270"/>
      <c r="I486" s="270"/>
      <c r="J486" s="270"/>
      <c r="K486" s="270"/>
      <c r="L486" s="270"/>
      <c r="M486" s="270"/>
      <c r="N486" s="270"/>
      <c r="O486" s="270"/>
      <c r="P486" s="270"/>
      <c r="Q486" s="270"/>
      <c r="R486" s="270"/>
      <c r="S486" s="270"/>
      <c r="T486" s="270"/>
      <c r="U486" s="270"/>
      <c r="V486" s="270"/>
      <c r="W486" s="270"/>
      <c r="X486" s="270"/>
      <c r="Y486" s="270"/>
      <c r="Z486" s="270"/>
    </row>
    <row r="487" ht="15.75" customHeight="1">
      <c r="A487" s="270"/>
      <c r="B487" s="270"/>
      <c r="C487" s="270"/>
      <c r="D487" s="270"/>
      <c r="E487" s="270"/>
      <c r="F487" s="270"/>
      <c r="G487" s="270"/>
      <c r="H487" s="270"/>
      <c r="I487" s="270"/>
      <c r="J487" s="270"/>
      <c r="K487" s="270"/>
      <c r="L487" s="270"/>
      <c r="M487" s="270"/>
      <c r="N487" s="270"/>
      <c r="O487" s="270"/>
      <c r="P487" s="270"/>
      <c r="Q487" s="270"/>
      <c r="R487" s="270"/>
      <c r="S487" s="270"/>
      <c r="T487" s="270"/>
      <c r="U487" s="270"/>
      <c r="V487" s="270"/>
      <c r="W487" s="270"/>
      <c r="X487" s="270"/>
      <c r="Y487" s="270"/>
      <c r="Z487" s="270"/>
    </row>
    <row r="488" ht="15.75" customHeight="1">
      <c r="A488" s="270"/>
      <c r="B488" s="270"/>
      <c r="C488" s="270"/>
      <c r="D488" s="270"/>
      <c r="E488" s="270"/>
      <c r="F488" s="270"/>
      <c r="G488" s="270"/>
      <c r="H488" s="270"/>
      <c r="I488" s="270"/>
      <c r="J488" s="270"/>
      <c r="K488" s="270"/>
      <c r="L488" s="270"/>
      <c r="M488" s="270"/>
      <c r="N488" s="270"/>
      <c r="O488" s="270"/>
      <c r="P488" s="270"/>
      <c r="Q488" s="270"/>
      <c r="R488" s="270"/>
      <c r="S488" s="270"/>
      <c r="T488" s="270"/>
      <c r="U488" s="270"/>
      <c r="V488" s="270"/>
      <c r="W488" s="270"/>
      <c r="X488" s="270"/>
      <c r="Y488" s="270"/>
      <c r="Z488" s="270"/>
    </row>
    <row r="489" ht="15.75" customHeight="1">
      <c r="A489" s="270"/>
      <c r="B489" s="270"/>
      <c r="C489" s="270"/>
      <c r="D489" s="270"/>
      <c r="E489" s="270"/>
      <c r="F489" s="270"/>
      <c r="G489" s="270"/>
      <c r="H489" s="270"/>
      <c r="I489" s="270"/>
      <c r="J489" s="270"/>
      <c r="K489" s="270"/>
      <c r="L489" s="270"/>
      <c r="M489" s="270"/>
      <c r="N489" s="270"/>
      <c r="O489" s="270"/>
      <c r="P489" s="270"/>
      <c r="Q489" s="270"/>
      <c r="R489" s="270"/>
      <c r="S489" s="270"/>
      <c r="T489" s="270"/>
      <c r="U489" s="270"/>
      <c r="V489" s="270"/>
      <c r="W489" s="270"/>
      <c r="X489" s="270"/>
      <c r="Y489" s="270"/>
      <c r="Z489" s="270"/>
    </row>
    <row r="490" ht="15.75" customHeight="1">
      <c r="A490" s="270"/>
      <c r="B490" s="270"/>
      <c r="C490" s="270"/>
      <c r="D490" s="270"/>
      <c r="E490" s="270"/>
      <c r="F490" s="270"/>
      <c r="G490" s="270"/>
      <c r="H490" s="270"/>
      <c r="I490" s="270"/>
      <c r="J490" s="270"/>
      <c r="K490" s="270"/>
      <c r="L490" s="270"/>
      <c r="M490" s="270"/>
      <c r="N490" s="270"/>
      <c r="O490" s="270"/>
      <c r="P490" s="270"/>
      <c r="Q490" s="270"/>
      <c r="R490" s="270"/>
      <c r="S490" s="270"/>
      <c r="T490" s="270"/>
      <c r="U490" s="270"/>
      <c r="V490" s="270"/>
      <c r="W490" s="270"/>
      <c r="X490" s="270"/>
      <c r="Y490" s="270"/>
      <c r="Z490" s="270"/>
    </row>
    <row r="491" ht="15.75" customHeight="1">
      <c r="A491" s="270"/>
      <c r="B491" s="270"/>
      <c r="C491" s="270"/>
      <c r="D491" s="270"/>
      <c r="E491" s="270"/>
      <c r="F491" s="270"/>
      <c r="G491" s="270"/>
      <c r="H491" s="270"/>
      <c r="I491" s="270"/>
      <c r="J491" s="270"/>
      <c r="K491" s="270"/>
      <c r="L491" s="270"/>
      <c r="M491" s="270"/>
      <c r="N491" s="270"/>
      <c r="O491" s="270"/>
      <c r="P491" s="270"/>
      <c r="Q491" s="270"/>
      <c r="R491" s="270"/>
      <c r="S491" s="270"/>
      <c r="T491" s="270"/>
      <c r="U491" s="270"/>
      <c r="V491" s="270"/>
      <c r="W491" s="270"/>
      <c r="X491" s="270"/>
      <c r="Y491" s="270"/>
      <c r="Z491" s="270"/>
    </row>
    <row r="492" ht="15.75" customHeight="1">
      <c r="A492" s="270"/>
      <c r="B492" s="270"/>
      <c r="C492" s="270"/>
      <c r="D492" s="270"/>
      <c r="E492" s="270"/>
      <c r="F492" s="270"/>
      <c r="G492" s="270"/>
      <c r="H492" s="270"/>
      <c r="I492" s="270"/>
      <c r="J492" s="270"/>
      <c r="K492" s="270"/>
      <c r="L492" s="270"/>
      <c r="M492" s="270"/>
      <c r="N492" s="270"/>
      <c r="O492" s="270"/>
      <c r="P492" s="270"/>
      <c r="Q492" s="270"/>
      <c r="R492" s="270"/>
      <c r="S492" s="270"/>
      <c r="T492" s="270"/>
      <c r="U492" s="270"/>
      <c r="V492" s="270"/>
      <c r="W492" s="270"/>
      <c r="X492" s="270"/>
      <c r="Y492" s="270"/>
      <c r="Z492" s="270"/>
    </row>
    <row r="493" ht="15.75" customHeight="1">
      <c r="A493" s="270"/>
      <c r="B493" s="270"/>
      <c r="C493" s="270"/>
      <c r="D493" s="270"/>
      <c r="E493" s="270"/>
      <c r="F493" s="270"/>
      <c r="G493" s="270"/>
      <c r="H493" s="270"/>
      <c r="I493" s="270"/>
      <c r="J493" s="270"/>
      <c r="K493" s="270"/>
      <c r="L493" s="270"/>
      <c r="M493" s="270"/>
      <c r="N493" s="270"/>
      <c r="O493" s="270"/>
      <c r="P493" s="270"/>
      <c r="Q493" s="270"/>
      <c r="R493" s="270"/>
      <c r="S493" s="270"/>
      <c r="T493" s="270"/>
      <c r="U493" s="270"/>
      <c r="V493" s="270"/>
      <c r="W493" s="270"/>
      <c r="X493" s="270"/>
      <c r="Y493" s="270"/>
      <c r="Z493" s="270"/>
    </row>
    <row r="494" ht="15.75" customHeight="1">
      <c r="A494" s="270"/>
      <c r="B494" s="270"/>
      <c r="C494" s="270"/>
      <c r="D494" s="270"/>
      <c r="E494" s="270"/>
      <c r="F494" s="270"/>
      <c r="G494" s="270"/>
      <c r="H494" s="270"/>
      <c r="I494" s="270"/>
      <c r="J494" s="270"/>
      <c r="K494" s="270"/>
      <c r="L494" s="270"/>
      <c r="M494" s="270"/>
      <c r="N494" s="270"/>
      <c r="O494" s="270"/>
      <c r="P494" s="270"/>
      <c r="Q494" s="270"/>
      <c r="R494" s="270"/>
      <c r="S494" s="270"/>
      <c r="T494" s="270"/>
      <c r="U494" s="270"/>
      <c r="V494" s="270"/>
      <c r="W494" s="270"/>
      <c r="X494" s="270"/>
      <c r="Y494" s="270"/>
      <c r="Z494" s="270"/>
    </row>
    <row r="495" ht="15.75" customHeight="1">
      <c r="A495" s="270"/>
      <c r="B495" s="270"/>
      <c r="C495" s="270"/>
      <c r="D495" s="270"/>
      <c r="E495" s="270"/>
      <c r="F495" s="270"/>
      <c r="G495" s="270"/>
      <c r="H495" s="270"/>
      <c r="I495" s="270"/>
      <c r="J495" s="270"/>
      <c r="K495" s="270"/>
      <c r="L495" s="270"/>
      <c r="M495" s="270"/>
      <c r="N495" s="270"/>
      <c r="O495" s="270"/>
      <c r="P495" s="270"/>
      <c r="Q495" s="270"/>
      <c r="R495" s="270"/>
      <c r="S495" s="270"/>
      <c r="T495" s="270"/>
      <c r="U495" s="270"/>
      <c r="V495" s="270"/>
      <c r="W495" s="270"/>
      <c r="X495" s="270"/>
      <c r="Y495" s="270"/>
      <c r="Z495" s="270"/>
    </row>
    <row r="496" ht="15.75" customHeight="1">
      <c r="A496" s="270"/>
      <c r="B496" s="270"/>
      <c r="C496" s="270"/>
      <c r="D496" s="270"/>
      <c r="E496" s="270"/>
      <c r="F496" s="270"/>
      <c r="G496" s="270"/>
      <c r="H496" s="270"/>
      <c r="I496" s="270"/>
      <c r="J496" s="270"/>
      <c r="K496" s="270"/>
      <c r="L496" s="270"/>
      <c r="M496" s="270"/>
      <c r="N496" s="270"/>
      <c r="O496" s="270"/>
      <c r="P496" s="270"/>
      <c r="Q496" s="270"/>
      <c r="R496" s="270"/>
      <c r="S496" s="270"/>
      <c r="T496" s="270"/>
      <c r="U496" s="270"/>
      <c r="V496" s="270"/>
      <c r="W496" s="270"/>
      <c r="X496" s="270"/>
      <c r="Y496" s="270"/>
      <c r="Z496" s="270"/>
    </row>
    <row r="497" ht="15.75" customHeight="1">
      <c r="A497" s="270"/>
      <c r="B497" s="270"/>
      <c r="C497" s="270"/>
      <c r="D497" s="270"/>
      <c r="E497" s="270"/>
      <c r="F497" s="270"/>
      <c r="G497" s="270"/>
      <c r="H497" s="270"/>
      <c r="I497" s="270"/>
      <c r="J497" s="270"/>
      <c r="K497" s="270"/>
      <c r="L497" s="270"/>
      <c r="M497" s="270"/>
      <c r="N497" s="270"/>
      <c r="O497" s="270"/>
      <c r="P497" s="270"/>
      <c r="Q497" s="270"/>
      <c r="R497" s="270"/>
      <c r="S497" s="270"/>
      <c r="T497" s="270"/>
      <c r="U497" s="270"/>
      <c r="V497" s="270"/>
      <c r="W497" s="270"/>
      <c r="X497" s="270"/>
      <c r="Y497" s="270"/>
      <c r="Z497" s="270"/>
    </row>
    <row r="498" ht="15.75" customHeight="1">
      <c r="A498" s="270"/>
      <c r="B498" s="270"/>
      <c r="C498" s="270"/>
      <c r="D498" s="270"/>
      <c r="E498" s="270"/>
      <c r="F498" s="270"/>
      <c r="G498" s="270"/>
      <c r="H498" s="270"/>
      <c r="I498" s="270"/>
      <c r="J498" s="270"/>
      <c r="K498" s="270"/>
      <c r="L498" s="270"/>
      <c r="M498" s="270"/>
      <c r="N498" s="270"/>
      <c r="O498" s="270"/>
      <c r="P498" s="270"/>
      <c r="Q498" s="270"/>
      <c r="R498" s="270"/>
      <c r="S498" s="270"/>
      <c r="T498" s="270"/>
      <c r="U498" s="270"/>
      <c r="V498" s="270"/>
      <c r="W498" s="270"/>
      <c r="X498" s="270"/>
      <c r="Y498" s="270"/>
      <c r="Z498" s="270"/>
    </row>
    <row r="499" ht="15.75" customHeight="1">
      <c r="A499" s="270"/>
      <c r="B499" s="270"/>
      <c r="C499" s="270"/>
      <c r="D499" s="270"/>
      <c r="E499" s="270"/>
      <c r="F499" s="270"/>
      <c r="G499" s="270"/>
      <c r="H499" s="270"/>
      <c r="I499" s="270"/>
      <c r="J499" s="270"/>
      <c r="K499" s="270"/>
      <c r="L499" s="270"/>
      <c r="M499" s="270"/>
      <c r="N499" s="270"/>
      <c r="O499" s="270"/>
      <c r="P499" s="270"/>
      <c r="Q499" s="270"/>
      <c r="R499" s="270"/>
      <c r="S499" s="270"/>
      <c r="T499" s="270"/>
      <c r="U499" s="270"/>
      <c r="V499" s="270"/>
      <c r="W499" s="270"/>
      <c r="X499" s="270"/>
      <c r="Y499" s="270"/>
      <c r="Z499" s="270"/>
    </row>
    <row r="500" ht="15.75" customHeight="1">
      <c r="A500" s="270"/>
      <c r="B500" s="270"/>
      <c r="C500" s="270"/>
      <c r="D500" s="270"/>
      <c r="E500" s="270"/>
      <c r="F500" s="270"/>
      <c r="G500" s="270"/>
      <c r="H500" s="270"/>
      <c r="I500" s="270"/>
      <c r="J500" s="270"/>
      <c r="K500" s="270"/>
      <c r="L500" s="270"/>
      <c r="M500" s="270"/>
      <c r="N500" s="270"/>
      <c r="O500" s="270"/>
      <c r="P500" s="270"/>
      <c r="Q500" s="270"/>
      <c r="R500" s="270"/>
      <c r="S500" s="270"/>
      <c r="T500" s="270"/>
      <c r="U500" s="270"/>
      <c r="V500" s="270"/>
      <c r="W500" s="270"/>
      <c r="X500" s="270"/>
      <c r="Y500" s="270"/>
      <c r="Z500" s="270"/>
    </row>
    <row r="501" ht="15.75" customHeight="1">
      <c r="A501" s="270"/>
      <c r="B501" s="270"/>
      <c r="C501" s="270"/>
      <c r="D501" s="270"/>
      <c r="E501" s="270"/>
      <c r="F501" s="270"/>
      <c r="G501" s="270"/>
      <c r="H501" s="270"/>
      <c r="I501" s="270"/>
      <c r="J501" s="270"/>
      <c r="K501" s="270"/>
      <c r="L501" s="270"/>
      <c r="M501" s="270"/>
      <c r="N501" s="270"/>
      <c r="O501" s="270"/>
      <c r="P501" s="270"/>
      <c r="Q501" s="270"/>
      <c r="R501" s="270"/>
      <c r="S501" s="270"/>
      <c r="T501" s="270"/>
      <c r="U501" s="270"/>
      <c r="V501" s="270"/>
      <c r="W501" s="270"/>
      <c r="X501" s="270"/>
      <c r="Y501" s="270"/>
      <c r="Z501" s="270"/>
    </row>
    <row r="502" ht="15.75" customHeight="1">
      <c r="A502" s="270"/>
      <c r="B502" s="270"/>
      <c r="C502" s="270"/>
      <c r="D502" s="270"/>
      <c r="E502" s="270"/>
      <c r="F502" s="270"/>
      <c r="G502" s="270"/>
      <c r="H502" s="270"/>
      <c r="I502" s="270"/>
      <c r="J502" s="270"/>
      <c r="K502" s="270"/>
      <c r="L502" s="270"/>
      <c r="M502" s="270"/>
      <c r="N502" s="270"/>
      <c r="O502" s="270"/>
      <c r="P502" s="270"/>
      <c r="Q502" s="270"/>
      <c r="R502" s="270"/>
      <c r="S502" s="270"/>
      <c r="T502" s="270"/>
      <c r="U502" s="270"/>
      <c r="V502" s="270"/>
      <c r="W502" s="270"/>
      <c r="X502" s="270"/>
      <c r="Y502" s="270"/>
      <c r="Z502" s="270"/>
    </row>
    <row r="503" ht="15.75" customHeight="1">
      <c r="A503" s="270"/>
      <c r="B503" s="270"/>
      <c r="C503" s="270"/>
      <c r="D503" s="270"/>
      <c r="E503" s="270"/>
      <c r="F503" s="270"/>
      <c r="G503" s="270"/>
      <c r="H503" s="270"/>
      <c r="I503" s="270"/>
      <c r="J503" s="270"/>
      <c r="K503" s="270"/>
      <c r="L503" s="270"/>
      <c r="M503" s="270"/>
      <c r="N503" s="270"/>
      <c r="O503" s="270"/>
      <c r="P503" s="270"/>
      <c r="Q503" s="270"/>
      <c r="R503" s="270"/>
      <c r="S503" s="270"/>
      <c r="T503" s="270"/>
      <c r="U503" s="270"/>
      <c r="V503" s="270"/>
      <c r="W503" s="270"/>
      <c r="X503" s="270"/>
      <c r="Y503" s="270"/>
      <c r="Z503" s="270"/>
    </row>
    <row r="504" ht="15.75" customHeight="1">
      <c r="A504" s="270"/>
      <c r="B504" s="270"/>
      <c r="C504" s="270"/>
      <c r="D504" s="270"/>
      <c r="E504" s="270"/>
      <c r="F504" s="270"/>
      <c r="G504" s="270"/>
      <c r="H504" s="270"/>
      <c r="I504" s="270"/>
      <c r="J504" s="270"/>
      <c r="K504" s="270"/>
      <c r="L504" s="270"/>
      <c r="M504" s="270"/>
      <c r="N504" s="270"/>
      <c r="O504" s="270"/>
      <c r="P504" s="270"/>
      <c r="Q504" s="270"/>
      <c r="R504" s="270"/>
      <c r="S504" s="270"/>
      <c r="T504" s="270"/>
      <c r="U504" s="270"/>
      <c r="V504" s="270"/>
      <c r="W504" s="270"/>
      <c r="X504" s="270"/>
      <c r="Y504" s="270"/>
      <c r="Z504" s="270"/>
    </row>
    <row r="505" ht="15.75" customHeight="1">
      <c r="A505" s="270"/>
      <c r="B505" s="270"/>
      <c r="C505" s="270"/>
      <c r="D505" s="270"/>
      <c r="E505" s="270"/>
      <c r="F505" s="270"/>
      <c r="G505" s="270"/>
      <c r="H505" s="270"/>
      <c r="I505" s="270"/>
      <c r="J505" s="270"/>
      <c r="K505" s="270"/>
      <c r="L505" s="270"/>
      <c r="M505" s="270"/>
      <c r="N505" s="270"/>
      <c r="O505" s="270"/>
      <c r="P505" s="270"/>
      <c r="Q505" s="270"/>
      <c r="R505" s="270"/>
      <c r="S505" s="270"/>
      <c r="T505" s="270"/>
      <c r="U505" s="270"/>
      <c r="V505" s="270"/>
      <c r="W505" s="270"/>
      <c r="X505" s="270"/>
      <c r="Y505" s="270"/>
      <c r="Z505" s="270"/>
    </row>
    <row r="506" ht="15.75" customHeight="1">
      <c r="A506" s="270"/>
      <c r="B506" s="270"/>
      <c r="C506" s="270"/>
      <c r="D506" s="270"/>
      <c r="E506" s="270"/>
      <c r="F506" s="270"/>
      <c r="G506" s="270"/>
      <c r="H506" s="270"/>
      <c r="I506" s="270"/>
      <c r="J506" s="270"/>
      <c r="K506" s="270"/>
      <c r="L506" s="270"/>
      <c r="M506" s="270"/>
      <c r="N506" s="270"/>
      <c r="O506" s="270"/>
      <c r="P506" s="270"/>
      <c r="Q506" s="270"/>
      <c r="R506" s="270"/>
      <c r="S506" s="270"/>
      <c r="T506" s="270"/>
      <c r="U506" s="270"/>
      <c r="V506" s="270"/>
      <c r="W506" s="270"/>
      <c r="X506" s="270"/>
      <c r="Y506" s="270"/>
      <c r="Z506" s="270"/>
    </row>
    <row r="507" ht="15.75" customHeight="1">
      <c r="A507" s="270"/>
      <c r="B507" s="270"/>
      <c r="C507" s="270"/>
      <c r="D507" s="270"/>
      <c r="E507" s="270"/>
      <c r="F507" s="270"/>
      <c r="G507" s="270"/>
      <c r="H507" s="270"/>
      <c r="I507" s="270"/>
      <c r="J507" s="270"/>
      <c r="K507" s="270"/>
      <c r="L507" s="270"/>
      <c r="M507" s="270"/>
      <c r="N507" s="270"/>
      <c r="O507" s="270"/>
      <c r="P507" s="270"/>
      <c r="Q507" s="270"/>
      <c r="R507" s="270"/>
      <c r="S507" s="270"/>
      <c r="T507" s="270"/>
      <c r="U507" s="270"/>
      <c r="V507" s="270"/>
      <c r="W507" s="270"/>
      <c r="X507" s="270"/>
      <c r="Y507" s="270"/>
      <c r="Z507" s="270"/>
    </row>
    <row r="508" ht="15.75" customHeight="1">
      <c r="A508" s="270"/>
      <c r="B508" s="270"/>
      <c r="C508" s="270"/>
      <c r="D508" s="270"/>
      <c r="E508" s="270"/>
      <c r="F508" s="270"/>
      <c r="G508" s="270"/>
      <c r="H508" s="270"/>
      <c r="I508" s="270"/>
      <c r="J508" s="270"/>
      <c r="K508" s="270"/>
      <c r="L508" s="270"/>
      <c r="M508" s="270"/>
      <c r="N508" s="270"/>
      <c r="O508" s="270"/>
      <c r="P508" s="270"/>
      <c r="Q508" s="270"/>
      <c r="R508" s="270"/>
      <c r="S508" s="270"/>
      <c r="T508" s="270"/>
      <c r="U508" s="270"/>
      <c r="V508" s="270"/>
      <c r="W508" s="270"/>
      <c r="X508" s="270"/>
      <c r="Y508" s="270"/>
      <c r="Z508" s="270"/>
    </row>
    <row r="509" ht="15.75" customHeight="1">
      <c r="A509" s="270"/>
      <c r="B509" s="270"/>
      <c r="C509" s="270"/>
      <c r="D509" s="270"/>
      <c r="E509" s="270"/>
      <c r="F509" s="270"/>
      <c r="G509" s="270"/>
      <c r="H509" s="270"/>
      <c r="I509" s="270"/>
      <c r="J509" s="270"/>
      <c r="K509" s="270"/>
      <c r="L509" s="270"/>
      <c r="M509" s="270"/>
      <c r="N509" s="270"/>
      <c r="O509" s="270"/>
      <c r="P509" s="270"/>
      <c r="Q509" s="270"/>
      <c r="R509" s="270"/>
      <c r="S509" s="270"/>
      <c r="T509" s="270"/>
      <c r="U509" s="270"/>
      <c r="V509" s="270"/>
      <c r="W509" s="270"/>
      <c r="X509" s="270"/>
      <c r="Y509" s="270"/>
      <c r="Z509" s="270"/>
    </row>
    <row r="510" ht="15.75" customHeight="1">
      <c r="A510" s="270"/>
      <c r="B510" s="270"/>
      <c r="C510" s="270"/>
      <c r="D510" s="270"/>
      <c r="E510" s="270"/>
      <c r="F510" s="270"/>
      <c r="G510" s="270"/>
      <c r="H510" s="270"/>
      <c r="I510" s="270"/>
      <c r="J510" s="270"/>
      <c r="K510" s="270"/>
      <c r="L510" s="270"/>
      <c r="M510" s="270"/>
      <c r="N510" s="270"/>
      <c r="O510" s="270"/>
      <c r="P510" s="270"/>
      <c r="Q510" s="270"/>
      <c r="R510" s="270"/>
      <c r="S510" s="270"/>
      <c r="T510" s="270"/>
      <c r="U510" s="270"/>
      <c r="V510" s="270"/>
      <c r="W510" s="270"/>
      <c r="X510" s="270"/>
      <c r="Y510" s="270"/>
      <c r="Z510" s="270"/>
    </row>
    <row r="511" ht="15.75" customHeight="1">
      <c r="A511" s="270"/>
      <c r="B511" s="270"/>
      <c r="C511" s="270"/>
      <c r="D511" s="270"/>
      <c r="E511" s="270"/>
      <c r="F511" s="270"/>
      <c r="G511" s="270"/>
      <c r="H511" s="270"/>
      <c r="I511" s="270"/>
      <c r="J511" s="270"/>
      <c r="K511" s="270"/>
      <c r="L511" s="270"/>
      <c r="M511" s="270"/>
      <c r="N511" s="270"/>
      <c r="O511" s="270"/>
      <c r="P511" s="270"/>
      <c r="Q511" s="270"/>
      <c r="R511" s="270"/>
      <c r="S511" s="270"/>
      <c r="T511" s="270"/>
      <c r="U511" s="270"/>
      <c r="V511" s="270"/>
      <c r="W511" s="270"/>
      <c r="X511" s="270"/>
      <c r="Y511" s="270"/>
      <c r="Z511" s="270"/>
    </row>
    <row r="512" ht="15.75" customHeight="1">
      <c r="A512" s="270"/>
      <c r="B512" s="270"/>
      <c r="C512" s="270"/>
      <c r="D512" s="270"/>
      <c r="E512" s="270"/>
      <c r="F512" s="270"/>
      <c r="G512" s="270"/>
      <c r="H512" s="270"/>
      <c r="I512" s="270"/>
      <c r="J512" s="270"/>
      <c r="K512" s="270"/>
      <c r="L512" s="270"/>
      <c r="M512" s="270"/>
      <c r="N512" s="270"/>
      <c r="O512" s="270"/>
      <c r="P512" s="270"/>
      <c r="Q512" s="270"/>
      <c r="R512" s="270"/>
      <c r="S512" s="270"/>
      <c r="T512" s="270"/>
      <c r="U512" s="270"/>
      <c r="V512" s="270"/>
      <c r="W512" s="270"/>
      <c r="X512" s="270"/>
      <c r="Y512" s="270"/>
      <c r="Z512" s="270"/>
    </row>
    <row r="513" ht="15.75" customHeight="1">
      <c r="A513" s="270"/>
      <c r="B513" s="270"/>
      <c r="C513" s="270"/>
      <c r="D513" s="270"/>
      <c r="E513" s="270"/>
      <c r="F513" s="270"/>
      <c r="G513" s="270"/>
      <c r="H513" s="270"/>
      <c r="I513" s="270"/>
      <c r="J513" s="270"/>
      <c r="K513" s="270"/>
      <c r="L513" s="270"/>
      <c r="M513" s="270"/>
      <c r="N513" s="270"/>
      <c r="O513" s="270"/>
      <c r="P513" s="270"/>
      <c r="Q513" s="270"/>
      <c r="R513" s="270"/>
      <c r="S513" s="270"/>
      <c r="T513" s="270"/>
      <c r="U513" s="270"/>
      <c r="V513" s="270"/>
      <c r="W513" s="270"/>
      <c r="X513" s="270"/>
      <c r="Y513" s="270"/>
      <c r="Z513" s="270"/>
    </row>
    <row r="514" ht="15.75" customHeight="1">
      <c r="A514" s="270"/>
      <c r="B514" s="270"/>
      <c r="C514" s="270"/>
      <c r="D514" s="270"/>
      <c r="E514" s="270"/>
      <c r="F514" s="270"/>
      <c r="G514" s="270"/>
      <c r="H514" s="270"/>
      <c r="I514" s="270"/>
      <c r="J514" s="270"/>
      <c r="K514" s="270"/>
      <c r="L514" s="270"/>
      <c r="M514" s="270"/>
      <c r="N514" s="270"/>
      <c r="O514" s="270"/>
      <c r="P514" s="270"/>
      <c r="Q514" s="270"/>
      <c r="R514" s="270"/>
      <c r="S514" s="270"/>
      <c r="T514" s="270"/>
      <c r="U514" s="270"/>
      <c r="V514" s="270"/>
      <c r="W514" s="270"/>
      <c r="X514" s="270"/>
      <c r="Y514" s="270"/>
      <c r="Z514" s="270"/>
    </row>
    <row r="515" ht="15.75" customHeight="1">
      <c r="A515" s="270"/>
      <c r="B515" s="270"/>
      <c r="C515" s="270"/>
      <c r="D515" s="270"/>
      <c r="E515" s="270"/>
      <c r="F515" s="270"/>
      <c r="G515" s="270"/>
      <c r="H515" s="270"/>
      <c r="I515" s="270"/>
      <c r="J515" s="270"/>
      <c r="K515" s="270"/>
      <c r="L515" s="270"/>
      <c r="M515" s="270"/>
      <c r="N515" s="270"/>
      <c r="O515" s="270"/>
      <c r="P515" s="270"/>
      <c r="Q515" s="270"/>
      <c r="R515" s="270"/>
      <c r="S515" s="270"/>
      <c r="T515" s="270"/>
      <c r="U515" s="270"/>
      <c r="V515" s="270"/>
      <c r="W515" s="270"/>
      <c r="X515" s="270"/>
      <c r="Y515" s="270"/>
      <c r="Z515" s="270"/>
    </row>
    <row r="516" ht="15.75" customHeight="1">
      <c r="A516" s="270"/>
      <c r="B516" s="270"/>
      <c r="C516" s="270"/>
      <c r="D516" s="270"/>
      <c r="E516" s="270"/>
      <c r="F516" s="270"/>
      <c r="G516" s="270"/>
      <c r="H516" s="270"/>
      <c r="I516" s="270"/>
      <c r="J516" s="270"/>
      <c r="K516" s="270"/>
      <c r="L516" s="270"/>
      <c r="M516" s="270"/>
      <c r="N516" s="270"/>
      <c r="O516" s="270"/>
      <c r="P516" s="270"/>
      <c r="Q516" s="270"/>
      <c r="R516" s="270"/>
      <c r="S516" s="270"/>
      <c r="T516" s="270"/>
      <c r="U516" s="270"/>
      <c r="V516" s="270"/>
      <c r="W516" s="270"/>
      <c r="X516" s="270"/>
      <c r="Y516" s="270"/>
      <c r="Z516" s="270"/>
    </row>
    <row r="517" ht="15.75" customHeight="1">
      <c r="A517" s="270"/>
      <c r="B517" s="270"/>
      <c r="C517" s="270"/>
      <c r="D517" s="270"/>
      <c r="E517" s="270"/>
      <c r="F517" s="270"/>
      <c r="G517" s="270"/>
      <c r="H517" s="270"/>
      <c r="I517" s="270"/>
      <c r="J517" s="270"/>
      <c r="K517" s="270"/>
      <c r="L517" s="270"/>
      <c r="M517" s="270"/>
      <c r="N517" s="270"/>
      <c r="O517" s="270"/>
      <c r="P517" s="270"/>
      <c r="Q517" s="270"/>
      <c r="R517" s="270"/>
      <c r="S517" s="270"/>
      <c r="T517" s="270"/>
      <c r="U517" s="270"/>
      <c r="V517" s="270"/>
      <c r="W517" s="270"/>
      <c r="X517" s="270"/>
      <c r="Y517" s="270"/>
      <c r="Z517" s="270"/>
    </row>
    <row r="518" ht="15.75" customHeight="1">
      <c r="A518" s="270"/>
      <c r="B518" s="270"/>
      <c r="C518" s="270"/>
      <c r="D518" s="270"/>
      <c r="E518" s="270"/>
      <c r="F518" s="270"/>
      <c r="G518" s="270"/>
      <c r="H518" s="270"/>
      <c r="I518" s="270"/>
      <c r="J518" s="270"/>
      <c r="K518" s="270"/>
      <c r="L518" s="270"/>
      <c r="M518" s="270"/>
      <c r="N518" s="270"/>
      <c r="O518" s="270"/>
      <c r="P518" s="270"/>
      <c r="Q518" s="270"/>
      <c r="R518" s="270"/>
      <c r="S518" s="270"/>
      <c r="T518" s="270"/>
      <c r="U518" s="270"/>
      <c r="V518" s="270"/>
      <c r="W518" s="270"/>
      <c r="X518" s="270"/>
      <c r="Y518" s="270"/>
      <c r="Z518" s="270"/>
    </row>
    <row r="519" ht="15.75" customHeight="1">
      <c r="A519" s="270"/>
      <c r="B519" s="270"/>
      <c r="C519" s="270"/>
      <c r="D519" s="270"/>
      <c r="E519" s="270"/>
      <c r="F519" s="270"/>
      <c r="G519" s="270"/>
      <c r="H519" s="270"/>
      <c r="I519" s="270"/>
      <c r="J519" s="270"/>
      <c r="K519" s="270"/>
      <c r="L519" s="270"/>
      <c r="M519" s="270"/>
      <c r="N519" s="270"/>
      <c r="O519" s="270"/>
      <c r="P519" s="270"/>
      <c r="Q519" s="270"/>
      <c r="R519" s="270"/>
      <c r="S519" s="270"/>
      <c r="T519" s="270"/>
      <c r="U519" s="270"/>
      <c r="V519" s="270"/>
      <c r="W519" s="270"/>
      <c r="X519" s="270"/>
      <c r="Y519" s="270"/>
      <c r="Z519" s="270"/>
    </row>
    <row r="520" ht="15.75" customHeight="1">
      <c r="A520" s="270"/>
      <c r="B520" s="270"/>
      <c r="C520" s="270"/>
      <c r="D520" s="270"/>
      <c r="E520" s="270"/>
      <c r="F520" s="270"/>
      <c r="G520" s="270"/>
      <c r="H520" s="270"/>
      <c r="I520" s="270"/>
      <c r="J520" s="270"/>
      <c r="K520" s="270"/>
      <c r="L520" s="270"/>
      <c r="M520" s="270"/>
      <c r="N520" s="270"/>
      <c r="O520" s="270"/>
      <c r="P520" s="270"/>
      <c r="Q520" s="270"/>
      <c r="R520" s="270"/>
      <c r="S520" s="270"/>
      <c r="T520" s="270"/>
      <c r="U520" s="270"/>
      <c r="V520" s="270"/>
      <c r="W520" s="270"/>
      <c r="X520" s="270"/>
      <c r="Y520" s="270"/>
      <c r="Z520" s="270"/>
    </row>
    <row r="521" ht="15.75" customHeight="1">
      <c r="A521" s="270"/>
      <c r="B521" s="270"/>
      <c r="C521" s="270"/>
      <c r="D521" s="270"/>
      <c r="E521" s="270"/>
      <c r="F521" s="270"/>
      <c r="G521" s="270"/>
      <c r="H521" s="270"/>
      <c r="I521" s="270"/>
      <c r="J521" s="270"/>
      <c r="K521" s="270"/>
      <c r="L521" s="270"/>
      <c r="M521" s="270"/>
      <c r="N521" s="270"/>
      <c r="O521" s="270"/>
      <c r="P521" s="270"/>
      <c r="Q521" s="270"/>
      <c r="R521" s="270"/>
      <c r="S521" s="270"/>
      <c r="T521" s="270"/>
      <c r="U521" s="270"/>
      <c r="V521" s="270"/>
      <c r="W521" s="270"/>
      <c r="X521" s="270"/>
      <c r="Y521" s="270"/>
      <c r="Z521" s="270"/>
    </row>
    <row r="522" ht="15.75" customHeight="1">
      <c r="A522" s="270"/>
      <c r="B522" s="270"/>
      <c r="C522" s="270"/>
      <c r="D522" s="270"/>
      <c r="E522" s="270"/>
      <c r="F522" s="270"/>
      <c r="G522" s="270"/>
      <c r="H522" s="270"/>
      <c r="I522" s="270"/>
      <c r="J522" s="270"/>
      <c r="K522" s="270"/>
      <c r="L522" s="270"/>
      <c r="M522" s="270"/>
      <c r="N522" s="270"/>
      <c r="O522" s="270"/>
      <c r="P522" s="270"/>
      <c r="Q522" s="270"/>
      <c r="R522" s="270"/>
      <c r="S522" s="270"/>
      <c r="T522" s="270"/>
      <c r="U522" s="270"/>
      <c r="V522" s="270"/>
      <c r="W522" s="270"/>
      <c r="X522" s="270"/>
      <c r="Y522" s="270"/>
      <c r="Z522" s="270"/>
    </row>
    <row r="523" ht="15.75" customHeight="1">
      <c r="A523" s="270"/>
      <c r="B523" s="270"/>
      <c r="C523" s="270"/>
      <c r="D523" s="270"/>
      <c r="E523" s="270"/>
      <c r="F523" s="270"/>
      <c r="G523" s="270"/>
      <c r="H523" s="270"/>
      <c r="I523" s="270"/>
      <c r="J523" s="270"/>
      <c r="K523" s="270"/>
      <c r="L523" s="270"/>
      <c r="M523" s="270"/>
      <c r="N523" s="270"/>
      <c r="O523" s="270"/>
      <c r="P523" s="270"/>
      <c r="Q523" s="270"/>
      <c r="R523" s="270"/>
      <c r="S523" s="270"/>
      <c r="T523" s="270"/>
      <c r="U523" s="270"/>
      <c r="V523" s="270"/>
      <c r="W523" s="270"/>
      <c r="X523" s="270"/>
      <c r="Y523" s="270"/>
      <c r="Z523" s="270"/>
    </row>
    <row r="524" ht="15.75" customHeight="1">
      <c r="A524" s="270"/>
      <c r="B524" s="270"/>
      <c r="C524" s="270"/>
      <c r="D524" s="270"/>
      <c r="E524" s="270"/>
      <c r="F524" s="270"/>
      <c r="G524" s="270"/>
      <c r="H524" s="270"/>
      <c r="I524" s="270"/>
      <c r="J524" s="270"/>
      <c r="K524" s="270"/>
      <c r="L524" s="270"/>
      <c r="M524" s="270"/>
      <c r="N524" s="270"/>
      <c r="O524" s="270"/>
      <c r="P524" s="270"/>
      <c r="Q524" s="270"/>
      <c r="R524" s="270"/>
      <c r="S524" s="270"/>
      <c r="T524" s="270"/>
      <c r="U524" s="270"/>
      <c r="V524" s="270"/>
      <c r="W524" s="270"/>
      <c r="X524" s="270"/>
      <c r="Y524" s="270"/>
      <c r="Z524" s="270"/>
    </row>
    <row r="525" ht="15.75" customHeight="1">
      <c r="A525" s="270"/>
      <c r="B525" s="270"/>
      <c r="C525" s="270"/>
      <c r="D525" s="270"/>
      <c r="E525" s="270"/>
      <c r="F525" s="270"/>
      <c r="G525" s="270"/>
      <c r="H525" s="270"/>
      <c r="I525" s="270"/>
      <c r="J525" s="270"/>
      <c r="K525" s="270"/>
      <c r="L525" s="270"/>
      <c r="M525" s="270"/>
      <c r="N525" s="270"/>
      <c r="O525" s="270"/>
      <c r="P525" s="270"/>
      <c r="Q525" s="270"/>
      <c r="R525" s="270"/>
      <c r="S525" s="270"/>
      <c r="T525" s="270"/>
      <c r="U525" s="270"/>
      <c r="V525" s="270"/>
      <c r="W525" s="270"/>
      <c r="X525" s="270"/>
      <c r="Y525" s="270"/>
      <c r="Z525" s="270"/>
    </row>
    <row r="526" ht="15.75" customHeight="1">
      <c r="A526" s="270"/>
      <c r="B526" s="270"/>
      <c r="C526" s="270"/>
      <c r="D526" s="270"/>
      <c r="E526" s="270"/>
      <c r="F526" s="270"/>
      <c r="G526" s="270"/>
      <c r="H526" s="270"/>
      <c r="I526" s="270"/>
      <c r="J526" s="270"/>
      <c r="K526" s="270"/>
      <c r="L526" s="270"/>
      <c r="M526" s="270"/>
      <c r="N526" s="270"/>
      <c r="O526" s="270"/>
      <c r="P526" s="270"/>
      <c r="Q526" s="270"/>
      <c r="R526" s="270"/>
      <c r="S526" s="270"/>
      <c r="T526" s="270"/>
      <c r="U526" s="270"/>
      <c r="V526" s="270"/>
      <c r="W526" s="270"/>
      <c r="X526" s="270"/>
      <c r="Y526" s="270"/>
      <c r="Z526" s="270"/>
    </row>
    <row r="527" ht="15.75" customHeight="1">
      <c r="A527" s="270"/>
      <c r="B527" s="270"/>
      <c r="C527" s="270"/>
      <c r="D527" s="270"/>
      <c r="E527" s="270"/>
      <c r="F527" s="270"/>
      <c r="G527" s="270"/>
      <c r="H527" s="270"/>
      <c r="I527" s="270"/>
      <c r="J527" s="270"/>
      <c r="K527" s="270"/>
      <c r="L527" s="270"/>
      <c r="M527" s="270"/>
      <c r="N527" s="270"/>
      <c r="O527" s="270"/>
      <c r="P527" s="270"/>
      <c r="Q527" s="270"/>
      <c r="R527" s="270"/>
      <c r="S527" s="270"/>
      <c r="T527" s="270"/>
      <c r="U527" s="270"/>
      <c r="V527" s="270"/>
      <c r="W527" s="270"/>
      <c r="X527" s="270"/>
      <c r="Y527" s="270"/>
      <c r="Z527" s="270"/>
    </row>
    <row r="528" ht="15.75" customHeight="1">
      <c r="A528" s="270"/>
      <c r="B528" s="270"/>
      <c r="C528" s="270"/>
      <c r="D528" s="270"/>
      <c r="E528" s="270"/>
      <c r="F528" s="270"/>
      <c r="G528" s="270"/>
      <c r="H528" s="270"/>
      <c r="I528" s="270"/>
      <c r="J528" s="270"/>
      <c r="K528" s="270"/>
      <c r="L528" s="270"/>
      <c r="M528" s="270"/>
      <c r="N528" s="270"/>
      <c r="O528" s="270"/>
      <c r="P528" s="270"/>
      <c r="Q528" s="270"/>
      <c r="R528" s="270"/>
      <c r="S528" s="270"/>
      <c r="T528" s="270"/>
      <c r="U528" s="270"/>
      <c r="V528" s="270"/>
      <c r="W528" s="270"/>
      <c r="X528" s="270"/>
      <c r="Y528" s="270"/>
      <c r="Z528" s="270"/>
    </row>
    <row r="529" ht="15.75" customHeight="1">
      <c r="A529" s="270"/>
      <c r="B529" s="270"/>
      <c r="C529" s="270"/>
      <c r="D529" s="270"/>
      <c r="E529" s="270"/>
      <c r="F529" s="270"/>
      <c r="G529" s="270"/>
      <c r="H529" s="270"/>
      <c r="I529" s="270"/>
      <c r="J529" s="270"/>
      <c r="K529" s="270"/>
      <c r="L529" s="270"/>
      <c r="M529" s="270"/>
      <c r="N529" s="270"/>
      <c r="O529" s="270"/>
      <c r="P529" s="270"/>
      <c r="Q529" s="270"/>
      <c r="R529" s="270"/>
      <c r="S529" s="270"/>
      <c r="T529" s="270"/>
      <c r="U529" s="270"/>
      <c r="V529" s="270"/>
      <c r="W529" s="270"/>
      <c r="X529" s="270"/>
      <c r="Y529" s="270"/>
      <c r="Z529" s="270"/>
    </row>
    <row r="530" ht="15.75" customHeight="1">
      <c r="A530" s="270"/>
      <c r="B530" s="270"/>
      <c r="C530" s="270"/>
      <c r="D530" s="270"/>
      <c r="E530" s="270"/>
      <c r="F530" s="270"/>
      <c r="G530" s="270"/>
      <c r="H530" s="270"/>
      <c r="I530" s="270"/>
      <c r="J530" s="270"/>
      <c r="K530" s="270"/>
      <c r="L530" s="270"/>
      <c r="M530" s="270"/>
      <c r="N530" s="270"/>
      <c r="O530" s="270"/>
      <c r="P530" s="270"/>
      <c r="Q530" s="270"/>
      <c r="R530" s="270"/>
      <c r="S530" s="270"/>
      <c r="T530" s="270"/>
      <c r="U530" s="270"/>
      <c r="V530" s="270"/>
      <c r="W530" s="270"/>
      <c r="X530" s="270"/>
      <c r="Y530" s="270"/>
      <c r="Z530" s="270"/>
    </row>
    <row r="531" ht="15.75" customHeight="1">
      <c r="A531" s="270"/>
      <c r="B531" s="270"/>
      <c r="C531" s="270"/>
      <c r="D531" s="270"/>
      <c r="E531" s="270"/>
      <c r="F531" s="270"/>
      <c r="G531" s="270"/>
      <c r="H531" s="270"/>
      <c r="I531" s="270"/>
      <c r="J531" s="270"/>
      <c r="K531" s="270"/>
      <c r="L531" s="270"/>
      <c r="M531" s="270"/>
      <c r="N531" s="270"/>
      <c r="O531" s="270"/>
      <c r="P531" s="270"/>
      <c r="Q531" s="270"/>
      <c r="R531" s="270"/>
      <c r="S531" s="270"/>
      <c r="T531" s="270"/>
      <c r="U531" s="270"/>
      <c r="V531" s="270"/>
      <c r="W531" s="270"/>
      <c r="X531" s="270"/>
      <c r="Y531" s="270"/>
      <c r="Z531" s="270"/>
    </row>
    <row r="532" ht="15.75" customHeight="1">
      <c r="A532" s="270"/>
      <c r="B532" s="270"/>
      <c r="C532" s="270"/>
      <c r="D532" s="270"/>
      <c r="E532" s="270"/>
      <c r="F532" s="270"/>
      <c r="G532" s="270"/>
      <c r="H532" s="270"/>
      <c r="I532" s="270"/>
      <c r="J532" s="270"/>
      <c r="K532" s="270"/>
      <c r="L532" s="270"/>
      <c r="M532" s="270"/>
      <c r="N532" s="270"/>
      <c r="O532" s="270"/>
      <c r="P532" s="270"/>
      <c r="Q532" s="270"/>
      <c r="R532" s="270"/>
      <c r="S532" s="270"/>
      <c r="T532" s="270"/>
      <c r="U532" s="270"/>
      <c r="V532" s="270"/>
      <c r="W532" s="270"/>
      <c r="X532" s="270"/>
      <c r="Y532" s="270"/>
      <c r="Z532" s="270"/>
    </row>
    <row r="533" ht="15.75" customHeight="1">
      <c r="A533" s="270"/>
      <c r="B533" s="270"/>
      <c r="C533" s="270"/>
      <c r="D533" s="270"/>
      <c r="E533" s="270"/>
      <c r="F533" s="270"/>
      <c r="G533" s="270"/>
      <c r="H533" s="270"/>
      <c r="I533" s="270"/>
      <c r="J533" s="270"/>
      <c r="K533" s="270"/>
      <c r="L533" s="270"/>
      <c r="M533" s="270"/>
      <c r="N533" s="270"/>
      <c r="O533" s="270"/>
      <c r="P533" s="270"/>
      <c r="Q533" s="270"/>
      <c r="R533" s="270"/>
      <c r="S533" s="270"/>
      <c r="T533" s="270"/>
      <c r="U533" s="270"/>
      <c r="V533" s="270"/>
      <c r="W533" s="270"/>
      <c r="X533" s="270"/>
      <c r="Y533" s="270"/>
      <c r="Z533" s="270"/>
    </row>
    <row r="534" ht="15.75" customHeight="1">
      <c r="A534" s="270"/>
      <c r="B534" s="270"/>
      <c r="C534" s="270"/>
      <c r="D534" s="270"/>
      <c r="E534" s="270"/>
      <c r="F534" s="270"/>
      <c r="G534" s="270"/>
      <c r="H534" s="270"/>
      <c r="I534" s="270"/>
      <c r="J534" s="270"/>
      <c r="K534" s="270"/>
      <c r="L534" s="270"/>
      <c r="M534" s="270"/>
      <c r="N534" s="270"/>
      <c r="O534" s="270"/>
      <c r="P534" s="270"/>
      <c r="Q534" s="270"/>
      <c r="R534" s="270"/>
      <c r="S534" s="270"/>
      <c r="T534" s="270"/>
      <c r="U534" s="270"/>
      <c r="V534" s="270"/>
      <c r="W534" s="270"/>
      <c r="X534" s="270"/>
      <c r="Y534" s="270"/>
      <c r="Z534" s="270"/>
    </row>
    <row r="535" ht="15.75" customHeight="1">
      <c r="A535" s="270"/>
      <c r="B535" s="270"/>
      <c r="C535" s="270"/>
      <c r="D535" s="270"/>
      <c r="E535" s="270"/>
      <c r="F535" s="270"/>
      <c r="G535" s="270"/>
      <c r="H535" s="270"/>
      <c r="I535" s="270"/>
      <c r="J535" s="270"/>
      <c r="K535" s="270"/>
      <c r="L535" s="270"/>
      <c r="M535" s="270"/>
      <c r="N535" s="270"/>
      <c r="O535" s="270"/>
      <c r="P535" s="270"/>
      <c r="Q535" s="270"/>
      <c r="R535" s="270"/>
      <c r="S535" s="270"/>
      <c r="T535" s="270"/>
      <c r="U535" s="270"/>
      <c r="V535" s="270"/>
      <c r="W535" s="270"/>
      <c r="X535" s="270"/>
      <c r="Y535" s="270"/>
      <c r="Z535" s="270"/>
    </row>
    <row r="536" ht="15.75" customHeight="1">
      <c r="A536" s="270"/>
      <c r="B536" s="270"/>
      <c r="C536" s="270"/>
      <c r="D536" s="270"/>
      <c r="E536" s="270"/>
      <c r="F536" s="270"/>
      <c r="G536" s="270"/>
      <c r="H536" s="270"/>
      <c r="I536" s="270"/>
      <c r="J536" s="270"/>
      <c r="K536" s="270"/>
      <c r="L536" s="270"/>
      <c r="M536" s="270"/>
      <c r="N536" s="270"/>
      <c r="O536" s="270"/>
      <c r="P536" s="270"/>
      <c r="Q536" s="270"/>
      <c r="R536" s="270"/>
      <c r="S536" s="270"/>
      <c r="T536" s="270"/>
      <c r="U536" s="270"/>
      <c r="V536" s="270"/>
      <c r="W536" s="270"/>
      <c r="X536" s="270"/>
      <c r="Y536" s="270"/>
      <c r="Z536" s="270"/>
    </row>
    <row r="537" ht="15.75" customHeight="1">
      <c r="A537" s="270"/>
      <c r="B537" s="270"/>
      <c r="C537" s="270"/>
      <c r="D537" s="270"/>
      <c r="E537" s="270"/>
      <c r="F537" s="270"/>
      <c r="G537" s="270"/>
      <c r="H537" s="270"/>
      <c r="I537" s="270"/>
      <c r="J537" s="270"/>
      <c r="K537" s="270"/>
      <c r="L537" s="270"/>
      <c r="M537" s="270"/>
      <c r="N537" s="270"/>
      <c r="O537" s="270"/>
      <c r="P537" s="270"/>
      <c r="Q537" s="270"/>
      <c r="R537" s="270"/>
      <c r="S537" s="270"/>
      <c r="T537" s="270"/>
      <c r="U537" s="270"/>
      <c r="V537" s="270"/>
      <c r="W537" s="270"/>
      <c r="X537" s="270"/>
      <c r="Y537" s="270"/>
      <c r="Z537" s="270"/>
    </row>
    <row r="538" ht="15.75" customHeight="1">
      <c r="A538" s="270"/>
      <c r="B538" s="270"/>
      <c r="C538" s="270"/>
      <c r="D538" s="270"/>
      <c r="E538" s="270"/>
      <c r="F538" s="270"/>
      <c r="G538" s="270"/>
      <c r="H538" s="270"/>
      <c r="I538" s="270"/>
      <c r="J538" s="270"/>
      <c r="K538" s="270"/>
      <c r="L538" s="270"/>
      <c r="M538" s="270"/>
      <c r="N538" s="270"/>
      <c r="O538" s="270"/>
      <c r="P538" s="270"/>
      <c r="Q538" s="270"/>
      <c r="R538" s="270"/>
      <c r="S538" s="270"/>
      <c r="T538" s="270"/>
      <c r="U538" s="270"/>
      <c r="V538" s="270"/>
      <c r="W538" s="270"/>
      <c r="X538" s="270"/>
      <c r="Y538" s="270"/>
      <c r="Z538" s="270"/>
    </row>
    <row r="539" ht="15.75" customHeight="1">
      <c r="A539" s="270"/>
      <c r="B539" s="270"/>
      <c r="C539" s="270"/>
      <c r="D539" s="270"/>
      <c r="E539" s="270"/>
      <c r="F539" s="270"/>
      <c r="G539" s="270"/>
      <c r="H539" s="270"/>
      <c r="I539" s="270"/>
      <c r="J539" s="270"/>
      <c r="K539" s="270"/>
      <c r="L539" s="270"/>
      <c r="M539" s="270"/>
      <c r="N539" s="270"/>
      <c r="O539" s="270"/>
      <c r="P539" s="270"/>
      <c r="Q539" s="270"/>
      <c r="R539" s="270"/>
      <c r="S539" s="270"/>
      <c r="T539" s="270"/>
      <c r="U539" s="270"/>
      <c r="V539" s="270"/>
      <c r="W539" s="270"/>
      <c r="X539" s="270"/>
      <c r="Y539" s="270"/>
      <c r="Z539" s="270"/>
    </row>
    <row r="540" ht="15.75" customHeight="1">
      <c r="A540" s="270"/>
      <c r="B540" s="270"/>
      <c r="C540" s="270"/>
      <c r="D540" s="270"/>
      <c r="E540" s="270"/>
      <c r="F540" s="270"/>
      <c r="G540" s="270"/>
      <c r="H540" s="270"/>
      <c r="I540" s="270"/>
      <c r="J540" s="270"/>
      <c r="K540" s="270"/>
      <c r="L540" s="270"/>
      <c r="M540" s="270"/>
      <c r="N540" s="270"/>
      <c r="O540" s="270"/>
      <c r="P540" s="270"/>
      <c r="Q540" s="270"/>
      <c r="R540" s="270"/>
      <c r="S540" s="270"/>
      <c r="T540" s="270"/>
      <c r="U540" s="270"/>
      <c r="V540" s="270"/>
      <c r="W540" s="270"/>
      <c r="X540" s="270"/>
      <c r="Y540" s="270"/>
      <c r="Z540" s="270"/>
    </row>
    <row r="541" ht="15.75" customHeight="1">
      <c r="A541" s="270"/>
      <c r="B541" s="270"/>
      <c r="C541" s="270"/>
      <c r="D541" s="270"/>
      <c r="E541" s="270"/>
      <c r="F541" s="270"/>
      <c r="G541" s="270"/>
      <c r="H541" s="270"/>
      <c r="I541" s="270"/>
      <c r="J541" s="270"/>
      <c r="K541" s="270"/>
      <c r="L541" s="270"/>
      <c r="M541" s="270"/>
      <c r="N541" s="270"/>
      <c r="O541" s="270"/>
      <c r="P541" s="270"/>
      <c r="Q541" s="270"/>
      <c r="R541" s="270"/>
      <c r="S541" s="270"/>
      <c r="T541" s="270"/>
      <c r="U541" s="270"/>
      <c r="V541" s="270"/>
      <c r="W541" s="270"/>
      <c r="X541" s="270"/>
      <c r="Y541" s="270"/>
      <c r="Z541" s="270"/>
    </row>
    <row r="542" ht="15.75" customHeight="1">
      <c r="A542" s="270"/>
      <c r="B542" s="270"/>
      <c r="C542" s="270"/>
      <c r="D542" s="270"/>
      <c r="E542" s="270"/>
      <c r="F542" s="270"/>
      <c r="G542" s="270"/>
      <c r="H542" s="270"/>
      <c r="I542" s="270"/>
      <c r="J542" s="270"/>
      <c r="K542" s="270"/>
      <c r="L542" s="270"/>
      <c r="M542" s="270"/>
      <c r="N542" s="270"/>
      <c r="O542" s="270"/>
      <c r="P542" s="270"/>
      <c r="Q542" s="270"/>
      <c r="R542" s="270"/>
      <c r="S542" s="270"/>
      <c r="T542" s="270"/>
      <c r="U542" s="270"/>
      <c r="V542" s="270"/>
      <c r="W542" s="270"/>
      <c r="X542" s="270"/>
      <c r="Y542" s="270"/>
      <c r="Z542" s="270"/>
    </row>
    <row r="543" ht="15.75" customHeight="1">
      <c r="A543" s="270"/>
      <c r="B543" s="270"/>
      <c r="C543" s="270"/>
      <c r="D543" s="270"/>
      <c r="E543" s="270"/>
      <c r="F543" s="270"/>
      <c r="G543" s="270"/>
      <c r="H543" s="270"/>
      <c r="I543" s="270"/>
      <c r="J543" s="270"/>
      <c r="K543" s="270"/>
      <c r="L543" s="270"/>
      <c r="M543" s="270"/>
      <c r="N543" s="270"/>
      <c r="O543" s="270"/>
      <c r="P543" s="270"/>
      <c r="Q543" s="270"/>
      <c r="R543" s="270"/>
      <c r="S543" s="270"/>
      <c r="T543" s="270"/>
      <c r="U543" s="270"/>
      <c r="V543" s="270"/>
      <c r="W543" s="270"/>
      <c r="X543" s="270"/>
      <c r="Y543" s="270"/>
      <c r="Z543" s="270"/>
    </row>
    <row r="544" ht="15.75" customHeight="1">
      <c r="A544" s="270"/>
      <c r="B544" s="270"/>
      <c r="C544" s="270"/>
      <c r="D544" s="270"/>
      <c r="E544" s="270"/>
      <c r="F544" s="270"/>
      <c r="G544" s="270"/>
      <c r="H544" s="270"/>
      <c r="I544" s="270"/>
      <c r="J544" s="270"/>
      <c r="K544" s="270"/>
      <c r="L544" s="270"/>
      <c r="M544" s="270"/>
      <c r="N544" s="270"/>
      <c r="O544" s="270"/>
      <c r="P544" s="270"/>
      <c r="Q544" s="270"/>
      <c r="R544" s="270"/>
      <c r="S544" s="270"/>
      <c r="T544" s="270"/>
      <c r="U544" s="270"/>
      <c r="V544" s="270"/>
      <c r="W544" s="270"/>
      <c r="X544" s="270"/>
      <c r="Y544" s="270"/>
      <c r="Z544" s="270"/>
    </row>
    <row r="545" ht="15.75" customHeight="1">
      <c r="A545" s="270"/>
      <c r="B545" s="270"/>
      <c r="C545" s="270"/>
      <c r="D545" s="270"/>
      <c r="E545" s="270"/>
      <c r="F545" s="270"/>
      <c r="G545" s="270"/>
      <c r="H545" s="270"/>
      <c r="I545" s="270"/>
      <c r="J545" s="270"/>
      <c r="K545" s="270"/>
      <c r="L545" s="270"/>
      <c r="M545" s="270"/>
      <c r="N545" s="270"/>
      <c r="O545" s="270"/>
      <c r="P545" s="270"/>
      <c r="Q545" s="270"/>
      <c r="R545" s="270"/>
      <c r="S545" s="270"/>
      <c r="T545" s="270"/>
      <c r="U545" s="270"/>
      <c r="V545" s="270"/>
      <c r="W545" s="270"/>
      <c r="X545" s="270"/>
      <c r="Y545" s="270"/>
      <c r="Z545" s="270"/>
    </row>
    <row r="546" ht="15.75" customHeight="1">
      <c r="A546" s="270"/>
      <c r="B546" s="270"/>
      <c r="C546" s="270"/>
      <c r="D546" s="270"/>
      <c r="E546" s="270"/>
      <c r="F546" s="270"/>
      <c r="G546" s="270"/>
      <c r="H546" s="270"/>
      <c r="I546" s="270"/>
      <c r="J546" s="270"/>
      <c r="K546" s="270"/>
      <c r="L546" s="270"/>
      <c r="M546" s="270"/>
      <c r="N546" s="270"/>
      <c r="O546" s="270"/>
      <c r="P546" s="270"/>
      <c r="Q546" s="270"/>
      <c r="R546" s="270"/>
      <c r="S546" s="270"/>
      <c r="T546" s="270"/>
      <c r="U546" s="270"/>
      <c r="V546" s="270"/>
      <c r="W546" s="270"/>
      <c r="X546" s="270"/>
      <c r="Y546" s="270"/>
      <c r="Z546" s="270"/>
    </row>
    <row r="547" ht="15.75" customHeight="1">
      <c r="A547" s="270"/>
      <c r="B547" s="270"/>
      <c r="C547" s="270"/>
      <c r="D547" s="270"/>
      <c r="E547" s="270"/>
      <c r="F547" s="270"/>
      <c r="G547" s="270"/>
      <c r="H547" s="270"/>
      <c r="I547" s="270"/>
      <c r="J547" s="270"/>
      <c r="K547" s="270"/>
      <c r="L547" s="270"/>
      <c r="M547" s="270"/>
      <c r="N547" s="270"/>
      <c r="O547" s="270"/>
      <c r="P547" s="270"/>
      <c r="Q547" s="270"/>
      <c r="R547" s="270"/>
      <c r="S547" s="270"/>
      <c r="T547" s="270"/>
      <c r="U547" s="270"/>
      <c r="V547" s="270"/>
      <c r="W547" s="270"/>
      <c r="X547" s="270"/>
      <c r="Y547" s="270"/>
      <c r="Z547" s="270"/>
    </row>
    <row r="548" ht="15.75" customHeight="1">
      <c r="A548" s="270"/>
      <c r="B548" s="270"/>
      <c r="C548" s="270"/>
      <c r="D548" s="270"/>
      <c r="E548" s="270"/>
      <c r="F548" s="270"/>
      <c r="G548" s="270"/>
      <c r="H548" s="270"/>
      <c r="I548" s="270"/>
      <c r="J548" s="270"/>
      <c r="K548" s="270"/>
      <c r="L548" s="270"/>
      <c r="M548" s="270"/>
      <c r="N548" s="270"/>
      <c r="O548" s="270"/>
      <c r="P548" s="270"/>
      <c r="Q548" s="270"/>
      <c r="R548" s="270"/>
      <c r="S548" s="270"/>
      <c r="T548" s="270"/>
      <c r="U548" s="270"/>
      <c r="V548" s="270"/>
      <c r="W548" s="270"/>
      <c r="X548" s="270"/>
      <c r="Y548" s="270"/>
      <c r="Z548" s="270"/>
    </row>
    <row r="549" ht="15.75" customHeight="1">
      <c r="A549" s="270"/>
      <c r="B549" s="270"/>
      <c r="C549" s="270"/>
      <c r="D549" s="270"/>
      <c r="E549" s="270"/>
      <c r="F549" s="270"/>
      <c r="G549" s="270"/>
      <c r="H549" s="270"/>
      <c r="I549" s="270"/>
      <c r="J549" s="270"/>
      <c r="K549" s="270"/>
      <c r="L549" s="270"/>
      <c r="M549" s="270"/>
      <c r="N549" s="270"/>
      <c r="O549" s="270"/>
      <c r="P549" s="270"/>
      <c r="Q549" s="270"/>
      <c r="R549" s="270"/>
      <c r="S549" s="270"/>
      <c r="T549" s="270"/>
      <c r="U549" s="270"/>
      <c r="V549" s="270"/>
      <c r="W549" s="270"/>
      <c r="X549" s="270"/>
      <c r="Y549" s="270"/>
      <c r="Z549" s="270"/>
    </row>
    <row r="550" ht="15.75" customHeight="1">
      <c r="A550" s="270"/>
      <c r="B550" s="270"/>
      <c r="C550" s="270"/>
      <c r="D550" s="270"/>
      <c r="E550" s="270"/>
      <c r="F550" s="270"/>
      <c r="G550" s="270"/>
      <c r="H550" s="270"/>
      <c r="I550" s="270"/>
      <c r="J550" s="270"/>
      <c r="K550" s="270"/>
      <c r="L550" s="270"/>
      <c r="M550" s="270"/>
      <c r="N550" s="270"/>
      <c r="O550" s="270"/>
      <c r="P550" s="270"/>
      <c r="Q550" s="270"/>
      <c r="R550" s="270"/>
      <c r="S550" s="270"/>
      <c r="T550" s="270"/>
      <c r="U550" s="270"/>
      <c r="V550" s="270"/>
      <c r="W550" s="270"/>
      <c r="X550" s="270"/>
      <c r="Y550" s="270"/>
      <c r="Z550" s="270"/>
    </row>
    <row r="551" ht="15.75" customHeight="1">
      <c r="A551" s="270"/>
      <c r="B551" s="270"/>
      <c r="C551" s="270"/>
      <c r="D551" s="270"/>
      <c r="E551" s="270"/>
      <c r="F551" s="270"/>
      <c r="G551" s="270"/>
      <c r="H551" s="270"/>
      <c r="I551" s="270"/>
      <c r="J551" s="270"/>
      <c r="K551" s="270"/>
      <c r="L551" s="270"/>
      <c r="M551" s="270"/>
      <c r="N551" s="270"/>
      <c r="O551" s="270"/>
      <c r="P551" s="270"/>
      <c r="Q551" s="270"/>
      <c r="R551" s="270"/>
      <c r="S551" s="270"/>
      <c r="T551" s="270"/>
      <c r="U551" s="270"/>
      <c r="V551" s="270"/>
      <c r="W551" s="270"/>
      <c r="X551" s="270"/>
      <c r="Y551" s="270"/>
      <c r="Z551" s="270"/>
    </row>
    <row r="552" ht="15.75" customHeight="1">
      <c r="A552" s="270"/>
      <c r="B552" s="270"/>
      <c r="C552" s="270"/>
      <c r="D552" s="270"/>
      <c r="E552" s="270"/>
      <c r="F552" s="270"/>
      <c r="G552" s="270"/>
      <c r="H552" s="270"/>
      <c r="I552" s="270"/>
      <c r="J552" s="270"/>
      <c r="K552" s="270"/>
      <c r="L552" s="270"/>
      <c r="M552" s="270"/>
      <c r="N552" s="270"/>
      <c r="O552" s="270"/>
      <c r="P552" s="270"/>
      <c r="Q552" s="270"/>
      <c r="R552" s="270"/>
      <c r="S552" s="270"/>
      <c r="T552" s="270"/>
      <c r="U552" s="270"/>
      <c r="V552" s="270"/>
      <c r="W552" s="270"/>
      <c r="X552" s="270"/>
      <c r="Y552" s="270"/>
      <c r="Z552" s="270"/>
    </row>
    <row r="553" ht="15.75" customHeight="1">
      <c r="A553" s="270"/>
      <c r="B553" s="270"/>
      <c r="C553" s="270"/>
      <c r="D553" s="270"/>
      <c r="E553" s="270"/>
      <c r="F553" s="270"/>
      <c r="G553" s="270"/>
      <c r="H553" s="270"/>
      <c r="I553" s="270"/>
      <c r="J553" s="270"/>
      <c r="K553" s="270"/>
      <c r="L553" s="270"/>
      <c r="M553" s="270"/>
      <c r="N553" s="270"/>
      <c r="O553" s="270"/>
      <c r="P553" s="270"/>
      <c r="Q553" s="270"/>
      <c r="R553" s="270"/>
      <c r="S553" s="270"/>
      <c r="T553" s="270"/>
      <c r="U553" s="270"/>
      <c r="V553" s="270"/>
      <c r="W553" s="270"/>
      <c r="X553" s="270"/>
      <c r="Y553" s="270"/>
      <c r="Z553" s="270"/>
    </row>
    <row r="554" ht="15.75" customHeight="1">
      <c r="A554" s="270"/>
      <c r="B554" s="270"/>
      <c r="C554" s="270"/>
      <c r="D554" s="270"/>
      <c r="E554" s="270"/>
      <c r="F554" s="270"/>
      <c r="G554" s="270"/>
      <c r="H554" s="270"/>
      <c r="I554" s="270"/>
      <c r="J554" s="270"/>
      <c r="K554" s="270"/>
      <c r="L554" s="270"/>
      <c r="M554" s="270"/>
      <c r="N554" s="270"/>
      <c r="O554" s="270"/>
      <c r="P554" s="270"/>
      <c r="Q554" s="270"/>
      <c r="R554" s="270"/>
      <c r="S554" s="270"/>
      <c r="T554" s="270"/>
      <c r="U554" s="270"/>
      <c r="V554" s="270"/>
      <c r="W554" s="270"/>
      <c r="X554" s="270"/>
      <c r="Y554" s="270"/>
      <c r="Z554" s="270"/>
    </row>
    <row r="555" ht="15.75" customHeight="1">
      <c r="A555" s="270"/>
      <c r="B555" s="270"/>
      <c r="C555" s="270"/>
      <c r="D555" s="270"/>
      <c r="E555" s="270"/>
      <c r="F555" s="270"/>
      <c r="G555" s="270"/>
      <c r="H555" s="270"/>
      <c r="I555" s="270"/>
      <c r="J555" s="270"/>
      <c r="K555" s="270"/>
      <c r="L555" s="270"/>
      <c r="M555" s="270"/>
      <c r="N555" s="270"/>
      <c r="O555" s="270"/>
      <c r="P555" s="270"/>
      <c r="Q555" s="270"/>
      <c r="R555" s="270"/>
      <c r="S555" s="270"/>
      <c r="T555" s="270"/>
      <c r="U555" s="270"/>
      <c r="V555" s="270"/>
      <c r="W555" s="270"/>
      <c r="X555" s="270"/>
      <c r="Y555" s="270"/>
      <c r="Z555" s="270"/>
    </row>
    <row r="556" ht="15.75" customHeight="1">
      <c r="A556" s="270"/>
      <c r="B556" s="270"/>
      <c r="C556" s="270"/>
      <c r="D556" s="270"/>
      <c r="E556" s="270"/>
      <c r="F556" s="270"/>
      <c r="G556" s="270"/>
      <c r="H556" s="270"/>
      <c r="I556" s="270"/>
      <c r="J556" s="270"/>
      <c r="K556" s="270"/>
      <c r="L556" s="270"/>
      <c r="M556" s="270"/>
      <c r="N556" s="270"/>
      <c r="O556" s="270"/>
      <c r="P556" s="270"/>
      <c r="Q556" s="270"/>
      <c r="R556" s="270"/>
      <c r="S556" s="270"/>
      <c r="T556" s="270"/>
      <c r="U556" s="270"/>
      <c r="V556" s="270"/>
      <c r="W556" s="270"/>
      <c r="X556" s="270"/>
      <c r="Y556" s="270"/>
      <c r="Z556" s="270"/>
    </row>
    <row r="557" ht="15.75" customHeight="1">
      <c r="A557" s="270"/>
      <c r="B557" s="270"/>
      <c r="C557" s="270"/>
      <c r="D557" s="270"/>
      <c r="E557" s="270"/>
      <c r="F557" s="270"/>
      <c r="G557" s="270"/>
      <c r="H557" s="270"/>
      <c r="I557" s="270"/>
      <c r="J557" s="270"/>
      <c r="K557" s="270"/>
      <c r="L557" s="270"/>
      <c r="M557" s="270"/>
      <c r="N557" s="270"/>
      <c r="O557" s="270"/>
      <c r="P557" s="270"/>
      <c r="Q557" s="270"/>
      <c r="R557" s="270"/>
      <c r="S557" s="270"/>
      <c r="T557" s="270"/>
      <c r="U557" s="270"/>
      <c r="V557" s="270"/>
      <c r="W557" s="270"/>
      <c r="X557" s="270"/>
      <c r="Y557" s="270"/>
      <c r="Z557" s="270"/>
    </row>
    <row r="558" ht="15.75" customHeight="1">
      <c r="A558" s="270"/>
      <c r="B558" s="270"/>
      <c r="C558" s="270"/>
      <c r="D558" s="270"/>
      <c r="E558" s="270"/>
      <c r="F558" s="270"/>
      <c r="G558" s="270"/>
      <c r="H558" s="270"/>
      <c r="I558" s="270"/>
      <c r="J558" s="270"/>
      <c r="K558" s="270"/>
      <c r="L558" s="270"/>
      <c r="M558" s="270"/>
      <c r="N558" s="270"/>
      <c r="O558" s="270"/>
      <c r="P558" s="270"/>
      <c r="Q558" s="270"/>
      <c r="R558" s="270"/>
      <c r="S558" s="270"/>
      <c r="T558" s="270"/>
      <c r="U558" s="270"/>
      <c r="V558" s="270"/>
      <c r="W558" s="270"/>
      <c r="X558" s="270"/>
      <c r="Y558" s="270"/>
      <c r="Z558" s="270"/>
    </row>
    <row r="559" ht="15.75" customHeight="1">
      <c r="A559" s="270"/>
      <c r="B559" s="270"/>
      <c r="C559" s="270"/>
      <c r="D559" s="270"/>
      <c r="E559" s="270"/>
      <c r="F559" s="270"/>
      <c r="G559" s="270"/>
      <c r="H559" s="270"/>
      <c r="I559" s="270"/>
      <c r="J559" s="270"/>
      <c r="K559" s="270"/>
      <c r="L559" s="270"/>
      <c r="M559" s="270"/>
      <c r="N559" s="270"/>
      <c r="O559" s="270"/>
      <c r="P559" s="270"/>
      <c r="Q559" s="270"/>
      <c r="R559" s="270"/>
      <c r="S559" s="270"/>
      <c r="T559" s="270"/>
      <c r="U559" s="270"/>
      <c r="V559" s="270"/>
      <c r="W559" s="270"/>
      <c r="X559" s="270"/>
      <c r="Y559" s="270"/>
      <c r="Z559" s="270"/>
    </row>
    <row r="560" ht="15.75" customHeight="1">
      <c r="A560" s="270"/>
      <c r="B560" s="270"/>
      <c r="C560" s="270"/>
      <c r="D560" s="270"/>
      <c r="E560" s="270"/>
      <c r="F560" s="270"/>
      <c r="G560" s="270"/>
      <c r="H560" s="270"/>
      <c r="I560" s="270"/>
      <c r="J560" s="270"/>
      <c r="K560" s="270"/>
      <c r="L560" s="270"/>
      <c r="M560" s="270"/>
      <c r="N560" s="270"/>
      <c r="O560" s="270"/>
      <c r="P560" s="270"/>
      <c r="Q560" s="270"/>
      <c r="R560" s="270"/>
      <c r="S560" s="270"/>
      <c r="T560" s="270"/>
      <c r="U560" s="270"/>
      <c r="V560" s="270"/>
      <c r="W560" s="270"/>
      <c r="X560" s="270"/>
      <c r="Y560" s="270"/>
      <c r="Z560" s="270"/>
    </row>
    <row r="561" ht="15.75" customHeight="1">
      <c r="A561" s="270"/>
      <c r="B561" s="270"/>
      <c r="C561" s="270"/>
      <c r="D561" s="270"/>
      <c r="E561" s="270"/>
      <c r="F561" s="270"/>
      <c r="G561" s="270"/>
      <c r="H561" s="270"/>
      <c r="I561" s="270"/>
      <c r="J561" s="270"/>
      <c r="K561" s="270"/>
      <c r="L561" s="270"/>
      <c r="M561" s="270"/>
      <c r="N561" s="270"/>
      <c r="O561" s="270"/>
      <c r="P561" s="270"/>
      <c r="Q561" s="270"/>
      <c r="R561" s="270"/>
      <c r="S561" s="270"/>
      <c r="T561" s="270"/>
      <c r="U561" s="270"/>
      <c r="V561" s="270"/>
      <c r="W561" s="270"/>
      <c r="X561" s="270"/>
      <c r="Y561" s="270"/>
      <c r="Z561" s="270"/>
    </row>
    <row r="562" ht="15.75" customHeight="1">
      <c r="A562" s="270"/>
      <c r="B562" s="270"/>
      <c r="C562" s="270"/>
      <c r="D562" s="270"/>
      <c r="E562" s="270"/>
      <c r="F562" s="270"/>
      <c r="G562" s="270"/>
      <c r="H562" s="270"/>
      <c r="I562" s="270"/>
      <c r="J562" s="270"/>
      <c r="K562" s="270"/>
      <c r="L562" s="270"/>
      <c r="M562" s="270"/>
      <c r="N562" s="270"/>
      <c r="O562" s="270"/>
      <c r="P562" s="270"/>
      <c r="Q562" s="270"/>
      <c r="R562" s="270"/>
      <c r="S562" s="270"/>
      <c r="T562" s="270"/>
      <c r="U562" s="270"/>
      <c r="V562" s="270"/>
      <c r="W562" s="270"/>
      <c r="X562" s="270"/>
      <c r="Y562" s="270"/>
      <c r="Z562" s="270"/>
    </row>
    <row r="563" ht="15.75" customHeight="1">
      <c r="A563" s="270"/>
      <c r="B563" s="270"/>
      <c r="C563" s="270"/>
      <c r="D563" s="270"/>
      <c r="E563" s="270"/>
      <c r="F563" s="270"/>
      <c r="G563" s="270"/>
      <c r="H563" s="270"/>
      <c r="I563" s="270"/>
      <c r="J563" s="270"/>
      <c r="K563" s="270"/>
      <c r="L563" s="270"/>
      <c r="M563" s="270"/>
      <c r="N563" s="270"/>
      <c r="O563" s="270"/>
      <c r="P563" s="270"/>
      <c r="Q563" s="270"/>
      <c r="R563" s="270"/>
      <c r="S563" s="270"/>
      <c r="T563" s="270"/>
      <c r="U563" s="270"/>
      <c r="V563" s="270"/>
      <c r="W563" s="270"/>
      <c r="X563" s="270"/>
      <c r="Y563" s="270"/>
      <c r="Z563" s="270"/>
    </row>
    <row r="564" ht="15.75" customHeight="1">
      <c r="A564" s="270"/>
      <c r="B564" s="270"/>
      <c r="C564" s="270"/>
      <c r="D564" s="270"/>
      <c r="E564" s="270"/>
      <c r="F564" s="270"/>
      <c r="G564" s="270"/>
      <c r="H564" s="270"/>
      <c r="I564" s="270"/>
      <c r="J564" s="270"/>
      <c r="K564" s="270"/>
      <c r="L564" s="270"/>
      <c r="M564" s="270"/>
      <c r="N564" s="270"/>
      <c r="O564" s="270"/>
      <c r="P564" s="270"/>
      <c r="Q564" s="270"/>
      <c r="R564" s="270"/>
      <c r="S564" s="270"/>
      <c r="T564" s="270"/>
      <c r="U564" s="270"/>
      <c r="V564" s="270"/>
      <c r="W564" s="270"/>
      <c r="X564" s="270"/>
      <c r="Y564" s="270"/>
      <c r="Z564" s="270"/>
    </row>
    <row r="565" ht="15.75" customHeight="1">
      <c r="A565" s="270"/>
      <c r="B565" s="270"/>
      <c r="C565" s="270"/>
      <c r="D565" s="270"/>
      <c r="E565" s="270"/>
      <c r="F565" s="270"/>
      <c r="G565" s="270"/>
      <c r="H565" s="270"/>
      <c r="I565" s="270"/>
      <c r="J565" s="270"/>
      <c r="K565" s="270"/>
      <c r="L565" s="270"/>
      <c r="M565" s="270"/>
      <c r="N565" s="270"/>
      <c r="O565" s="270"/>
      <c r="P565" s="270"/>
      <c r="Q565" s="270"/>
      <c r="R565" s="270"/>
      <c r="S565" s="270"/>
      <c r="T565" s="270"/>
      <c r="U565" s="270"/>
      <c r="V565" s="270"/>
      <c r="W565" s="270"/>
      <c r="X565" s="270"/>
      <c r="Y565" s="270"/>
      <c r="Z565" s="270"/>
    </row>
    <row r="566" ht="15.75" customHeight="1">
      <c r="A566" s="270"/>
      <c r="B566" s="270"/>
      <c r="C566" s="270"/>
      <c r="D566" s="270"/>
      <c r="E566" s="270"/>
      <c r="F566" s="270"/>
      <c r="G566" s="270"/>
      <c r="H566" s="270"/>
      <c r="I566" s="270"/>
      <c r="J566" s="270"/>
      <c r="K566" s="270"/>
      <c r="L566" s="270"/>
      <c r="M566" s="270"/>
      <c r="N566" s="270"/>
      <c r="O566" s="270"/>
      <c r="P566" s="270"/>
      <c r="Q566" s="270"/>
      <c r="R566" s="270"/>
      <c r="S566" s="270"/>
      <c r="T566" s="270"/>
      <c r="U566" s="270"/>
      <c r="V566" s="270"/>
      <c r="W566" s="270"/>
      <c r="X566" s="270"/>
      <c r="Y566" s="270"/>
      <c r="Z566" s="270"/>
    </row>
    <row r="567" ht="15.75" customHeight="1">
      <c r="A567" s="270"/>
      <c r="B567" s="270"/>
      <c r="C567" s="270"/>
      <c r="D567" s="270"/>
      <c r="E567" s="270"/>
      <c r="F567" s="270"/>
      <c r="G567" s="270"/>
      <c r="H567" s="270"/>
      <c r="I567" s="270"/>
      <c r="J567" s="270"/>
      <c r="K567" s="270"/>
      <c r="L567" s="270"/>
      <c r="M567" s="270"/>
      <c r="N567" s="270"/>
      <c r="O567" s="270"/>
      <c r="P567" s="270"/>
      <c r="Q567" s="270"/>
      <c r="R567" s="270"/>
      <c r="S567" s="270"/>
      <c r="T567" s="270"/>
      <c r="U567" s="270"/>
      <c r="V567" s="270"/>
      <c r="W567" s="270"/>
      <c r="X567" s="270"/>
      <c r="Y567" s="270"/>
      <c r="Z567" s="270"/>
    </row>
    <row r="568" ht="15.75" customHeight="1">
      <c r="A568" s="270"/>
      <c r="B568" s="270"/>
      <c r="C568" s="270"/>
      <c r="D568" s="270"/>
      <c r="E568" s="270"/>
      <c r="F568" s="270"/>
      <c r="G568" s="270"/>
      <c r="H568" s="270"/>
      <c r="I568" s="270"/>
      <c r="J568" s="270"/>
      <c r="K568" s="270"/>
      <c r="L568" s="270"/>
      <c r="M568" s="270"/>
      <c r="N568" s="270"/>
      <c r="O568" s="270"/>
      <c r="P568" s="270"/>
      <c r="Q568" s="270"/>
      <c r="R568" s="270"/>
      <c r="S568" s="270"/>
      <c r="T568" s="270"/>
      <c r="U568" s="270"/>
      <c r="V568" s="270"/>
      <c r="W568" s="270"/>
      <c r="X568" s="270"/>
      <c r="Y568" s="270"/>
      <c r="Z568" s="270"/>
    </row>
    <row r="569" ht="15.75" customHeight="1">
      <c r="A569" s="270"/>
      <c r="B569" s="270"/>
      <c r="C569" s="270"/>
      <c r="D569" s="270"/>
      <c r="E569" s="270"/>
      <c r="F569" s="270"/>
      <c r="G569" s="270"/>
      <c r="H569" s="270"/>
      <c r="I569" s="270"/>
      <c r="J569" s="270"/>
      <c r="K569" s="270"/>
      <c r="L569" s="270"/>
      <c r="M569" s="270"/>
      <c r="N569" s="270"/>
      <c r="O569" s="270"/>
      <c r="P569" s="270"/>
      <c r="Q569" s="270"/>
      <c r="R569" s="270"/>
      <c r="S569" s="270"/>
      <c r="T569" s="270"/>
      <c r="U569" s="270"/>
      <c r="V569" s="270"/>
      <c r="W569" s="270"/>
      <c r="X569" s="270"/>
      <c r="Y569" s="270"/>
      <c r="Z569" s="270"/>
    </row>
    <row r="570" ht="15.75" customHeight="1">
      <c r="A570" s="270"/>
      <c r="B570" s="270"/>
      <c r="C570" s="270"/>
      <c r="D570" s="270"/>
      <c r="E570" s="270"/>
      <c r="F570" s="270"/>
      <c r="G570" s="270"/>
      <c r="H570" s="270"/>
      <c r="I570" s="270"/>
      <c r="J570" s="270"/>
      <c r="K570" s="270"/>
      <c r="L570" s="270"/>
      <c r="M570" s="270"/>
      <c r="N570" s="270"/>
      <c r="O570" s="270"/>
      <c r="P570" s="270"/>
      <c r="Q570" s="270"/>
      <c r="R570" s="270"/>
      <c r="S570" s="270"/>
      <c r="T570" s="270"/>
      <c r="U570" s="270"/>
      <c r="V570" s="270"/>
      <c r="W570" s="270"/>
      <c r="X570" s="270"/>
      <c r="Y570" s="270"/>
      <c r="Z570" s="270"/>
    </row>
    <row r="571" ht="15.75" customHeight="1">
      <c r="A571" s="270"/>
      <c r="B571" s="270"/>
      <c r="C571" s="270"/>
      <c r="D571" s="270"/>
      <c r="E571" s="270"/>
      <c r="F571" s="270"/>
      <c r="G571" s="270"/>
      <c r="H571" s="270"/>
      <c r="I571" s="270"/>
      <c r="J571" s="270"/>
      <c r="K571" s="270"/>
      <c r="L571" s="270"/>
      <c r="M571" s="270"/>
      <c r="N571" s="270"/>
      <c r="O571" s="270"/>
      <c r="P571" s="270"/>
      <c r="Q571" s="270"/>
      <c r="R571" s="270"/>
      <c r="S571" s="270"/>
      <c r="T571" s="270"/>
      <c r="U571" s="270"/>
      <c r="V571" s="270"/>
      <c r="W571" s="270"/>
      <c r="X571" s="270"/>
      <c r="Y571" s="270"/>
      <c r="Z571" s="270"/>
    </row>
    <row r="572" ht="15.75" customHeight="1">
      <c r="A572" s="270"/>
      <c r="B572" s="270"/>
      <c r="C572" s="270"/>
      <c r="D572" s="270"/>
      <c r="E572" s="270"/>
      <c r="F572" s="270"/>
      <c r="G572" s="270"/>
      <c r="H572" s="270"/>
      <c r="I572" s="270"/>
      <c r="J572" s="270"/>
      <c r="K572" s="270"/>
      <c r="L572" s="270"/>
      <c r="M572" s="270"/>
      <c r="N572" s="270"/>
      <c r="O572" s="270"/>
      <c r="P572" s="270"/>
      <c r="Q572" s="270"/>
      <c r="R572" s="270"/>
      <c r="S572" s="270"/>
      <c r="T572" s="270"/>
      <c r="U572" s="270"/>
      <c r="V572" s="270"/>
      <c r="W572" s="270"/>
      <c r="X572" s="270"/>
      <c r="Y572" s="270"/>
      <c r="Z572" s="270"/>
    </row>
    <row r="573" ht="15.75" customHeight="1">
      <c r="A573" s="270"/>
      <c r="B573" s="270"/>
      <c r="C573" s="270"/>
      <c r="D573" s="270"/>
      <c r="E573" s="270"/>
      <c r="F573" s="270"/>
      <c r="G573" s="270"/>
      <c r="H573" s="270"/>
      <c r="I573" s="270"/>
      <c r="J573" s="270"/>
      <c r="K573" s="270"/>
      <c r="L573" s="270"/>
      <c r="M573" s="270"/>
      <c r="N573" s="270"/>
      <c r="O573" s="270"/>
      <c r="P573" s="270"/>
      <c r="Q573" s="270"/>
      <c r="R573" s="270"/>
      <c r="S573" s="270"/>
      <c r="T573" s="270"/>
      <c r="U573" s="270"/>
      <c r="V573" s="270"/>
      <c r="W573" s="270"/>
      <c r="X573" s="270"/>
      <c r="Y573" s="270"/>
      <c r="Z573" s="270"/>
    </row>
    <row r="574" ht="15.75" customHeight="1">
      <c r="A574" s="270"/>
      <c r="B574" s="270"/>
      <c r="C574" s="270"/>
      <c r="D574" s="270"/>
      <c r="E574" s="270"/>
      <c r="F574" s="270"/>
      <c r="G574" s="270"/>
      <c r="H574" s="270"/>
      <c r="I574" s="270"/>
      <c r="J574" s="270"/>
      <c r="K574" s="270"/>
      <c r="L574" s="270"/>
      <c r="M574" s="270"/>
      <c r="N574" s="270"/>
      <c r="O574" s="270"/>
      <c r="P574" s="270"/>
      <c r="Q574" s="270"/>
      <c r="R574" s="270"/>
      <c r="S574" s="270"/>
      <c r="T574" s="270"/>
      <c r="U574" s="270"/>
      <c r="V574" s="270"/>
      <c r="W574" s="270"/>
      <c r="X574" s="270"/>
      <c r="Y574" s="270"/>
      <c r="Z574" s="270"/>
    </row>
    <row r="575" ht="15.75" customHeight="1">
      <c r="A575" s="270"/>
      <c r="B575" s="270"/>
      <c r="C575" s="270"/>
      <c r="D575" s="270"/>
      <c r="E575" s="270"/>
      <c r="F575" s="270"/>
      <c r="G575" s="270"/>
      <c r="H575" s="270"/>
      <c r="I575" s="270"/>
      <c r="J575" s="270"/>
      <c r="K575" s="270"/>
      <c r="L575" s="270"/>
      <c r="M575" s="270"/>
      <c r="N575" s="270"/>
      <c r="O575" s="270"/>
      <c r="P575" s="270"/>
      <c r="Q575" s="270"/>
      <c r="R575" s="270"/>
      <c r="S575" s="270"/>
      <c r="T575" s="270"/>
      <c r="U575" s="270"/>
      <c r="V575" s="270"/>
      <c r="W575" s="270"/>
      <c r="X575" s="270"/>
      <c r="Y575" s="270"/>
      <c r="Z575" s="270"/>
    </row>
    <row r="576" ht="15.75" customHeight="1">
      <c r="A576" s="270"/>
      <c r="B576" s="270"/>
      <c r="C576" s="270"/>
      <c r="D576" s="270"/>
      <c r="E576" s="270"/>
      <c r="F576" s="270"/>
      <c r="G576" s="270"/>
      <c r="H576" s="270"/>
      <c r="I576" s="270"/>
      <c r="J576" s="270"/>
      <c r="K576" s="270"/>
      <c r="L576" s="270"/>
      <c r="M576" s="270"/>
      <c r="N576" s="270"/>
      <c r="O576" s="270"/>
      <c r="P576" s="270"/>
      <c r="Q576" s="270"/>
      <c r="R576" s="270"/>
      <c r="S576" s="270"/>
      <c r="T576" s="270"/>
      <c r="U576" s="270"/>
      <c r="V576" s="270"/>
      <c r="W576" s="270"/>
      <c r="X576" s="270"/>
      <c r="Y576" s="270"/>
      <c r="Z576" s="270"/>
    </row>
    <row r="577" ht="15.75" customHeight="1">
      <c r="A577" s="270"/>
      <c r="B577" s="270"/>
      <c r="C577" s="270"/>
      <c r="D577" s="270"/>
      <c r="E577" s="270"/>
      <c r="F577" s="270"/>
      <c r="G577" s="270"/>
      <c r="H577" s="270"/>
      <c r="I577" s="270"/>
      <c r="J577" s="270"/>
      <c r="K577" s="270"/>
      <c r="L577" s="270"/>
      <c r="M577" s="270"/>
      <c r="N577" s="270"/>
      <c r="O577" s="270"/>
      <c r="P577" s="270"/>
      <c r="Q577" s="270"/>
      <c r="R577" s="270"/>
      <c r="S577" s="270"/>
      <c r="T577" s="270"/>
      <c r="U577" s="270"/>
      <c r="V577" s="270"/>
      <c r="W577" s="270"/>
      <c r="X577" s="270"/>
      <c r="Y577" s="270"/>
      <c r="Z577" s="270"/>
    </row>
    <row r="578" ht="15.75" customHeight="1">
      <c r="A578" s="270"/>
      <c r="B578" s="270"/>
      <c r="C578" s="270"/>
      <c r="D578" s="270"/>
      <c r="E578" s="270"/>
      <c r="F578" s="270"/>
      <c r="G578" s="270"/>
      <c r="H578" s="270"/>
      <c r="I578" s="270"/>
      <c r="J578" s="270"/>
      <c r="K578" s="270"/>
      <c r="L578" s="270"/>
      <c r="M578" s="270"/>
      <c r="N578" s="270"/>
      <c r="O578" s="270"/>
      <c r="P578" s="270"/>
      <c r="Q578" s="270"/>
      <c r="R578" s="270"/>
      <c r="S578" s="270"/>
      <c r="T578" s="270"/>
      <c r="U578" s="270"/>
      <c r="V578" s="270"/>
      <c r="W578" s="270"/>
      <c r="X578" s="270"/>
      <c r="Y578" s="270"/>
      <c r="Z578" s="270"/>
    </row>
    <row r="579" ht="15.75" customHeight="1">
      <c r="A579" s="270"/>
      <c r="B579" s="270"/>
      <c r="C579" s="270"/>
      <c r="D579" s="270"/>
      <c r="E579" s="270"/>
      <c r="F579" s="270"/>
      <c r="G579" s="270"/>
      <c r="H579" s="270"/>
      <c r="I579" s="270"/>
      <c r="J579" s="270"/>
      <c r="K579" s="270"/>
      <c r="L579" s="270"/>
      <c r="M579" s="270"/>
      <c r="N579" s="270"/>
      <c r="O579" s="270"/>
      <c r="P579" s="270"/>
      <c r="Q579" s="270"/>
      <c r="R579" s="270"/>
      <c r="S579" s="270"/>
      <c r="T579" s="270"/>
      <c r="U579" s="270"/>
      <c r="V579" s="270"/>
      <c r="W579" s="270"/>
      <c r="X579" s="270"/>
      <c r="Y579" s="270"/>
      <c r="Z579" s="270"/>
    </row>
    <row r="580" ht="15.75" customHeight="1">
      <c r="A580" s="270"/>
      <c r="B580" s="270"/>
      <c r="C580" s="270"/>
      <c r="D580" s="270"/>
      <c r="E580" s="270"/>
      <c r="F580" s="270"/>
      <c r="G580" s="270"/>
      <c r="H580" s="270"/>
      <c r="I580" s="270"/>
      <c r="J580" s="270"/>
      <c r="K580" s="270"/>
      <c r="L580" s="270"/>
      <c r="M580" s="270"/>
      <c r="N580" s="270"/>
      <c r="O580" s="270"/>
      <c r="P580" s="270"/>
      <c r="Q580" s="270"/>
      <c r="R580" s="270"/>
      <c r="S580" s="270"/>
      <c r="T580" s="270"/>
      <c r="U580" s="270"/>
      <c r="V580" s="270"/>
      <c r="W580" s="270"/>
      <c r="X580" s="270"/>
      <c r="Y580" s="270"/>
      <c r="Z580" s="270"/>
    </row>
    <row r="581" ht="15.75" customHeight="1">
      <c r="A581" s="270"/>
      <c r="B581" s="270"/>
      <c r="C581" s="270"/>
      <c r="D581" s="270"/>
      <c r="E581" s="270"/>
      <c r="F581" s="270"/>
      <c r="G581" s="270"/>
      <c r="H581" s="270"/>
      <c r="I581" s="270"/>
      <c r="J581" s="270"/>
      <c r="K581" s="270"/>
      <c r="L581" s="270"/>
      <c r="M581" s="270"/>
      <c r="N581" s="270"/>
      <c r="O581" s="270"/>
      <c r="P581" s="270"/>
      <c r="Q581" s="270"/>
      <c r="R581" s="270"/>
      <c r="S581" s="270"/>
      <c r="T581" s="270"/>
      <c r="U581" s="270"/>
      <c r="V581" s="270"/>
      <c r="W581" s="270"/>
      <c r="X581" s="270"/>
      <c r="Y581" s="270"/>
      <c r="Z581" s="270"/>
    </row>
    <row r="582" ht="15.75" customHeight="1">
      <c r="A582" s="270"/>
      <c r="B582" s="270"/>
      <c r="C582" s="270"/>
      <c r="D582" s="270"/>
      <c r="E582" s="270"/>
      <c r="F582" s="270"/>
      <c r="G582" s="270"/>
      <c r="H582" s="270"/>
      <c r="I582" s="270"/>
      <c r="J582" s="270"/>
      <c r="K582" s="270"/>
      <c r="L582" s="270"/>
      <c r="M582" s="270"/>
      <c r="N582" s="270"/>
      <c r="O582" s="270"/>
      <c r="P582" s="270"/>
      <c r="Q582" s="270"/>
      <c r="R582" s="270"/>
      <c r="S582" s="270"/>
      <c r="T582" s="270"/>
      <c r="U582" s="270"/>
      <c r="V582" s="270"/>
      <c r="W582" s="270"/>
      <c r="X582" s="270"/>
      <c r="Y582" s="270"/>
      <c r="Z582" s="270"/>
    </row>
    <row r="583" ht="15.75" customHeight="1">
      <c r="A583" s="270"/>
      <c r="B583" s="270"/>
      <c r="C583" s="270"/>
      <c r="D583" s="270"/>
      <c r="E583" s="270"/>
      <c r="F583" s="270"/>
      <c r="G583" s="270"/>
      <c r="H583" s="270"/>
      <c r="I583" s="270"/>
      <c r="J583" s="270"/>
      <c r="K583" s="270"/>
      <c r="L583" s="270"/>
      <c r="M583" s="270"/>
      <c r="N583" s="270"/>
      <c r="O583" s="270"/>
      <c r="P583" s="270"/>
      <c r="Q583" s="270"/>
      <c r="R583" s="270"/>
      <c r="S583" s="270"/>
      <c r="T583" s="270"/>
      <c r="U583" s="270"/>
      <c r="V583" s="270"/>
      <c r="W583" s="270"/>
      <c r="X583" s="270"/>
      <c r="Y583" s="270"/>
      <c r="Z583" s="270"/>
    </row>
    <row r="584" ht="15.75" customHeight="1">
      <c r="A584" s="270"/>
      <c r="B584" s="270"/>
      <c r="C584" s="270"/>
      <c r="D584" s="270"/>
      <c r="E584" s="270"/>
      <c r="F584" s="270"/>
      <c r="G584" s="270"/>
      <c r="H584" s="270"/>
      <c r="I584" s="270"/>
      <c r="J584" s="270"/>
      <c r="K584" s="270"/>
      <c r="L584" s="270"/>
      <c r="M584" s="270"/>
      <c r="N584" s="270"/>
      <c r="O584" s="270"/>
      <c r="P584" s="270"/>
      <c r="Q584" s="270"/>
      <c r="R584" s="270"/>
      <c r="S584" s="270"/>
      <c r="T584" s="270"/>
      <c r="U584" s="270"/>
      <c r="V584" s="270"/>
      <c r="W584" s="270"/>
      <c r="X584" s="270"/>
      <c r="Y584" s="270"/>
      <c r="Z584" s="270"/>
    </row>
    <row r="585" ht="15.75" customHeight="1">
      <c r="A585" s="270"/>
      <c r="B585" s="270"/>
      <c r="C585" s="270"/>
      <c r="D585" s="270"/>
      <c r="E585" s="270"/>
      <c r="F585" s="270"/>
      <c r="G585" s="270"/>
      <c r="H585" s="270"/>
      <c r="I585" s="270"/>
      <c r="J585" s="270"/>
      <c r="K585" s="270"/>
      <c r="L585" s="270"/>
      <c r="M585" s="270"/>
      <c r="N585" s="270"/>
      <c r="O585" s="270"/>
      <c r="P585" s="270"/>
      <c r="Q585" s="270"/>
      <c r="R585" s="270"/>
      <c r="S585" s="270"/>
      <c r="T585" s="270"/>
      <c r="U585" s="270"/>
      <c r="V585" s="270"/>
      <c r="W585" s="270"/>
      <c r="X585" s="270"/>
      <c r="Y585" s="270"/>
      <c r="Z585" s="270"/>
    </row>
    <row r="586" ht="15.75" customHeight="1">
      <c r="A586" s="270"/>
      <c r="B586" s="270"/>
      <c r="C586" s="270"/>
      <c r="D586" s="270"/>
      <c r="E586" s="270"/>
      <c r="F586" s="270"/>
      <c r="G586" s="270"/>
      <c r="H586" s="270"/>
      <c r="I586" s="270"/>
      <c r="J586" s="270"/>
      <c r="K586" s="270"/>
      <c r="L586" s="270"/>
      <c r="M586" s="270"/>
      <c r="N586" s="270"/>
      <c r="O586" s="270"/>
      <c r="P586" s="270"/>
      <c r="Q586" s="270"/>
      <c r="R586" s="270"/>
      <c r="S586" s="270"/>
      <c r="T586" s="270"/>
      <c r="U586" s="270"/>
      <c r="V586" s="270"/>
      <c r="W586" s="270"/>
      <c r="X586" s="270"/>
      <c r="Y586" s="270"/>
      <c r="Z586" s="270"/>
    </row>
    <row r="587" ht="15.75" customHeight="1">
      <c r="A587" s="270"/>
      <c r="B587" s="270"/>
      <c r="C587" s="270"/>
      <c r="D587" s="270"/>
      <c r="E587" s="270"/>
      <c r="F587" s="270"/>
      <c r="G587" s="270"/>
      <c r="H587" s="270"/>
      <c r="I587" s="270"/>
      <c r="J587" s="270"/>
      <c r="K587" s="270"/>
      <c r="L587" s="270"/>
      <c r="M587" s="270"/>
      <c r="N587" s="270"/>
      <c r="O587" s="270"/>
      <c r="P587" s="270"/>
      <c r="Q587" s="270"/>
      <c r="R587" s="270"/>
      <c r="S587" s="270"/>
      <c r="T587" s="270"/>
      <c r="U587" s="270"/>
      <c r="V587" s="270"/>
      <c r="W587" s="270"/>
      <c r="X587" s="270"/>
      <c r="Y587" s="270"/>
      <c r="Z587" s="270"/>
    </row>
    <row r="588" ht="15.75" customHeight="1">
      <c r="A588" s="270"/>
      <c r="B588" s="270"/>
      <c r="C588" s="270"/>
      <c r="D588" s="270"/>
      <c r="E588" s="270"/>
      <c r="F588" s="270"/>
      <c r="G588" s="270"/>
      <c r="H588" s="270"/>
      <c r="I588" s="270"/>
      <c r="J588" s="270"/>
      <c r="K588" s="270"/>
      <c r="L588" s="270"/>
      <c r="M588" s="270"/>
      <c r="N588" s="270"/>
      <c r="O588" s="270"/>
      <c r="P588" s="270"/>
      <c r="Q588" s="270"/>
      <c r="R588" s="270"/>
      <c r="S588" s="270"/>
      <c r="T588" s="270"/>
      <c r="U588" s="270"/>
      <c r="V588" s="270"/>
      <c r="W588" s="270"/>
      <c r="X588" s="270"/>
      <c r="Y588" s="270"/>
      <c r="Z588" s="270"/>
    </row>
    <row r="589" ht="15.75" customHeight="1">
      <c r="A589" s="270"/>
      <c r="B589" s="270"/>
      <c r="C589" s="270"/>
      <c r="D589" s="270"/>
      <c r="E589" s="270"/>
      <c r="F589" s="270"/>
      <c r="G589" s="270"/>
      <c r="H589" s="270"/>
      <c r="I589" s="270"/>
      <c r="J589" s="270"/>
      <c r="K589" s="270"/>
      <c r="L589" s="270"/>
      <c r="M589" s="270"/>
      <c r="N589" s="270"/>
      <c r="O589" s="270"/>
      <c r="P589" s="270"/>
      <c r="Q589" s="270"/>
      <c r="R589" s="270"/>
      <c r="S589" s="270"/>
      <c r="T589" s="270"/>
      <c r="U589" s="270"/>
      <c r="V589" s="270"/>
      <c r="W589" s="270"/>
      <c r="X589" s="270"/>
      <c r="Y589" s="270"/>
      <c r="Z589" s="270"/>
    </row>
    <row r="590" ht="15.75" customHeight="1">
      <c r="A590" s="270"/>
      <c r="B590" s="270"/>
      <c r="C590" s="270"/>
      <c r="D590" s="270"/>
      <c r="E590" s="270"/>
      <c r="F590" s="270"/>
      <c r="G590" s="270"/>
      <c r="H590" s="270"/>
      <c r="I590" s="270"/>
      <c r="J590" s="270"/>
      <c r="K590" s="270"/>
      <c r="L590" s="270"/>
      <c r="M590" s="270"/>
      <c r="N590" s="270"/>
      <c r="O590" s="270"/>
      <c r="P590" s="270"/>
      <c r="Q590" s="270"/>
      <c r="R590" s="270"/>
      <c r="S590" s="270"/>
      <c r="T590" s="270"/>
      <c r="U590" s="270"/>
      <c r="V590" s="270"/>
      <c r="W590" s="270"/>
      <c r="X590" s="270"/>
      <c r="Y590" s="270"/>
      <c r="Z590" s="270"/>
    </row>
    <row r="591" ht="15.75" customHeight="1">
      <c r="A591" s="270"/>
      <c r="B591" s="270"/>
      <c r="C591" s="270"/>
      <c r="D591" s="270"/>
      <c r="E591" s="270"/>
      <c r="F591" s="270"/>
      <c r="G591" s="270"/>
      <c r="H591" s="270"/>
      <c r="I591" s="270"/>
      <c r="J591" s="270"/>
      <c r="K591" s="270"/>
      <c r="L591" s="270"/>
      <c r="M591" s="270"/>
      <c r="N591" s="270"/>
      <c r="O591" s="270"/>
      <c r="P591" s="270"/>
      <c r="Q591" s="270"/>
      <c r="R591" s="270"/>
      <c r="S591" s="270"/>
      <c r="T591" s="270"/>
      <c r="U591" s="270"/>
      <c r="V591" s="270"/>
      <c r="W591" s="270"/>
      <c r="X591" s="270"/>
      <c r="Y591" s="270"/>
      <c r="Z591" s="270"/>
    </row>
    <row r="592" ht="15.75" customHeight="1">
      <c r="A592" s="270"/>
      <c r="B592" s="270"/>
      <c r="C592" s="270"/>
      <c r="D592" s="270"/>
      <c r="E592" s="270"/>
      <c r="F592" s="270"/>
      <c r="G592" s="270"/>
      <c r="H592" s="270"/>
      <c r="I592" s="270"/>
      <c r="J592" s="270"/>
      <c r="K592" s="270"/>
      <c r="L592" s="270"/>
      <c r="M592" s="270"/>
      <c r="N592" s="270"/>
      <c r="O592" s="270"/>
      <c r="P592" s="270"/>
      <c r="Q592" s="270"/>
      <c r="R592" s="270"/>
      <c r="S592" s="270"/>
      <c r="T592" s="270"/>
      <c r="U592" s="270"/>
      <c r="V592" s="270"/>
      <c r="W592" s="270"/>
      <c r="X592" s="270"/>
      <c r="Y592" s="270"/>
      <c r="Z592" s="270"/>
    </row>
    <row r="593" ht="15.75" customHeight="1">
      <c r="A593" s="270"/>
      <c r="B593" s="270"/>
      <c r="C593" s="270"/>
      <c r="D593" s="270"/>
      <c r="E593" s="270"/>
      <c r="F593" s="270"/>
      <c r="G593" s="270"/>
      <c r="H593" s="270"/>
      <c r="I593" s="270"/>
      <c r="J593" s="270"/>
      <c r="K593" s="270"/>
      <c r="L593" s="270"/>
      <c r="M593" s="270"/>
      <c r="N593" s="270"/>
      <c r="O593" s="270"/>
      <c r="P593" s="270"/>
      <c r="Q593" s="270"/>
      <c r="R593" s="270"/>
      <c r="S593" s="270"/>
      <c r="T593" s="270"/>
      <c r="U593" s="270"/>
      <c r="V593" s="270"/>
      <c r="W593" s="270"/>
      <c r="X593" s="270"/>
      <c r="Y593" s="270"/>
      <c r="Z593" s="270"/>
    </row>
    <row r="594" ht="15.75" customHeight="1">
      <c r="A594" s="270"/>
      <c r="B594" s="270"/>
      <c r="C594" s="270"/>
      <c r="D594" s="270"/>
      <c r="E594" s="270"/>
      <c r="F594" s="270"/>
      <c r="G594" s="270"/>
      <c r="H594" s="270"/>
      <c r="I594" s="270"/>
      <c r="J594" s="270"/>
      <c r="K594" s="270"/>
      <c r="L594" s="270"/>
      <c r="M594" s="270"/>
      <c r="N594" s="270"/>
      <c r="O594" s="270"/>
      <c r="P594" s="270"/>
      <c r="Q594" s="270"/>
      <c r="R594" s="270"/>
      <c r="S594" s="270"/>
      <c r="T594" s="270"/>
      <c r="U594" s="270"/>
      <c r="V594" s="270"/>
      <c r="W594" s="270"/>
      <c r="X594" s="270"/>
      <c r="Y594" s="270"/>
      <c r="Z594" s="270"/>
    </row>
    <row r="595" ht="15.75" customHeight="1">
      <c r="A595" s="270"/>
      <c r="B595" s="270"/>
      <c r="C595" s="270"/>
      <c r="D595" s="270"/>
      <c r="E595" s="270"/>
      <c r="F595" s="270"/>
      <c r="G595" s="270"/>
      <c r="H595" s="270"/>
      <c r="I595" s="270"/>
      <c r="J595" s="270"/>
      <c r="K595" s="270"/>
      <c r="L595" s="270"/>
      <c r="M595" s="270"/>
      <c r="N595" s="270"/>
      <c r="O595" s="270"/>
      <c r="P595" s="270"/>
      <c r="Q595" s="270"/>
      <c r="R595" s="270"/>
      <c r="S595" s="270"/>
      <c r="T595" s="270"/>
      <c r="U595" s="270"/>
      <c r="V595" s="270"/>
      <c r="W595" s="270"/>
      <c r="X595" s="270"/>
      <c r="Y595" s="270"/>
      <c r="Z595" s="270"/>
    </row>
    <row r="596" ht="15.75" customHeight="1">
      <c r="A596" s="270"/>
      <c r="B596" s="270"/>
      <c r="C596" s="270"/>
      <c r="D596" s="270"/>
      <c r="E596" s="270"/>
      <c r="F596" s="270"/>
      <c r="G596" s="270"/>
      <c r="H596" s="270"/>
      <c r="I596" s="270"/>
      <c r="J596" s="270"/>
      <c r="K596" s="270"/>
      <c r="L596" s="270"/>
      <c r="M596" s="270"/>
      <c r="N596" s="270"/>
      <c r="O596" s="270"/>
      <c r="P596" s="270"/>
      <c r="Q596" s="270"/>
      <c r="R596" s="270"/>
      <c r="S596" s="270"/>
      <c r="T596" s="270"/>
      <c r="U596" s="270"/>
      <c r="V596" s="270"/>
      <c r="W596" s="270"/>
      <c r="X596" s="270"/>
      <c r="Y596" s="270"/>
      <c r="Z596" s="270"/>
    </row>
    <row r="597" ht="15.75" customHeight="1">
      <c r="A597" s="270"/>
      <c r="B597" s="270"/>
      <c r="C597" s="270"/>
      <c r="D597" s="270"/>
      <c r="E597" s="270"/>
      <c r="F597" s="270"/>
      <c r="G597" s="270"/>
      <c r="H597" s="270"/>
      <c r="I597" s="270"/>
      <c r="J597" s="270"/>
      <c r="K597" s="270"/>
      <c r="L597" s="270"/>
      <c r="M597" s="270"/>
      <c r="N597" s="270"/>
      <c r="O597" s="270"/>
      <c r="P597" s="270"/>
      <c r="Q597" s="270"/>
      <c r="R597" s="270"/>
      <c r="S597" s="270"/>
      <c r="T597" s="270"/>
      <c r="U597" s="270"/>
      <c r="V597" s="270"/>
      <c r="W597" s="270"/>
      <c r="X597" s="270"/>
      <c r="Y597" s="270"/>
      <c r="Z597" s="270"/>
    </row>
    <row r="598" ht="15.75" customHeight="1">
      <c r="A598" s="270"/>
      <c r="B598" s="270"/>
      <c r="C598" s="270"/>
      <c r="D598" s="270"/>
      <c r="E598" s="270"/>
      <c r="F598" s="270"/>
      <c r="G598" s="270"/>
      <c r="H598" s="270"/>
      <c r="I598" s="270"/>
      <c r="J598" s="270"/>
      <c r="K598" s="270"/>
      <c r="L598" s="270"/>
      <c r="M598" s="270"/>
      <c r="N598" s="270"/>
      <c r="O598" s="270"/>
      <c r="P598" s="270"/>
      <c r="Q598" s="270"/>
      <c r="R598" s="270"/>
      <c r="S598" s="270"/>
      <c r="T598" s="270"/>
      <c r="U598" s="270"/>
      <c r="V598" s="270"/>
      <c r="W598" s="270"/>
      <c r="X598" s="270"/>
      <c r="Y598" s="270"/>
      <c r="Z598" s="270"/>
    </row>
    <row r="599" ht="15.75" customHeight="1">
      <c r="A599" s="270"/>
      <c r="B599" s="270"/>
      <c r="C599" s="270"/>
      <c r="D599" s="270"/>
      <c r="E599" s="270"/>
      <c r="F599" s="270"/>
      <c r="G599" s="270"/>
      <c r="H599" s="270"/>
      <c r="I599" s="270"/>
      <c r="J599" s="270"/>
      <c r="K599" s="270"/>
      <c r="L599" s="270"/>
      <c r="M599" s="270"/>
      <c r="N599" s="270"/>
      <c r="O599" s="270"/>
      <c r="P599" s="270"/>
      <c r="Q599" s="270"/>
      <c r="R599" s="270"/>
      <c r="S599" s="270"/>
      <c r="T599" s="270"/>
      <c r="U599" s="270"/>
      <c r="V599" s="270"/>
      <c r="W599" s="270"/>
      <c r="X599" s="270"/>
      <c r="Y599" s="270"/>
      <c r="Z599" s="270"/>
    </row>
    <row r="600" ht="15.75" customHeight="1">
      <c r="A600" s="270"/>
      <c r="B600" s="270"/>
      <c r="C600" s="270"/>
      <c r="D600" s="270"/>
      <c r="E600" s="270"/>
      <c r="F600" s="270"/>
      <c r="G600" s="270"/>
      <c r="H600" s="270"/>
      <c r="I600" s="270"/>
      <c r="J600" s="270"/>
      <c r="K600" s="270"/>
      <c r="L600" s="270"/>
      <c r="M600" s="270"/>
      <c r="N600" s="270"/>
      <c r="O600" s="270"/>
      <c r="P600" s="270"/>
      <c r="Q600" s="270"/>
      <c r="R600" s="270"/>
      <c r="S600" s="270"/>
      <c r="T600" s="270"/>
      <c r="U600" s="270"/>
      <c r="V600" s="270"/>
      <c r="W600" s="270"/>
      <c r="X600" s="270"/>
      <c r="Y600" s="270"/>
      <c r="Z600" s="270"/>
    </row>
    <row r="601" ht="15.75" customHeight="1">
      <c r="A601" s="270"/>
      <c r="B601" s="270"/>
      <c r="C601" s="270"/>
      <c r="D601" s="270"/>
      <c r="E601" s="270"/>
      <c r="F601" s="270"/>
      <c r="G601" s="270"/>
      <c r="H601" s="270"/>
      <c r="I601" s="270"/>
      <c r="J601" s="270"/>
      <c r="K601" s="270"/>
      <c r="L601" s="270"/>
      <c r="M601" s="270"/>
      <c r="N601" s="270"/>
      <c r="O601" s="270"/>
      <c r="P601" s="270"/>
      <c r="Q601" s="270"/>
      <c r="R601" s="270"/>
      <c r="S601" s="270"/>
      <c r="T601" s="270"/>
      <c r="U601" s="270"/>
      <c r="V601" s="270"/>
      <c r="W601" s="270"/>
      <c r="X601" s="270"/>
      <c r="Y601" s="270"/>
      <c r="Z601" s="270"/>
    </row>
    <row r="602" ht="15.75" customHeight="1">
      <c r="A602" s="270"/>
      <c r="B602" s="270"/>
      <c r="C602" s="270"/>
      <c r="D602" s="270"/>
      <c r="E602" s="270"/>
      <c r="F602" s="270"/>
      <c r="G602" s="270"/>
      <c r="H602" s="270"/>
      <c r="I602" s="270"/>
      <c r="J602" s="270"/>
      <c r="K602" s="270"/>
      <c r="L602" s="270"/>
      <c r="M602" s="270"/>
      <c r="N602" s="270"/>
      <c r="O602" s="270"/>
      <c r="P602" s="270"/>
      <c r="Q602" s="270"/>
      <c r="R602" s="270"/>
      <c r="S602" s="270"/>
      <c r="T602" s="270"/>
      <c r="U602" s="270"/>
      <c r="V602" s="270"/>
      <c r="W602" s="270"/>
      <c r="X602" s="270"/>
      <c r="Y602" s="270"/>
      <c r="Z602" s="270"/>
    </row>
    <row r="603" ht="15.75" customHeight="1">
      <c r="A603" s="270"/>
      <c r="B603" s="270"/>
      <c r="C603" s="270"/>
      <c r="D603" s="270"/>
      <c r="E603" s="270"/>
      <c r="F603" s="270"/>
      <c r="G603" s="270"/>
      <c r="H603" s="270"/>
      <c r="I603" s="270"/>
      <c r="J603" s="270"/>
      <c r="K603" s="270"/>
      <c r="L603" s="270"/>
      <c r="M603" s="270"/>
      <c r="N603" s="270"/>
      <c r="O603" s="270"/>
      <c r="P603" s="270"/>
      <c r="Q603" s="270"/>
      <c r="R603" s="270"/>
      <c r="S603" s="270"/>
      <c r="T603" s="270"/>
      <c r="U603" s="270"/>
      <c r="V603" s="270"/>
      <c r="W603" s="270"/>
      <c r="X603" s="270"/>
      <c r="Y603" s="270"/>
      <c r="Z603" s="270"/>
    </row>
    <row r="604" ht="15.75" customHeight="1">
      <c r="A604" s="270"/>
      <c r="B604" s="270"/>
      <c r="C604" s="270"/>
      <c r="D604" s="270"/>
      <c r="E604" s="270"/>
      <c r="F604" s="270"/>
      <c r="G604" s="270"/>
      <c r="H604" s="270"/>
      <c r="I604" s="270"/>
      <c r="J604" s="270"/>
      <c r="K604" s="270"/>
      <c r="L604" s="270"/>
      <c r="M604" s="270"/>
      <c r="N604" s="270"/>
      <c r="O604" s="270"/>
      <c r="P604" s="270"/>
      <c r="Q604" s="270"/>
      <c r="R604" s="270"/>
      <c r="S604" s="270"/>
      <c r="T604" s="270"/>
      <c r="U604" s="270"/>
      <c r="V604" s="270"/>
      <c r="W604" s="270"/>
      <c r="X604" s="270"/>
      <c r="Y604" s="270"/>
      <c r="Z604" s="270"/>
    </row>
    <row r="605" ht="15.75" customHeight="1">
      <c r="A605" s="270"/>
      <c r="B605" s="270"/>
      <c r="C605" s="270"/>
      <c r="D605" s="270"/>
      <c r="E605" s="270"/>
      <c r="F605" s="270"/>
      <c r="G605" s="270"/>
      <c r="H605" s="270"/>
      <c r="I605" s="270"/>
      <c r="J605" s="270"/>
      <c r="K605" s="270"/>
      <c r="L605" s="270"/>
      <c r="M605" s="270"/>
      <c r="N605" s="270"/>
      <c r="O605" s="270"/>
      <c r="P605" s="270"/>
      <c r="Q605" s="270"/>
      <c r="R605" s="270"/>
      <c r="S605" s="270"/>
      <c r="T605" s="270"/>
      <c r="U605" s="270"/>
      <c r="V605" s="270"/>
      <c r="W605" s="270"/>
      <c r="X605" s="270"/>
      <c r="Y605" s="270"/>
      <c r="Z605" s="270"/>
    </row>
    <row r="606" ht="15.75" customHeight="1">
      <c r="A606" s="270"/>
      <c r="B606" s="270"/>
      <c r="C606" s="270"/>
      <c r="D606" s="270"/>
      <c r="E606" s="270"/>
      <c r="F606" s="270"/>
      <c r="G606" s="270"/>
      <c r="H606" s="270"/>
      <c r="I606" s="270"/>
      <c r="J606" s="270"/>
      <c r="K606" s="270"/>
      <c r="L606" s="270"/>
      <c r="M606" s="270"/>
      <c r="N606" s="270"/>
      <c r="O606" s="270"/>
      <c r="P606" s="270"/>
      <c r="Q606" s="270"/>
      <c r="R606" s="270"/>
      <c r="S606" s="270"/>
      <c r="T606" s="270"/>
      <c r="U606" s="270"/>
      <c r="V606" s="270"/>
      <c r="W606" s="270"/>
      <c r="X606" s="270"/>
      <c r="Y606" s="270"/>
      <c r="Z606" s="270"/>
    </row>
    <row r="607" ht="15.75" customHeight="1">
      <c r="A607" s="270"/>
      <c r="B607" s="270"/>
      <c r="C607" s="270"/>
      <c r="D607" s="270"/>
      <c r="E607" s="270"/>
      <c r="F607" s="270"/>
      <c r="G607" s="270"/>
      <c r="H607" s="270"/>
      <c r="I607" s="270"/>
      <c r="J607" s="270"/>
      <c r="K607" s="270"/>
      <c r="L607" s="270"/>
      <c r="M607" s="270"/>
      <c r="N607" s="270"/>
      <c r="O607" s="270"/>
      <c r="P607" s="270"/>
      <c r="Q607" s="270"/>
      <c r="R607" s="270"/>
      <c r="S607" s="270"/>
      <c r="T607" s="270"/>
      <c r="U607" s="270"/>
      <c r="V607" s="270"/>
      <c r="W607" s="270"/>
      <c r="X607" s="270"/>
      <c r="Y607" s="270"/>
      <c r="Z607" s="270"/>
    </row>
    <row r="608" ht="15.75" customHeight="1">
      <c r="A608" s="270"/>
      <c r="B608" s="270"/>
      <c r="C608" s="270"/>
      <c r="D608" s="270"/>
      <c r="E608" s="270"/>
      <c r="F608" s="270"/>
      <c r="G608" s="270"/>
      <c r="H608" s="270"/>
      <c r="I608" s="270"/>
      <c r="J608" s="270"/>
      <c r="K608" s="270"/>
      <c r="L608" s="270"/>
      <c r="M608" s="270"/>
      <c r="N608" s="270"/>
      <c r="O608" s="270"/>
      <c r="P608" s="270"/>
      <c r="Q608" s="270"/>
      <c r="R608" s="270"/>
      <c r="S608" s="270"/>
      <c r="T608" s="270"/>
      <c r="U608" s="270"/>
      <c r="V608" s="270"/>
      <c r="W608" s="270"/>
      <c r="X608" s="270"/>
      <c r="Y608" s="270"/>
      <c r="Z608" s="270"/>
    </row>
    <row r="609" ht="15.75" customHeight="1">
      <c r="A609" s="270"/>
      <c r="B609" s="270"/>
      <c r="C609" s="270"/>
      <c r="D609" s="270"/>
      <c r="E609" s="270"/>
      <c r="F609" s="270"/>
      <c r="G609" s="270"/>
      <c r="H609" s="270"/>
      <c r="I609" s="270"/>
      <c r="J609" s="270"/>
      <c r="K609" s="270"/>
      <c r="L609" s="270"/>
      <c r="M609" s="270"/>
      <c r="N609" s="270"/>
      <c r="O609" s="270"/>
      <c r="P609" s="270"/>
      <c r="Q609" s="270"/>
      <c r="R609" s="270"/>
      <c r="S609" s="270"/>
      <c r="T609" s="270"/>
      <c r="U609" s="270"/>
      <c r="V609" s="270"/>
      <c r="W609" s="270"/>
      <c r="X609" s="270"/>
      <c r="Y609" s="270"/>
      <c r="Z609" s="270"/>
    </row>
    <row r="610" ht="15.75" customHeight="1">
      <c r="A610" s="270"/>
      <c r="B610" s="270"/>
      <c r="C610" s="270"/>
      <c r="D610" s="270"/>
      <c r="E610" s="270"/>
      <c r="F610" s="270"/>
      <c r="G610" s="270"/>
      <c r="H610" s="270"/>
      <c r="I610" s="270"/>
      <c r="J610" s="270"/>
      <c r="K610" s="270"/>
      <c r="L610" s="270"/>
      <c r="M610" s="270"/>
      <c r="N610" s="270"/>
      <c r="O610" s="270"/>
      <c r="P610" s="270"/>
      <c r="Q610" s="270"/>
      <c r="R610" s="270"/>
      <c r="S610" s="270"/>
      <c r="T610" s="270"/>
      <c r="U610" s="270"/>
      <c r="V610" s="270"/>
      <c r="W610" s="270"/>
      <c r="X610" s="270"/>
      <c r="Y610" s="270"/>
      <c r="Z610" s="270"/>
    </row>
    <row r="611" ht="15.75" customHeight="1">
      <c r="A611" s="270"/>
      <c r="B611" s="270"/>
      <c r="C611" s="270"/>
      <c r="D611" s="270"/>
      <c r="E611" s="270"/>
      <c r="F611" s="270"/>
      <c r="G611" s="270"/>
      <c r="H611" s="270"/>
      <c r="I611" s="270"/>
      <c r="J611" s="270"/>
      <c r="K611" s="270"/>
      <c r="L611" s="270"/>
      <c r="M611" s="270"/>
      <c r="N611" s="270"/>
      <c r="O611" s="270"/>
      <c r="P611" s="270"/>
      <c r="Q611" s="270"/>
      <c r="R611" s="270"/>
      <c r="S611" s="270"/>
      <c r="T611" s="270"/>
      <c r="U611" s="270"/>
      <c r="V611" s="270"/>
      <c r="W611" s="270"/>
      <c r="X611" s="270"/>
      <c r="Y611" s="270"/>
      <c r="Z611" s="270"/>
    </row>
    <row r="612" ht="15.75" customHeight="1">
      <c r="A612" s="270"/>
      <c r="B612" s="270"/>
      <c r="C612" s="270"/>
      <c r="D612" s="270"/>
      <c r="E612" s="270"/>
      <c r="F612" s="270"/>
      <c r="G612" s="270"/>
      <c r="H612" s="270"/>
      <c r="I612" s="270"/>
      <c r="J612" s="270"/>
      <c r="K612" s="270"/>
      <c r="L612" s="270"/>
      <c r="M612" s="270"/>
      <c r="N612" s="270"/>
      <c r="O612" s="270"/>
      <c r="P612" s="270"/>
      <c r="Q612" s="270"/>
      <c r="R612" s="270"/>
      <c r="S612" s="270"/>
      <c r="T612" s="270"/>
      <c r="U612" s="270"/>
      <c r="V612" s="270"/>
      <c r="W612" s="270"/>
      <c r="X612" s="270"/>
      <c r="Y612" s="270"/>
      <c r="Z612" s="270"/>
    </row>
    <row r="613" ht="15.75" customHeight="1">
      <c r="A613" s="270"/>
      <c r="B613" s="270"/>
      <c r="C613" s="270"/>
      <c r="D613" s="270"/>
      <c r="E613" s="270"/>
      <c r="F613" s="270"/>
      <c r="G613" s="270"/>
      <c r="H613" s="270"/>
      <c r="I613" s="270"/>
      <c r="J613" s="270"/>
      <c r="K613" s="270"/>
      <c r="L613" s="270"/>
      <c r="M613" s="270"/>
      <c r="N613" s="270"/>
      <c r="O613" s="270"/>
      <c r="P613" s="270"/>
      <c r="Q613" s="270"/>
      <c r="R613" s="270"/>
      <c r="S613" s="270"/>
      <c r="T613" s="270"/>
      <c r="U613" s="270"/>
      <c r="V613" s="270"/>
      <c r="W613" s="270"/>
      <c r="X613" s="270"/>
      <c r="Y613" s="270"/>
      <c r="Z613" s="270"/>
    </row>
    <row r="614" ht="15.75" customHeight="1">
      <c r="A614" s="270"/>
      <c r="B614" s="270"/>
      <c r="C614" s="270"/>
      <c r="D614" s="270"/>
      <c r="E614" s="270"/>
      <c r="F614" s="270"/>
      <c r="G614" s="270"/>
      <c r="H614" s="270"/>
      <c r="I614" s="270"/>
      <c r="J614" s="270"/>
      <c r="K614" s="270"/>
      <c r="L614" s="270"/>
      <c r="M614" s="270"/>
      <c r="N614" s="270"/>
      <c r="O614" s="270"/>
      <c r="P614" s="270"/>
      <c r="Q614" s="270"/>
      <c r="R614" s="270"/>
      <c r="S614" s="270"/>
      <c r="T614" s="270"/>
      <c r="U614" s="270"/>
      <c r="V614" s="270"/>
      <c r="W614" s="270"/>
      <c r="X614" s="270"/>
      <c r="Y614" s="270"/>
      <c r="Z614" s="270"/>
    </row>
    <row r="615" ht="15.75" customHeight="1">
      <c r="A615" s="270"/>
      <c r="B615" s="270"/>
      <c r="C615" s="270"/>
      <c r="D615" s="270"/>
      <c r="E615" s="270"/>
      <c r="F615" s="270"/>
      <c r="G615" s="270"/>
      <c r="H615" s="270"/>
      <c r="I615" s="270"/>
      <c r="J615" s="270"/>
      <c r="K615" s="270"/>
      <c r="L615" s="270"/>
      <c r="M615" s="270"/>
      <c r="N615" s="270"/>
      <c r="O615" s="270"/>
      <c r="P615" s="270"/>
      <c r="Q615" s="270"/>
      <c r="R615" s="270"/>
      <c r="S615" s="270"/>
      <c r="T615" s="270"/>
      <c r="U615" s="270"/>
      <c r="V615" s="270"/>
      <c r="W615" s="270"/>
      <c r="X615" s="270"/>
      <c r="Y615" s="270"/>
      <c r="Z615" s="270"/>
    </row>
    <row r="616" ht="15.75" customHeight="1">
      <c r="A616" s="270"/>
      <c r="B616" s="270"/>
      <c r="C616" s="270"/>
      <c r="D616" s="270"/>
      <c r="E616" s="270"/>
      <c r="F616" s="270"/>
      <c r="G616" s="270"/>
      <c r="H616" s="270"/>
      <c r="I616" s="270"/>
      <c r="J616" s="270"/>
      <c r="K616" s="270"/>
      <c r="L616" s="270"/>
      <c r="M616" s="270"/>
      <c r="N616" s="270"/>
      <c r="O616" s="270"/>
      <c r="P616" s="270"/>
      <c r="Q616" s="270"/>
      <c r="R616" s="270"/>
      <c r="S616" s="270"/>
      <c r="T616" s="270"/>
      <c r="U616" s="270"/>
      <c r="V616" s="270"/>
      <c r="W616" s="270"/>
      <c r="X616" s="270"/>
      <c r="Y616" s="270"/>
      <c r="Z616" s="270"/>
    </row>
    <row r="617" ht="15.75" customHeight="1">
      <c r="A617" s="270"/>
      <c r="B617" s="270"/>
      <c r="C617" s="270"/>
      <c r="D617" s="270"/>
      <c r="E617" s="270"/>
      <c r="F617" s="270"/>
      <c r="G617" s="270"/>
      <c r="H617" s="270"/>
      <c r="I617" s="270"/>
      <c r="J617" s="270"/>
      <c r="K617" s="270"/>
      <c r="L617" s="270"/>
      <c r="M617" s="270"/>
      <c r="N617" s="270"/>
      <c r="O617" s="270"/>
      <c r="P617" s="270"/>
      <c r="Q617" s="270"/>
      <c r="R617" s="270"/>
      <c r="S617" s="270"/>
      <c r="T617" s="270"/>
      <c r="U617" s="270"/>
      <c r="V617" s="270"/>
      <c r="W617" s="270"/>
      <c r="X617" s="270"/>
      <c r="Y617" s="270"/>
      <c r="Z617" s="270"/>
    </row>
    <row r="618" ht="15.75" customHeight="1">
      <c r="A618" s="270"/>
      <c r="B618" s="270"/>
      <c r="C618" s="270"/>
      <c r="D618" s="270"/>
      <c r="E618" s="270"/>
      <c r="F618" s="270"/>
      <c r="G618" s="270"/>
      <c r="H618" s="270"/>
      <c r="I618" s="270"/>
      <c r="J618" s="270"/>
      <c r="K618" s="270"/>
      <c r="L618" s="270"/>
      <c r="M618" s="270"/>
      <c r="N618" s="270"/>
      <c r="O618" s="270"/>
      <c r="P618" s="270"/>
      <c r="Q618" s="270"/>
      <c r="R618" s="270"/>
      <c r="S618" s="270"/>
      <c r="T618" s="270"/>
      <c r="U618" s="270"/>
      <c r="V618" s="270"/>
      <c r="W618" s="270"/>
      <c r="X618" s="270"/>
      <c r="Y618" s="270"/>
      <c r="Z618" s="270"/>
    </row>
    <row r="619" ht="15.75" customHeight="1">
      <c r="A619" s="270"/>
      <c r="B619" s="270"/>
      <c r="C619" s="270"/>
      <c r="D619" s="270"/>
      <c r="E619" s="270"/>
      <c r="F619" s="270"/>
      <c r="G619" s="270"/>
      <c r="H619" s="270"/>
      <c r="I619" s="270"/>
      <c r="J619" s="270"/>
      <c r="K619" s="270"/>
      <c r="L619" s="270"/>
      <c r="M619" s="270"/>
      <c r="N619" s="270"/>
      <c r="O619" s="270"/>
      <c r="P619" s="270"/>
      <c r="Q619" s="270"/>
      <c r="R619" s="270"/>
      <c r="S619" s="270"/>
      <c r="T619" s="270"/>
      <c r="U619" s="270"/>
      <c r="V619" s="270"/>
      <c r="W619" s="270"/>
      <c r="X619" s="270"/>
      <c r="Y619" s="270"/>
      <c r="Z619" s="270"/>
    </row>
    <row r="620" ht="15.75" customHeight="1">
      <c r="A620" s="270"/>
      <c r="B620" s="270"/>
      <c r="C620" s="270"/>
      <c r="D620" s="270"/>
      <c r="E620" s="270"/>
      <c r="F620" s="270"/>
      <c r="G620" s="270"/>
      <c r="H620" s="270"/>
      <c r="I620" s="270"/>
      <c r="J620" s="270"/>
      <c r="K620" s="270"/>
      <c r="L620" s="270"/>
      <c r="M620" s="270"/>
      <c r="N620" s="270"/>
      <c r="O620" s="270"/>
      <c r="P620" s="270"/>
      <c r="Q620" s="270"/>
      <c r="R620" s="270"/>
      <c r="S620" s="270"/>
      <c r="T620" s="270"/>
      <c r="U620" s="270"/>
      <c r="V620" s="270"/>
      <c r="W620" s="270"/>
      <c r="X620" s="270"/>
      <c r="Y620" s="270"/>
      <c r="Z620" s="270"/>
    </row>
    <row r="621" ht="15.75" customHeight="1">
      <c r="A621" s="270"/>
      <c r="B621" s="270"/>
      <c r="C621" s="270"/>
      <c r="D621" s="270"/>
      <c r="E621" s="270"/>
      <c r="F621" s="270"/>
      <c r="G621" s="270"/>
      <c r="H621" s="270"/>
      <c r="I621" s="270"/>
      <c r="J621" s="270"/>
      <c r="K621" s="270"/>
      <c r="L621" s="270"/>
      <c r="M621" s="270"/>
      <c r="N621" s="270"/>
      <c r="O621" s="270"/>
      <c r="P621" s="270"/>
      <c r="Q621" s="270"/>
      <c r="R621" s="270"/>
      <c r="S621" s="270"/>
      <c r="T621" s="270"/>
      <c r="U621" s="270"/>
      <c r="V621" s="270"/>
      <c r="W621" s="270"/>
      <c r="X621" s="270"/>
      <c r="Y621" s="270"/>
      <c r="Z621" s="270"/>
    </row>
    <row r="622" ht="15.75" customHeight="1">
      <c r="A622" s="270"/>
      <c r="B622" s="270"/>
      <c r="C622" s="270"/>
      <c r="D622" s="270"/>
      <c r="E622" s="270"/>
      <c r="F622" s="270"/>
      <c r="G622" s="270"/>
      <c r="H622" s="270"/>
      <c r="I622" s="270"/>
      <c r="J622" s="270"/>
      <c r="K622" s="270"/>
      <c r="L622" s="270"/>
      <c r="M622" s="270"/>
      <c r="N622" s="270"/>
      <c r="O622" s="270"/>
      <c r="P622" s="270"/>
      <c r="Q622" s="270"/>
      <c r="R622" s="270"/>
      <c r="S622" s="270"/>
      <c r="T622" s="270"/>
      <c r="U622" s="270"/>
      <c r="V622" s="270"/>
      <c r="W622" s="270"/>
      <c r="X622" s="270"/>
      <c r="Y622" s="270"/>
      <c r="Z622" s="270"/>
    </row>
    <row r="623" ht="15.75" customHeight="1">
      <c r="A623" s="270"/>
      <c r="B623" s="270"/>
      <c r="C623" s="270"/>
      <c r="D623" s="270"/>
      <c r="E623" s="270"/>
      <c r="F623" s="270"/>
      <c r="G623" s="270"/>
      <c r="H623" s="270"/>
      <c r="I623" s="270"/>
      <c r="J623" s="270"/>
      <c r="K623" s="270"/>
      <c r="L623" s="270"/>
      <c r="M623" s="270"/>
      <c r="N623" s="270"/>
      <c r="O623" s="270"/>
      <c r="P623" s="270"/>
      <c r="Q623" s="270"/>
      <c r="R623" s="270"/>
      <c r="S623" s="270"/>
      <c r="T623" s="270"/>
      <c r="U623" s="270"/>
      <c r="V623" s="270"/>
      <c r="W623" s="270"/>
      <c r="X623" s="270"/>
      <c r="Y623" s="270"/>
      <c r="Z623" s="270"/>
    </row>
    <row r="624" ht="15.75" customHeight="1">
      <c r="A624" s="270"/>
      <c r="B624" s="270"/>
      <c r="C624" s="270"/>
      <c r="D624" s="270"/>
      <c r="E624" s="270"/>
      <c r="F624" s="270"/>
      <c r="G624" s="270"/>
      <c r="H624" s="270"/>
      <c r="I624" s="270"/>
      <c r="J624" s="270"/>
      <c r="K624" s="270"/>
      <c r="L624" s="270"/>
      <c r="M624" s="270"/>
      <c r="N624" s="270"/>
      <c r="O624" s="270"/>
      <c r="P624" s="270"/>
      <c r="Q624" s="270"/>
      <c r="R624" s="270"/>
      <c r="S624" s="270"/>
      <c r="T624" s="270"/>
      <c r="U624" s="270"/>
      <c r="V624" s="270"/>
      <c r="W624" s="270"/>
      <c r="X624" s="270"/>
      <c r="Y624" s="270"/>
      <c r="Z624" s="270"/>
    </row>
    <row r="625" ht="15.75" customHeight="1">
      <c r="A625" s="270"/>
      <c r="B625" s="270"/>
      <c r="C625" s="270"/>
      <c r="D625" s="270"/>
      <c r="E625" s="270"/>
      <c r="F625" s="270"/>
      <c r="G625" s="270"/>
      <c r="H625" s="270"/>
      <c r="I625" s="270"/>
      <c r="J625" s="270"/>
      <c r="K625" s="270"/>
      <c r="L625" s="270"/>
      <c r="M625" s="270"/>
      <c r="N625" s="270"/>
      <c r="O625" s="270"/>
      <c r="P625" s="270"/>
      <c r="Q625" s="270"/>
      <c r="R625" s="270"/>
      <c r="S625" s="270"/>
      <c r="T625" s="270"/>
      <c r="U625" s="270"/>
      <c r="V625" s="270"/>
      <c r="W625" s="270"/>
      <c r="X625" s="270"/>
      <c r="Y625" s="270"/>
      <c r="Z625" s="270"/>
    </row>
    <row r="626" ht="15.75" customHeight="1">
      <c r="A626" s="270"/>
      <c r="B626" s="270"/>
      <c r="C626" s="270"/>
      <c r="D626" s="270"/>
      <c r="E626" s="270"/>
      <c r="F626" s="270"/>
      <c r="G626" s="270"/>
      <c r="H626" s="270"/>
      <c r="I626" s="270"/>
      <c r="J626" s="270"/>
      <c r="K626" s="270"/>
      <c r="L626" s="270"/>
      <c r="M626" s="270"/>
      <c r="N626" s="270"/>
      <c r="O626" s="270"/>
      <c r="P626" s="270"/>
      <c r="Q626" s="270"/>
      <c r="R626" s="270"/>
      <c r="S626" s="270"/>
      <c r="T626" s="270"/>
      <c r="U626" s="270"/>
      <c r="V626" s="270"/>
      <c r="W626" s="270"/>
      <c r="X626" s="270"/>
      <c r="Y626" s="270"/>
      <c r="Z626" s="270"/>
    </row>
    <row r="627" ht="15.75" customHeight="1">
      <c r="A627" s="270"/>
      <c r="B627" s="270"/>
      <c r="C627" s="270"/>
      <c r="D627" s="270"/>
      <c r="E627" s="270"/>
      <c r="F627" s="270"/>
      <c r="G627" s="270"/>
      <c r="H627" s="270"/>
      <c r="I627" s="270"/>
      <c r="J627" s="270"/>
      <c r="K627" s="270"/>
      <c r="L627" s="270"/>
      <c r="M627" s="270"/>
      <c r="N627" s="270"/>
      <c r="O627" s="270"/>
      <c r="P627" s="270"/>
      <c r="Q627" s="270"/>
      <c r="R627" s="270"/>
      <c r="S627" s="270"/>
      <c r="T627" s="270"/>
      <c r="U627" s="270"/>
      <c r="V627" s="270"/>
      <c r="W627" s="270"/>
      <c r="X627" s="270"/>
      <c r="Y627" s="270"/>
      <c r="Z627" s="270"/>
    </row>
    <row r="628" ht="15.75" customHeight="1">
      <c r="A628" s="270"/>
      <c r="B628" s="270"/>
      <c r="C628" s="270"/>
      <c r="D628" s="270"/>
      <c r="E628" s="270"/>
      <c r="F628" s="270"/>
      <c r="G628" s="270"/>
      <c r="H628" s="270"/>
      <c r="I628" s="270"/>
      <c r="J628" s="270"/>
      <c r="K628" s="270"/>
      <c r="L628" s="270"/>
      <c r="M628" s="270"/>
      <c r="N628" s="270"/>
      <c r="O628" s="270"/>
      <c r="P628" s="270"/>
      <c r="Q628" s="270"/>
      <c r="R628" s="270"/>
      <c r="S628" s="270"/>
      <c r="T628" s="270"/>
      <c r="U628" s="270"/>
      <c r="V628" s="270"/>
      <c r="W628" s="270"/>
      <c r="X628" s="270"/>
      <c r="Y628" s="270"/>
      <c r="Z628" s="270"/>
    </row>
    <row r="629" ht="15.75" customHeight="1">
      <c r="A629" s="270"/>
      <c r="B629" s="270"/>
      <c r="C629" s="270"/>
      <c r="D629" s="270"/>
      <c r="E629" s="270"/>
      <c r="F629" s="270"/>
      <c r="G629" s="270"/>
      <c r="H629" s="270"/>
      <c r="I629" s="270"/>
      <c r="J629" s="270"/>
      <c r="K629" s="270"/>
      <c r="L629" s="270"/>
      <c r="M629" s="270"/>
      <c r="N629" s="270"/>
      <c r="O629" s="270"/>
      <c r="P629" s="270"/>
      <c r="Q629" s="270"/>
      <c r="R629" s="270"/>
      <c r="S629" s="270"/>
      <c r="T629" s="270"/>
      <c r="U629" s="270"/>
      <c r="V629" s="270"/>
      <c r="W629" s="270"/>
      <c r="X629" s="270"/>
      <c r="Y629" s="270"/>
      <c r="Z629" s="270"/>
    </row>
    <row r="630" ht="15.75" customHeight="1">
      <c r="A630" s="270"/>
      <c r="B630" s="270"/>
      <c r="C630" s="270"/>
      <c r="D630" s="270"/>
      <c r="E630" s="270"/>
      <c r="F630" s="270"/>
      <c r="G630" s="270"/>
      <c r="H630" s="270"/>
      <c r="I630" s="270"/>
      <c r="J630" s="270"/>
      <c r="K630" s="270"/>
      <c r="L630" s="270"/>
      <c r="M630" s="270"/>
      <c r="N630" s="270"/>
      <c r="O630" s="270"/>
      <c r="P630" s="270"/>
      <c r="Q630" s="270"/>
      <c r="R630" s="270"/>
      <c r="S630" s="270"/>
      <c r="T630" s="270"/>
      <c r="U630" s="270"/>
      <c r="V630" s="270"/>
      <c r="W630" s="270"/>
      <c r="X630" s="270"/>
      <c r="Y630" s="270"/>
      <c r="Z630" s="270"/>
    </row>
    <row r="631" ht="15.75" customHeight="1">
      <c r="A631" s="270"/>
      <c r="B631" s="270"/>
      <c r="C631" s="270"/>
      <c r="D631" s="270"/>
      <c r="E631" s="270"/>
      <c r="F631" s="270"/>
      <c r="G631" s="270"/>
      <c r="H631" s="270"/>
      <c r="I631" s="270"/>
      <c r="J631" s="270"/>
      <c r="K631" s="270"/>
      <c r="L631" s="270"/>
      <c r="M631" s="270"/>
      <c r="N631" s="270"/>
      <c r="O631" s="270"/>
      <c r="P631" s="270"/>
      <c r="Q631" s="270"/>
      <c r="R631" s="270"/>
      <c r="S631" s="270"/>
      <c r="T631" s="270"/>
      <c r="U631" s="270"/>
      <c r="V631" s="270"/>
      <c r="W631" s="270"/>
      <c r="X631" s="270"/>
      <c r="Y631" s="270"/>
      <c r="Z631" s="270"/>
    </row>
    <row r="632" ht="15.75" customHeight="1">
      <c r="A632" s="270"/>
      <c r="B632" s="270"/>
      <c r="C632" s="270"/>
      <c r="D632" s="270"/>
      <c r="E632" s="270"/>
      <c r="F632" s="270"/>
      <c r="G632" s="270"/>
      <c r="H632" s="270"/>
      <c r="I632" s="270"/>
      <c r="J632" s="270"/>
      <c r="K632" s="270"/>
      <c r="L632" s="270"/>
      <c r="M632" s="270"/>
      <c r="N632" s="270"/>
      <c r="O632" s="270"/>
      <c r="P632" s="270"/>
      <c r="Q632" s="270"/>
      <c r="R632" s="270"/>
      <c r="S632" s="270"/>
      <c r="T632" s="270"/>
      <c r="U632" s="270"/>
      <c r="V632" s="270"/>
      <c r="W632" s="270"/>
      <c r="X632" s="270"/>
      <c r="Y632" s="270"/>
      <c r="Z632" s="270"/>
    </row>
    <row r="633" ht="15.75" customHeight="1">
      <c r="A633" s="270"/>
      <c r="B633" s="270"/>
      <c r="C633" s="270"/>
      <c r="D633" s="270"/>
      <c r="E633" s="270"/>
      <c r="F633" s="270"/>
      <c r="G633" s="270"/>
      <c r="H633" s="270"/>
      <c r="I633" s="270"/>
      <c r="J633" s="270"/>
      <c r="K633" s="270"/>
      <c r="L633" s="270"/>
      <c r="M633" s="270"/>
      <c r="N633" s="270"/>
      <c r="O633" s="270"/>
      <c r="P633" s="270"/>
      <c r="Q633" s="270"/>
      <c r="R633" s="270"/>
      <c r="S633" s="270"/>
      <c r="T633" s="270"/>
      <c r="U633" s="270"/>
      <c r="V633" s="270"/>
      <c r="W633" s="270"/>
      <c r="X633" s="270"/>
      <c r="Y633" s="270"/>
      <c r="Z633" s="270"/>
    </row>
    <row r="634" ht="15.75" customHeight="1">
      <c r="A634" s="270"/>
      <c r="B634" s="270"/>
      <c r="C634" s="270"/>
      <c r="D634" s="270"/>
      <c r="E634" s="270"/>
      <c r="F634" s="270"/>
      <c r="G634" s="270"/>
      <c r="H634" s="270"/>
      <c r="I634" s="270"/>
      <c r="J634" s="270"/>
      <c r="K634" s="270"/>
      <c r="L634" s="270"/>
      <c r="M634" s="270"/>
      <c r="N634" s="270"/>
      <c r="O634" s="270"/>
      <c r="P634" s="270"/>
      <c r="Q634" s="270"/>
      <c r="R634" s="270"/>
      <c r="S634" s="270"/>
      <c r="T634" s="270"/>
      <c r="U634" s="270"/>
      <c r="V634" s="270"/>
      <c r="W634" s="270"/>
      <c r="X634" s="270"/>
      <c r="Y634" s="270"/>
      <c r="Z634" s="270"/>
    </row>
    <row r="635" ht="15.75" customHeight="1">
      <c r="A635" s="270"/>
      <c r="B635" s="270"/>
      <c r="C635" s="270"/>
      <c r="D635" s="270"/>
      <c r="E635" s="270"/>
      <c r="F635" s="270"/>
      <c r="G635" s="270"/>
      <c r="H635" s="270"/>
      <c r="I635" s="270"/>
      <c r="J635" s="270"/>
      <c r="K635" s="270"/>
      <c r="L635" s="270"/>
      <c r="M635" s="270"/>
      <c r="N635" s="270"/>
      <c r="O635" s="270"/>
      <c r="P635" s="270"/>
      <c r="Q635" s="270"/>
      <c r="R635" s="270"/>
      <c r="S635" s="270"/>
      <c r="T635" s="270"/>
      <c r="U635" s="270"/>
      <c r="V635" s="270"/>
      <c r="W635" s="270"/>
      <c r="X635" s="270"/>
      <c r="Y635" s="270"/>
      <c r="Z635" s="270"/>
    </row>
    <row r="636" ht="15.75" customHeight="1">
      <c r="A636" s="270"/>
      <c r="B636" s="270"/>
      <c r="C636" s="270"/>
      <c r="D636" s="270"/>
      <c r="E636" s="270"/>
      <c r="F636" s="270"/>
      <c r="G636" s="270"/>
      <c r="H636" s="270"/>
      <c r="I636" s="270"/>
      <c r="J636" s="270"/>
      <c r="K636" s="270"/>
      <c r="L636" s="270"/>
      <c r="M636" s="270"/>
      <c r="N636" s="270"/>
      <c r="O636" s="270"/>
      <c r="P636" s="270"/>
      <c r="Q636" s="270"/>
      <c r="R636" s="270"/>
      <c r="S636" s="270"/>
      <c r="T636" s="270"/>
      <c r="U636" s="270"/>
      <c r="V636" s="270"/>
      <c r="W636" s="270"/>
      <c r="X636" s="270"/>
      <c r="Y636" s="270"/>
      <c r="Z636" s="270"/>
    </row>
    <row r="637" ht="15.75" customHeight="1">
      <c r="A637" s="270"/>
      <c r="B637" s="270"/>
      <c r="C637" s="270"/>
      <c r="D637" s="270"/>
      <c r="E637" s="270"/>
      <c r="F637" s="270"/>
      <c r="G637" s="270"/>
      <c r="H637" s="270"/>
      <c r="I637" s="270"/>
      <c r="J637" s="270"/>
      <c r="K637" s="270"/>
      <c r="L637" s="270"/>
      <c r="M637" s="270"/>
      <c r="N637" s="270"/>
      <c r="O637" s="270"/>
      <c r="P637" s="270"/>
      <c r="Q637" s="270"/>
      <c r="R637" s="270"/>
      <c r="S637" s="270"/>
      <c r="T637" s="270"/>
      <c r="U637" s="270"/>
      <c r="V637" s="270"/>
      <c r="W637" s="270"/>
      <c r="X637" s="270"/>
      <c r="Y637" s="270"/>
      <c r="Z637" s="270"/>
    </row>
    <row r="638" ht="15.75" customHeight="1">
      <c r="A638" s="270"/>
      <c r="B638" s="270"/>
      <c r="C638" s="270"/>
      <c r="D638" s="270"/>
      <c r="E638" s="270"/>
      <c r="F638" s="270"/>
      <c r="G638" s="270"/>
      <c r="H638" s="270"/>
      <c r="I638" s="270"/>
      <c r="J638" s="270"/>
      <c r="K638" s="270"/>
      <c r="L638" s="270"/>
      <c r="M638" s="270"/>
      <c r="N638" s="270"/>
      <c r="O638" s="270"/>
      <c r="P638" s="270"/>
      <c r="Q638" s="270"/>
      <c r="R638" s="270"/>
      <c r="S638" s="270"/>
      <c r="T638" s="270"/>
      <c r="U638" s="270"/>
      <c r="V638" s="270"/>
      <c r="W638" s="270"/>
      <c r="X638" s="270"/>
      <c r="Y638" s="270"/>
      <c r="Z638" s="270"/>
    </row>
    <row r="639" ht="15.75" customHeight="1">
      <c r="A639" s="270"/>
      <c r="B639" s="270"/>
      <c r="C639" s="270"/>
      <c r="D639" s="270"/>
      <c r="E639" s="270"/>
      <c r="F639" s="270"/>
      <c r="G639" s="270"/>
      <c r="H639" s="270"/>
      <c r="I639" s="270"/>
      <c r="J639" s="270"/>
      <c r="K639" s="270"/>
      <c r="L639" s="270"/>
      <c r="M639" s="270"/>
      <c r="N639" s="270"/>
      <c r="O639" s="270"/>
      <c r="P639" s="270"/>
      <c r="Q639" s="270"/>
      <c r="R639" s="270"/>
      <c r="S639" s="270"/>
      <c r="T639" s="270"/>
      <c r="U639" s="270"/>
      <c r="V639" s="270"/>
      <c r="W639" s="270"/>
      <c r="X639" s="270"/>
      <c r="Y639" s="270"/>
      <c r="Z639" s="270"/>
    </row>
    <row r="640" ht="15.75" customHeight="1">
      <c r="A640" s="270"/>
      <c r="B640" s="270"/>
      <c r="C640" s="270"/>
      <c r="D640" s="270"/>
      <c r="E640" s="270"/>
      <c r="F640" s="270"/>
      <c r="G640" s="270"/>
      <c r="H640" s="270"/>
      <c r="I640" s="270"/>
      <c r="J640" s="270"/>
      <c r="K640" s="270"/>
      <c r="L640" s="270"/>
      <c r="M640" s="270"/>
      <c r="N640" s="270"/>
      <c r="O640" s="270"/>
      <c r="P640" s="270"/>
      <c r="Q640" s="270"/>
      <c r="R640" s="270"/>
      <c r="S640" s="270"/>
      <c r="T640" s="270"/>
      <c r="U640" s="270"/>
      <c r="V640" s="270"/>
      <c r="W640" s="270"/>
      <c r="X640" s="270"/>
      <c r="Y640" s="270"/>
      <c r="Z640" s="270"/>
    </row>
    <row r="641" ht="15.75" customHeight="1">
      <c r="A641" s="270"/>
      <c r="B641" s="270"/>
      <c r="C641" s="270"/>
      <c r="D641" s="270"/>
      <c r="E641" s="270"/>
      <c r="F641" s="270"/>
      <c r="G641" s="270"/>
      <c r="H641" s="270"/>
      <c r="I641" s="270"/>
      <c r="J641" s="270"/>
      <c r="K641" s="270"/>
      <c r="L641" s="270"/>
      <c r="M641" s="270"/>
      <c r="N641" s="270"/>
      <c r="O641" s="270"/>
      <c r="P641" s="270"/>
      <c r="Q641" s="270"/>
      <c r="R641" s="270"/>
      <c r="S641" s="270"/>
      <c r="T641" s="270"/>
      <c r="U641" s="270"/>
      <c r="V641" s="270"/>
      <c r="W641" s="270"/>
      <c r="X641" s="270"/>
      <c r="Y641" s="270"/>
      <c r="Z641" s="270"/>
    </row>
    <row r="642" ht="15.75" customHeight="1">
      <c r="A642" s="270"/>
      <c r="B642" s="270"/>
      <c r="C642" s="270"/>
      <c r="D642" s="270"/>
      <c r="E642" s="270"/>
      <c r="F642" s="270"/>
      <c r="G642" s="270"/>
      <c r="H642" s="270"/>
      <c r="I642" s="270"/>
      <c r="J642" s="270"/>
      <c r="K642" s="270"/>
      <c r="L642" s="270"/>
      <c r="M642" s="270"/>
      <c r="N642" s="270"/>
      <c r="O642" s="270"/>
      <c r="P642" s="270"/>
      <c r="Q642" s="270"/>
      <c r="R642" s="270"/>
      <c r="S642" s="270"/>
      <c r="T642" s="270"/>
      <c r="U642" s="270"/>
      <c r="V642" s="270"/>
      <c r="W642" s="270"/>
      <c r="X642" s="270"/>
      <c r="Y642" s="270"/>
      <c r="Z642" s="270"/>
    </row>
    <row r="643" ht="15.75" customHeight="1">
      <c r="A643" s="270"/>
      <c r="B643" s="270"/>
      <c r="C643" s="270"/>
      <c r="D643" s="270"/>
      <c r="E643" s="270"/>
      <c r="F643" s="270"/>
      <c r="G643" s="270"/>
      <c r="H643" s="270"/>
      <c r="I643" s="270"/>
      <c r="J643" s="270"/>
      <c r="K643" s="270"/>
      <c r="L643" s="270"/>
      <c r="M643" s="270"/>
      <c r="N643" s="270"/>
      <c r="O643" s="270"/>
      <c r="P643" s="270"/>
      <c r="Q643" s="270"/>
      <c r="R643" s="270"/>
      <c r="S643" s="270"/>
      <c r="T643" s="270"/>
      <c r="U643" s="270"/>
      <c r="V643" s="270"/>
      <c r="W643" s="270"/>
      <c r="X643" s="270"/>
      <c r="Y643" s="270"/>
      <c r="Z643" s="270"/>
    </row>
    <row r="644" ht="15.75" customHeight="1">
      <c r="A644" s="270"/>
      <c r="B644" s="270"/>
      <c r="C644" s="270"/>
      <c r="D644" s="270"/>
      <c r="E644" s="270"/>
      <c r="F644" s="270"/>
      <c r="G644" s="270"/>
      <c r="H644" s="270"/>
      <c r="I644" s="270"/>
      <c r="J644" s="270"/>
      <c r="K644" s="270"/>
      <c r="L644" s="270"/>
      <c r="M644" s="270"/>
      <c r="N644" s="270"/>
      <c r="O644" s="270"/>
      <c r="P644" s="270"/>
      <c r="Q644" s="270"/>
      <c r="R644" s="270"/>
      <c r="S644" s="270"/>
      <c r="T644" s="270"/>
      <c r="U644" s="270"/>
      <c r="V644" s="270"/>
      <c r="W644" s="270"/>
      <c r="X644" s="270"/>
      <c r="Y644" s="270"/>
      <c r="Z644" s="270"/>
    </row>
    <row r="645" ht="15.75" customHeight="1">
      <c r="A645" s="270"/>
      <c r="B645" s="270"/>
      <c r="C645" s="270"/>
      <c r="D645" s="270"/>
      <c r="E645" s="270"/>
      <c r="F645" s="270"/>
      <c r="G645" s="270"/>
      <c r="H645" s="270"/>
      <c r="I645" s="270"/>
      <c r="J645" s="270"/>
      <c r="K645" s="270"/>
      <c r="L645" s="270"/>
      <c r="M645" s="270"/>
      <c r="N645" s="270"/>
      <c r="O645" s="270"/>
      <c r="P645" s="270"/>
      <c r="Q645" s="270"/>
      <c r="R645" s="270"/>
      <c r="S645" s="270"/>
      <c r="T645" s="270"/>
      <c r="U645" s="270"/>
      <c r="V645" s="270"/>
      <c r="W645" s="270"/>
      <c r="X645" s="270"/>
      <c r="Y645" s="270"/>
      <c r="Z645" s="270"/>
    </row>
    <row r="646" ht="15.75" customHeight="1">
      <c r="A646" s="270"/>
      <c r="B646" s="270"/>
      <c r="C646" s="270"/>
      <c r="D646" s="270"/>
      <c r="E646" s="270"/>
      <c r="F646" s="270"/>
      <c r="G646" s="270"/>
      <c r="H646" s="270"/>
      <c r="I646" s="270"/>
      <c r="J646" s="270"/>
      <c r="K646" s="270"/>
      <c r="L646" s="270"/>
      <c r="M646" s="270"/>
      <c r="N646" s="270"/>
      <c r="O646" s="270"/>
      <c r="P646" s="270"/>
      <c r="Q646" s="270"/>
      <c r="R646" s="270"/>
      <c r="S646" s="270"/>
      <c r="T646" s="270"/>
      <c r="U646" s="270"/>
      <c r="V646" s="270"/>
      <c r="W646" s="270"/>
      <c r="X646" s="270"/>
      <c r="Y646" s="270"/>
      <c r="Z646" s="270"/>
    </row>
    <row r="647" ht="15.75" customHeight="1">
      <c r="A647" s="270"/>
      <c r="B647" s="270"/>
      <c r="C647" s="270"/>
      <c r="D647" s="270"/>
      <c r="E647" s="270"/>
      <c r="F647" s="270"/>
      <c r="G647" s="270"/>
      <c r="H647" s="270"/>
      <c r="I647" s="270"/>
      <c r="J647" s="270"/>
      <c r="K647" s="270"/>
      <c r="L647" s="270"/>
      <c r="M647" s="270"/>
      <c r="N647" s="270"/>
      <c r="O647" s="270"/>
      <c r="P647" s="270"/>
      <c r="Q647" s="270"/>
      <c r="R647" s="270"/>
      <c r="S647" s="270"/>
      <c r="T647" s="270"/>
      <c r="U647" s="270"/>
      <c r="V647" s="270"/>
      <c r="W647" s="270"/>
      <c r="X647" s="270"/>
      <c r="Y647" s="270"/>
      <c r="Z647" s="270"/>
    </row>
    <row r="648" ht="15.75" customHeight="1">
      <c r="A648" s="270"/>
      <c r="B648" s="270"/>
      <c r="C648" s="270"/>
      <c r="D648" s="270"/>
      <c r="E648" s="270"/>
      <c r="F648" s="270"/>
      <c r="G648" s="270"/>
      <c r="H648" s="270"/>
      <c r="I648" s="270"/>
      <c r="J648" s="270"/>
      <c r="K648" s="270"/>
      <c r="L648" s="270"/>
      <c r="M648" s="270"/>
      <c r="N648" s="270"/>
      <c r="O648" s="270"/>
      <c r="P648" s="270"/>
      <c r="Q648" s="270"/>
      <c r="R648" s="270"/>
      <c r="S648" s="270"/>
      <c r="T648" s="270"/>
      <c r="U648" s="270"/>
      <c r="V648" s="270"/>
      <c r="W648" s="270"/>
      <c r="X648" s="270"/>
      <c r="Y648" s="270"/>
      <c r="Z648" s="270"/>
    </row>
    <row r="649" ht="15.75" customHeight="1">
      <c r="A649" s="270"/>
      <c r="B649" s="270"/>
      <c r="C649" s="270"/>
      <c r="D649" s="270"/>
      <c r="E649" s="270"/>
      <c r="F649" s="270"/>
      <c r="G649" s="270"/>
      <c r="H649" s="270"/>
      <c r="I649" s="270"/>
      <c r="J649" s="270"/>
      <c r="K649" s="270"/>
      <c r="L649" s="270"/>
      <c r="M649" s="270"/>
      <c r="N649" s="270"/>
      <c r="O649" s="270"/>
      <c r="P649" s="270"/>
      <c r="Q649" s="270"/>
      <c r="R649" s="270"/>
      <c r="S649" s="270"/>
      <c r="T649" s="270"/>
      <c r="U649" s="270"/>
      <c r="V649" s="270"/>
      <c r="W649" s="270"/>
      <c r="X649" s="270"/>
      <c r="Y649" s="270"/>
      <c r="Z649" s="270"/>
    </row>
    <row r="650" ht="15.75" customHeight="1">
      <c r="A650" s="270"/>
      <c r="B650" s="270"/>
      <c r="C650" s="270"/>
      <c r="D650" s="270"/>
      <c r="E650" s="270"/>
      <c r="F650" s="270"/>
      <c r="G650" s="270"/>
      <c r="H650" s="270"/>
      <c r="I650" s="270"/>
      <c r="J650" s="270"/>
      <c r="K650" s="270"/>
      <c r="L650" s="270"/>
      <c r="M650" s="270"/>
      <c r="N650" s="270"/>
      <c r="O650" s="270"/>
      <c r="P650" s="270"/>
      <c r="Q650" s="270"/>
      <c r="R650" s="270"/>
      <c r="S650" s="270"/>
      <c r="T650" s="270"/>
      <c r="U650" s="270"/>
      <c r="V650" s="270"/>
      <c r="W650" s="270"/>
      <c r="X650" s="270"/>
      <c r="Y650" s="270"/>
      <c r="Z650" s="270"/>
    </row>
    <row r="651" ht="15.75" customHeight="1">
      <c r="A651" s="270"/>
      <c r="B651" s="270"/>
      <c r="C651" s="270"/>
      <c r="D651" s="270"/>
      <c r="E651" s="270"/>
      <c r="F651" s="270"/>
      <c r="G651" s="270"/>
      <c r="H651" s="270"/>
      <c r="I651" s="270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270"/>
      <c r="U651" s="270"/>
      <c r="V651" s="270"/>
      <c r="W651" s="270"/>
      <c r="X651" s="270"/>
      <c r="Y651" s="270"/>
      <c r="Z651" s="270"/>
    </row>
    <row r="652" ht="15.75" customHeight="1">
      <c r="A652" s="270"/>
      <c r="B652" s="270"/>
      <c r="C652" s="270"/>
      <c r="D652" s="270"/>
      <c r="E652" s="270"/>
      <c r="F652" s="270"/>
      <c r="G652" s="270"/>
      <c r="H652" s="270"/>
      <c r="I652" s="270"/>
      <c r="J652" s="270"/>
      <c r="K652" s="270"/>
      <c r="L652" s="270"/>
      <c r="M652" s="270"/>
      <c r="N652" s="270"/>
      <c r="O652" s="270"/>
      <c r="P652" s="270"/>
      <c r="Q652" s="270"/>
      <c r="R652" s="270"/>
      <c r="S652" s="270"/>
      <c r="T652" s="270"/>
      <c r="U652" s="270"/>
      <c r="V652" s="270"/>
      <c r="W652" s="270"/>
      <c r="X652" s="270"/>
      <c r="Y652" s="270"/>
      <c r="Z652" s="270"/>
    </row>
    <row r="653" ht="15.75" customHeight="1">
      <c r="A653" s="270"/>
      <c r="B653" s="270"/>
      <c r="C653" s="270"/>
      <c r="D653" s="270"/>
      <c r="E653" s="270"/>
      <c r="F653" s="270"/>
      <c r="G653" s="270"/>
      <c r="H653" s="270"/>
      <c r="I653" s="270"/>
      <c r="J653" s="270"/>
      <c r="K653" s="270"/>
      <c r="L653" s="270"/>
      <c r="M653" s="270"/>
      <c r="N653" s="270"/>
      <c r="O653" s="270"/>
      <c r="P653" s="270"/>
      <c r="Q653" s="270"/>
      <c r="R653" s="270"/>
      <c r="S653" s="270"/>
      <c r="T653" s="270"/>
      <c r="U653" s="270"/>
      <c r="V653" s="270"/>
      <c r="W653" s="270"/>
      <c r="X653" s="270"/>
      <c r="Y653" s="270"/>
      <c r="Z653" s="270"/>
    </row>
    <row r="654" ht="15.75" customHeight="1">
      <c r="A654" s="270"/>
      <c r="B654" s="270"/>
      <c r="C654" s="270"/>
      <c r="D654" s="270"/>
      <c r="E654" s="270"/>
      <c r="F654" s="270"/>
      <c r="G654" s="270"/>
      <c r="H654" s="270"/>
      <c r="I654" s="270"/>
      <c r="J654" s="270"/>
      <c r="K654" s="270"/>
      <c r="L654" s="270"/>
      <c r="M654" s="270"/>
      <c r="N654" s="270"/>
      <c r="O654" s="270"/>
      <c r="P654" s="270"/>
      <c r="Q654" s="270"/>
      <c r="R654" s="270"/>
      <c r="S654" s="270"/>
      <c r="T654" s="270"/>
      <c r="U654" s="270"/>
      <c r="V654" s="270"/>
      <c r="W654" s="270"/>
      <c r="X654" s="270"/>
      <c r="Y654" s="270"/>
      <c r="Z654" s="270"/>
    </row>
    <row r="655" ht="15.75" customHeight="1">
      <c r="A655" s="270"/>
      <c r="B655" s="270"/>
      <c r="C655" s="270"/>
      <c r="D655" s="270"/>
      <c r="E655" s="270"/>
      <c r="F655" s="270"/>
      <c r="G655" s="270"/>
      <c r="H655" s="270"/>
      <c r="I655" s="270"/>
      <c r="J655" s="270"/>
      <c r="K655" s="270"/>
      <c r="L655" s="270"/>
      <c r="M655" s="270"/>
      <c r="N655" s="270"/>
      <c r="O655" s="270"/>
      <c r="P655" s="270"/>
      <c r="Q655" s="270"/>
      <c r="R655" s="270"/>
      <c r="S655" s="270"/>
      <c r="T655" s="270"/>
      <c r="U655" s="270"/>
      <c r="V655" s="270"/>
      <c r="W655" s="270"/>
      <c r="X655" s="270"/>
      <c r="Y655" s="270"/>
      <c r="Z655" s="270"/>
    </row>
    <row r="656" ht="15.75" customHeight="1">
      <c r="A656" s="270"/>
      <c r="B656" s="270"/>
      <c r="C656" s="270"/>
      <c r="D656" s="270"/>
      <c r="E656" s="270"/>
      <c r="F656" s="270"/>
      <c r="G656" s="270"/>
      <c r="H656" s="270"/>
      <c r="I656" s="270"/>
      <c r="J656" s="270"/>
      <c r="K656" s="270"/>
      <c r="L656" s="270"/>
      <c r="M656" s="270"/>
      <c r="N656" s="270"/>
      <c r="O656" s="270"/>
      <c r="P656" s="270"/>
      <c r="Q656" s="270"/>
      <c r="R656" s="270"/>
      <c r="S656" s="270"/>
      <c r="T656" s="270"/>
      <c r="U656" s="270"/>
      <c r="V656" s="270"/>
      <c r="W656" s="270"/>
      <c r="X656" s="270"/>
      <c r="Y656" s="270"/>
      <c r="Z656" s="270"/>
    </row>
    <row r="657" ht="15.75" customHeight="1">
      <c r="A657" s="270"/>
      <c r="B657" s="270"/>
      <c r="C657" s="270"/>
      <c r="D657" s="270"/>
      <c r="E657" s="270"/>
      <c r="F657" s="270"/>
      <c r="G657" s="270"/>
      <c r="H657" s="270"/>
      <c r="I657" s="270"/>
      <c r="J657" s="270"/>
      <c r="K657" s="270"/>
      <c r="L657" s="270"/>
      <c r="M657" s="270"/>
      <c r="N657" s="270"/>
      <c r="O657" s="270"/>
      <c r="P657" s="270"/>
      <c r="Q657" s="270"/>
      <c r="R657" s="270"/>
      <c r="S657" s="270"/>
      <c r="T657" s="270"/>
      <c r="U657" s="270"/>
      <c r="V657" s="270"/>
      <c r="W657" s="270"/>
      <c r="X657" s="270"/>
      <c r="Y657" s="270"/>
      <c r="Z657" s="270"/>
    </row>
    <row r="658" ht="15.75" customHeight="1">
      <c r="A658" s="270"/>
      <c r="B658" s="270"/>
      <c r="C658" s="270"/>
      <c r="D658" s="270"/>
      <c r="E658" s="270"/>
      <c r="F658" s="270"/>
      <c r="G658" s="270"/>
      <c r="H658" s="270"/>
      <c r="I658" s="270"/>
      <c r="J658" s="270"/>
      <c r="K658" s="270"/>
      <c r="L658" s="270"/>
      <c r="M658" s="270"/>
      <c r="N658" s="270"/>
      <c r="O658" s="270"/>
      <c r="P658" s="270"/>
      <c r="Q658" s="270"/>
      <c r="R658" s="270"/>
      <c r="S658" s="270"/>
      <c r="T658" s="270"/>
      <c r="U658" s="270"/>
      <c r="V658" s="270"/>
      <c r="W658" s="270"/>
      <c r="X658" s="270"/>
      <c r="Y658" s="270"/>
      <c r="Z658" s="270"/>
    </row>
    <row r="659" ht="15.75" customHeight="1">
      <c r="A659" s="270"/>
      <c r="B659" s="270"/>
      <c r="C659" s="270"/>
      <c r="D659" s="270"/>
      <c r="E659" s="270"/>
      <c r="F659" s="270"/>
      <c r="G659" s="270"/>
      <c r="H659" s="270"/>
      <c r="I659" s="270"/>
      <c r="J659" s="270"/>
      <c r="K659" s="270"/>
      <c r="L659" s="270"/>
      <c r="M659" s="270"/>
      <c r="N659" s="270"/>
      <c r="O659" s="270"/>
      <c r="P659" s="270"/>
      <c r="Q659" s="270"/>
      <c r="R659" s="270"/>
      <c r="S659" s="270"/>
      <c r="T659" s="270"/>
      <c r="U659" s="270"/>
      <c r="V659" s="270"/>
      <c r="W659" s="270"/>
      <c r="X659" s="270"/>
      <c r="Y659" s="270"/>
      <c r="Z659" s="270"/>
    </row>
    <row r="660" ht="15.75" customHeight="1">
      <c r="A660" s="270"/>
      <c r="B660" s="270"/>
      <c r="C660" s="270"/>
      <c r="D660" s="270"/>
      <c r="E660" s="270"/>
      <c r="F660" s="270"/>
      <c r="G660" s="270"/>
      <c r="H660" s="270"/>
      <c r="I660" s="270"/>
      <c r="J660" s="270"/>
      <c r="K660" s="270"/>
      <c r="L660" s="270"/>
      <c r="M660" s="270"/>
      <c r="N660" s="270"/>
      <c r="O660" s="270"/>
      <c r="P660" s="270"/>
      <c r="Q660" s="270"/>
      <c r="R660" s="270"/>
      <c r="S660" s="270"/>
      <c r="T660" s="270"/>
      <c r="U660" s="270"/>
      <c r="V660" s="270"/>
      <c r="W660" s="270"/>
      <c r="X660" s="270"/>
      <c r="Y660" s="270"/>
      <c r="Z660" s="270"/>
    </row>
    <row r="661" ht="15.75" customHeight="1">
      <c r="A661" s="270"/>
      <c r="B661" s="270"/>
      <c r="C661" s="270"/>
      <c r="D661" s="270"/>
      <c r="E661" s="270"/>
      <c r="F661" s="270"/>
      <c r="G661" s="270"/>
      <c r="H661" s="270"/>
      <c r="I661" s="270"/>
      <c r="J661" s="270"/>
      <c r="K661" s="270"/>
      <c r="L661" s="270"/>
      <c r="M661" s="270"/>
      <c r="N661" s="270"/>
      <c r="O661" s="270"/>
      <c r="P661" s="270"/>
      <c r="Q661" s="270"/>
      <c r="R661" s="270"/>
      <c r="S661" s="270"/>
      <c r="T661" s="270"/>
      <c r="U661" s="270"/>
      <c r="V661" s="270"/>
      <c r="W661" s="270"/>
      <c r="X661" s="270"/>
      <c r="Y661" s="270"/>
      <c r="Z661" s="270"/>
    </row>
    <row r="662" ht="15.75" customHeight="1">
      <c r="A662" s="270"/>
      <c r="B662" s="270"/>
      <c r="C662" s="270"/>
      <c r="D662" s="270"/>
      <c r="E662" s="270"/>
      <c r="F662" s="270"/>
      <c r="G662" s="270"/>
      <c r="H662" s="270"/>
      <c r="I662" s="270"/>
      <c r="J662" s="270"/>
      <c r="K662" s="270"/>
      <c r="L662" s="270"/>
      <c r="M662" s="270"/>
      <c r="N662" s="270"/>
      <c r="O662" s="270"/>
      <c r="P662" s="270"/>
      <c r="Q662" s="270"/>
      <c r="R662" s="270"/>
      <c r="S662" s="270"/>
      <c r="T662" s="270"/>
      <c r="U662" s="270"/>
      <c r="V662" s="270"/>
      <c r="W662" s="270"/>
      <c r="X662" s="270"/>
      <c r="Y662" s="270"/>
      <c r="Z662" s="270"/>
    </row>
    <row r="663" ht="15.75" customHeight="1">
      <c r="A663" s="270"/>
      <c r="B663" s="270"/>
      <c r="C663" s="270"/>
      <c r="D663" s="270"/>
      <c r="E663" s="270"/>
      <c r="F663" s="270"/>
      <c r="G663" s="270"/>
      <c r="H663" s="270"/>
      <c r="I663" s="270"/>
      <c r="J663" s="270"/>
      <c r="K663" s="270"/>
      <c r="L663" s="270"/>
      <c r="M663" s="270"/>
      <c r="N663" s="270"/>
      <c r="O663" s="270"/>
      <c r="P663" s="270"/>
      <c r="Q663" s="270"/>
      <c r="R663" s="270"/>
      <c r="S663" s="270"/>
      <c r="T663" s="270"/>
      <c r="U663" s="270"/>
      <c r="V663" s="270"/>
      <c r="W663" s="270"/>
      <c r="X663" s="270"/>
      <c r="Y663" s="270"/>
      <c r="Z663" s="270"/>
    </row>
    <row r="664" ht="15.75" customHeight="1">
      <c r="A664" s="270"/>
      <c r="B664" s="270"/>
      <c r="C664" s="270"/>
      <c r="D664" s="270"/>
      <c r="E664" s="270"/>
      <c r="F664" s="270"/>
      <c r="G664" s="270"/>
      <c r="H664" s="270"/>
      <c r="I664" s="270"/>
      <c r="J664" s="270"/>
      <c r="K664" s="270"/>
      <c r="L664" s="270"/>
      <c r="M664" s="270"/>
      <c r="N664" s="270"/>
      <c r="O664" s="270"/>
      <c r="P664" s="270"/>
      <c r="Q664" s="270"/>
      <c r="R664" s="270"/>
      <c r="S664" s="270"/>
      <c r="T664" s="270"/>
      <c r="U664" s="270"/>
      <c r="V664" s="270"/>
      <c r="W664" s="270"/>
      <c r="X664" s="270"/>
      <c r="Y664" s="270"/>
      <c r="Z664" s="270"/>
    </row>
    <row r="665" ht="15.75" customHeight="1">
      <c r="A665" s="270"/>
      <c r="B665" s="270"/>
      <c r="C665" s="270"/>
      <c r="D665" s="270"/>
      <c r="E665" s="270"/>
      <c r="F665" s="270"/>
      <c r="G665" s="270"/>
      <c r="H665" s="270"/>
      <c r="I665" s="270"/>
      <c r="J665" s="270"/>
      <c r="K665" s="270"/>
      <c r="L665" s="270"/>
      <c r="M665" s="270"/>
      <c r="N665" s="270"/>
      <c r="O665" s="270"/>
      <c r="P665" s="270"/>
      <c r="Q665" s="270"/>
      <c r="R665" s="270"/>
      <c r="S665" s="270"/>
      <c r="T665" s="270"/>
      <c r="U665" s="270"/>
      <c r="V665" s="270"/>
      <c r="W665" s="270"/>
      <c r="X665" s="270"/>
      <c r="Y665" s="270"/>
      <c r="Z665" s="270"/>
    </row>
    <row r="666" ht="15.75" customHeight="1">
      <c r="A666" s="270"/>
      <c r="B666" s="270"/>
      <c r="C666" s="270"/>
      <c r="D666" s="270"/>
      <c r="E666" s="270"/>
      <c r="F666" s="270"/>
      <c r="G666" s="270"/>
      <c r="H666" s="270"/>
      <c r="I666" s="270"/>
      <c r="J666" s="270"/>
      <c r="K666" s="270"/>
      <c r="L666" s="270"/>
      <c r="M666" s="270"/>
      <c r="N666" s="270"/>
      <c r="O666" s="270"/>
      <c r="P666" s="270"/>
      <c r="Q666" s="270"/>
      <c r="R666" s="270"/>
      <c r="S666" s="270"/>
      <c r="T666" s="270"/>
      <c r="U666" s="270"/>
      <c r="V666" s="270"/>
      <c r="W666" s="270"/>
      <c r="X666" s="270"/>
      <c r="Y666" s="270"/>
      <c r="Z666" s="270"/>
    </row>
    <row r="667" ht="15.75" customHeight="1">
      <c r="A667" s="270"/>
      <c r="B667" s="270"/>
      <c r="C667" s="270"/>
      <c r="D667" s="270"/>
      <c r="E667" s="270"/>
      <c r="F667" s="270"/>
      <c r="G667" s="270"/>
      <c r="H667" s="270"/>
      <c r="I667" s="270"/>
      <c r="J667" s="270"/>
      <c r="K667" s="270"/>
      <c r="L667" s="270"/>
      <c r="M667" s="270"/>
      <c r="N667" s="270"/>
      <c r="O667" s="270"/>
      <c r="P667" s="270"/>
      <c r="Q667" s="270"/>
      <c r="R667" s="270"/>
      <c r="S667" s="270"/>
      <c r="T667" s="270"/>
      <c r="U667" s="270"/>
      <c r="V667" s="270"/>
      <c r="W667" s="270"/>
      <c r="X667" s="270"/>
      <c r="Y667" s="270"/>
      <c r="Z667" s="270"/>
    </row>
    <row r="668" ht="15.75" customHeight="1">
      <c r="A668" s="270"/>
      <c r="B668" s="270"/>
      <c r="C668" s="270"/>
      <c r="D668" s="270"/>
      <c r="E668" s="270"/>
      <c r="F668" s="270"/>
      <c r="G668" s="270"/>
      <c r="H668" s="270"/>
      <c r="I668" s="270"/>
      <c r="J668" s="270"/>
      <c r="K668" s="270"/>
      <c r="L668" s="270"/>
      <c r="M668" s="270"/>
      <c r="N668" s="270"/>
      <c r="O668" s="270"/>
      <c r="P668" s="270"/>
      <c r="Q668" s="270"/>
      <c r="R668" s="270"/>
      <c r="S668" s="270"/>
      <c r="T668" s="270"/>
      <c r="U668" s="270"/>
      <c r="V668" s="270"/>
      <c r="W668" s="270"/>
      <c r="X668" s="270"/>
      <c r="Y668" s="270"/>
      <c r="Z668" s="270"/>
    </row>
    <row r="669" ht="15.75" customHeight="1">
      <c r="A669" s="270"/>
      <c r="B669" s="270"/>
      <c r="C669" s="270"/>
      <c r="D669" s="270"/>
      <c r="E669" s="270"/>
      <c r="F669" s="270"/>
      <c r="G669" s="270"/>
      <c r="H669" s="270"/>
      <c r="I669" s="270"/>
      <c r="J669" s="270"/>
      <c r="K669" s="270"/>
      <c r="L669" s="270"/>
      <c r="M669" s="270"/>
      <c r="N669" s="270"/>
      <c r="O669" s="270"/>
      <c r="P669" s="270"/>
      <c r="Q669" s="270"/>
      <c r="R669" s="270"/>
      <c r="S669" s="270"/>
      <c r="T669" s="270"/>
      <c r="U669" s="270"/>
      <c r="V669" s="270"/>
      <c r="W669" s="270"/>
      <c r="X669" s="270"/>
      <c r="Y669" s="270"/>
      <c r="Z669" s="270"/>
    </row>
    <row r="670" ht="15.75" customHeight="1">
      <c r="A670" s="270"/>
      <c r="B670" s="270"/>
      <c r="C670" s="270"/>
      <c r="D670" s="270"/>
      <c r="E670" s="270"/>
      <c r="F670" s="270"/>
      <c r="G670" s="270"/>
      <c r="H670" s="270"/>
      <c r="I670" s="270"/>
      <c r="J670" s="270"/>
      <c r="K670" s="270"/>
      <c r="L670" s="270"/>
      <c r="M670" s="270"/>
      <c r="N670" s="270"/>
      <c r="O670" s="270"/>
      <c r="P670" s="270"/>
      <c r="Q670" s="270"/>
      <c r="R670" s="270"/>
      <c r="S670" s="270"/>
      <c r="T670" s="270"/>
      <c r="U670" s="270"/>
      <c r="V670" s="270"/>
      <c r="W670" s="270"/>
      <c r="X670" s="270"/>
      <c r="Y670" s="270"/>
      <c r="Z670" s="270"/>
    </row>
    <row r="671" ht="15.75" customHeight="1">
      <c r="A671" s="270"/>
      <c r="B671" s="270"/>
      <c r="C671" s="270"/>
      <c r="D671" s="270"/>
      <c r="E671" s="270"/>
      <c r="F671" s="270"/>
      <c r="G671" s="270"/>
      <c r="H671" s="270"/>
      <c r="I671" s="270"/>
      <c r="J671" s="270"/>
      <c r="K671" s="270"/>
      <c r="L671" s="270"/>
      <c r="M671" s="270"/>
      <c r="N671" s="270"/>
      <c r="O671" s="270"/>
      <c r="P671" s="270"/>
      <c r="Q671" s="270"/>
      <c r="R671" s="270"/>
      <c r="S671" s="270"/>
      <c r="T671" s="270"/>
      <c r="U671" s="270"/>
      <c r="V671" s="270"/>
      <c r="W671" s="270"/>
      <c r="X671" s="270"/>
      <c r="Y671" s="270"/>
      <c r="Z671" s="270"/>
    </row>
    <row r="672" ht="15.75" customHeight="1">
      <c r="A672" s="270"/>
      <c r="B672" s="270"/>
      <c r="C672" s="270"/>
      <c r="D672" s="270"/>
      <c r="E672" s="270"/>
      <c r="F672" s="270"/>
      <c r="G672" s="270"/>
      <c r="H672" s="270"/>
      <c r="I672" s="270"/>
      <c r="J672" s="270"/>
      <c r="K672" s="270"/>
      <c r="L672" s="270"/>
      <c r="M672" s="270"/>
      <c r="N672" s="270"/>
      <c r="O672" s="270"/>
      <c r="P672" s="270"/>
      <c r="Q672" s="270"/>
      <c r="R672" s="270"/>
      <c r="S672" s="270"/>
      <c r="T672" s="270"/>
      <c r="U672" s="270"/>
      <c r="V672" s="270"/>
      <c r="W672" s="270"/>
      <c r="X672" s="270"/>
      <c r="Y672" s="270"/>
      <c r="Z672" s="270"/>
    </row>
    <row r="673" ht="15.75" customHeight="1">
      <c r="A673" s="270"/>
      <c r="B673" s="270"/>
      <c r="C673" s="270"/>
      <c r="D673" s="270"/>
      <c r="E673" s="270"/>
      <c r="F673" s="270"/>
      <c r="G673" s="270"/>
      <c r="H673" s="270"/>
      <c r="I673" s="270"/>
      <c r="J673" s="270"/>
      <c r="K673" s="270"/>
      <c r="L673" s="270"/>
      <c r="M673" s="270"/>
      <c r="N673" s="270"/>
      <c r="O673" s="270"/>
      <c r="P673" s="270"/>
      <c r="Q673" s="270"/>
      <c r="R673" s="270"/>
      <c r="S673" s="270"/>
      <c r="T673" s="270"/>
      <c r="U673" s="270"/>
      <c r="V673" s="270"/>
      <c r="W673" s="270"/>
      <c r="X673" s="270"/>
      <c r="Y673" s="270"/>
      <c r="Z673" s="270"/>
    </row>
    <row r="674" ht="15.75" customHeight="1">
      <c r="A674" s="270"/>
      <c r="B674" s="270"/>
      <c r="C674" s="270"/>
      <c r="D674" s="270"/>
      <c r="E674" s="270"/>
      <c r="F674" s="270"/>
      <c r="G674" s="270"/>
      <c r="H674" s="270"/>
      <c r="I674" s="270"/>
      <c r="J674" s="270"/>
      <c r="K674" s="270"/>
      <c r="L674" s="270"/>
      <c r="M674" s="270"/>
      <c r="N674" s="270"/>
      <c r="O674" s="270"/>
      <c r="P674" s="270"/>
      <c r="Q674" s="270"/>
      <c r="R674" s="270"/>
      <c r="S674" s="270"/>
      <c r="T674" s="270"/>
      <c r="U674" s="270"/>
      <c r="V674" s="270"/>
      <c r="W674" s="270"/>
      <c r="X674" s="270"/>
      <c r="Y674" s="270"/>
      <c r="Z674" s="270"/>
    </row>
    <row r="675" ht="15.75" customHeight="1">
      <c r="A675" s="270"/>
      <c r="B675" s="270"/>
      <c r="C675" s="270"/>
      <c r="D675" s="270"/>
      <c r="E675" s="270"/>
      <c r="F675" s="270"/>
      <c r="G675" s="270"/>
      <c r="H675" s="270"/>
      <c r="I675" s="270"/>
      <c r="J675" s="270"/>
      <c r="K675" s="270"/>
      <c r="L675" s="270"/>
      <c r="M675" s="270"/>
      <c r="N675" s="270"/>
      <c r="O675" s="270"/>
      <c r="P675" s="270"/>
      <c r="Q675" s="270"/>
      <c r="R675" s="270"/>
      <c r="S675" s="270"/>
      <c r="T675" s="270"/>
      <c r="U675" s="270"/>
      <c r="V675" s="270"/>
      <c r="W675" s="270"/>
      <c r="X675" s="270"/>
      <c r="Y675" s="270"/>
      <c r="Z675" s="270"/>
    </row>
    <row r="676" ht="15.75" customHeight="1">
      <c r="A676" s="270"/>
      <c r="B676" s="270"/>
      <c r="C676" s="270"/>
      <c r="D676" s="270"/>
      <c r="E676" s="270"/>
      <c r="F676" s="270"/>
      <c r="G676" s="270"/>
      <c r="H676" s="270"/>
      <c r="I676" s="270"/>
      <c r="J676" s="270"/>
      <c r="K676" s="270"/>
      <c r="L676" s="270"/>
      <c r="M676" s="270"/>
      <c r="N676" s="270"/>
      <c r="O676" s="270"/>
      <c r="P676" s="270"/>
      <c r="Q676" s="270"/>
      <c r="R676" s="270"/>
      <c r="S676" s="270"/>
      <c r="T676" s="270"/>
      <c r="U676" s="270"/>
      <c r="V676" s="270"/>
      <c r="W676" s="270"/>
      <c r="X676" s="270"/>
      <c r="Y676" s="270"/>
      <c r="Z676" s="270"/>
    </row>
    <row r="677" ht="15.75" customHeight="1">
      <c r="A677" s="270"/>
      <c r="B677" s="270"/>
      <c r="C677" s="270"/>
      <c r="D677" s="270"/>
      <c r="E677" s="270"/>
      <c r="F677" s="270"/>
      <c r="G677" s="270"/>
      <c r="H677" s="270"/>
      <c r="I677" s="270"/>
      <c r="J677" s="270"/>
      <c r="K677" s="270"/>
      <c r="L677" s="270"/>
      <c r="M677" s="270"/>
      <c r="N677" s="270"/>
      <c r="O677" s="270"/>
      <c r="P677" s="270"/>
      <c r="Q677" s="270"/>
      <c r="R677" s="270"/>
      <c r="S677" s="270"/>
      <c r="T677" s="270"/>
      <c r="U677" s="270"/>
      <c r="V677" s="270"/>
      <c r="W677" s="270"/>
      <c r="X677" s="270"/>
      <c r="Y677" s="270"/>
      <c r="Z677" s="270"/>
    </row>
    <row r="678" ht="15.75" customHeight="1">
      <c r="A678" s="270"/>
      <c r="B678" s="270"/>
      <c r="C678" s="270"/>
      <c r="D678" s="270"/>
      <c r="E678" s="270"/>
      <c r="F678" s="270"/>
      <c r="G678" s="270"/>
      <c r="H678" s="270"/>
      <c r="I678" s="270"/>
      <c r="J678" s="270"/>
      <c r="K678" s="270"/>
      <c r="L678" s="270"/>
      <c r="M678" s="270"/>
      <c r="N678" s="270"/>
      <c r="O678" s="270"/>
      <c r="P678" s="270"/>
      <c r="Q678" s="270"/>
      <c r="R678" s="270"/>
      <c r="S678" s="270"/>
      <c r="T678" s="270"/>
      <c r="U678" s="270"/>
      <c r="V678" s="270"/>
      <c r="W678" s="270"/>
      <c r="X678" s="270"/>
      <c r="Y678" s="270"/>
      <c r="Z678" s="270"/>
    </row>
    <row r="679" ht="15.75" customHeight="1">
      <c r="A679" s="270"/>
      <c r="B679" s="270"/>
      <c r="C679" s="270"/>
      <c r="D679" s="270"/>
      <c r="E679" s="270"/>
      <c r="F679" s="270"/>
      <c r="G679" s="270"/>
      <c r="H679" s="270"/>
      <c r="I679" s="270"/>
      <c r="J679" s="270"/>
      <c r="K679" s="270"/>
      <c r="L679" s="270"/>
      <c r="M679" s="270"/>
      <c r="N679" s="270"/>
      <c r="O679" s="270"/>
      <c r="P679" s="270"/>
      <c r="Q679" s="270"/>
      <c r="R679" s="270"/>
      <c r="S679" s="270"/>
      <c r="T679" s="270"/>
      <c r="U679" s="270"/>
      <c r="V679" s="270"/>
      <c r="W679" s="270"/>
      <c r="X679" s="270"/>
      <c r="Y679" s="270"/>
      <c r="Z679" s="270"/>
    </row>
    <row r="680" ht="15.75" customHeight="1">
      <c r="A680" s="270"/>
      <c r="B680" s="270"/>
      <c r="C680" s="270"/>
      <c r="D680" s="270"/>
      <c r="E680" s="270"/>
      <c r="F680" s="270"/>
      <c r="G680" s="270"/>
      <c r="H680" s="270"/>
      <c r="I680" s="270"/>
      <c r="J680" s="270"/>
      <c r="K680" s="270"/>
      <c r="L680" s="270"/>
      <c r="M680" s="270"/>
      <c r="N680" s="270"/>
      <c r="O680" s="270"/>
      <c r="P680" s="270"/>
      <c r="Q680" s="270"/>
      <c r="R680" s="270"/>
      <c r="S680" s="270"/>
      <c r="T680" s="270"/>
      <c r="U680" s="270"/>
      <c r="V680" s="270"/>
      <c r="W680" s="270"/>
      <c r="X680" s="270"/>
      <c r="Y680" s="270"/>
      <c r="Z680" s="270"/>
    </row>
    <row r="681" ht="15.75" customHeight="1">
      <c r="A681" s="270"/>
      <c r="B681" s="270"/>
      <c r="C681" s="270"/>
      <c r="D681" s="270"/>
      <c r="E681" s="270"/>
      <c r="F681" s="270"/>
      <c r="G681" s="270"/>
      <c r="H681" s="270"/>
      <c r="I681" s="270"/>
      <c r="J681" s="270"/>
      <c r="K681" s="270"/>
      <c r="L681" s="270"/>
      <c r="M681" s="270"/>
      <c r="N681" s="270"/>
      <c r="O681" s="270"/>
      <c r="P681" s="270"/>
      <c r="Q681" s="270"/>
      <c r="R681" s="270"/>
      <c r="S681" s="270"/>
      <c r="T681" s="270"/>
      <c r="U681" s="270"/>
      <c r="V681" s="270"/>
      <c r="W681" s="270"/>
      <c r="X681" s="270"/>
      <c r="Y681" s="270"/>
      <c r="Z681" s="270"/>
    </row>
    <row r="682" ht="15.75" customHeight="1">
      <c r="A682" s="270"/>
      <c r="B682" s="270"/>
      <c r="C682" s="270"/>
      <c r="D682" s="270"/>
      <c r="E682" s="270"/>
      <c r="F682" s="270"/>
      <c r="G682" s="270"/>
      <c r="H682" s="270"/>
      <c r="I682" s="270"/>
      <c r="J682" s="270"/>
      <c r="K682" s="270"/>
      <c r="L682" s="270"/>
      <c r="M682" s="270"/>
      <c r="N682" s="270"/>
      <c r="O682" s="270"/>
      <c r="P682" s="270"/>
      <c r="Q682" s="270"/>
      <c r="R682" s="270"/>
      <c r="S682" s="270"/>
      <c r="T682" s="270"/>
      <c r="U682" s="270"/>
      <c r="V682" s="270"/>
      <c r="W682" s="270"/>
      <c r="X682" s="270"/>
      <c r="Y682" s="270"/>
      <c r="Z682" s="270"/>
    </row>
    <row r="683" ht="15.75" customHeight="1">
      <c r="A683" s="270"/>
      <c r="B683" s="270"/>
      <c r="C683" s="270"/>
      <c r="D683" s="270"/>
      <c r="E683" s="270"/>
      <c r="F683" s="270"/>
      <c r="G683" s="270"/>
      <c r="H683" s="270"/>
      <c r="I683" s="270"/>
      <c r="J683" s="270"/>
      <c r="K683" s="270"/>
      <c r="L683" s="270"/>
      <c r="M683" s="270"/>
      <c r="N683" s="270"/>
      <c r="O683" s="270"/>
      <c r="P683" s="270"/>
      <c r="Q683" s="270"/>
      <c r="R683" s="270"/>
      <c r="S683" s="270"/>
      <c r="T683" s="270"/>
      <c r="U683" s="270"/>
      <c r="V683" s="270"/>
      <c r="W683" s="270"/>
      <c r="X683" s="270"/>
      <c r="Y683" s="270"/>
      <c r="Z683" s="270"/>
    </row>
    <row r="684" ht="15.75" customHeight="1">
      <c r="A684" s="270"/>
      <c r="B684" s="270"/>
      <c r="C684" s="270"/>
      <c r="D684" s="270"/>
      <c r="E684" s="270"/>
      <c r="F684" s="270"/>
      <c r="G684" s="270"/>
      <c r="H684" s="270"/>
      <c r="I684" s="270"/>
      <c r="J684" s="270"/>
      <c r="K684" s="270"/>
      <c r="L684" s="270"/>
      <c r="M684" s="270"/>
      <c r="N684" s="270"/>
      <c r="O684" s="270"/>
      <c r="P684" s="270"/>
      <c r="Q684" s="270"/>
      <c r="R684" s="270"/>
      <c r="S684" s="270"/>
      <c r="T684" s="270"/>
      <c r="U684" s="270"/>
      <c r="V684" s="270"/>
      <c r="W684" s="270"/>
      <c r="X684" s="270"/>
      <c r="Y684" s="270"/>
      <c r="Z684" s="270"/>
    </row>
    <row r="685" ht="15.75" customHeight="1">
      <c r="A685" s="270"/>
      <c r="B685" s="270"/>
      <c r="C685" s="270"/>
      <c r="D685" s="270"/>
      <c r="E685" s="270"/>
      <c r="F685" s="270"/>
      <c r="G685" s="270"/>
      <c r="H685" s="270"/>
      <c r="I685" s="270"/>
      <c r="J685" s="270"/>
      <c r="K685" s="270"/>
      <c r="L685" s="270"/>
      <c r="M685" s="270"/>
      <c r="N685" s="270"/>
      <c r="O685" s="270"/>
      <c r="P685" s="270"/>
      <c r="Q685" s="270"/>
      <c r="R685" s="270"/>
      <c r="S685" s="270"/>
      <c r="T685" s="270"/>
      <c r="U685" s="270"/>
      <c r="V685" s="270"/>
      <c r="W685" s="270"/>
      <c r="X685" s="270"/>
      <c r="Y685" s="270"/>
      <c r="Z685" s="270"/>
    </row>
    <row r="686" ht="15.75" customHeight="1">
      <c r="A686" s="270"/>
      <c r="B686" s="270"/>
      <c r="C686" s="270"/>
      <c r="D686" s="270"/>
      <c r="E686" s="270"/>
      <c r="F686" s="270"/>
      <c r="G686" s="270"/>
      <c r="H686" s="270"/>
      <c r="I686" s="270"/>
      <c r="J686" s="270"/>
      <c r="K686" s="270"/>
      <c r="L686" s="270"/>
      <c r="M686" s="270"/>
      <c r="N686" s="270"/>
      <c r="O686" s="270"/>
      <c r="P686" s="270"/>
      <c r="Q686" s="270"/>
      <c r="R686" s="270"/>
      <c r="S686" s="270"/>
      <c r="T686" s="270"/>
      <c r="U686" s="270"/>
      <c r="V686" s="270"/>
      <c r="W686" s="270"/>
      <c r="X686" s="270"/>
      <c r="Y686" s="270"/>
      <c r="Z686" s="270"/>
    </row>
    <row r="687" ht="15.75" customHeight="1">
      <c r="A687" s="270"/>
      <c r="B687" s="270"/>
      <c r="C687" s="270"/>
      <c r="D687" s="270"/>
      <c r="E687" s="270"/>
      <c r="F687" s="270"/>
      <c r="G687" s="270"/>
      <c r="H687" s="270"/>
      <c r="I687" s="270"/>
      <c r="J687" s="270"/>
      <c r="K687" s="270"/>
      <c r="L687" s="270"/>
      <c r="M687" s="270"/>
      <c r="N687" s="270"/>
      <c r="O687" s="270"/>
      <c r="P687" s="270"/>
      <c r="Q687" s="270"/>
      <c r="R687" s="270"/>
      <c r="S687" s="270"/>
      <c r="T687" s="270"/>
      <c r="U687" s="270"/>
      <c r="V687" s="270"/>
      <c r="W687" s="270"/>
      <c r="X687" s="270"/>
      <c r="Y687" s="270"/>
      <c r="Z687" s="270"/>
    </row>
    <row r="688" ht="15.75" customHeight="1">
      <c r="A688" s="270"/>
      <c r="B688" s="270"/>
      <c r="C688" s="270"/>
      <c r="D688" s="270"/>
      <c r="E688" s="270"/>
      <c r="F688" s="270"/>
      <c r="G688" s="270"/>
      <c r="H688" s="270"/>
      <c r="I688" s="270"/>
      <c r="J688" s="270"/>
      <c r="K688" s="270"/>
      <c r="L688" s="270"/>
      <c r="M688" s="270"/>
      <c r="N688" s="270"/>
      <c r="O688" s="270"/>
      <c r="P688" s="270"/>
      <c r="Q688" s="270"/>
      <c r="R688" s="270"/>
      <c r="S688" s="270"/>
      <c r="T688" s="270"/>
      <c r="U688" s="270"/>
      <c r="V688" s="270"/>
      <c r="W688" s="270"/>
      <c r="X688" s="270"/>
      <c r="Y688" s="270"/>
      <c r="Z688" s="270"/>
    </row>
    <row r="689" ht="15.75" customHeight="1">
      <c r="A689" s="270"/>
      <c r="B689" s="270"/>
      <c r="C689" s="270"/>
      <c r="D689" s="270"/>
      <c r="E689" s="270"/>
      <c r="F689" s="270"/>
      <c r="G689" s="270"/>
      <c r="H689" s="270"/>
      <c r="I689" s="270"/>
      <c r="J689" s="270"/>
      <c r="K689" s="270"/>
      <c r="L689" s="270"/>
      <c r="M689" s="270"/>
      <c r="N689" s="270"/>
      <c r="O689" s="270"/>
      <c r="P689" s="270"/>
      <c r="Q689" s="270"/>
      <c r="R689" s="270"/>
      <c r="S689" s="270"/>
      <c r="T689" s="270"/>
      <c r="U689" s="270"/>
      <c r="V689" s="270"/>
      <c r="W689" s="270"/>
      <c r="X689" s="270"/>
      <c r="Y689" s="270"/>
      <c r="Z689" s="270"/>
    </row>
    <row r="690" ht="15.75" customHeight="1">
      <c r="A690" s="270"/>
      <c r="B690" s="270"/>
      <c r="C690" s="270"/>
      <c r="D690" s="270"/>
      <c r="E690" s="270"/>
      <c r="F690" s="270"/>
      <c r="G690" s="270"/>
      <c r="H690" s="270"/>
      <c r="I690" s="270"/>
      <c r="J690" s="270"/>
      <c r="K690" s="270"/>
      <c r="L690" s="270"/>
      <c r="M690" s="270"/>
      <c r="N690" s="270"/>
      <c r="O690" s="270"/>
      <c r="P690" s="270"/>
      <c r="Q690" s="270"/>
      <c r="R690" s="270"/>
      <c r="S690" s="270"/>
      <c r="T690" s="270"/>
      <c r="U690" s="270"/>
      <c r="V690" s="270"/>
      <c r="W690" s="270"/>
      <c r="X690" s="270"/>
      <c r="Y690" s="270"/>
      <c r="Z690" s="270"/>
    </row>
    <row r="691" ht="15.75" customHeight="1">
      <c r="A691" s="270"/>
      <c r="B691" s="270"/>
      <c r="C691" s="270"/>
      <c r="D691" s="270"/>
      <c r="E691" s="270"/>
      <c r="F691" s="270"/>
      <c r="G691" s="270"/>
      <c r="H691" s="270"/>
      <c r="I691" s="270"/>
      <c r="J691" s="270"/>
      <c r="K691" s="270"/>
      <c r="L691" s="270"/>
      <c r="M691" s="270"/>
      <c r="N691" s="270"/>
      <c r="O691" s="270"/>
      <c r="P691" s="270"/>
      <c r="Q691" s="270"/>
      <c r="R691" s="270"/>
      <c r="S691" s="270"/>
      <c r="T691" s="270"/>
      <c r="U691" s="270"/>
      <c r="V691" s="270"/>
      <c r="W691" s="270"/>
      <c r="X691" s="270"/>
      <c r="Y691" s="270"/>
      <c r="Z691" s="270"/>
    </row>
    <row r="692" ht="15.75" customHeight="1">
      <c r="A692" s="270"/>
      <c r="B692" s="270"/>
      <c r="C692" s="270"/>
      <c r="D692" s="270"/>
      <c r="E692" s="270"/>
      <c r="F692" s="270"/>
      <c r="G692" s="270"/>
      <c r="H692" s="270"/>
      <c r="I692" s="270"/>
      <c r="J692" s="270"/>
      <c r="K692" s="270"/>
      <c r="L692" s="270"/>
      <c r="M692" s="270"/>
      <c r="N692" s="270"/>
      <c r="O692" s="270"/>
      <c r="P692" s="270"/>
      <c r="Q692" s="270"/>
      <c r="R692" s="270"/>
      <c r="S692" s="270"/>
      <c r="T692" s="270"/>
      <c r="U692" s="270"/>
      <c r="V692" s="270"/>
      <c r="W692" s="270"/>
      <c r="X692" s="270"/>
      <c r="Y692" s="270"/>
      <c r="Z692" s="270"/>
    </row>
    <row r="693" ht="15.75" customHeight="1">
      <c r="A693" s="270"/>
      <c r="B693" s="270"/>
      <c r="C693" s="270"/>
      <c r="D693" s="270"/>
      <c r="E693" s="270"/>
      <c r="F693" s="270"/>
      <c r="G693" s="270"/>
      <c r="H693" s="270"/>
      <c r="I693" s="270"/>
      <c r="J693" s="270"/>
      <c r="K693" s="270"/>
      <c r="L693" s="270"/>
      <c r="M693" s="270"/>
      <c r="N693" s="270"/>
      <c r="O693" s="270"/>
      <c r="P693" s="270"/>
      <c r="Q693" s="270"/>
      <c r="R693" s="270"/>
      <c r="S693" s="270"/>
      <c r="T693" s="270"/>
      <c r="U693" s="270"/>
      <c r="V693" s="270"/>
      <c r="W693" s="270"/>
      <c r="X693" s="270"/>
      <c r="Y693" s="270"/>
      <c r="Z693" s="270"/>
    </row>
    <row r="694" ht="15.75" customHeight="1">
      <c r="A694" s="270"/>
      <c r="B694" s="270"/>
      <c r="C694" s="270"/>
      <c r="D694" s="270"/>
      <c r="E694" s="270"/>
      <c r="F694" s="270"/>
      <c r="G694" s="270"/>
      <c r="H694" s="270"/>
      <c r="I694" s="270"/>
      <c r="J694" s="270"/>
      <c r="K694" s="270"/>
      <c r="L694" s="270"/>
      <c r="M694" s="270"/>
      <c r="N694" s="270"/>
      <c r="O694" s="270"/>
      <c r="P694" s="270"/>
      <c r="Q694" s="270"/>
      <c r="R694" s="270"/>
      <c r="S694" s="270"/>
      <c r="T694" s="270"/>
      <c r="U694" s="270"/>
      <c r="V694" s="270"/>
      <c r="W694" s="270"/>
      <c r="X694" s="270"/>
      <c r="Y694" s="270"/>
      <c r="Z694" s="270"/>
    </row>
    <row r="695" ht="15.75" customHeight="1">
      <c r="A695" s="270"/>
      <c r="B695" s="270"/>
      <c r="C695" s="270"/>
      <c r="D695" s="270"/>
      <c r="E695" s="270"/>
      <c r="F695" s="270"/>
      <c r="G695" s="270"/>
      <c r="H695" s="270"/>
      <c r="I695" s="270"/>
      <c r="J695" s="270"/>
      <c r="K695" s="270"/>
      <c r="L695" s="270"/>
      <c r="M695" s="270"/>
      <c r="N695" s="270"/>
      <c r="O695" s="270"/>
      <c r="P695" s="270"/>
      <c r="Q695" s="270"/>
      <c r="R695" s="270"/>
      <c r="S695" s="270"/>
      <c r="T695" s="270"/>
      <c r="U695" s="270"/>
      <c r="V695" s="270"/>
      <c r="W695" s="270"/>
      <c r="X695" s="270"/>
      <c r="Y695" s="270"/>
      <c r="Z695" s="270"/>
    </row>
    <row r="696" ht="15.75" customHeight="1">
      <c r="A696" s="270"/>
      <c r="B696" s="270"/>
      <c r="C696" s="270"/>
      <c r="D696" s="270"/>
      <c r="E696" s="270"/>
      <c r="F696" s="270"/>
      <c r="G696" s="270"/>
      <c r="H696" s="270"/>
      <c r="I696" s="270"/>
      <c r="J696" s="270"/>
      <c r="K696" s="270"/>
      <c r="L696" s="270"/>
      <c r="M696" s="270"/>
      <c r="N696" s="270"/>
      <c r="O696" s="270"/>
      <c r="P696" s="270"/>
      <c r="Q696" s="270"/>
      <c r="R696" s="270"/>
      <c r="S696" s="270"/>
      <c r="T696" s="270"/>
      <c r="U696" s="270"/>
      <c r="V696" s="270"/>
      <c r="W696" s="270"/>
      <c r="X696" s="270"/>
      <c r="Y696" s="270"/>
      <c r="Z696" s="270"/>
    </row>
    <row r="697" ht="15.75" customHeight="1">
      <c r="A697" s="270"/>
      <c r="B697" s="270"/>
      <c r="C697" s="270"/>
      <c r="D697" s="270"/>
      <c r="E697" s="270"/>
      <c r="F697" s="270"/>
      <c r="G697" s="270"/>
      <c r="H697" s="270"/>
      <c r="I697" s="270"/>
      <c r="J697" s="270"/>
      <c r="K697" s="270"/>
      <c r="L697" s="270"/>
      <c r="M697" s="270"/>
      <c r="N697" s="270"/>
      <c r="O697" s="270"/>
      <c r="P697" s="270"/>
      <c r="Q697" s="270"/>
      <c r="R697" s="270"/>
      <c r="S697" s="270"/>
      <c r="T697" s="270"/>
      <c r="U697" s="270"/>
      <c r="V697" s="270"/>
      <c r="W697" s="270"/>
      <c r="X697" s="270"/>
      <c r="Y697" s="270"/>
      <c r="Z697" s="270"/>
    </row>
    <row r="698" ht="15.75" customHeight="1">
      <c r="A698" s="270"/>
      <c r="B698" s="270"/>
      <c r="C698" s="270"/>
      <c r="D698" s="270"/>
      <c r="E698" s="270"/>
      <c r="F698" s="270"/>
      <c r="G698" s="270"/>
      <c r="H698" s="270"/>
      <c r="I698" s="270"/>
      <c r="J698" s="270"/>
      <c r="K698" s="270"/>
      <c r="L698" s="270"/>
      <c r="M698" s="270"/>
      <c r="N698" s="270"/>
      <c r="O698" s="270"/>
      <c r="P698" s="270"/>
      <c r="Q698" s="270"/>
      <c r="R698" s="270"/>
      <c r="S698" s="270"/>
      <c r="T698" s="270"/>
      <c r="U698" s="270"/>
      <c r="V698" s="270"/>
      <c r="W698" s="270"/>
      <c r="X698" s="270"/>
      <c r="Y698" s="270"/>
      <c r="Z698" s="270"/>
    </row>
    <row r="699" ht="15.75" customHeight="1">
      <c r="A699" s="270"/>
      <c r="B699" s="270"/>
      <c r="C699" s="270"/>
      <c r="D699" s="270"/>
      <c r="E699" s="270"/>
      <c r="F699" s="270"/>
      <c r="G699" s="270"/>
      <c r="H699" s="270"/>
      <c r="I699" s="270"/>
      <c r="J699" s="270"/>
      <c r="K699" s="270"/>
      <c r="L699" s="270"/>
      <c r="M699" s="270"/>
      <c r="N699" s="270"/>
      <c r="O699" s="270"/>
      <c r="P699" s="270"/>
      <c r="Q699" s="270"/>
      <c r="R699" s="270"/>
      <c r="S699" s="270"/>
      <c r="T699" s="270"/>
      <c r="U699" s="270"/>
      <c r="V699" s="270"/>
      <c r="W699" s="270"/>
      <c r="X699" s="270"/>
      <c r="Y699" s="270"/>
      <c r="Z699" s="270"/>
    </row>
    <row r="700" ht="15.75" customHeight="1">
      <c r="A700" s="270"/>
      <c r="B700" s="270"/>
      <c r="C700" s="270"/>
      <c r="D700" s="270"/>
      <c r="E700" s="270"/>
      <c r="F700" s="270"/>
      <c r="G700" s="270"/>
      <c r="H700" s="270"/>
      <c r="I700" s="270"/>
      <c r="J700" s="270"/>
      <c r="K700" s="270"/>
      <c r="L700" s="270"/>
      <c r="M700" s="270"/>
      <c r="N700" s="270"/>
      <c r="O700" s="270"/>
      <c r="P700" s="270"/>
      <c r="Q700" s="270"/>
      <c r="R700" s="270"/>
      <c r="S700" s="270"/>
      <c r="T700" s="270"/>
      <c r="U700" s="270"/>
      <c r="V700" s="270"/>
      <c r="W700" s="270"/>
      <c r="X700" s="270"/>
      <c r="Y700" s="270"/>
      <c r="Z700" s="270"/>
    </row>
    <row r="701" ht="15.75" customHeight="1">
      <c r="A701" s="270"/>
      <c r="B701" s="270"/>
      <c r="C701" s="270"/>
      <c r="D701" s="270"/>
      <c r="E701" s="270"/>
      <c r="F701" s="270"/>
      <c r="G701" s="270"/>
      <c r="H701" s="270"/>
      <c r="I701" s="270"/>
      <c r="J701" s="270"/>
      <c r="K701" s="270"/>
      <c r="L701" s="270"/>
      <c r="M701" s="270"/>
      <c r="N701" s="270"/>
      <c r="O701" s="270"/>
      <c r="P701" s="270"/>
      <c r="Q701" s="270"/>
      <c r="R701" s="270"/>
      <c r="S701" s="270"/>
      <c r="T701" s="270"/>
      <c r="U701" s="270"/>
      <c r="V701" s="270"/>
      <c r="W701" s="270"/>
      <c r="X701" s="270"/>
      <c r="Y701" s="270"/>
      <c r="Z701" s="270"/>
    </row>
    <row r="702" ht="15.75" customHeight="1">
      <c r="A702" s="270"/>
      <c r="B702" s="270"/>
      <c r="C702" s="270"/>
      <c r="D702" s="270"/>
      <c r="E702" s="270"/>
      <c r="F702" s="270"/>
      <c r="G702" s="270"/>
      <c r="H702" s="270"/>
      <c r="I702" s="270"/>
      <c r="J702" s="270"/>
      <c r="K702" s="270"/>
      <c r="L702" s="270"/>
      <c r="M702" s="270"/>
      <c r="N702" s="270"/>
      <c r="O702" s="270"/>
      <c r="P702" s="270"/>
      <c r="Q702" s="270"/>
      <c r="R702" s="270"/>
      <c r="S702" s="270"/>
      <c r="T702" s="270"/>
      <c r="U702" s="270"/>
      <c r="V702" s="270"/>
      <c r="W702" s="270"/>
      <c r="X702" s="270"/>
      <c r="Y702" s="270"/>
      <c r="Z702" s="270"/>
    </row>
    <row r="703" ht="15.75" customHeight="1">
      <c r="A703" s="270"/>
      <c r="B703" s="270"/>
      <c r="C703" s="270"/>
      <c r="D703" s="270"/>
      <c r="E703" s="270"/>
      <c r="F703" s="270"/>
      <c r="G703" s="270"/>
      <c r="H703" s="270"/>
      <c r="I703" s="270"/>
      <c r="J703" s="270"/>
      <c r="K703" s="270"/>
      <c r="L703" s="270"/>
      <c r="M703" s="270"/>
      <c r="N703" s="270"/>
      <c r="O703" s="270"/>
      <c r="P703" s="270"/>
      <c r="Q703" s="270"/>
      <c r="R703" s="270"/>
      <c r="S703" s="270"/>
      <c r="T703" s="270"/>
      <c r="U703" s="270"/>
      <c r="V703" s="270"/>
      <c r="W703" s="270"/>
      <c r="X703" s="270"/>
      <c r="Y703" s="270"/>
      <c r="Z703" s="270"/>
    </row>
    <row r="704" ht="15.75" customHeight="1">
      <c r="A704" s="270"/>
      <c r="B704" s="270"/>
      <c r="C704" s="270"/>
      <c r="D704" s="270"/>
      <c r="E704" s="270"/>
      <c r="F704" s="270"/>
      <c r="G704" s="270"/>
      <c r="H704" s="270"/>
      <c r="I704" s="270"/>
      <c r="J704" s="270"/>
      <c r="K704" s="270"/>
      <c r="L704" s="270"/>
      <c r="M704" s="270"/>
      <c r="N704" s="270"/>
      <c r="O704" s="270"/>
      <c r="P704" s="270"/>
      <c r="Q704" s="270"/>
      <c r="R704" s="270"/>
      <c r="S704" s="270"/>
      <c r="T704" s="270"/>
      <c r="U704" s="270"/>
      <c r="V704" s="270"/>
      <c r="W704" s="270"/>
      <c r="X704" s="270"/>
      <c r="Y704" s="270"/>
      <c r="Z704" s="270"/>
    </row>
    <row r="705" ht="15.75" customHeight="1">
      <c r="A705" s="270"/>
      <c r="B705" s="270"/>
      <c r="C705" s="270"/>
      <c r="D705" s="270"/>
      <c r="E705" s="270"/>
      <c r="F705" s="270"/>
      <c r="G705" s="270"/>
      <c r="H705" s="270"/>
      <c r="I705" s="270"/>
      <c r="J705" s="270"/>
      <c r="K705" s="270"/>
      <c r="L705" s="270"/>
      <c r="M705" s="270"/>
      <c r="N705" s="270"/>
      <c r="O705" s="270"/>
      <c r="P705" s="270"/>
      <c r="Q705" s="270"/>
      <c r="R705" s="270"/>
      <c r="S705" s="270"/>
      <c r="T705" s="270"/>
      <c r="U705" s="270"/>
      <c r="V705" s="270"/>
      <c r="W705" s="270"/>
      <c r="X705" s="270"/>
      <c r="Y705" s="270"/>
      <c r="Z705" s="270"/>
    </row>
    <row r="706" ht="15.75" customHeight="1">
      <c r="A706" s="270"/>
      <c r="B706" s="270"/>
      <c r="C706" s="270"/>
      <c r="D706" s="270"/>
      <c r="E706" s="270"/>
      <c r="F706" s="270"/>
      <c r="G706" s="270"/>
      <c r="H706" s="270"/>
      <c r="I706" s="270"/>
      <c r="J706" s="270"/>
      <c r="K706" s="270"/>
      <c r="L706" s="270"/>
      <c r="M706" s="270"/>
      <c r="N706" s="270"/>
      <c r="O706" s="270"/>
      <c r="P706" s="270"/>
      <c r="Q706" s="270"/>
      <c r="R706" s="270"/>
      <c r="S706" s="270"/>
      <c r="T706" s="270"/>
      <c r="U706" s="270"/>
      <c r="V706" s="270"/>
      <c r="W706" s="270"/>
      <c r="X706" s="270"/>
      <c r="Y706" s="270"/>
      <c r="Z706" s="270"/>
    </row>
    <row r="707" ht="15.75" customHeight="1">
      <c r="A707" s="270"/>
      <c r="B707" s="270"/>
      <c r="C707" s="270"/>
      <c r="D707" s="270"/>
      <c r="E707" s="270"/>
      <c r="F707" s="270"/>
      <c r="G707" s="270"/>
      <c r="H707" s="270"/>
      <c r="I707" s="270"/>
      <c r="J707" s="270"/>
      <c r="K707" s="270"/>
      <c r="L707" s="270"/>
      <c r="M707" s="270"/>
      <c r="N707" s="270"/>
      <c r="O707" s="270"/>
      <c r="P707" s="270"/>
      <c r="Q707" s="270"/>
      <c r="R707" s="270"/>
      <c r="S707" s="270"/>
      <c r="T707" s="270"/>
      <c r="U707" s="270"/>
      <c r="V707" s="270"/>
      <c r="W707" s="270"/>
      <c r="X707" s="270"/>
      <c r="Y707" s="270"/>
      <c r="Z707" s="270"/>
    </row>
    <row r="708" ht="15.75" customHeight="1">
      <c r="A708" s="270"/>
      <c r="B708" s="270"/>
      <c r="C708" s="270"/>
      <c r="D708" s="270"/>
      <c r="E708" s="270"/>
      <c r="F708" s="270"/>
      <c r="G708" s="270"/>
      <c r="H708" s="270"/>
      <c r="I708" s="270"/>
      <c r="J708" s="270"/>
      <c r="K708" s="270"/>
      <c r="L708" s="270"/>
      <c r="M708" s="270"/>
      <c r="N708" s="270"/>
      <c r="O708" s="270"/>
      <c r="P708" s="270"/>
      <c r="Q708" s="270"/>
      <c r="R708" s="270"/>
      <c r="S708" s="270"/>
      <c r="T708" s="270"/>
      <c r="U708" s="270"/>
      <c r="V708" s="270"/>
      <c r="W708" s="270"/>
      <c r="X708" s="270"/>
      <c r="Y708" s="270"/>
      <c r="Z708" s="270"/>
    </row>
    <row r="709" ht="15.75" customHeight="1">
      <c r="A709" s="270"/>
      <c r="B709" s="270"/>
      <c r="C709" s="270"/>
      <c r="D709" s="270"/>
      <c r="E709" s="270"/>
      <c r="F709" s="270"/>
      <c r="G709" s="270"/>
      <c r="H709" s="270"/>
      <c r="I709" s="270"/>
      <c r="J709" s="270"/>
      <c r="K709" s="270"/>
      <c r="L709" s="270"/>
      <c r="M709" s="270"/>
      <c r="N709" s="270"/>
      <c r="O709" s="270"/>
      <c r="P709" s="270"/>
      <c r="Q709" s="270"/>
      <c r="R709" s="270"/>
      <c r="S709" s="270"/>
      <c r="T709" s="270"/>
      <c r="U709" s="270"/>
      <c r="V709" s="270"/>
      <c r="W709" s="270"/>
      <c r="X709" s="270"/>
      <c r="Y709" s="270"/>
      <c r="Z709" s="270"/>
    </row>
    <row r="710" ht="15.75" customHeight="1">
      <c r="A710" s="270"/>
      <c r="B710" s="270"/>
      <c r="C710" s="270"/>
      <c r="D710" s="270"/>
      <c r="E710" s="270"/>
      <c r="F710" s="270"/>
      <c r="G710" s="270"/>
      <c r="H710" s="270"/>
      <c r="I710" s="270"/>
      <c r="J710" s="270"/>
      <c r="K710" s="270"/>
      <c r="L710" s="270"/>
      <c r="M710" s="270"/>
      <c r="N710" s="270"/>
      <c r="O710" s="270"/>
      <c r="P710" s="270"/>
      <c r="Q710" s="270"/>
      <c r="R710" s="270"/>
      <c r="S710" s="270"/>
      <c r="T710" s="270"/>
      <c r="U710" s="270"/>
      <c r="V710" s="270"/>
      <c r="W710" s="270"/>
      <c r="X710" s="270"/>
      <c r="Y710" s="270"/>
      <c r="Z710" s="270"/>
    </row>
    <row r="711" ht="15.75" customHeight="1">
      <c r="A711" s="270"/>
      <c r="B711" s="270"/>
      <c r="C711" s="270"/>
      <c r="D711" s="270"/>
      <c r="E711" s="270"/>
      <c r="F711" s="270"/>
      <c r="G711" s="270"/>
      <c r="H711" s="270"/>
      <c r="I711" s="270"/>
      <c r="J711" s="270"/>
      <c r="K711" s="270"/>
      <c r="L711" s="270"/>
      <c r="M711" s="270"/>
      <c r="N711" s="270"/>
      <c r="O711" s="270"/>
      <c r="P711" s="270"/>
      <c r="Q711" s="270"/>
      <c r="R711" s="270"/>
      <c r="S711" s="270"/>
      <c r="T711" s="270"/>
      <c r="U711" s="270"/>
      <c r="V711" s="270"/>
      <c r="W711" s="270"/>
      <c r="X711" s="270"/>
      <c r="Y711" s="270"/>
      <c r="Z711" s="270"/>
    </row>
    <row r="712" ht="15.75" customHeight="1">
      <c r="A712" s="270"/>
      <c r="B712" s="270"/>
      <c r="C712" s="270"/>
      <c r="D712" s="270"/>
      <c r="E712" s="270"/>
      <c r="F712" s="270"/>
      <c r="G712" s="270"/>
      <c r="H712" s="270"/>
      <c r="I712" s="270"/>
      <c r="J712" s="270"/>
      <c r="K712" s="270"/>
      <c r="L712" s="270"/>
      <c r="M712" s="270"/>
      <c r="N712" s="270"/>
      <c r="O712" s="270"/>
      <c r="P712" s="270"/>
      <c r="Q712" s="270"/>
      <c r="R712" s="270"/>
      <c r="S712" s="270"/>
      <c r="T712" s="270"/>
      <c r="U712" s="270"/>
      <c r="V712" s="270"/>
      <c r="W712" s="270"/>
      <c r="X712" s="270"/>
      <c r="Y712" s="270"/>
      <c r="Z712" s="270"/>
    </row>
    <row r="713" ht="15.75" customHeight="1">
      <c r="A713" s="270"/>
      <c r="B713" s="270"/>
      <c r="C713" s="270"/>
      <c r="D713" s="270"/>
      <c r="E713" s="270"/>
      <c r="F713" s="270"/>
      <c r="G713" s="270"/>
      <c r="H713" s="270"/>
      <c r="I713" s="270"/>
      <c r="J713" s="270"/>
      <c r="K713" s="270"/>
      <c r="L713" s="270"/>
      <c r="M713" s="270"/>
      <c r="N713" s="270"/>
      <c r="O713" s="270"/>
      <c r="P713" s="270"/>
      <c r="Q713" s="270"/>
      <c r="R713" s="270"/>
      <c r="S713" s="270"/>
      <c r="T713" s="270"/>
      <c r="U713" s="270"/>
      <c r="V713" s="270"/>
      <c r="W713" s="270"/>
      <c r="X713" s="270"/>
      <c r="Y713" s="270"/>
      <c r="Z713" s="270"/>
    </row>
    <row r="714" ht="15.75" customHeight="1">
      <c r="A714" s="270"/>
      <c r="B714" s="270"/>
      <c r="C714" s="270"/>
      <c r="D714" s="270"/>
      <c r="E714" s="270"/>
      <c r="F714" s="270"/>
      <c r="G714" s="270"/>
      <c r="H714" s="270"/>
      <c r="I714" s="270"/>
      <c r="J714" s="270"/>
      <c r="K714" s="270"/>
      <c r="L714" s="270"/>
      <c r="M714" s="270"/>
      <c r="N714" s="270"/>
      <c r="O714" s="270"/>
      <c r="P714" s="270"/>
      <c r="Q714" s="270"/>
      <c r="R714" s="270"/>
      <c r="S714" s="270"/>
      <c r="T714" s="270"/>
      <c r="U714" s="270"/>
      <c r="V714" s="270"/>
      <c r="W714" s="270"/>
      <c r="X714" s="270"/>
      <c r="Y714" s="270"/>
      <c r="Z714" s="270"/>
    </row>
    <row r="715" ht="15.75" customHeight="1">
      <c r="A715" s="270"/>
      <c r="B715" s="270"/>
      <c r="C715" s="270"/>
      <c r="D715" s="270"/>
      <c r="E715" s="270"/>
      <c r="F715" s="270"/>
      <c r="G715" s="270"/>
      <c r="H715" s="270"/>
      <c r="I715" s="270"/>
      <c r="J715" s="270"/>
      <c r="K715" s="270"/>
      <c r="L715" s="270"/>
      <c r="M715" s="270"/>
      <c r="N715" s="270"/>
      <c r="O715" s="270"/>
      <c r="P715" s="270"/>
      <c r="Q715" s="270"/>
      <c r="R715" s="270"/>
      <c r="S715" s="270"/>
      <c r="T715" s="270"/>
      <c r="U715" s="270"/>
      <c r="V715" s="270"/>
      <c r="W715" s="270"/>
      <c r="X715" s="270"/>
      <c r="Y715" s="270"/>
      <c r="Z715" s="270"/>
    </row>
    <row r="716" ht="15.75" customHeight="1">
      <c r="A716" s="270"/>
      <c r="B716" s="270"/>
      <c r="C716" s="270"/>
      <c r="D716" s="270"/>
      <c r="E716" s="270"/>
      <c r="F716" s="270"/>
      <c r="G716" s="270"/>
      <c r="H716" s="270"/>
      <c r="I716" s="270"/>
      <c r="J716" s="270"/>
      <c r="K716" s="270"/>
      <c r="L716" s="270"/>
      <c r="M716" s="270"/>
      <c r="N716" s="270"/>
      <c r="O716" s="270"/>
      <c r="P716" s="270"/>
      <c r="Q716" s="270"/>
      <c r="R716" s="270"/>
      <c r="S716" s="270"/>
      <c r="T716" s="270"/>
      <c r="U716" s="270"/>
      <c r="V716" s="270"/>
      <c r="W716" s="270"/>
      <c r="X716" s="270"/>
      <c r="Y716" s="270"/>
      <c r="Z716" s="270"/>
    </row>
    <row r="717" ht="15.75" customHeight="1">
      <c r="A717" s="270"/>
      <c r="B717" s="270"/>
      <c r="C717" s="270"/>
      <c r="D717" s="270"/>
      <c r="E717" s="270"/>
      <c r="F717" s="270"/>
      <c r="G717" s="270"/>
      <c r="H717" s="270"/>
      <c r="I717" s="270"/>
      <c r="J717" s="270"/>
      <c r="K717" s="270"/>
      <c r="L717" s="270"/>
      <c r="M717" s="270"/>
      <c r="N717" s="270"/>
      <c r="O717" s="270"/>
      <c r="P717" s="270"/>
      <c r="Q717" s="270"/>
      <c r="R717" s="270"/>
      <c r="S717" s="270"/>
      <c r="T717" s="270"/>
      <c r="U717" s="270"/>
      <c r="V717" s="270"/>
      <c r="W717" s="270"/>
      <c r="X717" s="270"/>
      <c r="Y717" s="270"/>
      <c r="Z717" s="270"/>
    </row>
    <row r="718" ht="15.75" customHeight="1">
      <c r="A718" s="270"/>
      <c r="B718" s="270"/>
      <c r="C718" s="270"/>
      <c r="D718" s="270"/>
      <c r="E718" s="270"/>
      <c r="F718" s="270"/>
      <c r="G718" s="270"/>
      <c r="H718" s="270"/>
      <c r="I718" s="270"/>
      <c r="J718" s="270"/>
      <c r="K718" s="270"/>
      <c r="L718" s="270"/>
      <c r="M718" s="270"/>
      <c r="N718" s="270"/>
      <c r="O718" s="270"/>
      <c r="P718" s="270"/>
      <c r="Q718" s="270"/>
      <c r="R718" s="270"/>
      <c r="S718" s="270"/>
      <c r="T718" s="270"/>
      <c r="U718" s="270"/>
      <c r="V718" s="270"/>
      <c r="W718" s="270"/>
      <c r="X718" s="270"/>
      <c r="Y718" s="270"/>
      <c r="Z718" s="270"/>
    </row>
    <row r="719" ht="15.75" customHeight="1">
      <c r="A719" s="270"/>
      <c r="B719" s="270"/>
      <c r="C719" s="270"/>
      <c r="D719" s="270"/>
      <c r="E719" s="270"/>
      <c r="F719" s="270"/>
      <c r="G719" s="270"/>
      <c r="H719" s="270"/>
      <c r="I719" s="270"/>
      <c r="J719" s="270"/>
      <c r="K719" s="270"/>
      <c r="L719" s="270"/>
      <c r="M719" s="270"/>
      <c r="N719" s="270"/>
      <c r="O719" s="270"/>
      <c r="P719" s="270"/>
      <c r="Q719" s="270"/>
      <c r="R719" s="270"/>
      <c r="S719" s="270"/>
      <c r="T719" s="270"/>
      <c r="U719" s="270"/>
      <c r="V719" s="270"/>
      <c r="W719" s="270"/>
      <c r="X719" s="270"/>
      <c r="Y719" s="270"/>
      <c r="Z719" s="270"/>
    </row>
    <row r="720" ht="15.75" customHeight="1">
      <c r="A720" s="270"/>
      <c r="B720" s="270"/>
      <c r="C720" s="270"/>
      <c r="D720" s="270"/>
      <c r="E720" s="270"/>
      <c r="F720" s="270"/>
      <c r="G720" s="270"/>
      <c r="H720" s="270"/>
      <c r="I720" s="270"/>
      <c r="J720" s="270"/>
      <c r="K720" s="270"/>
      <c r="L720" s="270"/>
      <c r="M720" s="270"/>
      <c r="N720" s="270"/>
      <c r="O720" s="270"/>
      <c r="P720" s="270"/>
      <c r="Q720" s="270"/>
      <c r="R720" s="270"/>
      <c r="S720" s="270"/>
      <c r="T720" s="270"/>
      <c r="U720" s="270"/>
      <c r="V720" s="270"/>
      <c r="W720" s="270"/>
      <c r="X720" s="270"/>
      <c r="Y720" s="270"/>
      <c r="Z720" s="270"/>
    </row>
    <row r="721" ht="15.75" customHeight="1">
      <c r="A721" s="270"/>
      <c r="B721" s="270"/>
      <c r="C721" s="270"/>
      <c r="D721" s="270"/>
      <c r="E721" s="270"/>
      <c r="F721" s="270"/>
      <c r="G721" s="270"/>
      <c r="H721" s="270"/>
      <c r="I721" s="270"/>
      <c r="J721" s="270"/>
      <c r="K721" s="270"/>
      <c r="L721" s="270"/>
      <c r="M721" s="270"/>
      <c r="N721" s="270"/>
      <c r="O721" s="270"/>
      <c r="P721" s="270"/>
      <c r="Q721" s="270"/>
      <c r="R721" s="270"/>
      <c r="S721" s="270"/>
      <c r="T721" s="270"/>
      <c r="U721" s="270"/>
      <c r="V721" s="270"/>
      <c r="W721" s="270"/>
      <c r="X721" s="270"/>
      <c r="Y721" s="270"/>
      <c r="Z721" s="270"/>
    </row>
    <row r="722" ht="15.75" customHeight="1">
      <c r="A722" s="270"/>
      <c r="B722" s="270"/>
      <c r="C722" s="270"/>
      <c r="D722" s="270"/>
      <c r="E722" s="270"/>
      <c r="F722" s="270"/>
      <c r="G722" s="270"/>
      <c r="H722" s="270"/>
      <c r="I722" s="270"/>
      <c r="J722" s="270"/>
      <c r="K722" s="270"/>
      <c r="L722" s="270"/>
      <c r="M722" s="270"/>
      <c r="N722" s="270"/>
      <c r="O722" s="270"/>
      <c r="P722" s="270"/>
      <c r="Q722" s="270"/>
      <c r="R722" s="270"/>
      <c r="S722" s="270"/>
      <c r="T722" s="270"/>
      <c r="U722" s="270"/>
      <c r="V722" s="270"/>
      <c r="W722" s="270"/>
      <c r="X722" s="270"/>
      <c r="Y722" s="270"/>
      <c r="Z722" s="270"/>
    </row>
    <row r="723" ht="15.75" customHeight="1">
      <c r="A723" s="270"/>
      <c r="B723" s="270"/>
      <c r="C723" s="270"/>
      <c r="D723" s="270"/>
      <c r="E723" s="270"/>
      <c r="F723" s="270"/>
      <c r="G723" s="270"/>
      <c r="H723" s="270"/>
      <c r="I723" s="270"/>
      <c r="J723" s="270"/>
      <c r="K723" s="270"/>
      <c r="L723" s="270"/>
      <c r="M723" s="270"/>
      <c r="N723" s="270"/>
      <c r="O723" s="270"/>
      <c r="P723" s="270"/>
      <c r="Q723" s="270"/>
      <c r="R723" s="270"/>
      <c r="S723" s="270"/>
      <c r="T723" s="270"/>
      <c r="U723" s="270"/>
      <c r="V723" s="270"/>
      <c r="W723" s="270"/>
      <c r="X723" s="270"/>
      <c r="Y723" s="270"/>
      <c r="Z723" s="270"/>
    </row>
    <row r="724" ht="15.75" customHeight="1">
      <c r="A724" s="270"/>
      <c r="B724" s="270"/>
      <c r="C724" s="270"/>
      <c r="D724" s="270"/>
      <c r="E724" s="270"/>
      <c r="F724" s="270"/>
      <c r="G724" s="270"/>
      <c r="H724" s="270"/>
      <c r="I724" s="270"/>
      <c r="J724" s="270"/>
      <c r="K724" s="270"/>
      <c r="L724" s="270"/>
      <c r="M724" s="270"/>
      <c r="N724" s="270"/>
      <c r="O724" s="270"/>
      <c r="P724" s="270"/>
      <c r="Q724" s="270"/>
      <c r="R724" s="270"/>
      <c r="S724" s="270"/>
      <c r="T724" s="270"/>
      <c r="U724" s="270"/>
      <c r="V724" s="270"/>
      <c r="W724" s="270"/>
      <c r="X724" s="270"/>
      <c r="Y724" s="270"/>
      <c r="Z724" s="270"/>
    </row>
    <row r="725" ht="15.75" customHeight="1">
      <c r="A725" s="270"/>
      <c r="B725" s="270"/>
      <c r="C725" s="270"/>
      <c r="D725" s="270"/>
      <c r="E725" s="270"/>
      <c r="F725" s="270"/>
      <c r="G725" s="270"/>
      <c r="H725" s="270"/>
      <c r="I725" s="270"/>
      <c r="J725" s="270"/>
      <c r="K725" s="270"/>
      <c r="L725" s="270"/>
      <c r="M725" s="270"/>
      <c r="N725" s="270"/>
      <c r="O725" s="270"/>
      <c r="P725" s="270"/>
      <c r="Q725" s="270"/>
      <c r="R725" s="270"/>
      <c r="S725" s="270"/>
      <c r="T725" s="270"/>
      <c r="U725" s="270"/>
      <c r="V725" s="270"/>
      <c r="W725" s="270"/>
      <c r="X725" s="270"/>
      <c r="Y725" s="270"/>
      <c r="Z725" s="270"/>
    </row>
    <row r="726" ht="15.75" customHeight="1">
      <c r="A726" s="270"/>
      <c r="B726" s="270"/>
      <c r="C726" s="270"/>
      <c r="D726" s="270"/>
      <c r="E726" s="270"/>
      <c r="F726" s="270"/>
      <c r="G726" s="270"/>
      <c r="H726" s="270"/>
      <c r="I726" s="270"/>
      <c r="J726" s="270"/>
      <c r="K726" s="270"/>
      <c r="L726" s="270"/>
      <c r="M726" s="270"/>
      <c r="N726" s="270"/>
      <c r="O726" s="270"/>
      <c r="P726" s="270"/>
      <c r="Q726" s="270"/>
      <c r="R726" s="270"/>
      <c r="S726" s="270"/>
      <c r="T726" s="270"/>
      <c r="U726" s="270"/>
      <c r="V726" s="270"/>
      <c r="W726" s="270"/>
      <c r="X726" s="270"/>
      <c r="Y726" s="270"/>
      <c r="Z726" s="270"/>
    </row>
    <row r="727" ht="15.75" customHeight="1">
      <c r="A727" s="270"/>
      <c r="B727" s="270"/>
      <c r="C727" s="270"/>
      <c r="D727" s="270"/>
      <c r="E727" s="270"/>
      <c r="F727" s="270"/>
      <c r="G727" s="270"/>
      <c r="H727" s="270"/>
      <c r="I727" s="270"/>
      <c r="J727" s="270"/>
      <c r="K727" s="270"/>
      <c r="L727" s="270"/>
      <c r="M727" s="270"/>
      <c r="N727" s="270"/>
      <c r="O727" s="270"/>
      <c r="P727" s="270"/>
      <c r="Q727" s="270"/>
      <c r="R727" s="270"/>
      <c r="S727" s="270"/>
      <c r="T727" s="270"/>
      <c r="U727" s="270"/>
      <c r="V727" s="270"/>
      <c r="W727" s="270"/>
      <c r="X727" s="270"/>
      <c r="Y727" s="270"/>
      <c r="Z727" s="270"/>
    </row>
    <row r="728" ht="15.75" customHeight="1">
      <c r="A728" s="270"/>
      <c r="B728" s="270"/>
      <c r="C728" s="270"/>
      <c r="D728" s="270"/>
      <c r="E728" s="270"/>
      <c r="F728" s="270"/>
      <c r="G728" s="270"/>
      <c r="H728" s="270"/>
      <c r="I728" s="270"/>
      <c r="J728" s="270"/>
      <c r="K728" s="270"/>
      <c r="L728" s="270"/>
      <c r="M728" s="270"/>
      <c r="N728" s="270"/>
      <c r="O728" s="270"/>
      <c r="P728" s="270"/>
      <c r="Q728" s="270"/>
      <c r="R728" s="270"/>
      <c r="S728" s="270"/>
      <c r="T728" s="270"/>
      <c r="U728" s="270"/>
      <c r="V728" s="270"/>
      <c r="W728" s="270"/>
      <c r="X728" s="270"/>
      <c r="Y728" s="270"/>
      <c r="Z728" s="270"/>
    </row>
    <row r="729" ht="15.75" customHeight="1">
      <c r="A729" s="270"/>
      <c r="B729" s="270"/>
      <c r="C729" s="270"/>
      <c r="D729" s="270"/>
      <c r="E729" s="270"/>
      <c r="F729" s="270"/>
      <c r="G729" s="270"/>
      <c r="H729" s="270"/>
      <c r="I729" s="270"/>
      <c r="J729" s="270"/>
      <c r="K729" s="270"/>
      <c r="L729" s="270"/>
      <c r="M729" s="270"/>
      <c r="N729" s="270"/>
      <c r="O729" s="270"/>
      <c r="P729" s="270"/>
      <c r="Q729" s="270"/>
      <c r="R729" s="270"/>
      <c r="S729" s="270"/>
      <c r="T729" s="270"/>
      <c r="U729" s="270"/>
      <c r="V729" s="270"/>
      <c r="W729" s="270"/>
      <c r="X729" s="270"/>
      <c r="Y729" s="270"/>
      <c r="Z729" s="270"/>
    </row>
    <row r="730" ht="15.75" customHeight="1">
      <c r="A730" s="270"/>
      <c r="B730" s="270"/>
      <c r="C730" s="270"/>
      <c r="D730" s="270"/>
      <c r="E730" s="270"/>
      <c r="F730" s="270"/>
      <c r="G730" s="270"/>
      <c r="H730" s="270"/>
      <c r="I730" s="270"/>
      <c r="J730" s="270"/>
      <c r="K730" s="270"/>
      <c r="L730" s="270"/>
      <c r="M730" s="270"/>
      <c r="N730" s="270"/>
      <c r="O730" s="270"/>
      <c r="P730" s="270"/>
      <c r="Q730" s="270"/>
      <c r="R730" s="270"/>
      <c r="S730" s="270"/>
      <c r="T730" s="270"/>
      <c r="U730" s="270"/>
      <c r="V730" s="270"/>
      <c r="W730" s="270"/>
      <c r="X730" s="270"/>
      <c r="Y730" s="270"/>
      <c r="Z730" s="270"/>
    </row>
    <row r="731" ht="15.75" customHeight="1">
      <c r="A731" s="270"/>
      <c r="B731" s="270"/>
      <c r="C731" s="270"/>
      <c r="D731" s="270"/>
      <c r="E731" s="270"/>
      <c r="F731" s="270"/>
      <c r="G731" s="270"/>
      <c r="H731" s="270"/>
      <c r="I731" s="270"/>
      <c r="J731" s="270"/>
      <c r="K731" s="270"/>
      <c r="L731" s="270"/>
      <c r="M731" s="270"/>
      <c r="N731" s="270"/>
      <c r="O731" s="270"/>
      <c r="P731" s="270"/>
      <c r="Q731" s="270"/>
      <c r="R731" s="270"/>
      <c r="S731" s="270"/>
      <c r="T731" s="270"/>
      <c r="U731" s="270"/>
      <c r="V731" s="270"/>
      <c r="W731" s="270"/>
      <c r="X731" s="270"/>
      <c r="Y731" s="270"/>
      <c r="Z731" s="270"/>
    </row>
    <row r="732" ht="15.75" customHeight="1">
      <c r="A732" s="270"/>
      <c r="B732" s="270"/>
      <c r="C732" s="270"/>
      <c r="D732" s="270"/>
      <c r="E732" s="270"/>
      <c r="F732" s="270"/>
      <c r="G732" s="270"/>
      <c r="H732" s="270"/>
      <c r="I732" s="270"/>
      <c r="J732" s="270"/>
      <c r="K732" s="270"/>
      <c r="L732" s="270"/>
      <c r="M732" s="270"/>
      <c r="N732" s="270"/>
      <c r="O732" s="270"/>
      <c r="P732" s="270"/>
      <c r="Q732" s="270"/>
      <c r="R732" s="270"/>
      <c r="S732" s="270"/>
      <c r="T732" s="270"/>
      <c r="U732" s="270"/>
      <c r="V732" s="270"/>
      <c r="W732" s="270"/>
      <c r="X732" s="270"/>
      <c r="Y732" s="270"/>
      <c r="Z732" s="270"/>
    </row>
    <row r="733" ht="15.75" customHeight="1">
      <c r="A733" s="270"/>
      <c r="B733" s="270"/>
      <c r="C733" s="270"/>
      <c r="D733" s="270"/>
      <c r="E733" s="270"/>
      <c r="F733" s="270"/>
      <c r="G733" s="270"/>
      <c r="H733" s="270"/>
      <c r="I733" s="270"/>
      <c r="J733" s="270"/>
      <c r="K733" s="270"/>
      <c r="L733" s="270"/>
      <c r="M733" s="270"/>
      <c r="N733" s="270"/>
      <c r="O733" s="270"/>
      <c r="P733" s="270"/>
      <c r="Q733" s="270"/>
      <c r="R733" s="270"/>
      <c r="S733" s="270"/>
      <c r="T733" s="270"/>
      <c r="U733" s="270"/>
      <c r="V733" s="270"/>
      <c r="W733" s="270"/>
      <c r="X733" s="270"/>
      <c r="Y733" s="270"/>
      <c r="Z733" s="270"/>
    </row>
    <row r="734" ht="15.75" customHeight="1">
      <c r="A734" s="270"/>
      <c r="B734" s="270"/>
      <c r="C734" s="270"/>
      <c r="D734" s="270"/>
      <c r="E734" s="270"/>
      <c r="F734" s="270"/>
      <c r="G734" s="270"/>
      <c r="H734" s="270"/>
      <c r="I734" s="270"/>
      <c r="J734" s="270"/>
      <c r="K734" s="270"/>
      <c r="L734" s="270"/>
      <c r="M734" s="270"/>
      <c r="N734" s="270"/>
      <c r="O734" s="270"/>
      <c r="P734" s="270"/>
      <c r="Q734" s="270"/>
      <c r="R734" s="270"/>
      <c r="S734" s="270"/>
      <c r="T734" s="270"/>
      <c r="U734" s="270"/>
      <c r="V734" s="270"/>
      <c r="W734" s="270"/>
      <c r="X734" s="270"/>
      <c r="Y734" s="270"/>
      <c r="Z734" s="270"/>
    </row>
    <row r="735" ht="15.75" customHeight="1">
      <c r="A735" s="270"/>
      <c r="B735" s="270"/>
      <c r="C735" s="270"/>
      <c r="D735" s="270"/>
      <c r="E735" s="270"/>
      <c r="F735" s="270"/>
      <c r="G735" s="270"/>
      <c r="H735" s="270"/>
      <c r="I735" s="270"/>
      <c r="J735" s="270"/>
      <c r="K735" s="270"/>
      <c r="L735" s="270"/>
      <c r="M735" s="270"/>
      <c r="N735" s="270"/>
      <c r="O735" s="270"/>
      <c r="P735" s="270"/>
      <c r="Q735" s="270"/>
      <c r="R735" s="270"/>
      <c r="S735" s="270"/>
      <c r="T735" s="270"/>
      <c r="U735" s="270"/>
      <c r="V735" s="270"/>
      <c r="W735" s="270"/>
      <c r="X735" s="270"/>
      <c r="Y735" s="270"/>
      <c r="Z735" s="270"/>
    </row>
    <row r="736" ht="15.75" customHeight="1">
      <c r="A736" s="270"/>
      <c r="B736" s="270"/>
      <c r="C736" s="270"/>
      <c r="D736" s="270"/>
      <c r="E736" s="270"/>
      <c r="F736" s="270"/>
      <c r="G736" s="270"/>
      <c r="H736" s="270"/>
      <c r="I736" s="270"/>
      <c r="J736" s="270"/>
      <c r="K736" s="270"/>
      <c r="L736" s="270"/>
      <c r="M736" s="270"/>
      <c r="N736" s="270"/>
      <c r="O736" s="270"/>
      <c r="P736" s="270"/>
      <c r="Q736" s="270"/>
      <c r="R736" s="270"/>
      <c r="S736" s="270"/>
      <c r="T736" s="270"/>
      <c r="U736" s="270"/>
      <c r="V736" s="270"/>
      <c r="W736" s="270"/>
      <c r="X736" s="270"/>
      <c r="Y736" s="270"/>
      <c r="Z736" s="270"/>
    </row>
    <row r="737" ht="15.75" customHeight="1">
      <c r="A737" s="270"/>
      <c r="B737" s="270"/>
      <c r="C737" s="270"/>
      <c r="D737" s="270"/>
      <c r="E737" s="270"/>
      <c r="F737" s="270"/>
      <c r="G737" s="270"/>
      <c r="H737" s="270"/>
      <c r="I737" s="270"/>
      <c r="J737" s="270"/>
      <c r="K737" s="270"/>
      <c r="L737" s="270"/>
      <c r="M737" s="270"/>
      <c r="N737" s="270"/>
      <c r="O737" s="270"/>
      <c r="P737" s="270"/>
      <c r="Q737" s="270"/>
      <c r="R737" s="270"/>
      <c r="S737" s="270"/>
      <c r="T737" s="270"/>
      <c r="U737" s="270"/>
      <c r="V737" s="270"/>
      <c r="W737" s="270"/>
      <c r="X737" s="270"/>
      <c r="Y737" s="270"/>
      <c r="Z737" s="270"/>
    </row>
    <row r="738" ht="15.75" customHeight="1">
      <c r="A738" s="270"/>
      <c r="B738" s="270"/>
      <c r="C738" s="270"/>
      <c r="D738" s="270"/>
      <c r="E738" s="270"/>
      <c r="F738" s="270"/>
      <c r="G738" s="270"/>
      <c r="H738" s="270"/>
      <c r="I738" s="270"/>
      <c r="J738" s="270"/>
      <c r="K738" s="270"/>
      <c r="L738" s="270"/>
      <c r="M738" s="270"/>
      <c r="N738" s="270"/>
      <c r="O738" s="270"/>
      <c r="P738" s="270"/>
      <c r="Q738" s="270"/>
      <c r="R738" s="270"/>
      <c r="S738" s="270"/>
      <c r="T738" s="270"/>
      <c r="U738" s="270"/>
      <c r="V738" s="270"/>
      <c r="W738" s="270"/>
      <c r="X738" s="270"/>
      <c r="Y738" s="270"/>
      <c r="Z738" s="270"/>
    </row>
    <row r="739" ht="15.75" customHeight="1">
      <c r="A739" s="270"/>
      <c r="B739" s="270"/>
      <c r="C739" s="270"/>
      <c r="D739" s="270"/>
      <c r="E739" s="270"/>
      <c r="F739" s="270"/>
      <c r="G739" s="270"/>
      <c r="H739" s="270"/>
      <c r="I739" s="270"/>
      <c r="J739" s="270"/>
      <c r="K739" s="270"/>
      <c r="L739" s="270"/>
      <c r="M739" s="270"/>
      <c r="N739" s="270"/>
      <c r="O739" s="270"/>
      <c r="P739" s="270"/>
      <c r="Q739" s="270"/>
      <c r="R739" s="270"/>
      <c r="S739" s="270"/>
      <c r="T739" s="270"/>
      <c r="U739" s="270"/>
      <c r="V739" s="270"/>
      <c r="W739" s="270"/>
      <c r="X739" s="270"/>
      <c r="Y739" s="270"/>
      <c r="Z739" s="270"/>
    </row>
    <row r="740" ht="15.75" customHeight="1">
      <c r="A740" s="270"/>
      <c r="B740" s="270"/>
      <c r="C740" s="270"/>
      <c r="D740" s="270"/>
      <c r="E740" s="270"/>
      <c r="F740" s="270"/>
      <c r="G740" s="270"/>
      <c r="H740" s="270"/>
      <c r="I740" s="270"/>
      <c r="J740" s="270"/>
      <c r="K740" s="270"/>
      <c r="L740" s="270"/>
      <c r="M740" s="270"/>
      <c r="N740" s="270"/>
      <c r="O740" s="270"/>
      <c r="P740" s="270"/>
      <c r="Q740" s="270"/>
      <c r="R740" s="270"/>
      <c r="S740" s="270"/>
      <c r="T740" s="270"/>
      <c r="U740" s="270"/>
      <c r="V740" s="270"/>
      <c r="W740" s="270"/>
      <c r="X740" s="270"/>
      <c r="Y740" s="270"/>
      <c r="Z740" s="270"/>
    </row>
    <row r="741" ht="15.75" customHeight="1">
      <c r="A741" s="270"/>
      <c r="B741" s="270"/>
      <c r="C741" s="270"/>
      <c r="D741" s="270"/>
      <c r="E741" s="270"/>
      <c r="F741" s="270"/>
      <c r="G741" s="270"/>
      <c r="H741" s="270"/>
      <c r="I741" s="270"/>
      <c r="J741" s="270"/>
      <c r="K741" s="270"/>
      <c r="L741" s="270"/>
      <c r="M741" s="270"/>
      <c r="N741" s="270"/>
      <c r="O741" s="270"/>
      <c r="P741" s="270"/>
      <c r="Q741" s="270"/>
      <c r="R741" s="270"/>
      <c r="S741" s="270"/>
      <c r="T741" s="270"/>
      <c r="U741" s="270"/>
      <c r="V741" s="270"/>
      <c r="W741" s="270"/>
      <c r="X741" s="270"/>
      <c r="Y741" s="270"/>
      <c r="Z741" s="270"/>
    </row>
    <row r="742" ht="15.75" customHeight="1">
      <c r="A742" s="270"/>
      <c r="B742" s="270"/>
      <c r="C742" s="270"/>
      <c r="D742" s="270"/>
      <c r="E742" s="270"/>
      <c r="F742" s="270"/>
      <c r="G742" s="270"/>
      <c r="H742" s="270"/>
      <c r="I742" s="270"/>
      <c r="J742" s="270"/>
      <c r="K742" s="270"/>
      <c r="L742" s="270"/>
      <c r="M742" s="270"/>
      <c r="N742" s="270"/>
      <c r="O742" s="270"/>
      <c r="P742" s="270"/>
      <c r="Q742" s="270"/>
      <c r="R742" s="270"/>
      <c r="S742" s="270"/>
      <c r="T742" s="270"/>
      <c r="U742" s="270"/>
      <c r="V742" s="270"/>
      <c r="W742" s="270"/>
      <c r="X742" s="270"/>
      <c r="Y742" s="270"/>
      <c r="Z742" s="270"/>
    </row>
    <row r="743" ht="15.75" customHeight="1">
      <c r="A743" s="270"/>
      <c r="B743" s="270"/>
      <c r="C743" s="270"/>
      <c r="D743" s="270"/>
      <c r="E743" s="270"/>
      <c r="F743" s="270"/>
      <c r="G743" s="270"/>
      <c r="H743" s="270"/>
      <c r="I743" s="270"/>
      <c r="J743" s="270"/>
      <c r="K743" s="270"/>
      <c r="L743" s="270"/>
      <c r="M743" s="270"/>
      <c r="N743" s="270"/>
      <c r="O743" s="270"/>
      <c r="P743" s="270"/>
      <c r="Q743" s="270"/>
      <c r="R743" s="270"/>
      <c r="S743" s="270"/>
      <c r="T743" s="270"/>
      <c r="U743" s="270"/>
      <c r="V743" s="270"/>
      <c r="W743" s="270"/>
      <c r="X743" s="270"/>
      <c r="Y743" s="270"/>
      <c r="Z743" s="270"/>
    </row>
    <row r="744" ht="15.75" customHeight="1">
      <c r="A744" s="270"/>
      <c r="B744" s="270"/>
      <c r="C744" s="270"/>
      <c r="D744" s="270"/>
      <c r="E744" s="270"/>
      <c r="F744" s="270"/>
      <c r="G744" s="270"/>
      <c r="H744" s="270"/>
      <c r="I744" s="270"/>
      <c r="J744" s="270"/>
      <c r="K744" s="270"/>
      <c r="L744" s="270"/>
      <c r="M744" s="270"/>
      <c r="N744" s="270"/>
      <c r="O744" s="270"/>
      <c r="P744" s="270"/>
      <c r="Q744" s="270"/>
      <c r="R744" s="270"/>
      <c r="S744" s="270"/>
      <c r="T744" s="270"/>
      <c r="U744" s="270"/>
      <c r="V744" s="270"/>
      <c r="W744" s="270"/>
      <c r="X744" s="270"/>
      <c r="Y744" s="270"/>
      <c r="Z744" s="270"/>
    </row>
    <row r="745" ht="15.75" customHeight="1">
      <c r="A745" s="270"/>
      <c r="B745" s="270"/>
      <c r="C745" s="270"/>
      <c r="D745" s="270"/>
      <c r="E745" s="270"/>
      <c r="F745" s="270"/>
      <c r="G745" s="270"/>
      <c r="H745" s="270"/>
      <c r="I745" s="270"/>
      <c r="J745" s="270"/>
      <c r="K745" s="270"/>
      <c r="L745" s="270"/>
      <c r="M745" s="270"/>
      <c r="N745" s="270"/>
      <c r="O745" s="270"/>
      <c r="P745" s="270"/>
      <c r="Q745" s="270"/>
      <c r="R745" s="270"/>
      <c r="S745" s="270"/>
      <c r="T745" s="270"/>
      <c r="U745" s="270"/>
      <c r="V745" s="270"/>
      <c r="W745" s="270"/>
      <c r="X745" s="270"/>
      <c r="Y745" s="270"/>
      <c r="Z745" s="270"/>
    </row>
    <row r="746" ht="15.75" customHeight="1">
      <c r="A746" s="270"/>
      <c r="B746" s="270"/>
      <c r="C746" s="270"/>
      <c r="D746" s="270"/>
      <c r="E746" s="270"/>
      <c r="F746" s="270"/>
      <c r="G746" s="270"/>
      <c r="H746" s="270"/>
      <c r="I746" s="270"/>
      <c r="J746" s="270"/>
      <c r="K746" s="270"/>
      <c r="L746" s="270"/>
      <c r="M746" s="270"/>
      <c r="N746" s="270"/>
      <c r="O746" s="270"/>
      <c r="P746" s="270"/>
      <c r="Q746" s="270"/>
      <c r="R746" s="270"/>
      <c r="S746" s="270"/>
      <c r="T746" s="270"/>
      <c r="U746" s="270"/>
      <c r="V746" s="270"/>
      <c r="W746" s="270"/>
      <c r="X746" s="270"/>
      <c r="Y746" s="270"/>
      <c r="Z746" s="270"/>
    </row>
    <row r="747" ht="15.75" customHeight="1">
      <c r="A747" s="270"/>
      <c r="B747" s="270"/>
      <c r="C747" s="270"/>
      <c r="D747" s="270"/>
      <c r="E747" s="270"/>
      <c r="F747" s="270"/>
      <c r="G747" s="270"/>
      <c r="H747" s="270"/>
      <c r="I747" s="270"/>
      <c r="J747" s="270"/>
      <c r="K747" s="270"/>
      <c r="L747" s="270"/>
      <c r="M747" s="270"/>
      <c r="N747" s="270"/>
      <c r="O747" s="270"/>
      <c r="P747" s="270"/>
      <c r="Q747" s="270"/>
      <c r="R747" s="270"/>
      <c r="S747" s="270"/>
      <c r="T747" s="270"/>
      <c r="U747" s="270"/>
      <c r="V747" s="270"/>
      <c r="W747" s="270"/>
      <c r="X747" s="270"/>
      <c r="Y747" s="270"/>
      <c r="Z747" s="270"/>
    </row>
    <row r="748" ht="15.75" customHeight="1">
      <c r="A748" s="270"/>
      <c r="B748" s="270"/>
      <c r="C748" s="270"/>
      <c r="D748" s="270"/>
      <c r="E748" s="270"/>
      <c r="F748" s="270"/>
      <c r="G748" s="270"/>
      <c r="H748" s="270"/>
      <c r="I748" s="270"/>
      <c r="J748" s="270"/>
      <c r="K748" s="270"/>
      <c r="L748" s="270"/>
      <c r="M748" s="270"/>
      <c r="N748" s="270"/>
      <c r="O748" s="270"/>
      <c r="P748" s="270"/>
      <c r="Q748" s="270"/>
      <c r="R748" s="270"/>
      <c r="S748" s="270"/>
      <c r="T748" s="270"/>
      <c r="U748" s="270"/>
      <c r="V748" s="270"/>
      <c r="W748" s="270"/>
      <c r="X748" s="270"/>
      <c r="Y748" s="270"/>
      <c r="Z748" s="270"/>
    </row>
    <row r="749" ht="15.75" customHeight="1">
      <c r="A749" s="270"/>
      <c r="B749" s="270"/>
      <c r="C749" s="270"/>
      <c r="D749" s="270"/>
      <c r="E749" s="270"/>
      <c r="F749" s="270"/>
      <c r="G749" s="270"/>
      <c r="H749" s="270"/>
      <c r="I749" s="270"/>
      <c r="J749" s="270"/>
      <c r="K749" s="270"/>
      <c r="L749" s="270"/>
      <c r="M749" s="270"/>
      <c r="N749" s="270"/>
      <c r="O749" s="270"/>
      <c r="P749" s="270"/>
      <c r="Q749" s="270"/>
      <c r="R749" s="270"/>
      <c r="S749" s="270"/>
      <c r="T749" s="270"/>
      <c r="U749" s="270"/>
      <c r="V749" s="270"/>
      <c r="W749" s="270"/>
      <c r="X749" s="270"/>
      <c r="Y749" s="270"/>
      <c r="Z749" s="270"/>
    </row>
    <row r="750" ht="15.75" customHeight="1">
      <c r="A750" s="270"/>
      <c r="B750" s="270"/>
      <c r="C750" s="270"/>
      <c r="D750" s="270"/>
      <c r="E750" s="270"/>
      <c r="F750" s="270"/>
      <c r="G750" s="270"/>
      <c r="H750" s="270"/>
      <c r="I750" s="270"/>
      <c r="J750" s="270"/>
      <c r="K750" s="270"/>
      <c r="L750" s="270"/>
      <c r="M750" s="270"/>
      <c r="N750" s="270"/>
      <c r="O750" s="270"/>
      <c r="P750" s="270"/>
      <c r="Q750" s="270"/>
      <c r="R750" s="270"/>
      <c r="S750" s="270"/>
      <c r="T750" s="270"/>
      <c r="U750" s="270"/>
      <c r="V750" s="270"/>
      <c r="W750" s="270"/>
      <c r="X750" s="270"/>
      <c r="Y750" s="270"/>
      <c r="Z750" s="270"/>
    </row>
    <row r="751" ht="15.75" customHeight="1">
      <c r="A751" s="270"/>
      <c r="B751" s="270"/>
      <c r="C751" s="270"/>
      <c r="D751" s="270"/>
      <c r="E751" s="270"/>
      <c r="F751" s="270"/>
      <c r="G751" s="270"/>
      <c r="H751" s="270"/>
      <c r="I751" s="270"/>
      <c r="J751" s="270"/>
      <c r="K751" s="270"/>
      <c r="L751" s="270"/>
      <c r="M751" s="270"/>
      <c r="N751" s="270"/>
      <c r="O751" s="270"/>
      <c r="P751" s="270"/>
      <c r="Q751" s="270"/>
      <c r="R751" s="270"/>
      <c r="S751" s="270"/>
      <c r="T751" s="270"/>
      <c r="U751" s="270"/>
      <c r="V751" s="270"/>
      <c r="W751" s="270"/>
      <c r="X751" s="270"/>
      <c r="Y751" s="270"/>
      <c r="Z751" s="270"/>
    </row>
    <row r="752" ht="15.75" customHeight="1">
      <c r="A752" s="270"/>
      <c r="B752" s="270"/>
      <c r="C752" s="270"/>
      <c r="D752" s="270"/>
      <c r="E752" s="270"/>
      <c r="F752" s="270"/>
      <c r="G752" s="270"/>
      <c r="H752" s="270"/>
      <c r="I752" s="270"/>
      <c r="J752" s="270"/>
      <c r="K752" s="270"/>
      <c r="L752" s="270"/>
      <c r="M752" s="270"/>
      <c r="N752" s="270"/>
      <c r="O752" s="270"/>
      <c r="P752" s="270"/>
      <c r="Q752" s="270"/>
      <c r="R752" s="270"/>
      <c r="S752" s="270"/>
      <c r="T752" s="270"/>
      <c r="U752" s="270"/>
      <c r="V752" s="270"/>
      <c r="W752" s="270"/>
      <c r="X752" s="270"/>
      <c r="Y752" s="270"/>
      <c r="Z752" s="270"/>
    </row>
    <row r="753" ht="15.75" customHeight="1">
      <c r="A753" s="270"/>
      <c r="B753" s="270"/>
      <c r="C753" s="270"/>
      <c r="D753" s="270"/>
      <c r="E753" s="270"/>
      <c r="F753" s="270"/>
      <c r="G753" s="270"/>
      <c r="H753" s="270"/>
      <c r="I753" s="270"/>
      <c r="J753" s="270"/>
      <c r="K753" s="270"/>
      <c r="L753" s="270"/>
      <c r="M753" s="270"/>
      <c r="N753" s="270"/>
      <c r="O753" s="270"/>
      <c r="P753" s="270"/>
      <c r="Q753" s="270"/>
      <c r="R753" s="270"/>
      <c r="S753" s="270"/>
      <c r="T753" s="270"/>
      <c r="U753" s="270"/>
      <c r="V753" s="270"/>
      <c r="W753" s="270"/>
      <c r="X753" s="270"/>
      <c r="Y753" s="270"/>
      <c r="Z753" s="270"/>
    </row>
    <row r="754" ht="15.75" customHeight="1">
      <c r="A754" s="270"/>
      <c r="B754" s="270"/>
      <c r="C754" s="270"/>
      <c r="D754" s="270"/>
      <c r="E754" s="270"/>
      <c r="F754" s="270"/>
      <c r="G754" s="270"/>
      <c r="H754" s="270"/>
      <c r="I754" s="270"/>
      <c r="J754" s="270"/>
      <c r="K754" s="270"/>
      <c r="L754" s="270"/>
      <c r="M754" s="270"/>
      <c r="N754" s="270"/>
      <c r="O754" s="270"/>
      <c r="P754" s="270"/>
      <c r="Q754" s="270"/>
      <c r="R754" s="270"/>
      <c r="S754" s="270"/>
      <c r="T754" s="270"/>
      <c r="U754" s="270"/>
      <c r="V754" s="270"/>
      <c r="W754" s="270"/>
      <c r="X754" s="270"/>
      <c r="Y754" s="270"/>
      <c r="Z754" s="270"/>
    </row>
    <row r="755" ht="15.75" customHeight="1">
      <c r="A755" s="270"/>
      <c r="B755" s="270"/>
      <c r="C755" s="270"/>
      <c r="D755" s="270"/>
      <c r="E755" s="270"/>
      <c r="F755" s="270"/>
      <c r="G755" s="270"/>
      <c r="H755" s="270"/>
      <c r="I755" s="270"/>
      <c r="J755" s="270"/>
      <c r="K755" s="270"/>
      <c r="L755" s="270"/>
      <c r="M755" s="270"/>
      <c r="N755" s="270"/>
      <c r="O755" s="270"/>
      <c r="P755" s="270"/>
      <c r="Q755" s="270"/>
      <c r="R755" s="270"/>
      <c r="S755" s="270"/>
      <c r="T755" s="270"/>
      <c r="U755" s="270"/>
      <c r="V755" s="270"/>
      <c r="W755" s="270"/>
      <c r="X755" s="270"/>
      <c r="Y755" s="270"/>
      <c r="Z755" s="270"/>
    </row>
    <row r="756" ht="15.75" customHeight="1">
      <c r="A756" s="270"/>
      <c r="B756" s="270"/>
      <c r="C756" s="270"/>
      <c r="D756" s="270"/>
      <c r="E756" s="270"/>
      <c r="F756" s="270"/>
      <c r="G756" s="270"/>
      <c r="H756" s="270"/>
      <c r="I756" s="270"/>
      <c r="J756" s="270"/>
      <c r="K756" s="270"/>
      <c r="L756" s="270"/>
      <c r="M756" s="270"/>
      <c r="N756" s="270"/>
      <c r="O756" s="270"/>
      <c r="P756" s="270"/>
      <c r="Q756" s="270"/>
      <c r="R756" s="270"/>
      <c r="S756" s="270"/>
      <c r="T756" s="270"/>
      <c r="U756" s="270"/>
      <c r="V756" s="270"/>
      <c r="W756" s="270"/>
      <c r="X756" s="270"/>
      <c r="Y756" s="270"/>
      <c r="Z756" s="270"/>
    </row>
    <row r="757" ht="15.75" customHeight="1">
      <c r="A757" s="270"/>
      <c r="B757" s="270"/>
      <c r="C757" s="270"/>
      <c r="D757" s="270"/>
      <c r="E757" s="270"/>
      <c r="F757" s="270"/>
      <c r="G757" s="270"/>
      <c r="H757" s="270"/>
      <c r="I757" s="270"/>
      <c r="J757" s="270"/>
      <c r="K757" s="270"/>
      <c r="L757" s="270"/>
      <c r="M757" s="270"/>
      <c r="N757" s="270"/>
      <c r="O757" s="270"/>
      <c r="P757" s="270"/>
      <c r="Q757" s="270"/>
      <c r="R757" s="270"/>
      <c r="S757" s="270"/>
      <c r="T757" s="270"/>
      <c r="U757" s="270"/>
      <c r="V757" s="270"/>
      <c r="W757" s="270"/>
      <c r="X757" s="270"/>
      <c r="Y757" s="270"/>
      <c r="Z757" s="270"/>
    </row>
    <row r="758" ht="15.75" customHeight="1">
      <c r="A758" s="270"/>
      <c r="B758" s="270"/>
      <c r="C758" s="270"/>
      <c r="D758" s="270"/>
      <c r="E758" s="270"/>
      <c r="F758" s="270"/>
      <c r="G758" s="270"/>
      <c r="H758" s="270"/>
      <c r="I758" s="270"/>
      <c r="J758" s="270"/>
      <c r="K758" s="270"/>
      <c r="L758" s="270"/>
      <c r="M758" s="270"/>
      <c r="N758" s="270"/>
      <c r="O758" s="270"/>
      <c r="P758" s="270"/>
      <c r="Q758" s="270"/>
      <c r="R758" s="270"/>
      <c r="S758" s="270"/>
      <c r="T758" s="270"/>
      <c r="U758" s="270"/>
      <c r="V758" s="270"/>
      <c r="W758" s="270"/>
      <c r="X758" s="270"/>
      <c r="Y758" s="270"/>
      <c r="Z758" s="270"/>
    </row>
    <row r="759" ht="15.75" customHeight="1">
      <c r="A759" s="270"/>
      <c r="B759" s="270"/>
      <c r="C759" s="270"/>
      <c r="D759" s="270"/>
      <c r="E759" s="270"/>
      <c r="F759" s="270"/>
      <c r="G759" s="270"/>
      <c r="H759" s="270"/>
      <c r="I759" s="270"/>
      <c r="J759" s="270"/>
      <c r="K759" s="270"/>
      <c r="L759" s="270"/>
      <c r="M759" s="270"/>
      <c r="N759" s="270"/>
      <c r="O759" s="270"/>
      <c r="P759" s="270"/>
      <c r="Q759" s="270"/>
      <c r="R759" s="270"/>
      <c r="S759" s="270"/>
      <c r="T759" s="270"/>
      <c r="U759" s="270"/>
      <c r="V759" s="270"/>
      <c r="W759" s="270"/>
      <c r="X759" s="270"/>
      <c r="Y759" s="270"/>
      <c r="Z759" s="270"/>
    </row>
    <row r="760" ht="15.75" customHeight="1">
      <c r="A760" s="270"/>
      <c r="B760" s="270"/>
      <c r="C760" s="270"/>
      <c r="D760" s="270"/>
      <c r="E760" s="270"/>
      <c r="F760" s="270"/>
      <c r="G760" s="270"/>
      <c r="H760" s="270"/>
      <c r="I760" s="270"/>
      <c r="J760" s="270"/>
      <c r="K760" s="270"/>
      <c r="L760" s="270"/>
      <c r="M760" s="270"/>
      <c r="N760" s="270"/>
      <c r="O760" s="270"/>
      <c r="P760" s="270"/>
      <c r="Q760" s="270"/>
      <c r="R760" s="270"/>
      <c r="S760" s="270"/>
      <c r="T760" s="270"/>
      <c r="U760" s="270"/>
      <c r="V760" s="270"/>
      <c r="W760" s="270"/>
      <c r="X760" s="270"/>
      <c r="Y760" s="270"/>
      <c r="Z760" s="270"/>
    </row>
    <row r="761" ht="15.75" customHeight="1">
      <c r="A761" s="270"/>
      <c r="B761" s="270"/>
      <c r="C761" s="270"/>
      <c r="D761" s="270"/>
      <c r="E761" s="270"/>
      <c r="F761" s="270"/>
      <c r="G761" s="270"/>
      <c r="H761" s="270"/>
      <c r="I761" s="270"/>
      <c r="J761" s="270"/>
      <c r="K761" s="270"/>
      <c r="L761" s="270"/>
      <c r="M761" s="270"/>
      <c r="N761" s="270"/>
      <c r="O761" s="270"/>
      <c r="P761" s="270"/>
      <c r="Q761" s="270"/>
      <c r="R761" s="270"/>
      <c r="S761" s="270"/>
      <c r="T761" s="270"/>
      <c r="U761" s="270"/>
      <c r="V761" s="270"/>
      <c r="W761" s="270"/>
      <c r="X761" s="270"/>
      <c r="Y761" s="270"/>
      <c r="Z761" s="270"/>
    </row>
    <row r="762" ht="15.75" customHeight="1">
      <c r="A762" s="270"/>
      <c r="B762" s="270"/>
      <c r="C762" s="270"/>
      <c r="D762" s="270"/>
      <c r="E762" s="270"/>
      <c r="F762" s="270"/>
      <c r="G762" s="270"/>
      <c r="H762" s="270"/>
      <c r="I762" s="270"/>
      <c r="J762" s="270"/>
      <c r="K762" s="270"/>
      <c r="L762" s="270"/>
      <c r="M762" s="270"/>
      <c r="N762" s="270"/>
      <c r="O762" s="270"/>
      <c r="P762" s="270"/>
      <c r="Q762" s="270"/>
      <c r="R762" s="270"/>
      <c r="S762" s="270"/>
      <c r="T762" s="270"/>
      <c r="U762" s="270"/>
      <c r="V762" s="270"/>
      <c r="W762" s="270"/>
      <c r="X762" s="270"/>
      <c r="Y762" s="270"/>
      <c r="Z762" s="270"/>
    </row>
    <row r="763" ht="15.75" customHeight="1">
      <c r="A763" s="270"/>
      <c r="B763" s="270"/>
      <c r="C763" s="270"/>
      <c r="D763" s="270"/>
      <c r="E763" s="270"/>
      <c r="F763" s="270"/>
      <c r="G763" s="270"/>
      <c r="H763" s="270"/>
      <c r="I763" s="270"/>
      <c r="J763" s="270"/>
      <c r="K763" s="270"/>
      <c r="L763" s="270"/>
      <c r="M763" s="270"/>
      <c r="N763" s="270"/>
      <c r="O763" s="270"/>
      <c r="P763" s="270"/>
      <c r="Q763" s="270"/>
      <c r="R763" s="270"/>
      <c r="S763" s="270"/>
      <c r="T763" s="270"/>
      <c r="U763" s="270"/>
      <c r="V763" s="270"/>
      <c r="W763" s="270"/>
      <c r="X763" s="270"/>
      <c r="Y763" s="270"/>
      <c r="Z763" s="270"/>
    </row>
    <row r="764" ht="15.75" customHeight="1">
      <c r="A764" s="270"/>
      <c r="B764" s="270"/>
      <c r="C764" s="270"/>
      <c r="D764" s="270"/>
      <c r="E764" s="270"/>
      <c r="F764" s="270"/>
      <c r="G764" s="270"/>
      <c r="H764" s="270"/>
      <c r="I764" s="270"/>
      <c r="J764" s="270"/>
      <c r="K764" s="270"/>
      <c r="L764" s="270"/>
      <c r="M764" s="270"/>
      <c r="N764" s="270"/>
      <c r="O764" s="270"/>
      <c r="P764" s="270"/>
      <c r="Q764" s="270"/>
      <c r="R764" s="270"/>
      <c r="S764" s="270"/>
      <c r="T764" s="270"/>
      <c r="U764" s="270"/>
      <c r="V764" s="270"/>
      <c r="W764" s="270"/>
      <c r="X764" s="270"/>
      <c r="Y764" s="270"/>
      <c r="Z764" s="270"/>
    </row>
    <row r="765" ht="15.75" customHeight="1">
      <c r="A765" s="270"/>
      <c r="B765" s="270"/>
      <c r="C765" s="270"/>
      <c r="D765" s="270"/>
      <c r="E765" s="270"/>
      <c r="F765" s="270"/>
      <c r="G765" s="270"/>
      <c r="H765" s="270"/>
      <c r="I765" s="270"/>
      <c r="J765" s="270"/>
      <c r="K765" s="270"/>
      <c r="L765" s="270"/>
      <c r="M765" s="270"/>
      <c r="N765" s="270"/>
      <c r="O765" s="270"/>
      <c r="P765" s="270"/>
      <c r="Q765" s="270"/>
      <c r="R765" s="270"/>
      <c r="S765" s="270"/>
      <c r="T765" s="270"/>
      <c r="U765" s="270"/>
      <c r="V765" s="270"/>
      <c r="W765" s="270"/>
      <c r="X765" s="270"/>
      <c r="Y765" s="270"/>
      <c r="Z765" s="270"/>
    </row>
    <row r="766" ht="15.75" customHeight="1">
      <c r="A766" s="270"/>
      <c r="B766" s="270"/>
      <c r="C766" s="270"/>
      <c r="D766" s="270"/>
      <c r="E766" s="270"/>
      <c r="F766" s="270"/>
      <c r="G766" s="270"/>
      <c r="H766" s="270"/>
      <c r="I766" s="270"/>
      <c r="J766" s="270"/>
      <c r="K766" s="270"/>
      <c r="L766" s="270"/>
      <c r="M766" s="270"/>
      <c r="N766" s="270"/>
      <c r="O766" s="270"/>
      <c r="P766" s="270"/>
      <c r="Q766" s="270"/>
      <c r="R766" s="270"/>
      <c r="S766" s="270"/>
      <c r="T766" s="270"/>
      <c r="U766" s="270"/>
      <c r="V766" s="270"/>
      <c r="W766" s="270"/>
      <c r="X766" s="270"/>
      <c r="Y766" s="270"/>
      <c r="Z766" s="270"/>
    </row>
    <row r="767" ht="15.75" customHeight="1">
      <c r="A767" s="270"/>
      <c r="B767" s="270"/>
      <c r="C767" s="270"/>
      <c r="D767" s="270"/>
      <c r="E767" s="270"/>
      <c r="F767" s="270"/>
      <c r="G767" s="270"/>
      <c r="H767" s="270"/>
      <c r="I767" s="270"/>
      <c r="J767" s="270"/>
      <c r="K767" s="270"/>
      <c r="L767" s="270"/>
      <c r="M767" s="270"/>
      <c r="N767" s="270"/>
      <c r="O767" s="270"/>
      <c r="P767" s="270"/>
      <c r="Q767" s="270"/>
      <c r="R767" s="270"/>
      <c r="S767" s="270"/>
      <c r="T767" s="270"/>
      <c r="U767" s="270"/>
      <c r="V767" s="270"/>
      <c r="W767" s="270"/>
      <c r="X767" s="270"/>
      <c r="Y767" s="270"/>
      <c r="Z767" s="270"/>
    </row>
    <row r="768" ht="15.75" customHeight="1">
      <c r="A768" s="270"/>
      <c r="B768" s="270"/>
      <c r="C768" s="270"/>
      <c r="D768" s="270"/>
      <c r="E768" s="270"/>
      <c r="F768" s="270"/>
      <c r="G768" s="270"/>
      <c r="H768" s="270"/>
      <c r="I768" s="270"/>
      <c r="J768" s="270"/>
      <c r="K768" s="270"/>
      <c r="L768" s="270"/>
      <c r="M768" s="270"/>
      <c r="N768" s="270"/>
      <c r="O768" s="270"/>
      <c r="P768" s="270"/>
      <c r="Q768" s="270"/>
      <c r="R768" s="270"/>
      <c r="S768" s="270"/>
      <c r="T768" s="270"/>
      <c r="U768" s="270"/>
      <c r="V768" s="270"/>
      <c r="W768" s="270"/>
      <c r="X768" s="270"/>
      <c r="Y768" s="270"/>
      <c r="Z768" s="270"/>
    </row>
    <row r="769" ht="15.75" customHeight="1">
      <c r="A769" s="270"/>
      <c r="B769" s="270"/>
      <c r="C769" s="270"/>
      <c r="D769" s="270"/>
      <c r="E769" s="270"/>
      <c r="F769" s="270"/>
      <c r="G769" s="270"/>
      <c r="H769" s="270"/>
      <c r="I769" s="270"/>
      <c r="J769" s="270"/>
      <c r="K769" s="270"/>
      <c r="L769" s="270"/>
      <c r="M769" s="270"/>
      <c r="N769" s="270"/>
      <c r="O769" s="270"/>
      <c r="P769" s="270"/>
      <c r="Q769" s="270"/>
      <c r="R769" s="270"/>
      <c r="S769" s="270"/>
      <c r="T769" s="270"/>
      <c r="U769" s="270"/>
      <c r="V769" s="270"/>
      <c r="W769" s="270"/>
      <c r="X769" s="270"/>
      <c r="Y769" s="270"/>
      <c r="Z769" s="270"/>
    </row>
    <row r="770" ht="15.75" customHeight="1">
      <c r="A770" s="270"/>
      <c r="B770" s="270"/>
      <c r="C770" s="270"/>
      <c r="D770" s="270"/>
      <c r="E770" s="270"/>
      <c r="F770" s="270"/>
      <c r="G770" s="270"/>
      <c r="H770" s="270"/>
      <c r="I770" s="270"/>
      <c r="J770" s="270"/>
      <c r="K770" s="270"/>
      <c r="L770" s="270"/>
      <c r="M770" s="270"/>
      <c r="N770" s="270"/>
      <c r="O770" s="270"/>
      <c r="P770" s="270"/>
      <c r="Q770" s="270"/>
      <c r="R770" s="270"/>
      <c r="S770" s="270"/>
      <c r="T770" s="270"/>
      <c r="U770" s="270"/>
      <c r="V770" s="270"/>
      <c r="W770" s="270"/>
      <c r="X770" s="270"/>
      <c r="Y770" s="270"/>
      <c r="Z770" s="270"/>
    </row>
    <row r="771" ht="15.75" customHeight="1">
      <c r="A771" s="270"/>
      <c r="B771" s="270"/>
      <c r="C771" s="270"/>
      <c r="D771" s="270"/>
      <c r="E771" s="270"/>
      <c r="F771" s="270"/>
      <c r="G771" s="270"/>
      <c r="H771" s="270"/>
      <c r="I771" s="270"/>
      <c r="J771" s="270"/>
      <c r="K771" s="270"/>
      <c r="L771" s="270"/>
      <c r="M771" s="270"/>
      <c r="N771" s="270"/>
      <c r="O771" s="270"/>
      <c r="P771" s="270"/>
      <c r="Q771" s="270"/>
      <c r="R771" s="270"/>
      <c r="S771" s="270"/>
      <c r="T771" s="270"/>
      <c r="U771" s="270"/>
      <c r="V771" s="270"/>
      <c r="W771" s="270"/>
      <c r="X771" s="270"/>
      <c r="Y771" s="270"/>
      <c r="Z771" s="270"/>
    </row>
    <row r="772" ht="15.75" customHeight="1">
      <c r="A772" s="270"/>
      <c r="B772" s="270"/>
      <c r="C772" s="270"/>
      <c r="D772" s="270"/>
      <c r="E772" s="270"/>
      <c r="F772" s="270"/>
      <c r="G772" s="270"/>
      <c r="H772" s="270"/>
      <c r="I772" s="270"/>
      <c r="J772" s="270"/>
      <c r="K772" s="270"/>
      <c r="L772" s="270"/>
      <c r="M772" s="270"/>
      <c r="N772" s="270"/>
      <c r="O772" s="270"/>
      <c r="P772" s="270"/>
      <c r="Q772" s="270"/>
      <c r="R772" s="270"/>
      <c r="S772" s="270"/>
      <c r="T772" s="270"/>
      <c r="U772" s="270"/>
      <c r="V772" s="270"/>
      <c r="W772" s="270"/>
      <c r="X772" s="270"/>
      <c r="Y772" s="270"/>
      <c r="Z772" s="270"/>
    </row>
    <row r="773" ht="15.75" customHeight="1">
      <c r="A773" s="270"/>
      <c r="B773" s="270"/>
      <c r="C773" s="270"/>
      <c r="D773" s="270"/>
      <c r="E773" s="270"/>
      <c r="F773" s="270"/>
      <c r="G773" s="270"/>
      <c r="H773" s="270"/>
      <c r="I773" s="270"/>
      <c r="J773" s="270"/>
      <c r="K773" s="270"/>
      <c r="L773" s="270"/>
      <c r="M773" s="270"/>
      <c r="N773" s="270"/>
      <c r="O773" s="270"/>
      <c r="P773" s="270"/>
      <c r="Q773" s="270"/>
      <c r="R773" s="270"/>
      <c r="S773" s="270"/>
      <c r="T773" s="270"/>
      <c r="U773" s="270"/>
      <c r="V773" s="270"/>
      <c r="W773" s="270"/>
      <c r="X773" s="270"/>
      <c r="Y773" s="270"/>
      <c r="Z773" s="270"/>
    </row>
    <row r="774" ht="15.75" customHeight="1">
      <c r="A774" s="270"/>
      <c r="B774" s="270"/>
      <c r="C774" s="270"/>
      <c r="D774" s="270"/>
      <c r="E774" s="270"/>
      <c r="F774" s="270"/>
      <c r="G774" s="270"/>
      <c r="H774" s="270"/>
      <c r="I774" s="270"/>
      <c r="J774" s="270"/>
      <c r="K774" s="270"/>
      <c r="L774" s="270"/>
      <c r="M774" s="270"/>
      <c r="N774" s="270"/>
      <c r="O774" s="270"/>
      <c r="P774" s="270"/>
      <c r="Q774" s="270"/>
      <c r="R774" s="270"/>
      <c r="S774" s="270"/>
      <c r="T774" s="270"/>
      <c r="U774" s="270"/>
      <c r="V774" s="270"/>
      <c r="W774" s="270"/>
      <c r="X774" s="270"/>
      <c r="Y774" s="270"/>
      <c r="Z774" s="270"/>
    </row>
    <row r="775" ht="15.75" customHeight="1">
      <c r="A775" s="270"/>
      <c r="B775" s="270"/>
      <c r="C775" s="270"/>
      <c r="D775" s="270"/>
      <c r="E775" s="270"/>
      <c r="F775" s="270"/>
      <c r="G775" s="270"/>
      <c r="H775" s="270"/>
      <c r="I775" s="270"/>
      <c r="J775" s="270"/>
      <c r="K775" s="270"/>
      <c r="L775" s="270"/>
      <c r="M775" s="270"/>
      <c r="N775" s="270"/>
      <c r="O775" s="270"/>
      <c r="P775" s="270"/>
      <c r="Q775" s="270"/>
      <c r="R775" s="270"/>
      <c r="S775" s="270"/>
      <c r="T775" s="270"/>
      <c r="U775" s="270"/>
      <c r="V775" s="270"/>
      <c r="W775" s="270"/>
      <c r="X775" s="270"/>
      <c r="Y775" s="270"/>
      <c r="Z775" s="270"/>
    </row>
    <row r="776" ht="15.75" customHeight="1">
      <c r="A776" s="270"/>
      <c r="B776" s="270"/>
      <c r="C776" s="270"/>
      <c r="D776" s="270"/>
      <c r="E776" s="270"/>
      <c r="F776" s="270"/>
      <c r="G776" s="270"/>
      <c r="H776" s="270"/>
      <c r="I776" s="270"/>
      <c r="J776" s="270"/>
      <c r="K776" s="270"/>
      <c r="L776" s="270"/>
      <c r="M776" s="270"/>
      <c r="N776" s="270"/>
      <c r="O776" s="270"/>
      <c r="P776" s="270"/>
      <c r="Q776" s="270"/>
      <c r="R776" s="270"/>
      <c r="S776" s="270"/>
      <c r="T776" s="270"/>
      <c r="U776" s="270"/>
      <c r="V776" s="270"/>
      <c r="W776" s="270"/>
      <c r="X776" s="270"/>
      <c r="Y776" s="270"/>
      <c r="Z776" s="270"/>
    </row>
    <row r="777" ht="15.75" customHeight="1">
      <c r="A777" s="270"/>
      <c r="B777" s="270"/>
      <c r="C777" s="270"/>
      <c r="D777" s="270"/>
      <c r="E777" s="270"/>
      <c r="F777" s="270"/>
      <c r="G777" s="270"/>
      <c r="H777" s="270"/>
      <c r="I777" s="270"/>
      <c r="J777" s="270"/>
      <c r="K777" s="270"/>
      <c r="L777" s="270"/>
      <c r="M777" s="270"/>
      <c r="N777" s="270"/>
      <c r="O777" s="270"/>
      <c r="P777" s="270"/>
      <c r="Q777" s="270"/>
      <c r="R777" s="270"/>
      <c r="S777" s="270"/>
      <c r="T777" s="270"/>
      <c r="U777" s="270"/>
      <c r="V777" s="270"/>
      <c r="W777" s="270"/>
      <c r="X777" s="270"/>
      <c r="Y777" s="270"/>
      <c r="Z777" s="270"/>
    </row>
    <row r="778" ht="15.75" customHeight="1">
      <c r="A778" s="270"/>
      <c r="B778" s="270"/>
      <c r="C778" s="270"/>
      <c r="D778" s="270"/>
      <c r="E778" s="270"/>
      <c r="F778" s="270"/>
      <c r="G778" s="270"/>
      <c r="H778" s="270"/>
      <c r="I778" s="270"/>
      <c r="J778" s="270"/>
      <c r="K778" s="270"/>
      <c r="L778" s="270"/>
      <c r="M778" s="270"/>
      <c r="N778" s="270"/>
      <c r="O778" s="270"/>
      <c r="P778" s="270"/>
      <c r="Q778" s="270"/>
      <c r="R778" s="270"/>
      <c r="S778" s="270"/>
      <c r="T778" s="270"/>
      <c r="U778" s="270"/>
      <c r="V778" s="270"/>
      <c r="W778" s="270"/>
      <c r="X778" s="270"/>
      <c r="Y778" s="270"/>
      <c r="Z778" s="270"/>
    </row>
    <row r="779" ht="15.75" customHeight="1">
      <c r="A779" s="270"/>
      <c r="B779" s="270"/>
      <c r="C779" s="270"/>
      <c r="D779" s="270"/>
      <c r="E779" s="270"/>
      <c r="F779" s="270"/>
      <c r="G779" s="270"/>
      <c r="H779" s="270"/>
      <c r="I779" s="270"/>
      <c r="J779" s="270"/>
      <c r="K779" s="270"/>
      <c r="L779" s="270"/>
      <c r="M779" s="270"/>
      <c r="N779" s="270"/>
      <c r="O779" s="270"/>
      <c r="P779" s="270"/>
      <c r="Q779" s="270"/>
      <c r="R779" s="270"/>
      <c r="S779" s="270"/>
      <c r="T779" s="270"/>
      <c r="U779" s="270"/>
      <c r="V779" s="270"/>
      <c r="W779" s="270"/>
      <c r="X779" s="270"/>
      <c r="Y779" s="270"/>
      <c r="Z779" s="270"/>
    </row>
    <row r="780" ht="15.75" customHeight="1">
      <c r="A780" s="270"/>
      <c r="B780" s="270"/>
      <c r="C780" s="270"/>
      <c r="D780" s="270"/>
      <c r="E780" s="270"/>
      <c r="F780" s="270"/>
      <c r="G780" s="270"/>
      <c r="H780" s="270"/>
      <c r="I780" s="270"/>
      <c r="J780" s="270"/>
      <c r="K780" s="270"/>
      <c r="L780" s="270"/>
      <c r="M780" s="270"/>
      <c r="N780" s="270"/>
      <c r="O780" s="270"/>
      <c r="P780" s="270"/>
      <c r="Q780" s="270"/>
      <c r="R780" s="270"/>
      <c r="S780" s="270"/>
      <c r="T780" s="270"/>
      <c r="U780" s="270"/>
      <c r="V780" s="270"/>
      <c r="W780" s="270"/>
      <c r="X780" s="270"/>
      <c r="Y780" s="270"/>
      <c r="Z780" s="270"/>
    </row>
    <row r="781" ht="15.75" customHeight="1">
      <c r="A781" s="270"/>
      <c r="B781" s="270"/>
      <c r="C781" s="270"/>
      <c r="D781" s="270"/>
      <c r="E781" s="270"/>
      <c r="F781" s="270"/>
      <c r="G781" s="270"/>
      <c r="H781" s="270"/>
      <c r="I781" s="270"/>
      <c r="J781" s="270"/>
      <c r="K781" s="270"/>
      <c r="L781" s="270"/>
      <c r="M781" s="270"/>
      <c r="N781" s="270"/>
      <c r="O781" s="270"/>
      <c r="P781" s="270"/>
      <c r="Q781" s="270"/>
      <c r="R781" s="270"/>
      <c r="S781" s="270"/>
      <c r="T781" s="270"/>
      <c r="U781" s="270"/>
      <c r="V781" s="270"/>
      <c r="W781" s="270"/>
      <c r="X781" s="270"/>
      <c r="Y781" s="270"/>
      <c r="Z781" s="270"/>
    </row>
    <row r="782" ht="15.75" customHeight="1">
      <c r="A782" s="270"/>
      <c r="B782" s="270"/>
      <c r="C782" s="270"/>
      <c r="D782" s="270"/>
      <c r="E782" s="270"/>
      <c r="F782" s="270"/>
      <c r="G782" s="270"/>
      <c r="H782" s="270"/>
      <c r="I782" s="270"/>
      <c r="J782" s="270"/>
      <c r="K782" s="270"/>
      <c r="L782" s="270"/>
      <c r="M782" s="270"/>
      <c r="N782" s="270"/>
      <c r="O782" s="270"/>
      <c r="P782" s="270"/>
      <c r="Q782" s="270"/>
      <c r="R782" s="270"/>
      <c r="S782" s="270"/>
      <c r="T782" s="270"/>
      <c r="U782" s="270"/>
      <c r="V782" s="270"/>
      <c r="W782" s="270"/>
      <c r="X782" s="270"/>
      <c r="Y782" s="270"/>
      <c r="Z782" s="270"/>
    </row>
    <row r="783" ht="15.75" customHeight="1">
      <c r="A783" s="270"/>
      <c r="B783" s="270"/>
      <c r="C783" s="270"/>
      <c r="D783" s="270"/>
      <c r="E783" s="270"/>
      <c r="F783" s="270"/>
      <c r="G783" s="270"/>
      <c r="H783" s="270"/>
      <c r="I783" s="270"/>
      <c r="J783" s="270"/>
      <c r="K783" s="270"/>
      <c r="L783" s="270"/>
      <c r="M783" s="270"/>
      <c r="N783" s="270"/>
      <c r="O783" s="270"/>
      <c r="P783" s="270"/>
      <c r="Q783" s="270"/>
      <c r="R783" s="270"/>
      <c r="S783" s="270"/>
      <c r="T783" s="270"/>
      <c r="U783" s="270"/>
      <c r="V783" s="270"/>
      <c r="W783" s="270"/>
      <c r="X783" s="270"/>
      <c r="Y783" s="270"/>
      <c r="Z783" s="270"/>
    </row>
    <row r="784" ht="15.75" customHeight="1">
      <c r="A784" s="270"/>
      <c r="B784" s="270"/>
      <c r="C784" s="270"/>
      <c r="D784" s="270"/>
      <c r="E784" s="270"/>
      <c r="F784" s="270"/>
      <c r="G784" s="270"/>
      <c r="H784" s="270"/>
      <c r="I784" s="270"/>
      <c r="J784" s="270"/>
      <c r="K784" s="270"/>
      <c r="L784" s="270"/>
      <c r="M784" s="270"/>
      <c r="N784" s="270"/>
      <c r="O784" s="270"/>
      <c r="P784" s="270"/>
      <c r="Q784" s="270"/>
      <c r="R784" s="270"/>
      <c r="S784" s="270"/>
      <c r="T784" s="270"/>
      <c r="U784" s="270"/>
      <c r="V784" s="270"/>
      <c r="W784" s="270"/>
      <c r="X784" s="270"/>
      <c r="Y784" s="270"/>
      <c r="Z784" s="270"/>
    </row>
    <row r="785" ht="15.75" customHeight="1">
      <c r="A785" s="270"/>
      <c r="B785" s="270"/>
      <c r="C785" s="270"/>
      <c r="D785" s="270"/>
      <c r="E785" s="270"/>
      <c r="F785" s="270"/>
      <c r="G785" s="270"/>
      <c r="H785" s="270"/>
      <c r="I785" s="270"/>
      <c r="J785" s="270"/>
      <c r="K785" s="270"/>
      <c r="L785" s="270"/>
      <c r="M785" s="270"/>
      <c r="N785" s="270"/>
      <c r="O785" s="270"/>
      <c r="P785" s="270"/>
      <c r="Q785" s="270"/>
      <c r="R785" s="270"/>
      <c r="S785" s="270"/>
      <c r="T785" s="270"/>
      <c r="U785" s="270"/>
      <c r="V785" s="270"/>
      <c r="W785" s="270"/>
      <c r="X785" s="270"/>
      <c r="Y785" s="270"/>
      <c r="Z785" s="270"/>
    </row>
    <row r="786" ht="15.75" customHeight="1">
      <c r="A786" s="270"/>
      <c r="B786" s="270"/>
      <c r="C786" s="270"/>
      <c r="D786" s="270"/>
      <c r="E786" s="270"/>
      <c r="F786" s="270"/>
      <c r="G786" s="270"/>
      <c r="H786" s="270"/>
      <c r="I786" s="270"/>
      <c r="J786" s="270"/>
      <c r="K786" s="270"/>
      <c r="L786" s="270"/>
      <c r="M786" s="270"/>
      <c r="N786" s="270"/>
      <c r="O786" s="270"/>
      <c r="P786" s="270"/>
      <c r="Q786" s="270"/>
      <c r="R786" s="270"/>
      <c r="S786" s="270"/>
      <c r="T786" s="270"/>
      <c r="U786" s="270"/>
      <c r="V786" s="270"/>
      <c r="W786" s="270"/>
      <c r="X786" s="270"/>
      <c r="Y786" s="270"/>
      <c r="Z786" s="270"/>
    </row>
    <row r="787" ht="15.75" customHeight="1">
      <c r="A787" s="270"/>
      <c r="B787" s="270"/>
      <c r="C787" s="270"/>
      <c r="D787" s="270"/>
      <c r="E787" s="270"/>
      <c r="F787" s="270"/>
      <c r="G787" s="270"/>
      <c r="H787" s="270"/>
      <c r="I787" s="270"/>
      <c r="J787" s="270"/>
      <c r="K787" s="270"/>
      <c r="L787" s="270"/>
      <c r="M787" s="270"/>
      <c r="N787" s="270"/>
      <c r="O787" s="270"/>
      <c r="P787" s="270"/>
      <c r="Q787" s="270"/>
      <c r="R787" s="270"/>
      <c r="S787" s="270"/>
      <c r="T787" s="270"/>
      <c r="U787" s="270"/>
      <c r="V787" s="270"/>
      <c r="W787" s="270"/>
      <c r="X787" s="270"/>
      <c r="Y787" s="270"/>
      <c r="Z787" s="270"/>
    </row>
    <row r="788" ht="15.75" customHeight="1">
      <c r="A788" s="270"/>
      <c r="B788" s="270"/>
      <c r="C788" s="270"/>
      <c r="D788" s="270"/>
      <c r="E788" s="270"/>
      <c r="F788" s="270"/>
      <c r="G788" s="270"/>
      <c r="H788" s="270"/>
      <c r="I788" s="270"/>
      <c r="J788" s="270"/>
      <c r="K788" s="270"/>
      <c r="L788" s="270"/>
      <c r="M788" s="270"/>
      <c r="N788" s="270"/>
      <c r="O788" s="270"/>
      <c r="P788" s="270"/>
      <c r="Q788" s="270"/>
      <c r="R788" s="270"/>
      <c r="S788" s="270"/>
      <c r="T788" s="270"/>
      <c r="U788" s="270"/>
      <c r="V788" s="270"/>
      <c r="W788" s="270"/>
      <c r="X788" s="270"/>
      <c r="Y788" s="270"/>
      <c r="Z788" s="270"/>
    </row>
    <row r="789" ht="15.75" customHeight="1">
      <c r="A789" s="270"/>
      <c r="B789" s="270"/>
      <c r="C789" s="270"/>
      <c r="D789" s="270"/>
      <c r="E789" s="270"/>
      <c r="F789" s="270"/>
      <c r="G789" s="270"/>
      <c r="H789" s="270"/>
      <c r="I789" s="270"/>
      <c r="J789" s="270"/>
      <c r="K789" s="270"/>
      <c r="L789" s="270"/>
      <c r="M789" s="270"/>
      <c r="N789" s="270"/>
      <c r="O789" s="270"/>
      <c r="P789" s="270"/>
      <c r="Q789" s="270"/>
      <c r="R789" s="270"/>
      <c r="S789" s="270"/>
      <c r="T789" s="270"/>
      <c r="U789" s="270"/>
      <c r="V789" s="270"/>
      <c r="W789" s="270"/>
      <c r="X789" s="270"/>
      <c r="Y789" s="270"/>
      <c r="Z789" s="270"/>
    </row>
    <row r="790" ht="15.75" customHeight="1">
      <c r="A790" s="270"/>
      <c r="B790" s="270"/>
      <c r="C790" s="270"/>
      <c r="D790" s="270"/>
      <c r="E790" s="270"/>
      <c r="F790" s="270"/>
      <c r="G790" s="270"/>
      <c r="H790" s="270"/>
      <c r="I790" s="270"/>
      <c r="J790" s="270"/>
      <c r="K790" s="270"/>
      <c r="L790" s="270"/>
      <c r="M790" s="270"/>
      <c r="N790" s="270"/>
      <c r="O790" s="270"/>
      <c r="P790" s="270"/>
      <c r="Q790" s="270"/>
      <c r="R790" s="270"/>
      <c r="S790" s="270"/>
      <c r="T790" s="270"/>
      <c r="U790" s="270"/>
      <c r="V790" s="270"/>
      <c r="W790" s="270"/>
      <c r="X790" s="270"/>
      <c r="Y790" s="270"/>
      <c r="Z790" s="270"/>
    </row>
    <row r="791" ht="15.75" customHeight="1">
      <c r="A791" s="270"/>
      <c r="B791" s="270"/>
      <c r="C791" s="270"/>
      <c r="D791" s="270"/>
      <c r="E791" s="270"/>
      <c r="F791" s="270"/>
      <c r="G791" s="270"/>
      <c r="H791" s="270"/>
      <c r="I791" s="270"/>
      <c r="J791" s="270"/>
      <c r="K791" s="270"/>
      <c r="L791" s="270"/>
      <c r="M791" s="270"/>
      <c r="N791" s="270"/>
      <c r="O791" s="270"/>
      <c r="P791" s="270"/>
      <c r="Q791" s="270"/>
      <c r="R791" s="270"/>
      <c r="S791" s="270"/>
      <c r="T791" s="270"/>
      <c r="U791" s="270"/>
      <c r="V791" s="270"/>
      <c r="W791" s="270"/>
      <c r="X791" s="270"/>
      <c r="Y791" s="270"/>
      <c r="Z791" s="270"/>
    </row>
    <row r="792" ht="15.75" customHeight="1">
      <c r="A792" s="270"/>
      <c r="B792" s="270"/>
      <c r="C792" s="270"/>
      <c r="D792" s="270"/>
      <c r="E792" s="270"/>
      <c r="F792" s="270"/>
      <c r="G792" s="270"/>
      <c r="H792" s="270"/>
      <c r="I792" s="270"/>
      <c r="J792" s="270"/>
      <c r="K792" s="270"/>
      <c r="L792" s="270"/>
      <c r="M792" s="270"/>
      <c r="N792" s="270"/>
      <c r="O792" s="270"/>
      <c r="P792" s="270"/>
      <c r="Q792" s="270"/>
      <c r="R792" s="270"/>
      <c r="S792" s="270"/>
      <c r="T792" s="270"/>
      <c r="U792" s="270"/>
      <c r="V792" s="270"/>
      <c r="W792" s="270"/>
      <c r="X792" s="270"/>
      <c r="Y792" s="270"/>
      <c r="Z792" s="270"/>
    </row>
    <row r="793" ht="15.75" customHeight="1">
      <c r="A793" s="270"/>
      <c r="B793" s="270"/>
      <c r="C793" s="270"/>
      <c r="D793" s="270"/>
      <c r="E793" s="270"/>
      <c r="F793" s="270"/>
      <c r="G793" s="270"/>
      <c r="H793" s="270"/>
      <c r="I793" s="270"/>
      <c r="J793" s="270"/>
      <c r="K793" s="270"/>
      <c r="L793" s="270"/>
      <c r="M793" s="270"/>
      <c r="N793" s="270"/>
      <c r="O793" s="270"/>
      <c r="P793" s="270"/>
      <c r="Q793" s="270"/>
      <c r="R793" s="270"/>
      <c r="S793" s="270"/>
      <c r="T793" s="270"/>
      <c r="U793" s="270"/>
      <c r="V793" s="270"/>
      <c r="W793" s="270"/>
      <c r="X793" s="270"/>
      <c r="Y793" s="270"/>
      <c r="Z793" s="270"/>
    </row>
    <row r="794" ht="15.75" customHeight="1">
      <c r="A794" s="270"/>
      <c r="B794" s="270"/>
      <c r="C794" s="270"/>
      <c r="D794" s="270"/>
      <c r="E794" s="270"/>
      <c r="F794" s="270"/>
      <c r="G794" s="270"/>
      <c r="H794" s="270"/>
      <c r="I794" s="270"/>
      <c r="J794" s="270"/>
      <c r="K794" s="270"/>
      <c r="L794" s="270"/>
      <c r="M794" s="270"/>
      <c r="N794" s="270"/>
      <c r="O794" s="270"/>
      <c r="P794" s="270"/>
      <c r="Q794" s="270"/>
      <c r="R794" s="270"/>
      <c r="S794" s="270"/>
      <c r="T794" s="270"/>
      <c r="U794" s="270"/>
      <c r="V794" s="270"/>
      <c r="W794" s="270"/>
      <c r="X794" s="270"/>
      <c r="Y794" s="270"/>
      <c r="Z794" s="270"/>
    </row>
    <row r="795" ht="15.75" customHeight="1">
      <c r="A795" s="270"/>
      <c r="B795" s="270"/>
      <c r="C795" s="270"/>
      <c r="D795" s="270"/>
      <c r="E795" s="270"/>
      <c r="F795" s="270"/>
      <c r="G795" s="270"/>
      <c r="H795" s="270"/>
      <c r="I795" s="270"/>
      <c r="J795" s="270"/>
      <c r="K795" s="270"/>
      <c r="L795" s="270"/>
      <c r="M795" s="270"/>
      <c r="N795" s="270"/>
      <c r="O795" s="270"/>
      <c r="P795" s="270"/>
      <c r="Q795" s="270"/>
      <c r="R795" s="270"/>
      <c r="S795" s="270"/>
      <c r="T795" s="270"/>
      <c r="U795" s="270"/>
      <c r="V795" s="270"/>
      <c r="W795" s="270"/>
      <c r="X795" s="270"/>
      <c r="Y795" s="270"/>
      <c r="Z795" s="270"/>
    </row>
    <row r="796" ht="15.75" customHeight="1">
      <c r="A796" s="270"/>
      <c r="B796" s="270"/>
      <c r="C796" s="270"/>
      <c r="D796" s="270"/>
      <c r="E796" s="270"/>
      <c r="F796" s="270"/>
      <c r="G796" s="270"/>
      <c r="H796" s="270"/>
      <c r="I796" s="270"/>
      <c r="J796" s="270"/>
      <c r="K796" s="270"/>
      <c r="L796" s="270"/>
      <c r="M796" s="270"/>
      <c r="N796" s="270"/>
      <c r="O796" s="270"/>
      <c r="P796" s="270"/>
      <c r="Q796" s="270"/>
      <c r="R796" s="270"/>
      <c r="S796" s="270"/>
      <c r="T796" s="270"/>
      <c r="U796" s="270"/>
      <c r="V796" s="270"/>
      <c r="W796" s="270"/>
      <c r="X796" s="270"/>
      <c r="Y796" s="270"/>
      <c r="Z796" s="270"/>
    </row>
    <row r="797" ht="15.75" customHeight="1">
      <c r="A797" s="270"/>
      <c r="B797" s="270"/>
      <c r="C797" s="270"/>
      <c r="D797" s="270"/>
      <c r="E797" s="270"/>
      <c r="F797" s="270"/>
      <c r="G797" s="270"/>
      <c r="H797" s="270"/>
      <c r="I797" s="270"/>
      <c r="J797" s="270"/>
      <c r="K797" s="270"/>
      <c r="L797" s="270"/>
      <c r="M797" s="270"/>
      <c r="N797" s="270"/>
      <c r="O797" s="270"/>
      <c r="P797" s="270"/>
      <c r="Q797" s="270"/>
      <c r="R797" s="270"/>
      <c r="S797" s="270"/>
      <c r="T797" s="270"/>
      <c r="U797" s="270"/>
      <c r="V797" s="270"/>
      <c r="W797" s="270"/>
      <c r="X797" s="270"/>
      <c r="Y797" s="270"/>
      <c r="Z797" s="270"/>
    </row>
    <row r="798" ht="15.75" customHeight="1">
      <c r="A798" s="270"/>
      <c r="B798" s="270"/>
      <c r="C798" s="270"/>
      <c r="D798" s="270"/>
      <c r="E798" s="270"/>
      <c r="F798" s="270"/>
      <c r="G798" s="270"/>
      <c r="H798" s="270"/>
      <c r="I798" s="270"/>
      <c r="J798" s="270"/>
      <c r="K798" s="270"/>
      <c r="L798" s="270"/>
      <c r="M798" s="270"/>
      <c r="N798" s="270"/>
      <c r="O798" s="270"/>
      <c r="P798" s="270"/>
      <c r="Q798" s="270"/>
      <c r="R798" s="270"/>
      <c r="S798" s="270"/>
      <c r="T798" s="270"/>
      <c r="U798" s="270"/>
      <c r="V798" s="270"/>
      <c r="W798" s="270"/>
      <c r="X798" s="270"/>
      <c r="Y798" s="270"/>
      <c r="Z798" s="270"/>
    </row>
    <row r="799" ht="15.75" customHeight="1">
      <c r="A799" s="270"/>
      <c r="B799" s="270"/>
      <c r="C799" s="270"/>
      <c r="D799" s="270"/>
      <c r="E799" s="270"/>
      <c r="F799" s="270"/>
      <c r="G799" s="270"/>
      <c r="H799" s="270"/>
      <c r="I799" s="270"/>
      <c r="J799" s="270"/>
      <c r="K799" s="270"/>
      <c r="L799" s="270"/>
      <c r="M799" s="270"/>
      <c r="N799" s="270"/>
      <c r="O799" s="270"/>
      <c r="P799" s="270"/>
      <c r="Q799" s="270"/>
      <c r="R799" s="270"/>
      <c r="S799" s="270"/>
      <c r="T799" s="270"/>
      <c r="U799" s="270"/>
      <c r="V799" s="270"/>
      <c r="W799" s="270"/>
      <c r="X799" s="270"/>
      <c r="Y799" s="270"/>
      <c r="Z799" s="270"/>
    </row>
    <row r="800" ht="15.75" customHeight="1">
      <c r="A800" s="270"/>
      <c r="B800" s="270"/>
      <c r="C800" s="270"/>
      <c r="D800" s="270"/>
      <c r="E800" s="270"/>
      <c r="F800" s="270"/>
      <c r="G800" s="270"/>
      <c r="H800" s="270"/>
      <c r="I800" s="270"/>
      <c r="J800" s="270"/>
      <c r="K800" s="270"/>
      <c r="L800" s="270"/>
      <c r="M800" s="270"/>
      <c r="N800" s="270"/>
      <c r="O800" s="270"/>
      <c r="P800" s="270"/>
      <c r="Q800" s="270"/>
      <c r="R800" s="270"/>
      <c r="S800" s="270"/>
      <c r="T800" s="270"/>
      <c r="U800" s="270"/>
      <c r="V800" s="270"/>
      <c r="W800" s="270"/>
      <c r="X800" s="270"/>
      <c r="Y800" s="270"/>
      <c r="Z800" s="270"/>
    </row>
    <row r="801" ht="15.75" customHeight="1">
      <c r="A801" s="270"/>
      <c r="B801" s="270"/>
      <c r="C801" s="270"/>
      <c r="D801" s="270"/>
      <c r="E801" s="270"/>
      <c r="F801" s="270"/>
      <c r="G801" s="270"/>
      <c r="H801" s="270"/>
      <c r="I801" s="270"/>
      <c r="J801" s="270"/>
      <c r="K801" s="270"/>
      <c r="L801" s="270"/>
      <c r="M801" s="270"/>
      <c r="N801" s="270"/>
      <c r="O801" s="270"/>
      <c r="P801" s="270"/>
      <c r="Q801" s="270"/>
      <c r="R801" s="270"/>
      <c r="S801" s="270"/>
      <c r="T801" s="270"/>
      <c r="U801" s="270"/>
      <c r="V801" s="270"/>
      <c r="W801" s="270"/>
      <c r="X801" s="270"/>
      <c r="Y801" s="270"/>
      <c r="Z801" s="270"/>
    </row>
    <row r="802" ht="15.75" customHeight="1">
      <c r="A802" s="270"/>
      <c r="B802" s="270"/>
      <c r="C802" s="270"/>
      <c r="D802" s="270"/>
      <c r="E802" s="270"/>
      <c r="F802" s="270"/>
      <c r="G802" s="270"/>
      <c r="H802" s="270"/>
      <c r="I802" s="270"/>
      <c r="J802" s="270"/>
      <c r="K802" s="270"/>
      <c r="L802" s="270"/>
      <c r="M802" s="270"/>
      <c r="N802" s="270"/>
      <c r="O802" s="270"/>
      <c r="P802" s="270"/>
      <c r="Q802" s="270"/>
      <c r="R802" s="270"/>
      <c r="S802" s="270"/>
      <c r="T802" s="270"/>
      <c r="U802" s="270"/>
      <c r="V802" s="270"/>
      <c r="W802" s="270"/>
      <c r="X802" s="270"/>
      <c r="Y802" s="270"/>
      <c r="Z802" s="270"/>
    </row>
    <row r="803" ht="15.75" customHeight="1">
      <c r="A803" s="270"/>
      <c r="B803" s="270"/>
      <c r="C803" s="270"/>
      <c r="D803" s="270"/>
      <c r="E803" s="270"/>
      <c r="F803" s="270"/>
      <c r="G803" s="270"/>
      <c r="H803" s="270"/>
      <c r="I803" s="270"/>
      <c r="J803" s="270"/>
      <c r="K803" s="270"/>
      <c r="L803" s="270"/>
      <c r="M803" s="270"/>
      <c r="N803" s="270"/>
      <c r="O803" s="270"/>
      <c r="P803" s="270"/>
      <c r="Q803" s="270"/>
      <c r="R803" s="270"/>
      <c r="S803" s="270"/>
      <c r="T803" s="270"/>
      <c r="U803" s="270"/>
      <c r="V803" s="270"/>
      <c r="W803" s="270"/>
      <c r="X803" s="270"/>
      <c r="Y803" s="270"/>
      <c r="Z803" s="270"/>
    </row>
    <row r="804" ht="15.75" customHeight="1">
      <c r="A804" s="270"/>
      <c r="B804" s="270"/>
      <c r="C804" s="270"/>
      <c r="D804" s="270"/>
      <c r="E804" s="270"/>
      <c r="F804" s="270"/>
      <c r="G804" s="270"/>
      <c r="H804" s="270"/>
      <c r="I804" s="270"/>
      <c r="J804" s="270"/>
      <c r="K804" s="270"/>
      <c r="L804" s="270"/>
      <c r="M804" s="270"/>
      <c r="N804" s="270"/>
      <c r="O804" s="270"/>
      <c r="P804" s="270"/>
      <c r="Q804" s="270"/>
      <c r="R804" s="270"/>
      <c r="S804" s="270"/>
      <c r="T804" s="270"/>
      <c r="U804" s="270"/>
      <c r="V804" s="270"/>
      <c r="W804" s="270"/>
      <c r="X804" s="270"/>
      <c r="Y804" s="270"/>
      <c r="Z804" s="270"/>
    </row>
    <row r="805" ht="15.75" customHeight="1">
      <c r="A805" s="270"/>
      <c r="B805" s="270"/>
      <c r="C805" s="270"/>
      <c r="D805" s="270"/>
      <c r="E805" s="270"/>
      <c r="F805" s="270"/>
      <c r="G805" s="270"/>
      <c r="H805" s="270"/>
      <c r="I805" s="270"/>
      <c r="J805" s="270"/>
      <c r="K805" s="270"/>
      <c r="L805" s="270"/>
      <c r="M805" s="270"/>
      <c r="N805" s="270"/>
      <c r="O805" s="270"/>
      <c r="P805" s="270"/>
      <c r="Q805" s="270"/>
      <c r="R805" s="270"/>
      <c r="S805" s="270"/>
      <c r="T805" s="270"/>
      <c r="U805" s="270"/>
      <c r="V805" s="270"/>
      <c r="W805" s="270"/>
      <c r="X805" s="270"/>
      <c r="Y805" s="270"/>
      <c r="Z805" s="270"/>
    </row>
    <row r="806" ht="15.75" customHeight="1">
      <c r="A806" s="270"/>
      <c r="B806" s="270"/>
      <c r="C806" s="270"/>
      <c r="D806" s="270"/>
      <c r="E806" s="270"/>
      <c r="F806" s="270"/>
      <c r="G806" s="270"/>
      <c r="H806" s="270"/>
      <c r="I806" s="270"/>
      <c r="J806" s="270"/>
      <c r="K806" s="270"/>
      <c r="L806" s="270"/>
      <c r="M806" s="270"/>
      <c r="N806" s="270"/>
      <c r="O806" s="270"/>
      <c r="P806" s="270"/>
      <c r="Q806" s="270"/>
      <c r="R806" s="270"/>
      <c r="S806" s="270"/>
      <c r="T806" s="270"/>
      <c r="U806" s="270"/>
      <c r="V806" s="270"/>
      <c r="W806" s="270"/>
      <c r="X806" s="270"/>
      <c r="Y806" s="270"/>
      <c r="Z806" s="270"/>
    </row>
    <row r="807" ht="15.75" customHeight="1">
      <c r="A807" s="270"/>
      <c r="B807" s="270"/>
      <c r="C807" s="270"/>
      <c r="D807" s="270"/>
      <c r="E807" s="270"/>
      <c r="F807" s="270"/>
      <c r="G807" s="270"/>
      <c r="H807" s="270"/>
      <c r="I807" s="270"/>
      <c r="J807" s="270"/>
      <c r="K807" s="270"/>
      <c r="L807" s="270"/>
      <c r="M807" s="270"/>
      <c r="N807" s="270"/>
      <c r="O807" s="270"/>
      <c r="P807" s="270"/>
      <c r="Q807" s="270"/>
      <c r="R807" s="270"/>
      <c r="S807" s="270"/>
      <c r="T807" s="270"/>
      <c r="U807" s="270"/>
      <c r="V807" s="270"/>
      <c r="W807" s="270"/>
      <c r="X807" s="270"/>
      <c r="Y807" s="270"/>
      <c r="Z807" s="270"/>
    </row>
    <row r="808" ht="15.75" customHeight="1">
      <c r="A808" s="270"/>
      <c r="B808" s="270"/>
      <c r="C808" s="270"/>
      <c r="D808" s="270"/>
      <c r="E808" s="270"/>
      <c r="F808" s="270"/>
      <c r="G808" s="270"/>
      <c r="H808" s="270"/>
      <c r="I808" s="270"/>
      <c r="J808" s="270"/>
      <c r="K808" s="270"/>
      <c r="L808" s="270"/>
      <c r="M808" s="270"/>
      <c r="N808" s="270"/>
      <c r="O808" s="270"/>
      <c r="P808" s="270"/>
      <c r="Q808" s="270"/>
      <c r="R808" s="270"/>
      <c r="S808" s="270"/>
      <c r="T808" s="270"/>
      <c r="U808" s="270"/>
      <c r="V808" s="270"/>
      <c r="W808" s="270"/>
      <c r="X808" s="270"/>
      <c r="Y808" s="270"/>
      <c r="Z808" s="270"/>
    </row>
    <row r="809" ht="15.75" customHeight="1">
      <c r="A809" s="270"/>
      <c r="B809" s="270"/>
      <c r="C809" s="270"/>
      <c r="D809" s="270"/>
      <c r="E809" s="270"/>
      <c r="F809" s="270"/>
      <c r="G809" s="270"/>
      <c r="H809" s="270"/>
      <c r="I809" s="270"/>
      <c r="J809" s="270"/>
      <c r="K809" s="270"/>
      <c r="L809" s="270"/>
      <c r="M809" s="270"/>
      <c r="N809" s="270"/>
      <c r="O809" s="270"/>
      <c r="P809" s="270"/>
      <c r="Q809" s="270"/>
      <c r="R809" s="270"/>
      <c r="S809" s="270"/>
      <c r="T809" s="270"/>
      <c r="U809" s="270"/>
      <c r="V809" s="270"/>
      <c r="W809" s="270"/>
      <c r="X809" s="270"/>
      <c r="Y809" s="270"/>
      <c r="Z809" s="270"/>
    </row>
    <row r="810" ht="15.75" customHeight="1">
      <c r="A810" s="270"/>
      <c r="B810" s="270"/>
      <c r="C810" s="270"/>
      <c r="D810" s="270"/>
      <c r="E810" s="270"/>
      <c r="F810" s="270"/>
      <c r="G810" s="270"/>
      <c r="H810" s="270"/>
      <c r="I810" s="270"/>
      <c r="J810" s="270"/>
      <c r="K810" s="270"/>
      <c r="L810" s="270"/>
      <c r="M810" s="270"/>
      <c r="N810" s="270"/>
      <c r="O810" s="270"/>
      <c r="P810" s="270"/>
      <c r="Q810" s="270"/>
      <c r="R810" s="270"/>
      <c r="S810" s="270"/>
      <c r="T810" s="270"/>
      <c r="U810" s="270"/>
      <c r="V810" s="270"/>
      <c r="W810" s="270"/>
      <c r="X810" s="270"/>
      <c r="Y810" s="270"/>
      <c r="Z810" s="270"/>
    </row>
    <row r="811" ht="15.75" customHeight="1">
      <c r="A811" s="270"/>
      <c r="B811" s="270"/>
      <c r="C811" s="270"/>
      <c r="D811" s="270"/>
      <c r="E811" s="270"/>
      <c r="F811" s="270"/>
      <c r="G811" s="270"/>
      <c r="H811" s="270"/>
      <c r="I811" s="270"/>
      <c r="J811" s="270"/>
      <c r="K811" s="270"/>
      <c r="L811" s="270"/>
      <c r="M811" s="270"/>
      <c r="N811" s="270"/>
      <c r="O811" s="270"/>
      <c r="P811" s="270"/>
      <c r="Q811" s="270"/>
      <c r="R811" s="270"/>
      <c r="S811" s="270"/>
      <c r="T811" s="270"/>
      <c r="U811" s="270"/>
      <c r="V811" s="270"/>
      <c r="W811" s="270"/>
      <c r="X811" s="270"/>
      <c r="Y811" s="270"/>
      <c r="Z811" s="270"/>
    </row>
    <row r="812" ht="15.75" customHeight="1">
      <c r="A812" s="270"/>
      <c r="B812" s="270"/>
      <c r="C812" s="270"/>
      <c r="D812" s="270"/>
      <c r="E812" s="270"/>
      <c r="F812" s="270"/>
      <c r="G812" s="270"/>
      <c r="H812" s="270"/>
      <c r="I812" s="270"/>
      <c r="J812" s="270"/>
      <c r="K812" s="270"/>
      <c r="L812" s="270"/>
      <c r="M812" s="270"/>
      <c r="N812" s="270"/>
      <c r="O812" s="270"/>
      <c r="P812" s="270"/>
      <c r="Q812" s="270"/>
      <c r="R812" s="270"/>
      <c r="S812" s="270"/>
      <c r="T812" s="270"/>
      <c r="U812" s="270"/>
      <c r="V812" s="270"/>
      <c r="W812" s="270"/>
      <c r="X812" s="270"/>
      <c r="Y812" s="270"/>
      <c r="Z812" s="270"/>
    </row>
    <row r="813" ht="15.75" customHeight="1">
      <c r="A813" s="270"/>
      <c r="B813" s="270"/>
      <c r="C813" s="270"/>
      <c r="D813" s="270"/>
      <c r="E813" s="270"/>
      <c r="F813" s="270"/>
      <c r="G813" s="270"/>
      <c r="H813" s="270"/>
      <c r="I813" s="270"/>
      <c r="J813" s="270"/>
      <c r="K813" s="270"/>
      <c r="L813" s="270"/>
      <c r="M813" s="270"/>
      <c r="N813" s="270"/>
      <c r="O813" s="270"/>
      <c r="P813" s="270"/>
      <c r="Q813" s="270"/>
      <c r="R813" s="270"/>
      <c r="S813" s="270"/>
      <c r="T813" s="270"/>
      <c r="U813" s="270"/>
      <c r="V813" s="270"/>
      <c r="W813" s="270"/>
      <c r="X813" s="270"/>
      <c r="Y813" s="270"/>
      <c r="Z813" s="270"/>
    </row>
    <row r="814" ht="15.75" customHeight="1">
      <c r="A814" s="270"/>
      <c r="B814" s="270"/>
      <c r="C814" s="270"/>
      <c r="D814" s="270"/>
      <c r="E814" s="270"/>
      <c r="F814" s="270"/>
      <c r="G814" s="270"/>
      <c r="H814" s="270"/>
      <c r="I814" s="270"/>
      <c r="J814" s="270"/>
      <c r="K814" s="270"/>
      <c r="L814" s="270"/>
      <c r="M814" s="270"/>
      <c r="N814" s="270"/>
      <c r="O814" s="270"/>
      <c r="P814" s="270"/>
      <c r="Q814" s="270"/>
      <c r="R814" s="270"/>
      <c r="S814" s="270"/>
      <c r="T814" s="270"/>
      <c r="U814" s="270"/>
      <c r="V814" s="270"/>
      <c r="W814" s="270"/>
      <c r="X814" s="270"/>
      <c r="Y814" s="270"/>
      <c r="Z814" s="270"/>
    </row>
    <row r="815" ht="15.75" customHeight="1">
      <c r="A815" s="270"/>
      <c r="B815" s="270"/>
      <c r="C815" s="270"/>
      <c r="D815" s="270"/>
      <c r="E815" s="270"/>
      <c r="F815" s="270"/>
      <c r="G815" s="270"/>
      <c r="H815" s="270"/>
      <c r="I815" s="270"/>
      <c r="J815" s="270"/>
      <c r="K815" s="270"/>
      <c r="L815" s="270"/>
      <c r="M815" s="270"/>
      <c r="N815" s="270"/>
      <c r="O815" s="270"/>
      <c r="P815" s="270"/>
      <c r="Q815" s="270"/>
      <c r="R815" s="270"/>
      <c r="S815" s="270"/>
      <c r="T815" s="270"/>
      <c r="U815" s="270"/>
      <c r="V815" s="270"/>
      <c r="W815" s="270"/>
      <c r="X815" s="270"/>
      <c r="Y815" s="270"/>
      <c r="Z815" s="270"/>
    </row>
    <row r="816" ht="15.75" customHeight="1">
      <c r="A816" s="270"/>
      <c r="B816" s="270"/>
      <c r="C816" s="270"/>
      <c r="D816" s="270"/>
      <c r="E816" s="270"/>
      <c r="F816" s="270"/>
      <c r="G816" s="270"/>
      <c r="H816" s="270"/>
      <c r="I816" s="270"/>
      <c r="J816" s="270"/>
      <c r="K816" s="270"/>
      <c r="L816" s="270"/>
      <c r="M816" s="270"/>
      <c r="N816" s="270"/>
      <c r="O816" s="270"/>
      <c r="P816" s="270"/>
      <c r="Q816" s="270"/>
      <c r="R816" s="270"/>
      <c r="S816" s="270"/>
      <c r="T816" s="270"/>
      <c r="U816" s="270"/>
      <c r="V816" s="270"/>
      <c r="W816" s="270"/>
      <c r="X816" s="270"/>
      <c r="Y816" s="270"/>
      <c r="Z816" s="270"/>
    </row>
    <row r="817" ht="15.75" customHeight="1">
      <c r="A817" s="270"/>
      <c r="B817" s="270"/>
      <c r="C817" s="270"/>
      <c r="D817" s="270"/>
      <c r="E817" s="270"/>
      <c r="F817" s="270"/>
      <c r="G817" s="270"/>
      <c r="H817" s="270"/>
      <c r="I817" s="270"/>
      <c r="J817" s="270"/>
      <c r="K817" s="270"/>
      <c r="L817" s="270"/>
      <c r="M817" s="270"/>
      <c r="N817" s="270"/>
      <c r="O817" s="270"/>
      <c r="P817" s="270"/>
      <c r="Q817" s="270"/>
      <c r="R817" s="270"/>
      <c r="S817" s="270"/>
      <c r="T817" s="270"/>
      <c r="U817" s="270"/>
      <c r="V817" s="270"/>
      <c r="W817" s="270"/>
      <c r="X817" s="270"/>
      <c r="Y817" s="270"/>
      <c r="Z817" s="270"/>
    </row>
    <row r="818" ht="15.75" customHeight="1">
      <c r="A818" s="270"/>
      <c r="B818" s="270"/>
      <c r="C818" s="270"/>
      <c r="D818" s="270"/>
      <c r="E818" s="270"/>
      <c r="F818" s="270"/>
      <c r="G818" s="270"/>
      <c r="H818" s="270"/>
      <c r="I818" s="270"/>
      <c r="J818" s="270"/>
      <c r="K818" s="270"/>
      <c r="L818" s="270"/>
      <c r="M818" s="270"/>
      <c r="N818" s="270"/>
      <c r="O818" s="270"/>
      <c r="P818" s="270"/>
      <c r="Q818" s="270"/>
      <c r="R818" s="270"/>
      <c r="S818" s="270"/>
      <c r="T818" s="270"/>
      <c r="U818" s="270"/>
      <c r="V818" s="270"/>
      <c r="W818" s="270"/>
      <c r="X818" s="270"/>
      <c r="Y818" s="270"/>
      <c r="Z818" s="270"/>
    </row>
    <row r="819" ht="15.75" customHeight="1">
      <c r="A819" s="270"/>
      <c r="B819" s="270"/>
      <c r="C819" s="270"/>
      <c r="D819" s="270"/>
      <c r="E819" s="270"/>
      <c r="F819" s="270"/>
      <c r="G819" s="270"/>
      <c r="H819" s="270"/>
      <c r="I819" s="270"/>
      <c r="J819" s="270"/>
      <c r="K819" s="270"/>
      <c r="L819" s="270"/>
      <c r="M819" s="270"/>
      <c r="N819" s="270"/>
      <c r="O819" s="270"/>
      <c r="P819" s="270"/>
      <c r="Q819" s="270"/>
      <c r="R819" s="270"/>
      <c r="S819" s="270"/>
      <c r="T819" s="270"/>
      <c r="U819" s="270"/>
      <c r="V819" s="270"/>
      <c r="W819" s="270"/>
      <c r="X819" s="270"/>
      <c r="Y819" s="270"/>
      <c r="Z819" s="270"/>
    </row>
    <row r="820" ht="15.75" customHeight="1">
      <c r="A820" s="270"/>
      <c r="B820" s="270"/>
      <c r="C820" s="270"/>
      <c r="D820" s="270"/>
      <c r="E820" s="270"/>
      <c r="F820" s="270"/>
      <c r="G820" s="270"/>
      <c r="H820" s="270"/>
      <c r="I820" s="270"/>
      <c r="J820" s="270"/>
      <c r="K820" s="270"/>
      <c r="L820" s="270"/>
      <c r="M820" s="270"/>
      <c r="N820" s="270"/>
      <c r="O820" s="270"/>
      <c r="P820" s="270"/>
      <c r="Q820" s="270"/>
      <c r="R820" s="270"/>
      <c r="S820" s="270"/>
      <c r="T820" s="270"/>
      <c r="U820" s="270"/>
      <c r="V820" s="270"/>
      <c r="W820" s="270"/>
      <c r="X820" s="270"/>
      <c r="Y820" s="270"/>
      <c r="Z820" s="270"/>
    </row>
    <row r="821" ht="15.75" customHeight="1">
      <c r="A821" s="270"/>
      <c r="B821" s="270"/>
      <c r="C821" s="270"/>
      <c r="D821" s="270"/>
      <c r="E821" s="270"/>
      <c r="F821" s="270"/>
      <c r="G821" s="270"/>
      <c r="H821" s="270"/>
      <c r="I821" s="270"/>
      <c r="J821" s="270"/>
      <c r="K821" s="270"/>
      <c r="L821" s="270"/>
      <c r="M821" s="270"/>
      <c r="N821" s="270"/>
      <c r="O821" s="270"/>
      <c r="P821" s="270"/>
      <c r="Q821" s="270"/>
      <c r="R821" s="270"/>
      <c r="S821" s="270"/>
      <c r="T821" s="270"/>
      <c r="U821" s="270"/>
      <c r="V821" s="270"/>
      <c r="W821" s="270"/>
      <c r="X821" s="270"/>
      <c r="Y821" s="270"/>
      <c r="Z821" s="270"/>
    </row>
    <row r="822" ht="15.75" customHeight="1">
      <c r="A822" s="270"/>
      <c r="B822" s="270"/>
      <c r="C822" s="270"/>
      <c r="D822" s="270"/>
      <c r="E822" s="270"/>
      <c r="F822" s="270"/>
      <c r="G822" s="270"/>
      <c r="H822" s="270"/>
      <c r="I822" s="270"/>
      <c r="J822" s="270"/>
      <c r="K822" s="270"/>
      <c r="L822" s="270"/>
      <c r="M822" s="270"/>
      <c r="N822" s="270"/>
      <c r="O822" s="270"/>
      <c r="P822" s="270"/>
      <c r="Q822" s="270"/>
      <c r="R822" s="270"/>
      <c r="S822" s="270"/>
      <c r="T822" s="270"/>
      <c r="U822" s="270"/>
      <c r="V822" s="270"/>
      <c r="W822" s="270"/>
      <c r="X822" s="270"/>
      <c r="Y822" s="270"/>
      <c r="Z822" s="270"/>
    </row>
    <row r="823" ht="15.75" customHeight="1">
      <c r="A823" s="270"/>
      <c r="B823" s="270"/>
      <c r="C823" s="270"/>
      <c r="D823" s="270"/>
      <c r="E823" s="270"/>
      <c r="F823" s="270"/>
      <c r="G823" s="270"/>
      <c r="H823" s="270"/>
      <c r="I823" s="270"/>
      <c r="J823" s="270"/>
      <c r="K823" s="270"/>
      <c r="L823" s="270"/>
      <c r="M823" s="270"/>
      <c r="N823" s="270"/>
      <c r="O823" s="270"/>
      <c r="P823" s="270"/>
      <c r="Q823" s="270"/>
      <c r="R823" s="270"/>
      <c r="S823" s="270"/>
      <c r="T823" s="270"/>
      <c r="U823" s="270"/>
      <c r="V823" s="270"/>
      <c r="W823" s="270"/>
      <c r="X823" s="270"/>
      <c r="Y823" s="270"/>
      <c r="Z823" s="270"/>
    </row>
    <row r="824" ht="15.75" customHeight="1">
      <c r="A824" s="270"/>
      <c r="B824" s="270"/>
      <c r="C824" s="270"/>
      <c r="D824" s="270"/>
      <c r="E824" s="270"/>
      <c r="F824" s="270"/>
      <c r="G824" s="270"/>
      <c r="H824" s="270"/>
      <c r="I824" s="270"/>
      <c r="J824" s="270"/>
      <c r="K824" s="270"/>
      <c r="L824" s="270"/>
      <c r="M824" s="270"/>
      <c r="N824" s="270"/>
      <c r="O824" s="270"/>
      <c r="P824" s="270"/>
      <c r="Q824" s="270"/>
      <c r="R824" s="270"/>
      <c r="S824" s="270"/>
      <c r="T824" s="270"/>
      <c r="U824" s="270"/>
      <c r="V824" s="270"/>
      <c r="W824" s="270"/>
      <c r="X824" s="270"/>
      <c r="Y824" s="270"/>
      <c r="Z824" s="270"/>
    </row>
    <row r="825" ht="15.75" customHeight="1">
      <c r="A825" s="270"/>
      <c r="B825" s="270"/>
      <c r="C825" s="270"/>
      <c r="D825" s="270"/>
      <c r="E825" s="270"/>
      <c r="F825" s="270"/>
      <c r="G825" s="270"/>
      <c r="H825" s="270"/>
      <c r="I825" s="270"/>
      <c r="J825" s="270"/>
      <c r="K825" s="270"/>
      <c r="L825" s="270"/>
      <c r="M825" s="270"/>
      <c r="N825" s="270"/>
      <c r="O825" s="270"/>
      <c r="P825" s="270"/>
      <c r="Q825" s="270"/>
      <c r="R825" s="270"/>
      <c r="S825" s="270"/>
      <c r="T825" s="270"/>
      <c r="U825" s="270"/>
      <c r="V825" s="270"/>
      <c r="W825" s="270"/>
      <c r="X825" s="270"/>
      <c r="Y825" s="270"/>
      <c r="Z825" s="270"/>
    </row>
    <row r="826" ht="15.75" customHeight="1">
      <c r="A826" s="270"/>
      <c r="B826" s="270"/>
      <c r="C826" s="270"/>
      <c r="D826" s="270"/>
      <c r="E826" s="270"/>
      <c r="F826" s="270"/>
      <c r="G826" s="270"/>
      <c r="H826" s="270"/>
      <c r="I826" s="270"/>
      <c r="J826" s="270"/>
      <c r="K826" s="270"/>
      <c r="L826" s="270"/>
      <c r="M826" s="270"/>
      <c r="N826" s="270"/>
      <c r="O826" s="270"/>
      <c r="P826" s="270"/>
      <c r="Q826" s="270"/>
      <c r="R826" s="270"/>
      <c r="S826" s="270"/>
      <c r="T826" s="270"/>
      <c r="U826" s="270"/>
      <c r="V826" s="270"/>
      <c r="W826" s="270"/>
      <c r="X826" s="270"/>
      <c r="Y826" s="270"/>
      <c r="Z826" s="270"/>
    </row>
    <row r="827" ht="15.75" customHeight="1">
      <c r="A827" s="270"/>
      <c r="B827" s="270"/>
      <c r="C827" s="270"/>
      <c r="D827" s="270"/>
      <c r="E827" s="270"/>
      <c r="F827" s="270"/>
      <c r="G827" s="270"/>
      <c r="H827" s="270"/>
      <c r="I827" s="270"/>
      <c r="J827" s="270"/>
      <c r="K827" s="270"/>
      <c r="L827" s="270"/>
      <c r="M827" s="270"/>
      <c r="N827" s="270"/>
      <c r="O827" s="270"/>
      <c r="P827" s="270"/>
      <c r="Q827" s="270"/>
      <c r="R827" s="270"/>
      <c r="S827" s="270"/>
      <c r="T827" s="270"/>
      <c r="U827" s="270"/>
      <c r="V827" s="270"/>
      <c r="W827" s="270"/>
      <c r="X827" s="270"/>
      <c r="Y827" s="270"/>
      <c r="Z827" s="270"/>
    </row>
    <row r="828" ht="15.75" customHeight="1">
      <c r="A828" s="270"/>
      <c r="B828" s="270"/>
      <c r="C828" s="270"/>
      <c r="D828" s="270"/>
      <c r="E828" s="270"/>
      <c r="F828" s="270"/>
      <c r="G828" s="270"/>
      <c r="H828" s="270"/>
      <c r="I828" s="270"/>
      <c r="J828" s="270"/>
      <c r="K828" s="270"/>
      <c r="L828" s="270"/>
      <c r="M828" s="270"/>
      <c r="N828" s="270"/>
      <c r="O828" s="270"/>
      <c r="P828" s="270"/>
      <c r="Q828" s="270"/>
      <c r="R828" s="270"/>
      <c r="S828" s="270"/>
      <c r="T828" s="270"/>
      <c r="U828" s="270"/>
      <c r="V828" s="270"/>
      <c r="W828" s="270"/>
      <c r="X828" s="270"/>
      <c r="Y828" s="270"/>
      <c r="Z828" s="270"/>
    </row>
    <row r="829" ht="15.75" customHeight="1">
      <c r="A829" s="270"/>
      <c r="B829" s="270"/>
      <c r="C829" s="270"/>
      <c r="D829" s="270"/>
      <c r="E829" s="270"/>
      <c r="F829" s="270"/>
      <c r="G829" s="270"/>
      <c r="H829" s="270"/>
      <c r="I829" s="270"/>
      <c r="J829" s="270"/>
      <c r="K829" s="270"/>
      <c r="L829" s="270"/>
      <c r="M829" s="270"/>
      <c r="N829" s="270"/>
      <c r="O829" s="270"/>
      <c r="P829" s="270"/>
      <c r="Q829" s="270"/>
      <c r="R829" s="270"/>
      <c r="S829" s="270"/>
      <c r="T829" s="270"/>
      <c r="U829" s="270"/>
      <c r="V829" s="270"/>
      <c r="W829" s="270"/>
      <c r="X829" s="270"/>
      <c r="Y829" s="270"/>
      <c r="Z829" s="270"/>
    </row>
    <row r="830" ht="15.75" customHeight="1">
      <c r="A830" s="270"/>
      <c r="B830" s="270"/>
      <c r="C830" s="270"/>
      <c r="D830" s="270"/>
      <c r="E830" s="270"/>
      <c r="F830" s="270"/>
      <c r="G830" s="270"/>
      <c r="H830" s="270"/>
      <c r="I830" s="270"/>
      <c r="J830" s="270"/>
      <c r="K830" s="270"/>
      <c r="L830" s="270"/>
      <c r="M830" s="270"/>
      <c r="N830" s="270"/>
      <c r="O830" s="270"/>
      <c r="P830" s="270"/>
      <c r="Q830" s="270"/>
      <c r="R830" s="270"/>
      <c r="S830" s="270"/>
      <c r="T830" s="270"/>
      <c r="U830" s="270"/>
      <c r="V830" s="270"/>
      <c r="W830" s="270"/>
      <c r="X830" s="270"/>
      <c r="Y830" s="270"/>
      <c r="Z830" s="270"/>
    </row>
    <row r="831" ht="15.75" customHeight="1">
      <c r="A831" s="270"/>
      <c r="B831" s="270"/>
      <c r="C831" s="270"/>
      <c r="D831" s="270"/>
      <c r="E831" s="270"/>
      <c r="F831" s="270"/>
      <c r="G831" s="270"/>
      <c r="H831" s="270"/>
      <c r="I831" s="270"/>
      <c r="J831" s="270"/>
      <c r="K831" s="270"/>
      <c r="L831" s="270"/>
      <c r="M831" s="270"/>
      <c r="N831" s="270"/>
      <c r="O831" s="270"/>
      <c r="P831" s="270"/>
      <c r="Q831" s="270"/>
      <c r="R831" s="270"/>
      <c r="S831" s="270"/>
      <c r="T831" s="270"/>
      <c r="U831" s="270"/>
      <c r="V831" s="270"/>
      <c r="W831" s="270"/>
      <c r="X831" s="270"/>
      <c r="Y831" s="270"/>
      <c r="Z831" s="270"/>
    </row>
    <row r="832" ht="15.75" customHeight="1">
      <c r="A832" s="270"/>
      <c r="B832" s="270"/>
      <c r="C832" s="270"/>
      <c r="D832" s="270"/>
      <c r="E832" s="270"/>
      <c r="F832" s="270"/>
      <c r="G832" s="270"/>
      <c r="H832" s="270"/>
      <c r="I832" s="270"/>
      <c r="J832" s="270"/>
      <c r="K832" s="270"/>
      <c r="L832" s="270"/>
      <c r="M832" s="270"/>
      <c r="N832" s="270"/>
      <c r="O832" s="270"/>
      <c r="P832" s="270"/>
      <c r="Q832" s="270"/>
      <c r="R832" s="270"/>
      <c r="S832" s="270"/>
      <c r="T832" s="270"/>
      <c r="U832" s="270"/>
      <c r="V832" s="270"/>
      <c r="W832" s="270"/>
      <c r="X832" s="270"/>
      <c r="Y832" s="270"/>
      <c r="Z832" s="270"/>
    </row>
    <row r="833" ht="15.75" customHeight="1">
      <c r="A833" s="270"/>
      <c r="B833" s="270"/>
      <c r="C833" s="270"/>
      <c r="D833" s="270"/>
      <c r="E833" s="270"/>
      <c r="F833" s="270"/>
      <c r="G833" s="270"/>
      <c r="H833" s="270"/>
      <c r="I833" s="270"/>
      <c r="J833" s="270"/>
      <c r="K833" s="270"/>
      <c r="L833" s="270"/>
      <c r="M833" s="270"/>
      <c r="N833" s="270"/>
      <c r="O833" s="270"/>
      <c r="P833" s="270"/>
      <c r="Q833" s="270"/>
      <c r="R833" s="270"/>
      <c r="S833" s="270"/>
      <c r="T833" s="270"/>
      <c r="U833" s="270"/>
      <c r="V833" s="270"/>
      <c r="W833" s="270"/>
      <c r="X833" s="270"/>
      <c r="Y833" s="270"/>
      <c r="Z833" s="270"/>
    </row>
    <row r="834" ht="15.75" customHeight="1">
      <c r="A834" s="270"/>
      <c r="B834" s="270"/>
      <c r="C834" s="270"/>
      <c r="D834" s="270"/>
      <c r="E834" s="270"/>
      <c r="F834" s="270"/>
      <c r="G834" s="270"/>
      <c r="H834" s="270"/>
      <c r="I834" s="270"/>
      <c r="J834" s="270"/>
      <c r="K834" s="270"/>
      <c r="L834" s="270"/>
      <c r="M834" s="270"/>
      <c r="N834" s="270"/>
      <c r="O834" s="270"/>
      <c r="P834" s="270"/>
      <c r="Q834" s="270"/>
      <c r="R834" s="270"/>
      <c r="S834" s="270"/>
      <c r="T834" s="270"/>
      <c r="U834" s="270"/>
      <c r="V834" s="270"/>
      <c r="W834" s="270"/>
      <c r="X834" s="270"/>
      <c r="Y834" s="270"/>
      <c r="Z834" s="270"/>
    </row>
    <row r="835" ht="15.75" customHeight="1">
      <c r="A835" s="270"/>
      <c r="B835" s="270"/>
      <c r="C835" s="270"/>
      <c r="D835" s="270"/>
      <c r="E835" s="270"/>
      <c r="F835" s="270"/>
      <c r="G835" s="270"/>
      <c r="H835" s="270"/>
      <c r="I835" s="270"/>
      <c r="J835" s="270"/>
      <c r="K835" s="270"/>
      <c r="L835" s="270"/>
      <c r="M835" s="270"/>
      <c r="N835" s="270"/>
      <c r="O835" s="270"/>
      <c r="P835" s="270"/>
      <c r="Q835" s="270"/>
      <c r="R835" s="270"/>
      <c r="S835" s="270"/>
      <c r="T835" s="270"/>
      <c r="U835" s="270"/>
      <c r="V835" s="270"/>
      <c r="W835" s="270"/>
      <c r="X835" s="270"/>
      <c r="Y835" s="270"/>
      <c r="Z835" s="270"/>
    </row>
    <row r="836" ht="15.75" customHeight="1">
      <c r="A836" s="270"/>
      <c r="B836" s="270"/>
      <c r="C836" s="270"/>
      <c r="D836" s="270"/>
      <c r="E836" s="270"/>
      <c r="F836" s="270"/>
      <c r="G836" s="270"/>
      <c r="H836" s="270"/>
      <c r="I836" s="270"/>
      <c r="J836" s="270"/>
      <c r="K836" s="270"/>
      <c r="L836" s="270"/>
      <c r="M836" s="270"/>
      <c r="N836" s="270"/>
      <c r="O836" s="270"/>
      <c r="P836" s="270"/>
      <c r="Q836" s="270"/>
      <c r="R836" s="270"/>
      <c r="S836" s="270"/>
      <c r="T836" s="270"/>
      <c r="U836" s="270"/>
      <c r="V836" s="270"/>
      <c r="W836" s="270"/>
      <c r="X836" s="270"/>
      <c r="Y836" s="270"/>
      <c r="Z836" s="270"/>
    </row>
    <row r="837" ht="15.75" customHeight="1">
      <c r="A837" s="270"/>
      <c r="B837" s="270"/>
      <c r="C837" s="270"/>
      <c r="D837" s="270"/>
      <c r="E837" s="270"/>
      <c r="F837" s="270"/>
      <c r="G837" s="270"/>
      <c r="H837" s="270"/>
      <c r="I837" s="270"/>
      <c r="J837" s="270"/>
      <c r="K837" s="270"/>
      <c r="L837" s="270"/>
      <c r="M837" s="270"/>
      <c r="N837" s="270"/>
      <c r="O837" s="270"/>
      <c r="P837" s="270"/>
      <c r="Q837" s="270"/>
      <c r="R837" s="270"/>
      <c r="S837" s="270"/>
      <c r="T837" s="270"/>
      <c r="U837" s="270"/>
      <c r="V837" s="270"/>
      <c r="W837" s="270"/>
      <c r="X837" s="270"/>
      <c r="Y837" s="270"/>
      <c r="Z837" s="270"/>
    </row>
    <row r="838" ht="15.75" customHeight="1">
      <c r="A838" s="270"/>
      <c r="B838" s="270"/>
      <c r="C838" s="270"/>
      <c r="D838" s="270"/>
      <c r="E838" s="270"/>
      <c r="F838" s="270"/>
      <c r="G838" s="270"/>
      <c r="H838" s="270"/>
      <c r="I838" s="270"/>
      <c r="J838" s="270"/>
      <c r="K838" s="270"/>
      <c r="L838" s="270"/>
      <c r="M838" s="270"/>
      <c r="N838" s="270"/>
      <c r="O838" s="270"/>
      <c r="P838" s="270"/>
      <c r="Q838" s="270"/>
      <c r="R838" s="270"/>
      <c r="S838" s="270"/>
      <c r="T838" s="270"/>
      <c r="U838" s="270"/>
      <c r="V838" s="270"/>
      <c r="W838" s="270"/>
      <c r="X838" s="270"/>
      <c r="Y838" s="270"/>
      <c r="Z838" s="270"/>
    </row>
    <row r="839" ht="15.75" customHeight="1">
      <c r="A839" s="270"/>
      <c r="B839" s="270"/>
      <c r="C839" s="270"/>
      <c r="D839" s="270"/>
      <c r="E839" s="270"/>
      <c r="F839" s="270"/>
      <c r="G839" s="270"/>
      <c r="H839" s="270"/>
      <c r="I839" s="270"/>
      <c r="J839" s="270"/>
      <c r="K839" s="270"/>
      <c r="L839" s="270"/>
      <c r="M839" s="270"/>
      <c r="N839" s="270"/>
      <c r="O839" s="270"/>
      <c r="P839" s="270"/>
      <c r="Q839" s="270"/>
      <c r="R839" s="270"/>
      <c r="S839" s="270"/>
      <c r="T839" s="270"/>
      <c r="U839" s="270"/>
      <c r="V839" s="270"/>
      <c r="W839" s="270"/>
      <c r="X839" s="270"/>
      <c r="Y839" s="270"/>
      <c r="Z839" s="270"/>
    </row>
    <row r="840" ht="15.75" customHeight="1">
      <c r="A840" s="270"/>
      <c r="B840" s="270"/>
      <c r="C840" s="270"/>
      <c r="D840" s="270"/>
      <c r="E840" s="270"/>
      <c r="F840" s="270"/>
      <c r="G840" s="270"/>
      <c r="H840" s="270"/>
      <c r="I840" s="270"/>
      <c r="J840" s="270"/>
      <c r="K840" s="270"/>
      <c r="L840" s="270"/>
      <c r="M840" s="270"/>
      <c r="N840" s="270"/>
      <c r="O840" s="270"/>
      <c r="P840" s="270"/>
      <c r="Q840" s="270"/>
      <c r="R840" s="270"/>
      <c r="S840" s="270"/>
      <c r="T840" s="270"/>
      <c r="U840" s="270"/>
      <c r="V840" s="270"/>
      <c r="W840" s="270"/>
      <c r="X840" s="270"/>
      <c r="Y840" s="270"/>
      <c r="Z840" s="270"/>
    </row>
    <row r="841" ht="15.75" customHeight="1">
      <c r="A841" s="270"/>
      <c r="B841" s="270"/>
      <c r="C841" s="270"/>
      <c r="D841" s="270"/>
      <c r="E841" s="270"/>
      <c r="F841" s="270"/>
      <c r="G841" s="270"/>
      <c r="H841" s="270"/>
      <c r="I841" s="270"/>
      <c r="J841" s="270"/>
      <c r="K841" s="270"/>
      <c r="L841" s="270"/>
      <c r="M841" s="270"/>
      <c r="N841" s="270"/>
      <c r="O841" s="270"/>
      <c r="P841" s="270"/>
      <c r="Q841" s="270"/>
      <c r="R841" s="270"/>
      <c r="S841" s="270"/>
      <c r="T841" s="270"/>
      <c r="U841" s="270"/>
      <c r="V841" s="270"/>
      <c r="W841" s="270"/>
      <c r="X841" s="270"/>
      <c r="Y841" s="270"/>
      <c r="Z841" s="270"/>
    </row>
    <row r="842" ht="15.75" customHeight="1">
      <c r="A842" s="270"/>
      <c r="B842" s="270"/>
      <c r="C842" s="270"/>
      <c r="D842" s="270"/>
      <c r="E842" s="270"/>
      <c r="F842" s="270"/>
      <c r="G842" s="270"/>
      <c r="H842" s="270"/>
      <c r="I842" s="270"/>
      <c r="J842" s="270"/>
      <c r="K842" s="270"/>
      <c r="L842" s="270"/>
      <c r="M842" s="270"/>
      <c r="N842" s="270"/>
      <c r="O842" s="270"/>
      <c r="P842" s="270"/>
      <c r="Q842" s="270"/>
      <c r="R842" s="270"/>
      <c r="S842" s="270"/>
      <c r="T842" s="270"/>
      <c r="U842" s="270"/>
      <c r="V842" s="270"/>
      <c r="W842" s="270"/>
      <c r="X842" s="270"/>
      <c r="Y842" s="270"/>
      <c r="Z842" s="270"/>
    </row>
    <row r="843" ht="15.75" customHeight="1">
      <c r="A843" s="270"/>
      <c r="B843" s="270"/>
      <c r="C843" s="270"/>
      <c r="D843" s="270"/>
      <c r="E843" s="270"/>
      <c r="F843" s="270"/>
      <c r="G843" s="270"/>
      <c r="H843" s="270"/>
      <c r="I843" s="270"/>
      <c r="J843" s="270"/>
      <c r="K843" s="270"/>
      <c r="L843" s="270"/>
      <c r="M843" s="270"/>
      <c r="N843" s="270"/>
      <c r="O843" s="270"/>
      <c r="P843" s="270"/>
      <c r="Q843" s="270"/>
      <c r="R843" s="270"/>
      <c r="S843" s="270"/>
      <c r="T843" s="270"/>
      <c r="U843" s="270"/>
      <c r="V843" s="270"/>
      <c r="W843" s="270"/>
      <c r="X843" s="270"/>
      <c r="Y843" s="270"/>
      <c r="Z843" s="270"/>
    </row>
    <row r="844" ht="15.75" customHeight="1">
      <c r="A844" s="270"/>
      <c r="B844" s="270"/>
      <c r="C844" s="270"/>
      <c r="D844" s="270"/>
      <c r="E844" s="270"/>
      <c r="F844" s="270"/>
      <c r="G844" s="270"/>
      <c r="H844" s="270"/>
      <c r="I844" s="270"/>
      <c r="J844" s="270"/>
      <c r="K844" s="270"/>
      <c r="L844" s="270"/>
      <c r="M844" s="270"/>
      <c r="N844" s="270"/>
      <c r="O844" s="270"/>
      <c r="P844" s="270"/>
      <c r="Q844" s="270"/>
      <c r="R844" s="270"/>
      <c r="S844" s="270"/>
      <c r="T844" s="270"/>
      <c r="U844" s="270"/>
      <c r="V844" s="270"/>
      <c r="W844" s="270"/>
      <c r="X844" s="270"/>
      <c r="Y844" s="270"/>
      <c r="Z844" s="270"/>
    </row>
    <row r="845" ht="15.75" customHeight="1">
      <c r="A845" s="270"/>
      <c r="B845" s="270"/>
      <c r="C845" s="270"/>
      <c r="D845" s="270"/>
      <c r="E845" s="270"/>
      <c r="F845" s="270"/>
      <c r="G845" s="270"/>
      <c r="H845" s="270"/>
      <c r="I845" s="270"/>
      <c r="J845" s="270"/>
      <c r="K845" s="270"/>
      <c r="L845" s="270"/>
      <c r="M845" s="270"/>
      <c r="N845" s="270"/>
      <c r="O845" s="270"/>
      <c r="P845" s="270"/>
      <c r="Q845" s="270"/>
      <c r="R845" s="270"/>
      <c r="S845" s="270"/>
      <c r="T845" s="270"/>
      <c r="U845" s="270"/>
      <c r="V845" s="270"/>
      <c r="W845" s="270"/>
      <c r="X845" s="270"/>
      <c r="Y845" s="270"/>
      <c r="Z845" s="270"/>
    </row>
    <row r="846" ht="15.75" customHeight="1">
      <c r="A846" s="270"/>
      <c r="B846" s="270"/>
      <c r="C846" s="270"/>
      <c r="D846" s="270"/>
      <c r="E846" s="270"/>
      <c r="F846" s="270"/>
      <c r="G846" s="270"/>
      <c r="H846" s="270"/>
      <c r="I846" s="270"/>
      <c r="J846" s="270"/>
      <c r="K846" s="270"/>
      <c r="L846" s="270"/>
      <c r="M846" s="270"/>
      <c r="N846" s="270"/>
      <c r="O846" s="270"/>
      <c r="P846" s="270"/>
      <c r="Q846" s="270"/>
      <c r="R846" s="270"/>
      <c r="S846" s="270"/>
      <c r="T846" s="270"/>
      <c r="U846" s="270"/>
      <c r="V846" s="270"/>
      <c r="W846" s="270"/>
      <c r="X846" s="270"/>
      <c r="Y846" s="270"/>
      <c r="Z846" s="270"/>
    </row>
    <row r="847" ht="15.75" customHeight="1">
      <c r="A847" s="270"/>
      <c r="B847" s="270"/>
      <c r="C847" s="270"/>
      <c r="D847" s="270"/>
      <c r="E847" s="270"/>
      <c r="F847" s="270"/>
      <c r="G847" s="270"/>
      <c r="H847" s="270"/>
      <c r="I847" s="270"/>
      <c r="J847" s="270"/>
      <c r="K847" s="270"/>
      <c r="L847" s="270"/>
      <c r="M847" s="270"/>
      <c r="N847" s="270"/>
      <c r="O847" s="270"/>
      <c r="P847" s="270"/>
      <c r="Q847" s="270"/>
      <c r="R847" s="270"/>
      <c r="S847" s="270"/>
      <c r="T847" s="270"/>
      <c r="U847" s="270"/>
      <c r="V847" s="270"/>
      <c r="W847" s="270"/>
      <c r="X847" s="270"/>
      <c r="Y847" s="270"/>
      <c r="Z847" s="270"/>
    </row>
    <row r="848" ht="15.75" customHeight="1">
      <c r="A848" s="270"/>
      <c r="B848" s="270"/>
      <c r="C848" s="270"/>
      <c r="D848" s="270"/>
      <c r="E848" s="270"/>
      <c r="F848" s="270"/>
      <c r="G848" s="270"/>
      <c r="H848" s="270"/>
      <c r="I848" s="270"/>
      <c r="J848" s="270"/>
      <c r="K848" s="270"/>
      <c r="L848" s="270"/>
      <c r="M848" s="270"/>
      <c r="N848" s="270"/>
      <c r="O848" s="270"/>
      <c r="P848" s="270"/>
      <c r="Q848" s="270"/>
      <c r="R848" s="270"/>
      <c r="S848" s="270"/>
      <c r="T848" s="270"/>
      <c r="U848" s="270"/>
      <c r="V848" s="270"/>
      <c r="W848" s="270"/>
      <c r="X848" s="270"/>
      <c r="Y848" s="270"/>
      <c r="Z848" s="270"/>
    </row>
    <row r="849" ht="15.75" customHeight="1">
      <c r="A849" s="270"/>
      <c r="B849" s="270"/>
      <c r="C849" s="270"/>
      <c r="D849" s="270"/>
      <c r="E849" s="270"/>
      <c r="F849" s="270"/>
      <c r="G849" s="270"/>
      <c r="H849" s="270"/>
      <c r="I849" s="270"/>
      <c r="J849" s="270"/>
      <c r="K849" s="270"/>
      <c r="L849" s="270"/>
      <c r="M849" s="270"/>
      <c r="N849" s="270"/>
      <c r="O849" s="270"/>
      <c r="P849" s="270"/>
      <c r="Q849" s="270"/>
      <c r="R849" s="270"/>
      <c r="S849" s="270"/>
      <c r="T849" s="270"/>
      <c r="U849" s="270"/>
      <c r="V849" s="270"/>
      <c r="W849" s="270"/>
      <c r="X849" s="270"/>
      <c r="Y849" s="270"/>
      <c r="Z849" s="270"/>
    </row>
    <row r="850" ht="15.75" customHeight="1">
      <c r="A850" s="270"/>
      <c r="B850" s="270"/>
      <c r="C850" s="270"/>
      <c r="D850" s="270"/>
      <c r="E850" s="270"/>
      <c r="F850" s="270"/>
      <c r="G850" s="270"/>
      <c r="H850" s="270"/>
      <c r="I850" s="270"/>
      <c r="J850" s="270"/>
      <c r="K850" s="270"/>
      <c r="L850" s="270"/>
      <c r="M850" s="270"/>
      <c r="N850" s="270"/>
      <c r="O850" s="270"/>
      <c r="P850" s="270"/>
      <c r="Q850" s="270"/>
      <c r="R850" s="270"/>
      <c r="S850" s="270"/>
      <c r="T850" s="270"/>
      <c r="U850" s="270"/>
      <c r="V850" s="270"/>
      <c r="W850" s="270"/>
      <c r="X850" s="270"/>
      <c r="Y850" s="270"/>
      <c r="Z850" s="270"/>
    </row>
    <row r="851" ht="15.75" customHeight="1">
      <c r="A851" s="270"/>
      <c r="B851" s="270"/>
      <c r="C851" s="270"/>
      <c r="D851" s="270"/>
      <c r="E851" s="270"/>
      <c r="F851" s="270"/>
      <c r="G851" s="270"/>
      <c r="H851" s="270"/>
      <c r="I851" s="270"/>
      <c r="J851" s="270"/>
      <c r="K851" s="270"/>
      <c r="L851" s="270"/>
      <c r="M851" s="270"/>
      <c r="N851" s="270"/>
      <c r="O851" s="270"/>
      <c r="P851" s="270"/>
      <c r="Q851" s="270"/>
      <c r="R851" s="270"/>
      <c r="S851" s="270"/>
      <c r="T851" s="270"/>
      <c r="U851" s="270"/>
      <c r="V851" s="270"/>
      <c r="W851" s="270"/>
      <c r="X851" s="270"/>
      <c r="Y851" s="270"/>
      <c r="Z851" s="270"/>
    </row>
    <row r="852" ht="15.75" customHeight="1">
      <c r="A852" s="270"/>
      <c r="B852" s="270"/>
      <c r="C852" s="270"/>
      <c r="D852" s="270"/>
      <c r="E852" s="270"/>
      <c r="F852" s="270"/>
      <c r="G852" s="270"/>
      <c r="H852" s="270"/>
      <c r="I852" s="270"/>
      <c r="J852" s="270"/>
      <c r="K852" s="270"/>
      <c r="L852" s="270"/>
      <c r="M852" s="270"/>
      <c r="N852" s="270"/>
      <c r="O852" s="270"/>
      <c r="P852" s="270"/>
      <c r="Q852" s="270"/>
      <c r="R852" s="270"/>
      <c r="S852" s="270"/>
      <c r="T852" s="270"/>
      <c r="U852" s="270"/>
      <c r="V852" s="270"/>
      <c r="W852" s="270"/>
      <c r="X852" s="270"/>
      <c r="Y852" s="270"/>
      <c r="Z852" s="270"/>
    </row>
    <row r="853" ht="15.75" customHeight="1">
      <c r="A853" s="270"/>
      <c r="B853" s="270"/>
      <c r="C853" s="270"/>
      <c r="D853" s="270"/>
      <c r="E853" s="270"/>
      <c r="F853" s="270"/>
      <c r="G853" s="270"/>
      <c r="H853" s="270"/>
      <c r="I853" s="270"/>
      <c r="J853" s="270"/>
      <c r="K853" s="270"/>
      <c r="L853" s="270"/>
      <c r="M853" s="270"/>
      <c r="N853" s="270"/>
      <c r="O853" s="270"/>
      <c r="P853" s="270"/>
      <c r="Q853" s="270"/>
      <c r="R853" s="270"/>
      <c r="S853" s="270"/>
      <c r="T853" s="270"/>
      <c r="U853" s="270"/>
      <c r="V853" s="270"/>
      <c r="W853" s="270"/>
      <c r="X853" s="270"/>
      <c r="Y853" s="270"/>
      <c r="Z853" s="270"/>
    </row>
    <row r="854" ht="15.75" customHeight="1">
      <c r="A854" s="270"/>
      <c r="B854" s="270"/>
      <c r="C854" s="270"/>
      <c r="D854" s="270"/>
      <c r="E854" s="270"/>
      <c r="F854" s="270"/>
      <c r="G854" s="270"/>
      <c r="H854" s="270"/>
      <c r="I854" s="270"/>
      <c r="J854" s="270"/>
      <c r="K854" s="270"/>
      <c r="L854" s="270"/>
      <c r="M854" s="270"/>
      <c r="N854" s="270"/>
      <c r="O854" s="270"/>
      <c r="P854" s="270"/>
      <c r="Q854" s="270"/>
      <c r="R854" s="270"/>
      <c r="S854" s="270"/>
      <c r="T854" s="270"/>
      <c r="U854" s="270"/>
      <c r="V854" s="270"/>
      <c r="W854" s="270"/>
      <c r="X854" s="270"/>
      <c r="Y854" s="270"/>
      <c r="Z854" s="270"/>
    </row>
    <row r="855" ht="15.75" customHeight="1">
      <c r="A855" s="270"/>
      <c r="B855" s="270"/>
      <c r="C855" s="270"/>
      <c r="D855" s="270"/>
      <c r="E855" s="270"/>
      <c r="F855" s="270"/>
      <c r="G855" s="270"/>
      <c r="H855" s="270"/>
      <c r="I855" s="270"/>
      <c r="J855" s="270"/>
      <c r="K855" s="270"/>
      <c r="L855" s="270"/>
      <c r="M855" s="270"/>
      <c r="N855" s="270"/>
      <c r="O855" s="270"/>
      <c r="P855" s="270"/>
      <c r="Q855" s="270"/>
      <c r="R855" s="270"/>
      <c r="S855" s="270"/>
      <c r="T855" s="270"/>
      <c r="U855" s="270"/>
      <c r="V855" s="270"/>
      <c r="W855" s="270"/>
      <c r="X855" s="270"/>
      <c r="Y855" s="270"/>
      <c r="Z855" s="270"/>
    </row>
    <row r="856" ht="15.75" customHeight="1">
      <c r="A856" s="270"/>
      <c r="B856" s="270"/>
      <c r="C856" s="270"/>
      <c r="D856" s="270"/>
      <c r="E856" s="270"/>
      <c r="F856" s="270"/>
      <c r="G856" s="270"/>
      <c r="H856" s="270"/>
      <c r="I856" s="270"/>
      <c r="J856" s="270"/>
      <c r="K856" s="270"/>
      <c r="L856" s="270"/>
      <c r="M856" s="270"/>
      <c r="N856" s="270"/>
      <c r="O856" s="270"/>
      <c r="P856" s="270"/>
      <c r="Q856" s="270"/>
      <c r="R856" s="270"/>
      <c r="S856" s="270"/>
      <c r="T856" s="270"/>
      <c r="U856" s="270"/>
      <c r="V856" s="270"/>
      <c r="W856" s="270"/>
      <c r="X856" s="270"/>
      <c r="Y856" s="270"/>
      <c r="Z856" s="270"/>
    </row>
    <row r="857" ht="15.75" customHeight="1">
      <c r="A857" s="270"/>
      <c r="B857" s="270"/>
      <c r="C857" s="270"/>
      <c r="D857" s="270"/>
      <c r="E857" s="270"/>
      <c r="F857" s="270"/>
      <c r="G857" s="270"/>
      <c r="H857" s="270"/>
      <c r="I857" s="270"/>
      <c r="J857" s="270"/>
      <c r="K857" s="270"/>
      <c r="L857" s="270"/>
      <c r="M857" s="270"/>
      <c r="N857" s="270"/>
      <c r="O857" s="270"/>
      <c r="P857" s="270"/>
      <c r="Q857" s="270"/>
      <c r="R857" s="270"/>
      <c r="S857" s="270"/>
      <c r="T857" s="270"/>
      <c r="U857" s="270"/>
      <c r="V857" s="270"/>
      <c r="W857" s="270"/>
      <c r="X857" s="270"/>
      <c r="Y857" s="270"/>
      <c r="Z857" s="270"/>
    </row>
    <row r="858" ht="15.75" customHeight="1">
      <c r="A858" s="270"/>
      <c r="B858" s="270"/>
      <c r="C858" s="270"/>
      <c r="D858" s="270"/>
      <c r="E858" s="270"/>
      <c r="F858" s="270"/>
      <c r="G858" s="270"/>
      <c r="H858" s="270"/>
      <c r="I858" s="270"/>
      <c r="J858" s="270"/>
      <c r="K858" s="270"/>
      <c r="L858" s="270"/>
      <c r="M858" s="270"/>
      <c r="N858" s="270"/>
      <c r="O858" s="270"/>
      <c r="P858" s="270"/>
      <c r="Q858" s="270"/>
      <c r="R858" s="270"/>
      <c r="S858" s="270"/>
      <c r="T858" s="270"/>
      <c r="U858" s="270"/>
      <c r="V858" s="270"/>
      <c r="W858" s="270"/>
      <c r="X858" s="270"/>
      <c r="Y858" s="270"/>
      <c r="Z858" s="270"/>
    </row>
    <row r="859" ht="15.75" customHeight="1">
      <c r="A859" s="270"/>
      <c r="B859" s="270"/>
      <c r="C859" s="270"/>
      <c r="D859" s="270"/>
      <c r="E859" s="270"/>
      <c r="F859" s="270"/>
      <c r="G859" s="270"/>
      <c r="H859" s="270"/>
      <c r="I859" s="270"/>
      <c r="J859" s="270"/>
      <c r="K859" s="270"/>
      <c r="L859" s="270"/>
      <c r="M859" s="270"/>
      <c r="N859" s="270"/>
      <c r="O859" s="270"/>
      <c r="P859" s="270"/>
      <c r="Q859" s="270"/>
      <c r="R859" s="270"/>
      <c r="S859" s="270"/>
      <c r="T859" s="270"/>
      <c r="U859" s="270"/>
      <c r="V859" s="270"/>
      <c r="W859" s="270"/>
      <c r="X859" s="270"/>
      <c r="Y859" s="270"/>
      <c r="Z859" s="270"/>
    </row>
    <row r="860" ht="15.75" customHeight="1">
      <c r="A860" s="270"/>
      <c r="B860" s="270"/>
      <c r="C860" s="270"/>
      <c r="D860" s="270"/>
      <c r="E860" s="270"/>
      <c r="F860" s="270"/>
      <c r="G860" s="270"/>
      <c r="H860" s="270"/>
      <c r="I860" s="270"/>
      <c r="J860" s="270"/>
      <c r="K860" s="270"/>
      <c r="L860" s="270"/>
      <c r="M860" s="270"/>
      <c r="N860" s="270"/>
      <c r="O860" s="270"/>
      <c r="P860" s="270"/>
      <c r="Q860" s="270"/>
      <c r="R860" s="270"/>
      <c r="S860" s="270"/>
      <c r="T860" s="270"/>
      <c r="U860" s="270"/>
      <c r="V860" s="270"/>
      <c r="W860" s="270"/>
      <c r="X860" s="270"/>
      <c r="Y860" s="270"/>
      <c r="Z860" s="270"/>
    </row>
    <row r="861" ht="15.75" customHeight="1">
      <c r="A861" s="270"/>
      <c r="B861" s="270"/>
      <c r="C861" s="270"/>
      <c r="D861" s="270"/>
      <c r="E861" s="270"/>
      <c r="F861" s="270"/>
      <c r="G861" s="270"/>
      <c r="H861" s="270"/>
      <c r="I861" s="270"/>
      <c r="J861" s="270"/>
      <c r="K861" s="270"/>
      <c r="L861" s="270"/>
      <c r="M861" s="270"/>
      <c r="N861" s="270"/>
      <c r="O861" s="270"/>
      <c r="P861" s="270"/>
      <c r="Q861" s="270"/>
      <c r="R861" s="270"/>
      <c r="S861" s="270"/>
      <c r="T861" s="270"/>
      <c r="U861" s="270"/>
      <c r="V861" s="270"/>
      <c r="W861" s="270"/>
      <c r="X861" s="270"/>
      <c r="Y861" s="270"/>
      <c r="Z861" s="270"/>
    </row>
    <row r="862" ht="15.75" customHeight="1">
      <c r="A862" s="270"/>
      <c r="B862" s="270"/>
      <c r="C862" s="270"/>
      <c r="D862" s="270"/>
      <c r="E862" s="270"/>
      <c r="F862" s="270"/>
      <c r="G862" s="270"/>
      <c r="H862" s="270"/>
      <c r="I862" s="270"/>
      <c r="J862" s="270"/>
      <c r="K862" s="270"/>
      <c r="L862" s="270"/>
      <c r="M862" s="270"/>
      <c r="N862" s="270"/>
      <c r="O862" s="270"/>
      <c r="P862" s="270"/>
      <c r="Q862" s="270"/>
      <c r="R862" s="270"/>
      <c r="S862" s="270"/>
      <c r="T862" s="270"/>
      <c r="U862" s="270"/>
      <c r="V862" s="270"/>
      <c r="W862" s="270"/>
      <c r="X862" s="270"/>
      <c r="Y862" s="270"/>
      <c r="Z862" s="270"/>
    </row>
    <row r="863" ht="15.75" customHeight="1">
      <c r="A863" s="270"/>
      <c r="B863" s="270"/>
      <c r="C863" s="270"/>
      <c r="D863" s="270"/>
      <c r="E863" s="270"/>
      <c r="F863" s="270"/>
      <c r="G863" s="270"/>
      <c r="H863" s="270"/>
      <c r="I863" s="270"/>
      <c r="J863" s="270"/>
      <c r="K863" s="270"/>
      <c r="L863" s="270"/>
      <c r="M863" s="270"/>
      <c r="N863" s="270"/>
      <c r="O863" s="270"/>
      <c r="P863" s="270"/>
      <c r="Q863" s="270"/>
      <c r="R863" s="270"/>
      <c r="S863" s="270"/>
      <c r="T863" s="270"/>
      <c r="U863" s="270"/>
      <c r="V863" s="270"/>
      <c r="W863" s="270"/>
      <c r="X863" s="270"/>
      <c r="Y863" s="270"/>
      <c r="Z863" s="270"/>
    </row>
    <row r="864" ht="15.75" customHeight="1">
      <c r="A864" s="270"/>
      <c r="B864" s="270"/>
      <c r="C864" s="270"/>
      <c r="D864" s="270"/>
      <c r="E864" s="270"/>
      <c r="F864" s="270"/>
      <c r="G864" s="270"/>
      <c r="H864" s="270"/>
      <c r="I864" s="270"/>
      <c r="J864" s="270"/>
      <c r="K864" s="270"/>
      <c r="L864" s="270"/>
      <c r="M864" s="270"/>
      <c r="N864" s="270"/>
      <c r="O864" s="270"/>
      <c r="P864" s="270"/>
      <c r="Q864" s="270"/>
      <c r="R864" s="270"/>
      <c r="S864" s="270"/>
      <c r="T864" s="270"/>
      <c r="U864" s="270"/>
      <c r="V864" s="270"/>
      <c r="W864" s="270"/>
      <c r="X864" s="270"/>
      <c r="Y864" s="270"/>
      <c r="Z864" s="270"/>
    </row>
    <row r="865" ht="15.75" customHeight="1">
      <c r="A865" s="270"/>
      <c r="B865" s="270"/>
      <c r="C865" s="270"/>
      <c r="D865" s="270"/>
      <c r="E865" s="270"/>
      <c r="F865" s="270"/>
      <c r="G865" s="270"/>
      <c r="H865" s="270"/>
      <c r="I865" s="270"/>
      <c r="J865" s="270"/>
      <c r="K865" s="270"/>
      <c r="L865" s="270"/>
      <c r="M865" s="270"/>
      <c r="N865" s="270"/>
      <c r="O865" s="270"/>
      <c r="P865" s="270"/>
      <c r="Q865" s="270"/>
      <c r="R865" s="270"/>
      <c r="S865" s="270"/>
      <c r="T865" s="270"/>
      <c r="U865" s="270"/>
      <c r="V865" s="270"/>
      <c r="W865" s="270"/>
      <c r="X865" s="270"/>
      <c r="Y865" s="270"/>
      <c r="Z865" s="270"/>
    </row>
    <row r="866" ht="15.75" customHeight="1">
      <c r="A866" s="270"/>
      <c r="B866" s="270"/>
      <c r="C866" s="270"/>
      <c r="D866" s="270"/>
      <c r="E866" s="270"/>
      <c r="F866" s="270"/>
      <c r="G866" s="270"/>
      <c r="H866" s="270"/>
      <c r="I866" s="270"/>
      <c r="J866" s="270"/>
      <c r="K866" s="270"/>
      <c r="L866" s="270"/>
      <c r="M866" s="270"/>
      <c r="N866" s="270"/>
      <c r="O866" s="270"/>
      <c r="P866" s="270"/>
      <c r="Q866" s="270"/>
      <c r="R866" s="270"/>
      <c r="S866" s="270"/>
      <c r="T866" s="270"/>
      <c r="U866" s="270"/>
      <c r="V866" s="270"/>
      <c r="W866" s="270"/>
      <c r="X866" s="270"/>
      <c r="Y866" s="270"/>
      <c r="Z866" s="270"/>
    </row>
    <row r="867" ht="15.75" customHeight="1">
      <c r="A867" s="270"/>
      <c r="B867" s="270"/>
      <c r="C867" s="270"/>
      <c r="D867" s="270"/>
      <c r="E867" s="270"/>
      <c r="F867" s="270"/>
      <c r="G867" s="270"/>
      <c r="H867" s="270"/>
      <c r="I867" s="270"/>
      <c r="J867" s="270"/>
      <c r="K867" s="270"/>
      <c r="L867" s="270"/>
      <c r="M867" s="270"/>
      <c r="N867" s="270"/>
      <c r="O867" s="270"/>
      <c r="P867" s="270"/>
      <c r="Q867" s="270"/>
      <c r="R867" s="270"/>
      <c r="S867" s="270"/>
      <c r="T867" s="270"/>
      <c r="U867" s="270"/>
      <c r="V867" s="270"/>
      <c r="W867" s="270"/>
      <c r="X867" s="270"/>
      <c r="Y867" s="270"/>
      <c r="Z867" s="270"/>
    </row>
    <row r="868" ht="15.75" customHeight="1">
      <c r="A868" s="270"/>
      <c r="B868" s="270"/>
      <c r="C868" s="270"/>
      <c r="D868" s="270"/>
      <c r="E868" s="270"/>
      <c r="F868" s="270"/>
      <c r="G868" s="270"/>
      <c r="H868" s="270"/>
      <c r="I868" s="270"/>
      <c r="J868" s="270"/>
      <c r="K868" s="270"/>
      <c r="L868" s="270"/>
      <c r="M868" s="270"/>
      <c r="N868" s="270"/>
      <c r="O868" s="270"/>
      <c r="P868" s="270"/>
      <c r="Q868" s="270"/>
      <c r="R868" s="270"/>
      <c r="S868" s="270"/>
      <c r="T868" s="270"/>
      <c r="U868" s="270"/>
      <c r="V868" s="270"/>
      <c r="W868" s="270"/>
      <c r="X868" s="270"/>
      <c r="Y868" s="270"/>
      <c r="Z868" s="270"/>
    </row>
    <row r="869" ht="15.75" customHeight="1">
      <c r="A869" s="270"/>
      <c r="B869" s="270"/>
      <c r="C869" s="270"/>
      <c r="D869" s="270"/>
      <c r="E869" s="270"/>
      <c r="F869" s="270"/>
      <c r="G869" s="270"/>
      <c r="H869" s="270"/>
      <c r="I869" s="270"/>
      <c r="J869" s="270"/>
      <c r="K869" s="270"/>
      <c r="L869" s="270"/>
      <c r="M869" s="270"/>
      <c r="N869" s="270"/>
      <c r="O869" s="270"/>
      <c r="P869" s="270"/>
      <c r="Q869" s="270"/>
      <c r="R869" s="270"/>
      <c r="S869" s="270"/>
      <c r="T869" s="270"/>
      <c r="U869" s="270"/>
      <c r="V869" s="270"/>
      <c r="W869" s="270"/>
      <c r="X869" s="270"/>
      <c r="Y869" s="270"/>
      <c r="Z869" s="270"/>
    </row>
    <row r="870" ht="15.75" customHeight="1">
      <c r="A870" s="270"/>
      <c r="B870" s="270"/>
      <c r="C870" s="270"/>
      <c r="D870" s="270"/>
      <c r="E870" s="270"/>
      <c r="F870" s="270"/>
      <c r="G870" s="270"/>
      <c r="H870" s="270"/>
      <c r="I870" s="270"/>
      <c r="J870" s="270"/>
      <c r="K870" s="270"/>
      <c r="L870" s="270"/>
      <c r="M870" s="270"/>
      <c r="N870" s="270"/>
      <c r="O870" s="270"/>
      <c r="P870" s="270"/>
      <c r="Q870" s="270"/>
      <c r="R870" s="270"/>
      <c r="S870" s="270"/>
      <c r="T870" s="270"/>
      <c r="U870" s="270"/>
      <c r="V870" s="270"/>
      <c r="W870" s="270"/>
      <c r="X870" s="270"/>
      <c r="Y870" s="270"/>
      <c r="Z870" s="270"/>
    </row>
    <row r="871" ht="15.75" customHeight="1">
      <c r="A871" s="270"/>
      <c r="B871" s="270"/>
      <c r="C871" s="270"/>
      <c r="D871" s="270"/>
      <c r="E871" s="270"/>
      <c r="F871" s="270"/>
      <c r="G871" s="270"/>
      <c r="H871" s="270"/>
      <c r="I871" s="270"/>
      <c r="J871" s="270"/>
      <c r="K871" s="270"/>
      <c r="L871" s="270"/>
      <c r="M871" s="270"/>
      <c r="N871" s="270"/>
      <c r="O871" s="270"/>
      <c r="P871" s="270"/>
      <c r="Q871" s="270"/>
      <c r="R871" s="270"/>
      <c r="S871" s="270"/>
      <c r="T871" s="270"/>
      <c r="U871" s="270"/>
      <c r="V871" s="270"/>
      <c r="W871" s="270"/>
      <c r="X871" s="270"/>
      <c r="Y871" s="270"/>
      <c r="Z871" s="270"/>
    </row>
    <row r="872" ht="15.75" customHeight="1">
      <c r="A872" s="270"/>
      <c r="B872" s="270"/>
      <c r="C872" s="270"/>
      <c r="D872" s="270"/>
      <c r="E872" s="270"/>
      <c r="F872" s="270"/>
      <c r="G872" s="270"/>
      <c r="H872" s="270"/>
      <c r="I872" s="270"/>
      <c r="J872" s="270"/>
      <c r="K872" s="270"/>
      <c r="L872" s="270"/>
      <c r="M872" s="270"/>
      <c r="N872" s="270"/>
      <c r="O872" s="270"/>
      <c r="P872" s="270"/>
      <c r="Q872" s="270"/>
      <c r="R872" s="270"/>
      <c r="S872" s="270"/>
      <c r="T872" s="270"/>
      <c r="U872" s="270"/>
      <c r="V872" s="270"/>
      <c r="W872" s="270"/>
      <c r="X872" s="270"/>
      <c r="Y872" s="270"/>
      <c r="Z872" s="270"/>
    </row>
    <row r="873" ht="15.75" customHeight="1">
      <c r="A873" s="270"/>
      <c r="B873" s="270"/>
      <c r="C873" s="270"/>
      <c r="D873" s="270"/>
      <c r="E873" s="270"/>
      <c r="F873" s="270"/>
      <c r="G873" s="270"/>
      <c r="H873" s="270"/>
      <c r="I873" s="270"/>
      <c r="J873" s="270"/>
      <c r="K873" s="270"/>
      <c r="L873" s="270"/>
      <c r="M873" s="270"/>
      <c r="N873" s="270"/>
      <c r="O873" s="270"/>
      <c r="P873" s="270"/>
      <c r="Q873" s="270"/>
      <c r="R873" s="270"/>
      <c r="S873" s="270"/>
      <c r="T873" s="270"/>
      <c r="U873" s="270"/>
      <c r="V873" s="270"/>
      <c r="W873" s="270"/>
      <c r="X873" s="270"/>
      <c r="Y873" s="270"/>
      <c r="Z873" s="270"/>
    </row>
    <row r="874" ht="15.75" customHeight="1">
      <c r="A874" s="270"/>
      <c r="B874" s="270"/>
      <c r="C874" s="270"/>
      <c r="D874" s="270"/>
      <c r="E874" s="270"/>
      <c r="F874" s="270"/>
      <c r="G874" s="270"/>
      <c r="H874" s="270"/>
      <c r="I874" s="270"/>
      <c r="J874" s="270"/>
      <c r="K874" s="270"/>
      <c r="L874" s="270"/>
      <c r="M874" s="270"/>
      <c r="N874" s="270"/>
      <c r="O874" s="270"/>
      <c r="P874" s="270"/>
      <c r="Q874" s="270"/>
      <c r="R874" s="270"/>
      <c r="S874" s="270"/>
      <c r="T874" s="270"/>
      <c r="U874" s="270"/>
      <c r="V874" s="270"/>
      <c r="W874" s="270"/>
      <c r="X874" s="270"/>
      <c r="Y874" s="270"/>
      <c r="Z874" s="270"/>
    </row>
    <row r="875" ht="15.75" customHeight="1">
      <c r="A875" s="270"/>
      <c r="B875" s="270"/>
      <c r="C875" s="270"/>
      <c r="D875" s="270"/>
      <c r="E875" s="270"/>
      <c r="F875" s="270"/>
      <c r="G875" s="270"/>
      <c r="H875" s="270"/>
      <c r="I875" s="270"/>
      <c r="J875" s="270"/>
      <c r="K875" s="270"/>
      <c r="L875" s="270"/>
      <c r="M875" s="270"/>
      <c r="N875" s="270"/>
      <c r="O875" s="270"/>
      <c r="P875" s="270"/>
      <c r="Q875" s="270"/>
      <c r="R875" s="270"/>
      <c r="S875" s="270"/>
      <c r="T875" s="270"/>
      <c r="U875" s="270"/>
      <c r="V875" s="270"/>
      <c r="W875" s="270"/>
      <c r="X875" s="270"/>
      <c r="Y875" s="270"/>
      <c r="Z875" s="270"/>
    </row>
    <row r="876" ht="15.75" customHeight="1">
      <c r="A876" s="270"/>
      <c r="B876" s="270"/>
      <c r="C876" s="270"/>
      <c r="D876" s="270"/>
      <c r="E876" s="270"/>
      <c r="F876" s="270"/>
      <c r="G876" s="270"/>
      <c r="H876" s="270"/>
      <c r="I876" s="270"/>
      <c r="J876" s="270"/>
      <c r="K876" s="270"/>
      <c r="L876" s="270"/>
      <c r="M876" s="270"/>
      <c r="N876" s="270"/>
      <c r="O876" s="270"/>
      <c r="P876" s="270"/>
      <c r="Q876" s="270"/>
      <c r="R876" s="270"/>
      <c r="S876" s="270"/>
      <c r="T876" s="270"/>
      <c r="U876" s="270"/>
      <c r="V876" s="270"/>
      <c r="W876" s="270"/>
      <c r="X876" s="270"/>
      <c r="Y876" s="270"/>
      <c r="Z876" s="270"/>
    </row>
    <row r="877" ht="15.75" customHeight="1">
      <c r="A877" s="270"/>
      <c r="B877" s="270"/>
      <c r="C877" s="270"/>
      <c r="D877" s="270"/>
      <c r="E877" s="270"/>
      <c r="F877" s="270"/>
      <c r="G877" s="270"/>
      <c r="H877" s="270"/>
      <c r="I877" s="270"/>
      <c r="J877" s="270"/>
      <c r="K877" s="270"/>
      <c r="L877" s="270"/>
      <c r="M877" s="270"/>
      <c r="N877" s="270"/>
      <c r="O877" s="270"/>
      <c r="P877" s="270"/>
      <c r="Q877" s="270"/>
      <c r="R877" s="270"/>
      <c r="S877" s="270"/>
      <c r="T877" s="270"/>
      <c r="U877" s="270"/>
      <c r="V877" s="270"/>
      <c r="W877" s="270"/>
      <c r="X877" s="270"/>
      <c r="Y877" s="270"/>
      <c r="Z877" s="270"/>
    </row>
    <row r="878" ht="15.75" customHeight="1">
      <c r="A878" s="270"/>
      <c r="B878" s="270"/>
      <c r="C878" s="270"/>
      <c r="D878" s="270"/>
      <c r="E878" s="270"/>
      <c r="F878" s="270"/>
      <c r="G878" s="270"/>
      <c r="H878" s="270"/>
      <c r="I878" s="270"/>
      <c r="J878" s="270"/>
      <c r="K878" s="270"/>
      <c r="L878" s="270"/>
      <c r="M878" s="270"/>
      <c r="N878" s="270"/>
      <c r="O878" s="270"/>
      <c r="P878" s="270"/>
      <c r="Q878" s="270"/>
      <c r="R878" s="270"/>
      <c r="S878" s="270"/>
      <c r="T878" s="270"/>
      <c r="U878" s="270"/>
      <c r="V878" s="270"/>
      <c r="W878" s="270"/>
      <c r="X878" s="270"/>
      <c r="Y878" s="270"/>
      <c r="Z878" s="270"/>
    </row>
    <row r="879" ht="15.75" customHeight="1">
      <c r="A879" s="270"/>
      <c r="B879" s="270"/>
      <c r="C879" s="270"/>
      <c r="D879" s="270"/>
      <c r="E879" s="270"/>
      <c r="F879" s="270"/>
      <c r="G879" s="270"/>
      <c r="H879" s="270"/>
      <c r="I879" s="270"/>
      <c r="J879" s="270"/>
      <c r="K879" s="270"/>
      <c r="L879" s="270"/>
      <c r="M879" s="270"/>
      <c r="N879" s="270"/>
      <c r="O879" s="270"/>
      <c r="P879" s="270"/>
      <c r="Q879" s="270"/>
      <c r="R879" s="270"/>
      <c r="S879" s="270"/>
      <c r="T879" s="270"/>
      <c r="U879" s="270"/>
      <c r="V879" s="270"/>
      <c r="W879" s="270"/>
      <c r="X879" s="270"/>
      <c r="Y879" s="270"/>
      <c r="Z879" s="270"/>
    </row>
    <row r="880" ht="15.75" customHeight="1">
      <c r="A880" s="270"/>
      <c r="B880" s="270"/>
      <c r="C880" s="270"/>
      <c r="D880" s="270"/>
      <c r="E880" s="270"/>
      <c r="F880" s="270"/>
      <c r="G880" s="270"/>
      <c r="H880" s="270"/>
      <c r="I880" s="270"/>
      <c r="J880" s="270"/>
      <c r="K880" s="270"/>
      <c r="L880" s="270"/>
      <c r="M880" s="270"/>
      <c r="N880" s="270"/>
      <c r="O880" s="270"/>
      <c r="P880" s="270"/>
      <c r="Q880" s="270"/>
      <c r="R880" s="270"/>
      <c r="S880" s="270"/>
      <c r="T880" s="270"/>
      <c r="U880" s="270"/>
      <c r="V880" s="270"/>
      <c r="W880" s="270"/>
      <c r="X880" s="270"/>
      <c r="Y880" s="270"/>
      <c r="Z880" s="270"/>
    </row>
    <row r="881" ht="15.75" customHeight="1">
      <c r="A881" s="270"/>
      <c r="B881" s="270"/>
      <c r="C881" s="270"/>
      <c r="D881" s="270"/>
      <c r="E881" s="270"/>
      <c r="F881" s="270"/>
      <c r="G881" s="270"/>
      <c r="H881" s="270"/>
      <c r="I881" s="270"/>
      <c r="J881" s="270"/>
      <c r="K881" s="270"/>
      <c r="L881" s="270"/>
      <c r="M881" s="270"/>
      <c r="N881" s="270"/>
      <c r="O881" s="270"/>
      <c r="P881" s="270"/>
      <c r="Q881" s="270"/>
      <c r="R881" s="270"/>
      <c r="S881" s="270"/>
      <c r="T881" s="270"/>
      <c r="U881" s="270"/>
      <c r="V881" s="270"/>
      <c r="W881" s="270"/>
      <c r="X881" s="270"/>
      <c r="Y881" s="270"/>
      <c r="Z881" s="270"/>
    </row>
    <row r="882" ht="15.75" customHeight="1">
      <c r="A882" s="270"/>
      <c r="B882" s="270"/>
      <c r="C882" s="270"/>
      <c r="D882" s="270"/>
      <c r="E882" s="270"/>
      <c r="F882" s="270"/>
      <c r="G882" s="270"/>
      <c r="H882" s="270"/>
      <c r="I882" s="270"/>
      <c r="J882" s="270"/>
      <c r="K882" s="270"/>
      <c r="L882" s="270"/>
      <c r="M882" s="270"/>
      <c r="N882" s="270"/>
      <c r="O882" s="270"/>
      <c r="P882" s="270"/>
      <c r="Q882" s="270"/>
      <c r="R882" s="270"/>
      <c r="S882" s="270"/>
      <c r="T882" s="270"/>
      <c r="U882" s="270"/>
      <c r="V882" s="270"/>
      <c r="W882" s="270"/>
      <c r="X882" s="270"/>
      <c r="Y882" s="270"/>
      <c r="Z882" s="270"/>
    </row>
    <row r="883" ht="15.75" customHeight="1">
      <c r="A883" s="270"/>
      <c r="B883" s="270"/>
      <c r="C883" s="270"/>
      <c r="D883" s="270"/>
      <c r="E883" s="270"/>
      <c r="F883" s="270"/>
      <c r="G883" s="270"/>
      <c r="H883" s="270"/>
      <c r="I883" s="270"/>
      <c r="J883" s="270"/>
      <c r="K883" s="270"/>
      <c r="L883" s="270"/>
      <c r="M883" s="270"/>
      <c r="N883" s="270"/>
      <c r="O883" s="270"/>
      <c r="P883" s="270"/>
      <c r="Q883" s="270"/>
      <c r="R883" s="270"/>
      <c r="S883" s="270"/>
      <c r="T883" s="270"/>
      <c r="U883" s="270"/>
      <c r="V883" s="270"/>
      <c r="W883" s="270"/>
      <c r="X883" s="270"/>
      <c r="Y883" s="270"/>
      <c r="Z883" s="270"/>
    </row>
    <row r="884" ht="15.75" customHeight="1">
      <c r="A884" s="270"/>
      <c r="B884" s="270"/>
      <c r="C884" s="270"/>
      <c r="D884" s="270"/>
      <c r="E884" s="270"/>
      <c r="F884" s="270"/>
      <c r="G884" s="270"/>
      <c r="H884" s="270"/>
      <c r="I884" s="270"/>
      <c r="J884" s="270"/>
      <c r="K884" s="270"/>
      <c r="L884" s="270"/>
      <c r="M884" s="270"/>
      <c r="N884" s="270"/>
      <c r="O884" s="270"/>
      <c r="P884" s="270"/>
      <c r="Q884" s="270"/>
      <c r="R884" s="270"/>
      <c r="S884" s="270"/>
      <c r="T884" s="270"/>
      <c r="U884" s="270"/>
      <c r="V884" s="270"/>
      <c r="W884" s="270"/>
      <c r="X884" s="270"/>
      <c r="Y884" s="270"/>
      <c r="Z884" s="270"/>
    </row>
    <row r="885" ht="15.75" customHeight="1">
      <c r="A885" s="270"/>
      <c r="B885" s="270"/>
      <c r="C885" s="270"/>
      <c r="D885" s="270"/>
      <c r="E885" s="270"/>
      <c r="F885" s="270"/>
      <c r="G885" s="270"/>
      <c r="H885" s="270"/>
      <c r="I885" s="270"/>
      <c r="J885" s="270"/>
      <c r="K885" s="270"/>
      <c r="L885" s="270"/>
      <c r="M885" s="270"/>
      <c r="N885" s="270"/>
      <c r="O885" s="270"/>
      <c r="P885" s="270"/>
      <c r="Q885" s="270"/>
      <c r="R885" s="270"/>
      <c r="S885" s="270"/>
      <c r="T885" s="270"/>
      <c r="U885" s="270"/>
      <c r="V885" s="270"/>
      <c r="W885" s="270"/>
      <c r="X885" s="270"/>
      <c r="Y885" s="270"/>
      <c r="Z885" s="270"/>
    </row>
    <row r="886" ht="15.75" customHeight="1">
      <c r="A886" s="270"/>
      <c r="B886" s="270"/>
      <c r="C886" s="270"/>
      <c r="D886" s="270"/>
      <c r="E886" s="270"/>
      <c r="F886" s="270"/>
      <c r="G886" s="270"/>
      <c r="H886" s="270"/>
      <c r="I886" s="270"/>
      <c r="J886" s="270"/>
      <c r="K886" s="270"/>
      <c r="L886" s="270"/>
      <c r="M886" s="270"/>
      <c r="N886" s="270"/>
      <c r="O886" s="270"/>
      <c r="P886" s="270"/>
      <c r="Q886" s="270"/>
      <c r="R886" s="270"/>
      <c r="S886" s="270"/>
      <c r="T886" s="270"/>
      <c r="U886" s="270"/>
      <c r="V886" s="270"/>
      <c r="W886" s="270"/>
      <c r="X886" s="270"/>
      <c r="Y886" s="270"/>
      <c r="Z886" s="270"/>
    </row>
    <row r="887" ht="15.75" customHeight="1">
      <c r="A887" s="270"/>
      <c r="B887" s="270"/>
      <c r="C887" s="270"/>
      <c r="D887" s="270"/>
      <c r="E887" s="270"/>
      <c r="F887" s="270"/>
      <c r="G887" s="270"/>
      <c r="H887" s="270"/>
      <c r="I887" s="270"/>
      <c r="J887" s="270"/>
      <c r="K887" s="270"/>
      <c r="L887" s="270"/>
      <c r="M887" s="270"/>
      <c r="N887" s="270"/>
      <c r="O887" s="270"/>
      <c r="P887" s="270"/>
      <c r="Q887" s="270"/>
      <c r="R887" s="270"/>
      <c r="S887" s="270"/>
      <c r="T887" s="270"/>
      <c r="U887" s="270"/>
      <c r="V887" s="270"/>
      <c r="W887" s="270"/>
      <c r="X887" s="270"/>
      <c r="Y887" s="270"/>
      <c r="Z887" s="270"/>
    </row>
    <row r="888" ht="15.75" customHeight="1">
      <c r="A888" s="270"/>
      <c r="B888" s="270"/>
      <c r="C888" s="270"/>
      <c r="D888" s="270"/>
      <c r="E888" s="270"/>
      <c r="F888" s="270"/>
      <c r="G888" s="270"/>
      <c r="H888" s="270"/>
      <c r="I888" s="270"/>
      <c r="J888" s="270"/>
      <c r="K888" s="270"/>
      <c r="L888" s="270"/>
      <c r="M888" s="270"/>
      <c r="N888" s="270"/>
      <c r="O888" s="270"/>
      <c r="P888" s="270"/>
      <c r="Q888" s="270"/>
      <c r="R888" s="270"/>
      <c r="S888" s="270"/>
      <c r="T888" s="270"/>
      <c r="U888" s="270"/>
      <c r="V888" s="270"/>
      <c r="W888" s="270"/>
      <c r="X888" s="270"/>
      <c r="Y888" s="270"/>
      <c r="Z888" s="270"/>
    </row>
    <row r="889" ht="15.75" customHeight="1">
      <c r="A889" s="270"/>
      <c r="B889" s="270"/>
      <c r="C889" s="270"/>
      <c r="D889" s="270"/>
      <c r="E889" s="270"/>
      <c r="F889" s="270"/>
      <c r="G889" s="270"/>
      <c r="H889" s="270"/>
      <c r="I889" s="270"/>
      <c r="J889" s="270"/>
      <c r="K889" s="270"/>
      <c r="L889" s="270"/>
      <c r="M889" s="270"/>
      <c r="N889" s="270"/>
      <c r="O889" s="270"/>
      <c r="P889" s="270"/>
      <c r="Q889" s="270"/>
      <c r="R889" s="270"/>
      <c r="S889" s="270"/>
      <c r="T889" s="270"/>
      <c r="U889" s="270"/>
      <c r="V889" s="270"/>
      <c r="W889" s="270"/>
      <c r="X889" s="270"/>
      <c r="Y889" s="270"/>
      <c r="Z889" s="270"/>
    </row>
    <row r="890" ht="15.75" customHeight="1">
      <c r="A890" s="270"/>
      <c r="B890" s="270"/>
      <c r="C890" s="270"/>
      <c r="D890" s="270"/>
      <c r="E890" s="270"/>
      <c r="F890" s="270"/>
      <c r="G890" s="270"/>
      <c r="H890" s="270"/>
      <c r="I890" s="270"/>
      <c r="J890" s="270"/>
      <c r="K890" s="270"/>
      <c r="L890" s="270"/>
      <c r="M890" s="270"/>
      <c r="N890" s="270"/>
      <c r="O890" s="270"/>
      <c r="P890" s="270"/>
      <c r="Q890" s="270"/>
      <c r="R890" s="270"/>
      <c r="S890" s="270"/>
      <c r="T890" s="270"/>
      <c r="U890" s="270"/>
      <c r="V890" s="270"/>
      <c r="W890" s="270"/>
      <c r="X890" s="270"/>
      <c r="Y890" s="270"/>
      <c r="Z890" s="270"/>
    </row>
    <row r="891" ht="15.75" customHeight="1">
      <c r="A891" s="270"/>
      <c r="B891" s="270"/>
      <c r="C891" s="270"/>
      <c r="D891" s="270"/>
      <c r="E891" s="270"/>
      <c r="F891" s="270"/>
      <c r="G891" s="270"/>
      <c r="H891" s="270"/>
      <c r="I891" s="270"/>
      <c r="J891" s="270"/>
      <c r="K891" s="270"/>
      <c r="L891" s="270"/>
      <c r="M891" s="270"/>
      <c r="N891" s="270"/>
      <c r="O891" s="270"/>
      <c r="P891" s="270"/>
      <c r="Q891" s="270"/>
      <c r="R891" s="270"/>
      <c r="S891" s="270"/>
      <c r="T891" s="270"/>
      <c r="U891" s="270"/>
      <c r="V891" s="270"/>
      <c r="W891" s="270"/>
      <c r="X891" s="270"/>
      <c r="Y891" s="270"/>
      <c r="Z891" s="270"/>
    </row>
    <row r="892" ht="15.75" customHeight="1">
      <c r="A892" s="270"/>
      <c r="B892" s="270"/>
      <c r="C892" s="270"/>
      <c r="D892" s="270"/>
      <c r="E892" s="270"/>
      <c r="F892" s="270"/>
      <c r="G892" s="270"/>
      <c r="H892" s="270"/>
      <c r="I892" s="270"/>
      <c r="J892" s="270"/>
      <c r="K892" s="270"/>
      <c r="L892" s="270"/>
      <c r="M892" s="270"/>
      <c r="N892" s="270"/>
      <c r="O892" s="270"/>
      <c r="P892" s="270"/>
      <c r="Q892" s="270"/>
      <c r="R892" s="270"/>
      <c r="S892" s="270"/>
      <c r="T892" s="270"/>
      <c r="U892" s="270"/>
      <c r="V892" s="270"/>
      <c r="W892" s="270"/>
      <c r="X892" s="270"/>
      <c r="Y892" s="270"/>
      <c r="Z892" s="270"/>
    </row>
    <row r="893" ht="15.75" customHeight="1">
      <c r="A893" s="270"/>
      <c r="B893" s="270"/>
      <c r="C893" s="270"/>
      <c r="D893" s="270"/>
      <c r="E893" s="270"/>
      <c r="F893" s="270"/>
      <c r="G893" s="270"/>
      <c r="H893" s="270"/>
      <c r="I893" s="270"/>
      <c r="J893" s="270"/>
      <c r="K893" s="270"/>
      <c r="L893" s="270"/>
      <c r="M893" s="270"/>
      <c r="N893" s="270"/>
      <c r="O893" s="270"/>
      <c r="P893" s="270"/>
      <c r="Q893" s="270"/>
      <c r="R893" s="270"/>
      <c r="S893" s="270"/>
      <c r="T893" s="270"/>
      <c r="U893" s="270"/>
      <c r="V893" s="270"/>
      <c r="W893" s="270"/>
      <c r="X893" s="270"/>
      <c r="Y893" s="270"/>
      <c r="Z893" s="270"/>
    </row>
    <row r="894" ht="15.75" customHeight="1">
      <c r="A894" s="270"/>
      <c r="B894" s="270"/>
      <c r="C894" s="270"/>
      <c r="D894" s="270"/>
      <c r="E894" s="270"/>
      <c r="F894" s="270"/>
      <c r="G894" s="270"/>
      <c r="H894" s="270"/>
      <c r="I894" s="270"/>
      <c r="J894" s="270"/>
      <c r="K894" s="270"/>
      <c r="L894" s="270"/>
      <c r="M894" s="270"/>
      <c r="N894" s="270"/>
      <c r="O894" s="270"/>
      <c r="P894" s="270"/>
      <c r="Q894" s="270"/>
      <c r="R894" s="270"/>
      <c r="S894" s="270"/>
      <c r="T894" s="270"/>
      <c r="U894" s="270"/>
      <c r="V894" s="270"/>
      <c r="W894" s="270"/>
      <c r="X894" s="270"/>
      <c r="Y894" s="270"/>
      <c r="Z894" s="270"/>
    </row>
    <row r="895" ht="15.75" customHeight="1">
      <c r="A895" s="270"/>
      <c r="B895" s="270"/>
      <c r="C895" s="270"/>
      <c r="D895" s="270"/>
      <c r="E895" s="270"/>
      <c r="F895" s="270"/>
      <c r="G895" s="270"/>
      <c r="H895" s="270"/>
      <c r="I895" s="270"/>
      <c r="J895" s="270"/>
      <c r="K895" s="270"/>
      <c r="L895" s="270"/>
      <c r="M895" s="270"/>
      <c r="N895" s="270"/>
      <c r="O895" s="270"/>
      <c r="P895" s="270"/>
      <c r="Q895" s="270"/>
      <c r="R895" s="270"/>
      <c r="S895" s="270"/>
      <c r="T895" s="270"/>
      <c r="U895" s="270"/>
      <c r="V895" s="270"/>
      <c r="W895" s="270"/>
      <c r="X895" s="270"/>
      <c r="Y895" s="270"/>
      <c r="Z895" s="270"/>
    </row>
    <row r="896" ht="15.75" customHeight="1">
      <c r="A896" s="270"/>
      <c r="B896" s="270"/>
      <c r="C896" s="270"/>
      <c r="D896" s="270"/>
      <c r="E896" s="270"/>
      <c r="F896" s="270"/>
      <c r="G896" s="270"/>
      <c r="H896" s="270"/>
      <c r="I896" s="270"/>
      <c r="J896" s="270"/>
      <c r="K896" s="270"/>
      <c r="L896" s="270"/>
      <c r="M896" s="270"/>
      <c r="N896" s="270"/>
      <c r="O896" s="270"/>
      <c r="P896" s="270"/>
      <c r="Q896" s="270"/>
      <c r="R896" s="270"/>
      <c r="S896" s="270"/>
      <c r="T896" s="270"/>
      <c r="U896" s="270"/>
      <c r="V896" s="270"/>
      <c r="W896" s="270"/>
      <c r="X896" s="270"/>
      <c r="Y896" s="270"/>
      <c r="Z896" s="270"/>
    </row>
    <row r="897" ht="15.75" customHeight="1">
      <c r="A897" s="270"/>
      <c r="B897" s="270"/>
      <c r="C897" s="270"/>
      <c r="D897" s="270"/>
      <c r="E897" s="270"/>
      <c r="F897" s="270"/>
      <c r="G897" s="270"/>
      <c r="H897" s="270"/>
      <c r="I897" s="270"/>
      <c r="J897" s="270"/>
      <c r="K897" s="270"/>
      <c r="L897" s="270"/>
      <c r="M897" s="270"/>
      <c r="N897" s="270"/>
      <c r="O897" s="270"/>
      <c r="P897" s="270"/>
      <c r="Q897" s="270"/>
      <c r="R897" s="270"/>
      <c r="S897" s="270"/>
      <c r="T897" s="270"/>
      <c r="U897" s="270"/>
      <c r="V897" s="270"/>
      <c r="W897" s="270"/>
      <c r="X897" s="270"/>
      <c r="Y897" s="270"/>
      <c r="Z897" s="270"/>
    </row>
    <row r="898" ht="15.75" customHeight="1">
      <c r="A898" s="270"/>
      <c r="B898" s="270"/>
      <c r="C898" s="270"/>
      <c r="D898" s="270"/>
      <c r="E898" s="270"/>
      <c r="F898" s="270"/>
      <c r="G898" s="270"/>
      <c r="H898" s="270"/>
      <c r="I898" s="270"/>
      <c r="J898" s="270"/>
      <c r="K898" s="270"/>
      <c r="L898" s="270"/>
      <c r="M898" s="270"/>
      <c r="N898" s="270"/>
      <c r="O898" s="270"/>
      <c r="P898" s="270"/>
      <c r="Q898" s="270"/>
      <c r="R898" s="270"/>
      <c r="S898" s="270"/>
      <c r="T898" s="270"/>
      <c r="U898" s="270"/>
      <c r="V898" s="270"/>
      <c r="W898" s="270"/>
      <c r="X898" s="270"/>
      <c r="Y898" s="270"/>
      <c r="Z898" s="270"/>
    </row>
    <row r="899" ht="15.75" customHeight="1">
      <c r="A899" s="270"/>
      <c r="B899" s="270"/>
      <c r="C899" s="270"/>
      <c r="D899" s="270"/>
      <c r="E899" s="270"/>
      <c r="F899" s="270"/>
      <c r="G899" s="270"/>
      <c r="H899" s="270"/>
      <c r="I899" s="270"/>
      <c r="J899" s="270"/>
      <c r="K899" s="270"/>
      <c r="L899" s="270"/>
      <c r="M899" s="270"/>
      <c r="N899" s="270"/>
      <c r="O899" s="270"/>
      <c r="P899" s="270"/>
      <c r="Q899" s="270"/>
      <c r="R899" s="270"/>
      <c r="S899" s="270"/>
      <c r="T899" s="270"/>
      <c r="U899" s="270"/>
      <c r="V899" s="270"/>
      <c r="W899" s="270"/>
      <c r="X899" s="270"/>
      <c r="Y899" s="270"/>
      <c r="Z899" s="270"/>
    </row>
    <row r="900" ht="15.75" customHeight="1">
      <c r="A900" s="270"/>
      <c r="B900" s="270"/>
      <c r="C900" s="270"/>
      <c r="D900" s="270"/>
      <c r="E900" s="270"/>
      <c r="F900" s="270"/>
      <c r="G900" s="270"/>
      <c r="H900" s="270"/>
      <c r="I900" s="270"/>
      <c r="J900" s="270"/>
      <c r="K900" s="270"/>
      <c r="L900" s="270"/>
      <c r="M900" s="270"/>
      <c r="N900" s="270"/>
      <c r="O900" s="270"/>
      <c r="P900" s="270"/>
      <c r="Q900" s="270"/>
      <c r="R900" s="270"/>
      <c r="S900" s="270"/>
      <c r="T900" s="270"/>
      <c r="U900" s="270"/>
      <c r="V900" s="270"/>
      <c r="W900" s="270"/>
      <c r="X900" s="270"/>
      <c r="Y900" s="270"/>
      <c r="Z900" s="270"/>
    </row>
    <row r="901" ht="15.75" customHeight="1">
      <c r="A901" s="270"/>
      <c r="B901" s="270"/>
      <c r="C901" s="270"/>
      <c r="D901" s="270"/>
      <c r="E901" s="270"/>
      <c r="F901" s="270"/>
      <c r="G901" s="270"/>
      <c r="H901" s="270"/>
      <c r="I901" s="270"/>
      <c r="J901" s="270"/>
      <c r="K901" s="270"/>
      <c r="L901" s="270"/>
      <c r="M901" s="270"/>
      <c r="N901" s="270"/>
      <c r="O901" s="270"/>
      <c r="P901" s="270"/>
      <c r="Q901" s="270"/>
      <c r="R901" s="270"/>
      <c r="S901" s="270"/>
      <c r="T901" s="270"/>
      <c r="U901" s="270"/>
      <c r="V901" s="270"/>
      <c r="W901" s="270"/>
      <c r="X901" s="270"/>
      <c r="Y901" s="270"/>
      <c r="Z901" s="270"/>
    </row>
    <row r="902" ht="15.75" customHeight="1">
      <c r="A902" s="270"/>
      <c r="B902" s="270"/>
      <c r="C902" s="270"/>
      <c r="D902" s="270"/>
      <c r="E902" s="270"/>
      <c r="F902" s="270"/>
      <c r="G902" s="270"/>
      <c r="H902" s="270"/>
      <c r="I902" s="270"/>
      <c r="J902" s="270"/>
      <c r="K902" s="270"/>
      <c r="L902" s="270"/>
      <c r="M902" s="270"/>
      <c r="N902" s="270"/>
      <c r="O902" s="270"/>
      <c r="P902" s="270"/>
      <c r="Q902" s="270"/>
      <c r="R902" s="270"/>
      <c r="S902" s="270"/>
      <c r="T902" s="270"/>
      <c r="U902" s="270"/>
      <c r="V902" s="270"/>
      <c r="W902" s="270"/>
      <c r="X902" s="270"/>
      <c r="Y902" s="270"/>
      <c r="Z902" s="270"/>
    </row>
    <row r="903" ht="15.75" customHeight="1">
      <c r="A903" s="270"/>
      <c r="B903" s="270"/>
      <c r="C903" s="270"/>
      <c r="D903" s="270"/>
      <c r="E903" s="270"/>
      <c r="F903" s="270"/>
      <c r="G903" s="270"/>
      <c r="H903" s="270"/>
      <c r="I903" s="270"/>
      <c r="J903" s="270"/>
      <c r="K903" s="270"/>
      <c r="L903" s="270"/>
      <c r="M903" s="270"/>
      <c r="N903" s="270"/>
      <c r="O903" s="270"/>
      <c r="P903" s="270"/>
      <c r="Q903" s="270"/>
      <c r="R903" s="270"/>
      <c r="S903" s="270"/>
      <c r="T903" s="270"/>
      <c r="U903" s="270"/>
      <c r="V903" s="270"/>
      <c r="W903" s="270"/>
      <c r="X903" s="270"/>
      <c r="Y903" s="270"/>
      <c r="Z903" s="270"/>
    </row>
    <row r="904" ht="15.75" customHeight="1">
      <c r="A904" s="270"/>
      <c r="B904" s="270"/>
      <c r="C904" s="270"/>
      <c r="D904" s="270"/>
      <c r="E904" s="270"/>
      <c r="F904" s="270"/>
      <c r="G904" s="270"/>
      <c r="H904" s="270"/>
      <c r="I904" s="270"/>
      <c r="J904" s="270"/>
      <c r="K904" s="270"/>
      <c r="L904" s="270"/>
      <c r="M904" s="270"/>
      <c r="N904" s="270"/>
      <c r="O904" s="270"/>
      <c r="P904" s="270"/>
      <c r="Q904" s="270"/>
      <c r="R904" s="270"/>
      <c r="S904" s="270"/>
      <c r="T904" s="270"/>
      <c r="U904" s="270"/>
      <c r="V904" s="270"/>
      <c r="W904" s="270"/>
      <c r="X904" s="270"/>
      <c r="Y904" s="270"/>
      <c r="Z904" s="270"/>
    </row>
    <row r="905" ht="15.75" customHeight="1">
      <c r="A905" s="270"/>
      <c r="B905" s="270"/>
      <c r="C905" s="270"/>
      <c r="D905" s="270"/>
      <c r="E905" s="270"/>
      <c r="F905" s="270"/>
      <c r="G905" s="270"/>
      <c r="H905" s="270"/>
      <c r="I905" s="270"/>
      <c r="J905" s="270"/>
      <c r="K905" s="270"/>
      <c r="L905" s="270"/>
      <c r="M905" s="270"/>
      <c r="N905" s="270"/>
      <c r="O905" s="270"/>
      <c r="P905" s="270"/>
      <c r="Q905" s="270"/>
      <c r="R905" s="270"/>
      <c r="S905" s="270"/>
      <c r="T905" s="270"/>
      <c r="U905" s="270"/>
      <c r="V905" s="270"/>
      <c r="W905" s="270"/>
      <c r="X905" s="270"/>
      <c r="Y905" s="270"/>
      <c r="Z905" s="270"/>
    </row>
    <row r="906" ht="15.75" customHeight="1">
      <c r="A906" s="270"/>
      <c r="B906" s="270"/>
      <c r="C906" s="270"/>
      <c r="D906" s="270"/>
      <c r="E906" s="270"/>
      <c r="F906" s="270"/>
      <c r="G906" s="270"/>
      <c r="H906" s="270"/>
      <c r="I906" s="270"/>
      <c r="J906" s="270"/>
      <c r="K906" s="270"/>
      <c r="L906" s="270"/>
      <c r="M906" s="270"/>
      <c r="N906" s="270"/>
      <c r="O906" s="270"/>
      <c r="P906" s="270"/>
      <c r="Q906" s="270"/>
      <c r="R906" s="270"/>
      <c r="S906" s="270"/>
      <c r="T906" s="270"/>
      <c r="U906" s="270"/>
      <c r="V906" s="270"/>
      <c r="W906" s="270"/>
      <c r="X906" s="270"/>
      <c r="Y906" s="270"/>
      <c r="Z906" s="270"/>
    </row>
    <row r="907" ht="15.75" customHeight="1">
      <c r="A907" s="270"/>
      <c r="B907" s="270"/>
      <c r="C907" s="270"/>
      <c r="D907" s="270"/>
      <c r="E907" s="270"/>
      <c r="F907" s="270"/>
      <c r="G907" s="270"/>
      <c r="H907" s="270"/>
      <c r="I907" s="270"/>
      <c r="J907" s="270"/>
      <c r="K907" s="270"/>
      <c r="L907" s="270"/>
      <c r="M907" s="270"/>
      <c r="N907" s="270"/>
      <c r="O907" s="270"/>
      <c r="P907" s="270"/>
      <c r="Q907" s="270"/>
      <c r="R907" s="270"/>
      <c r="S907" s="270"/>
      <c r="T907" s="270"/>
      <c r="U907" s="270"/>
      <c r="V907" s="270"/>
      <c r="W907" s="270"/>
      <c r="X907" s="270"/>
      <c r="Y907" s="270"/>
      <c r="Z907" s="270"/>
    </row>
    <row r="908" ht="15.75" customHeight="1">
      <c r="A908" s="270"/>
      <c r="B908" s="270"/>
      <c r="C908" s="270"/>
      <c r="D908" s="270"/>
      <c r="E908" s="270"/>
      <c r="F908" s="270"/>
      <c r="G908" s="270"/>
      <c r="H908" s="270"/>
      <c r="I908" s="270"/>
      <c r="J908" s="270"/>
      <c r="K908" s="270"/>
      <c r="L908" s="270"/>
      <c r="M908" s="270"/>
      <c r="N908" s="270"/>
      <c r="O908" s="270"/>
      <c r="P908" s="270"/>
      <c r="Q908" s="270"/>
      <c r="R908" s="270"/>
      <c r="S908" s="270"/>
      <c r="T908" s="270"/>
      <c r="U908" s="270"/>
      <c r="V908" s="270"/>
      <c r="W908" s="270"/>
      <c r="X908" s="270"/>
      <c r="Y908" s="270"/>
      <c r="Z908" s="270"/>
    </row>
    <row r="909" ht="15.75" customHeight="1">
      <c r="A909" s="270"/>
      <c r="B909" s="270"/>
      <c r="C909" s="270"/>
      <c r="D909" s="270"/>
      <c r="E909" s="270"/>
      <c r="F909" s="270"/>
      <c r="G909" s="270"/>
      <c r="H909" s="270"/>
      <c r="I909" s="270"/>
      <c r="J909" s="270"/>
      <c r="K909" s="270"/>
      <c r="L909" s="270"/>
      <c r="M909" s="270"/>
      <c r="N909" s="270"/>
      <c r="O909" s="270"/>
      <c r="P909" s="270"/>
      <c r="Q909" s="270"/>
      <c r="R909" s="270"/>
      <c r="S909" s="270"/>
      <c r="T909" s="270"/>
      <c r="U909" s="270"/>
      <c r="V909" s="270"/>
      <c r="W909" s="270"/>
      <c r="X909" s="270"/>
      <c r="Y909" s="270"/>
      <c r="Z909" s="270"/>
    </row>
    <row r="910" ht="15.75" customHeight="1">
      <c r="A910" s="270"/>
      <c r="B910" s="270"/>
      <c r="C910" s="270"/>
      <c r="D910" s="270"/>
      <c r="E910" s="270"/>
      <c r="F910" s="270"/>
      <c r="G910" s="270"/>
      <c r="H910" s="270"/>
      <c r="I910" s="270"/>
      <c r="J910" s="270"/>
      <c r="K910" s="270"/>
      <c r="L910" s="270"/>
      <c r="M910" s="270"/>
      <c r="N910" s="270"/>
      <c r="O910" s="270"/>
      <c r="P910" s="270"/>
      <c r="Q910" s="270"/>
      <c r="R910" s="270"/>
      <c r="S910" s="270"/>
      <c r="T910" s="270"/>
      <c r="U910" s="270"/>
      <c r="V910" s="270"/>
      <c r="W910" s="270"/>
      <c r="X910" s="270"/>
      <c r="Y910" s="270"/>
      <c r="Z910" s="270"/>
    </row>
    <row r="911" ht="15.75" customHeight="1">
      <c r="A911" s="270"/>
      <c r="B911" s="270"/>
      <c r="C911" s="270"/>
      <c r="D911" s="270"/>
      <c r="E911" s="270"/>
      <c r="F911" s="270"/>
      <c r="G911" s="270"/>
      <c r="H911" s="270"/>
      <c r="I911" s="270"/>
      <c r="J911" s="270"/>
      <c r="K911" s="270"/>
      <c r="L911" s="270"/>
      <c r="M911" s="270"/>
      <c r="N911" s="270"/>
      <c r="O911" s="270"/>
      <c r="P911" s="270"/>
      <c r="Q911" s="270"/>
      <c r="R911" s="270"/>
      <c r="S911" s="270"/>
      <c r="T911" s="270"/>
      <c r="U911" s="270"/>
      <c r="V911" s="270"/>
      <c r="W911" s="270"/>
      <c r="X911" s="270"/>
      <c r="Y911" s="270"/>
      <c r="Z911" s="270"/>
    </row>
    <row r="912" ht="15.75" customHeight="1">
      <c r="A912" s="270"/>
      <c r="B912" s="270"/>
      <c r="C912" s="270"/>
      <c r="D912" s="270"/>
      <c r="E912" s="270"/>
      <c r="F912" s="270"/>
      <c r="G912" s="270"/>
      <c r="H912" s="270"/>
      <c r="I912" s="270"/>
      <c r="J912" s="270"/>
      <c r="K912" s="270"/>
      <c r="L912" s="270"/>
      <c r="M912" s="270"/>
      <c r="N912" s="270"/>
      <c r="O912" s="270"/>
      <c r="P912" s="270"/>
      <c r="Q912" s="270"/>
      <c r="R912" s="270"/>
      <c r="S912" s="270"/>
      <c r="T912" s="270"/>
      <c r="U912" s="270"/>
      <c r="V912" s="270"/>
      <c r="W912" s="270"/>
      <c r="X912" s="270"/>
      <c r="Y912" s="270"/>
      <c r="Z912" s="270"/>
    </row>
    <row r="913" ht="15.75" customHeight="1">
      <c r="A913" s="270"/>
      <c r="B913" s="270"/>
      <c r="C913" s="270"/>
      <c r="D913" s="270"/>
      <c r="E913" s="270"/>
      <c r="F913" s="270"/>
      <c r="G913" s="270"/>
      <c r="H913" s="270"/>
      <c r="I913" s="270"/>
      <c r="J913" s="270"/>
      <c r="K913" s="270"/>
      <c r="L913" s="270"/>
      <c r="M913" s="270"/>
      <c r="N913" s="270"/>
      <c r="O913" s="270"/>
      <c r="P913" s="270"/>
      <c r="Q913" s="270"/>
      <c r="R913" s="270"/>
      <c r="S913" s="270"/>
      <c r="T913" s="270"/>
      <c r="U913" s="270"/>
      <c r="V913" s="270"/>
      <c r="W913" s="270"/>
      <c r="X913" s="270"/>
      <c r="Y913" s="270"/>
      <c r="Z913" s="270"/>
    </row>
    <row r="914" ht="15.75" customHeight="1">
      <c r="A914" s="270"/>
      <c r="B914" s="270"/>
      <c r="C914" s="270"/>
      <c r="D914" s="270"/>
      <c r="E914" s="270"/>
      <c r="F914" s="270"/>
      <c r="G914" s="270"/>
      <c r="H914" s="270"/>
      <c r="I914" s="270"/>
      <c r="J914" s="270"/>
      <c r="K914" s="270"/>
      <c r="L914" s="270"/>
      <c r="M914" s="270"/>
      <c r="N914" s="270"/>
      <c r="O914" s="270"/>
      <c r="P914" s="270"/>
      <c r="Q914" s="270"/>
      <c r="R914" s="270"/>
      <c r="S914" s="270"/>
      <c r="T914" s="270"/>
      <c r="U914" s="270"/>
      <c r="V914" s="270"/>
      <c r="W914" s="270"/>
      <c r="X914" s="270"/>
      <c r="Y914" s="270"/>
      <c r="Z914" s="270"/>
    </row>
    <row r="915" ht="15.75" customHeight="1">
      <c r="A915" s="270"/>
      <c r="B915" s="270"/>
      <c r="C915" s="270"/>
      <c r="D915" s="270"/>
      <c r="E915" s="270"/>
      <c r="F915" s="270"/>
      <c r="G915" s="270"/>
      <c r="H915" s="270"/>
      <c r="I915" s="270"/>
      <c r="J915" s="270"/>
      <c r="K915" s="270"/>
      <c r="L915" s="270"/>
      <c r="M915" s="270"/>
      <c r="N915" s="270"/>
      <c r="O915" s="270"/>
      <c r="P915" s="270"/>
      <c r="Q915" s="270"/>
      <c r="R915" s="270"/>
      <c r="S915" s="270"/>
      <c r="T915" s="270"/>
      <c r="U915" s="270"/>
      <c r="V915" s="270"/>
      <c r="W915" s="270"/>
      <c r="X915" s="270"/>
      <c r="Y915" s="270"/>
      <c r="Z915" s="270"/>
    </row>
    <row r="916" ht="15.75" customHeight="1">
      <c r="A916" s="270"/>
      <c r="B916" s="270"/>
      <c r="C916" s="270"/>
      <c r="D916" s="270"/>
      <c r="E916" s="270"/>
      <c r="F916" s="270"/>
      <c r="G916" s="270"/>
      <c r="H916" s="270"/>
      <c r="I916" s="270"/>
      <c r="J916" s="270"/>
      <c r="K916" s="270"/>
      <c r="L916" s="270"/>
      <c r="M916" s="270"/>
      <c r="N916" s="270"/>
      <c r="O916" s="270"/>
      <c r="P916" s="270"/>
      <c r="Q916" s="270"/>
      <c r="R916" s="270"/>
      <c r="S916" s="270"/>
      <c r="T916" s="270"/>
      <c r="U916" s="270"/>
      <c r="V916" s="270"/>
      <c r="W916" s="270"/>
      <c r="X916" s="270"/>
      <c r="Y916" s="270"/>
      <c r="Z916" s="270"/>
    </row>
    <row r="917" ht="15.75" customHeight="1">
      <c r="A917" s="270"/>
      <c r="B917" s="270"/>
      <c r="C917" s="270"/>
      <c r="D917" s="270"/>
      <c r="E917" s="270"/>
      <c r="F917" s="270"/>
      <c r="G917" s="270"/>
      <c r="H917" s="270"/>
      <c r="I917" s="270"/>
      <c r="J917" s="270"/>
      <c r="K917" s="270"/>
      <c r="L917" s="270"/>
      <c r="M917" s="270"/>
      <c r="N917" s="270"/>
      <c r="O917" s="270"/>
      <c r="P917" s="270"/>
      <c r="Q917" s="270"/>
      <c r="R917" s="270"/>
      <c r="S917" s="270"/>
      <c r="T917" s="270"/>
      <c r="U917" s="270"/>
      <c r="V917" s="270"/>
      <c r="W917" s="270"/>
      <c r="X917" s="270"/>
      <c r="Y917" s="270"/>
      <c r="Z917" s="270"/>
    </row>
    <row r="918" ht="15.75" customHeight="1">
      <c r="A918" s="270"/>
      <c r="B918" s="270"/>
      <c r="C918" s="270"/>
      <c r="D918" s="270"/>
      <c r="E918" s="270"/>
      <c r="F918" s="270"/>
      <c r="G918" s="270"/>
      <c r="H918" s="270"/>
      <c r="I918" s="270"/>
      <c r="J918" s="270"/>
      <c r="K918" s="270"/>
      <c r="L918" s="270"/>
      <c r="M918" s="270"/>
      <c r="N918" s="270"/>
      <c r="O918" s="270"/>
      <c r="P918" s="270"/>
      <c r="Q918" s="270"/>
      <c r="R918" s="270"/>
      <c r="S918" s="270"/>
      <c r="T918" s="270"/>
      <c r="U918" s="270"/>
      <c r="V918" s="270"/>
      <c r="W918" s="270"/>
      <c r="X918" s="270"/>
      <c r="Y918" s="270"/>
      <c r="Z918" s="270"/>
    </row>
    <row r="919" ht="15.75" customHeight="1">
      <c r="A919" s="270"/>
      <c r="B919" s="270"/>
      <c r="C919" s="270"/>
      <c r="D919" s="270"/>
      <c r="E919" s="270"/>
      <c r="F919" s="270"/>
      <c r="G919" s="270"/>
      <c r="H919" s="270"/>
      <c r="I919" s="270"/>
      <c r="J919" s="270"/>
      <c r="K919" s="270"/>
      <c r="L919" s="270"/>
      <c r="M919" s="270"/>
      <c r="N919" s="270"/>
      <c r="O919" s="270"/>
      <c r="P919" s="270"/>
      <c r="Q919" s="270"/>
      <c r="R919" s="270"/>
      <c r="S919" s="270"/>
      <c r="T919" s="270"/>
      <c r="U919" s="270"/>
      <c r="V919" s="270"/>
      <c r="W919" s="270"/>
      <c r="X919" s="270"/>
      <c r="Y919" s="270"/>
      <c r="Z919" s="270"/>
    </row>
    <row r="920" ht="15.75" customHeight="1">
      <c r="A920" s="270"/>
      <c r="B920" s="270"/>
      <c r="C920" s="270"/>
      <c r="D920" s="270"/>
      <c r="E920" s="270"/>
      <c r="F920" s="270"/>
      <c r="G920" s="270"/>
      <c r="H920" s="270"/>
      <c r="I920" s="270"/>
      <c r="J920" s="270"/>
      <c r="K920" s="270"/>
      <c r="L920" s="270"/>
      <c r="M920" s="270"/>
      <c r="N920" s="270"/>
      <c r="O920" s="270"/>
      <c r="P920" s="270"/>
      <c r="Q920" s="270"/>
      <c r="R920" s="270"/>
      <c r="S920" s="270"/>
      <c r="T920" s="270"/>
      <c r="U920" s="270"/>
      <c r="V920" s="270"/>
      <c r="W920" s="270"/>
      <c r="X920" s="270"/>
      <c r="Y920" s="270"/>
      <c r="Z920" s="270"/>
    </row>
    <row r="921" ht="15.75" customHeight="1">
      <c r="A921" s="270"/>
      <c r="B921" s="270"/>
      <c r="C921" s="270"/>
      <c r="D921" s="270"/>
      <c r="E921" s="270"/>
      <c r="F921" s="270"/>
      <c r="G921" s="270"/>
      <c r="H921" s="270"/>
      <c r="I921" s="270"/>
      <c r="J921" s="270"/>
      <c r="K921" s="270"/>
      <c r="L921" s="270"/>
      <c r="M921" s="270"/>
      <c r="N921" s="270"/>
      <c r="O921" s="270"/>
      <c r="P921" s="270"/>
      <c r="Q921" s="270"/>
      <c r="R921" s="270"/>
      <c r="S921" s="270"/>
      <c r="T921" s="270"/>
      <c r="U921" s="270"/>
      <c r="V921" s="270"/>
      <c r="W921" s="270"/>
      <c r="X921" s="270"/>
      <c r="Y921" s="270"/>
      <c r="Z921" s="270"/>
    </row>
    <row r="922" ht="15.75" customHeight="1">
      <c r="A922" s="270"/>
      <c r="B922" s="270"/>
      <c r="C922" s="270"/>
      <c r="D922" s="270"/>
      <c r="E922" s="270"/>
      <c r="F922" s="270"/>
      <c r="G922" s="270"/>
      <c r="H922" s="270"/>
      <c r="I922" s="270"/>
      <c r="J922" s="270"/>
      <c r="K922" s="270"/>
      <c r="L922" s="270"/>
      <c r="M922" s="270"/>
      <c r="N922" s="270"/>
      <c r="O922" s="270"/>
      <c r="P922" s="270"/>
      <c r="Q922" s="270"/>
      <c r="R922" s="270"/>
      <c r="S922" s="270"/>
      <c r="T922" s="270"/>
      <c r="U922" s="270"/>
      <c r="V922" s="270"/>
      <c r="W922" s="270"/>
      <c r="X922" s="270"/>
      <c r="Y922" s="270"/>
      <c r="Z922" s="270"/>
    </row>
    <row r="923" ht="15.75" customHeight="1">
      <c r="A923" s="270"/>
      <c r="B923" s="270"/>
      <c r="C923" s="270"/>
      <c r="D923" s="270"/>
      <c r="E923" s="270"/>
      <c r="F923" s="270"/>
      <c r="G923" s="270"/>
      <c r="H923" s="270"/>
      <c r="I923" s="270"/>
      <c r="J923" s="270"/>
      <c r="K923" s="270"/>
      <c r="L923" s="270"/>
      <c r="M923" s="270"/>
      <c r="N923" s="270"/>
      <c r="O923" s="270"/>
      <c r="P923" s="270"/>
      <c r="Q923" s="270"/>
      <c r="R923" s="270"/>
      <c r="S923" s="270"/>
      <c r="T923" s="270"/>
      <c r="U923" s="270"/>
      <c r="V923" s="270"/>
      <c r="W923" s="270"/>
      <c r="X923" s="270"/>
      <c r="Y923" s="270"/>
      <c r="Z923" s="270"/>
    </row>
    <row r="924" ht="15.75" customHeight="1">
      <c r="A924" s="270"/>
      <c r="B924" s="270"/>
      <c r="C924" s="270"/>
      <c r="D924" s="270"/>
      <c r="E924" s="270"/>
      <c r="F924" s="270"/>
      <c r="G924" s="270"/>
      <c r="H924" s="270"/>
      <c r="I924" s="270"/>
      <c r="J924" s="270"/>
      <c r="K924" s="270"/>
      <c r="L924" s="270"/>
      <c r="M924" s="270"/>
      <c r="N924" s="270"/>
      <c r="O924" s="270"/>
      <c r="P924" s="270"/>
      <c r="Q924" s="270"/>
      <c r="R924" s="270"/>
      <c r="S924" s="270"/>
      <c r="T924" s="270"/>
      <c r="U924" s="270"/>
      <c r="V924" s="270"/>
      <c r="W924" s="270"/>
      <c r="X924" s="270"/>
      <c r="Y924" s="270"/>
      <c r="Z924" s="270"/>
    </row>
    <row r="925" ht="15.75" customHeight="1">
      <c r="A925" s="270"/>
      <c r="B925" s="270"/>
      <c r="C925" s="270"/>
      <c r="D925" s="270"/>
      <c r="E925" s="270"/>
      <c r="F925" s="270"/>
      <c r="G925" s="270"/>
      <c r="H925" s="270"/>
      <c r="I925" s="270"/>
      <c r="J925" s="270"/>
      <c r="K925" s="270"/>
      <c r="L925" s="270"/>
      <c r="M925" s="270"/>
      <c r="N925" s="270"/>
      <c r="O925" s="270"/>
      <c r="P925" s="270"/>
      <c r="Q925" s="270"/>
      <c r="R925" s="270"/>
      <c r="S925" s="270"/>
      <c r="T925" s="270"/>
      <c r="U925" s="270"/>
      <c r="V925" s="270"/>
      <c r="W925" s="270"/>
      <c r="X925" s="270"/>
      <c r="Y925" s="270"/>
      <c r="Z925" s="270"/>
    </row>
    <row r="926" ht="15.75" customHeight="1">
      <c r="A926" s="270"/>
      <c r="B926" s="270"/>
      <c r="C926" s="270"/>
      <c r="D926" s="270"/>
      <c r="E926" s="270"/>
      <c r="F926" s="270"/>
      <c r="G926" s="270"/>
      <c r="H926" s="270"/>
      <c r="I926" s="270"/>
      <c r="J926" s="270"/>
      <c r="K926" s="270"/>
      <c r="L926" s="270"/>
      <c r="M926" s="270"/>
      <c r="N926" s="270"/>
      <c r="O926" s="270"/>
      <c r="P926" s="270"/>
      <c r="Q926" s="270"/>
      <c r="R926" s="270"/>
      <c r="S926" s="270"/>
      <c r="T926" s="270"/>
      <c r="U926" s="270"/>
      <c r="V926" s="270"/>
      <c r="W926" s="270"/>
      <c r="X926" s="270"/>
      <c r="Y926" s="270"/>
      <c r="Z926" s="270"/>
    </row>
    <row r="927" ht="15.75" customHeight="1">
      <c r="A927" s="270"/>
      <c r="B927" s="270"/>
      <c r="C927" s="270"/>
      <c r="D927" s="270"/>
      <c r="E927" s="270"/>
      <c r="F927" s="270"/>
      <c r="G927" s="270"/>
      <c r="H927" s="270"/>
      <c r="I927" s="270"/>
      <c r="J927" s="270"/>
      <c r="K927" s="270"/>
      <c r="L927" s="270"/>
      <c r="M927" s="270"/>
      <c r="N927" s="270"/>
      <c r="O927" s="270"/>
      <c r="P927" s="270"/>
      <c r="Q927" s="270"/>
      <c r="R927" s="270"/>
      <c r="S927" s="270"/>
      <c r="T927" s="270"/>
      <c r="U927" s="270"/>
      <c r="V927" s="270"/>
      <c r="W927" s="270"/>
      <c r="X927" s="270"/>
      <c r="Y927" s="270"/>
      <c r="Z927" s="270"/>
    </row>
    <row r="928" ht="15.75" customHeight="1">
      <c r="A928" s="270"/>
      <c r="B928" s="270"/>
      <c r="C928" s="270"/>
      <c r="D928" s="270"/>
      <c r="E928" s="270"/>
      <c r="F928" s="270"/>
      <c r="G928" s="270"/>
      <c r="H928" s="270"/>
      <c r="I928" s="270"/>
      <c r="J928" s="270"/>
      <c r="K928" s="270"/>
      <c r="L928" s="270"/>
      <c r="M928" s="270"/>
      <c r="N928" s="270"/>
      <c r="O928" s="270"/>
      <c r="P928" s="270"/>
      <c r="Q928" s="270"/>
      <c r="R928" s="270"/>
      <c r="S928" s="270"/>
      <c r="T928" s="270"/>
      <c r="U928" s="270"/>
      <c r="V928" s="270"/>
      <c r="W928" s="270"/>
      <c r="X928" s="270"/>
      <c r="Y928" s="270"/>
      <c r="Z928" s="270"/>
    </row>
    <row r="929" ht="15.75" customHeight="1">
      <c r="A929" s="270"/>
      <c r="B929" s="270"/>
      <c r="C929" s="270"/>
      <c r="D929" s="270"/>
      <c r="E929" s="270"/>
      <c r="F929" s="270"/>
      <c r="G929" s="270"/>
      <c r="H929" s="270"/>
      <c r="I929" s="270"/>
      <c r="J929" s="270"/>
      <c r="K929" s="270"/>
      <c r="L929" s="270"/>
      <c r="M929" s="270"/>
      <c r="N929" s="270"/>
      <c r="O929" s="270"/>
      <c r="P929" s="270"/>
      <c r="Q929" s="270"/>
      <c r="R929" s="270"/>
      <c r="S929" s="270"/>
      <c r="T929" s="270"/>
      <c r="U929" s="270"/>
      <c r="V929" s="270"/>
      <c r="W929" s="270"/>
      <c r="X929" s="270"/>
      <c r="Y929" s="270"/>
      <c r="Z929" s="270"/>
    </row>
    <row r="930" ht="15.75" customHeight="1">
      <c r="A930" s="270"/>
      <c r="B930" s="270"/>
      <c r="C930" s="270"/>
      <c r="D930" s="270"/>
      <c r="E930" s="270"/>
      <c r="F930" s="270"/>
      <c r="G930" s="270"/>
      <c r="H930" s="270"/>
      <c r="I930" s="270"/>
      <c r="J930" s="270"/>
      <c r="K930" s="270"/>
      <c r="L930" s="270"/>
      <c r="M930" s="270"/>
      <c r="N930" s="270"/>
      <c r="O930" s="270"/>
      <c r="P930" s="270"/>
      <c r="Q930" s="270"/>
      <c r="R930" s="270"/>
      <c r="S930" s="270"/>
      <c r="T930" s="270"/>
      <c r="U930" s="270"/>
      <c r="V930" s="270"/>
      <c r="W930" s="270"/>
      <c r="X930" s="270"/>
      <c r="Y930" s="270"/>
      <c r="Z930" s="270"/>
    </row>
    <row r="931" ht="15.75" customHeight="1">
      <c r="A931" s="270"/>
      <c r="B931" s="270"/>
      <c r="C931" s="270"/>
      <c r="D931" s="270"/>
      <c r="E931" s="270"/>
      <c r="F931" s="270"/>
      <c r="G931" s="270"/>
      <c r="H931" s="270"/>
      <c r="I931" s="270"/>
      <c r="J931" s="270"/>
      <c r="K931" s="270"/>
      <c r="L931" s="270"/>
      <c r="M931" s="270"/>
      <c r="N931" s="270"/>
      <c r="O931" s="270"/>
      <c r="P931" s="270"/>
      <c r="Q931" s="270"/>
      <c r="R931" s="270"/>
      <c r="S931" s="270"/>
      <c r="T931" s="270"/>
      <c r="U931" s="270"/>
      <c r="V931" s="270"/>
      <c r="W931" s="270"/>
      <c r="X931" s="270"/>
      <c r="Y931" s="270"/>
      <c r="Z931" s="270"/>
    </row>
    <row r="932" ht="15.75" customHeight="1">
      <c r="A932" s="270"/>
      <c r="B932" s="270"/>
      <c r="C932" s="270"/>
      <c r="D932" s="270"/>
      <c r="E932" s="270"/>
      <c r="F932" s="270"/>
      <c r="G932" s="270"/>
      <c r="H932" s="270"/>
      <c r="I932" s="270"/>
      <c r="J932" s="270"/>
      <c r="K932" s="270"/>
      <c r="L932" s="270"/>
      <c r="M932" s="270"/>
      <c r="N932" s="270"/>
      <c r="O932" s="270"/>
      <c r="P932" s="270"/>
      <c r="Q932" s="270"/>
      <c r="R932" s="270"/>
      <c r="S932" s="270"/>
      <c r="T932" s="270"/>
      <c r="U932" s="270"/>
      <c r="V932" s="270"/>
      <c r="W932" s="270"/>
      <c r="X932" s="270"/>
      <c r="Y932" s="270"/>
      <c r="Z932" s="270"/>
    </row>
    <row r="933" ht="15.75" customHeight="1">
      <c r="A933" s="270"/>
      <c r="B933" s="270"/>
      <c r="C933" s="270"/>
      <c r="D933" s="270"/>
      <c r="E933" s="270"/>
      <c r="F933" s="270"/>
      <c r="G933" s="270"/>
      <c r="H933" s="270"/>
      <c r="I933" s="270"/>
      <c r="J933" s="270"/>
      <c r="K933" s="270"/>
      <c r="L933" s="270"/>
      <c r="M933" s="270"/>
      <c r="N933" s="270"/>
      <c r="O933" s="270"/>
      <c r="P933" s="270"/>
      <c r="Q933" s="270"/>
      <c r="R933" s="270"/>
      <c r="S933" s="270"/>
      <c r="T933" s="270"/>
      <c r="U933" s="270"/>
      <c r="V933" s="270"/>
      <c r="W933" s="270"/>
      <c r="X933" s="270"/>
      <c r="Y933" s="270"/>
      <c r="Z933" s="270"/>
    </row>
    <row r="934" ht="15.75" customHeight="1">
      <c r="A934" s="270"/>
      <c r="B934" s="270"/>
      <c r="C934" s="270"/>
      <c r="D934" s="270"/>
      <c r="E934" s="270"/>
      <c r="F934" s="270"/>
      <c r="G934" s="270"/>
      <c r="H934" s="270"/>
      <c r="I934" s="270"/>
      <c r="J934" s="270"/>
      <c r="K934" s="270"/>
      <c r="L934" s="270"/>
      <c r="M934" s="270"/>
      <c r="N934" s="270"/>
      <c r="O934" s="270"/>
      <c r="P934" s="270"/>
      <c r="Q934" s="270"/>
      <c r="R934" s="270"/>
      <c r="S934" s="270"/>
      <c r="T934" s="270"/>
      <c r="U934" s="270"/>
      <c r="V934" s="270"/>
      <c r="W934" s="270"/>
      <c r="X934" s="270"/>
      <c r="Y934" s="270"/>
      <c r="Z934" s="270"/>
    </row>
    <row r="935" ht="15.75" customHeight="1">
      <c r="A935" s="270"/>
      <c r="B935" s="270"/>
      <c r="C935" s="270"/>
      <c r="D935" s="270"/>
      <c r="E935" s="270"/>
      <c r="F935" s="270"/>
      <c r="G935" s="270"/>
      <c r="H935" s="270"/>
      <c r="I935" s="270"/>
      <c r="J935" s="270"/>
      <c r="K935" s="270"/>
      <c r="L935" s="270"/>
      <c r="M935" s="270"/>
      <c r="N935" s="270"/>
      <c r="O935" s="270"/>
      <c r="P935" s="270"/>
      <c r="Q935" s="270"/>
      <c r="R935" s="270"/>
      <c r="S935" s="270"/>
      <c r="T935" s="270"/>
      <c r="U935" s="270"/>
      <c r="V935" s="270"/>
      <c r="W935" s="270"/>
      <c r="X935" s="270"/>
      <c r="Y935" s="270"/>
      <c r="Z935" s="270"/>
    </row>
    <row r="936" ht="15.75" customHeight="1">
      <c r="A936" s="270"/>
      <c r="B936" s="270"/>
      <c r="C936" s="270"/>
      <c r="D936" s="270"/>
      <c r="E936" s="270"/>
      <c r="F936" s="270"/>
      <c r="G936" s="270"/>
      <c r="H936" s="270"/>
      <c r="I936" s="270"/>
      <c r="J936" s="270"/>
      <c r="K936" s="270"/>
      <c r="L936" s="270"/>
      <c r="M936" s="270"/>
      <c r="N936" s="270"/>
      <c r="O936" s="270"/>
      <c r="P936" s="270"/>
      <c r="Q936" s="270"/>
      <c r="R936" s="270"/>
      <c r="S936" s="270"/>
      <c r="T936" s="270"/>
      <c r="U936" s="270"/>
      <c r="V936" s="270"/>
      <c r="W936" s="270"/>
      <c r="X936" s="270"/>
      <c r="Y936" s="270"/>
      <c r="Z936" s="270"/>
    </row>
    <row r="937" ht="15.75" customHeight="1">
      <c r="A937" s="270"/>
      <c r="B937" s="270"/>
      <c r="C937" s="270"/>
      <c r="D937" s="270"/>
      <c r="E937" s="270"/>
      <c r="F937" s="270"/>
      <c r="G937" s="270"/>
      <c r="H937" s="270"/>
      <c r="I937" s="270"/>
      <c r="J937" s="270"/>
      <c r="K937" s="270"/>
      <c r="L937" s="270"/>
      <c r="M937" s="270"/>
      <c r="N937" s="270"/>
      <c r="O937" s="270"/>
      <c r="P937" s="270"/>
      <c r="Q937" s="270"/>
      <c r="R937" s="270"/>
      <c r="S937" s="270"/>
      <c r="T937" s="270"/>
      <c r="U937" s="270"/>
      <c r="V937" s="270"/>
      <c r="W937" s="270"/>
      <c r="X937" s="270"/>
      <c r="Y937" s="270"/>
      <c r="Z937" s="270"/>
    </row>
    <row r="938" ht="15.75" customHeight="1">
      <c r="A938" s="270"/>
      <c r="B938" s="270"/>
      <c r="C938" s="270"/>
      <c r="D938" s="270"/>
      <c r="E938" s="270"/>
      <c r="F938" s="270"/>
      <c r="G938" s="270"/>
      <c r="H938" s="270"/>
      <c r="I938" s="270"/>
      <c r="J938" s="270"/>
      <c r="K938" s="270"/>
      <c r="L938" s="270"/>
      <c r="M938" s="270"/>
      <c r="N938" s="270"/>
      <c r="O938" s="270"/>
      <c r="P938" s="270"/>
      <c r="Q938" s="270"/>
      <c r="R938" s="270"/>
      <c r="S938" s="270"/>
      <c r="T938" s="270"/>
      <c r="U938" s="270"/>
      <c r="V938" s="270"/>
      <c r="W938" s="270"/>
      <c r="X938" s="270"/>
      <c r="Y938" s="270"/>
      <c r="Z938" s="270"/>
    </row>
    <row r="939" ht="15.75" customHeight="1">
      <c r="A939" s="270"/>
      <c r="B939" s="270"/>
      <c r="C939" s="270"/>
      <c r="D939" s="270"/>
      <c r="E939" s="270"/>
      <c r="F939" s="270"/>
      <c r="G939" s="270"/>
      <c r="H939" s="270"/>
      <c r="I939" s="270"/>
      <c r="J939" s="270"/>
      <c r="K939" s="270"/>
      <c r="L939" s="270"/>
      <c r="M939" s="270"/>
      <c r="N939" s="270"/>
      <c r="O939" s="270"/>
      <c r="P939" s="270"/>
      <c r="Q939" s="270"/>
      <c r="R939" s="270"/>
      <c r="S939" s="270"/>
      <c r="T939" s="270"/>
      <c r="U939" s="270"/>
      <c r="V939" s="270"/>
      <c r="W939" s="270"/>
      <c r="X939" s="270"/>
      <c r="Y939" s="270"/>
      <c r="Z939" s="270"/>
    </row>
    <row r="940" ht="15.75" customHeight="1">
      <c r="A940" s="270"/>
      <c r="B940" s="270"/>
      <c r="C940" s="270"/>
      <c r="D940" s="270"/>
      <c r="E940" s="270"/>
      <c r="F940" s="270"/>
      <c r="G940" s="270"/>
      <c r="H940" s="270"/>
      <c r="I940" s="270"/>
      <c r="J940" s="270"/>
      <c r="K940" s="270"/>
      <c r="L940" s="270"/>
      <c r="M940" s="270"/>
      <c r="N940" s="270"/>
      <c r="O940" s="270"/>
      <c r="P940" s="270"/>
      <c r="Q940" s="270"/>
      <c r="R940" s="270"/>
      <c r="S940" s="270"/>
      <c r="T940" s="270"/>
      <c r="U940" s="270"/>
      <c r="V940" s="270"/>
      <c r="W940" s="270"/>
      <c r="X940" s="270"/>
      <c r="Y940" s="270"/>
      <c r="Z940" s="270"/>
    </row>
    <row r="941" ht="15.75" customHeight="1">
      <c r="A941" s="270"/>
      <c r="B941" s="270"/>
      <c r="C941" s="270"/>
      <c r="D941" s="270"/>
      <c r="E941" s="270"/>
      <c r="F941" s="270"/>
      <c r="G941" s="270"/>
      <c r="H941" s="270"/>
      <c r="I941" s="270"/>
      <c r="J941" s="270"/>
      <c r="K941" s="270"/>
      <c r="L941" s="270"/>
      <c r="M941" s="270"/>
      <c r="N941" s="270"/>
      <c r="O941" s="270"/>
      <c r="P941" s="270"/>
      <c r="Q941" s="270"/>
      <c r="R941" s="270"/>
      <c r="S941" s="270"/>
      <c r="T941" s="270"/>
      <c r="U941" s="270"/>
      <c r="V941" s="270"/>
      <c r="W941" s="270"/>
      <c r="X941" s="270"/>
      <c r="Y941" s="270"/>
      <c r="Z941" s="270"/>
    </row>
    <row r="942" ht="15.75" customHeight="1">
      <c r="A942" s="270"/>
      <c r="B942" s="270"/>
      <c r="C942" s="270"/>
      <c r="D942" s="270"/>
      <c r="E942" s="270"/>
      <c r="F942" s="270"/>
      <c r="G942" s="270"/>
      <c r="H942" s="270"/>
      <c r="I942" s="270"/>
      <c r="J942" s="270"/>
      <c r="K942" s="270"/>
      <c r="L942" s="270"/>
      <c r="M942" s="270"/>
      <c r="N942" s="270"/>
      <c r="O942" s="270"/>
      <c r="P942" s="270"/>
      <c r="Q942" s="270"/>
      <c r="R942" s="270"/>
      <c r="S942" s="270"/>
      <c r="T942" s="270"/>
      <c r="U942" s="270"/>
      <c r="V942" s="270"/>
      <c r="W942" s="270"/>
      <c r="X942" s="270"/>
      <c r="Y942" s="270"/>
      <c r="Z942" s="270"/>
    </row>
    <row r="943" ht="15.75" customHeight="1">
      <c r="A943" s="270"/>
      <c r="B943" s="270"/>
      <c r="C943" s="270"/>
      <c r="D943" s="270"/>
      <c r="E943" s="270"/>
      <c r="F943" s="270"/>
      <c r="G943" s="270"/>
      <c r="H943" s="270"/>
      <c r="I943" s="270"/>
      <c r="J943" s="270"/>
      <c r="K943" s="270"/>
      <c r="L943" s="270"/>
      <c r="M943" s="270"/>
      <c r="N943" s="270"/>
      <c r="O943" s="270"/>
      <c r="P943" s="270"/>
      <c r="Q943" s="270"/>
      <c r="R943" s="270"/>
      <c r="S943" s="270"/>
      <c r="T943" s="270"/>
      <c r="U943" s="270"/>
      <c r="V943" s="270"/>
      <c r="W943" s="270"/>
      <c r="X943" s="270"/>
      <c r="Y943" s="270"/>
      <c r="Z943" s="270"/>
    </row>
    <row r="944" ht="15.75" customHeight="1">
      <c r="A944" s="270"/>
      <c r="B944" s="270"/>
      <c r="C944" s="270"/>
      <c r="D944" s="270"/>
      <c r="E944" s="270"/>
      <c r="F944" s="270"/>
      <c r="G944" s="270"/>
      <c r="H944" s="270"/>
      <c r="I944" s="270"/>
      <c r="J944" s="270"/>
      <c r="K944" s="270"/>
      <c r="L944" s="270"/>
      <c r="M944" s="270"/>
      <c r="N944" s="270"/>
      <c r="O944" s="270"/>
      <c r="P944" s="270"/>
      <c r="Q944" s="270"/>
      <c r="R944" s="270"/>
      <c r="S944" s="270"/>
      <c r="T944" s="270"/>
      <c r="U944" s="270"/>
      <c r="V944" s="270"/>
      <c r="W944" s="270"/>
      <c r="X944" s="270"/>
      <c r="Y944" s="270"/>
      <c r="Z944" s="270"/>
    </row>
    <row r="945" ht="15.75" customHeight="1">
      <c r="A945" s="270"/>
      <c r="B945" s="270"/>
      <c r="C945" s="270"/>
      <c r="D945" s="270"/>
      <c r="E945" s="270"/>
      <c r="F945" s="270"/>
      <c r="G945" s="270"/>
      <c r="H945" s="270"/>
      <c r="I945" s="270"/>
      <c r="J945" s="270"/>
      <c r="K945" s="270"/>
      <c r="L945" s="270"/>
      <c r="M945" s="270"/>
      <c r="N945" s="270"/>
      <c r="O945" s="270"/>
      <c r="P945" s="270"/>
      <c r="Q945" s="270"/>
      <c r="R945" s="270"/>
      <c r="S945" s="270"/>
      <c r="T945" s="270"/>
      <c r="U945" s="270"/>
      <c r="V945" s="270"/>
      <c r="W945" s="270"/>
      <c r="X945" s="270"/>
      <c r="Y945" s="270"/>
      <c r="Z945" s="270"/>
    </row>
    <row r="946" ht="15.75" customHeight="1">
      <c r="A946" s="270"/>
      <c r="B946" s="270"/>
      <c r="C946" s="270"/>
      <c r="D946" s="270"/>
      <c r="E946" s="270"/>
      <c r="F946" s="270"/>
      <c r="G946" s="270"/>
      <c r="H946" s="270"/>
      <c r="I946" s="270"/>
      <c r="J946" s="270"/>
      <c r="K946" s="270"/>
      <c r="L946" s="270"/>
      <c r="M946" s="270"/>
      <c r="N946" s="270"/>
      <c r="O946" s="270"/>
      <c r="P946" s="270"/>
      <c r="Q946" s="270"/>
      <c r="R946" s="270"/>
      <c r="S946" s="270"/>
      <c r="T946" s="270"/>
      <c r="U946" s="270"/>
      <c r="V946" s="270"/>
      <c r="W946" s="270"/>
      <c r="X946" s="270"/>
      <c r="Y946" s="270"/>
      <c r="Z946" s="270"/>
    </row>
    <row r="947" ht="15.75" customHeight="1">
      <c r="A947" s="270"/>
      <c r="B947" s="270"/>
      <c r="C947" s="270"/>
      <c r="D947" s="270"/>
      <c r="E947" s="270"/>
      <c r="F947" s="270"/>
      <c r="G947" s="270"/>
      <c r="H947" s="270"/>
      <c r="I947" s="270"/>
      <c r="J947" s="270"/>
      <c r="K947" s="270"/>
      <c r="L947" s="270"/>
      <c r="M947" s="270"/>
      <c r="N947" s="270"/>
      <c r="O947" s="270"/>
      <c r="P947" s="270"/>
      <c r="Q947" s="270"/>
      <c r="R947" s="270"/>
      <c r="S947" s="270"/>
      <c r="T947" s="270"/>
      <c r="U947" s="270"/>
      <c r="V947" s="270"/>
      <c r="W947" s="270"/>
      <c r="X947" s="270"/>
      <c r="Y947" s="270"/>
      <c r="Z947" s="270"/>
    </row>
    <row r="948" ht="15.75" customHeight="1">
      <c r="A948" s="270"/>
      <c r="B948" s="270"/>
      <c r="C948" s="270"/>
      <c r="D948" s="270"/>
      <c r="E948" s="270"/>
      <c r="F948" s="270"/>
      <c r="G948" s="270"/>
      <c r="H948" s="270"/>
      <c r="I948" s="270"/>
      <c r="J948" s="270"/>
      <c r="K948" s="270"/>
      <c r="L948" s="270"/>
      <c r="M948" s="270"/>
      <c r="N948" s="270"/>
      <c r="O948" s="270"/>
      <c r="P948" s="270"/>
      <c r="Q948" s="270"/>
      <c r="R948" s="270"/>
      <c r="S948" s="270"/>
      <c r="T948" s="270"/>
      <c r="U948" s="270"/>
      <c r="V948" s="270"/>
      <c r="W948" s="270"/>
      <c r="X948" s="270"/>
      <c r="Y948" s="270"/>
      <c r="Z948" s="270"/>
    </row>
    <row r="949" ht="15.75" customHeight="1">
      <c r="A949" s="270"/>
      <c r="B949" s="270"/>
      <c r="C949" s="270"/>
      <c r="D949" s="270"/>
      <c r="E949" s="270"/>
      <c r="F949" s="270"/>
      <c r="G949" s="270"/>
      <c r="H949" s="270"/>
      <c r="I949" s="270"/>
      <c r="J949" s="270"/>
      <c r="K949" s="270"/>
      <c r="L949" s="270"/>
      <c r="M949" s="270"/>
      <c r="N949" s="270"/>
      <c r="O949" s="270"/>
      <c r="P949" s="270"/>
      <c r="Q949" s="270"/>
      <c r="R949" s="270"/>
      <c r="S949" s="270"/>
      <c r="T949" s="270"/>
      <c r="U949" s="270"/>
      <c r="V949" s="270"/>
      <c r="W949" s="270"/>
      <c r="X949" s="270"/>
      <c r="Y949" s="270"/>
      <c r="Z949" s="270"/>
    </row>
    <row r="950" ht="15.75" customHeight="1">
      <c r="A950" s="270"/>
      <c r="B950" s="270"/>
      <c r="C950" s="270"/>
      <c r="D950" s="270"/>
      <c r="E950" s="270"/>
      <c r="F950" s="270"/>
      <c r="G950" s="270"/>
      <c r="H950" s="270"/>
      <c r="I950" s="270"/>
      <c r="J950" s="270"/>
      <c r="K950" s="270"/>
      <c r="L950" s="270"/>
      <c r="M950" s="270"/>
      <c r="N950" s="270"/>
      <c r="O950" s="270"/>
      <c r="P950" s="270"/>
      <c r="Q950" s="270"/>
      <c r="R950" s="270"/>
      <c r="S950" s="270"/>
      <c r="T950" s="270"/>
      <c r="U950" s="270"/>
      <c r="V950" s="270"/>
      <c r="W950" s="270"/>
      <c r="X950" s="270"/>
      <c r="Y950" s="270"/>
      <c r="Z950" s="270"/>
    </row>
    <row r="951" ht="15.75" customHeight="1">
      <c r="A951" s="270"/>
      <c r="B951" s="270"/>
      <c r="C951" s="270"/>
      <c r="D951" s="270"/>
      <c r="E951" s="270"/>
      <c r="F951" s="270"/>
      <c r="G951" s="270"/>
      <c r="H951" s="270"/>
      <c r="I951" s="270"/>
      <c r="J951" s="270"/>
      <c r="K951" s="270"/>
      <c r="L951" s="270"/>
      <c r="M951" s="270"/>
      <c r="N951" s="270"/>
      <c r="O951" s="270"/>
      <c r="P951" s="270"/>
      <c r="Q951" s="270"/>
      <c r="R951" s="270"/>
      <c r="S951" s="270"/>
      <c r="T951" s="270"/>
      <c r="U951" s="270"/>
      <c r="V951" s="270"/>
      <c r="W951" s="270"/>
      <c r="X951" s="270"/>
      <c r="Y951" s="270"/>
      <c r="Z951" s="270"/>
    </row>
    <row r="952" ht="15.75" customHeight="1">
      <c r="A952" s="270"/>
      <c r="B952" s="270"/>
      <c r="C952" s="270"/>
      <c r="D952" s="270"/>
      <c r="E952" s="270"/>
      <c r="F952" s="270"/>
      <c r="G952" s="270"/>
      <c r="H952" s="270"/>
      <c r="I952" s="270"/>
      <c r="J952" s="270"/>
      <c r="K952" s="270"/>
      <c r="L952" s="270"/>
      <c r="M952" s="270"/>
      <c r="N952" s="270"/>
      <c r="O952" s="270"/>
      <c r="P952" s="270"/>
      <c r="Q952" s="270"/>
      <c r="R952" s="270"/>
      <c r="S952" s="270"/>
      <c r="T952" s="270"/>
      <c r="U952" s="270"/>
      <c r="V952" s="270"/>
      <c r="W952" s="270"/>
      <c r="X952" s="270"/>
      <c r="Y952" s="270"/>
      <c r="Z952" s="270"/>
    </row>
    <row r="953" ht="15.75" customHeight="1">
      <c r="A953" s="270"/>
      <c r="B953" s="270"/>
      <c r="C953" s="270"/>
      <c r="D953" s="270"/>
      <c r="E953" s="270"/>
      <c r="F953" s="270"/>
      <c r="G953" s="270"/>
      <c r="H953" s="270"/>
      <c r="I953" s="270"/>
      <c r="J953" s="270"/>
      <c r="K953" s="270"/>
      <c r="L953" s="270"/>
      <c r="M953" s="270"/>
      <c r="N953" s="270"/>
      <c r="O953" s="270"/>
      <c r="P953" s="270"/>
      <c r="Q953" s="270"/>
      <c r="R953" s="270"/>
      <c r="S953" s="270"/>
      <c r="T953" s="270"/>
      <c r="U953" s="270"/>
      <c r="V953" s="270"/>
      <c r="W953" s="270"/>
      <c r="X953" s="270"/>
      <c r="Y953" s="270"/>
      <c r="Z953" s="270"/>
    </row>
    <row r="954" ht="15.75" customHeight="1">
      <c r="A954" s="270"/>
      <c r="B954" s="270"/>
      <c r="C954" s="270"/>
      <c r="D954" s="270"/>
      <c r="E954" s="270"/>
      <c r="F954" s="270"/>
      <c r="G954" s="270"/>
      <c r="H954" s="270"/>
      <c r="I954" s="270"/>
      <c r="J954" s="270"/>
      <c r="K954" s="270"/>
      <c r="L954" s="270"/>
      <c r="M954" s="270"/>
      <c r="N954" s="270"/>
      <c r="O954" s="270"/>
      <c r="P954" s="270"/>
      <c r="Q954" s="270"/>
      <c r="R954" s="270"/>
      <c r="S954" s="270"/>
      <c r="T954" s="270"/>
      <c r="U954" s="270"/>
      <c r="V954" s="270"/>
      <c r="W954" s="270"/>
      <c r="X954" s="270"/>
      <c r="Y954" s="270"/>
      <c r="Z954" s="270"/>
    </row>
    <row r="955" ht="15.75" customHeight="1">
      <c r="A955" s="270"/>
      <c r="B955" s="270"/>
      <c r="C955" s="270"/>
      <c r="D955" s="270"/>
      <c r="E955" s="270"/>
      <c r="F955" s="270"/>
      <c r="G955" s="270"/>
      <c r="H955" s="270"/>
      <c r="I955" s="270"/>
      <c r="J955" s="270"/>
      <c r="K955" s="270"/>
      <c r="L955" s="270"/>
      <c r="M955" s="270"/>
      <c r="N955" s="270"/>
      <c r="O955" s="270"/>
      <c r="P955" s="270"/>
      <c r="Q955" s="270"/>
      <c r="R955" s="270"/>
      <c r="S955" s="270"/>
      <c r="T955" s="270"/>
      <c r="U955" s="270"/>
      <c r="V955" s="270"/>
      <c r="W955" s="270"/>
      <c r="X955" s="270"/>
      <c r="Y955" s="270"/>
      <c r="Z955" s="270"/>
    </row>
    <row r="956" ht="15.75" customHeight="1">
      <c r="A956" s="270"/>
      <c r="B956" s="270"/>
      <c r="C956" s="270"/>
      <c r="D956" s="270"/>
      <c r="E956" s="270"/>
      <c r="F956" s="270"/>
      <c r="G956" s="270"/>
      <c r="H956" s="270"/>
      <c r="I956" s="270"/>
      <c r="J956" s="270"/>
      <c r="K956" s="270"/>
      <c r="L956" s="270"/>
      <c r="M956" s="270"/>
      <c r="N956" s="270"/>
      <c r="O956" s="270"/>
      <c r="P956" s="270"/>
      <c r="Q956" s="270"/>
      <c r="R956" s="270"/>
      <c r="S956" s="270"/>
      <c r="T956" s="270"/>
      <c r="U956" s="270"/>
      <c r="V956" s="270"/>
      <c r="W956" s="270"/>
      <c r="X956" s="270"/>
      <c r="Y956" s="270"/>
      <c r="Z956" s="270"/>
    </row>
    <row r="957" ht="15.75" customHeight="1">
      <c r="A957" s="270"/>
      <c r="B957" s="270"/>
      <c r="C957" s="270"/>
      <c r="D957" s="270"/>
      <c r="E957" s="270"/>
      <c r="F957" s="270"/>
      <c r="G957" s="270"/>
      <c r="H957" s="270"/>
      <c r="I957" s="270"/>
      <c r="J957" s="270"/>
      <c r="K957" s="270"/>
      <c r="L957" s="270"/>
      <c r="M957" s="270"/>
      <c r="N957" s="270"/>
      <c r="O957" s="270"/>
      <c r="P957" s="270"/>
      <c r="Q957" s="270"/>
      <c r="R957" s="270"/>
      <c r="S957" s="270"/>
      <c r="T957" s="270"/>
      <c r="U957" s="270"/>
      <c r="V957" s="270"/>
      <c r="W957" s="270"/>
      <c r="X957" s="270"/>
      <c r="Y957" s="270"/>
      <c r="Z957" s="270"/>
    </row>
    <row r="958" ht="15.75" customHeight="1">
      <c r="A958" s="270"/>
      <c r="B958" s="270"/>
      <c r="C958" s="270"/>
      <c r="D958" s="270"/>
      <c r="E958" s="270"/>
      <c r="F958" s="270"/>
      <c r="G958" s="270"/>
      <c r="H958" s="270"/>
      <c r="I958" s="270"/>
      <c r="J958" s="270"/>
      <c r="K958" s="270"/>
      <c r="L958" s="270"/>
      <c r="M958" s="270"/>
      <c r="N958" s="270"/>
      <c r="O958" s="270"/>
      <c r="P958" s="270"/>
      <c r="Q958" s="270"/>
      <c r="R958" s="270"/>
      <c r="S958" s="270"/>
      <c r="T958" s="270"/>
      <c r="U958" s="270"/>
      <c r="V958" s="270"/>
      <c r="W958" s="270"/>
      <c r="X958" s="270"/>
      <c r="Y958" s="270"/>
      <c r="Z958" s="270"/>
    </row>
    <row r="959" ht="15.75" customHeight="1">
      <c r="A959" s="270"/>
      <c r="B959" s="270"/>
      <c r="C959" s="270"/>
      <c r="D959" s="270"/>
      <c r="E959" s="270"/>
      <c r="F959" s="270"/>
      <c r="G959" s="270"/>
      <c r="H959" s="270"/>
      <c r="I959" s="270"/>
      <c r="J959" s="270"/>
      <c r="K959" s="270"/>
      <c r="L959" s="270"/>
      <c r="M959" s="270"/>
      <c r="N959" s="270"/>
      <c r="O959" s="270"/>
      <c r="P959" s="270"/>
      <c r="Q959" s="270"/>
      <c r="R959" s="270"/>
      <c r="S959" s="270"/>
      <c r="T959" s="270"/>
      <c r="U959" s="270"/>
      <c r="V959" s="270"/>
      <c r="W959" s="270"/>
      <c r="X959" s="270"/>
      <c r="Y959" s="270"/>
      <c r="Z959" s="270"/>
    </row>
    <row r="960" ht="15.75" customHeight="1">
      <c r="A960" s="270"/>
      <c r="B960" s="270"/>
      <c r="C960" s="270"/>
      <c r="D960" s="270"/>
      <c r="E960" s="270"/>
      <c r="F960" s="270"/>
      <c r="G960" s="270"/>
      <c r="H960" s="270"/>
      <c r="I960" s="270"/>
      <c r="J960" s="270"/>
      <c r="K960" s="270"/>
      <c r="L960" s="270"/>
      <c r="M960" s="270"/>
      <c r="N960" s="270"/>
      <c r="O960" s="270"/>
      <c r="P960" s="270"/>
      <c r="Q960" s="270"/>
      <c r="R960" s="270"/>
      <c r="S960" s="270"/>
      <c r="T960" s="270"/>
      <c r="U960" s="270"/>
      <c r="V960" s="270"/>
      <c r="W960" s="270"/>
      <c r="X960" s="270"/>
      <c r="Y960" s="270"/>
      <c r="Z960" s="270"/>
    </row>
    <row r="961" ht="15.75" customHeight="1">
      <c r="A961" s="270"/>
      <c r="B961" s="270"/>
      <c r="C961" s="270"/>
      <c r="D961" s="270"/>
      <c r="E961" s="270"/>
      <c r="F961" s="270"/>
      <c r="G961" s="270"/>
      <c r="H961" s="270"/>
      <c r="I961" s="270"/>
      <c r="J961" s="270"/>
      <c r="K961" s="270"/>
      <c r="L961" s="270"/>
      <c r="M961" s="270"/>
      <c r="N961" s="270"/>
      <c r="O961" s="270"/>
      <c r="P961" s="270"/>
      <c r="Q961" s="270"/>
      <c r="R961" s="270"/>
      <c r="S961" s="270"/>
      <c r="T961" s="270"/>
      <c r="U961" s="270"/>
      <c r="V961" s="270"/>
      <c r="W961" s="270"/>
      <c r="X961" s="270"/>
      <c r="Y961" s="270"/>
      <c r="Z961" s="270"/>
    </row>
    <row r="962" ht="15.75" customHeight="1">
      <c r="A962" s="270"/>
      <c r="B962" s="270"/>
      <c r="C962" s="270"/>
      <c r="D962" s="270"/>
      <c r="E962" s="270"/>
      <c r="F962" s="270"/>
      <c r="G962" s="270"/>
      <c r="H962" s="270"/>
      <c r="I962" s="270"/>
      <c r="J962" s="270"/>
      <c r="K962" s="270"/>
      <c r="L962" s="270"/>
      <c r="M962" s="270"/>
      <c r="N962" s="270"/>
      <c r="O962" s="270"/>
      <c r="P962" s="270"/>
      <c r="Q962" s="270"/>
      <c r="R962" s="270"/>
      <c r="S962" s="270"/>
      <c r="T962" s="270"/>
      <c r="U962" s="270"/>
      <c r="V962" s="270"/>
      <c r="W962" s="270"/>
      <c r="X962" s="270"/>
      <c r="Y962" s="270"/>
      <c r="Z962" s="270"/>
    </row>
    <row r="963" ht="15.75" customHeight="1">
      <c r="A963" s="270"/>
      <c r="B963" s="270"/>
      <c r="C963" s="270"/>
      <c r="D963" s="270"/>
      <c r="E963" s="270"/>
      <c r="F963" s="270"/>
      <c r="G963" s="270"/>
      <c r="H963" s="270"/>
      <c r="I963" s="270"/>
      <c r="J963" s="270"/>
      <c r="K963" s="270"/>
      <c r="L963" s="270"/>
      <c r="M963" s="270"/>
      <c r="N963" s="270"/>
      <c r="O963" s="270"/>
      <c r="P963" s="270"/>
      <c r="Q963" s="270"/>
      <c r="R963" s="270"/>
      <c r="S963" s="270"/>
      <c r="T963" s="270"/>
      <c r="U963" s="270"/>
      <c r="V963" s="270"/>
      <c r="W963" s="270"/>
      <c r="X963" s="270"/>
      <c r="Y963" s="270"/>
      <c r="Z963" s="270"/>
    </row>
    <row r="964" ht="15.75" customHeight="1">
      <c r="A964" s="270"/>
      <c r="B964" s="270"/>
      <c r="C964" s="270"/>
      <c r="D964" s="270"/>
      <c r="E964" s="270"/>
      <c r="F964" s="270"/>
      <c r="G964" s="270"/>
      <c r="H964" s="270"/>
      <c r="I964" s="270"/>
      <c r="J964" s="270"/>
      <c r="K964" s="270"/>
      <c r="L964" s="270"/>
      <c r="M964" s="270"/>
      <c r="N964" s="270"/>
      <c r="O964" s="270"/>
      <c r="P964" s="270"/>
      <c r="Q964" s="270"/>
      <c r="R964" s="270"/>
      <c r="S964" s="270"/>
      <c r="T964" s="270"/>
      <c r="U964" s="270"/>
      <c r="V964" s="270"/>
      <c r="W964" s="270"/>
      <c r="X964" s="270"/>
      <c r="Y964" s="270"/>
      <c r="Z964" s="270"/>
    </row>
    <row r="965" ht="15.75" customHeight="1">
      <c r="A965" s="270"/>
      <c r="B965" s="270"/>
      <c r="C965" s="270"/>
      <c r="D965" s="270"/>
      <c r="E965" s="270"/>
      <c r="F965" s="270"/>
      <c r="G965" s="270"/>
      <c r="H965" s="270"/>
      <c r="I965" s="270"/>
      <c r="J965" s="270"/>
      <c r="K965" s="270"/>
      <c r="L965" s="270"/>
      <c r="M965" s="270"/>
      <c r="N965" s="270"/>
      <c r="O965" s="270"/>
      <c r="P965" s="270"/>
      <c r="Q965" s="270"/>
      <c r="R965" s="270"/>
      <c r="S965" s="270"/>
      <c r="T965" s="270"/>
      <c r="U965" s="270"/>
      <c r="V965" s="270"/>
      <c r="W965" s="270"/>
      <c r="X965" s="270"/>
      <c r="Y965" s="270"/>
      <c r="Z965" s="270"/>
    </row>
    <row r="966" ht="15.75" customHeight="1">
      <c r="A966" s="270"/>
      <c r="B966" s="270"/>
      <c r="C966" s="270"/>
      <c r="D966" s="270"/>
      <c r="E966" s="270"/>
      <c r="F966" s="270"/>
      <c r="G966" s="270"/>
      <c r="H966" s="270"/>
      <c r="I966" s="270"/>
      <c r="J966" s="270"/>
      <c r="K966" s="270"/>
      <c r="L966" s="270"/>
      <c r="M966" s="270"/>
      <c r="N966" s="270"/>
      <c r="O966" s="270"/>
      <c r="P966" s="270"/>
      <c r="Q966" s="270"/>
      <c r="R966" s="270"/>
      <c r="S966" s="270"/>
      <c r="T966" s="270"/>
      <c r="U966" s="270"/>
      <c r="V966" s="270"/>
      <c r="W966" s="270"/>
      <c r="X966" s="270"/>
      <c r="Y966" s="270"/>
      <c r="Z966" s="270"/>
    </row>
    <row r="967" ht="15.75" customHeight="1">
      <c r="A967" s="270"/>
      <c r="B967" s="270"/>
      <c r="C967" s="270"/>
      <c r="D967" s="270"/>
      <c r="E967" s="270"/>
      <c r="F967" s="270"/>
      <c r="G967" s="270"/>
      <c r="H967" s="270"/>
      <c r="I967" s="270"/>
      <c r="J967" s="270"/>
      <c r="K967" s="270"/>
      <c r="L967" s="270"/>
      <c r="M967" s="270"/>
      <c r="N967" s="270"/>
      <c r="O967" s="270"/>
      <c r="P967" s="270"/>
      <c r="Q967" s="270"/>
      <c r="R967" s="270"/>
      <c r="S967" s="270"/>
      <c r="T967" s="270"/>
      <c r="U967" s="270"/>
      <c r="V967" s="270"/>
      <c r="W967" s="270"/>
      <c r="X967" s="270"/>
      <c r="Y967" s="270"/>
      <c r="Z967" s="270"/>
    </row>
    <row r="968" ht="15.75" customHeight="1">
      <c r="A968" s="270"/>
      <c r="B968" s="270"/>
      <c r="C968" s="270"/>
      <c r="D968" s="270"/>
      <c r="E968" s="270"/>
      <c r="F968" s="270"/>
      <c r="G968" s="270"/>
      <c r="H968" s="270"/>
      <c r="I968" s="270"/>
      <c r="J968" s="270"/>
      <c r="K968" s="270"/>
      <c r="L968" s="270"/>
      <c r="M968" s="270"/>
      <c r="N968" s="270"/>
      <c r="O968" s="270"/>
      <c r="P968" s="270"/>
      <c r="Q968" s="270"/>
      <c r="R968" s="270"/>
      <c r="S968" s="270"/>
      <c r="T968" s="270"/>
      <c r="U968" s="270"/>
      <c r="V968" s="270"/>
      <c r="W968" s="270"/>
      <c r="X968" s="270"/>
      <c r="Y968" s="270"/>
      <c r="Z968" s="270"/>
    </row>
    <row r="969" ht="15.75" customHeight="1">
      <c r="A969" s="270"/>
      <c r="B969" s="270"/>
      <c r="C969" s="270"/>
      <c r="D969" s="270"/>
      <c r="E969" s="270"/>
      <c r="F969" s="270"/>
      <c r="G969" s="270"/>
      <c r="H969" s="270"/>
      <c r="I969" s="270"/>
      <c r="J969" s="270"/>
      <c r="K969" s="270"/>
      <c r="L969" s="270"/>
      <c r="M969" s="270"/>
      <c r="N969" s="270"/>
      <c r="O969" s="270"/>
      <c r="P969" s="270"/>
      <c r="Q969" s="270"/>
      <c r="R969" s="270"/>
      <c r="S969" s="270"/>
      <c r="T969" s="270"/>
      <c r="U969" s="270"/>
      <c r="V969" s="270"/>
      <c r="W969" s="270"/>
      <c r="X969" s="270"/>
      <c r="Y969" s="270"/>
      <c r="Z969" s="270"/>
    </row>
    <row r="970" ht="15.75" customHeight="1">
      <c r="A970" s="270"/>
      <c r="B970" s="270"/>
      <c r="C970" s="270"/>
      <c r="D970" s="270"/>
      <c r="E970" s="270"/>
      <c r="F970" s="270"/>
      <c r="G970" s="270"/>
      <c r="H970" s="270"/>
      <c r="I970" s="270"/>
      <c r="J970" s="270"/>
      <c r="K970" s="270"/>
      <c r="L970" s="270"/>
      <c r="M970" s="270"/>
      <c r="N970" s="270"/>
      <c r="O970" s="270"/>
      <c r="P970" s="270"/>
      <c r="Q970" s="270"/>
      <c r="R970" s="270"/>
      <c r="S970" s="270"/>
      <c r="T970" s="270"/>
      <c r="U970" s="270"/>
      <c r="V970" s="270"/>
      <c r="W970" s="270"/>
      <c r="X970" s="270"/>
      <c r="Y970" s="270"/>
      <c r="Z970" s="270"/>
    </row>
    <row r="971" ht="15.75" customHeight="1">
      <c r="A971" s="270"/>
      <c r="B971" s="270"/>
      <c r="C971" s="270"/>
      <c r="D971" s="270"/>
      <c r="E971" s="270"/>
      <c r="F971" s="270"/>
      <c r="G971" s="270"/>
      <c r="H971" s="270"/>
      <c r="I971" s="270"/>
      <c r="J971" s="270"/>
      <c r="K971" s="270"/>
      <c r="L971" s="270"/>
      <c r="M971" s="270"/>
      <c r="N971" s="270"/>
      <c r="O971" s="270"/>
      <c r="P971" s="270"/>
      <c r="Q971" s="270"/>
      <c r="R971" s="270"/>
      <c r="S971" s="270"/>
      <c r="T971" s="270"/>
      <c r="U971" s="270"/>
      <c r="V971" s="270"/>
      <c r="W971" s="270"/>
      <c r="X971" s="270"/>
      <c r="Y971" s="270"/>
      <c r="Z971" s="270"/>
    </row>
    <row r="972" ht="15.75" customHeight="1">
      <c r="A972" s="270"/>
      <c r="B972" s="270"/>
      <c r="C972" s="270"/>
      <c r="D972" s="270"/>
      <c r="E972" s="270"/>
      <c r="F972" s="270"/>
      <c r="G972" s="270"/>
      <c r="H972" s="270"/>
      <c r="I972" s="270"/>
      <c r="J972" s="270"/>
      <c r="K972" s="270"/>
      <c r="L972" s="270"/>
      <c r="M972" s="270"/>
      <c r="N972" s="270"/>
      <c r="O972" s="270"/>
      <c r="P972" s="270"/>
      <c r="Q972" s="270"/>
      <c r="R972" s="270"/>
      <c r="S972" s="270"/>
      <c r="T972" s="270"/>
      <c r="U972" s="270"/>
      <c r="V972" s="270"/>
      <c r="W972" s="270"/>
      <c r="X972" s="270"/>
      <c r="Y972" s="270"/>
      <c r="Z972" s="270"/>
    </row>
    <row r="973" ht="15.75" customHeight="1">
      <c r="A973" s="270"/>
      <c r="B973" s="270"/>
      <c r="C973" s="270"/>
      <c r="D973" s="270"/>
      <c r="E973" s="270"/>
      <c r="F973" s="270"/>
      <c r="G973" s="270"/>
      <c r="H973" s="270"/>
      <c r="I973" s="270"/>
      <c r="J973" s="270"/>
      <c r="K973" s="270"/>
      <c r="L973" s="270"/>
      <c r="M973" s="270"/>
      <c r="N973" s="270"/>
      <c r="O973" s="270"/>
      <c r="P973" s="270"/>
      <c r="Q973" s="270"/>
      <c r="R973" s="270"/>
      <c r="S973" s="270"/>
      <c r="T973" s="270"/>
      <c r="U973" s="270"/>
      <c r="V973" s="270"/>
      <c r="W973" s="270"/>
      <c r="X973" s="270"/>
      <c r="Y973" s="270"/>
      <c r="Z973" s="270"/>
    </row>
    <row r="974" ht="15.75" customHeight="1">
      <c r="A974" s="270"/>
      <c r="B974" s="270"/>
      <c r="C974" s="270"/>
      <c r="D974" s="270"/>
      <c r="E974" s="270"/>
      <c r="F974" s="270"/>
      <c r="G974" s="270"/>
      <c r="H974" s="270"/>
      <c r="I974" s="270"/>
      <c r="J974" s="270"/>
      <c r="K974" s="270"/>
      <c r="L974" s="270"/>
      <c r="M974" s="270"/>
      <c r="N974" s="270"/>
      <c r="O974" s="270"/>
      <c r="P974" s="270"/>
      <c r="Q974" s="270"/>
      <c r="R974" s="270"/>
      <c r="S974" s="270"/>
      <c r="T974" s="270"/>
      <c r="U974" s="270"/>
      <c r="V974" s="270"/>
      <c r="W974" s="270"/>
      <c r="X974" s="270"/>
      <c r="Y974" s="270"/>
      <c r="Z974" s="270"/>
    </row>
    <row r="975" ht="15.75" customHeight="1">
      <c r="A975" s="270"/>
      <c r="B975" s="270"/>
      <c r="C975" s="270"/>
      <c r="D975" s="270"/>
      <c r="E975" s="270"/>
      <c r="F975" s="270"/>
      <c r="G975" s="270"/>
      <c r="H975" s="270"/>
      <c r="I975" s="270"/>
      <c r="J975" s="270"/>
      <c r="K975" s="270"/>
      <c r="L975" s="270"/>
      <c r="M975" s="270"/>
      <c r="N975" s="270"/>
      <c r="O975" s="270"/>
      <c r="P975" s="270"/>
      <c r="Q975" s="270"/>
      <c r="R975" s="270"/>
      <c r="S975" s="270"/>
      <c r="T975" s="270"/>
      <c r="U975" s="270"/>
      <c r="V975" s="270"/>
      <c r="W975" s="270"/>
      <c r="X975" s="270"/>
      <c r="Y975" s="270"/>
      <c r="Z975" s="270"/>
    </row>
    <row r="976" ht="15.75" customHeight="1">
      <c r="A976" s="270"/>
      <c r="B976" s="270"/>
      <c r="C976" s="270"/>
      <c r="D976" s="270"/>
      <c r="E976" s="270"/>
      <c r="F976" s="270"/>
      <c r="G976" s="270"/>
      <c r="H976" s="270"/>
      <c r="I976" s="270"/>
      <c r="J976" s="270"/>
      <c r="K976" s="270"/>
      <c r="L976" s="270"/>
      <c r="M976" s="270"/>
      <c r="N976" s="270"/>
      <c r="O976" s="270"/>
      <c r="P976" s="270"/>
      <c r="Q976" s="270"/>
      <c r="R976" s="270"/>
      <c r="S976" s="270"/>
      <c r="T976" s="270"/>
      <c r="U976" s="270"/>
      <c r="V976" s="270"/>
      <c r="W976" s="270"/>
      <c r="X976" s="270"/>
      <c r="Y976" s="270"/>
      <c r="Z976" s="270"/>
    </row>
    <row r="977" ht="15.75" customHeight="1">
      <c r="A977" s="270"/>
      <c r="B977" s="270"/>
      <c r="C977" s="270"/>
      <c r="D977" s="270"/>
      <c r="E977" s="270"/>
      <c r="F977" s="270"/>
      <c r="G977" s="270"/>
      <c r="H977" s="270"/>
      <c r="I977" s="270"/>
      <c r="J977" s="270"/>
      <c r="K977" s="270"/>
      <c r="L977" s="270"/>
      <c r="M977" s="270"/>
      <c r="N977" s="270"/>
      <c r="O977" s="270"/>
      <c r="P977" s="270"/>
      <c r="Q977" s="270"/>
      <c r="R977" s="270"/>
      <c r="S977" s="270"/>
      <c r="T977" s="270"/>
      <c r="U977" s="270"/>
      <c r="V977" s="270"/>
      <c r="W977" s="270"/>
      <c r="X977" s="270"/>
      <c r="Y977" s="270"/>
      <c r="Z977" s="270"/>
    </row>
    <row r="978" ht="15.75" customHeight="1">
      <c r="A978" s="270"/>
      <c r="B978" s="270"/>
      <c r="C978" s="270"/>
      <c r="D978" s="270"/>
      <c r="E978" s="270"/>
      <c r="F978" s="270"/>
      <c r="G978" s="270"/>
      <c r="H978" s="270"/>
      <c r="I978" s="270"/>
      <c r="J978" s="270"/>
      <c r="K978" s="270"/>
      <c r="L978" s="270"/>
      <c r="M978" s="270"/>
      <c r="N978" s="270"/>
      <c r="O978" s="270"/>
      <c r="P978" s="270"/>
      <c r="Q978" s="270"/>
      <c r="R978" s="270"/>
      <c r="S978" s="270"/>
      <c r="T978" s="270"/>
      <c r="U978" s="270"/>
      <c r="V978" s="270"/>
      <c r="W978" s="270"/>
      <c r="X978" s="270"/>
      <c r="Y978" s="270"/>
      <c r="Z978" s="270"/>
    </row>
    <row r="979" ht="15.75" customHeight="1">
      <c r="A979" s="270"/>
      <c r="B979" s="270"/>
      <c r="C979" s="270"/>
      <c r="D979" s="270"/>
      <c r="E979" s="270"/>
      <c r="F979" s="270"/>
      <c r="G979" s="270"/>
      <c r="H979" s="270"/>
      <c r="I979" s="270"/>
      <c r="J979" s="270"/>
      <c r="K979" s="270"/>
      <c r="L979" s="270"/>
      <c r="M979" s="270"/>
      <c r="N979" s="270"/>
      <c r="O979" s="270"/>
      <c r="P979" s="270"/>
      <c r="Q979" s="270"/>
      <c r="R979" s="270"/>
      <c r="S979" s="270"/>
      <c r="T979" s="270"/>
      <c r="U979" s="270"/>
      <c r="V979" s="270"/>
      <c r="W979" s="270"/>
      <c r="X979" s="270"/>
      <c r="Y979" s="270"/>
      <c r="Z979" s="270"/>
    </row>
    <row r="980" ht="15.75" customHeight="1">
      <c r="A980" s="270"/>
      <c r="B980" s="270"/>
      <c r="C980" s="270"/>
      <c r="D980" s="270"/>
      <c r="E980" s="270"/>
      <c r="F980" s="270"/>
      <c r="G980" s="270"/>
      <c r="H980" s="270"/>
      <c r="I980" s="270"/>
      <c r="J980" s="270"/>
      <c r="K980" s="270"/>
      <c r="L980" s="270"/>
      <c r="M980" s="270"/>
      <c r="N980" s="270"/>
      <c r="O980" s="270"/>
      <c r="P980" s="270"/>
      <c r="Q980" s="270"/>
      <c r="R980" s="270"/>
      <c r="S980" s="270"/>
      <c r="T980" s="270"/>
      <c r="U980" s="270"/>
      <c r="V980" s="270"/>
      <c r="W980" s="270"/>
      <c r="X980" s="270"/>
      <c r="Y980" s="270"/>
      <c r="Z980" s="270"/>
    </row>
    <row r="981" ht="15.75" customHeight="1">
      <c r="A981" s="270"/>
      <c r="B981" s="270"/>
      <c r="C981" s="270"/>
      <c r="D981" s="270"/>
      <c r="E981" s="270"/>
      <c r="F981" s="270"/>
      <c r="G981" s="270"/>
      <c r="H981" s="270"/>
      <c r="I981" s="270"/>
      <c r="J981" s="270"/>
      <c r="K981" s="270"/>
      <c r="L981" s="270"/>
      <c r="M981" s="270"/>
      <c r="N981" s="270"/>
      <c r="O981" s="270"/>
      <c r="P981" s="270"/>
      <c r="Q981" s="270"/>
      <c r="R981" s="270"/>
      <c r="S981" s="270"/>
      <c r="T981" s="270"/>
      <c r="U981" s="270"/>
      <c r="V981" s="270"/>
      <c r="W981" s="270"/>
      <c r="X981" s="270"/>
      <c r="Y981" s="270"/>
      <c r="Z981" s="270"/>
    </row>
    <row r="982" ht="15.75" customHeight="1">
      <c r="A982" s="270"/>
      <c r="B982" s="270"/>
      <c r="C982" s="270"/>
      <c r="D982" s="270"/>
      <c r="E982" s="270"/>
      <c r="F982" s="270"/>
      <c r="G982" s="270"/>
      <c r="H982" s="270"/>
      <c r="I982" s="270"/>
      <c r="J982" s="270"/>
      <c r="K982" s="270"/>
      <c r="L982" s="270"/>
      <c r="M982" s="270"/>
      <c r="N982" s="270"/>
      <c r="O982" s="270"/>
      <c r="P982" s="270"/>
      <c r="Q982" s="270"/>
      <c r="R982" s="270"/>
      <c r="S982" s="270"/>
      <c r="T982" s="270"/>
      <c r="U982" s="270"/>
      <c r="V982" s="270"/>
      <c r="W982" s="270"/>
      <c r="X982" s="270"/>
      <c r="Y982" s="270"/>
      <c r="Z982" s="270"/>
    </row>
    <row r="983" ht="15.75" customHeight="1">
      <c r="A983" s="270"/>
      <c r="B983" s="270"/>
      <c r="C983" s="270"/>
      <c r="D983" s="270"/>
      <c r="E983" s="270"/>
      <c r="F983" s="270"/>
      <c r="G983" s="270"/>
      <c r="H983" s="270"/>
      <c r="I983" s="270"/>
      <c r="J983" s="270"/>
      <c r="K983" s="270"/>
      <c r="L983" s="270"/>
      <c r="M983" s="270"/>
      <c r="N983" s="270"/>
      <c r="O983" s="270"/>
      <c r="P983" s="270"/>
      <c r="Q983" s="270"/>
      <c r="R983" s="270"/>
      <c r="S983" s="270"/>
      <c r="T983" s="270"/>
      <c r="U983" s="270"/>
      <c r="V983" s="270"/>
      <c r="W983" s="270"/>
      <c r="X983" s="270"/>
      <c r="Y983" s="270"/>
      <c r="Z983" s="270"/>
    </row>
    <row r="984" ht="15.75" customHeight="1">
      <c r="A984" s="270"/>
      <c r="B984" s="270"/>
      <c r="C984" s="270"/>
      <c r="D984" s="270"/>
      <c r="E984" s="270"/>
      <c r="F984" s="270"/>
      <c r="G984" s="270"/>
      <c r="H984" s="270"/>
      <c r="I984" s="270"/>
      <c r="J984" s="270"/>
      <c r="K984" s="270"/>
      <c r="L984" s="270"/>
      <c r="M984" s="270"/>
      <c r="N984" s="270"/>
      <c r="O984" s="270"/>
      <c r="P984" s="270"/>
      <c r="Q984" s="270"/>
      <c r="R984" s="270"/>
      <c r="S984" s="270"/>
      <c r="T984" s="270"/>
      <c r="U984" s="270"/>
      <c r="V984" s="270"/>
      <c r="W984" s="270"/>
      <c r="X984" s="270"/>
      <c r="Y984" s="270"/>
      <c r="Z984" s="270"/>
    </row>
    <row r="985" ht="15.75" customHeight="1">
      <c r="A985" s="270"/>
      <c r="B985" s="270"/>
      <c r="C985" s="270"/>
      <c r="D985" s="270"/>
      <c r="E985" s="270"/>
      <c r="F985" s="270"/>
      <c r="G985" s="270"/>
      <c r="H985" s="270"/>
      <c r="I985" s="270"/>
      <c r="J985" s="270"/>
      <c r="K985" s="270"/>
      <c r="L985" s="270"/>
      <c r="M985" s="270"/>
      <c r="N985" s="270"/>
      <c r="O985" s="270"/>
      <c r="P985" s="270"/>
      <c r="Q985" s="270"/>
      <c r="R985" s="270"/>
      <c r="S985" s="270"/>
      <c r="T985" s="270"/>
      <c r="U985" s="270"/>
      <c r="V985" s="270"/>
      <c r="W985" s="270"/>
      <c r="X985" s="270"/>
      <c r="Y985" s="270"/>
      <c r="Z985" s="270"/>
    </row>
    <row r="986" ht="15.75" customHeight="1">
      <c r="A986" s="270"/>
      <c r="B986" s="270"/>
      <c r="C986" s="270"/>
      <c r="D986" s="270"/>
      <c r="E986" s="270"/>
      <c r="F986" s="270"/>
      <c r="G986" s="270"/>
      <c r="H986" s="270"/>
      <c r="I986" s="270"/>
      <c r="J986" s="270"/>
      <c r="K986" s="270"/>
      <c r="L986" s="270"/>
      <c r="M986" s="270"/>
      <c r="N986" s="270"/>
      <c r="O986" s="270"/>
      <c r="P986" s="270"/>
      <c r="Q986" s="270"/>
      <c r="R986" s="270"/>
      <c r="S986" s="270"/>
      <c r="T986" s="270"/>
      <c r="U986" s="270"/>
      <c r="V986" s="270"/>
      <c r="W986" s="270"/>
      <c r="X986" s="270"/>
      <c r="Y986" s="270"/>
      <c r="Z986" s="270"/>
    </row>
    <row r="987" ht="15.75" customHeight="1">
      <c r="A987" s="270"/>
      <c r="B987" s="270"/>
      <c r="C987" s="270"/>
      <c r="D987" s="270"/>
      <c r="E987" s="270"/>
      <c r="F987" s="270"/>
      <c r="G987" s="270"/>
      <c r="H987" s="270"/>
      <c r="I987" s="270"/>
      <c r="J987" s="270"/>
      <c r="K987" s="270"/>
      <c r="L987" s="270"/>
      <c r="M987" s="270"/>
      <c r="N987" s="270"/>
      <c r="O987" s="270"/>
      <c r="P987" s="270"/>
      <c r="Q987" s="270"/>
      <c r="R987" s="270"/>
      <c r="S987" s="270"/>
      <c r="T987" s="270"/>
      <c r="U987" s="270"/>
      <c r="V987" s="270"/>
      <c r="W987" s="270"/>
      <c r="X987" s="270"/>
      <c r="Y987" s="270"/>
      <c r="Z987" s="270"/>
    </row>
    <row r="988" ht="15.75" customHeight="1">
      <c r="A988" s="270"/>
      <c r="B988" s="270"/>
      <c r="C988" s="270"/>
      <c r="D988" s="270"/>
      <c r="E988" s="270"/>
      <c r="F988" s="270"/>
      <c r="G988" s="270"/>
      <c r="H988" s="270"/>
      <c r="I988" s="270"/>
      <c r="J988" s="270"/>
      <c r="K988" s="270"/>
      <c r="L988" s="270"/>
      <c r="M988" s="270"/>
      <c r="N988" s="270"/>
      <c r="O988" s="270"/>
      <c r="P988" s="270"/>
      <c r="Q988" s="270"/>
      <c r="R988" s="270"/>
      <c r="S988" s="270"/>
      <c r="T988" s="270"/>
      <c r="U988" s="270"/>
      <c r="V988" s="270"/>
      <c r="W988" s="270"/>
      <c r="X988" s="270"/>
      <c r="Y988" s="270"/>
      <c r="Z988" s="270"/>
    </row>
    <row r="989" ht="15.75" customHeight="1">
      <c r="A989" s="270"/>
      <c r="B989" s="270"/>
      <c r="C989" s="270"/>
      <c r="D989" s="270"/>
      <c r="E989" s="270"/>
      <c r="F989" s="270"/>
      <c r="G989" s="270"/>
      <c r="H989" s="270"/>
      <c r="I989" s="270"/>
      <c r="J989" s="270"/>
      <c r="K989" s="270"/>
      <c r="L989" s="270"/>
      <c r="M989" s="270"/>
      <c r="N989" s="270"/>
      <c r="O989" s="270"/>
      <c r="P989" s="270"/>
      <c r="Q989" s="270"/>
      <c r="R989" s="270"/>
      <c r="S989" s="270"/>
      <c r="T989" s="270"/>
      <c r="U989" s="270"/>
      <c r="V989" s="270"/>
      <c r="W989" s="270"/>
      <c r="X989" s="270"/>
      <c r="Y989" s="270"/>
      <c r="Z989" s="270"/>
    </row>
    <row r="990" ht="15.75" customHeight="1">
      <c r="A990" s="270"/>
      <c r="B990" s="270"/>
      <c r="C990" s="270"/>
      <c r="D990" s="270"/>
      <c r="E990" s="270"/>
      <c r="F990" s="270"/>
      <c r="G990" s="270"/>
      <c r="H990" s="270"/>
      <c r="I990" s="270"/>
      <c r="J990" s="270"/>
      <c r="K990" s="270"/>
      <c r="L990" s="270"/>
      <c r="M990" s="270"/>
      <c r="N990" s="270"/>
      <c r="O990" s="270"/>
      <c r="P990" s="270"/>
      <c r="Q990" s="270"/>
      <c r="R990" s="270"/>
      <c r="S990" s="270"/>
      <c r="T990" s="270"/>
      <c r="U990" s="270"/>
      <c r="V990" s="270"/>
      <c r="W990" s="270"/>
      <c r="X990" s="270"/>
      <c r="Y990" s="270"/>
      <c r="Z990" s="270"/>
    </row>
    <row r="991" ht="15.75" customHeight="1">
      <c r="A991" s="270"/>
      <c r="B991" s="270"/>
      <c r="C991" s="270"/>
      <c r="D991" s="270"/>
      <c r="E991" s="270"/>
      <c r="F991" s="270"/>
      <c r="G991" s="270"/>
      <c r="H991" s="270"/>
      <c r="I991" s="270"/>
      <c r="J991" s="270"/>
      <c r="K991" s="270"/>
      <c r="L991" s="270"/>
      <c r="M991" s="270"/>
      <c r="N991" s="270"/>
      <c r="O991" s="270"/>
      <c r="P991" s="270"/>
      <c r="Q991" s="270"/>
      <c r="R991" s="270"/>
      <c r="S991" s="270"/>
      <c r="T991" s="270"/>
      <c r="U991" s="270"/>
      <c r="V991" s="270"/>
      <c r="W991" s="270"/>
      <c r="X991" s="270"/>
      <c r="Y991" s="270"/>
      <c r="Z991" s="270"/>
    </row>
    <row r="992" ht="15.75" customHeight="1">
      <c r="A992" s="270"/>
      <c r="B992" s="270"/>
      <c r="C992" s="270"/>
      <c r="D992" s="270"/>
      <c r="E992" s="270"/>
      <c r="F992" s="270"/>
      <c r="G992" s="270"/>
      <c r="H992" s="270"/>
      <c r="I992" s="270"/>
      <c r="J992" s="270"/>
      <c r="K992" s="270"/>
      <c r="L992" s="270"/>
      <c r="M992" s="270"/>
      <c r="N992" s="270"/>
      <c r="O992" s="270"/>
      <c r="P992" s="270"/>
      <c r="Q992" s="270"/>
      <c r="R992" s="270"/>
      <c r="S992" s="270"/>
      <c r="T992" s="270"/>
      <c r="U992" s="270"/>
      <c r="V992" s="270"/>
      <c r="W992" s="270"/>
      <c r="X992" s="270"/>
      <c r="Y992" s="270"/>
      <c r="Z992" s="270"/>
    </row>
    <row r="993" ht="15.75" customHeight="1">
      <c r="A993" s="270"/>
      <c r="B993" s="270"/>
      <c r="C993" s="270"/>
      <c r="D993" s="270"/>
      <c r="E993" s="270"/>
      <c r="F993" s="270"/>
      <c r="G993" s="270"/>
      <c r="H993" s="270"/>
      <c r="I993" s="270"/>
      <c r="J993" s="270"/>
      <c r="K993" s="270"/>
      <c r="L993" s="270"/>
      <c r="M993" s="270"/>
      <c r="N993" s="270"/>
      <c r="O993" s="270"/>
      <c r="P993" s="270"/>
      <c r="Q993" s="270"/>
      <c r="R993" s="270"/>
      <c r="S993" s="270"/>
      <c r="T993" s="270"/>
      <c r="U993" s="270"/>
      <c r="V993" s="270"/>
      <c r="W993" s="270"/>
      <c r="X993" s="270"/>
      <c r="Y993" s="270"/>
      <c r="Z993" s="270"/>
    </row>
    <row r="994" ht="15.75" customHeight="1">
      <c r="A994" s="270"/>
      <c r="B994" s="270"/>
      <c r="C994" s="270"/>
      <c r="D994" s="270"/>
      <c r="E994" s="270"/>
      <c r="F994" s="270"/>
      <c r="G994" s="270"/>
      <c r="H994" s="270"/>
      <c r="I994" s="270"/>
      <c r="J994" s="270"/>
      <c r="K994" s="270"/>
      <c r="L994" s="270"/>
      <c r="M994" s="270"/>
      <c r="N994" s="270"/>
      <c r="O994" s="270"/>
      <c r="P994" s="270"/>
      <c r="Q994" s="270"/>
      <c r="R994" s="270"/>
      <c r="S994" s="270"/>
      <c r="T994" s="270"/>
      <c r="U994" s="270"/>
      <c r="V994" s="270"/>
      <c r="W994" s="270"/>
      <c r="X994" s="270"/>
      <c r="Y994" s="270"/>
      <c r="Z994" s="270"/>
    </row>
    <row r="995" ht="15.75" customHeight="1">
      <c r="A995" s="270"/>
      <c r="B995" s="270"/>
      <c r="C995" s="270"/>
      <c r="D995" s="270"/>
      <c r="E995" s="270"/>
      <c r="F995" s="270"/>
      <c r="G995" s="270"/>
      <c r="H995" s="270"/>
      <c r="I995" s="270"/>
      <c r="J995" s="270"/>
      <c r="K995" s="270"/>
      <c r="L995" s="270"/>
      <c r="M995" s="270"/>
      <c r="N995" s="270"/>
      <c r="O995" s="270"/>
      <c r="P995" s="270"/>
      <c r="Q995" s="270"/>
      <c r="R995" s="270"/>
      <c r="S995" s="270"/>
      <c r="T995" s="270"/>
      <c r="U995" s="270"/>
      <c r="V995" s="270"/>
      <c r="W995" s="270"/>
      <c r="X995" s="270"/>
      <c r="Y995" s="270"/>
      <c r="Z995" s="270"/>
    </row>
    <row r="996" ht="15.75" customHeight="1">
      <c r="A996" s="270"/>
      <c r="B996" s="270"/>
      <c r="C996" s="270"/>
      <c r="D996" s="270"/>
      <c r="E996" s="270"/>
      <c r="F996" s="270"/>
      <c r="G996" s="270"/>
      <c r="H996" s="270"/>
      <c r="I996" s="270"/>
      <c r="J996" s="270"/>
      <c r="K996" s="270"/>
      <c r="L996" s="270"/>
      <c r="M996" s="270"/>
      <c r="N996" s="270"/>
      <c r="O996" s="270"/>
      <c r="P996" s="270"/>
      <c r="Q996" s="270"/>
      <c r="R996" s="270"/>
      <c r="S996" s="270"/>
      <c r="T996" s="270"/>
      <c r="U996" s="270"/>
      <c r="V996" s="270"/>
      <c r="W996" s="270"/>
      <c r="X996" s="270"/>
      <c r="Y996" s="270"/>
      <c r="Z996" s="270"/>
    </row>
    <row r="997" ht="15.75" customHeight="1">
      <c r="A997" s="270"/>
      <c r="B997" s="270"/>
      <c r="C997" s="270"/>
      <c r="D997" s="270"/>
      <c r="E997" s="270"/>
      <c r="F997" s="270"/>
      <c r="G997" s="270"/>
      <c r="H997" s="270"/>
      <c r="I997" s="270"/>
      <c r="J997" s="270"/>
      <c r="K997" s="270"/>
      <c r="L997" s="270"/>
      <c r="M997" s="270"/>
      <c r="N997" s="270"/>
      <c r="O997" s="270"/>
      <c r="P997" s="270"/>
      <c r="Q997" s="270"/>
      <c r="R997" s="270"/>
      <c r="S997" s="270"/>
      <c r="T997" s="270"/>
      <c r="U997" s="270"/>
      <c r="V997" s="270"/>
      <c r="W997" s="270"/>
      <c r="X997" s="270"/>
      <c r="Y997" s="270"/>
      <c r="Z997" s="270"/>
    </row>
    <row r="998" ht="15.75" customHeight="1">
      <c r="A998" s="270"/>
      <c r="B998" s="270"/>
      <c r="C998" s="270"/>
      <c r="D998" s="270"/>
      <c r="E998" s="270"/>
      <c r="F998" s="270"/>
      <c r="G998" s="270"/>
      <c r="H998" s="270"/>
      <c r="I998" s="270"/>
      <c r="J998" s="270"/>
      <c r="K998" s="270"/>
      <c r="L998" s="270"/>
      <c r="M998" s="270"/>
      <c r="N998" s="270"/>
      <c r="O998" s="270"/>
      <c r="P998" s="270"/>
      <c r="Q998" s="270"/>
      <c r="R998" s="270"/>
      <c r="S998" s="270"/>
      <c r="T998" s="270"/>
      <c r="U998" s="270"/>
      <c r="V998" s="270"/>
      <c r="W998" s="270"/>
      <c r="X998" s="270"/>
      <c r="Y998" s="270"/>
      <c r="Z998" s="270"/>
    </row>
    <row r="999" ht="15.75" customHeight="1">
      <c r="A999" s="270"/>
      <c r="B999" s="270"/>
      <c r="C999" s="270"/>
      <c r="D999" s="270"/>
      <c r="E999" s="270"/>
      <c r="F999" s="270"/>
      <c r="G999" s="270"/>
      <c r="H999" s="270"/>
      <c r="I999" s="270"/>
      <c r="J999" s="270"/>
      <c r="K999" s="270"/>
      <c r="L999" s="270"/>
      <c r="M999" s="270"/>
      <c r="N999" s="270"/>
      <c r="O999" s="270"/>
      <c r="P999" s="270"/>
      <c r="Q999" s="270"/>
      <c r="R999" s="270"/>
      <c r="S999" s="270"/>
      <c r="T999" s="270"/>
      <c r="U999" s="270"/>
      <c r="V999" s="270"/>
      <c r="W999" s="270"/>
      <c r="X999" s="270"/>
      <c r="Y999" s="270"/>
      <c r="Z999" s="270"/>
    </row>
    <row r="1000" ht="15.75" customHeight="1">
      <c r="A1000" s="270"/>
      <c r="B1000" s="270"/>
      <c r="C1000" s="270"/>
      <c r="D1000" s="270"/>
      <c r="E1000" s="270"/>
      <c r="F1000" s="270"/>
      <c r="G1000" s="270"/>
      <c r="H1000" s="270"/>
      <c r="I1000" s="270"/>
      <c r="J1000" s="270"/>
      <c r="K1000" s="270"/>
      <c r="L1000" s="270"/>
      <c r="M1000" s="270"/>
      <c r="N1000" s="270"/>
      <c r="O1000" s="270"/>
      <c r="P1000" s="270"/>
      <c r="Q1000" s="270"/>
      <c r="R1000" s="270"/>
      <c r="S1000" s="270"/>
      <c r="T1000" s="270"/>
      <c r="U1000" s="270"/>
      <c r="V1000" s="270"/>
      <c r="W1000" s="270"/>
      <c r="X1000" s="270"/>
      <c r="Y1000" s="270"/>
      <c r="Z1000" s="270"/>
    </row>
  </sheetData>
  <mergeCells count="32">
    <mergeCell ref="F15:G16"/>
    <mergeCell ref="K15:K16"/>
    <mergeCell ref="B5:G5"/>
    <mergeCell ref="K5:Q5"/>
    <mergeCell ref="B7:G11"/>
    <mergeCell ref="K7:Q11"/>
    <mergeCell ref="B13:G13"/>
    <mergeCell ref="K13:Q13"/>
    <mergeCell ref="B15:B16"/>
    <mergeCell ref="B22:D22"/>
    <mergeCell ref="D26:F26"/>
    <mergeCell ref="D27:F27"/>
    <mergeCell ref="G28:H28"/>
    <mergeCell ref="A29:I30"/>
    <mergeCell ref="C15:D16"/>
    <mergeCell ref="E15:E16"/>
    <mergeCell ref="E17:F18"/>
    <mergeCell ref="B18:D20"/>
    <mergeCell ref="G20:H20"/>
    <mergeCell ref="B21:D21"/>
    <mergeCell ref="F21:G21"/>
    <mergeCell ref="L22:N22"/>
    <mergeCell ref="N26:P26"/>
    <mergeCell ref="N27:P27"/>
    <mergeCell ref="J29:R30"/>
    <mergeCell ref="L15:M16"/>
    <mergeCell ref="O15:O16"/>
    <mergeCell ref="P15:R16"/>
    <mergeCell ref="O17:P18"/>
    <mergeCell ref="L18:N20"/>
    <mergeCell ref="Q19:R19"/>
    <mergeCell ref="P21:Q21"/>
  </mergeCells>
  <printOptions/>
  <pageMargins bottom="0.75" footer="0.0" header="0.0" left="0.7" right="0.7" top="0.75"/>
  <pageSetup paperSize="9" scale="84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" width="10.29"/>
    <col customWidth="1" min="3" max="26" width="9.14"/>
  </cols>
  <sheetData>
    <row r="1">
      <c r="B1" s="1"/>
    </row>
    <row r="2" ht="15.0" customHeight="1">
      <c r="A2" s="2"/>
      <c r="B2" s="3"/>
      <c r="C2" s="2"/>
      <c r="D2" s="4" t="str">
        <f>VLOOKUP(I2,Register!B:D,3,FALSE)</f>
        <v>OT062-ELQ0830A9A</v>
      </c>
      <c r="E2" s="5"/>
      <c r="F2" s="642" t="s">
        <v>0</v>
      </c>
      <c r="G2" s="7"/>
      <c r="H2" s="9"/>
      <c r="I2" s="8" t="s">
        <v>3217</v>
      </c>
      <c r="J2" s="7"/>
      <c r="K2" s="7"/>
      <c r="L2" s="7"/>
      <c r="M2" s="7"/>
      <c r="N2" s="7"/>
    </row>
    <row r="3" ht="15.0" customHeight="1">
      <c r="A3" s="2"/>
      <c r="B3" s="3"/>
      <c r="C3" s="2"/>
      <c r="D3" s="10" t="str">
        <f>VLOOKUP(D6,'Tech. sheet (2)'!$A:$D,4,0)</f>
        <v>UA0001772</v>
      </c>
      <c r="E3" s="9"/>
      <c r="H3" s="34"/>
      <c r="I3" s="12"/>
      <c r="J3" s="12"/>
      <c r="K3" s="12"/>
      <c r="L3" s="12"/>
      <c r="M3" s="12"/>
      <c r="N3" s="12"/>
      <c r="O3" s="643" t="s">
        <v>3386</v>
      </c>
    </row>
    <row r="4" ht="16.5" customHeight="1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UA0001773</v>
      </c>
      <c r="G4" s="19"/>
      <c r="H4" s="37"/>
      <c r="I4" s="644"/>
      <c r="J4" s="20"/>
      <c r="K4" s="645"/>
      <c r="L4" s="646"/>
      <c r="M4" s="647"/>
      <c r="N4" s="647"/>
      <c r="O4" s="84"/>
    </row>
    <row r="5" ht="20.25" customHeight="1">
      <c r="A5" s="22" t="s">
        <v>3</v>
      </c>
      <c r="B5" s="7"/>
      <c r="C5" s="282"/>
      <c r="D5" s="648" t="s">
        <v>4</v>
      </c>
      <c r="E5" s="24" t="str">
        <f>VLOOKUP(D2,'Tech. sheet (2)'!A:S,18,FALSE)</f>
        <v>L-954-848-170TH435S2828-USK-10DB05</v>
      </c>
      <c r="F5" s="25"/>
      <c r="G5" s="25"/>
      <c r="H5" s="649"/>
      <c r="I5" s="650" t="s">
        <v>5</v>
      </c>
      <c r="J5" s="651">
        <v>7424.0</v>
      </c>
      <c r="K5" s="2" t="s">
        <v>6</v>
      </c>
      <c r="L5" s="652">
        <f>J5*154</f>
        <v>1143296</v>
      </c>
      <c r="M5" s="7"/>
      <c r="N5" s="7"/>
      <c r="O5" s="653">
        <f>(L5/144000)/2</f>
        <v>3.969777778</v>
      </c>
    </row>
    <row r="6" ht="36.75" customHeight="1">
      <c r="A6" s="17"/>
      <c r="B6" s="12"/>
      <c r="C6" s="98"/>
      <c r="D6" s="654" t="str">
        <f>VLOOKUP(I2,Register!B:D,3,FALSE)</f>
        <v>OT062-ELQ0830A9A</v>
      </c>
      <c r="E6" s="12"/>
      <c r="F6" s="13"/>
      <c r="G6" s="655" t="s">
        <v>7</v>
      </c>
      <c r="H6" s="656">
        <f>E24</f>
        <v>688500</v>
      </c>
      <c r="I6" s="19"/>
      <c r="J6" s="37"/>
      <c r="K6" s="38" t="s">
        <v>8</v>
      </c>
      <c r="L6" s="657">
        <f>G24-N6</f>
        <v>25290</v>
      </c>
      <c r="M6" s="658" t="s">
        <v>9</v>
      </c>
      <c r="N6" s="658"/>
    </row>
    <row r="7" ht="28.5" customHeight="1">
      <c r="A7" s="41" t="s">
        <v>10</v>
      </c>
      <c r="B7" s="42" t="s">
        <v>11</v>
      </c>
      <c r="C7" s="43" t="s">
        <v>12</v>
      </c>
      <c r="D7" s="44"/>
      <c r="E7" s="659" t="s">
        <v>13</v>
      </c>
      <c r="F7" s="660"/>
      <c r="G7" s="661" t="s">
        <v>14</v>
      </c>
      <c r="H7" s="662" t="s">
        <v>10</v>
      </c>
      <c r="I7" s="661" t="s">
        <v>11</v>
      </c>
      <c r="J7" s="663" t="s">
        <v>12</v>
      </c>
      <c r="K7" s="5"/>
      <c r="L7" s="664" t="s">
        <v>13</v>
      </c>
      <c r="M7" s="660"/>
      <c r="N7" s="665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666">
        <v>45594.0</v>
      </c>
      <c r="B8" s="3">
        <v>1.0</v>
      </c>
      <c r="C8" s="667">
        <f>1099+158</f>
        <v>1257</v>
      </c>
      <c r="D8" s="72"/>
      <c r="E8" s="668">
        <f>144000+41000</f>
        <v>185000</v>
      </c>
      <c r="F8" s="52"/>
      <c r="G8" s="53">
        <f t="shared" ref="G8:G24" si="1">(C8*154)-E8</f>
        <v>8578</v>
      </c>
      <c r="H8" s="669"/>
      <c r="I8" s="2">
        <v>1.0</v>
      </c>
      <c r="J8" s="670">
        <f>951+4338</f>
        <v>5289</v>
      </c>
      <c r="K8" s="50"/>
      <c r="L8" s="671">
        <f>308+308+308+200+1865+60+300-60</f>
        <v>3289</v>
      </c>
      <c r="M8" s="72"/>
      <c r="N8" s="58" t="s">
        <v>2</v>
      </c>
      <c r="P8" s="672"/>
    </row>
    <row r="9">
      <c r="A9" s="59"/>
      <c r="B9" s="60">
        <v>2.0</v>
      </c>
      <c r="C9" s="61">
        <f>1322+1478+578</f>
        <v>3378</v>
      </c>
      <c r="D9" s="62"/>
      <c r="E9" s="61">
        <f>127500+376000</f>
        <v>503500</v>
      </c>
      <c r="F9" s="119"/>
      <c r="G9" s="65">
        <f t="shared" si="1"/>
        <v>16712</v>
      </c>
      <c r="H9" s="59"/>
      <c r="I9" s="67">
        <v>2.0</v>
      </c>
      <c r="J9" s="68">
        <f>J8+L8</f>
        <v>8578</v>
      </c>
      <c r="K9" s="62"/>
      <c r="L9" s="68">
        <v>3289.0</v>
      </c>
      <c r="M9" s="62"/>
      <c r="N9" s="70" t="s">
        <v>2</v>
      </c>
    </row>
    <row r="10" ht="14.25" customHeight="1">
      <c r="A10" s="666"/>
      <c r="B10" s="3">
        <v>1.0</v>
      </c>
      <c r="C10" s="667"/>
      <c r="D10" s="72"/>
      <c r="E10" s="668"/>
      <c r="F10" s="52"/>
      <c r="G10" s="673">
        <f t="shared" si="1"/>
        <v>0</v>
      </c>
      <c r="H10" s="669"/>
      <c r="I10" s="2">
        <v>1.0</v>
      </c>
      <c r="J10" s="671"/>
      <c r="K10" s="72"/>
      <c r="L10" s="674">
        <f>J9-G8</f>
        <v>0</v>
      </c>
      <c r="M10" s="72"/>
      <c r="N10" s="58" t="s">
        <v>2</v>
      </c>
    </row>
    <row r="11" ht="14.25" customHeight="1">
      <c r="A11" s="59"/>
      <c r="B11" s="60">
        <v>2.0</v>
      </c>
      <c r="C11" s="61"/>
      <c r="D11" s="62"/>
      <c r="E11" s="61"/>
      <c r="F11" s="119"/>
      <c r="G11" s="65">
        <f t="shared" si="1"/>
        <v>0</v>
      </c>
      <c r="H11" s="59"/>
      <c r="I11" s="67">
        <v>2.0</v>
      </c>
      <c r="J11" s="68"/>
      <c r="K11" s="62"/>
      <c r="L11" s="675"/>
      <c r="M11" s="62"/>
      <c r="N11" s="70" t="s">
        <v>2</v>
      </c>
    </row>
    <row r="12" ht="14.25" customHeight="1">
      <c r="A12" s="666"/>
      <c r="B12" s="3">
        <v>1.0</v>
      </c>
      <c r="C12" s="71"/>
      <c r="D12" s="72"/>
      <c r="E12" s="668"/>
      <c r="F12" s="52"/>
      <c r="G12" s="676">
        <f t="shared" si="1"/>
        <v>0</v>
      </c>
      <c r="H12" s="669"/>
      <c r="I12" s="2">
        <v>1.0</v>
      </c>
      <c r="J12" s="671"/>
      <c r="K12" s="72"/>
      <c r="L12" s="674"/>
      <c r="M12" s="72"/>
      <c r="N12" s="58" t="s">
        <v>2</v>
      </c>
    </row>
    <row r="13" ht="15.75" customHeight="1">
      <c r="A13" s="59"/>
      <c r="B13" s="60">
        <v>2.0</v>
      </c>
      <c r="C13" s="61"/>
      <c r="D13" s="62"/>
      <c r="E13" s="61"/>
      <c r="F13" s="119"/>
      <c r="G13" s="677">
        <f t="shared" si="1"/>
        <v>0</v>
      </c>
      <c r="H13" s="59"/>
      <c r="I13" s="67"/>
      <c r="J13" s="68"/>
      <c r="K13" s="62"/>
      <c r="L13" s="68"/>
      <c r="M13" s="62"/>
      <c r="N13" s="70" t="s">
        <v>2</v>
      </c>
    </row>
    <row r="14" ht="14.25" customHeight="1">
      <c r="A14" s="666"/>
      <c r="B14" s="3">
        <v>1.0</v>
      </c>
      <c r="C14" s="71"/>
      <c r="D14" s="72"/>
      <c r="E14" s="71"/>
      <c r="F14" s="102"/>
      <c r="G14" s="678">
        <f t="shared" si="1"/>
        <v>0</v>
      </c>
      <c r="H14" s="669"/>
      <c r="I14" s="2">
        <v>1.0</v>
      </c>
      <c r="J14" s="671"/>
      <c r="K14" s="72"/>
      <c r="L14" s="671"/>
      <c r="M14" s="72"/>
      <c r="N14" s="58" t="s">
        <v>2</v>
      </c>
    </row>
    <row r="15">
      <c r="A15" s="59"/>
      <c r="B15" s="60">
        <v>2.0</v>
      </c>
      <c r="C15" s="61"/>
      <c r="D15" s="62"/>
      <c r="E15" s="61"/>
      <c r="F15" s="119"/>
      <c r="G15" s="65">
        <f t="shared" si="1"/>
        <v>0</v>
      </c>
      <c r="H15" s="59"/>
      <c r="I15" s="67">
        <v>2.0</v>
      </c>
      <c r="J15" s="68"/>
      <c r="K15" s="62"/>
      <c r="L15" s="68"/>
      <c r="M15" s="62"/>
      <c r="N15" s="70" t="s">
        <v>2</v>
      </c>
    </row>
    <row r="16" ht="14.25" customHeight="1">
      <c r="A16" s="666"/>
      <c r="B16" s="3">
        <v>1.0</v>
      </c>
      <c r="C16" s="71"/>
      <c r="D16" s="72"/>
      <c r="E16" s="74"/>
      <c r="F16" s="75"/>
      <c r="G16" s="673">
        <f t="shared" si="1"/>
        <v>0</v>
      </c>
      <c r="H16" s="669"/>
      <c r="I16" s="2">
        <v>1.0</v>
      </c>
      <c r="J16" s="674"/>
      <c r="K16" s="72"/>
      <c r="L16" s="671"/>
      <c r="M16" s="72"/>
      <c r="N16" s="58" t="s">
        <v>2</v>
      </c>
    </row>
    <row r="17" ht="15.75" customHeight="1">
      <c r="A17" s="59"/>
      <c r="B17" s="60">
        <v>2.0</v>
      </c>
      <c r="C17" s="61"/>
      <c r="D17" s="62"/>
      <c r="E17" s="61"/>
      <c r="F17" s="119"/>
      <c r="G17" s="65">
        <f t="shared" si="1"/>
        <v>0</v>
      </c>
      <c r="H17" s="59"/>
      <c r="I17" s="67">
        <v>2.0</v>
      </c>
      <c r="J17" s="68" t="s">
        <v>2</v>
      </c>
      <c r="K17" s="62"/>
      <c r="L17" s="68" t="s">
        <v>2</v>
      </c>
      <c r="M17" s="62"/>
      <c r="N17" s="70" t="s">
        <v>2</v>
      </c>
    </row>
    <row r="18">
      <c r="A18" s="666"/>
      <c r="B18" s="3">
        <v>1.0</v>
      </c>
      <c r="C18" s="679"/>
      <c r="D18" s="72"/>
      <c r="E18" s="679"/>
      <c r="F18" s="102"/>
      <c r="G18" s="673">
        <f t="shared" si="1"/>
        <v>0</v>
      </c>
      <c r="H18" s="669" t="s">
        <v>2</v>
      </c>
      <c r="I18" s="2">
        <v>1.0</v>
      </c>
      <c r="J18" s="671" t="s">
        <v>2</v>
      </c>
      <c r="K18" s="72"/>
      <c r="L18" s="671" t="s">
        <v>2</v>
      </c>
      <c r="M18" s="72"/>
      <c r="N18" s="58" t="s">
        <v>2</v>
      </c>
    </row>
    <row r="19">
      <c r="A19" s="59"/>
      <c r="B19" s="60">
        <v>2.0</v>
      </c>
      <c r="C19" s="61"/>
      <c r="D19" s="62"/>
      <c r="E19" s="61"/>
      <c r="F19" s="119"/>
      <c r="G19" s="65">
        <f t="shared" si="1"/>
        <v>0</v>
      </c>
      <c r="H19" s="59"/>
      <c r="I19" s="67">
        <v>2.0</v>
      </c>
      <c r="J19" s="68" t="s">
        <v>2</v>
      </c>
      <c r="K19" s="62"/>
      <c r="L19" s="68" t="s">
        <v>2</v>
      </c>
      <c r="M19" s="62"/>
      <c r="N19" s="70" t="s">
        <v>2</v>
      </c>
    </row>
    <row r="20">
      <c r="A20" s="666"/>
      <c r="B20" s="3">
        <v>1.0</v>
      </c>
      <c r="C20" s="71"/>
      <c r="D20" s="72"/>
      <c r="E20" s="71"/>
      <c r="F20" s="102"/>
      <c r="G20" s="673">
        <f t="shared" si="1"/>
        <v>0</v>
      </c>
      <c r="H20" s="669" t="s">
        <v>2</v>
      </c>
      <c r="I20" s="2">
        <v>1.0</v>
      </c>
      <c r="J20" s="671"/>
      <c r="K20" s="72"/>
      <c r="L20" s="674"/>
      <c r="M20" s="72"/>
      <c r="N20" s="58" t="s">
        <v>2</v>
      </c>
    </row>
    <row r="21" ht="15.75" customHeight="1">
      <c r="A21" s="59"/>
      <c r="B21" s="60">
        <v>2.0</v>
      </c>
      <c r="C21" s="61"/>
      <c r="D21" s="62"/>
      <c r="E21" s="61"/>
      <c r="F21" s="119"/>
      <c r="G21" s="65">
        <f t="shared" si="1"/>
        <v>0</v>
      </c>
      <c r="H21" s="59"/>
      <c r="I21" s="67">
        <v>2.0</v>
      </c>
      <c r="J21" s="68"/>
      <c r="K21" s="62"/>
      <c r="L21" s="68"/>
      <c r="M21" s="62"/>
      <c r="N21" s="70" t="s">
        <v>2</v>
      </c>
    </row>
    <row r="22" ht="15.75" customHeight="1">
      <c r="A22" s="666"/>
      <c r="B22" s="3">
        <v>1.0</v>
      </c>
      <c r="C22" s="71"/>
      <c r="D22" s="72"/>
      <c r="E22" s="71"/>
      <c r="F22" s="102"/>
      <c r="G22" s="673">
        <f t="shared" si="1"/>
        <v>0</v>
      </c>
      <c r="H22" s="669"/>
      <c r="I22" s="2">
        <v>1.0</v>
      </c>
      <c r="J22" s="674"/>
      <c r="K22" s="72"/>
      <c r="L22" s="671"/>
      <c r="M22" s="72"/>
      <c r="N22" s="58" t="s">
        <v>2</v>
      </c>
    </row>
    <row r="23" ht="15.75" customHeight="1">
      <c r="A23" s="59"/>
      <c r="B23" s="60">
        <v>2.0</v>
      </c>
      <c r="C23" s="76"/>
      <c r="D23" s="62"/>
      <c r="E23" s="76"/>
      <c r="F23" s="119"/>
      <c r="G23" s="65">
        <f t="shared" si="1"/>
        <v>0</v>
      </c>
      <c r="H23" s="59"/>
      <c r="I23" s="67">
        <v>2.0</v>
      </c>
      <c r="J23" s="68"/>
      <c r="K23" s="62"/>
      <c r="L23" s="68"/>
      <c r="M23" s="62"/>
      <c r="N23" s="70" t="s">
        <v>2</v>
      </c>
    </row>
    <row r="24" ht="15.75" customHeight="1">
      <c r="A24" s="680" t="s">
        <v>15</v>
      </c>
      <c r="B24" s="3" t="s">
        <v>2</v>
      </c>
      <c r="C24" s="79">
        <f>SUM(C8:C23)</f>
        <v>4635</v>
      </c>
      <c r="D24" s="80"/>
      <c r="E24" s="79">
        <f>SUM(E8:E23)</f>
        <v>688500</v>
      </c>
      <c r="F24" s="9"/>
      <c r="G24" s="81">
        <f t="shared" si="1"/>
        <v>25290</v>
      </c>
      <c r="H24" s="681">
        <f>J5-C24</f>
        <v>2789</v>
      </c>
      <c r="I24" s="2" t="s">
        <v>2</v>
      </c>
      <c r="J24" s="682"/>
      <c r="K24" s="72"/>
      <c r="L24" s="682"/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59"/>
      <c r="I25" s="67" t="s">
        <v>2</v>
      </c>
      <c r="J25" s="68"/>
      <c r="K25" s="62"/>
      <c r="L25" s="68"/>
      <c r="M25" s="62"/>
      <c r="N25" s="70" t="s">
        <v>2</v>
      </c>
    </row>
    <row r="26" ht="15.75" customHeight="1">
      <c r="A26" s="683" t="s">
        <v>16</v>
      </c>
      <c r="B26" s="87" t="s">
        <v>17</v>
      </c>
      <c r="C26" s="684"/>
      <c r="D26" s="72"/>
      <c r="E26" s="684"/>
      <c r="F26" s="102"/>
      <c r="G26" s="91" t="s">
        <v>2</v>
      </c>
      <c r="H26" s="685"/>
      <c r="I26" s="2" t="s">
        <v>2</v>
      </c>
      <c r="J26" s="671" t="s">
        <v>2</v>
      </c>
      <c r="K26" s="72"/>
      <c r="L26" s="671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6"/>
      <c r="D27" s="62"/>
      <c r="E27" s="686"/>
      <c r="F27" s="119"/>
      <c r="G27" s="92" t="s">
        <v>2</v>
      </c>
      <c r="H27" s="59"/>
      <c r="I27" s="67" t="s">
        <v>2</v>
      </c>
      <c r="J27" s="68" t="s">
        <v>2</v>
      </c>
      <c r="K27" s="62"/>
      <c r="L27" s="68" t="s">
        <v>2</v>
      </c>
      <c r="M27" s="62"/>
      <c r="N27" s="70" t="s">
        <v>2</v>
      </c>
    </row>
    <row r="28" ht="15.75" customHeight="1">
      <c r="A28" s="14" t="s">
        <v>2</v>
      </c>
      <c r="B28" s="14" t="s">
        <v>2</v>
      </c>
      <c r="C28" s="93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14" t="s">
        <v>2</v>
      </c>
      <c r="B29" s="93" t="s">
        <v>2</v>
      </c>
      <c r="C29" s="14" t="s">
        <v>2</v>
      </c>
      <c r="D29" s="14" t="s">
        <v>2</v>
      </c>
      <c r="E29" s="14" t="s">
        <v>2</v>
      </c>
      <c r="F29" s="14" t="s">
        <v>2</v>
      </c>
      <c r="G29" s="14" t="s">
        <v>2</v>
      </c>
      <c r="H29" s="14" t="s">
        <v>2</v>
      </c>
      <c r="I29" s="14" t="s">
        <v>2</v>
      </c>
      <c r="J29" s="14" t="s">
        <v>2</v>
      </c>
      <c r="K29" s="14" t="s">
        <v>2</v>
      </c>
      <c r="L29" s="14" t="s">
        <v>2</v>
      </c>
      <c r="M29" s="14" t="s">
        <v>2</v>
      </c>
      <c r="N29" s="14" t="s">
        <v>2</v>
      </c>
    </row>
    <row r="30" ht="15.75" customHeight="1">
      <c r="A30" s="14"/>
      <c r="B30" s="9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</row>
    <row r="31" ht="15.75" customHeight="1">
      <c r="A31" s="14"/>
      <c r="B31" s="9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</row>
    <row r="32" ht="15.75" customHeight="1">
      <c r="A32" s="14"/>
      <c r="B32" s="9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</row>
    <row r="33" ht="15.75" customHeight="1">
      <c r="A33" s="14"/>
      <c r="B33" s="14"/>
      <c r="C33" s="9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</row>
    <row r="34" ht="15.75" customHeight="1">
      <c r="B34" s="94" t="s">
        <v>18</v>
      </c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6"/>
    </row>
    <row r="35" ht="15.75" customHeight="1">
      <c r="B35" s="97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98"/>
    </row>
    <row r="36" ht="15.75" customHeight="1">
      <c r="B36" s="99" t="s">
        <v>19</v>
      </c>
      <c r="C36" s="72"/>
      <c r="D36" s="100" t="s">
        <v>20</v>
      </c>
      <c r="E36" s="75"/>
      <c r="F36" s="75"/>
      <c r="G36" s="75"/>
      <c r="H36" s="72"/>
      <c r="I36" s="100" t="s">
        <v>21</v>
      </c>
      <c r="J36" s="72"/>
      <c r="K36" s="101" t="s">
        <v>22</v>
      </c>
      <c r="L36" s="100" t="s">
        <v>23</v>
      </c>
      <c r="M36" s="102"/>
    </row>
    <row r="37" ht="15.75" customHeight="1">
      <c r="B37" s="103" t="s">
        <v>3387</v>
      </c>
      <c r="C37" s="104"/>
      <c r="D37" s="105" t="s">
        <v>3388</v>
      </c>
      <c r="E37" s="106"/>
      <c r="F37" s="106"/>
      <c r="G37" s="106"/>
      <c r="H37" s="104"/>
      <c r="I37" s="107">
        <v>0.007</v>
      </c>
      <c r="J37" s="104"/>
      <c r="K37" s="108" t="s">
        <v>26</v>
      </c>
      <c r="L37" s="109">
        <f>(L5*I37)/1000</f>
        <v>8.003072</v>
      </c>
      <c r="M37" s="110"/>
    </row>
    <row r="38" ht="15.75" customHeight="1">
      <c r="B38" s="103" t="s">
        <v>3389</v>
      </c>
      <c r="C38" s="104"/>
      <c r="D38" s="105" t="s">
        <v>3390</v>
      </c>
      <c r="E38" s="106"/>
      <c r="F38" s="106"/>
      <c r="G38" s="106"/>
      <c r="H38" s="104"/>
      <c r="I38" s="107">
        <v>0.007</v>
      </c>
      <c r="J38" s="104"/>
      <c r="K38" s="108" t="s">
        <v>26</v>
      </c>
      <c r="L38" s="109">
        <f>(L5*I38)/1000</f>
        <v>8.003072</v>
      </c>
      <c r="M38" s="110"/>
    </row>
    <row r="39" ht="15.75" customHeight="1">
      <c r="B39" s="103" t="s">
        <v>3389</v>
      </c>
      <c r="C39" s="104"/>
      <c r="D39" s="105" t="s">
        <v>3390</v>
      </c>
      <c r="E39" s="106"/>
      <c r="F39" s="106"/>
      <c r="G39" s="106"/>
      <c r="H39" s="104"/>
      <c r="I39" s="107">
        <v>0.007</v>
      </c>
      <c r="J39" s="104"/>
      <c r="K39" s="108" t="s">
        <v>26</v>
      </c>
      <c r="L39" s="109">
        <f>(L5*I39)/1000</f>
        <v>8.003072</v>
      </c>
      <c r="M39" s="110"/>
    </row>
    <row r="40" ht="15.75" customHeight="1">
      <c r="B40" s="103" t="s">
        <v>3391</v>
      </c>
      <c r="C40" s="104"/>
      <c r="D40" s="105" t="s">
        <v>3392</v>
      </c>
      <c r="E40" s="106"/>
      <c r="F40" s="106"/>
      <c r="G40" s="106"/>
      <c r="H40" s="104"/>
      <c r="I40" s="107">
        <v>0.013</v>
      </c>
      <c r="J40" s="104"/>
      <c r="K40" s="108" t="s">
        <v>38</v>
      </c>
      <c r="L40" s="112">
        <f>(L5*I40)/1000</f>
        <v>14.862848</v>
      </c>
      <c r="M40" s="110"/>
    </row>
    <row r="41" ht="15.75" customHeight="1">
      <c r="B41" s="103" t="s">
        <v>3393</v>
      </c>
      <c r="C41" s="104"/>
      <c r="D41" s="105" t="s">
        <v>3394</v>
      </c>
      <c r="E41" s="106"/>
      <c r="F41" s="106"/>
      <c r="G41" s="106"/>
      <c r="H41" s="104"/>
      <c r="I41" s="107">
        <v>0.052</v>
      </c>
      <c r="J41" s="104"/>
      <c r="K41" s="108" t="s">
        <v>38</v>
      </c>
      <c r="L41" s="112">
        <f>(L5*I41)/1000</f>
        <v>59.451392</v>
      </c>
      <c r="M41" s="110"/>
    </row>
    <row r="42" ht="15.75" customHeight="1">
      <c r="B42" s="103" t="s">
        <v>36</v>
      </c>
      <c r="C42" s="104"/>
      <c r="D42" s="105" t="s">
        <v>37</v>
      </c>
      <c r="E42" s="106"/>
      <c r="F42" s="106"/>
      <c r="G42" s="106"/>
      <c r="H42" s="104"/>
      <c r="I42" s="107">
        <v>0.006</v>
      </c>
      <c r="J42" s="104"/>
      <c r="K42" s="108" t="s">
        <v>38</v>
      </c>
      <c r="L42" s="112">
        <f>(L5*I42)/1000</f>
        <v>6.859776</v>
      </c>
      <c r="M42" s="110"/>
    </row>
    <row r="43" ht="15.75" customHeight="1">
      <c r="B43" s="103" t="s">
        <v>39</v>
      </c>
      <c r="C43" s="104"/>
      <c r="D43" s="105" t="s">
        <v>40</v>
      </c>
      <c r="E43" s="106"/>
      <c r="F43" s="106"/>
      <c r="G43" s="106"/>
      <c r="H43" s="104"/>
      <c r="I43" s="107">
        <v>0.14</v>
      </c>
      <c r="J43" s="104"/>
      <c r="K43" s="108" t="s">
        <v>3395</v>
      </c>
      <c r="L43" s="112">
        <f>(L5*I43)/1000</f>
        <v>160.06144</v>
      </c>
      <c r="M43" s="110"/>
    </row>
    <row r="44" ht="15.75" customHeight="1">
      <c r="B44" s="103" t="s">
        <v>41</v>
      </c>
      <c r="C44" s="104"/>
      <c r="D44" s="105" t="s">
        <v>42</v>
      </c>
      <c r="E44" s="106"/>
      <c r="F44" s="106"/>
      <c r="G44" s="106"/>
      <c r="H44" s="104"/>
      <c r="I44" s="107">
        <v>0.007</v>
      </c>
      <c r="J44" s="104"/>
      <c r="K44" s="108" t="s">
        <v>26</v>
      </c>
      <c r="L44" s="109">
        <f>(L5*I44)/1000</f>
        <v>8.003072</v>
      </c>
      <c r="M44" s="110"/>
    </row>
    <row r="45" ht="15.75" customHeight="1">
      <c r="B45" s="103" t="s">
        <v>3396</v>
      </c>
      <c r="C45" s="104"/>
      <c r="D45" s="105" t="s">
        <v>3397</v>
      </c>
      <c r="E45" s="106"/>
      <c r="F45" s="106"/>
      <c r="G45" s="106"/>
      <c r="H45" s="104"/>
      <c r="I45" s="107">
        <v>0.284</v>
      </c>
      <c r="J45" s="104"/>
      <c r="K45" s="108" t="s">
        <v>3395</v>
      </c>
      <c r="L45" s="112">
        <f>(L5*I45)/1000</f>
        <v>324.696064</v>
      </c>
      <c r="M45" s="110"/>
    </row>
    <row r="46" ht="15.75" customHeight="1">
      <c r="B46" s="113" t="s">
        <v>3398</v>
      </c>
      <c r="C46" s="62"/>
      <c r="D46" s="114" t="s">
        <v>3399</v>
      </c>
      <c r="E46" s="115"/>
      <c r="F46" s="115"/>
      <c r="G46" s="115"/>
      <c r="H46" s="62"/>
      <c r="I46" s="116">
        <v>0.284</v>
      </c>
      <c r="J46" s="62"/>
      <c r="K46" s="117" t="s">
        <v>3395</v>
      </c>
      <c r="L46" s="687">
        <f>(L5*I46)/1000</f>
        <v>324.696064</v>
      </c>
      <c r="M46" s="119"/>
    </row>
    <row r="47" ht="15.75" customHeight="1">
      <c r="B47" s="688" t="s">
        <v>43</v>
      </c>
      <c r="C47" s="44"/>
      <c r="D47" s="689" t="s">
        <v>44</v>
      </c>
      <c r="E47" s="276"/>
      <c r="F47" s="276"/>
      <c r="G47" s="276"/>
      <c r="H47" s="44"/>
      <c r="I47" s="690">
        <v>0.07</v>
      </c>
      <c r="J47" s="44"/>
      <c r="K47" s="117" t="s">
        <v>38</v>
      </c>
      <c r="L47" s="691">
        <f>(L5*I47)/1000</f>
        <v>80.03072</v>
      </c>
      <c r="M47" s="5"/>
    </row>
    <row r="48" ht="15.75" customHeight="1">
      <c r="B48" s="688" t="s">
        <v>3400</v>
      </c>
      <c r="C48" s="44"/>
      <c r="D48" s="689" t="s">
        <v>3401</v>
      </c>
      <c r="E48" s="276"/>
      <c r="F48" s="276"/>
      <c r="G48" s="276"/>
      <c r="H48" s="44"/>
      <c r="I48" s="690">
        <v>0.001</v>
      </c>
      <c r="J48" s="44"/>
      <c r="K48" s="117" t="s">
        <v>38</v>
      </c>
      <c r="L48" s="691">
        <f>(L5*I48)/1000</f>
        <v>1.143296</v>
      </c>
      <c r="M48" s="5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68">
    <mergeCell ref="J8:K8"/>
    <mergeCell ref="L8:M8"/>
    <mergeCell ref="J7:K7"/>
    <mergeCell ref="J9:K9"/>
    <mergeCell ref="J10:K10"/>
    <mergeCell ref="L10:M10"/>
    <mergeCell ref="J11:K11"/>
    <mergeCell ref="L11:M11"/>
    <mergeCell ref="L12:M12"/>
    <mergeCell ref="C7:D7"/>
    <mergeCell ref="C8:D8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J16:K16"/>
    <mergeCell ref="L16:M16"/>
    <mergeCell ref="J12:K12"/>
    <mergeCell ref="J13:K13"/>
    <mergeCell ref="L13:M13"/>
    <mergeCell ref="J14:K14"/>
    <mergeCell ref="L14:M14"/>
    <mergeCell ref="J15:K15"/>
    <mergeCell ref="L15:M15"/>
    <mergeCell ref="F4:H4"/>
    <mergeCell ref="E5:H5"/>
    <mergeCell ref="D2:E2"/>
    <mergeCell ref="F2:H3"/>
    <mergeCell ref="I2:N3"/>
    <mergeCell ref="D3:E4"/>
    <mergeCell ref="O3:O4"/>
    <mergeCell ref="I4:J4"/>
    <mergeCell ref="L5:N5"/>
    <mergeCell ref="A5:C6"/>
    <mergeCell ref="D6:F6"/>
    <mergeCell ref="H6:J6"/>
    <mergeCell ref="E7:F7"/>
    <mergeCell ref="L7:M7"/>
    <mergeCell ref="A8:A9"/>
    <mergeCell ref="C9:D9"/>
    <mergeCell ref="L9:M9"/>
    <mergeCell ref="E12:F12"/>
    <mergeCell ref="E13:F13"/>
    <mergeCell ref="E14:F14"/>
    <mergeCell ref="E18:F18"/>
    <mergeCell ref="A12:A13"/>
    <mergeCell ref="A14:A15"/>
    <mergeCell ref="E8:F8"/>
    <mergeCell ref="H8:H9"/>
    <mergeCell ref="E9:F9"/>
    <mergeCell ref="E10:F10"/>
    <mergeCell ref="H10:H11"/>
    <mergeCell ref="E11:F11"/>
    <mergeCell ref="H12:H13"/>
    <mergeCell ref="J17:K17"/>
    <mergeCell ref="J18:K18"/>
    <mergeCell ref="L36:M36"/>
    <mergeCell ref="L37:M37"/>
    <mergeCell ref="B34:M35"/>
    <mergeCell ref="B36:C36"/>
    <mergeCell ref="D36:H36"/>
    <mergeCell ref="I36:J36"/>
    <mergeCell ref="B37:C37"/>
    <mergeCell ref="D37:H37"/>
    <mergeCell ref="I37:J37"/>
    <mergeCell ref="B38:C38"/>
    <mergeCell ref="D38:H38"/>
    <mergeCell ref="I38:J38"/>
    <mergeCell ref="L38:M38"/>
    <mergeCell ref="D39:H39"/>
    <mergeCell ref="I39:J39"/>
    <mergeCell ref="L39:M39"/>
    <mergeCell ref="B39:C39"/>
    <mergeCell ref="B40:C40"/>
    <mergeCell ref="D40:H40"/>
    <mergeCell ref="I40:J40"/>
    <mergeCell ref="B41:C41"/>
    <mergeCell ref="D41:H41"/>
    <mergeCell ref="I41:J41"/>
    <mergeCell ref="B42:C42"/>
    <mergeCell ref="D42:H42"/>
    <mergeCell ref="I42:J42"/>
    <mergeCell ref="L42:M42"/>
    <mergeCell ref="D43:H43"/>
    <mergeCell ref="I43:J43"/>
    <mergeCell ref="L43:M43"/>
    <mergeCell ref="L44:M44"/>
    <mergeCell ref="L45:M45"/>
    <mergeCell ref="L46:M46"/>
    <mergeCell ref="L47:M47"/>
    <mergeCell ref="L48:M48"/>
    <mergeCell ref="B43:C43"/>
    <mergeCell ref="B44:C44"/>
    <mergeCell ref="D44:H44"/>
    <mergeCell ref="I44:J44"/>
    <mergeCell ref="B45:C45"/>
    <mergeCell ref="D45:H45"/>
    <mergeCell ref="I45:J45"/>
    <mergeCell ref="D48:H48"/>
    <mergeCell ref="I48:J48"/>
    <mergeCell ref="B46:C46"/>
    <mergeCell ref="D46:H46"/>
    <mergeCell ref="I46:J46"/>
    <mergeCell ref="B47:C47"/>
    <mergeCell ref="D47:H47"/>
    <mergeCell ref="I47:J47"/>
    <mergeCell ref="B48:C48"/>
    <mergeCell ref="H14:H15"/>
    <mergeCell ref="E15:F15"/>
    <mergeCell ref="E16:F16"/>
    <mergeCell ref="H16:H17"/>
    <mergeCell ref="L17:M17"/>
    <mergeCell ref="H18:H19"/>
    <mergeCell ref="L18:M18"/>
    <mergeCell ref="J22:K22"/>
    <mergeCell ref="J23:K23"/>
    <mergeCell ref="J24:K24"/>
    <mergeCell ref="J25:K25"/>
    <mergeCell ref="J26:K26"/>
    <mergeCell ref="J27:K27"/>
    <mergeCell ref="E17:F17"/>
    <mergeCell ref="E19:F19"/>
    <mergeCell ref="E20:F20"/>
    <mergeCell ref="H20:H21"/>
    <mergeCell ref="E21:F21"/>
    <mergeCell ref="E22:F22"/>
    <mergeCell ref="H22:H23"/>
    <mergeCell ref="L23:M23"/>
    <mergeCell ref="L24:M24"/>
    <mergeCell ref="L25:M25"/>
    <mergeCell ref="L26:M26"/>
    <mergeCell ref="L27:M27"/>
    <mergeCell ref="J19:K19"/>
    <mergeCell ref="L19:M19"/>
    <mergeCell ref="J20:K20"/>
    <mergeCell ref="L20:M20"/>
    <mergeCell ref="J21:K21"/>
    <mergeCell ref="L21:M21"/>
    <mergeCell ref="L22:M22"/>
    <mergeCell ref="E23:F23"/>
    <mergeCell ref="E24:F25"/>
    <mergeCell ref="G24:G25"/>
    <mergeCell ref="H24:H25"/>
    <mergeCell ref="E26:F26"/>
    <mergeCell ref="H26:H27"/>
    <mergeCell ref="E27:F27"/>
    <mergeCell ref="L40:M40"/>
    <mergeCell ref="L41:M41"/>
  </mergeCells>
  <printOptions/>
  <pageMargins bottom="0.75" footer="0.0" header="0.0" left="0.7" right="0.7" top="0.75"/>
  <pageSetup fitToHeight="0"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" width="10.29"/>
    <col customWidth="1" min="3" max="26" width="9.14"/>
  </cols>
  <sheetData>
    <row r="1">
      <c r="B1" s="1"/>
    </row>
    <row r="2" ht="15.0" customHeight="1">
      <c r="A2" s="2"/>
      <c r="B2" s="3"/>
      <c r="C2" s="2"/>
      <c r="D2" s="4" t="str">
        <f>VLOOKUP(I2,Register!B:D,3,FALSE)</f>
        <v>OT62-ELQ6216A2A  USK ver3</v>
      </c>
      <c r="E2" s="5"/>
      <c r="F2" s="642" t="s">
        <v>0</v>
      </c>
      <c r="G2" s="7"/>
      <c r="H2" s="9"/>
      <c r="I2" s="8" t="s">
        <v>3218</v>
      </c>
      <c r="J2" s="7"/>
      <c r="K2" s="7"/>
      <c r="L2" s="7"/>
      <c r="M2" s="7"/>
      <c r="N2" s="7"/>
    </row>
    <row r="3" ht="15.0" customHeight="1">
      <c r="A3" s="2"/>
      <c r="B3" s="3"/>
      <c r="C3" s="2"/>
      <c r="D3" s="10" t="str">
        <f>VLOOKUP(D6,'Tech. sheet (2)'!$A:$D,4,0)</f>
        <v>UA0000710</v>
      </c>
      <c r="E3" s="9"/>
      <c r="H3" s="34"/>
      <c r="I3" s="12"/>
      <c r="J3" s="12"/>
      <c r="K3" s="12"/>
      <c r="L3" s="12"/>
      <c r="M3" s="12"/>
      <c r="N3" s="12"/>
      <c r="O3" s="643" t="s">
        <v>3386</v>
      </c>
    </row>
    <row r="4" ht="16.5" customHeight="1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UA0000709</v>
      </c>
      <c r="G4" s="19"/>
      <c r="H4" s="37"/>
      <c r="I4" s="644"/>
      <c r="J4" s="20"/>
      <c r="K4" s="645"/>
      <c r="L4" s="646"/>
      <c r="M4" s="647"/>
      <c r="N4" s="647"/>
      <c r="O4" s="84"/>
    </row>
    <row r="5" ht="20.25" customHeight="1">
      <c r="A5" s="22" t="s">
        <v>3</v>
      </c>
      <c r="B5" s="7"/>
      <c r="C5" s="282"/>
      <c r="D5" s="648" t="s">
        <v>4</v>
      </c>
      <c r="E5" s="692" t="str">
        <f>VLOOKUP(D2,'Tech. sheet (2)'!A:S,18,FALSE)</f>
        <v>L-954-848-170TH435S2828-USK-15VK05</v>
      </c>
      <c r="F5" s="25"/>
      <c r="G5" s="25"/>
      <c r="H5" s="649"/>
      <c r="I5" s="650" t="s">
        <v>5</v>
      </c>
      <c r="J5" s="651"/>
      <c r="K5" s="2" t="s">
        <v>6</v>
      </c>
      <c r="L5" s="652">
        <f>J5*154</f>
        <v>0</v>
      </c>
      <c r="M5" s="7"/>
      <c r="N5" s="7"/>
      <c r="O5" s="653">
        <f>(L5/144000)/2</f>
        <v>0</v>
      </c>
    </row>
    <row r="6" ht="36.75" customHeight="1">
      <c r="A6" s="17"/>
      <c r="B6" s="12"/>
      <c r="C6" s="98"/>
      <c r="D6" s="654" t="str">
        <f>VLOOKUP(I2,Register!B:D,3,FALSE)</f>
        <v>OT62-ELQ6216A2A  USK ver3</v>
      </c>
      <c r="E6" s="12"/>
      <c r="F6" s="13"/>
      <c r="G6" s="655" t="s">
        <v>7</v>
      </c>
      <c r="H6" s="656">
        <f>E24</f>
        <v>0</v>
      </c>
      <c r="I6" s="19"/>
      <c r="J6" s="37"/>
      <c r="K6" s="38" t="s">
        <v>8</v>
      </c>
      <c r="L6" s="657">
        <f>G24-N6</f>
        <v>0</v>
      </c>
      <c r="M6" s="658" t="s">
        <v>9</v>
      </c>
      <c r="N6" s="658"/>
    </row>
    <row r="7" ht="28.5" customHeight="1">
      <c r="A7" s="41" t="s">
        <v>10</v>
      </c>
      <c r="B7" s="42" t="s">
        <v>11</v>
      </c>
      <c r="C7" s="43" t="s">
        <v>12</v>
      </c>
      <c r="D7" s="44"/>
      <c r="E7" s="659" t="s">
        <v>13</v>
      </c>
      <c r="F7" s="660"/>
      <c r="G7" s="661" t="s">
        <v>14</v>
      </c>
      <c r="H7" s="662" t="s">
        <v>10</v>
      </c>
      <c r="I7" s="661" t="s">
        <v>11</v>
      </c>
      <c r="J7" s="663" t="s">
        <v>12</v>
      </c>
      <c r="K7" s="5"/>
      <c r="L7" s="664" t="s">
        <v>13</v>
      </c>
      <c r="M7" s="660"/>
      <c r="N7" s="665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666"/>
      <c r="B8" s="3">
        <v>1.0</v>
      </c>
      <c r="C8" s="667"/>
      <c r="D8" s="72"/>
      <c r="E8" s="668"/>
      <c r="F8" s="52"/>
      <c r="G8" s="53">
        <f t="shared" ref="G8:G24" si="1">(C8*154)-E8</f>
        <v>0</v>
      </c>
      <c r="H8" s="669"/>
      <c r="I8" s="2">
        <v>1.0</v>
      </c>
      <c r="J8" s="670"/>
      <c r="K8" s="50"/>
      <c r="L8" s="671" t="s">
        <v>2</v>
      </c>
      <c r="M8" s="72"/>
      <c r="N8" s="58" t="s">
        <v>2</v>
      </c>
      <c r="P8" s="672"/>
    </row>
    <row r="9">
      <c r="A9" s="59"/>
      <c r="B9" s="60">
        <v>2.0</v>
      </c>
      <c r="C9" s="61"/>
      <c r="D9" s="62"/>
      <c r="E9" s="61"/>
      <c r="F9" s="119"/>
      <c r="G9" s="65">
        <f t="shared" si="1"/>
        <v>0</v>
      </c>
      <c r="H9" s="59"/>
      <c r="I9" s="67">
        <v>2.0</v>
      </c>
      <c r="J9" s="68"/>
      <c r="K9" s="62"/>
      <c r="L9" s="68"/>
      <c r="M9" s="62"/>
      <c r="N9" s="70" t="s">
        <v>2</v>
      </c>
    </row>
    <row r="10" ht="14.25" customHeight="1">
      <c r="A10" s="666"/>
      <c r="B10" s="3">
        <v>1.0</v>
      </c>
      <c r="C10" s="667"/>
      <c r="D10" s="72"/>
      <c r="E10" s="668"/>
      <c r="F10" s="52"/>
      <c r="G10" s="673">
        <f t="shared" si="1"/>
        <v>0</v>
      </c>
      <c r="H10" s="669"/>
      <c r="I10" s="2">
        <v>1.0</v>
      </c>
      <c r="J10" s="671"/>
      <c r="K10" s="72"/>
      <c r="L10" s="671"/>
      <c r="M10" s="72"/>
      <c r="N10" s="58" t="s">
        <v>2</v>
      </c>
    </row>
    <row r="11" ht="14.25" customHeight="1">
      <c r="A11" s="59"/>
      <c r="B11" s="60">
        <v>2.0</v>
      </c>
      <c r="C11" s="61"/>
      <c r="D11" s="62"/>
      <c r="E11" s="61"/>
      <c r="F11" s="119"/>
      <c r="G11" s="65">
        <f t="shared" si="1"/>
        <v>0</v>
      </c>
      <c r="H11" s="59"/>
      <c r="I11" s="67">
        <v>2.0</v>
      </c>
      <c r="J11" s="68"/>
      <c r="K11" s="62"/>
      <c r="L11" s="675"/>
      <c r="M11" s="62"/>
      <c r="N11" s="70" t="s">
        <v>2</v>
      </c>
    </row>
    <row r="12" ht="14.25" customHeight="1">
      <c r="A12" s="666"/>
      <c r="B12" s="3">
        <v>1.0</v>
      </c>
      <c r="C12" s="71"/>
      <c r="D12" s="72"/>
      <c r="E12" s="668"/>
      <c r="F12" s="52"/>
      <c r="G12" s="676">
        <f t="shared" si="1"/>
        <v>0</v>
      </c>
      <c r="H12" s="669"/>
      <c r="I12" s="2">
        <v>1.0</v>
      </c>
      <c r="J12" s="671"/>
      <c r="K12" s="72"/>
      <c r="L12" s="674"/>
      <c r="M12" s="72"/>
      <c r="N12" s="58" t="s">
        <v>2</v>
      </c>
    </row>
    <row r="13" ht="15.75" customHeight="1">
      <c r="A13" s="59"/>
      <c r="B13" s="60">
        <v>2.0</v>
      </c>
      <c r="C13" s="61"/>
      <c r="D13" s="62"/>
      <c r="E13" s="61"/>
      <c r="F13" s="119"/>
      <c r="G13" s="677">
        <f t="shared" si="1"/>
        <v>0</v>
      </c>
      <c r="H13" s="59"/>
      <c r="I13" s="67"/>
      <c r="J13" s="68"/>
      <c r="K13" s="62"/>
      <c r="L13" s="68"/>
      <c r="M13" s="62"/>
      <c r="N13" s="70" t="s">
        <v>2</v>
      </c>
    </row>
    <row r="14" ht="14.25" customHeight="1">
      <c r="A14" s="666"/>
      <c r="B14" s="3">
        <v>1.0</v>
      </c>
      <c r="C14" s="71"/>
      <c r="D14" s="72"/>
      <c r="E14" s="71"/>
      <c r="F14" s="102"/>
      <c r="G14" s="678">
        <f t="shared" si="1"/>
        <v>0</v>
      </c>
      <c r="H14" s="669"/>
      <c r="I14" s="2">
        <v>1.0</v>
      </c>
      <c r="J14" s="671"/>
      <c r="K14" s="72"/>
      <c r="L14" s="671"/>
      <c r="M14" s="72"/>
      <c r="N14" s="58" t="s">
        <v>2</v>
      </c>
    </row>
    <row r="15">
      <c r="A15" s="59"/>
      <c r="B15" s="60">
        <v>2.0</v>
      </c>
      <c r="C15" s="61"/>
      <c r="D15" s="62"/>
      <c r="E15" s="61"/>
      <c r="F15" s="119"/>
      <c r="G15" s="65">
        <f t="shared" si="1"/>
        <v>0</v>
      </c>
      <c r="H15" s="59"/>
      <c r="I15" s="67">
        <v>2.0</v>
      </c>
      <c r="J15" s="68"/>
      <c r="K15" s="62"/>
      <c r="L15" s="68"/>
      <c r="M15" s="62"/>
      <c r="N15" s="70" t="s">
        <v>2</v>
      </c>
    </row>
    <row r="16" ht="14.25" customHeight="1">
      <c r="A16" s="666"/>
      <c r="B16" s="3">
        <v>1.0</v>
      </c>
      <c r="C16" s="71"/>
      <c r="D16" s="72"/>
      <c r="E16" s="74"/>
      <c r="F16" s="75"/>
      <c r="G16" s="673">
        <f t="shared" si="1"/>
        <v>0</v>
      </c>
      <c r="H16" s="669"/>
      <c r="I16" s="2">
        <v>1.0</v>
      </c>
      <c r="J16" s="674"/>
      <c r="K16" s="72"/>
      <c r="L16" s="671"/>
      <c r="M16" s="72"/>
      <c r="N16" s="58" t="s">
        <v>2</v>
      </c>
    </row>
    <row r="17" ht="15.75" customHeight="1">
      <c r="A17" s="59"/>
      <c r="B17" s="60">
        <v>2.0</v>
      </c>
      <c r="C17" s="61"/>
      <c r="D17" s="62"/>
      <c r="E17" s="61"/>
      <c r="F17" s="119"/>
      <c r="G17" s="65">
        <f t="shared" si="1"/>
        <v>0</v>
      </c>
      <c r="H17" s="59"/>
      <c r="I17" s="67">
        <v>2.0</v>
      </c>
      <c r="J17" s="68" t="s">
        <v>2</v>
      </c>
      <c r="K17" s="62"/>
      <c r="L17" s="68" t="s">
        <v>2</v>
      </c>
      <c r="M17" s="62"/>
      <c r="N17" s="70" t="s">
        <v>2</v>
      </c>
    </row>
    <row r="18">
      <c r="A18" s="666"/>
      <c r="B18" s="3">
        <v>1.0</v>
      </c>
      <c r="C18" s="679"/>
      <c r="D18" s="72"/>
      <c r="E18" s="679"/>
      <c r="F18" s="102"/>
      <c r="G18" s="673">
        <f t="shared" si="1"/>
        <v>0</v>
      </c>
      <c r="H18" s="669" t="s">
        <v>2</v>
      </c>
      <c r="I18" s="2">
        <v>1.0</v>
      </c>
      <c r="J18" s="671" t="s">
        <v>2</v>
      </c>
      <c r="K18" s="72"/>
      <c r="L18" s="671" t="s">
        <v>2</v>
      </c>
      <c r="M18" s="72"/>
      <c r="N18" s="58" t="s">
        <v>2</v>
      </c>
    </row>
    <row r="19">
      <c r="A19" s="59"/>
      <c r="B19" s="60">
        <v>2.0</v>
      </c>
      <c r="C19" s="61"/>
      <c r="D19" s="62"/>
      <c r="E19" s="61"/>
      <c r="F19" s="119"/>
      <c r="G19" s="65">
        <f t="shared" si="1"/>
        <v>0</v>
      </c>
      <c r="H19" s="59"/>
      <c r="I19" s="67">
        <v>2.0</v>
      </c>
      <c r="J19" s="68" t="s">
        <v>2</v>
      </c>
      <c r="K19" s="62"/>
      <c r="L19" s="68" t="s">
        <v>2</v>
      </c>
      <c r="M19" s="62"/>
      <c r="N19" s="70" t="s">
        <v>2</v>
      </c>
    </row>
    <row r="20">
      <c r="A20" s="666"/>
      <c r="B20" s="3">
        <v>1.0</v>
      </c>
      <c r="C20" s="71"/>
      <c r="D20" s="72"/>
      <c r="E20" s="71"/>
      <c r="F20" s="102"/>
      <c r="G20" s="673">
        <f t="shared" si="1"/>
        <v>0</v>
      </c>
      <c r="H20" s="669" t="s">
        <v>2</v>
      </c>
      <c r="I20" s="2">
        <v>1.0</v>
      </c>
      <c r="J20" s="671"/>
      <c r="K20" s="72"/>
      <c r="L20" s="674"/>
      <c r="M20" s="72"/>
      <c r="N20" s="58" t="s">
        <v>2</v>
      </c>
    </row>
    <row r="21" ht="15.75" customHeight="1">
      <c r="A21" s="59"/>
      <c r="B21" s="60">
        <v>2.0</v>
      </c>
      <c r="C21" s="61"/>
      <c r="D21" s="62"/>
      <c r="E21" s="61"/>
      <c r="F21" s="119"/>
      <c r="G21" s="65">
        <f t="shared" si="1"/>
        <v>0</v>
      </c>
      <c r="H21" s="59"/>
      <c r="I21" s="67">
        <v>2.0</v>
      </c>
      <c r="J21" s="68"/>
      <c r="K21" s="62"/>
      <c r="L21" s="68"/>
      <c r="M21" s="62"/>
      <c r="N21" s="70" t="s">
        <v>2</v>
      </c>
    </row>
    <row r="22" ht="15.75" customHeight="1">
      <c r="A22" s="666"/>
      <c r="B22" s="3">
        <v>1.0</v>
      </c>
      <c r="C22" s="71"/>
      <c r="D22" s="72"/>
      <c r="E22" s="71"/>
      <c r="F22" s="102"/>
      <c r="G22" s="673">
        <f t="shared" si="1"/>
        <v>0</v>
      </c>
      <c r="H22" s="669"/>
      <c r="I22" s="2">
        <v>1.0</v>
      </c>
      <c r="J22" s="674"/>
      <c r="K22" s="72"/>
      <c r="L22" s="671"/>
      <c r="M22" s="72"/>
      <c r="N22" s="58" t="s">
        <v>2</v>
      </c>
    </row>
    <row r="23" ht="15.75" customHeight="1">
      <c r="A23" s="59"/>
      <c r="B23" s="60">
        <v>2.0</v>
      </c>
      <c r="C23" s="76"/>
      <c r="D23" s="62"/>
      <c r="E23" s="76"/>
      <c r="F23" s="119"/>
      <c r="G23" s="65">
        <f t="shared" si="1"/>
        <v>0</v>
      </c>
      <c r="H23" s="59"/>
      <c r="I23" s="67">
        <v>2.0</v>
      </c>
      <c r="J23" s="68"/>
      <c r="K23" s="62"/>
      <c r="L23" s="68"/>
      <c r="M23" s="62"/>
      <c r="N23" s="70" t="s">
        <v>2</v>
      </c>
    </row>
    <row r="24" ht="15.75" customHeight="1">
      <c r="A24" s="680" t="s">
        <v>15</v>
      </c>
      <c r="B24" s="3" t="s">
        <v>2</v>
      </c>
      <c r="C24" s="79">
        <f>SUM(C8:C23)</f>
        <v>0</v>
      </c>
      <c r="D24" s="80"/>
      <c r="E24" s="79">
        <f>SUM(E8:E23)</f>
        <v>0</v>
      </c>
      <c r="F24" s="9"/>
      <c r="G24" s="81">
        <f t="shared" si="1"/>
        <v>0</v>
      </c>
      <c r="H24" s="681">
        <f>J5-C24</f>
        <v>0</v>
      </c>
      <c r="I24" s="2" t="s">
        <v>2</v>
      </c>
      <c r="J24" s="682"/>
      <c r="K24" s="72"/>
      <c r="L24" s="682"/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59"/>
      <c r="I25" s="67" t="s">
        <v>2</v>
      </c>
      <c r="J25" s="68"/>
      <c r="K25" s="62"/>
      <c r="L25" s="68"/>
      <c r="M25" s="62"/>
      <c r="N25" s="70" t="s">
        <v>2</v>
      </c>
    </row>
    <row r="26" ht="15.75" customHeight="1">
      <c r="A26" s="683" t="s">
        <v>16</v>
      </c>
      <c r="B26" s="87" t="s">
        <v>17</v>
      </c>
      <c r="C26" s="684"/>
      <c r="D26" s="72"/>
      <c r="E26" s="684"/>
      <c r="F26" s="102"/>
      <c r="G26" s="91" t="s">
        <v>2</v>
      </c>
      <c r="H26" s="685"/>
      <c r="I26" s="2" t="s">
        <v>2</v>
      </c>
      <c r="J26" s="671" t="s">
        <v>2</v>
      </c>
      <c r="K26" s="72"/>
      <c r="L26" s="671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6"/>
      <c r="D27" s="62"/>
      <c r="E27" s="686"/>
      <c r="F27" s="119"/>
      <c r="G27" s="92" t="s">
        <v>2</v>
      </c>
      <c r="H27" s="59"/>
      <c r="I27" s="67" t="s">
        <v>2</v>
      </c>
      <c r="J27" s="68" t="s">
        <v>2</v>
      </c>
      <c r="K27" s="62"/>
      <c r="L27" s="68" t="s">
        <v>2</v>
      </c>
      <c r="M27" s="62"/>
      <c r="N27" s="70" t="s">
        <v>2</v>
      </c>
    </row>
    <row r="28" ht="15.75" customHeight="1">
      <c r="A28" s="14" t="s">
        <v>2</v>
      </c>
      <c r="B28" s="14" t="s">
        <v>2</v>
      </c>
      <c r="C28" s="93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14" t="s">
        <v>2</v>
      </c>
      <c r="B29" s="93" t="s">
        <v>2</v>
      </c>
      <c r="C29" s="14" t="s">
        <v>2</v>
      </c>
      <c r="D29" s="14" t="s">
        <v>2</v>
      </c>
      <c r="E29" s="14" t="s">
        <v>2</v>
      </c>
      <c r="F29" s="14" t="s">
        <v>2</v>
      </c>
      <c r="G29" s="14" t="s">
        <v>2</v>
      </c>
      <c r="H29" s="14" t="s">
        <v>2</v>
      </c>
      <c r="I29" s="14" t="s">
        <v>2</v>
      </c>
      <c r="J29" s="14" t="s">
        <v>2</v>
      </c>
      <c r="K29" s="14" t="s">
        <v>2</v>
      </c>
      <c r="L29" s="14" t="s">
        <v>2</v>
      </c>
      <c r="M29" s="14" t="s">
        <v>2</v>
      </c>
      <c r="N29" s="14" t="s">
        <v>2</v>
      </c>
    </row>
    <row r="30" ht="15.75" customHeight="1">
      <c r="A30" s="14"/>
      <c r="B30" s="9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</row>
    <row r="31" ht="15.75" customHeight="1">
      <c r="A31" s="14"/>
      <c r="B31" s="9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</row>
    <row r="32" ht="15.75" customHeight="1">
      <c r="A32" s="14"/>
      <c r="B32" s="9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</row>
    <row r="33" ht="15.75" customHeight="1">
      <c r="A33" s="14"/>
      <c r="B33" s="14"/>
      <c r="C33" s="9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</row>
    <row r="34" ht="15.75" customHeight="1">
      <c r="B34" s="94" t="s">
        <v>18</v>
      </c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6"/>
    </row>
    <row r="35" ht="15.75" customHeight="1">
      <c r="B35" s="97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98"/>
    </row>
    <row r="36" ht="15.75" customHeight="1">
      <c r="B36" s="99" t="s">
        <v>19</v>
      </c>
      <c r="C36" s="72"/>
      <c r="D36" s="100" t="s">
        <v>20</v>
      </c>
      <c r="E36" s="75"/>
      <c r="F36" s="75"/>
      <c r="G36" s="75"/>
      <c r="H36" s="72"/>
      <c r="I36" s="100" t="s">
        <v>21</v>
      </c>
      <c r="J36" s="72"/>
      <c r="K36" s="101" t="s">
        <v>22</v>
      </c>
      <c r="L36" s="100" t="s">
        <v>23</v>
      </c>
      <c r="M36" s="102"/>
    </row>
    <row r="37" ht="15.75" customHeight="1">
      <c r="B37" s="103" t="s">
        <v>3387</v>
      </c>
      <c r="C37" s="104"/>
      <c r="D37" s="105" t="s">
        <v>3388</v>
      </c>
      <c r="E37" s="106"/>
      <c r="F37" s="106"/>
      <c r="G37" s="106"/>
      <c r="H37" s="104"/>
      <c r="I37" s="107">
        <v>0.007</v>
      </c>
      <c r="J37" s="104"/>
      <c r="K37" s="108" t="s">
        <v>26</v>
      </c>
      <c r="L37" s="109">
        <f>(L5*I37)/1000</f>
        <v>0</v>
      </c>
      <c r="M37" s="110"/>
    </row>
    <row r="38" ht="15.75" customHeight="1">
      <c r="B38" s="103" t="s">
        <v>3389</v>
      </c>
      <c r="C38" s="104"/>
      <c r="D38" s="105" t="s">
        <v>3390</v>
      </c>
      <c r="E38" s="106"/>
      <c r="F38" s="106"/>
      <c r="G38" s="106"/>
      <c r="H38" s="104"/>
      <c r="I38" s="107">
        <v>0.007</v>
      </c>
      <c r="J38" s="104"/>
      <c r="K38" s="108" t="s">
        <v>26</v>
      </c>
      <c r="L38" s="109">
        <f>(L5*I38)/1000</f>
        <v>0</v>
      </c>
      <c r="M38" s="110"/>
    </row>
    <row r="39" ht="15.75" customHeight="1">
      <c r="B39" s="103" t="s">
        <v>3389</v>
      </c>
      <c r="C39" s="104"/>
      <c r="D39" s="105" t="s">
        <v>3390</v>
      </c>
      <c r="E39" s="106"/>
      <c r="F39" s="106"/>
      <c r="G39" s="106"/>
      <c r="H39" s="104"/>
      <c r="I39" s="107">
        <v>0.007</v>
      </c>
      <c r="J39" s="104"/>
      <c r="K39" s="108" t="s">
        <v>26</v>
      </c>
      <c r="L39" s="109">
        <f>(L5*I39)/1000</f>
        <v>0</v>
      </c>
      <c r="M39" s="110"/>
    </row>
    <row r="40" ht="15.75" customHeight="1">
      <c r="B40" s="103" t="s">
        <v>3391</v>
      </c>
      <c r="C40" s="104"/>
      <c r="D40" s="105" t="s">
        <v>3392</v>
      </c>
      <c r="E40" s="106"/>
      <c r="F40" s="106"/>
      <c r="G40" s="106"/>
      <c r="H40" s="104"/>
      <c r="I40" s="107">
        <v>0.013</v>
      </c>
      <c r="J40" s="104"/>
      <c r="K40" s="108" t="s">
        <v>38</v>
      </c>
      <c r="L40" s="112">
        <f>(L5*I40)/1000</f>
        <v>0</v>
      </c>
      <c r="M40" s="110"/>
    </row>
    <row r="41" ht="15.75" customHeight="1">
      <c r="B41" s="103" t="s">
        <v>3393</v>
      </c>
      <c r="C41" s="104"/>
      <c r="D41" s="105" t="s">
        <v>3394</v>
      </c>
      <c r="E41" s="106"/>
      <c r="F41" s="106"/>
      <c r="G41" s="106"/>
      <c r="H41" s="104"/>
      <c r="I41" s="107">
        <v>0.052</v>
      </c>
      <c r="J41" s="104"/>
      <c r="K41" s="108" t="s">
        <v>38</v>
      </c>
      <c r="L41" s="112">
        <f>(L5*I41)/1000</f>
        <v>0</v>
      </c>
      <c r="M41" s="110"/>
    </row>
    <row r="42" ht="15.75" customHeight="1">
      <c r="B42" s="103" t="s">
        <v>36</v>
      </c>
      <c r="C42" s="104"/>
      <c r="D42" s="105" t="s">
        <v>37</v>
      </c>
      <c r="E42" s="106"/>
      <c r="F42" s="106"/>
      <c r="G42" s="106"/>
      <c r="H42" s="104"/>
      <c r="I42" s="107">
        <v>0.006</v>
      </c>
      <c r="J42" s="104"/>
      <c r="K42" s="108" t="s">
        <v>38</v>
      </c>
      <c r="L42" s="112">
        <f>(L5*I42)/1000</f>
        <v>0</v>
      </c>
      <c r="M42" s="110"/>
    </row>
    <row r="43" ht="15.75" customHeight="1">
      <c r="B43" s="103" t="s">
        <v>39</v>
      </c>
      <c r="C43" s="104"/>
      <c r="D43" s="105" t="s">
        <v>40</v>
      </c>
      <c r="E43" s="106"/>
      <c r="F43" s="106"/>
      <c r="G43" s="106"/>
      <c r="H43" s="104"/>
      <c r="I43" s="107">
        <v>0.14</v>
      </c>
      <c r="J43" s="104"/>
      <c r="K43" s="108" t="s">
        <v>3395</v>
      </c>
      <c r="L43" s="112">
        <f>(L5*I43)/1000</f>
        <v>0</v>
      </c>
      <c r="M43" s="110"/>
    </row>
    <row r="44" ht="15.75" customHeight="1">
      <c r="B44" s="103" t="s">
        <v>41</v>
      </c>
      <c r="C44" s="104"/>
      <c r="D44" s="105" t="s">
        <v>42</v>
      </c>
      <c r="E44" s="106"/>
      <c r="F44" s="106"/>
      <c r="G44" s="106"/>
      <c r="H44" s="104"/>
      <c r="I44" s="107">
        <v>0.007</v>
      </c>
      <c r="J44" s="104"/>
      <c r="K44" s="108" t="s">
        <v>26</v>
      </c>
      <c r="L44" s="109">
        <f>(L5*I44)/1000</f>
        <v>0</v>
      </c>
      <c r="M44" s="110"/>
    </row>
    <row r="45" ht="15.75" customHeight="1">
      <c r="B45" s="103" t="s">
        <v>3396</v>
      </c>
      <c r="C45" s="104"/>
      <c r="D45" s="105" t="s">
        <v>3397</v>
      </c>
      <c r="E45" s="106"/>
      <c r="F45" s="106"/>
      <c r="G45" s="106"/>
      <c r="H45" s="104"/>
      <c r="I45" s="107">
        <v>0.284</v>
      </c>
      <c r="J45" s="104"/>
      <c r="K45" s="108" t="s">
        <v>3395</v>
      </c>
      <c r="L45" s="112">
        <f>(L5*I45)/1000</f>
        <v>0</v>
      </c>
      <c r="M45" s="110"/>
    </row>
    <row r="46" ht="15.75" customHeight="1">
      <c r="B46" s="113" t="s">
        <v>3398</v>
      </c>
      <c r="C46" s="62"/>
      <c r="D46" s="114" t="s">
        <v>3399</v>
      </c>
      <c r="E46" s="115"/>
      <c r="F46" s="115"/>
      <c r="G46" s="115"/>
      <c r="H46" s="62"/>
      <c r="I46" s="116">
        <v>0.284</v>
      </c>
      <c r="J46" s="62"/>
      <c r="K46" s="117" t="s">
        <v>3395</v>
      </c>
      <c r="L46" s="687">
        <f>(L5*I46)/1000</f>
        <v>0</v>
      </c>
      <c r="M46" s="119"/>
    </row>
    <row r="47" ht="15.75" customHeight="1">
      <c r="B47" s="688" t="s">
        <v>43</v>
      </c>
      <c r="C47" s="44"/>
      <c r="D47" s="689" t="s">
        <v>44</v>
      </c>
      <c r="E47" s="276"/>
      <c r="F47" s="276"/>
      <c r="G47" s="276"/>
      <c r="H47" s="44"/>
      <c r="I47" s="690">
        <v>0.07</v>
      </c>
      <c r="J47" s="44"/>
      <c r="K47" s="117" t="s">
        <v>38</v>
      </c>
      <c r="L47" s="691">
        <f>(L5*I47)/1000</f>
        <v>0</v>
      </c>
      <c r="M47" s="5"/>
    </row>
    <row r="48" ht="15.75" customHeight="1">
      <c r="B48" s="688" t="s">
        <v>3400</v>
      </c>
      <c r="C48" s="44"/>
      <c r="D48" s="689" t="s">
        <v>3401</v>
      </c>
      <c r="E48" s="276"/>
      <c r="F48" s="276"/>
      <c r="G48" s="276"/>
      <c r="H48" s="44"/>
      <c r="I48" s="690">
        <v>0.001</v>
      </c>
      <c r="J48" s="44"/>
      <c r="K48" s="117" t="s">
        <v>38</v>
      </c>
      <c r="L48" s="691">
        <f>(L5*I48)/1000</f>
        <v>0</v>
      </c>
      <c r="M48" s="5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68">
    <mergeCell ref="J8:K8"/>
    <mergeCell ref="L8:M8"/>
    <mergeCell ref="J7:K7"/>
    <mergeCell ref="J9:K9"/>
    <mergeCell ref="J10:K10"/>
    <mergeCell ref="L10:M10"/>
    <mergeCell ref="J11:K11"/>
    <mergeCell ref="L11:M11"/>
    <mergeCell ref="L12:M12"/>
    <mergeCell ref="C7:D7"/>
    <mergeCell ref="C8:D8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J16:K16"/>
    <mergeCell ref="L16:M16"/>
    <mergeCell ref="J12:K12"/>
    <mergeCell ref="J13:K13"/>
    <mergeCell ref="L13:M13"/>
    <mergeCell ref="J14:K14"/>
    <mergeCell ref="L14:M14"/>
    <mergeCell ref="J15:K15"/>
    <mergeCell ref="L15:M15"/>
    <mergeCell ref="F4:H4"/>
    <mergeCell ref="E5:H5"/>
    <mergeCell ref="D2:E2"/>
    <mergeCell ref="F2:H3"/>
    <mergeCell ref="I2:N3"/>
    <mergeCell ref="D3:E4"/>
    <mergeCell ref="O3:O4"/>
    <mergeCell ref="I4:J4"/>
    <mergeCell ref="L5:N5"/>
    <mergeCell ref="A5:C6"/>
    <mergeCell ref="D6:F6"/>
    <mergeCell ref="H6:J6"/>
    <mergeCell ref="E7:F7"/>
    <mergeCell ref="L7:M7"/>
    <mergeCell ref="A8:A9"/>
    <mergeCell ref="C9:D9"/>
    <mergeCell ref="L9:M9"/>
    <mergeCell ref="E12:F12"/>
    <mergeCell ref="E13:F13"/>
    <mergeCell ref="E14:F14"/>
    <mergeCell ref="E18:F18"/>
    <mergeCell ref="A12:A13"/>
    <mergeCell ref="A14:A15"/>
    <mergeCell ref="E8:F8"/>
    <mergeCell ref="H8:H9"/>
    <mergeCell ref="E9:F9"/>
    <mergeCell ref="E10:F10"/>
    <mergeCell ref="H10:H11"/>
    <mergeCell ref="E11:F11"/>
    <mergeCell ref="H12:H13"/>
    <mergeCell ref="J17:K17"/>
    <mergeCell ref="J18:K18"/>
    <mergeCell ref="L36:M36"/>
    <mergeCell ref="L37:M37"/>
    <mergeCell ref="B34:M35"/>
    <mergeCell ref="B36:C36"/>
    <mergeCell ref="D36:H36"/>
    <mergeCell ref="I36:J36"/>
    <mergeCell ref="B37:C37"/>
    <mergeCell ref="D37:H37"/>
    <mergeCell ref="I37:J37"/>
    <mergeCell ref="B38:C38"/>
    <mergeCell ref="D38:H38"/>
    <mergeCell ref="I38:J38"/>
    <mergeCell ref="L38:M38"/>
    <mergeCell ref="D39:H39"/>
    <mergeCell ref="I39:J39"/>
    <mergeCell ref="L39:M39"/>
    <mergeCell ref="B39:C39"/>
    <mergeCell ref="B40:C40"/>
    <mergeCell ref="D40:H40"/>
    <mergeCell ref="I40:J40"/>
    <mergeCell ref="B41:C41"/>
    <mergeCell ref="D41:H41"/>
    <mergeCell ref="I41:J41"/>
    <mergeCell ref="B42:C42"/>
    <mergeCell ref="D42:H42"/>
    <mergeCell ref="I42:J42"/>
    <mergeCell ref="L42:M42"/>
    <mergeCell ref="D43:H43"/>
    <mergeCell ref="I43:J43"/>
    <mergeCell ref="L43:M43"/>
    <mergeCell ref="L44:M44"/>
    <mergeCell ref="L45:M45"/>
    <mergeCell ref="L46:M46"/>
    <mergeCell ref="L47:M47"/>
    <mergeCell ref="L48:M48"/>
    <mergeCell ref="B43:C43"/>
    <mergeCell ref="B44:C44"/>
    <mergeCell ref="D44:H44"/>
    <mergeCell ref="I44:J44"/>
    <mergeCell ref="B45:C45"/>
    <mergeCell ref="D45:H45"/>
    <mergeCell ref="I45:J45"/>
    <mergeCell ref="D48:H48"/>
    <mergeCell ref="I48:J48"/>
    <mergeCell ref="B46:C46"/>
    <mergeCell ref="D46:H46"/>
    <mergeCell ref="I46:J46"/>
    <mergeCell ref="B47:C47"/>
    <mergeCell ref="D47:H47"/>
    <mergeCell ref="I47:J47"/>
    <mergeCell ref="B48:C48"/>
    <mergeCell ref="H14:H15"/>
    <mergeCell ref="E15:F15"/>
    <mergeCell ref="E16:F16"/>
    <mergeCell ref="H16:H17"/>
    <mergeCell ref="L17:M17"/>
    <mergeCell ref="H18:H19"/>
    <mergeCell ref="L18:M18"/>
    <mergeCell ref="J22:K22"/>
    <mergeCell ref="J23:K23"/>
    <mergeCell ref="J24:K24"/>
    <mergeCell ref="J25:K25"/>
    <mergeCell ref="J26:K26"/>
    <mergeCell ref="J27:K27"/>
    <mergeCell ref="E17:F17"/>
    <mergeCell ref="E19:F19"/>
    <mergeCell ref="E20:F20"/>
    <mergeCell ref="H20:H21"/>
    <mergeCell ref="E21:F21"/>
    <mergeCell ref="E22:F22"/>
    <mergeCell ref="H22:H23"/>
    <mergeCell ref="L23:M23"/>
    <mergeCell ref="L24:M24"/>
    <mergeCell ref="L25:M25"/>
    <mergeCell ref="L26:M26"/>
    <mergeCell ref="L27:M27"/>
    <mergeCell ref="J19:K19"/>
    <mergeCell ref="L19:M19"/>
    <mergeCell ref="J20:K20"/>
    <mergeCell ref="L20:M20"/>
    <mergeCell ref="J21:K21"/>
    <mergeCell ref="L21:M21"/>
    <mergeCell ref="L22:M22"/>
    <mergeCell ref="E23:F23"/>
    <mergeCell ref="E24:F25"/>
    <mergeCell ref="G24:G25"/>
    <mergeCell ref="H24:H25"/>
    <mergeCell ref="E26:F26"/>
    <mergeCell ref="H26:H27"/>
    <mergeCell ref="E27:F27"/>
    <mergeCell ref="L40:M40"/>
    <mergeCell ref="L41:M41"/>
  </mergeCells>
  <printOptions/>
  <pageMargins bottom="0.75" footer="0.0" header="0.0" left="0.7" right="0.7" top="0.75"/>
  <pageSetup fitToHeight="0"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C1F7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" width="10.29"/>
    <col customWidth="1" min="3" max="26" width="9.14"/>
  </cols>
  <sheetData>
    <row r="1">
      <c r="B1" s="1"/>
    </row>
    <row r="2">
      <c r="A2" s="2"/>
      <c r="B2" s="3"/>
      <c r="C2" s="2"/>
      <c r="D2" s="4" t="str">
        <f>VLOOKUP(I2,Register!B:D,3,FALSE)</f>
        <v>OT062-15VK05 0,15 USK</v>
      </c>
      <c r="E2" s="5"/>
      <c r="F2" s="642" t="s">
        <v>0</v>
      </c>
      <c r="G2" s="7"/>
      <c r="H2" s="9"/>
      <c r="I2" s="8" t="s">
        <v>2853</v>
      </c>
      <c r="J2" s="7"/>
      <c r="K2" s="7"/>
      <c r="L2" s="7"/>
      <c r="M2" s="7"/>
      <c r="N2" s="7"/>
    </row>
    <row r="3">
      <c r="A3" s="2"/>
      <c r="B3" s="3"/>
      <c r="C3" s="2"/>
      <c r="D3" s="10" t="str">
        <f>VLOOKUP(D6,'Tech. sheet (2)'!$A:$D,4,0)</f>
        <v>UA0007613</v>
      </c>
      <c r="E3" s="9"/>
      <c r="H3" s="34"/>
      <c r="I3" s="12"/>
      <c r="J3" s="12"/>
      <c r="K3" s="12"/>
      <c r="L3" s="12"/>
      <c r="M3" s="12"/>
      <c r="N3" s="12"/>
      <c r="O3" s="643" t="s">
        <v>3386</v>
      </c>
    </row>
    <row r="4" ht="16.5" customHeight="1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UA0007612</v>
      </c>
      <c r="G4" s="19"/>
      <c r="H4" s="37"/>
      <c r="I4" s="644"/>
      <c r="J4" s="20"/>
      <c r="K4" s="645"/>
      <c r="L4" s="646"/>
      <c r="M4" s="647"/>
      <c r="N4" s="647"/>
      <c r="O4" s="84"/>
    </row>
    <row r="5" ht="20.25" customHeight="1">
      <c r="A5" s="22" t="s">
        <v>3</v>
      </c>
      <c r="B5" s="7"/>
      <c r="C5" s="282"/>
      <c r="D5" s="648" t="s">
        <v>4</v>
      </c>
      <c r="E5" s="24" t="str">
        <f>VLOOKUP(D2,'Tech. sheet (2)'!A:S,18,FALSE)</f>
        <v>L-954-848-150TH520S2828-USK-15VK05</v>
      </c>
      <c r="F5" s="25"/>
      <c r="G5" s="25"/>
      <c r="H5" s="649"/>
      <c r="I5" s="650" t="s">
        <v>5</v>
      </c>
      <c r="J5" s="651">
        <f>1490+1747+1494+1499+1498</f>
        <v>7728</v>
      </c>
      <c r="K5" s="2" t="s">
        <v>6</v>
      </c>
      <c r="L5" s="652">
        <f>J5*154</f>
        <v>1190112</v>
      </c>
      <c r="M5" s="7"/>
      <c r="N5" s="7"/>
      <c r="O5" s="653">
        <f>(L5/144000)/2</f>
        <v>4.132333333</v>
      </c>
    </row>
    <row r="6" ht="36.75" customHeight="1">
      <c r="A6" s="17"/>
      <c r="B6" s="12"/>
      <c r="C6" s="98"/>
      <c r="D6" s="654" t="str">
        <f>VLOOKUP(I2,Register!B:D,3,FALSE)</f>
        <v>OT062-15VK05 0,15 USK</v>
      </c>
      <c r="E6" s="12"/>
      <c r="F6" s="13"/>
      <c r="G6" s="655" t="s">
        <v>7</v>
      </c>
      <c r="H6" s="656">
        <f>E24</f>
        <v>747250</v>
      </c>
      <c r="I6" s="19"/>
      <c r="J6" s="37"/>
      <c r="K6" s="38" t="s">
        <v>8</v>
      </c>
      <c r="L6" s="657">
        <f>G24-N6</f>
        <v>57862</v>
      </c>
      <c r="M6" s="658" t="s">
        <v>9</v>
      </c>
      <c r="N6" s="658"/>
    </row>
    <row r="7" ht="28.5" customHeight="1">
      <c r="A7" s="41" t="s">
        <v>10</v>
      </c>
      <c r="B7" s="42" t="s">
        <v>11</v>
      </c>
      <c r="C7" s="43" t="s">
        <v>12</v>
      </c>
      <c r="D7" s="44"/>
      <c r="E7" s="659" t="s">
        <v>13</v>
      </c>
      <c r="F7" s="660"/>
      <c r="G7" s="661" t="s">
        <v>14</v>
      </c>
      <c r="H7" s="662" t="s">
        <v>10</v>
      </c>
      <c r="I7" s="661" t="s">
        <v>11</v>
      </c>
      <c r="J7" s="663" t="s">
        <v>12</v>
      </c>
      <c r="K7" s="5"/>
      <c r="L7" s="664" t="s">
        <v>13</v>
      </c>
      <c r="M7" s="660"/>
      <c r="N7" s="665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666">
        <v>45439.0</v>
      </c>
      <c r="B8" s="3">
        <v>1.0</v>
      </c>
      <c r="C8" s="693">
        <f>188</f>
        <v>188</v>
      </c>
      <c r="D8" s="50"/>
      <c r="E8" s="668">
        <v>25250.0</v>
      </c>
      <c r="F8" s="52"/>
      <c r="G8" s="53">
        <f t="shared" ref="G8:G24" si="1">(C8*154)-E8</f>
        <v>3702</v>
      </c>
      <c r="H8" s="669"/>
      <c r="I8" s="2">
        <v>1.0</v>
      </c>
      <c r="J8" s="670"/>
      <c r="K8" s="50"/>
      <c r="L8" s="671" t="s">
        <v>2</v>
      </c>
      <c r="M8" s="72"/>
      <c r="N8" s="58" t="s">
        <v>2</v>
      </c>
      <c r="P8" s="672"/>
    </row>
    <row r="9">
      <c r="A9" s="59"/>
      <c r="B9" s="60">
        <v>2.0</v>
      </c>
      <c r="C9" s="76"/>
      <c r="D9" s="62"/>
      <c r="E9" s="77"/>
      <c r="F9" s="64"/>
      <c r="G9" s="65">
        <f t="shared" si="1"/>
        <v>0</v>
      </c>
      <c r="H9" s="59"/>
      <c r="I9" s="67">
        <v>2.0</v>
      </c>
      <c r="J9" s="68"/>
      <c r="K9" s="62"/>
      <c r="L9" s="68"/>
      <c r="M9" s="62"/>
      <c r="N9" s="70" t="s">
        <v>2</v>
      </c>
    </row>
    <row r="10" ht="14.25" customHeight="1">
      <c r="A10" s="666">
        <v>45471.0</v>
      </c>
      <c r="B10" s="3">
        <v>1.0</v>
      </c>
      <c r="C10" s="667">
        <f>963</f>
        <v>963</v>
      </c>
      <c r="D10" s="72"/>
      <c r="E10" s="668">
        <v>144000.0</v>
      </c>
      <c r="F10" s="52"/>
      <c r="G10" s="673">
        <f t="shared" si="1"/>
        <v>4302</v>
      </c>
      <c r="H10" s="669"/>
      <c r="I10" s="2">
        <v>1.0</v>
      </c>
      <c r="J10" s="671"/>
      <c r="K10" s="72"/>
      <c r="L10" s="671"/>
      <c r="M10" s="72"/>
      <c r="N10" s="58" t="s">
        <v>2</v>
      </c>
    </row>
    <row r="11" ht="14.25" customHeight="1">
      <c r="A11" s="59"/>
      <c r="B11" s="60">
        <v>2.0</v>
      </c>
      <c r="C11" s="61">
        <f>348+1174</f>
        <v>1522</v>
      </c>
      <c r="D11" s="62"/>
      <c r="E11" s="61">
        <f>224000</f>
        <v>224000</v>
      </c>
      <c r="F11" s="119"/>
      <c r="G11" s="65">
        <f t="shared" si="1"/>
        <v>10388</v>
      </c>
      <c r="H11" s="59"/>
      <c r="I11" s="67">
        <v>2.0</v>
      </c>
      <c r="J11" s="68"/>
      <c r="K11" s="62"/>
      <c r="L11" s="675"/>
      <c r="M11" s="62"/>
      <c r="N11" s="70" t="s">
        <v>2</v>
      </c>
    </row>
    <row r="12" ht="14.25" customHeight="1">
      <c r="A12" s="666">
        <v>45472.0</v>
      </c>
      <c r="B12" s="3">
        <v>1.0</v>
      </c>
      <c r="C12" s="71">
        <f>324+273</f>
        <v>597</v>
      </c>
      <c r="D12" s="72"/>
      <c r="E12" s="71">
        <v>86250.0</v>
      </c>
      <c r="F12" s="102"/>
      <c r="G12" s="676">
        <f t="shared" si="1"/>
        <v>5688</v>
      </c>
      <c r="H12" s="669"/>
      <c r="I12" s="2">
        <v>1.0</v>
      </c>
      <c r="J12" s="671"/>
      <c r="K12" s="72"/>
      <c r="L12" s="674"/>
      <c r="M12" s="72"/>
      <c r="N12" s="58" t="s">
        <v>2</v>
      </c>
    </row>
    <row r="13" ht="15.75" customHeight="1">
      <c r="A13" s="59"/>
      <c r="B13" s="60">
        <v>2.0</v>
      </c>
      <c r="C13" s="61"/>
      <c r="D13" s="62"/>
      <c r="E13" s="61"/>
      <c r="F13" s="119"/>
      <c r="G13" s="677">
        <f t="shared" si="1"/>
        <v>0</v>
      </c>
      <c r="H13" s="59"/>
      <c r="I13" s="67">
        <v>2.0</v>
      </c>
      <c r="J13" s="68"/>
      <c r="K13" s="62"/>
      <c r="L13" s="68"/>
      <c r="M13" s="62"/>
      <c r="N13" s="70" t="s">
        <v>2</v>
      </c>
    </row>
    <row r="14" ht="14.25" customHeight="1">
      <c r="A14" s="666">
        <v>45530.0</v>
      </c>
      <c r="B14" s="3">
        <v>1.0</v>
      </c>
      <c r="C14" s="71">
        <f>1049</f>
        <v>1049</v>
      </c>
      <c r="D14" s="72"/>
      <c r="E14" s="71">
        <f>156000</f>
        <v>156000</v>
      </c>
      <c r="F14" s="102"/>
      <c r="G14" s="678">
        <f t="shared" si="1"/>
        <v>5546</v>
      </c>
      <c r="H14" s="669"/>
      <c r="I14" s="2">
        <v>1.0</v>
      </c>
      <c r="J14" s="671"/>
      <c r="K14" s="72"/>
      <c r="L14" s="671"/>
      <c r="M14" s="72"/>
      <c r="N14" s="58" t="s">
        <v>2</v>
      </c>
    </row>
    <row r="15">
      <c r="A15" s="59"/>
      <c r="B15" s="60">
        <v>2.0</v>
      </c>
      <c r="C15" s="61">
        <f>425+484</f>
        <v>909</v>
      </c>
      <c r="D15" s="62"/>
      <c r="E15" s="61">
        <f>137000</f>
        <v>137000</v>
      </c>
      <c r="F15" s="119"/>
      <c r="G15" s="65">
        <f t="shared" si="1"/>
        <v>2986</v>
      </c>
      <c r="H15" s="59"/>
      <c r="I15" s="67">
        <v>2.0</v>
      </c>
      <c r="J15" s="68"/>
      <c r="K15" s="62"/>
      <c r="L15" s="68"/>
      <c r="M15" s="62"/>
      <c r="N15" s="70" t="s">
        <v>2</v>
      </c>
    </row>
    <row r="16" ht="14.25" customHeight="1">
      <c r="A16" s="666"/>
      <c r="B16" s="3">
        <v>1.0</v>
      </c>
      <c r="C16" s="71"/>
      <c r="D16" s="72"/>
      <c r="E16" s="71"/>
      <c r="F16" s="102"/>
      <c r="G16" s="673">
        <f t="shared" si="1"/>
        <v>0</v>
      </c>
      <c r="H16" s="669"/>
      <c r="I16" s="2">
        <v>1.0</v>
      </c>
      <c r="J16" s="674"/>
      <c r="K16" s="72"/>
      <c r="L16" s="671"/>
      <c r="M16" s="72"/>
      <c r="N16" s="58" t="s">
        <v>2</v>
      </c>
    </row>
    <row r="17">
      <c r="A17" s="59"/>
      <c r="B17" s="60">
        <v>2.0</v>
      </c>
      <c r="C17" s="61"/>
      <c r="D17" s="62"/>
      <c r="E17" s="61"/>
      <c r="F17" s="119"/>
      <c r="G17" s="65">
        <f t="shared" si="1"/>
        <v>0</v>
      </c>
      <c r="H17" s="59"/>
      <c r="I17" s="67">
        <v>2.0</v>
      </c>
      <c r="J17" s="68" t="s">
        <v>2</v>
      </c>
      <c r="K17" s="62"/>
      <c r="L17" s="68" t="s">
        <v>2</v>
      </c>
      <c r="M17" s="62"/>
      <c r="N17" s="70" t="s">
        <v>2</v>
      </c>
    </row>
    <row r="18">
      <c r="A18" s="666"/>
      <c r="B18" s="3">
        <v>1.0</v>
      </c>
      <c r="C18" s="679"/>
      <c r="D18" s="72"/>
      <c r="E18" s="679"/>
      <c r="F18" s="102"/>
      <c r="G18" s="673">
        <f t="shared" si="1"/>
        <v>0</v>
      </c>
      <c r="H18" s="669" t="s">
        <v>2</v>
      </c>
      <c r="I18" s="2">
        <v>1.0</v>
      </c>
      <c r="J18" s="671" t="s">
        <v>2</v>
      </c>
      <c r="K18" s="72"/>
      <c r="L18" s="671" t="s">
        <v>2</v>
      </c>
      <c r="M18" s="72"/>
      <c r="N18" s="58" t="s">
        <v>2</v>
      </c>
    </row>
    <row r="19">
      <c r="A19" s="59"/>
      <c r="B19" s="60">
        <v>2.0</v>
      </c>
      <c r="C19" s="61"/>
      <c r="D19" s="62"/>
      <c r="E19" s="61"/>
      <c r="F19" s="119"/>
      <c r="G19" s="65">
        <f t="shared" si="1"/>
        <v>0</v>
      </c>
      <c r="H19" s="59"/>
      <c r="I19" s="67">
        <v>2.0</v>
      </c>
      <c r="J19" s="68" t="s">
        <v>2</v>
      </c>
      <c r="K19" s="62"/>
      <c r="L19" s="68" t="s">
        <v>2</v>
      </c>
      <c r="M19" s="62"/>
      <c r="N19" s="70" t="s">
        <v>2</v>
      </c>
    </row>
    <row r="20">
      <c r="A20" s="666"/>
      <c r="B20" s="3">
        <v>1.0</v>
      </c>
      <c r="C20" s="71"/>
      <c r="D20" s="72"/>
      <c r="E20" s="71"/>
      <c r="F20" s="102"/>
      <c r="G20" s="673">
        <f t="shared" si="1"/>
        <v>0</v>
      </c>
      <c r="H20" s="669" t="s">
        <v>2</v>
      </c>
      <c r="I20" s="2">
        <v>1.0</v>
      </c>
      <c r="J20" s="671"/>
      <c r="K20" s="72"/>
      <c r="L20" s="674"/>
      <c r="M20" s="72"/>
      <c r="N20" s="58" t="s">
        <v>2</v>
      </c>
    </row>
    <row r="21" ht="15.75" customHeight="1">
      <c r="A21" s="59"/>
      <c r="B21" s="60">
        <v>2.0</v>
      </c>
      <c r="C21" s="61"/>
      <c r="D21" s="62"/>
      <c r="E21" s="61"/>
      <c r="F21" s="119"/>
      <c r="G21" s="65">
        <f t="shared" si="1"/>
        <v>0</v>
      </c>
      <c r="H21" s="59"/>
      <c r="I21" s="67">
        <v>2.0</v>
      </c>
      <c r="J21" s="68"/>
      <c r="K21" s="62"/>
      <c r="L21" s="68"/>
      <c r="M21" s="62"/>
      <c r="N21" s="70" t="s">
        <v>2</v>
      </c>
    </row>
    <row r="22" ht="15.75" customHeight="1">
      <c r="A22" s="666"/>
      <c r="B22" s="3">
        <v>1.0</v>
      </c>
      <c r="C22" s="71"/>
      <c r="D22" s="72"/>
      <c r="E22" s="71"/>
      <c r="F22" s="102"/>
      <c r="G22" s="673">
        <f t="shared" si="1"/>
        <v>0</v>
      </c>
      <c r="H22" s="669"/>
      <c r="I22" s="2">
        <v>1.0</v>
      </c>
      <c r="J22" s="674"/>
      <c r="K22" s="72"/>
      <c r="L22" s="671"/>
      <c r="M22" s="72"/>
      <c r="N22" s="58" t="s">
        <v>2</v>
      </c>
    </row>
    <row r="23" ht="15.75" customHeight="1">
      <c r="A23" s="59"/>
      <c r="B23" s="60">
        <v>2.0</v>
      </c>
      <c r="C23" s="76"/>
      <c r="D23" s="62"/>
      <c r="E23" s="76"/>
      <c r="F23" s="119"/>
      <c r="G23" s="65">
        <f t="shared" si="1"/>
        <v>0</v>
      </c>
      <c r="H23" s="59"/>
      <c r="I23" s="67">
        <v>2.0</v>
      </c>
      <c r="J23" s="68"/>
      <c r="K23" s="62"/>
      <c r="L23" s="68"/>
      <c r="M23" s="62"/>
      <c r="N23" s="70" t="s">
        <v>2</v>
      </c>
    </row>
    <row r="24" ht="15.75" customHeight="1">
      <c r="A24" s="680" t="s">
        <v>15</v>
      </c>
      <c r="B24" s="3" t="s">
        <v>2</v>
      </c>
      <c r="C24" s="79">
        <f>SUM(C8:C23)</f>
        <v>5228</v>
      </c>
      <c r="D24" s="80"/>
      <c r="E24" s="79">
        <f>SUM(E8:E23)-E26</f>
        <v>747250</v>
      </c>
      <c r="F24" s="9"/>
      <c r="G24" s="81">
        <f t="shared" si="1"/>
        <v>57862</v>
      </c>
      <c r="H24" s="681">
        <f>J5-C24</f>
        <v>2500</v>
      </c>
      <c r="I24" s="2" t="s">
        <v>2</v>
      </c>
      <c r="J24" s="682"/>
      <c r="K24" s="72"/>
      <c r="L24" s="682"/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59"/>
      <c r="I25" s="67" t="s">
        <v>2</v>
      </c>
      <c r="J25" s="68"/>
      <c r="K25" s="62"/>
      <c r="L25" s="68"/>
      <c r="M25" s="62"/>
      <c r="N25" s="70" t="s">
        <v>2</v>
      </c>
    </row>
    <row r="26" ht="15.75" customHeight="1">
      <c r="A26" s="683" t="s">
        <v>16</v>
      </c>
      <c r="B26" s="87" t="s">
        <v>17</v>
      </c>
      <c r="C26" s="684"/>
      <c r="D26" s="72"/>
      <c r="E26" s="684">
        <f>E8</f>
        <v>25250</v>
      </c>
      <c r="F26" s="102"/>
      <c r="G26" s="91" t="s">
        <v>2</v>
      </c>
      <c r="H26" s="685"/>
      <c r="I26" s="2" t="s">
        <v>2</v>
      </c>
      <c r="J26" s="671" t="s">
        <v>2</v>
      </c>
      <c r="K26" s="72"/>
      <c r="L26" s="671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6"/>
      <c r="D27" s="62"/>
      <c r="E27" s="686"/>
      <c r="F27" s="119"/>
      <c r="G27" s="92" t="s">
        <v>2</v>
      </c>
      <c r="H27" s="59"/>
      <c r="I27" s="67" t="s">
        <v>2</v>
      </c>
      <c r="J27" s="68" t="s">
        <v>2</v>
      </c>
      <c r="K27" s="62"/>
      <c r="L27" s="68" t="s">
        <v>2</v>
      </c>
      <c r="M27" s="62"/>
      <c r="N27" s="70" t="s">
        <v>2</v>
      </c>
    </row>
    <row r="28" ht="15.75" customHeight="1">
      <c r="A28" s="14" t="s">
        <v>2</v>
      </c>
      <c r="B28" s="14" t="s">
        <v>2</v>
      </c>
      <c r="C28" s="93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14" t="s">
        <v>2</v>
      </c>
      <c r="B29" s="93" t="s">
        <v>2</v>
      </c>
      <c r="C29" s="14" t="s">
        <v>2</v>
      </c>
      <c r="D29" s="14" t="s">
        <v>2</v>
      </c>
      <c r="E29" s="14" t="s">
        <v>2</v>
      </c>
      <c r="F29" s="14" t="s">
        <v>2</v>
      </c>
      <c r="G29" s="14" t="s">
        <v>2</v>
      </c>
      <c r="H29" s="14" t="s">
        <v>2</v>
      </c>
      <c r="I29" s="14" t="s">
        <v>2</v>
      </c>
      <c r="J29" s="14" t="s">
        <v>2</v>
      </c>
      <c r="K29" s="14" t="s">
        <v>2</v>
      </c>
      <c r="L29" s="14" t="s">
        <v>2</v>
      </c>
      <c r="M29" s="14" t="s">
        <v>2</v>
      </c>
      <c r="N29" s="14" t="s">
        <v>2</v>
      </c>
    </row>
    <row r="30" ht="15.75" customHeight="1">
      <c r="A30" s="14"/>
      <c r="B30" s="9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</row>
    <row r="31" ht="15.75" customHeight="1">
      <c r="A31" s="14"/>
      <c r="B31" s="9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</row>
    <row r="32" ht="15.75" customHeight="1">
      <c r="A32" s="14"/>
      <c r="B32" s="9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</row>
    <row r="33" ht="15.75" customHeight="1">
      <c r="A33" s="14"/>
      <c r="B33" s="14"/>
      <c r="C33" s="9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</row>
    <row r="34" ht="15.75" customHeight="1">
      <c r="B34" s="94" t="s">
        <v>18</v>
      </c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6"/>
    </row>
    <row r="35" ht="15.75" customHeight="1">
      <c r="B35" s="97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98"/>
    </row>
    <row r="36" ht="15.75" customHeight="1">
      <c r="B36" s="99" t="s">
        <v>19</v>
      </c>
      <c r="C36" s="72"/>
      <c r="D36" s="100" t="s">
        <v>20</v>
      </c>
      <c r="E36" s="75"/>
      <c r="F36" s="75"/>
      <c r="G36" s="75"/>
      <c r="H36" s="72"/>
      <c r="I36" s="100" t="s">
        <v>21</v>
      </c>
      <c r="J36" s="72"/>
      <c r="K36" s="101" t="s">
        <v>22</v>
      </c>
      <c r="L36" s="100" t="s">
        <v>23</v>
      </c>
      <c r="M36" s="102"/>
    </row>
    <row r="37" ht="15.75" customHeight="1">
      <c r="B37" s="103" t="s">
        <v>3387</v>
      </c>
      <c r="C37" s="104"/>
      <c r="D37" s="105" t="s">
        <v>3388</v>
      </c>
      <c r="E37" s="106"/>
      <c r="F37" s="106"/>
      <c r="G37" s="106"/>
      <c r="H37" s="104"/>
      <c r="I37" s="107">
        <v>0.007</v>
      </c>
      <c r="J37" s="104"/>
      <c r="K37" s="108" t="s">
        <v>26</v>
      </c>
      <c r="L37" s="109">
        <f>(L5*I37)/1000</f>
        <v>8.330784</v>
      </c>
      <c r="M37" s="110"/>
    </row>
    <row r="38" ht="15.75" customHeight="1">
      <c r="B38" s="103" t="s">
        <v>3389</v>
      </c>
      <c r="C38" s="104"/>
      <c r="D38" s="105" t="s">
        <v>3390</v>
      </c>
      <c r="E38" s="106"/>
      <c r="F38" s="106"/>
      <c r="G38" s="106"/>
      <c r="H38" s="104"/>
      <c r="I38" s="107">
        <v>0.007</v>
      </c>
      <c r="J38" s="104"/>
      <c r="K38" s="108" t="s">
        <v>26</v>
      </c>
      <c r="L38" s="109">
        <f>(L5*I38)/1000</f>
        <v>8.330784</v>
      </c>
      <c r="M38" s="110"/>
    </row>
    <row r="39" ht="15.75" customHeight="1">
      <c r="B39" s="103" t="s">
        <v>3389</v>
      </c>
      <c r="C39" s="104"/>
      <c r="D39" s="105" t="s">
        <v>3390</v>
      </c>
      <c r="E39" s="106"/>
      <c r="F39" s="106"/>
      <c r="G39" s="106"/>
      <c r="H39" s="104"/>
      <c r="I39" s="107">
        <v>0.007</v>
      </c>
      <c r="J39" s="104"/>
      <c r="K39" s="108" t="s">
        <v>26</v>
      </c>
      <c r="L39" s="109">
        <f>(L5*I39)/1000</f>
        <v>8.330784</v>
      </c>
      <c r="M39" s="110"/>
    </row>
    <row r="40" ht="15.75" customHeight="1">
      <c r="B40" s="103" t="s">
        <v>3391</v>
      </c>
      <c r="C40" s="104"/>
      <c r="D40" s="105" t="s">
        <v>3392</v>
      </c>
      <c r="E40" s="106"/>
      <c r="F40" s="106"/>
      <c r="G40" s="106"/>
      <c r="H40" s="104"/>
      <c r="I40" s="107">
        <v>0.013</v>
      </c>
      <c r="J40" s="104"/>
      <c r="K40" s="108" t="s">
        <v>38</v>
      </c>
      <c r="L40" s="112">
        <f>(L5*I40)/1000</f>
        <v>15.471456</v>
      </c>
      <c r="M40" s="110"/>
    </row>
    <row r="41" ht="15.75" customHeight="1">
      <c r="B41" s="103" t="s">
        <v>3393</v>
      </c>
      <c r="C41" s="104"/>
      <c r="D41" s="105" t="s">
        <v>3394</v>
      </c>
      <c r="E41" s="106"/>
      <c r="F41" s="106"/>
      <c r="G41" s="106"/>
      <c r="H41" s="104"/>
      <c r="I41" s="107">
        <v>0.052</v>
      </c>
      <c r="J41" s="104"/>
      <c r="K41" s="108" t="s">
        <v>38</v>
      </c>
      <c r="L41" s="112">
        <f>(L5*I41)/1000</f>
        <v>61.885824</v>
      </c>
      <c r="M41" s="110"/>
    </row>
    <row r="42" ht="15.75" customHeight="1">
      <c r="B42" s="103" t="s">
        <v>36</v>
      </c>
      <c r="C42" s="104"/>
      <c r="D42" s="105" t="s">
        <v>37</v>
      </c>
      <c r="E42" s="106"/>
      <c r="F42" s="106"/>
      <c r="G42" s="106"/>
      <c r="H42" s="104"/>
      <c r="I42" s="107">
        <v>0.006</v>
      </c>
      <c r="J42" s="104"/>
      <c r="K42" s="108" t="s">
        <v>38</v>
      </c>
      <c r="L42" s="112">
        <f>(L5*I42)/1000</f>
        <v>7.140672</v>
      </c>
      <c r="M42" s="110"/>
    </row>
    <row r="43" ht="15.75" customHeight="1">
      <c r="B43" s="103" t="s">
        <v>39</v>
      </c>
      <c r="C43" s="104"/>
      <c r="D43" s="105" t="s">
        <v>40</v>
      </c>
      <c r="E43" s="106"/>
      <c r="F43" s="106"/>
      <c r="G43" s="106"/>
      <c r="H43" s="104"/>
      <c r="I43" s="107">
        <v>0.14</v>
      </c>
      <c r="J43" s="104"/>
      <c r="K43" s="108" t="s">
        <v>3395</v>
      </c>
      <c r="L43" s="112">
        <f>(L5*I43)/1000</f>
        <v>166.61568</v>
      </c>
      <c r="M43" s="110"/>
    </row>
    <row r="44" ht="15.75" customHeight="1">
      <c r="B44" s="103" t="s">
        <v>41</v>
      </c>
      <c r="C44" s="104"/>
      <c r="D44" s="105" t="s">
        <v>42</v>
      </c>
      <c r="E44" s="106"/>
      <c r="F44" s="106"/>
      <c r="G44" s="106"/>
      <c r="H44" s="104"/>
      <c r="I44" s="107">
        <v>0.007</v>
      </c>
      <c r="J44" s="104"/>
      <c r="K44" s="108" t="s">
        <v>26</v>
      </c>
      <c r="L44" s="109">
        <f>(L5*I44)/1000</f>
        <v>8.330784</v>
      </c>
      <c r="M44" s="110"/>
    </row>
    <row r="45" ht="15.75" customHeight="1">
      <c r="B45" s="103" t="s">
        <v>3396</v>
      </c>
      <c r="C45" s="104"/>
      <c r="D45" s="105" t="s">
        <v>3397</v>
      </c>
      <c r="E45" s="106"/>
      <c r="F45" s="106"/>
      <c r="G45" s="106"/>
      <c r="H45" s="104"/>
      <c r="I45" s="107">
        <v>0.284</v>
      </c>
      <c r="J45" s="104"/>
      <c r="K45" s="108" t="s">
        <v>3395</v>
      </c>
      <c r="L45" s="112">
        <f>(L5*I45)/1000</f>
        <v>337.991808</v>
      </c>
      <c r="M45" s="110"/>
    </row>
    <row r="46" ht="15.75" customHeight="1">
      <c r="B46" s="113" t="s">
        <v>3398</v>
      </c>
      <c r="C46" s="62"/>
      <c r="D46" s="114" t="s">
        <v>3399</v>
      </c>
      <c r="E46" s="115"/>
      <c r="F46" s="115"/>
      <c r="G46" s="115"/>
      <c r="H46" s="62"/>
      <c r="I46" s="116">
        <v>0.284</v>
      </c>
      <c r="J46" s="62"/>
      <c r="K46" s="117" t="s">
        <v>3395</v>
      </c>
      <c r="L46" s="687">
        <f>(L5*I46)/1000</f>
        <v>337.991808</v>
      </c>
      <c r="M46" s="119"/>
    </row>
    <row r="47" ht="15.75" customHeight="1">
      <c r="B47" s="688" t="s">
        <v>43</v>
      </c>
      <c r="C47" s="44"/>
      <c r="D47" s="689" t="s">
        <v>44</v>
      </c>
      <c r="E47" s="276"/>
      <c r="F47" s="276"/>
      <c r="G47" s="276"/>
      <c r="H47" s="44"/>
      <c r="I47" s="690">
        <v>0.07</v>
      </c>
      <c r="J47" s="44"/>
      <c r="K47" s="117" t="s">
        <v>38</v>
      </c>
      <c r="L47" s="691">
        <f>(L5*I47)/1000</f>
        <v>83.30784</v>
      </c>
      <c r="M47" s="5"/>
    </row>
    <row r="48" ht="15.75" customHeight="1">
      <c r="B48" s="688" t="s">
        <v>3400</v>
      </c>
      <c r="C48" s="44"/>
      <c r="D48" s="689" t="s">
        <v>3401</v>
      </c>
      <c r="E48" s="276"/>
      <c r="F48" s="276"/>
      <c r="G48" s="276"/>
      <c r="H48" s="44"/>
      <c r="I48" s="690">
        <v>0.001</v>
      </c>
      <c r="J48" s="44"/>
      <c r="K48" s="117" t="s">
        <v>38</v>
      </c>
      <c r="L48" s="691">
        <f>(L5*I48)/1000</f>
        <v>1.190112</v>
      </c>
      <c r="M48" s="5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68">
    <mergeCell ref="J8:K8"/>
    <mergeCell ref="L8:M8"/>
    <mergeCell ref="J7:K7"/>
    <mergeCell ref="J9:K9"/>
    <mergeCell ref="J10:K10"/>
    <mergeCell ref="L10:M10"/>
    <mergeCell ref="J11:K11"/>
    <mergeCell ref="L11:M11"/>
    <mergeCell ref="L12:M12"/>
    <mergeCell ref="C7:D7"/>
    <mergeCell ref="C8:D8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J16:K16"/>
    <mergeCell ref="L16:M16"/>
    <mergeCell ref="J12:K12"/>
    <mergeCell ref="J13:K13"/>
    <mergeCell ref="L13:M13"/>
    <mergeCell ref="J14:K14"/>
    <mergeCell ref="L14:M14"/>
    <mergeCell ref="J15:K15"/>
    <mergeCell ref="L15:M15"/>
    <mergeCell ref="F4:H4"/>
    <mergeCell ref="E5:H5"/>
    <mergeCell ref="D2:E2"/>
    <mergeCell ref="F2:H3"/>
    <mergeCell ref="I2:N3"/>
    <mergeCell ref="D3:E4"/>
    <mergeCell ref="O3:O4"/>
    <mergeCell ref="I4:J4"/>
    <mergeCell ref="L5:N5"/>
    <mergeCell ref="A5:C6"/>
    <mergeCell ref="D6:F6"/>
    <mergeCell ref="H6:J6"/>
    <mergeCell ref="E7:F7"/>
    <mergeCell ref="L7:M7"/>
    <mergeCell ref="A8:A9"/>
    <mergeCell ref="C9:D9"/>
    <mergeCell ref="L9:M9"/>
    <mergeCell ref="E12:F12"/>
    <mergeCell ref="E13:F13"/>
    <mergeCell ref="E14:F14"/>
    <mergeCell ref="E18:F18"/>
    <mergeCell ref="A12:A13"/>
    <mergeCell ref="A14:A15"/>
    <mergeCell ref="E8:F8"/>
    <mergeCell ref="H8:H9"/>
    <mergeCell ref="E9:F9"/>
    <mergeCell ref="E10:F10"/>
    <mergeCell ref="H10:H11"/>
    <mergeCell ref="E11:F11"/>
    <mergeCell ref="H12:H13"/>
    <mergeCell ref="J17:K17"/>
    <mergeCell ref="J18:K18"/>
    <mergeCell ref="L36:M36"/>
    <mergeCell ref="L37:M37"/>
    <mergeCell ref="B34:M35"/>
    <mergeCell ref="B36:C36"/>
    <mergeCell ref="D36:H36"/>
    <mergeCell ref="I36:J36"/>
    <mergeCell ref="B37:C37"/>
    <mergeCell ref="D37:H37"/>
    <mergeCell ref="I37:J37"/>
    <mergeCell ref="B38:C38"/>
    <mergeCell ref="D38:H38"/>
    <mergeCell ref="I38:J38"/>
    <mergeCell ref="L38:M38"/>
    <mergeCell ref="D39:H39"/>
    <mergeCell ref="I39:J39"/>
    <mergeCell ref="L39:M39"/>
    <mergeCell ref="B39:C39"/>
    <mergeCell ref="B40:C40"/>
    <mergeCell ref="D40:H40"/>
    <mergeCell ref="I40:J40"/>
    <mergeCell ref="B41:C41"/>
    <mergeCell ref="D41:H41"/>
    <mergeCell ref="I41:J41"/>
    <mergeCell ref="B42:C42"/>
    <mergeCell ref="D42:H42"/>
    <mergeCell ref="I42:J42"/>
    <mergeCell ref="L42:M42"/>
    <mergeCell ref="D43:H43"/>
    <mergeCell ref="I43:J43"/>
    <mergeCell ref="L43:M43"/>
    <mergeCell ref="L44:M44"/>
    <mergeCell ref="L45:M45"/>
    <mergeCell ref="L46:M46"/>
    <mergeCell ref="L47:M47"/>
    <mergeCell ref="L48:M48"/>
    <mergeCell ref="B43:C43"/>
    <mergeCell ref="B44:C44"/>
    <mergeCell ref="D44:H44"/>
    <mergeCell ref="I44:J44"/>
    <mergeCell ref="B45:C45"/>
    <mergeCell ref="D45:H45"/>
    <mergeCell ref="I45:J45"/>
    <mergeCell ref="D48:H48"/>
    <mergeCell ref="I48:J48"/>
    <mergeCell ref="B46:C46"/>
    <mergeCell ref="D46:H46"/>
    <mergeCell ref="I46:J46"/>
    <mergeCell ref="B47:C47"/>
    <mergeCell ref="D47:H47"/>
    <mergeCell ref="I47:J47"/>
    <mergeCell ref="B48:C48"/>
    <mergeCell ref="H14:H15"/>
    <mergeCell ref="E15:F15"/>
    <mergeCell ref="E16:F16"/>
    <mergeCell ref="H16:H17"/>
    <mergeCell ref="L17:M17"/>
    <mergeCell ref="H18:H19"/>
    <mergeCell ref="L18:M18"/>
    <mergeCell ref="J22:K22"/>
    <mergeCell ref="J23:K23"/>
    <mergeCell ref="J24:K24"/>
    <mergeCell ref="J25:K25"/>
    <mergeCell ref="J26:K26"/>
    <mergeCell ref="J27:K27"/>
    <mergeCell ref="E17:F17"/>
    <mergeCell ref="E19:F19"/>
    <mergeCell ref="E20:F20"/>
    <mergeCell ref="H20:H21"/>
    <mergeCell ref="E21:F21"/>
    <mergeCell ref="E22:F22"/>
    <mergeCell ref="H22:H23"/>
    <mergeCell ref="L23:M23"/>
    <mergeCell ref="L24:M24"/>
    <mergeCell ref="L25:M25"/>
    <mergeCell ref="L26:M26"/>
    <mergeCell ref="L27:M27"/>
    <mergeCell ref="J19:K19"/>
    <mergeCell ref="L19:M19"/>
    <mergeCell ref="J20:K20"/>
    <mergeCell ref="L20:M20"/>
    <mergeCell ref="J21:K21"/>
    <mergeCell ref="L21:M21"/>
    <mergeCell ref="L22:M22"/>
    <mergeCell ref="E23:F23"/>
    <mergeCell ref="E24:F25"/>
    <mergeCell ref="G24:G25"/>
    <mergeCell ref="H24:H25"/>
    <mergeCell ref="E26:F26"/>
    <mergeCell ref="H26:H27"/>
    <mergeCell ref="E27:F27"/>
    <mergeCell ref="L40:M40"/>
    <mergeCell ref="L41:M41"/>
  </mergeCells>
  <printOptions/>
  <pageMargins bottom="0.75" footer="0.0" header="0.0" left="0.7" right="0.7" top="0.75"/>
  <pageSetup fitToHeight="0" paperSize="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C1F7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" width="10.29"/>
    <col customWidth="1" min="3" max="26" width="9.14"/>
  </cols>
  <sheetData>
    <row r="1">
      <c r="B1" s="1"/>
    </row>
    <row r="2">
      <c r="A2" s="2"/>
      <c r="B2" s="3"/>
      <c r="C2" s="2"/>
      <c r="D2" s="4" t="str">
        <f>VLOOKUP(I2,Register!B:D,3,FALSE)</f>
        <v>OT062-15VK05 0,15 USK</v>
      </c>
      <c r="E2" s="5"/>
      <c r="F2" s="642" t="s">
        <v>0</v>
      </c>
      <c r="G2" s="7"/>
      <c r="H2" s="9"/>
      <c r="I2" s="8" t="s">
        <v>2325</v>
      </c>
      <c r="J2" s="7"/>
      <c r="K2" s="7"/>
      <c r="L2" s="7"/>
      <c r="M2" s="7"/>
      <c r="N2" s="7"/>
    </row>
    <row r="3">
      <c r="A3" s="2"/>
      <c r="B3" s="3"/>
      <c r="C3" s="2"/>
      <c r="D3" s="10" t="str">
        <f>VLOOKUP(D6,'Tech. sheet (2)'!$A:$D,4,0)</f>
        <v>UA0007613</v>
      </c>
      <c r="E3" s="9"/>
      <c r="H3" s="34"/>
      <c r="I3" s="12"/>
      <c r="J3" s="12"/>
      <c r="K3" s="12"/>
      <c r="L3" s="12"/>
      <c r="M3" s="12"/>
      <c r="N3" s="12"/>
      <c r="O3" s="643" t="s">
        <v>3386</v>
      </c>
    </row>
    <row r="4" ht="16.5" customHeight="1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UA0007612</v>
      </c>
      <c r="G4" s="19"/>
      <c r="H4" s="37"/>
      <c r="I4" s="644"/>
      <c r="J4" s="20"/>
      <c r="K4" s="645"/>
      <c r="L4" s="646"/>
      <c r="M4" s="647"/>
      <c r="N4" s="647"/>
      <c r="O4" s="84"/>
    </row>
    <row r="5" ht="20.25" customHeight="1">
      <c r="A5" s="22" t="s">
        <v>3</v>
      </c>
      <c r="B5" s="7"/>
      <c r="C5" s="282"/>
      <c r="D5" s="648" t="s">
        <v>4</v>
      </c>
      <c r="E5" s="24" t="str">
        <f>VLOOKUP(D2,'Tech. sheet (2)'!A:S,18,FALSE)</f>
        <v>L-954-848-150TH520S2828-USK-15VK05</v>
      </c>
      <c r="F5" s="25"/>
      <c r="G5" s="25"/>
      <c r="H5" s="649"/>
      <c r="I5" s="650" t="s">
        <v>5</v>
      </c>
      <c r="J5" s="651">
        <f>304</f>
        <v>304</v>
      </c>
      <c r="K5" s="2" t="s">
        <v>6</v>
      </c>
      <c r="L5" s="652">
        <f>J5*154</f>
        <v>46816</v>
      </c>
      <c r="M5" s="7"/>
      <c r="N5" s="7"/>
      <c r="O5" s="653">
        <f>(L5/144000)/2</f>
        <v>0.1625555556</v>
      </c>
    </row>
    <row r="6" ht="36.75" customHeight="1">
      <c r="A6" s="17"/>
      <c r="B6" s="12"/>
      <c r="C6" s="98"/>
      <c r="D6" s="654" t="str">
        <f>VLOOKUP(I2,Register!B:D,3,FALSE)</f>
        <v>OT062-15VK05 0,15 USK</v>
      </c>
      <c r="E6" s="12"/>
      <c r="F6" s="13"/>
      <c r="G6" s="655" t="s">
        <v>7</v>
      </c>
      <c r="H6" s="656">
        <f>E24</f>
        <v>5270</v>
      </c>
      <c r="I6" s="19"/>
      <c r="J6" s="37"/>
      <c r="K6" s="38" t="s">
        <v>8</v>
      </c>
      <c r="L6" s="657">
        <f>G24-N6</f>
        <v>4278</v>
      </c>
      <c r="M6" s="658" t="s">
        <v>9</v>
      </c>
      <c r="N6" s="658"/>
    </row>
    <row r="7" ht="28.5" customHeight="1">
      <c r="A7" s="41" t="s">
        <v>10</v>
      </c>
      <c r="B7" s="42" t="s">
        <v>11</v>
      </c>
      <c r="C7" s="43" t="s">
        <v>12</v>
      </c>
      <c r="D7" s="44"/>
      <c r="E7" s="659" t="s">
        <v>13</v>
      </c>
      <c r="F7" s="660"/>
      <c r="G7" s="661" t="s">
        <v>14</v>
      </c>
      <c r="H7" s="662" t="s">
        <v>10</v>
      </c>
      <c r="I7" s="661" t="s">
        <v>11</v>
      </c>
      <c r="J7" s="663" t="s">
        <v>12</v>
      </c>
      <c r="K7" s="5"/>
      <c r="L7" s="664" t="s">
        <v>13</v>
      </c>
      <c r="M7" s="660"/>
      <c r="N7" s="665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666">
        <v>45187.0</v>
      </c>
      <c r="B8" s="3">
        <v>1.0</v>
      </c>
      <c r="C8" s="693">
        <f>17</f>
        <v>17</v>
      </c>
      <c r="D8" s="50"/>
      <c r="E8" s="668">
        <v>770.0</v>
      </c>
      <c r="F8" s="52"/>
      <c r="G8" s="53">
        <f t="shared" ref="G8:G24" si="1">(C8*154)-E8</f>
        <v>1848</v>
      </c>
      <c r="H8" s="669"/>
      <c r="I8" s="2">
        <v>1.0</v>
      </c>
      <c r="J8" s="670"/>
      <c r="K8" s="50"/>
      <c r="L8" s="671" t="s">
        <v>2</v>
      </c>
      <c r="M8" s="72"/>
      <c r="N8" s="58" t="s">
        <v>2</v>
      </c>
    </row>
    <row r="9">
      <c r="A9" s="59"/>
      <c r="B9" s="60">
        <v>2.0</v>
      </c>
      <c r="C9" s="76"/>
      <c r="D9" s="62"/>
      <c r="E9" s="77"/>
      <c r="F9" s="64"/>
      <c r="G9" s="65">
        <f t="shared" si="1"/>
        <v>0</v>
      </c>
      <c r="H9" s="59"/>
      <c r="I9" s="67">
        <v>2.0</v>
      </c>
      <c r="J9" s="68"/>
      <c r="K9" s="62"/>
      <c r="L9" s="68"/>
      <c r="M9" s="62"/>
      <c r="N9" s="70" t="s">
        <v>2</v>
      </c>
    </row>
    <row r="10" ht="14.25" customHeight="1">
      <c r="A10" s="666">
        <v>45189.0</v>
      </c>
      <c r="B10" s="3">
        <v>1.0</v>
      </c>
      <c r="C10" s="667">
        <v>11.0</v>
      </c>
      <c r="D10" s="72"/>
      <c r="E10" s="668">
        <v>1000.0</v>
      </c>
      <c r="F10" s="52"/>
      <c r="G10" s="673">
        <f t="shared" si="1"/>
        <v>694</v>
      </c>
      <c r="H10" s="669"/>
      <c r="I10" s="2">
        <v>1.0</v>
      </c>
      <c r="J10" s="671"/>
      <c r="K10" s="72"/>
      <c r="L10" s="671"/>
      <c r="M10" s="72"/>
      <c r="N10" s="58" t="s">
        <v>2</v>
      </c>
    </row>
    <row r="11" ht="14.25" customHeight="1">
      <c r="A11" s="59"/>
      <c r="B11" s="60">
        <v>2.0</v>
      </c>
      <c r="C11" s="61"/>
      <c r="D11" s="62"/>
      <c r="E11" s="61"/>
      <c r="F11" s="119"/>
      <c r="G11" s="65">
        <f t="shared" si="1"/>
        <v>0</v>
      </c>
      <c r="H11" s="59"/>
      <c r="I11" s="67">
        <v>2.0</v>
      </c>
      <c r="J11" s="68"/>
      <c r="K11" s="62"/>
      <c r="L11" s="675"/>
      <c r="M11" s="62"/>
      <c r="N11" s="70" t="s">
        <v>2</v>
      </c>
    </row>
    <row r="12" ht="14.25" customHeight="1">
      <c r="A12" s="666">
        <v>45201.0</v>
      </c>
      <c r="B12" s="3">
        <v>1.0</v>
      </c>
      <c r="C12" s="71">
        <f>34</f>
        <v>34</v>
      </c>
      <c r="D12" s="72"/>
      <c r="E12" s="71">
        <v>3500.0</v>
      </c>
      <c r="F12" s="102"/>
      <c r="G12" s="676">
        <f t="shared" si="1"/>
        <v>1736</v>
      </c>
      <c r="H12" s="669"/>
      <c r="I12" s="2">
        <v>1.0</v>
      </c>
      <c r="J12" s="671"/>
      <c r="K12" s="72"/>
      <c r="L12" s="674"/>
      <c r="M12" s="72"/>
      <c r="N12" s="58" t="s">
        <v>2</v>
      </c>
    </row>
    <row r="13">
      <c r="A13" s="59"/>
      <c r="B13" s="60">
        <v>2.0</v>
      </c>
      <c r="C13" s="61"/>
      <c r="D13" s="62"/>
      <c r="E13" s="61"/>
      <c r="F13" s="119"/>
      <c r="G13" s="677">
        <f t="shared" si="1"/>
        <v>0</v>
      </c>
      <c r="H13" s="59"/>
      <c r="I13" s="67">
        <v>2.0</v>
      </c>
      <c r="J13" s="68"/>
      <c r="K13" s="62"/>
      <c r="L13" s="68"/>
      <c r="M13" s="62"/>
      <c r="N13" s="70" t="s">
        <v>2</v>
      </c>
    </row>
    <row r="14" ht="14.25" customHeight="1">
      <c r="A14" s="666"/>
      <c r="B14" s="3">
        <v>1.0</v>
      </c>
      <c r="C14" s="71"/>
      <c r="D14" s="72"/>
      <c r="E14" s="71"/>
      <c r="F14" s="102"/>
      <c r="G14" s="678">
        <f t="shared" si="1"/>
        <v>0</v>
      </c>
      <c r="H14" s="669"/>
      <c r="I14" s="2">
        <v>1.0</v>
      </c>
      <c r="J14" s="671"/>
      <c r="K14" s="72"/>
      <c r="L14" s="671"/>
      <c r="M14" s="72"/>
      <c r="N14" s="58" t="s">
        <v>2</v>
      </c>
    </row>
    <row r="15">
      <c r="A15" s="59"/>
      <c r="B15" s="60">
        <v>2.0</v>
      </c>
      <c r="C15" s="61"/>
      <c r="D15" s="62"/>
      <c r="E15" s="61"/>
      <c r="F15" s="119"/>
      <c r="G15" s="65">
        <f t="shared" si="1"/>
        <v>0</v>
      </c>
      <c r="H15" s="59"/>
      <c r="I15" s="67">
        <v>2.0</v>
      </c>
      <c r="J15" s="68"/>
      <c r="K15" s="62"/>
      <c r="L15" s="68"/>
      <c r="M15" s="62"/>
      <c r="N15" s="70" t="s">
        <v>2</v>
      </c>
    </row>
    <row r="16" ht="14.25" customHeight="1">
      <c r="A16" s="666"/>
      <c r="B16" s="3">
        <v>1.0</v>
      </c>
      <c r="C16" s="71"/>
      <c r="D16" s="72"/>
      <c r="E16" s="71"/>
      <c r="F16" s="102"/>
      <c r="G16" s="673">
        <f t="shared" si="1"/>
        <v>0</v>
      </c>
      <c r="H16" s="669"/>
      <c r="I16" s="2">
        <v>1.0</v>
      </c>
      <c r="J16" s="674"/>
      <c r="K16" s="72"/>
      <c r="L16" s="671"/>
      <c r="M16" s="72"/>
      <c r="N16" s="58" t="s">
        <v>2</v>
      </c>
    </row>
    <row r="17">
      <c r="A17" s="59"/>
      <c r="B17" s="60">
        <v>2.0</v>
      </c>
      <c r="C17" s="61"/>
      <c r="D17" s="62"/>
      <c r="E17" s="61"/>
      <c r="F17" s="119"/>
      <c r="G17" s="65">
        <f t="shared" si="1"/>
        <v>0</v>
      </c>
      <c r="H17" s="59"/>
      <c r="I17" s="67">
        <v>2.0</v>
      </c>
      <c r="J17" s="68" t="s">
        <v>2</v>
      </c>
      <c r="K17" s="62"/>
      <c r="L17" s="68" t="s">
        <v>2</v>
      </c>
      <c r="M17" s="62"/>
      <c r="N17" s="70" t="s">
        <v>2</v>
      </c>
    </row>
    <row r="18">
      <c r="A18" s="666"/>
      <c r="B18" s="3">
        <v>1.0</v>
      </c>
      <c r="C18" s="679"/>
      <c r="D18" s="72"/>
      <c r="E18" s="679"/>
      <c r="F18" s="102"/>
      <c r="G18" s="673">
        <f t="shared" si="1"/>
        <v>0</v>
      </c>
      <c r="H18" s="669" t="s">
        <v>2</v>
      </c>
      <c r="I18" s="2">
        <v>1.0</v>
      </c>
      <c r="J18" s="671" t="s">
        <v>2</v>
      </c>
      <c r="K18" s="72"/>
      <c r="L18" s="671" t="s">
        <v>2</v>
      </c>
      <c r="M18" s="72"/>
      <c r="N18" s="58" t="s">
        <v>2</v>
      </c>
    </row>
    <row r="19">
      <c r="A19" s="59"/>
      <c r="B19" s="60">
        <v>2.0</v>
      </c>
      <c r="C19" s="61"/>
      <c r="D19" s="62"/>
      <c r="E19" s="61"/>
      <c r="F19" s="119"/>
      <c r="G19" s="65">
        <f t="shared" si="1"/>
        <v>0</v>
      </c>
      <c r="H19" s="59"/>
      <c r="I19" s="67">
        <v>2.0</v>
      </c>
      <c r="J19" s="68" t="s">
        <v>2</v>
      </c>
      <c r="K19" s="62"/>
      <c r="L19" s="68" t="s">
        <v>2</v>
      </c>
      <c r="M19" s="62"/>
      <c r="N19" s="70" t="s">
        <v>2</v>
      </c>
    </row>
    <row r="20">
      <c r="A20" s="666"/>
      <c r="B20" s="3">
        <v>1.0</v>
      </c>
      <c r="C20" s="71"/>
      <c r="D20" s="72"/>
      <c r="E20" s="71"/>
      <c r="F20" s="102"/>
      <c r="G20" s="673">
        <f t="shared" si="1"/>
        <v>0</v>
      </c>
      <c r="H20" s="669" t="s">
        <v>2</v>
      </c>
      <c r="I20" s="2">
        <v>1.0</v>
      </c>
      <c r="J20" s="671"/>
      <c r="K20" s="72"/>
      <c r="L20" s="674"/>
      <c r="M20" s="72"/>
      <c r="N20" s="58" t="s">
        <v>2</v>
      </c>
    </row>
    <row r="21" ht="15.75" customHeight="1">
      <c r="A21" s="59"/>
      <c r="B21" s="60">
        <v>2.0</v>
      </c>
      <c r="C21" s="61"/>
      <c r="D21" s="62"/>
      <c r="E21" s="61"/>
      <c r="F21" s="119"/>
      <c r="G21" s="65">
        <f t="shared" si="1"/>
        <v>0</v>
      </c>
      <c r="H21" s="59"/>
      <c r="I21" s="67">
        <v>2.0</v>
      </c>
      <c r="J21" s="68"/>
      <c r="K21" s="62"/>
      <c r="L21" s="68"/>
      <c r="M21" s="62"/>
      <c r="N21" s="70" t="s">
        <v>2</v>
      </c>
    </row>
    <row r="22" ht="15.75" customHeight="1">
      <c r="A22" s="666"/>
      <c r="B22" s="3">
        <v>1.0</v>
      </c>
      <c r="C22" s="71"/>
      <c r="D22" s="72"/>
      <c r="E22" s="71"/>
      <c r="F22" s="102"/>
      <c r="G22" s="673">
        <f t="shared" si="1"/>
        <v>0</v>
      </c>
      <c r="H22" s="669"/>
      <c r="I22" s="2">
        <v>1.0</v>
      </c>
      <c r="J22" s="674"/>
      <c r="K22" s="72"/>
      <c r="L22" s="671"/>
      <c r="M22" s="72"/>
      <c r="N22" s="58" t="s">
        <v>2</v>
      </c>
    </row>
    <row r="23" ht="15.75" customHeight="1">
      <c r="A23" s="59"/>
      <c r="B23" s="60">
        <v>2.0</v>
      </c>
      <c r="C23" s="76"/>
      <c r="D23" s="62"/>
      <c r="E23" s="76"/>
      <c r="F23" s="119"/>
      <c r="G23" s="65">
        <f t="shared" si="1"/>
        <v>0</v>
      </c>
      <c r="H23" s="59"/>
      <c r="I23" s="67">
        <v>2.0</v>
      </c>
      <c r="J23" s="68"/>
      <c r="K23" s="62"/>
      <c r="L23" s="68"/>
      <c r="M23" s="62"/>
      <c r="N23" s="70" t="s">
        <v>2</v>
      </c>
    </row>
    <row r="24" ht="15.75" customHeight="1">
      <c r="A24" s="680" t="s">
        <v>15</v>
      </c>
      <c r="B24" s="3" t="s">
        <v>2</v>
      </c>
      <c r="C24" s="79">
        <f>SUM(C8:C23)</f>
        <v>62</v>
      </c>
      <c r="D24" s="80"/>
      <c r="E24" s="79">
        <f>SUM(E8:E23)</f>
        <v>5270</v>
      </c>
      <c r="F24" s="9"/>
      <c r="G24" s="81">
        <f t="shared" si="1"/>
        <v>4278</v>
      </c>
      <c r="H24" s="681">
        <f>J5-C24</f>
        <v>242</v>
      </c>
      <c r="I24" s="2" t="s">
        <v>2</v>
      </c>
      <c r="J24" s="682"/>
      <c r="K24" s="72"/>
      <c r="L24" s="682"/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59"/>
      <c r="I25" s="67" t="s">
        <v>2</v>
      </c>
      <c r="J25" s="68"/>
      <c r="K25" s="62"/>
      <c r="L25" s="68"/>
      <c r="M25" s="62"/>
      <c r="N25" s="70" t="s">
        <v>2</v>
      </c>
    </row>
    <row r="26" ht="15.75" customHeight="1">
      <c r="A26" s="683" t="s">
        <v>16</v>
      </c>
      <c r="B26" s="87" t="s">
        <v>17</v>
      </c>
      <c r="C26" s="684"/>
      <c r="D26" s="72"/>
      <c r="E26" s="684"/>
      <c r="F26" s="102"/>
      <c r="G26" s="91" t="s">
        <v>2</v>
      </c>
      <c r="H26" s="685"/>
      <c r="I26" s="2" t="s">
        <v>2</v>
      </c>
      <c r="J26" s="671" t="s">
        <v>2</v>
      </c>
      <c r="K26" s="72"/>
      <c r="L26" s="671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6"/>
      <c r="D27" s="62"/>
      <c r="E27" s="686"/>
      <c r="F27" s="119"/>
      <c r="G27" s="92" t="s">
        <v>2</v>
      </c>
      <c r="H27" s="59"/>
      <c r="I27" s="67" t="s">
        <v>2</v>
      </c>
      <c r="J27" s="68" t="s">
        <v>2</v>
      </c>
      <c r="K27" s="62"/>
      <c r="L27" s="68" t="s">
        <v>2</v>
      </c>
      <c r="M27" s="62"/>
      <c r="N27" s="70" t="s">
        <v>2</v>
      </c>
    </row>
    <row r="28" ht="15.75" customHeight="1">
      <c r="A28" s="14" t="s">
        <v>2</v>
      </c>
      <c r="B28" s="14" t="s">
        <v>2</v>
      </c>
      <c r="C28" s="93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14" t="s">
        <v>2</v>
      </c>
      <c r="B29" s="93" t="s">
        <v>2</v>
      </c>
      <c r="C29" s="14" t="s">
        <v>2</v>
      </c>
      <c r="D29" s="14" t="s">
        <v>2</v>
      </c>
      <c r="E29" s="14" t="s">
        <v>2</v>
      </c>
      <c r="F29" s="14" t="s">
        <v>2</v>
      </c>
      <c r="G29" s="14" t="s">
        <v>2</v>
      </c>
      <c r="H29" s="14" t="s">
        <v>2</v>
      </c>
      <c r="I29" s="14" t="s">
        <v>2</v>
      </c>
      <c r="J29" s="14" t="s">
        <v>2</v>
      </c>
      <c r="K29" s="14" t="s">
        <v>2</v>
      </c>
      <c r="L29" s="14" t="s">
        <v>2</v>
      </c>
      <c r="M29" s="14" t="s">
        <v>2</v>
      </c>
      <c r="N29" s="14" t="s">
        <v>2</v>
      </c>
    </row>
    <row r="30" ht="15.75" customHeight="1">
      <c r="A30" s="14"/>
      <c r="B30" s="9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</row>
    <row r="31" ht="15.75" customHeight="1">
      <c r="A31" s="14"/>
      <c r="B31" s="9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</row>
    <row r="32" ht="15.75" customHeight="1">
      <c r="A32" s="14"/>
      <c r="B32" s="9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</row>
    <row r="33" ht="15.75" customHeight="1">
      <c r="A33" s="14"/>
      <c r="B33" s="14"/>
      <c r="C33" s="9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</row>
    <row r="34" ht="15.75" customHeight="1">
      <c r="B34" s="94" t="s">
        <v>18</v>
      </c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6"/>
    </row>
    <row r="35" ht="15.75" customHeight="1">
      <c r="B35" s="97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98"/>
    </row>
    <row r="36" ht="15.75" customHeight="1">
      <c r="B36" s="99" t="s">
        <v>19</v>
      </c>
      <c r="C36" s="72"/>
      <c r="D36" s="100" t="s">
        <v>20</v>
      </c>
      <c r="E36" s="75"/>
      <c r="F36" s="75"/>
      <c r="G36" s="75"/>
      <c r="H36" s="72"/>
      <c r="I36" s="100" t="s">
        <v>21</v>
      </c>
      <c r="J36" s="72"/>
      <c r="K36" s="101" t="s">
        <v>22</v>
      </c>
      <c r="L36" s="100" t="s">
        <v>23</v>
      </c>
      <c r="M36" s="102"/>
    </row>
    <row r="37" ht="15.75" customHeight="1">
      <c r="B37" s="103" t="s">
        <v>3387</v>
      </c>
      <c r="C37" s="104"/>
      <c r="D37" s="105" t="s">
        <v>3388</v>
      </c>
      <c r="E37" s="106"/>
      <c r="F37" s="106"/>
      <c r="G37" s="106"/>
      <c r="H37" s="104"/>
      <c r="I37" s="107">
        <v>0.007</v>
      </c>
      <c r="J37" s="104"/>
      <c r="K37" s="108" t="s">
        <v>26</v>
      </c>
      <c r="L37" s="109">
        <f>(L5*I37)/1000</f>
        <v>0.327712</v>
      </c>
      <c r="M37" s="110"/>
    </row>
    <row r="38" ht="15.75" customHeight="1">
      <c r="B38" s="103" t="s">
        <v>3389</v>
      </c>
      <c r="C38" s="104"/>
      <c r="D38" s="105" t="s">
        <v>3390</v>
      </c>
      <c r="E38" s="106"/>
      <c r="F38" s="106"/>
      <c r="G38" s="106"/>
      <c r="H38" s="104"/>
      <c r="I38" s="107">
        <v>0.007</v>
      </c>
      <c r="J38" s="104"/>
      <c r="K38" s="108" t="s">
        <v>26</v>
      </c>
      <c r="L38" s="109">
        <f>(L5*I38)/1000</f>
        <v>0.327712</v>
      </c>
      <c r="M38" s="110"/>
    </row>
    <row r="39" ht="15.75" customHeight="1">
      <c r="B39" s="103" t="s">
        <v>3389</v>
      </c>
      <c r="C39" s="104"/>
      <c r="D39" s="105" t="s">
        <v>3390</v>
      </c>
      <c r="E39" s="106"/>
      <c r="F39" s="106"/>
      <c r="G39" s="106"/>
      <c r="H39" s="104"/>
      <c r="I39" s="107">
        <v>0.007</v>
      </c>
      <c r="J39" s="104"/>
      <c r="K39" s="108" t="s">
        <v>26</v>
      </c>
      <c r="L39" s="109">
        <f>(L5*I39)/1000</f>
        <v>0.327712</v>
      </c>
      <c r="M39" s="110"/>
    </row>
    <row r="40" ht="15.75" customHeight="1">
      <c r="B40" s="103" t="s">
        <v>3391</v>
      </c>
      <c r="C40" s="104"/>
      <c r="D40" s="105" t="s">
        <v>3392</v>
      </c>
      <c r="E40" s="106"/>
      <c r="F40" s="106"/>
      <c r="G40" s="106"/>
      <c r="H40" s="104"/>
      <c r="I40" s="107">
        <v>0.013</v>
      </c>
      <c r="J40" s="104"/>
      <c r="K40" s="108" t="s">
        <v>38</v>
      </c>
      <c r="L40" s="112">
        <f>(L5*I40)/1000</f>
        <v>0.608608</v>
      </c>
      <c r="M40" s="110"/>
    </row>
    <row r="41" ht="15.75" customHeight="1">
      <c r="B41" s="103" t="s">
        <v>3393</v>
      </c>
      <c r="C41" s="104"/>
      <c r="D41" s="105" t="s">
        <v>3394</v>
      </c>
      <c r="E41" s="106"/>
      <c r="F41" s="106"/>
      <c r="G41" s="106"/>
      <c r="H41" s="104"/>
      <c r="I41" s="107">
        <v>0.052</v>
      </c>
      <c r="J41" s="104"/>
      <c r="K41" s="108" t="s">
        <v>38</v>
      </c>
      <c r="L41" s="112">
        <f>(L5*I41)/1000</f>
        <v>2.434432</v>
      </c>
      <c r="M41" s="110"/>
    </row>
    <row r="42" ht="15.75" customHeight="1">
      <c r="B42" s="103" t="s">
        <v>36</v>
      </c>
      <c r="C42" s="104"/>
      <c r="D42" s="105" t="s">
        <v>37</v>
      </c>
      <c r="E42" s="106"/>
      <c r="F42" s="106"/>
      <c r="G42" s="106"/>
      <c r="H42" s="104"/>
      <c r="I42" s="107">
        <v>0.006</v>
      </c>
      <c r="J42" s="104"/>
      <c r="K42" s="108" t="s">
        <v>38</v>
      </c>
      <c r="L42" s="112">
        <f>(L5*I42)/1000</f>
        <v>0.280896</v>
      </c>
      <c r="M42" s="110"/>
    </row>
    <row r="43" ht="15.75" customHeight="1">
      <c r="B43" s="103" t="s">
        <v>39</v>
      </c>
      <c r="C43" s="104"/>
      <c r="D43" s="105" t="s">
        <v>40</v>
      </c>
      <c r="E43" s="106"/>
      <c r="F43" s="106"/>
      <c r="G43" s="106"/>
      <c r="H43" s="104"/>
      <c r="I43" s="107">
        <v>0.14</v>
      </c>
      <c r="J43" s="104"/>
      <c r="K43" s="108" t="s">
        <v>3395</v>
      </c>
      <c r="L43" s="112">
        <f>(L5*I43)/1000</f>
        <v>6.55424</v>
      </c>
      <c r="M43" s="110"/>
    </row>
    <row r="44" ht="15.75" customHeight="1">
      <c r="B44" s="103" t="s">
        <v>41</v>
      </c>
      <c r="C44" s="104"/>
      <c r="D44" s="105" t="s">
        <v>42</v>
      </c>
      <c r="E44" s="106"/>
      <c r="F44" s="106"/>
      <c r="G44" s="106"/>
      <c r="H44" s="104"/>
      <c r="I44" s="107">
        <v>0.007</v>
      </c>
      <c r="J44" s="104"/>
      <c r="K44" s="108" t="s">
        <v>26</v>
      </c>
      <c r="L44" s="109">
        <f>(L5*I44)/1000</f>
        <v>0.327712</v>
      </c>
      <c r="M44" s="110"/>
    </row>
    <row r="45" ht="15.75" customHeight="1">
      <c r="B45" s="103" t="s">
        <v>3396</v>
      </c>
      <c r="C45" s="104"/>
      <c r="D45" s="105" t="s">
        <v>3397</v>
      </c>
      <c r="E45" s="106"/>
      <c r="F45" s="106"/>
      <c r="G45" s="106"/>
      <c r="H45" s="104"/>
      <c r="I45" s="107">
        <v>0.284</v>
      </c>
      <c r="J45" s="104"/>
      <c r="K45" s="108" t="s">
        <v>3395</v>
      </c>
      <c r="L45" s="112">
        <f>(L5*I45)/1000</f>
        <v>13.295744</v>
      </c>
      <c r="M45" s="110"/>
    </row>
    <row r="46" ht="15.75" customHeight="1">
      <c r="B46" s="113" t="s">
        <v>3398</v>
      </c>
      <c r="C46" s="62"/>
      <c r="D46" s="114" t="s">
        <v>3399</v>
      </c>
      <c r="E46" s="115"/>
      <c r="F46" s="115"/>
      <c r="G46" s="115"/>
      <c r="H46" s="62"/>
      <c r="I46" s="116">
        <v>0.284</v>
      </c>
      <c r="J46" s="62"/>
      <c r="K46" s="117" t="s">
        <v>3395</v>
      </c>
      <c r="L46" s="687">
        <f>(L5*I46)/1000</f>
        <v>13.295744</v>
      </c>
      <c r="M46" s="119"/>
    </row>
    <row r="47" ht="15.75" customHeight="1">
      <c r="B47" s="688" t="s">
        <v>43</v>
      </c>
      <c r="C47" s="44"/>
      <c r="D47" s="689" t="s">
        <v>44</v>
      </c>
      <c r="E47" s="276"/>
      <c r="F47" s="276"/>
      <c r="G47" s="276"/>
      <c r="H47" s="44"/>
      <c r="I47" s="690">
        <v>0.07</v>
      </c>
      <c r="J47" s="44"/>
      <c r="K47" s="117" t="s">
        <v>38</v>
      </c>
      <c r="L47" s="691">
        <f>(L5*I47)/1000</f>
        <v>3.27712</v>
      </c>
      <c r="M47" s="5"/>
    </row>
    <row r="48" ht="15.75" customHeight="1">
      <c r="B48" s="688" t="s">
        <v>3400</v>
      </c>
      <c r="C48" s="44"/>
      <c r="D48" s="689" t="s">
        <v>3401</v>
      </c>
      <c r="E48" s="276"/>
      <c r="F48" s="276"/>
      <c r="G48" s="276"/>
      <c r="H48" s="44"/>
      <c r="I48" s="690">
        <v>0.001</v>
      </c>
      <c r="J48" s="44"/>
      <c r="K48" s="117" t="s">
        <v>38</v>
      </c>
      <c r="L48" s="691">
        <f>(L5*I48)/1000</f>
        <v>0.046816</v>
      </c>
      <c r="M48" s="5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68">
    <mergeCell ref="J8:K8"/>
    <mergeCell ref="L8:M8"/>
    <mergeCell ref="J7:K7"/>
    <mergeCell ref="J9:K9"/>
    <mergeCell ref="J10:K10"/>
    <mergeCell ref="L10:M10"/>
    <mergeCell ref="J11:K11"/>
    <mergeCell ref="L11:M11"/>
    <mergeCell ref="L12:M12"/>
    <mergeCell ref="C7:D7"/>
    <mergeCell ref="C8:D8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J16:K16"/>
    <mergeCell ref="L16:M16"/>
    <mergeCell ref="J12:K12"/>
    <mergeCell ref="J13:K13"/>
    <mergeCell ref="L13:M13"/>
    <mergeCell ref="J14:K14"/>
    <mergeCell ref="L14:M14"/>
    <mergeCell ref="J15:K15"/>
    <mergeCell ref="L15:M15"/>
    <mergeCell ref="F4:H4"/>
    <mergeCell ref="E5:H5"/>
    <mergeCell ref="D2:E2"/>
    <mergeCell ref="F2:H3"/>
    <mergeCell ref="I2:N3"/>
    <mergeCell ref="D3:E4"/>
    <mergeCell ref="O3:O4"/>
    <mergeCell ref="I4:J4"/>
    <mergeCell ref="L5:N5"/>
    <mergeCell ref="A5:C6"/>
    <mergeCell ref="D6:F6"/>
    <mergeCell ref="H6:J6"/>
    <mergeCell ref="E7:F7"/>
    <mergeCell ref="L7:M7"/>
    <mergeCell ref="A8:A9"/>
    <mergeCell ref="C9:D9"/>
    <mergeCell ref="L9:M9"/>
    <mergeCell ref="E12:F12"/>
    <mergeCell ref="E13:F13"/>
    <mergeCell ref="E14:F14"/>
    <mergeCell ref="E18:F18"/>
    <mergeCell ref="A12:A13"/>
    <mergeCell ref="A14:A15"/>
    <mergeCell ref="E8:F8"/>
    <mergeCell ref="H8:H9"/>
    <mergeCell ref="E9:F9"/>
    <mergeCell ref="E10:F10"/>
    <mergeCell ref="H10:H11"/>
    <mergeCell ref="E11:F11"/>
    <mergeCell ref="H12:H13"/>
    <mergeCell ref="J17:K17"/>
    <mergeCell ref="J18:K18"/>
    <mergeCell ref="L36:M36"/>
    <mergeCell ref="L37:M37"/>
    <mergeCell ref="B34:M35"/>
    <mergeCell ref="B36:C36"/>
    <mergeCell ref="D36:H36"/>
    <mergeCell ref="I36:J36"/>
    <mergeCell ref="B37:C37"/>
    <mergeCell ref="D37:H37"/>
    <mergeCell ref="I37:J37"/>
    <mergeCell ref="B38:C38"/>
    <mergeCell ref="D38:H38"/>
    <mergeCell ref="I38:J38"/>
    <mergeCell ref="L38:M38"/>
    <mergeCell ref="D39:H39"/>
    <mergeCell ref="I39:J39"/>
    <mergeCell ref="L39:M39"/>
    <mergeCell ref="B39:C39"/>
    <mergeCell ref="B40:C40"/>
    <mergeCell ref="D40:H40"/>
    <mergeCell ref="I40:J40"/>
    <mergeCell ref="B41:C41"/>
    <mergeCell ref="D41:H41"/>
    <mergeCell ref="I41:J41"/>
    <mergeCell ref="B42:C42"/>
    <mergeCell ref="D42:H42"/>
    <mergeCell ref="I42:J42"/>
    <mergeCell ref="L42:M42"/>
    <mergeCell ref="D43:H43"/>
    <mergeCell ref="I43:J43"/>
    <mergeCell ref="L43:M43"/>
    <mergeCell ref="L44:M44"/>
    <mergeCell ref="L45:M45"/>
    <mergeCell ref="L46:M46"/>
    <mergeCell ref="L47:M47"/>
    <mergeCell ref="L48:M48"/>
    <mergeCell ref="B43:C43"/>
    <mergeCell ref="B44:C44"/>
    <mergeCell ref="D44:H44"/>
    <mergeCell ref="I44:J44"/>
    <mergeCell ref="B45:C45"/>
    <mergeCell ref="D45:H45"/>
    <mergeCell ref="I45:J45"/>
    <mergeCell ref="D48:H48"/>
    <mergeCell ref="I48:J48"/>
    <mergeCell ref="B46:C46"/>
    <mergeCell ref="D46:H46"/>
    <mergeCell ref="I46:J46"/>
    <mergeCell ref="B47:C47"/>
    <mergeCell ref="D47:H47"/>
    <mergeCell ref="I47:J47"/>
    <mergeCell ref="B48:C48"/>
    <mergeCell ref="H14:H15"/>
    <mergeCell ref="E15:F15"/>
    <mergeCell ref="E16:F16"/>
    <mergeCell ref="H16:H17"/>
    <mergeCell ref="L17:M17"/>
    <mergeCell ref="H18:H19"/>
    <mergeCell ref="L18:M18"/>
    <mergeCell ref="J22:K22"/>
    <mergeCell ref="J23:K23"/>
    <mergeCell ref="J24:K24"/>
    <mergeCell ref="J25:K25"/>
    <mergeCell ref="J26:K26"/>
    <mergeCell ref="J27:K27"/>
    <mergeCell ref="E17:F17"/>
    <mergeCell ref="E19:F19"/>
    <mergeCell ref="E20:F20"/>
    <mergeCell ref="H20:H21"/>
    <mergeCell ref="E21:F21"/>
    <mergeCell ref="E22:F22"/>
    <mergeCell ref="H22:H23"/>
    <mergeCell ref="L23:M23"/>
    <mergeCell ref="L24:M24"/>
    <mergeCell ref="L25:M25"/>
    <mergeCell ref="L26:M26"/>
    <mergeCell ref="L27:M27"/>
    <mergeCell ref="J19:K19"/>
    <mergeCell ref="L19:M19"/>
    <mergeCell ref="J20:K20"/>
    <mergeCell ref="L20:M20"/>
    <mergeCell ref="J21:K21"/>
    <mergeCell ref="L21:M21"/>
    <mergeCell ref="L22:M22"/>
    <mergeCell ref="E23:F23"/>
    <mergeCell ref="E24:F25"/>
    <mergeCell ref="G24:G25"/>
    <mergeCell ref="H24:H25"/>
    <mergeCell ref="E26:F26"/>
    <mergeCell ref="H26:H27"/>
    <mergeCell ref="E27:F27"/>
    <mergeCell ref="L40:M40"/>
    <mergeCell ref="L41:M41"/>
  </mergeCells>
  <printOptions/>
  <pageMargins bottom="0.75" footer="0.0" header="0.0" left="0.7" right="0.7" top="0.75"/>
  <pageSetup fitToHeight="0"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6" width="9.14"/>
  </cols>
  <sheetData>
    <row r="1">
      <c r="B1" s="1"/>
    </row>
    <row r="2" ht="15.0" customHeight="1">
      <c r="A2" s="2"/>
      <c r="B2" s="3"/>
      <c r="C2" s="2"/>
      <c r="D2" s="4" t="str">
        <f>VLOOKUP(I2,Register!B:D,3,FALSE)</f>
        <v>OT070-08CB05 MET BAO</v>
      </c>
      <c r="E2" s="5"/>
      <c r="F2" s="6" t="s">
        <v>0</v>
      </c>
      <c r="G2" s="7"/>
      <c r="H2" s="7"/>
      <c r="I2" s="8" t="s">
        <v>3219</v>
      </c>
      <c r="J2" s="7"/>
      <c r="K2" s="7"/>
      <c r="L2" s="7"/>
      <c r="M2" s="7"/>
      <c r="N2" s="9"/>
    </row>
    <row r="3">
      <c r="A3" s="2"/>
      <c r="B3" s="3"/>
      <c r="C3" s="2"/>
      <c r="D3" s="10" t="str">
        <f>VLOOKUP(D6,'Tech. sheet (2)'!$A:$D,4,0)</f>
        <v>UA0010327</v>
      </c>
      <c r="E3" s="9"/>
      <c r="F3" s="11"/>
      <c r="I3" s="12"/>
      <c r="J3" s="12"/>
      <c r="K3" s="12"/>
      <c r="L3" s="12"/>
      <c r="M3" s="12"/>
      <c r="N3" s="13"/>
      <c r="O3" s="643" t="s">
        <v>3386</v>
      </c>
    </row>
    <row r="4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UA0010325</v>
      </c>
      <c r="G4" s="19"/>
      <c r="H4" s="20"/>
      <c r="I4" s="694"/>
      <c r="J4" s="46"/>
      <c r="K4" s="695"/>
      <c r="L4" s="696"/>
      <c r="M4" s="276"/>
      <c r="N4" s="5"/>
      <c r="O4" s="84"/>
    </row>
    <row r="5" ht="15.0" customHeight="1">
      <c r="A5" s="22" t="s">
        <v>3</v>
      </c>
      <c r="B5" s="7"/>
      <c r="C5" s="9"/>
      <c r="D5" s="23" t="s">
        <v>4</v>
      </c>
      <c r="E5" s="24" t="str">
        <f>VLOOKUP(D2,'Tech. sheet (2)'!A:S,18,FALSE)</f>
        <v>L-922-868-170TH580S2828-BAO-08CB05 MET</v>
      </c>
      <c r="F5" s="25"/>
      <c r="G5" s="25"/>
      <c r="H5" s="26"/>
      <c r="I5" s="27" t="s">
        <v>5</v>
      </c>
      <c r="J5" s="28">
        <v>26807.0</v>
      </c>
      <c r="K5" s="2" t="s">
        <v>6</v>
      </c>
      <c r="L5" s="29">
        <f>J5*120</f>
        <v>3216840</v>
      </c>
      <c r="M5" s="7"/>
      <c r="N5" s="9"/>
      <c r="O5" s="653">
        <f>(L5/90300)/2</f>
        <v>17.81196013</v>
      </c>
    </row>
    <row r="6" ht="36.75" customHeight="1">
      <c r="A6" s="30"/>
      <c r="B6" s="31"/>
      <c r="C6" s="32"/>
      <c r="D6" s="33" t="str">
        <f>VLOOKUP(I2,Register!B:D,3,FALSE)</f>
        <v>OT070-08CB05 MET BAO</v>
      </c>
      <c r="F6" s="34"/>
      <c r="G6" s="35" t="s">
        <v>7</v>
      </c>
      <c r="H6" s="36">
        <f>E24</f>
        <v>903000</v>
      </c>
      <c r="I6" s="19"/>
      <c r="J6" s="37"/>
      <c r="K6" s="38" t="s">
        <v>8</v>
      </c>
      <c r="L6" s="39">
        <f>G24-N6</f>
        <v>15000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4"/>
      <c r="E7" s="45" t="s">
        <v>13</v>
      </c>
      <c r="F7" s="46"/>
      <c r="G7" s="42" t="s">
        <v>14</v>
      </c>
      <c r="H7" s="41" t="s">
        <v>10</v>
      </c>
      <c r="I7" s="42" t="s">
        <v>11</v>
      </c>
      <c r="J7" s="43" t="s">
        <v>12</v>
      </c>
      <c r="K7" s="44"/>
      <c r="L7" s="45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666">
        <v>45593.0</v>
      </c>
      <c r="B8" s="697">
        <v>1.0</v>
      </c>
      <c r="C8" s="698"/>
      <c r="D8" s="80"/>
      <c r="E8" s="699"/>
      <c r="F8" s="7"/>
      <c r="G8" s="673">
        <f t="shared" ref="G8:G24" si="1">(C8*120)-E8</f>
        <v>0</v>
      </c>
      <c r="H8" s="54" t="s">
        <v>2</v>
      </c>
      <c r="I8" s="2">
        <v>1.0</v>
      </c>
      <c r="J8" s="55" t="s">
        <v>2</v>
      </c>
      <c r="K8" s="56"/>
      <c r="L8" s="57" t="s">
        <v>2</v>
      </c>
      <c r="M8" s="50"/>
      <c r="N8" s="58" t="s">
        <v>2</v>
      </c>
    </row>
    <row r="9">
      <c r="A9" s="59"/>
      <c r="B9" s="60">
        <v>2.0</v>
      </c>
      <c r="C9" s="700">
        <f>1488+803</f>
        <v>2291</v>
      </c>
      <c r="D9" s="62"/>
      <c r="E9" s="701">
        <f>268320</f>
        <v>268320</v>
      </c>
      <c r="F9" s="64"/>
      <c r="G9" s="702">
        <f t="shared" si="1"/>
        <v>6600</v>
      </c>
      <c r="H9" s="66"/>
      <c r="I9" s="67">
        <v>2.0</v>
      </c>
      <c r="J9" s="68"/>
      <c r="K9" s="62"/>
      <c r="L9" s="703"/>
      <c r="M9" s="64"/>
      <c r="N9" s="70" t="s">
        <v>2</v>
      </c>
    </row>
    <row r="10" ht="14.25" customHeight="1">
      <c r="A10" s="666">
        <v>45594.0</v>
      </c>
      <c r="B10" s="3">
        <v>1.0</v>
      </c>
      <c r="C10" s="49">
        <v>2399.0</v>
      </c>
      <c r="D10" s="50"/>
      <c r="E10" s="51">
        <f>56760+226610</f>
        <v>283370</v>
      </c>
      <c r="F10" s="52"/>
      <c r="G10" s="53">
        <f t="shared" si="1"/>
        <v>4510</v>
      </c>
      <c r="H10" s="54"/>
      <c r="I10" s="2">
        <v>1.0</v>
      </c>
      <c r="J10" s="55">
        <f>(960+720+56760)/120</f>
        <v>487</v>
      </c>
      <c r="K10" s="56"/>
      <c r="L10" s="704">
        <f>1627+2883</f>
        <v>4510</v>
      </c>
      <c r="M10" s="72"/>
      <c r="N10" s="58" t="s">
        <v>2</v>
      </c>
    </row>
    <row r="11" ht="14.25" customHeight="1">
      <c r="A11" s="59"/>
      <c r="B11" s="60">
        <v>2.0</v>
      </c>
      <c r="C11" s="61">
        <f>1071+1488+401</f>
        <v>2960</v>
      </c>
      <c r="D11" s="62"/>
      <c r="E11" s="63">
        <v>351310.0</v>
      </c>
      <c r="F11" s="64"/>
      <c r="G11" s="65">
        <f t="shared" si="1"/>
        <v>3890</v>
      </c>
      <c r="H11" s="66"/>
      <c r="I11" s="67">
        <v>2.0</v>
      </c>
      <c r="J11" s="68"/>
      <c r="K11" s="62"/>
      <c r="L11" s="69"/>
      <c r="M11" s="64"/>
      <c r="N11" s="70" t="s">
        <v>2</v>
      </c>
    </row>
    <row r="12" ht="14.25" customHeight="1">
      <c r="A12" s="666"/>
      <c r="B12" s="3">
        <v>1.0</v>
      </c>
      <c r="C12" s="49"/>
      <c r="D12" s="50"/>
      <c r="E12" s="51"/>
      <c r="F12" s="52"/>
      <c r="G12" s="53">
        <f t="shared" si="1"/>
        <v>0</v>
      </c>
      <c r="H12" s="54"/>
      <c r="I12" s="2">
        <v>1.0</v>
      </c>
      <c r="J12" s="55"/>
      <c r="K12" s="56"/>
      <c r="L12" s="73"/>
      <c r="M12" s="72"/>
      <c r="N12" s="58" t="s">
        <v>2</v>
      </c>
    </row>
    <row r="13" ht="14.25" customHeight="1">
      <c r="A13" s="59"/>
      <c r="B13" s="60">
        <v>2.0</v>
      </c>
      <c r="C13" s="61"/>
      <c r="D13" s="62"/>
      <c r="E13" s="63"/>
      <c r="F13" s="64"/>
      <c r="G13" s="65">
        <f t="shared" si="1"/>
        <v>0</v>
      </c>
      <c r="H13" s="66"/>
      <c r="I13" s="67">
        <v>2.0</v>
      </c>
      <c r="J13" s="68"/>
      <c r="K13" s="62"/>
      <c r="L13" s="69"/>
      <c r="M13" s="64"/>
      <c r="N13" s="70" t="s">
        <v>2</v>
      </c>
    </row>
    <row r="14" ht="14.25" customHeight="1">
      <c r="A14" s="666"/>
      <c r="B14" s="3">
        <v>1.0</v>
      </c>
      <c r="C14" s="71"/>
      <c r="D14" s="72"/>
      <c r="E14" s="51"/>
      <c r="F14" s="52"/>
      <c r="G14" s="53">
        <f t="shared" si="1"/>
        <v>0</v>
      </c>
      <c r="H14" s="54"/>
      <c r="I14" s="2">
        <v>1.0</v>
      </c>
      <c r="J14" s="55"/>
      <c r="K14" s="56"/>
      <c r="L14" s="73"/>
      <c r="M14" s="72"/>
      <c r="N14" s="58" t="s">
        <v>2</v>
      </c>
    </row>
    <row r="15" ht="14.25" customHeight="1">
      <c r="A15" s="59"/>
      <c r="B15" s="60">
        <v>2.0</v>
      </c>
      <c r="C15" s="61"/>
      <c r="D15" s="62"/>
      <c r="E15" s="63"/>
      <c r="F15" s="64"/>
      <c r="G15" s="65">
        <f t="shared" si="1"/>
        <v>0</v>
      </c>
      <c r="H15" s="66"/>
      <c r="I15" s="67">
        <v>2.0</v>
      </c>
      <c r="J15" s="68"/>
      <c r="K15" s="62"/>
      <c r="L15" s="69"/>
      <c r="M15" s="64"/>
      <c r="N15" s="70" t="s">
        <v>2</v>
      </c>
    </row>
    <row r="16" ht="14.25" customHeight="1">
      <c r="A16" s="666"/>
      <c r="B16" s="3">
        <v>1.0</v>
      </c>
      <c r="C16" s="71"/>
      <c r="D16" s="72"/>
      <c r="E16" s="74"/>
      <c r="F16" s="75"/>
      <c r="G16" s="53">
        <f t="shared" si="1"/>
        <v>0</v>
      </c>
      <c r="H16" s="54"/>
      <c r="I16" s="2">
        <v>1.0</v>
      </c>
      <c r="J16" s="55"/>
      <c r="K16" s="56"/>
      <c r="L16" s="73"/>
      <c r="M16" s="72"/>
      <c r="N16" s="58" t="s">
        <v>2</v>
      </c>
    </row>
    <row r="17" ht="14.25" customHeight="1">
      <c r="A17" s="59"/>
      <c r="B17" s="60">
        <v>2.0</v>
      </c>
      <c r="C17" s="61"/>
      <c r="D17" s="62"/>
      <c r="E17" s="63"/>
      <c r="F17" s="64"/>
      <c r="G17" s="65">
        <f t="shared" si="1"/>
        <v>0</v>
      </c>
      <c r="H17" s="66"/>
      <c r="I17" s="67">
        <v>2.0</v>
      </c>
      <c r="J17" s="68"/>
      <c r="K17" s="62"/>
      <c r="L17" s="69"/>
      <c r="M17" s="64"/>
      <c r="N17" s="70" t="s">
        <v>2</v>
      </c>
    </row>
    <row r="18">
      <c r="A18" s="48"/>
      <c r="B18" s="3">
        <v>1.0</v>
      </c>
      <c r="C18" s="71"/>
      <c r="D18" s="72"/>
      <c r="E18" s="74"/>
      <c r="F18" s="75"/>
      <c r="G18" s="53">
        <f t="shared" si="1"/>
        <v>0</v>
      </c>
      <c r="H18" s="54" t="s">
        <v>2</v>
      </c>
      <c r="I18" s="2">
        <v>1.0</v>
      </c>
      <c r="J18" s="55"/>
      <c r="K18" s="56"/>
      <c r="L18" s="73"/>
      <c r="M18" s="72"/>
      <c r="N18" s="58" t="s">
        <v>2</v>
      </c>
    </row>
    <row r="19" ht="14.25" customHeight="1">
      <c r="A19" s="59"/>
      <c r="B19" s="60">
        <v>2.0</v>
      </c>
      <c r="C19" s="61"/>
      <c r="D19" s="62"/>
      <c r="E19" s="63"/>
      <c r="F19" s="64"/>
      <c r="G19" s="65">
        <f t="shared" si="1"/>
        <v>0</v>
      </c>
      <c r="H19" s="66"/>
      <c r="I19" s="67">
        <v>2.0</v>
      </c>
      <c r="J19" s="68"/>
      <c r="K19" s="62"/>
      <c r="L19" s="69"/>
      <c r="M19" s="64"/>
      <c r="N19" s="70" t="s">
        <v>2</v>
      </c>
    </row>
    <row r="20">
      <c r="A20" s="48"/>
      <c r="B20" s="3">
        <v>1.0</v>
      </c>
      <c r="C20" s="71"/>
      <c r="D20" s="72"/>
      <c r="E20" s="74"/>
      <c r="F20" s="75"/>
      <c r="G20" s="53">
        <f t="shared" si="1"/>
        <v>0</v>
      </c>
      <c r="H20" s="54" t="s">
        <v>2</v>
      </c>
      <c r="I20" s="2">
        <v>1.0</v>
      </c>
      <c r="J20" s="55"/>
      <c r="K20" s="56"/>
      <c r="L20" s="73"/>
      <c r="M20" s="72"/>
      <c r="N20" s="58" t="s">
        <v>2</v>
      </c>
    </row>
    <row r="21" ht="14.25" customHeight="1">
      <c r="A21" s="59"/>
      <c r="B21" s="60">
        <v>2.0</v>
      </c>
      <c r="C21" s="61"/>
      <c r="D21" s="62"/>
      <c r="E21" s="63"/>
      <c r="F21" s="64"/>
      <c r="G21" s="65">
        <f t="shared" si="1"/>
        <v>0</v>
      </c>
      <c r="H21" s="66"/>
      <c r="I21" s="67">
        <v>2.0</v>
      </c>
      <c r="J21" s="68" t="s">
        <v>2</v>
      </c>
      <c r="K21" s="62"/>
      <c r="L21" s="69" t="s">
        <v>2</v>
      </c>
      <c r="M21" s="64"/>
      <c r="N21" s="70" t="s">
        <v>2</v>
      </c>
    </row>
    <row r="22" ht="14.25" customHeight="1">
      <c r="A22" s="48"/>
      <c r="B22" s="3">
        <v>1.0</v>
      </c>
      <c r="C22" s="71"/>
      <c r="D22" s="72"/>
      <c r="E22" s="74"/>
      <c r="F22" s="75"/>
      <c r="G22" s="53">
        <f t="shared" si="1"/>
        <v>0</v>
      </c>
      <c r="H22" s="54" t="s">
        <v>2</v>
      </c>
      <c r="I22" s="2">
        <v>1.0</v>
      </c>
      <c r="J22" s="55"/>
      <c r="K22" s="56"/>
      <c r="L22" s="73"/>
      <c r="M22" s="72"/>
      <c r="N22" s="58" t="s">
        <v>2</v>
      </c>
    </row>
    <row r="23" ht="14.25" customHeight="1">
      <c r="A23" s="59"/>
      <c r="B23" s="60">
        <v>2.0</v>
      </c>
      <c r="C23" s="76"/>
      <c r="D23" s="62"/>
      <c r="E23" s="77"/>
      <c r="F23" s="64"/>
      <c r="G23" s="65">
        <f t="shared" si="1"/>
        <v>0</v>
      </c>
      <c r="H23" s="66"/>
      <c r="I23" s="67">
        <v>2.0</v>
      </c>
      <c r="J23" s="68"/>
      <c r="K23" s="62"/>
      <c r="L23" s="68"/>
      <c r="M23" s="62"/>
      <c r="N23" s="70" t="s">
        <v>2</v>
      </c>
    </row>
    <row r="24" ht="15.75" customHeight="1">
      <c r="A24" s="78" t="s">
        <v>15</v>
      </c>
      <c r="B24" s="3" t="s">
        <v>2</v>
      </c>
      <c r="C24" s="79">
        <f>SUM(C8:C23)</f>
        <v>7650</v>
      </c>
      <c r="D24" s="80"/>
      <c r="E24" s="79">
        <f>SUM(E8:E23)</f>
        <v>903000</v>
      </c>
      <c r="F24" s="9"/>
      <c r="G24" s="81">
        <f t="shared" si="1"/>
        <v>15000</v>
      </c>
      <c r="H24" s="82">
        <f>J5-C24</f>
        <v>19157</v>
      </c>
      <c r="I24" s="2" t="s">
        <v>2</v>
      </c>
      <c r="J24" s="55"/>
      <c r="K24" s="56"/>
      <c r="L24" s="704"/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85"/>
      <c r="I25" s="67" t="s">
        <v>2</v>
      </c>
      <c r="J25" s="68" t="s">
        <v>2</v>
      </c>
      <c r="K25" s="62"/>
      <c r="L25" s="69" t="s">
        <v>2</v>
      </c>
      <c r="M25" s="64"/>
      <c r="N25" s="70" t="s">
        <v>2</v>
      </c>
    </row>
    <row r="26" ht="15.75" customHeight="1">
      <c r="A26" s="86" t="s">
        <v>16</v>
      </c>
      <c r="B26" s="87" t="s">
        <v>17</v>
      </c>
      <c r="C26" s="88" t="s">
        <v>2</v>
      </c>
      <c r="D26" s="72"/>
      <c r="E26" s="89">
        <f>E24/90300</f>
        <v>10</v>
      </c>
      <c r="F26" s="90"/>
      <c r="G26" s="91"/>
      <c r="H26" s="27"/>
      <c r="I26" s="2" t="s">
        <v>2</v>
      </c>
      <c r="J26" s="55" t="s">
        <v>2</v>
      </c>
      <c r="K26" s="56"/>
      <c r="L26" s="73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" t="s">
        <v>2</v>
      </c>
      <c r="D27" s="62"/>
      <c r="E27" s="69" t="s">
        <v>2</v>
      </c>
      <c r="F27" s="64"/>
      <c r="G27" s="92" t="s">
        <v>2</v>
      </c>
      <c r="H27" s="66"/>
      <c r="I27" s="67" t="s">
        <v>2</v>
      </c>
      <c r="J27" s="68" t="s">
        <v>2</v>
      </c>
      <c r="K27" s="62"/>
      <c r="L27" s="69" t="s">
        <v>2</v>
      </c>
      <c r="M27" s="64"/>
      <c r="N27" s="70" t="s">
        <v>2</v>
      </c>
    </row>
    <row r="28" ht="15.75" customHeight="1">
      <c r="A28" s="14" t="s">
        <v>2</v>
      </c>
      <c r="B28" s="93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14"/>
      <c r="B29" s="93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</row>
    <row r="30" ht="15.75" customHeight="1">
      <c r="A30" s="14"/>
      <c r="B30" s="9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</row>
    <row r="31" ht="15.75" customHeight="1">
      <c r="A31" s="14"/>
      <c r="B31" s="9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</row>
    <row r="32" ht="15.75" customHeight="1">
      <c r="A32" s="14"/>
      <c r="B32" s="9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</row>
    <row r="33" ht="15.75" customHeight="1">
      <c r="A33" s="14"/>
      <c r="B33" s="9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</row>
    <row r="34" ht="15.75" customHeight="1">
      <c r="A34" s="14"/>
      <c r="B34" s="93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</row>
    <row r="35" ht="15.75" customHeight="1">
      <c r="A35" s="94"/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6"/>
      <c r="M35" s="14"/>
      <c r="N35" s="14"/>
    </row>
    <row r="36" ht="15.75" customHeight="1">
      <c r="A36" s="97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98"/>
    </row>
    <row r="37" ht="15.75" customHeight="1">
      <c r="A37" s="99" t="s">
        <v>19</v>
      </c>
      <c r="B37" s="72"/>
      <c r="C37" s="100" t="s">
        <v>20</v>
      </c>
      <c r="D37" s="75"/>
      <c r="E37" s="75"/>
      <c r="F37" s="75"/>
      <c r="G37" s="72"/>
      <c r="H37" s="100" t="s">
        <v>21</v>
      </c>
      <c r="I37" s="72"/>
      <c r="J37" s="101" t="s">
        <v>22</v>
      </c>
      <c r="K37" s="100" t="s">
        <v>23</v>
      </c>
      <c r="L37" s="102"/>
    </row>
    <row r="38" ht="15.75" customHeight="1">
      <c r="A38" s="103" t="s">
        <v>24</v>
      </c>
      <c r="B38" s="104"/>
      <c r="C38" s="105" t="s">
        <v>25</v>
      </c>
      <c r="D38" s="106"/>
      <c r="E38" s="106"/>
      <c r="F38" s="106"/>
      <c r="G38" s="104"/>
      <c r="H38" s="107">
        <v>0.012</v>
      </c>
      <c r="I38" s="104"/>
      <c r="J38" s="108" t="s">
        <v>26</v>
      </c>
      <c r="K38" s="109">
        <f>(L5*H38)/1000</f>
        <v>38.60208</v>
      </c>
      <c r="L38" s="110"/>
    </row>
    <row r="39" ht="15.75" customHeight="1">
      <c r="A39" s="103" t="s">
        <v>27</v>
      </c>
      <c r="B39" s="104"/>
      <c r="C39" s="105" t="s">
        <v>28</v>
      </c>
      <c r="D39" s="106"/>
      <c r="E39" s="106"/>
      <c r="F39" s="106"/>
      <c r="G39" s="104"/>
      <c r="H39" s="107">
        <v>0.012</v>
      </c>
      <c r="I39" s="104"/>
      <c r="J39" s="108" t="s">
        <v>26</v>
      </c>
      <c r="K39" s="109">
        <f>(L5*H39)/1000</f>
        <v>38.60208</v>
      </c>
      <c r="L39" s="110"/>
    </row>
    <row r="40" ht="15.75" customHeight="1">
      <c r="A40" s="103" t="s">
        <v>29</v>
      </c>
      <c r="B40" s="104"/>
      <c r="C40" s="105" t="s">
        <v>30</v>
      </c>
      <c r="D40" s="106"/>
      <c r="E40" s="106"/>
      <c r="F40" s="106"/>
      <c r="G40" s="104"/>
      <c r="H40" s="107">
        <v>0.012</v>
      </c>
      <c r="I40" s="104"/>
      <c r="J40" s="108" t="s">
        <v>26</v>
      </c>
      <c r="K40" s="109">
        <f>(L5*H40)/1000</f>
        <v>38.60208</v>
      </c>
      <c r="L40" s="110"/>
      <c r="O40" s="111"/>
    </row>
    <row r="41" ht="15.75" customHeight="1">
      <c r="A41" s="103" t="s">
        <v>31</v>
      </c>
      <c r="B41" s="104"/>
      <c r="C41" s="105" t="s">
        <v>32</v>
      </c>
      <c r="D41" s="106"/>
      <c r="E41" s="106"/>
      <c r="F41" s="106"/>
      <c r="G41" s="104"/>
      <c r="H41" s="107">
        <v>0.8</v>
      </c>
      <c r="I41" s="104"/>
      <c r="J41" s="108" t="s">
        <v>33</v>
      </c>
      <c r="K41" s="112">
        <f>(L5*H41)/1000</f>
        <v>2573.472</v>
      </c>
      <c r="L41" s="110"/>
    </row>
    <row r="42" ht="15.75" customHeight="1">
      <c r="A42" s="103" t="s">
        <v>34</v>
      </c>
      <c r="B42" s="104"/>
      <c r="C42" s="105" t="s">
        <v>35</v>
      </c>
      <c r="D42" s="106"/>
      <c r="E42" s="106"/>
      <c r="F42" s="106"/>
      <c r="G42" s="104"/>
      <c r="H42" s="107">
        <v>0.421</v>
      </c>
      <c r="I42" s="104"/>
      <c r="J42" s="108" t="s">
        <v>33</v>
      </c>
      <c r="K42" s="112">
        <f>(L5*H42)/1000</f>
        <v>1354.28964</v>
      </c>
      <c r="L42" s="110"/>
    </row>
    <row r="43" ht="15.75" customHeight="1">
      <c r="A43" s="103" t="s">
        <v>36</v>
      </c>
      <c r="B43" s="104"/>
      <c r="C43" s="105" t="s">
        <v>37</v>
      </c>
      <c r="D43" s="106"/>
      <c r="E43" s="106"/>
      <c r="F43" s="106"/>
      <c r="G43" s="104"/>
      <c r="H43" s="107">
        <v>0.05</v>
      </c>
      <c r="I43" s="104"/>
      <c r="J43" s="108" t="s">
        <v>38</v>
      </c>
      <c r="K43" s="112">
        <f>(L5*H43)/1000</f>
        <v>160.842</v>
      </c>
      <c r="L43" s="110"/>
    </row>
    <row r="44" ht="15.75" customHeight="1">
      <c r="A44" s="103" t="s">
        <v>39</v>
      </c>
      <c r="B44" s="104"/>
      <c r="C44" s="105" t="s">
        <v>40</v>
      </c>
      <c r="D44" s="106"/>
      <c r="E44" s="106"/>
      <c r="F44" s="106"/>
      <c r="G44" s="104"/>
      <c r="H44" s="107">
        <v>0.113</v>
      </c>
      <c r="I44" s="104"/>
      <c r="J44" s="108" t="s">
        <v>33</v>
      </c>
      <c r="K44" s="112">
        <f>(L5*H44)/1000</f>
        <v>363.50292</v>
      </c>
      <c r="L44" s="110"/>
    </row>
    <row r="45" ht="15.75" customHeight="1">
      <c r="A45" s="113" t="s">
        <v>41</v>
      </c>
      <c r="B45" s="62"/>
      <c r="C45" s="114" t="s">
        <v>42</v>
      </c>
      <c r="D45" s="115"/>
      <c r="E45" s="115"/>
      <c r="F45" s="115"/>
      <c r="G45" s="62"/>
      <c r="H45" s="116">
        <v>0.012</v>
      </c>
      <c r="I45" s="62"/>
      <c r="J45" s="117" t="s">
        <v>26</v>
      </c>
      <c r="K45" s="118">
        <f>((L5*H45)/1000)+1</f>
        <v>39.60208</v>
      </c>
      <c r="L45" s="119"/>
    </row>
    <row r="46" ht="15.75" customHeight="1">
      <c r="A46" s="113" t="s">
        <v>43</v>
      </c>
      <c r="B46" s="62"/>
      <c r="C46" s="114" t="s">
        <v>44</v>
      </c>
      <c r="D46" s="115"/>
      <c r="E46" s="115"/>
      <c r="F46" s="115"/>
      <c r="G46" s="62"/>
      <c r="H46" s="116">
        <v>0.08</v>
      </c>
      <c r="I46" s="62"/>
      <c r="J46" s="117" t="s">
        <v>38</v>
      </c>
      <c r="K46" s="120">
        <f>(L5*H46)/1000</f>
        <v>257.3472</v>
      </c>
      <c r="L46" s="119"/>
    </row>
    <row r="47" ht="15.75" customHeight="1">
      <c r="B47" s="1"/>
    </row>
    <row r="48" ht="15.75" customHeight="1">
      <c r="B48" s="1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57">
    <mergeCell ref="J10:K10"/>
    <mergeCell ref="L10:M10"/>
    <mergeCell ref="J11:K11"/>
    <mergeCell ref="L11:M11"/>
    <mergeCell ref="J12:K12"/>
    <mergeCell ref="L12:M12"/>
    <mergeCell ref="L13:M13"/>
    <mergeCell ref="J13:K13"/>
    <mergeCell ref="J14:K14"/>
    <mergeCell ref="J15:K15"/>
    <mergeCell ref="J16:K16"/>
    <mergeCell ref="L16:M16"/>
    <mergeCell ref="J17:K17"/>
    <mergeCell ref="L17:M17"/>
    <mergeCell ref="J21:K21"/>
    <mergeCell ref="J22:K22"/>
    <mergeCell ref="J23:K23"/>
    <mergeCell ref="J24:K24"/>
    <mergeCell ref="J25:K25"/>
    <mergeCell ref="J26:K26"/>
    <mergeCell ref="J27:K27"/>
    <mergeCell ref="L22:M22"/>
    <mergeCell ref="L23:M23"/>
    <mergeCell ref="L24:M24"/>
    <mergeCell ref="L25:M25"/>
    <mergeCell ref="L26:M26"/>
    <mergeCell ref="L27:M27"/>
    <mergeCell ref="J18:K18"/>
    <mergeCell ref="L18:M18"/>
    <mergeCell ref="J19:K19"/>
    <mergeCell ref="L19:M19"/>
    <mergeCell ref="J20:K20"/>
    <mergeCell ref="L20:M20"/>
    <mergeCell ref="L21:M21"/>
    <mergeCell ref="L4:N4"/>
    <mergeCell ref="L5:N5"/>
    <mergeCell ref="D2:E2"/>
    <mergeCell ref="F2:H3"/>
    <mergeCell ref="I2:N3"/>
    <mergeCell ref="O3:O4"/>
    <mergeCell ref="F4:H4"/>
    <mergeCell ref="I4:J4"/>
    <mergeCell ref="E5:H5"/>
    <mergeCell ref="A8:A9"/>
    <mergeCell ref="A10:A11"/>
    <mergeCell ref="H8:H9"/>
    <mergeCell ref="H10:H11"/>
    <mergeCell ref="H6:J6"/>
    <mergeCell ref="J7:K7"/>
    <mergeCell ref="L7:M7"/>
    <mergeCell ref="J8:K8"/>
    <mergeCell ref="L8:M8"/>
    <mergeCell ref="J9:K9"/>
    <mergeCell ref="L9:M9"/>
    <mergeCell ref="E10:F10"/>
    <mergeCell ref="E11:F11"/>
    <mergeCell ref="L14:M14"/>
    <mergeCell ref="L15:M15"/>
    <mergeCell ref="C22:D22"/>
    <mergeCell ref="E22:F22"/>
    <mergeCell ref="C23:D23"/>
    <mergeCell ref="E23:F23"/>
    <mergeCell ref="C24:D25"/>
    <mergeCell ref="E24:F25"/>
    <mergeCell ref="G24:G25"/>
    <mergeCell ref="C26:D26"/>
    <mergeCell ref="E26:F26"/>
    <mergeCell ref="A35:L36"/>
    <mergeCell ref="A37:B37"/>
    <mergeCell ref="C37:G37"/>
    <mergeCell ref="H37:I37"/>
    <mergeCell ref="K37:L37"/>
    <mergeCell ref="A38:B38"/>
    <mergeCell ref="C38:G38"/>
    <mergeCell ref="H38:I38"/>
    <mergeCell ref="K38:L38"/>
    <mergeCell ref="C39:G39"/>
    <mergeCell ref="H39:I39"/>
    <mergeCell ref="K39:L39"/>
    <mergeCell ref="K40:L40"/>
    <mergeCell ref="K41:L41"/>
    <mergeCell ref="K42:L42"/>
    <mergeCell ref="K43:L43"/>
    <mergeCell ref="K44:L44"/>
    <mergeCell ref="K45:L45"/>
    <mergeCell ref="K46:L46"/>
    <mergeCell ref="A39:B39"/>
    <mergeCell ref="A40:B40"/>
    <mergeCell ref="C40:G40"/>
    <mergeCell ref="H40:I40"/>
    <mergeCell ref="A41:B41"/>
    <mergeCell ref="C41:G41"/>
    <mergeCell ref="H41:I41"/>
    <mergeCell ref="C44:G44"/>
    <mergeCell ref="H44:I44"/>
    <mergeCell ref="A45:B45"/>
    <mergeCell ref="C45:G45"/>
    <mergeCell ref="H45:I45"/>
    <mergeCell ref="A46:B46"/>
    <mergeCell ref="C46:G46"/>
    <mergeCell ref="H46:I46"/>
    <mergeCell ref="A42:B42"/>
    <mergeCell ref="C42:G42"/>
    <mergeCell ref="H42:I42"/>
    <mergeCell ref="A43:B43"/>
    <mergeCell ref="C43:G43"/>
    <mergeCell ref="H43:I43"/>
    <mergeCell ref="A44:B44"/>
    <mergeCell ref="D3:E4"/>
    <mergeCell ref="A5:C6"/>
    <mergeCell ref="D6:F6"/>
    <mergeCell ref="C7:D7"/>
    <mergeCell ref="E7:F7"/>
    <mergeCell ref="E8:F8"/>
    <mergeCell ref="E9:F9"/>
    <mergeCell ref="C8:D8"/>
    <mergeCell ref="C9:D9"/>
    <mergeCell ref="C10:D10"/>
    <mergeCell ref="C11:D11"/>
    <mergeCell ref="A12:A13"/>
    <mergeCell ref="E12:F12"/>
    <mergeCell ref="H12:H13"/>
    <mergeCell ref="A16:A17"/>
    <mergeCell ref="A18:A19"/>
    <mergeCell ref="A20:A21"/>
    <mergeCell ref="A22:A23"/>
    <mergeCell ref="A24:A25"/>
    <mergeCell ref="A26:A27"/>
    <mergeCell ref="H16:H17"/>
    <mergeCell ref="H18:H19"/>
    <mergeCell ref="H20:H21"/>
    <mergeCell ref="H22:H23"/>
    <mergeCell ref="H24:H25"/>
    <mergeCell ref="H26:H27"/>
    <mergeCell ref="E13:F13"/>
    <mergeCell ref="E14:F14"/>
    <mergeCell ref="H14:H15"/>
    <mergeCell ref="E15:F15"/>
    <mergeCell ref="E16:F16"/>
    <mergeCell ref="E17:F17"/>
    <mergeCell ref="E18:F18"/>
    <mergeCell ref="C12:D12"/>
    <mergeCell ref="C13:D13"/>
    <mergeCell ref="A14:A15"/>
    <mergeCell ref="C14:D14"/>
    <mergeCell ref="C15:D15"/>
    <mergeCell ref="C16:D16"/>
    <mergeCell ref="C17:D17"/>
    <mergeCell ref="C27:D27"/>
    <mergeCell ref="E27:F27"/>
    <mergeCell ref="C18:D18"/>
    <mergeCell ref="C19:D19"/>
    <mergeCell ref="E19:F19"/>
    <mergeCell ref="C20:D20"/>
    <mergeCell ref="E20:F20"/>
    <mergeCell ref="C21:D21"/>
    <mergeCell ref="E21:F21"/>
  </mergeCells>
  <printOptions/>
  <pageMargins bottom="0.75" footer="0.0" header="0.0" left="0.7" right="0.7" top="0.75"/>
  <pageSetup fitToHeight="0"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C0C0C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7" width="9.14"/>
    <col customWidth="1" min="8" max="8" width="10.14"/>
    <col customWidth="1" min="9" max="26" width="9.14"/>
  </cols>
  <sheetData>
    <row r="1">
      <c r="B1" s="1"/>
    </row>
    <row r="2" ht="15.0" customHeight="1">
      <c r="A2" s="2"/>
      <c r="B2" s="3"/>
      <c r="C2" s="2"/>
      <c r="D2" s="4" t="str">
        <f>VLOOKUP(I2,Register!B:D,3,FALSE)</f>
        <v>OT080-A07B05</v>
      </c>
      <c r="E2" s="5"/>
      <c r="F2" s="6" t="s">
        <v>0</v>
      </c>
      <c r="G2" s="7"/>
      <c r="H2" s="7"/>
      <c r="I2" s="8" t="s">
        <v>1269</v>
      </c>
      <c r="J2" s="7"/>
      <c r="K2" s="7"/>
      <c r="L2" s="7"/>
      <c r="M2" s="7"/>
      <c r="N2" s="9"/>
    </row>
    <row r="3">
      <c r="A3" s="2"/>
      <c r="B3" s="3"/>
      <c r="C3" s="2"/>
      <c r="D3" s="10" t="str">
        <f>VLOOKUP(D6,'Tech. sheet (2)'!$A:$D,4,0)</f>
        <v>UA0004390</v>
      </c>
      <c r="E3" s="9"/>
      <c r="F3" s="11"/>
      <c r="I3" s="12"/>
      <c r="J3" s="12"/>
      <c r="K3" s="12"/>
      <c r="L3" s="12"/>
      <c r="M3" s="12"/>
      <c r="N3" s="13"/>
    </row>
    <row r="4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UA0004391</v>
      </c>
      <c r="G4" s="19"/>
      <c r="H4" s="20"/>
      <c r="I4" s="21"/>
      <c r="J4" s="21"/>
      <c r="K4" s="21"/>
      <c r="L4" s="21"/>
      <c r="M4" s="21"/>
      <c r="N4" s="21"/>
    </row>
    <row r="5" ht="15.0" customHeight="1">
      <c r="A5" s="22" t="s">
        <v>3</v>
      </c>
      <c r="B5" s="7"/>
      <c r="C5" s="9"/>
      <c r="D5" s="23" t="s">
        <v>4</v>
      </c>
      <c r="E5" s="692" t="str">
        <f>VLOOKUP(D2,'Tech. sheet (2)'!A:S,18,FALSE)</f>
        <v>L-869-881-180TH620F5628-HBI-A07B05</v>
      </c>
      <c r="F5" s="25"/>
      <c r="G5" s="25"/>
      <c r="H5" s="26"/>
      <c r="I5" s="27" t="s">
        <v>5</v>
      </c>
      <c r="J5" s="28">
        <f>1880+1696+1694+1684+1696+1675+304+1654+1695+1693+1692+1692+1690</f>
        <v>20745</v>
      </c>
      <c r="K5" s="2" t="s">
        <v>6</v>
      </c>
      <c r="L5" s="29">
        <f>J5*90</f>
        <v>1867050</v>
      </c>
      <c r="M5" s="7"/>
      <c r="N5" s="9"/>
    </row>
    <row r="6" ht="36.75" customHeight="1">
      <c r="A6" s="30"/>
      <c r="B6" s="31"/>
      <c r="C6" s="32"/>
      <c r="D6" s="33" t="str">
        <f>VLOOKUP(I2,Register!B:D,3,FALSE)</f>
        <v>OT080-A07B05</v>
      </c>
      <c r="F6" s="34"/>
      <c r="G6" s="35" t="s">
        <v>7</v>
      </c>
      <c r="H6" s="36">
        <f>E24</f>
        <v>0</v>
      </c>
      <c r="I6" s="19"/>
      <c r="J6" s="37"/>
      <c r="K6" s="38" t="s">
        <v>8</v>
      </c>
      <c r="L6" s="39">
        <f>G24-N6</f>
        <v>0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4"/>
      <c r="E7" s="45" t="s">
        <v>13</v>
      </c>
      <c r="F7" s="46"/>
      <c r="G7" s="42" t="s">
        <v>14</v>
      </c>
      <c r="H7" s="41" t="s">
        <v>10</v>
      </c>
      <c r="I7" s="42" t="s">
        <v>11</v>
      </c>
      <c r="J7" s="43" t="s">
        <v>12</v>
      </c>
      <c r="K7" s="44"/>
      <c r="L7" s="45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8">
        <v>44719.0</v>
      </c>
      <c r="B8" s="3">
        <v>1.0</v>
      </c>
      <c r="C8" s="49"/>
      <c r="D8" s="50"/>
      <c r="E8" s="51"/>
      <c r="F8" s="52"/>
      <c r="G8" s="53"/>
      <c r="H8" s="48"/>
      <c r="I8" s="2"/>
      <c r="J8" s="71"/>
      <c r="K8" s="72"/>
      <c r="L8" s="74"/>
      <c r="M8" s="75"/>
      <c r="N8" s="53">
        <f t="shared" ref="N8:N23" si="1">(J8*90)-L8</f>
        <v>0</v>
      </c>
    </row>
    <row r="9">
      <c r="A9" s="59"/>
      <c r="B9" s="60">
        <v>2.0</v>
      </c>
      <c r="C9" s="61"/>
      <c r="D9" s="62"/>
      <c r="E9" s="63"/>
      <c r="F9" s="64"/>
      <c r="G9" s="65"/>
      <c r="H9" s="59"/>
      <c r="I9" s="67"/>
      <c r="J9" s="76"/>
      <c r="K9" s="62"/>
      <c r="L9" s="77"/>
      <c r="M9" s="64"/>
      <c r="N9" s="65">
        <f t="shared" si="1"/>
        <v>0</v>
      </c>
    </row>
    <row r="10">
      <c r="A10" s="48">
        <v>44721.0</v>
      </c>
      <c r="B10" s="3">
        <v>1.0</v>
      </c>
      <c r="C10" s="49"/>
      <c r="D10" s="50"/>
      <c r="E10" s="51"/>
      <c r="F10" s="52"/>
      <c r="G10" s="53"/>
      <c r="H10" s="48"/>
      <c r="I10" s="2"/>
      <c r="J10" s="71"/>
      <c r="K10" s="72"/>
      <c r="L10" s="74"/>
      <c r="M10" s="75"/>
      <c r="N10" s="53">
        <f t="shared" si="1"/>
        <v>0</v>
      </c>
    </row>
    <row r="11">
      <c r="A11" s="59"/>
      <c r="B11" s="60">
        <v>2.0</v>
      </c>
      <c r="C11" s="61"/>
      <c r="D11" s="62"/>
      <c r="E11" s="63"/>
      <c r="F11" s="64"/>
      <c r="G11" s="65"/>
      <c r="H11" s="59"/>
      <c r="I11" s="67"/>
      <c r="J11" s="76"/>
      <c r="K11" s="62"/>
      <c r="L11" s="77"/>
      <c r="M11" s="64"/>
      <c r="N11" s="65">
        <f t="shared" si="1"/>
        <v>0</v>
      </c>
    </row>
    <row r="12">
      <c r="A12" s="48">
        <v>44722.0</v>
      </c>
      <c r="B12" s="3">
        <v>1.0</v>
      </c>
      <c r="C12" s="71"/>
      <c r="D12" s="72"/>
      <c r="E12" s="51"/>
      <c r="F12" s="52"/>
      <c r="G12" s="53"/>
      <c r="H12" s="48"/>
      <c r="I12" s="2"/>
      <c r="J12" s="679"/>
      <c r="K12" s="72"/>
      <c r="L12" s="705"/>
      <c r="M12" s="90"/>
      <c r="N12" s="678">
        <f t="shared" si="1"/>
        <v>0</v>
      </c>
    </row>
    <row r="13">
      <c r="A13" s="59"/>
      <c r="B13" s="60">
        <v>2.0</v>
      </c>
      <c r="C13" s="61"/>
      <c r="D13" s="62"/>
      <c r="E13" s="63"/>
      <c r="F13" s="64"/>
      <c r="G13" s="65"/>
      <c r="H13" s="59"/>
      <c r="I13" s="67"/>
      <c r="J13" s="76"/>
      <c r="K13" s="62"/>
      <c r="L13" s="77"/>
      <c r="M13" s="64"/>
      <c r="N13" s="65">
        <f t="shared" si="1"/>
        <v>0</v>
      </c>
    </row>
    <row r="14">
      <c r="A14" s="48">
        <v>44723.0</v>
      </c>
      <c r="B14" s="3">
        <v>1.0</v>
      </c>
      <c r="C14" s="71"/>
      <c r="D14" s="72"/>
      <c r="E14" s="51"/>
      <c r="F14" s="52"/>
      <c r="G14" s="53"/>
      <c r="H14" s="48"/>
      <c r="I14" s="2"/>
      <c r="J14" s="71"/>
      <c r="K14" s="72"/>
      <c r="L14" s="74"/>
      <c r="M14" s="75"/>
      <c r="N14" s="53">
        <f t="shared" si="1"/>
        <v>0</v>
      </c>
    </row>
    <row r="15">
      <c r="A15" s="59"/>
      <c r="B15" s="60">
        <v>2.0</v>
      </c>
      <c r="C15" s="61"/>
      <c r="D15" s="62"/>
      <c r="E15" s="63"/>
      <c r="F15" s="64"/>
      <c r="G15" s="65"/>
      <c r="H15" s="59"/>
      <c r="I15" s="67"/>
      <c r="J15" s="76"/>
      <c r="K15" s="62"/>
      <c r="L15" s="77"/>
      <c r="M15" s="64"/>
      <c r="N15" s="65">
        <f t="shared" si="1"/>
        <v>0</v>
      </c>
    </row>
    <row r="16">
      <c r="A16" s="48">
        <v>44724.0</v>
      </c>
      <c r="B16" s="3">
        <v>1.0</v>
      </c>
      <c r="C16" s="71"/>
      <c r="D16" s="72"/>
      <c r="E16" s="74"/>
      <c r="F16" s="75"/>
      <c r="G16" s="53"/>
      <c r="H16" s="48"/>
      <c r="I16" s="2"/>
      <c r="J16" s="71"/>
      <c r="K16" s="72"/>
      <c r="L16" s="74"/>
      <c r="M16" s="75"/>
      <c r="N16" s="53">
        <f t="shared" si="1"/>
        <v>0</v>
      </c>
    </row>
    <row r="17">
      <c r="A17" s="59"/>
      <c r="B17" s="60">
        <v>2.0</v>
      </c>
      <c r="C17" s="61"/>
      <c r="D17" s="62"/>
      <c r="E17" s="63"/>
      <c r="F17" s="64"/>
      <c r="G17" s="65"/>
      <c r="H17" s="59"/>
      <c r="I17" s="67"/>
      <c r="J17" s="76"/>
      <c r="K17" s="62"/>
      <c r="L17" s="77"/>
      <c r="M17" s="64"/>
      <c r="N17" s="65">
        <f t="shared" si="1"/>
        <v>0</v>
      </c>
    </row>
    <row r="18">
      <c r="A18" s="48">
        <v>44727.0</v>
      </c>
      <c r="B18" s="3">
        <v>1.0</v>
      </c>
      <c r="C18" s="71"/>
      <c r="D18" s="72"/>
      <c r="E18" s="74"/>
      <c r="F18" s="75"/>
      <c r="G18" s="53"/>
      <c r="H18" s="48"/>
      <c r="I18" s="2"/>
      <c r="J18" s="71"/>
      <c r="K18" s="72"/>
      <c r="L18" s="74"/>
      <c r="M18" s="75"/>
      <c r="N18" s="53">
        <f t="shared" si="1"/>
        <v>0</v>
      </c>
    </row>
    <row r="19">
      <c r="A19" s="59"/>
      <c r="B19" s="60">
        <v>2.0</v>
      </c>
      <c r="C19" s="61"/>
      <c r="D19" s="62"/>
      <c r="E19" s="63"/>
      <c r="F19" s="64"/>
      <c r="G19" s="65"/>
      <c r="H19" s="59"/>
      <c r="I19" s="67"/>
      <c r="J19" s="76"/>
      <c r="K19" s="62"/>
      <c r="L19" s="77"/>
      <c r="M19" s="64"/>
      <c r="N19" s="65">
        <f t="shared" si="1"/>
        <v>0</v>
      </c>
    </row>
    <row r="20">
      <c r="A20" s="48">
        <v>44729.0</v>
      </c>
      <c r="B20" s="3">
        <v>1.0</v>
      </c>
      <c r="C20" s="71"/>
      <c r="D20" s="72"/>
      <c r="E20" s="74"/>
      <c r="F20" s="75"/>
      <c r="G20" s="53"/>
      <c r="H20" s="48"/>
      <c r="I20" s="2"/>
      <c r="J20" s="71"/>
      <c r="K20" s="72"/>
      <c r="L20" s="74"/>
      <c r="M20" s="75"/>
      <c r="N20" s="53">
        <f t="shared" si="1"/>
        <v>0</v>
      </c>
    </row>
    <row r="21" ht="15.75" customHeight="1">
      <c r="A21" s="59"/>
      <c r="B21" s="60">
        <v>2.0</v>
      </c>
      <c r="C21" s="61"/>
      <c r="D21" s="62"/>
      <c r="E21" s="63"/>
      <c r="F21" s="64"/>
      <c r="G21" s="65"/>
      <c r="H21" s="59"/>
      <c r="I21" s="67"/>
      <c r="J21" s="76"/>
      <c r="K21" s="62"/>
      <c r="L21" s="77"/>
      <c r="M21" s="64"/>
      <c r="N21" s="65">
        <f t="shared" si="1"/>
        <v>0</v>
      </c>
    </row>
    <row r="22" ht="15.75" customHeight="1">
      <c r="A22" s="48">
        <v>44730.0</v>
      </c>
      <c r="B22" s="3">
        <v>1.0</v>
      </c>
      <c r="C22" s="71"/>
      <c r="D22" s="72"/>
      <c r="E22" s="74"/>
      <c r="F22" s="75"/>
      <c r="G22" s="53"/>
      <c r="H22" s="48"/>
      <c r="I22" s="2"/>
      <c r="J22" s="71"/>
      <c r="K22" s="72"/>
      <c r="L22" s="74"/>
      <c r="M22" s="75"/>
      <c r="N22" s="53">
        <f t="shared" si="1"/>
        <v>0</v>
      </c>
    </row>
    <row r="23" ht="15.75" customHeight="1">
      <c r="A23" s="59"/>
      <c r="B23" s="60">
        <v>2.0</v>
      </c>
      <c r="C23" s="76"/>
      <c r="D23" s="62"/>
      <c r="E23" s="77"/>
      <c r="F23" s="64"/>
      <c r="G23" s="65"/>
      <c r="H23" s="59"/>
      <c r="I23" s="67"/>
      <c r="J23" s="68"/>
      <c r="K23" s="62"/>
      <c r="L23" s="69"/>
      <c r="M23" s="64"/>
      <c r="N23" s="65">
        <f t="shared" si="1"/>
        <v>0</v>
      </c>
    </row>
    <row r="24" ht="15.0" customHeight="1">
      <c r="A24" s="78" t="s">
        <v>15</v>
      </c>
      <c r="B24" s="3" t="s">
        <v>2</v>
      </c>
      <c r="C24" s="706">
        <f>SUM(C8:C23)+J24</f>
        <v>0</v>
      </c>
      <c r="D24" s="80"/>
      <c r="E24" s="706">
        <f>SUM(E8:E23)+L24</f>
        <v>0</v>
      </c>
      <c r="F24" s="9"/>
      <c r="G24" s="81">
        <f>(C24*90)-E24</f>
        <v>0</v>
      </c>
      <c r="H24" s="82">
        <f>J5-C24</f>
        <v>20745</v>
      </c>
      <c r="I24" s="2" t="s">
        <v>2</v>
      </c>
      <c r="J24" s="79">
        <f>SUM(J8:J23)</f>
        <v>0</v>
      </c>
      <c r="K24" s="80"/>
      <c r="L24" s="79">
        <f>SUM(L8:L23)</f>
        <v>0</v>
      </c>
      <c r="M24" s="9"/>
      <c r="N24" s="58" t="s">
        <v>2</v>
      </c>
    </row>
    <row r="25" ht="15.0" customHeight="1">
      <c r="A25" s="59"/>
      <c r="B25" s="60" t="s">
        <v>2</v>
      </c>
      <c r="C25" s="83"/>
      <c r="D25" s="66"/>
      <c r="E25" s="83"/>
      <c r="F25" s="13"/>
      <c r="G25" s="84"/>
      <c r="H25" s="85"/>
      <c r="I25" s="67" t="s">
        <v>2</v>
      </c>
      <c r="J25" s="83"/>
      <c r="K25" s="66"/>
      <c r="L25" s="83"/>
      <c r="M25" s="13"/>
      <c r="N25" s="70" t="s">
        <v>2</v>
      </c>
    </row>
    <row r="26" ht="15.75" customHeight="1">
      <c r="A26" s="86" t="s">
        <v>16</v>
      </c>
      <c r="B26" s="87" t="s">
        <v>17</v>
      </c>
      <c r="C26" s="707"/>
      <c r="D26" s="72"/>
      <c r="E26" s="89"/>
      <c r="F26" s="90"/>
      <c r="G26" s="91" t="s">
        <v>2</v>
      </c>
      <c r="H26" s="27"/>
      <c r="I26" s="2" t="s">
        <v>2</v>
      </c>
      <c r="J26" s="55" t="s">
        <v>2</v>
      </c>
      <c r="K26" s="56"/>
      <c r="L26" s="73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" t="s">
        <v>2</v>
      </c>
      <c r="D27" s="62"/>
      <c r="E27" s="69" t="s">
        <v>2</v>
      </c>
      <c r="F27" s="64"/>
      <c r="G27" s="92" t="s">
        <v>2</v>
      </c>
      <c r="H27" s="66"/>
      <c r="I27" s="67" t="s">
        <v>2</v>
      </c>
      <c r="J27" s="68" t="s">
        <v>2</v>
      </c>
      <c r="K27" s="62"/>
      <c r="L27" s="69" t="s">
        <v>2</v>
      </c>
      <c r="M27" s="64"/>
      <c r="N27" s="70" t="s">
        <v>2</v>
      </c>
    </row>
    <row r="28" ht="15.75" customHeight="1">
      <c r="A28" s="14" t="s">
        <v>2</v>
      </c>
      <c r="B28" s="93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14" t="s">
        <v>2</v>
      </c>
      <c r="B29" s="93" t="s">
        <v>2</v>
      </c>
      <c r="C29" s="14" t="s">
        <v>2</v>
      </c>
      <c r="D29" s="14" t="s">
        <v>2</v>
      </c>
      <c r="E29" s="14" t="s">
        <v>2</v>
      </c>
      <c r="F29" s="14" t="s">
        <v>2</v>
      </c>
      <c r="G29" s="14" t="s">
        <v>2</v>
      </c>
      <c r="H29" s="14" t="s">
        <v>2</v>
      </c>
      <c r="I29" s="14" t="s">
        <v>2</v>
      </c>
      <c r="J29" s="14" t="s">
        <v>2</v>
      </c>
      <c r="K29" s="14" t="s">
        <v>2</v>
      </c>
      <c r="L29" s="14" t="s">
        <v>2</v>
      </c>
      <c r="M29" s="14" t="s">
        <v>2</v>
      </c>
      <c r="N29" s="14" t="s">
        <v>2</v>
      </c>
    </row>
    <row r="30" ht="15.75" customHeight="1">
      <c r="A30" s="14"/>
      <c r="B30" s="9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</row>
    <row r="31" ht="15.75" customHeight="1">
      <c r="A31" s="14"/>
      <c r="B31" s="9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</row>
    <row r="32" ht="15.75" customHeight="1">
      <c r="A32" s="14"/>
      <c r="B32" s="9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</row>
    <row r="33" ht="15.75" customHeight="1">
      <c r="A33" s="14"/>
      <c r="B33" s="9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</row>
    <row r="34" ht="15.0" customHeight="1">
      <c r="A34" s="94" t="s">
        <v>18</v>
      </c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6"/>
    </row>
    <row r="35" ht="15.75" customHeight="1">
      <c r="A35" s="708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291"/>
    </row>
    <row r="36" ht="15.75" customHeight="1">
      <c r="A36" s="99" t="s">
        <v>19</v>
      </c>
      <c r="B36" s="72"/>
      <c r="C36" s="100" t="s">
        <v>20</v>
      </c>
      <c r="D36" s="75"/>
      <c r="E36" s="75"/>
      <c r="F36" s="75"/>
      <c r="G36" s="72"/>
      <c r="H36" s="100" t="s">
        <v>21</v>
      </c>
      <c r="I36" s="72"/>
      <c r="J36" s="101" t="s">
        <v>22</v>
      </c>
      <c r="K36" s="100" t="s">
        <v>23</v>
      </c>
      <c r="L36" s="102"/>
    </row>
    <row r="37" ht="15.75" customHeight="1">
      <c r="A37" s="103" t="s">
        <v>24</v>
      </c>
      <c r="B37" s="104"/>
      <c r="C37" s="105" t="s">
        <v>25</v>
      </c>
      <c r="D37" s="106"/>
      <c r="E37" s="106"/>
      <c r="F37" s="106"/>
      <c r="G37" s="104"/>
      <c r="H37" s="107">
        <v>0.016</v>
      </c>
      <c r="I37" s="104"/>
      <c r="J37" s="108" t="s">
        <v>26</v>
      </c>
      <c r="K37" s="109">
        <f>(L5*H37)/1000</f>
        <v>29.8728</v>
      </c>
      <c r="L37" s="110"/>
    </row>
    <row r="38" ht="15.75" customHeight="1">
      <c r="A38" s="103" t="s">
        <v>27</v>
      </c>
      <c r="B38" s="104"/>
      <c r="C38" s="105" t="s">
        <v>28</v>
      </c>
      <c r="D38" s="106"/>
      <c r="E38" s="106"/>
      <c r="F38" s="106"/>
      <c r="G38" s="104"/>
      <c r="H38" s="107">
        <v>0.016</v>
      </c>
      <c r="I38" s="104"/>
      <c r="J38" s="108" t="s">
        <v>26</v>
      </c>
      <c r="K38" s="109">
        <f>(L5*H38)/1000</f>
        <v>29.8728</v>
      </c>
      <c r="L38" s="110"/>
    </row>
    <row r="39" ht="15.75" customHeight="1">
      <c r="A39" s="103" t="s">
        <v>3402</v>
      </c>
      <c r="B39" s="104"/>
      <c r="C39" s="105" t="s">
        <v>3403</v>
      </c>
      <c r="D39" s="106"/>
      <c r="E39" s="106"/>
      <c r="F39" s="106"/>
      <c r="G39" s="104"/>
      <c r="H39" s="107">
        <v>0.016</v>
      </c>
      <c r="I39" s="104"/>
      <c r="J39" s="108" t="s">
        <v>26</v>
      </c>
      <c r="K39" s="109">
        <f>(L5*H39)/1000</f>
        <v>29.8728</v>
      </c>
      <c r="L39" s="110"/>
    </row>
    <row r="40" ht="15.75" customHeight="1">
      <c r="A40" s="103" t="s">
        <v>31</v>
      </c>
      <c r="B40" s="104"/>
      <c r="C40" s="105" t="s">
        <v>32</v>
      </c>
      <c r="D40" s="106"/>
      <c r="E40" s="106"/>
      <c r="F40" s="106"/>
      <c r="G40" s="104"/>
      <c r="H40" s="107">
        <v>0.75</v>
      </c>
      <c r="I40" s="104"/>
      <c r="J40" s="108" t="s">
        <v>33</v>
      </c>
      <c r="K40" s="112">
        <f>(L5*H40)/1000</f>
        <v>1400.2875</v>
      </c>
      <c r="L40" s="110"/>
    </row>
    <row r="41" ht="15.75" customHeight="1">
      <c r="A41" s="103" t="s">
        <v>34</v>
      </c>
      <c r="B41" s="104"/>
      <c r="C41" s="105" t="s">
        <v>35</v>
      </c>
      <c r="D41" s="106"/>
      <c r="E41" s="106"/>
      <c r="F41" s="106"/>
      <c r="G41" s="104"/>
      <c r="H41" s="107">
        <v>0.02</v>
      </c>
      <c r="I41" s="104"/>
      <c r="J41" s="108" t="s">
        <v>38</v>
      </c>
      <c r="K41" s="112">
        <f>(L5*H41)/1000</f>
        <v>37.341</v>
      </c>
      <c r="L41" s="110"/>
    </row>
    <row r="42" ht="15.75" customHeight="1">
      <c r="A42" s="103" t="s">
        <v>39</v>
      </c>
      <c r="B42" s="104"/>
      <c r="C42" s="105" t="s">
        <v>40</v>
      </c>
      <c r="D42" s="106"/>
      <c r="E42" s="106"/>
      <c r="F42" s="106"/>
      <c r="G42" s="104"/>
      <c r="H42" s="107">
        <v>0.3</v>
      </c>
      <c r="I42" s="104"/>
      <c r="J42" s="108" t="s">
        <v>3395</v>
      </c>
      <c r="K42" s="112">
        <f>(L5*H42)/1000</f>
        <v>560.115</v>
      </c>
      <c r="L42" s="110"/>
    </row>
    <row r="43" ht="15.75" customHeight="1">
      <c r="A43" s="103" t="s">
        <v>36</v>
      </c>
      <c r="B43" s="104"/>
      <c r="C43" s="105" t="s">
        <v>37</v>
      </c>
      <c r="D43" s="106"/>
      <c r="E43" s="106"/>
      <c r="F43" s="106"/>
      <c r="G43" s="104"/>
      <c r="H43" s="107">
        <v>0.007</v>
      </c>
      <c r="I43" s="104"/>
      <c r="J43" s="108" t="s">
        <v>38</v>
      </c>
      <c r="K43" s="112">
        <f>(L5*H43)/1000</f>
        <v>13.06935</v>
      </c>
      <c r="L43" s="110"/>
    </row>
    <row r="44" ht="15.75" customHeight="1">
      <c r="A44" s="113" t="s">
        <v>41</v>
      </c>
      <c r="B44" s="62"/>
      <c r="C44" s="114" t="s">
        <v>42</v>
      </c>
      <c r="D44" s="115"/>
      <c r="E44" s="115"/>
      <c r="F44" s="115"/>
      <c r="G44" s="62"/>
      <c r="H44" s="107">
        <v>0.032</v>
      </c>
      <c r="I44" s="104"/>
      <c r="J44" s="108" t="s">
        <v>26</v>
      </c>
      <c r="K44" s="109">
        <f>(L5*H44)/1000</f>
        <v>59.7456</v>
      </c>
      <c r="L44" s="110"/>
    </row>
    <row r="45" ht="15.75" customHeight="1">
      <c r="A45" s="103"/>
      <c r="B45" s="104"/>
      <c r="C45" s="105"/>
      <c r="D45" s="106"/>
      <c r="E45" s="106"/>
      <c r="F45" s="106"/>
      <c r="G45" s="104"/>
      <c r="H45" s="107"/>
      <c r="I45" s="104"/>
      <c r="J45" s="108"/>
      <c r="K45" s="112">
        <f>(L5*H45)/1000</f>
        <v>0</v>
      </c>
      <c r="L45" s="110"/>
    </row>
    <row r="46" ht="15.75" customHeight="1">
      <c r="A46" s="113" t="s">
        <v>43</v>
      </c>
      <c r="B46" s="62"/>
      <c r="C46" s="114" t="s">
        <v>44</v>
      </c>
      <c r="D46" s="115"/>
      <c r="E46" s="115"/>
      <c r="F46" s="115"/>
      <c r="G46" s="62"/>
      <c r="H46" s="116">
        <v>0.095</v>
      </c>
      <c r="I46" s="62"/>
      <c r="J46" s="117" t="s">
        <v>38</v>
      </c>
      <c r="K46" s="120">
        <f>(L5*H46)/1000</f>
        <v>177.36975</v>
      </c>
      <c r="L46" s="119"/>
    </row>
    <row r="47" ht="15.75" customHeight="1">
      <c r="B47" s="1"/>
    </row>
    <row r="48" ht="15.75" customHeight="1">
      <c r="B48" s="1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56">
    <mergeCell ref="J12:K12"/>
    <mergeCell ref="L12:M12"/>
    <mergeCell ref="E9:F9"/>
    <mergeCell ref="J9:K9"/>
    <mergeCell ref="E10:F10"/>
    <mergeCell ref="J10:K10"/>
    <mergeCell ref="L10:M10"/>
    <mergeCell ref="E11:F11"/>
    <mergeCell ref="E12:F12"/>
    <mergeCell ref="C7:D7"/>
    <mergeCell ref="C9:D9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E16:F16"/>
    <mergeCell ref="E17:F17"/>
    <mergeCell ref="E18:F18"/>
    <mergeCell ref="H10:H11"/>
    <mergeCell ref="H12:H13"/>
    <mergeCell ref="E13:F13"/>
    <mergeCell ref="E14:F14"/>
    <mergeCell ref="H14:H15"/>
    <mergeCell ref="E15:F15"/>
    <mergeCell ref="H16:H17"/>
    <mergeCell ref="E23:F23"/>
    <mergeCell ref="E24:F25"/>
    <mergeCell ref="G24:G25"/>
    <mergeCell ref="H24:H25"/>
    <mergeCell ref="E26:F26"/>
    <mergeCell ref="H26:H27"/>
    <mergeCell ref="E27:F27"/>
    <mergeCell ref="H18:H19"/>
    <mergeCell ref="E19:F19"/>
    <mergeCell ref="E20:F20"/>
    <mergeCell ref="H20:H21"/>
    <mergeCell ref="E21:F21"/>
    <mergeCell ref="E22:F22"/>
    <mergeCell ref="H22:H23"/>
    <mergeCell ref="J22:K22"/>
    <mergeCell ref="J23:K23"/>
    <mergeCell ref="J24:K25"/>
    <mergeCell ref="L24:M25"/>
    <mergeCell ref="J26:K26"/>
    <mergeCell ref="L26:M26"/>
    <mergeCell ref="J27:K27"/>
    <mergeCell ref="L27:M27"/>
    <mergeCell ref="J15:K15"/>
    <mergeCell ref="J16:K16"/>
    <mergeCell ref="J17:K17"/>
    <mergeCell ref="J18:K18"/>
    <mergeCell ref="J19:K19"/>
    <mergeCell ref="J20:K20"/>
    <mergeCell ref="J21:K21"/>
    <mergeCell ref="L23:M23"/>
    <mergeCell ref="A34:L35"/>
    <mergeCell ref="A36:B36"/>
    <mergeCell ref="C36:G36"/>
    <mergeCell ref="H36:I36"/>
    <mergeCell ref="K36:L36"/>
    <mergeCell ref="A37:B37"/>
    <mergeCell ref="K37:L37"/>
    <mergeCell ref="C37:G37"/>
    <mergeCell ref="H37:I37"/>
    <mergeCell ref="A38:B38"/>
    <mergeCell ref="C38:G38"/>
    <mergeCell ref="H38:I38"/>
    <mergeCell ref="K38:L38"/>
    <mergeCell ref="A39:B39"/>
    <mergeCell ref="K39:L39"/>
    <mergeCell ref="C39:G39"/>
    <mergeCell ref="H39:I39"/>
    <mergeCell ref="A40:B40"/>
    <mergeCell ref="C40:G40"/>
    <mergeCell ref="H40:I40"/>
    <mergeCell ref="K40:L40"/>
    <mergeCell ref="A41:B41"/>
    <mergeCell ref="K41:L41"/>
    <mergeCell ref="C41:G41"/>
    <mergeCell ref="H41:I41"/>
    <mergeCell ref="A42:B42"/>
    <mergeCell ref="C42:G42"/>
    <mergeCell ref="H42:I42"/>
    <mergeCell ref="K42:L42"/>
    <mergeCell ref="A43:B43"/>
    <mergeCell ref="K43:L43"/>
    <mergeCell ref="C45:G45"/>
    <mergeCell ref="H45:I45"/>
    <mergeCell ref="A46:B46"/>
    <mergeCell ref="C46:G46"/>
    <mergeCell ref="H46:I46"/>
    <mergeCell ref="K46:L46"/>
    <mergeCell ref="C43:G43"/>
    <mergeCell ref="H43:I43"/>
    <mergeCell ref="A44:B44"/>
    <mergeCell ref="C44:G44"/>
    <mergeCell ref="H44:I44"/>
    <mergeCell ref="K44:L44"/>
    <mergeCell ref="A45:B45"/>
    <mergeCell ref="K45:L45"/>
    <mergeCell ref="D2:E2"/>
    <mergeCell ref="F2:H3"/>
    <mergeCell ref="I2:N3"/>
    <mergeCell ref="D3:E4"/>
    <mergeCell ref="F4:H4"/>
    <mergeCell ref="A5:C6"/>
    <mergeCell ref="L5:N5"/>
    <mergeCell ref="H6:J6"/>
    <mergeCell ref="C8:D8"/>
    <mergeCell ref="E8:F8"/>
    <mergeCell ref="J7:K7"/>
    <mergeCell ref="J8:K8"/>
    <mergeCell ref="E5:H5"/>
    <mergeCell ref="D6:F6"/>
    <mergeCell ref="E7:F7"/>
    <mergeCell ref="L7:M7"/>
    <mergeCell ref="A8:A9"/>
    <mergeCell ref="H8:H9"/>
    <mergeCell ref="L8:M8"/>
    <mergeCell ref="L9:M9"/>
    <mergeCell ref="A12:A13"/>
    <mergeCell ref="A14:A15"/>
    <mergeCell ref="J11:K11"/>
    <mergeCell ref="L11:M11"/>
    <mergeCell ref="J13:K13"/>
    <mergeCell ref="L13:M13"/>
    <mergeCell ref="J14:K14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</mergeCells>
  <printOptions/>
  <pageMargins bottom="0.75" footer="0.0" header="0.0" left="0.7" right="0.7" top="0.75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6" width="9.14"/>
  </cols>
  <sheetData>
    <row r="1">
      <c r="B1" s="1"/>
    </row>
    <row r="2" ht="15.0" customHeight="1">
      <c r="A2" s="2"/>
      <c r="B2" s="3"/>
      <c r="C2" s="2"/>
      <c r="D2" s="709" t="str">
        <f>VLOOKUP(I2,Register!B:D,3,FALSE)</f>
        <v>OT099 Hollande 0,24</v>
      </c>
      <c r="E2" s="5"/>
      <c r="F2" s="6" t="s">
        <v>0</v>
      </c>
      <c r="G2" s="7"/>
      <c r="H2" s="7"/>
      <c r="I2" s="8" t="s">
        <v>843</v>
      </c>
      <c r="J2" s="7"/>
      <c r="K2" s="7"/>
      <c r="L2" s="7"/>
      <c r="M2" s="7"/>
      <c r="N2" s="9"/>
    </row>
    <row r="3">
      <c r="A3" s="2"/>
      <c r="B3" s="3"/>
      <c r="C3" s="2"/>
      <c r="D3" s="10" t="str">
        <f>VLOOKUP(D6,'Tech. sheet (2)'!$A:$D,4,0)</f>
        <v>UA0003284</v>
      </c>
      <c r="E3" s="9"/>
      <c r="F3" s="11"/>
      <c r="I3" s="12"/>
      <c r="J3" s="12"/>
      <c r="K3" s="12"/>
      <c r="L3" s="12"/>
      <c r="M3" s="12"/>
      <c r="N3" s="13"/>
    </row>
    <row r="4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#N/A</v>
      </c>
      <c r="G4" s="19"/>
      <c r="H4" s="20"/>
      <c r="I4" s="710"/>
      <c r="J4" s="276"/>
      <c r="K4" s="276"/>
      <c r="L4" s="276"/>
      <c r="M4" s="276"/>
      <c r="N4" s="46"/>
    </row>
    <row r="5" ht="15.0" customHeight="1">
      <c r="A5" s="22" t="s">
        <v>3</v>
      </c>
      <c r="B5" s="7"/>
      <c r="C5" s="9"/>
      <c r="D5" s="23" t="s">
        <v>4</v>
      </c>
      <c r="E5" s="692" t="str">
        <f>VLOOKUP(D2,'Tech. sheet (2)'!A:S,13,FALSE)</f>
        <v>PL1019-34</v>
      </c>
      <c r="F5" s="25"/>
      <c r="G5" s="25"/>
      <c r="H5" s="26"/>
      <c r="I5" s="27" t="s">
        <v>5</v>
      </c>
      <c r="J5" s="28">
        <v>180.0</v>
      </c>
      <c r="K5" s="2" t="s">
        <v>6</v>
      </c>
      <c r="L5" s="29">
        <f>J5*56</f>
        <v>10080</v>
      </c>
      <c r="M5" s="7"/>
      <c r="N5" s="9"/>
    </row>
    <row r="6" ht="36.75" customHeight="1">
      <c r="A6" s="30"/>
      <c r="B6" s="31"/>
      <c r="C6" s="32"/>
      <c r="D6" s="33" t="str">
        <f>VLOOKUP(I2,Register!B:D,3,FALSE)</f>
        <v>OT099 Hollande 0,24</v>
      </c>
      <c r="F6" s="34"/>
      <c r="G6" s="35" t="s">
        <v>7</v>
      </c>
      <c r="H6" s="36">
        <f>E24</f>
        <v>6750</v>
      </c>
      <c r="I6" s="19"/>
      <c r="J6" s="37"/>
      <c r="K6" s="38" t="s">
        <v>8</v>
      </c>
      <c r="L6" s="39">
        <f>G24-N6</f>
        <v>3330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4"/>
      <c r="E7" s="45" t="s">
        <v>13</v>
      </c>
      <c r="F7" s="46"/>
      <c r="G7" s="42" t="s">
        <v>14</v>
      </c>
      <c r="H7" s="41" t="s">
        <v>10</v>
      </c>
      <c r="I7" s="42" t="s">
        <v>11</v>
      </c>
      <c r="J7" s="43" t="s">
        <v>12</v>
      </c>
      <c r="K7" s="44"/>
      <c r="L7" s="45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8">
        <v>44542.0</v>
      </c>
      <c r="B8" s="3">
        <v>1.0</v>
      </c>
      <c r="C8" s="49">
        <v>180.0</v>
      </c>
      <c r="D8" s="50"/>
      <c r="E8" s="51">
        <v>6750.0</v>
      </c>
      <c r="F8" s="52"/>
      <c r="G8" s="53">
        <f t="shared" ref="G8:G24" si="1">(C8*56)-E8</f>
        <v>3330</v>
      </c>
      <c r="H8" s="54" t="s">
        <v>2</v>
      </c>
      <c r="I8" s="2">
        <v>1.0</v>
      </c>
      <c r="J8" s="55"/>
      <c r="K8" s="56"/>
      <c r="L8" s="711"/>
      <c r="M8" s="50"/>
      <c r="N8" s="58" t="s">
        <v>2</v>
      </c>
    </row>
    <row r="9">
      <c r="A9" s="59"/>
      <c r="B9" s="60">
        <v>2.0</v>
      </c>
      <c r="C9" s="61"/>
      <c r="D9" s="62"/>
      <c r="E9" s="63"/>
      <c r="F9" s="64"/>
      <c r="G9" s="65">
        <f t="shared" si="1"/>
        <v>0</v>
      </c>
      <c r="H9" s="66"/>
      <c r="I9" s="67">
        <v>2.0</v>
      </c>
      <c r="J9" s="68" t="s">
        <v>2</v>
      </c>
      <c r="K9" s="62"/>
      <c r="L9" s="69" t="s">
        <v>2</v>
      </c>
      <c r="M9" s="64"/>
      <c r="N9" s="70" t="s">
        <v>2</v>
      </c>
    </row>
    <row r="10">
      <c r="A10" s="48"/>
      <c r="B10" s="3">
        <v>1.0</v>
      </c>
      <c r="C10" s="49"/>
      <c r="D10" s="50"/>
      <c r="E10" s="51"/>
      <c r="F10" s="52"/>
      <c r="G10" s="53">
        <f t="shared" si="1"/>
        <v>0</v>
      </c>
      <c r="H10" s="54"/>
      <c r="I10" s="2">
        <v>1.0</v>
      </c>
      <c r="J10" s="55" t="s">
        <v>2</v>
      </c>
      <c r="K10" s="56"/>
      <c r="L10" s="73"/>
      <c r="M10" s="72"/>
      <c r="N10" s="58" t="s">
        <v>2</v>
      </c>
    </row>
    <row r="11" ht="15.75" customHeight="1">
      <c r="A11" s="59"/>
      <c r="B11" s="60">
        <v>2.0</v>
      </c>
      <c r="C11" s="61"/>
      <c r="D11" s="62"/>
      <c r="E11" s="63"/>
      <c r="F11" s="64"/>
      <c r="G11" s="65">
        <f t="shared" si="1"/>
        <v>0</v>
      </c>
      <c r="H11" s="66"/>
      <c r="I11" s="67">
        <v>2.0</v>
      </c>
      <c r="J11" s="68" t="s">
        <v>2</v>
      </c>
      <c r="K11" s="62"/>
      <c r="L11" s="69" t="s">
        <v>2</v>
      </c>
      <c r="M11" s="64"/>
      <c r="N11" s="70" t="s">
        <v>2</v>
      </c>
    </row>
    <row r="12">
      <c r="A12" s="48"/>
      <c r="B12" s="3">
        <v>1.0</v>
      </c>
      <c r="C12" s="71"/>
      <c r="D12" s="72"/>
      <c r="E12" s="51"/>
      <c r="F12" s="52"/>
      <c r="G12" s="53">
        <f t="shared" si="1"/>
        <v>0</v>
      </c>
      <c r="H12" s="54"/>
      <c r="I12" s="2">
        <v>1.0</v>
      </c>
      <c r="J12" s="55" t="s">
        <v>2</v>
      </c>
      <c r="K12" s="56"/>
      <c r="L12" s="73" t="s">
        <v>2</v>
      </c>
      <c r="M12" s="72"/>
      <c r="N12" s="58" t="s">
        <v>2</v>
      </c>
    </row>
    <row r="13" ht="15.75" customHeight="1">
      <c r="A13" s="59"/>
      <c r="B13" s="60">
        <v>2.0</v>
      </c>
      <c r="C13" s="61"/>
      <c r="D13" s="62"/>
      <c r="E13" s="63"/>
      <c r="F13" s="64"/>
      <c r="G13" s="65">
        <f t="shared" si="1"/>
        <v>0</v>
      </c>
      <c r="H13" s="66"/>
      <c r="I13" s="67">
        <v>2.0</v>
      </c>
      <c r="J13" s="68" t="s">
        <v>2</v>
      </c>
      <c r="K13" s="62"/>
      <c r="L13" s="69" t="s">
        <v>2</v>
      </c>
      <c r="M13" s="64"/>
      <c r="N13" s="70" t="s">
        <v>2</v>
      </c>
    </row>
    <row r="14">
      <c r="A14" s="48"/>
      <c r="B14" s="3">
        <v>1.0</v>
      </c>
      <c r="C14" s="71"/>
      <c r="D14" s="72"/>
      <c r="E14" s="51"/>
      <c r="F14" s="52"/>
      <c r="G14" s="53">
        <f t="shared" si="1"/>
        <v>0</v>
      </c>
      <c r="H14" s="54"/>
      <c r="I14" s="2">
        <v>1.0</v>
      </c>
      <c r="J14" s="55" t="s">
        <v>2</v>
      </c>
      <c r="K14" s="56"/>
      <c r="L14" s="73" t="s">
        <v>2</v>
      </c>
      <c r="M14" s="72"/>
      <c r="N14" s="58" t="s">
        <v>2</v>
      </c>
    </row>
    <row r="15">
      <c r="A15" s="59"/>
      <c r="B15" s="60">
        <v>2.0</v>
      </c>
      <c r="C15" s="61"/>
      <c r="D15" s="62"/>
      <c r="E15" s="63"/>
      <c r="F15" s="64"/>
      <c r="G15" s="65">
        <f t="shared" si="1"/>
        <v>0</v>
      </c>
      <c r="H15" s="66"/>
      <c r="I15" s="67">
        <v>2.0</v>
      </c>
      <c r="J15" s="68" t="s">
        <v>2</v>
      </c>
      <c r="K15" s="62"/>
      <c r="L15" s="69" t="s">
        <v>2</v>
      </c>
      <c r="M15" s="64"/>
      <c r="N15" s="70" t="s">
        <v>2</v>
      </c>
    </row>
    <row r="16">
      <c r="A16" s="48"/>
      <c r="B16" s="3">
        <v>1.0</v>
      </c>
      <c r="C16" s="71"/>
      <c r="D16" s="72"/>
      <c r="E16" s="74"/>
      <c r="F16" s="75"/>
      <c r="G16" s="53">
        <f t="shared" si="1"/>
        <v>0</v>
      </c>
      <c r="H16" s="54"/>
      <c r="I16" s="2">
        <v>1.0</v>
      </c>
      <c r="J16" s="55" t="s">
        <v>2</v>
      </c>
      <c r="K16" s="56"/>
      <c r="L16" s="73" t="s">
        <v>2</v>
      </c>
      <c r="M16" s="72"/>
      <c r="N16" s="58" t="s">
        <v>2</v>
      </c>
    </row>
    <row r="17">
      <c r="A17" s="59"/>
      <c r="B17" s="60">
        <v>2.0</v>
      </c>
      <c r="C17" s="61"/>
      <c r="D17" s="62"/>
      <c r="E17" s="63"/>
      <c r="F17" s="64"/>
      <c r="G17" s="65">
        <f t="shared" si="1"/>
        <v>0</v>
      </c>
      <c r="H17" s="66"/>
      <c r="I17" s="67">
        <v>2.0</v>
      </c>
      <c r="J17" s="68" t="s">
        <v>2</v>
      </c>
      <c r="K17" s="62"/>
      <c r="L17" s="69" t="s">
        <v>2</v>
      </c>
      <c r="M17" s="64"/>
      <c r="N17" s="70" t="s">
        <v>2</v>
      </c>
    </row>
    <row r="18">
      <c r="A18" s="48"/>
      <c r="B18" s="3">
        <v>1.0</v>
      </c>
      <c r="C18" s="71"/>
      <c r="D18" s="72"/>
      <c r="E18" s="74"/>
      <c r="F18" s="75"/>
      <c r="G18" s="53">
        <f t="shared" si="1"/>
        <v>0</v>
      </c>
      <c r="H18" s="54" t="s">
        <v>2</v>
      </c>
      <c r="I18" s="2">
        <v>1.0</v>
      </c>
      <c r="J18" s="55" t="s">
        <v>2</v>
      </c>
      <c r="K18" s="56"/>
      <c r="L18" s="73" t="s">
        <v>2</v>
      </c>
      <c r="M18" s="72"/>
      <c r="N18" s="58" t="s">
        <v>2</v>
      </c>
    </row>
    <row r="19">
      <c r="A19" s="59"/>
      <c r="B19" s="60">
        <v>2.0</v>
      </c>
      <c r="C19" s="61"/>
      <c r="D19" s="62"/>
      <c r="E19" s="63"/>
      <c r="F19" s="64"/>
      <c r="G19" s="65">
        <f t="shared" si="1"/>
        <v>0</v>
      </c>
      <c r="H19" s="66"/>
      <c r="I19" s="67">
        <v>2.0</v>
      </c>
      <c r="J19" s="68" t="s">
        <v>2</v>
      </c>
      <c r="K19" s="62"/>
      <c r="L19" s="69" t="s">
        <v>2</v>
      </c>
      <c r="M19" s="64"/>
      <c r="N19" s="70" t="s">
        <v>2</v>
      </c>
    </row>
    <row r="20">
      <c r="A20" s="48"/>
      <c r="B20" s="3">
        <v>1.0</v>
      </c>
      <c r="C20" s="71"/>
      <c r="D20" s="72"/>
      <c r="E20" s="74"/>
      <c r="F20" s="75"/>
      <c r="G20" s="53">
        <f t="shared" si="1"/>
        <v>0</v>
      </c>
      <c r="H20" s="54" t="s">
        <v>2</v>
      </c>
      <c r="I20" s="2">
        <v>1.0</v>
      </c>
      <c r="J20" s="55" t="s">
        <v>2</v>
      </c>
      <c r="K20" s="56"/>
      <c r="L20" s="73" t="s">
        <v>2</v>
      </c>
      <c r="M20" s="72"/>
      <c r="N20" s="58" t="s">
        <v>2</v>
      </c>
    </row>
    <row r="21" ht="15.75" customHeight="1">
      <c r="A21" s="59"/>
      <c r="B21" s="60">
        <v>2.0</v>
      </c>
      <c r="C21" s="61"/>
      <c r="D21" s="62"/>
      <c r="E21" s="63"/>
      <c r="F21" s="64"/>
      <c r="G21" s="65">
        <f t="shared" si="1"/>
        <v>0</v>
      </c>
      <c r="H21" s="66"/>
      <c r="I21" s="67">
        <v>2.0</v>
      </c>
      <c r="J21" s="68" t="s">
        <v>2</v>
      </c>
      <c r="K21" s="62"/>
      <c r="L21" s="69" t="s">
        <v>2</v>
      </c>
      <c r="M21" s="64"/>
      <c r="N21" s="70" t="s">
        <v>2</v>
      </c>
    </row>
    <row r="22" ht="15.75" customHeight="1">
      <c r="A22" s="712" t="s">
        <v>2</v>
      </c>
      <c r="B22" s="3">
        <v>1.0</v>
      </c>
      <c r="C22" s="71"/>
      <c r="D22" s="72"/>
      <c r="E22" s="74"/>
      <c r="F22" s="75"/>
      <c r="G22" s="53">
        <f t="shared" si="1"/>
        <v>0</v>
      </c>
      <c r="H22" s="54" t="s">
        <v>2</v>
      </c>
      <c r="I22" s="2">
        <v>1.0</v>
      </c>
      <c r="J22" s="55" t="s">
        <v>2</v>
      </c>
      <c r="K22" s="56"/>
      <c r="L22" s="73" t="s">
        <v>2</v>
      </c>
      <c r="M22" s="72"/>
      <c r="N22" s="58" t="s">
        <v>2</v>
      </c>
    </row>
    <row r="23" ht="15.75" customHeight="1">
      <c r="A23" s="59"/>
      <c r="B23" s="60">
        <v>2.0</v>
      </c>
      <c r="C23" s="76"/>
      <c r="D23" s="62"/>
      <c r="E23" s="77"/>
      <c r="F23" s="64"/>
      <c r="G23" s="65">
        <f t="shared" si="1"/>
        <v>0</v>
      </c>
      <c r="H23" s="66"/>
      <c r="I23" s="67">
        <v>2.0</v>
      </c>
      <c r="J23" s="68" t="s">
        <v>2</v>
      </c>
      <c r="K23" s="62"/>
      <c r="L23" s="69" t="s">
        <v>2</v>
      </c>
      <c r="M23" s="64"/>
      <c r="N23" s="70" t="s">
        <v>2</v>
      </c>
    </row>
    <row r="24" ht="15.75" customHeight="1">
      <c r="A24" s="78" t="s">
        <v>15</v>
      </c>
      <c r="B24" s="3" t="s">
        <v>2</v>
      </c>
      <c r="C24" s="79">
        <f>SUM(C8:C23)</f>
        <v>180</v>
      </c>
      <c r="D24" s="80"/>
      <c r="E24" s="79">
        <f>SUM(E8:E23)</f>
        <v>6750</v>
      </c>
      <c r="F24" s="9"/>
      <c r="G24" s="81">
        <f t="shared" si="1"/>
        <v>3330</v>
      </c>
      <c r="H24" s="82">
        <f>J5-C24</f>
        <v>0</v>
      </c>
      <c r="I24" s="2" t="s">
        <v>2</v>
      </c>
      <c r="J24" s="55" t="s">
        <v>2</v>
      </c>
      <c r="K24" s="56"/>
      <c r="L24" s="73" t="s">
        <v>2</v>
      </c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85"/>
      <c r="I25" s="67" t="s">
        <v>2</v>
      </c>
      <c r="J25" s="68" t="s">
        <v>2</v>
      </c>
      <c r="K25" s="62"/>
      <c r="L25" s="69" t="s">
        <v>2</v>
      </c>
      <c r="M25" s="64"/>
      <c r="N25" s="70" t="s">
        <v>2</v>
      </c>
    </row>
    <row r="26" ht="15.75" customHeight="1">
      <c r="A26" s="713" t="s">
        <v>16</v>
      </c>
      <c r="B26" s="714" t="s">
        <v>17</v>
      </c>
      <c r="C26" s="715" t="s">
        <v>2</v>
      </c>
      <c r="D26" s="72"/>
      <c r="E26" s="73"/>
      <c r="F26" s="75"/>
      <c r="G26" s="91" t="s">
        <v>2</v>
      </c>
      <c r="H26" s="27"/>
      <c r="I26" s="2" t="s">
        <v>2</v>
      </c>
      <c r="J26" s="55" t="s">
        <v>2</v>
      </c>
      <c r="K26" s="56"/>
      <c r="L26" s="73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" t="s">
        <v>2</v>
      </c>
      <c r="D27" s="62"/>
      <c r="E27" s="69" t="s">
        <v>2</v>
      </c>
      <c r="F27" s="64"/>
      <c r="G27" s="92" t="s">
        <v>2</v>
      </c>
      <c r="H27" s="66"/>
      <c r="I27" s="67" t="s">
        <v>2</v>
      </c>
      <c r="J27" s="68" t="s">
        <v>2</v>
      </c>
      <c r="K27" s="62"/>
      <c r="L27" s="69" t="s">
        <v>2</v>
      </c>
      <c r="M27" s="64"/>
      <c r="N27" s="70" t="s">
        <v>2</v>
      </c>
    </row>
    <row r="28" ht="15.75" customHeight="1">
      <c r="A28" s="14" t="s">
        <v>2</v>
      </c>
      <c r="B28" s="93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14" t="s">
        <v>2</v>
      </c>
      <c r="B29" s="93" t="s">
        <v>2</v>
      </c>
      <c r="C29" s="14" t="s">
        <v>2</v>
      </c>
      <c r="D29" s="14" t="s">
        <v>2</v>
      </c>
      <c r="E29" s="14" t="s">
        <v>2</v>
      </c>
      <c r="F29" s="14" t="s">
        <v>2</v>
      </c>
      <c r="G29" s="14" t="s">
        <v>2</v>
      </c>
      <c r="H29" s="14" t="s">
        <v>2</v>
      </c>
      <c r="I29" s="14" t="s">
        <v>2</v>
      </c>
      <c r="J29" s="14" t="s">
        <v>2</v>
      </c>
      <c r="K29" s="14" t="s">
        <v>2</v>
      </c>
      <c r="L29" s="14" t="s">
        <v>2</v>
      </c>
      <c r="M29" s="14" t="s">
        <v>2</v>
      </c>
      <c r="N29" s="14" t="s">
        <v>2</v>
      </c>
    </row>
    <row r="30" ht="15.75" customHeight="1">
      <c r="A30" s="14"/>
      <c r="B30" s="9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</row>
    <row r="31" ht="15.75" customHeight="1">
      <c r="A31" s="14"/>
      <c r="B31" s="9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</row>
    <row r="32" ht="15.75" customHeight="1">
      <c r="A32" s="14"/>
      <c r="B32" s="9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</row>
    <row r="33" ht="15.75" customHeight="1">
      <c r="A33" s="14"/>
      <c r="B33" s="9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</row>
    <row r="34" ht="15.0" customHeight="1">
      <c r="A34" s="94" t="s">
        <v>18</v>
      </c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6"/>
      <c r="M34" s="14"/>
      <c r="N34" s="14"/>
    </row>
    <row r="35" ht="15.75" customHeight="1">
      <c r="A35" s="708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291"/>
    </row>
    <row r="36" ht="15.75" customHeight="1">
      <c r="A36" s="99" t="s">
        <v>19</v>
      </c>
      <c r="B36" s="72"/>
      <c r="C36" s="100" t="s">
        <v>20</v>
      </c>
      <c r="D36" s="75"/>
      <c r="E36" s="75"/>
      <c r="F36" s="75"/>
      <c r="G36" s="72"/>
      <c r="H36" s="100" t="s">
        <v>21</v>
      </c>
      <c r="I36" s="72"/>
      <c r="J36" s="101" t="s">
        <v>22</v>
      </c>
      <c r="K36" s="100" t="s">
        <v>23</v>
      </c>
      <c r="L36" s="102"/>
    </row>
    <row r="37" ht="15.75" customHeight="1">
      <c r="A37" s="103" t="s">
        <v>24</v>
      </c>
      <c r="B37" s="104"/>
      <c r="C37" s="105" t="s">
        <v>25</v>
      </c>
      <c r="D37" s="106"/>
      <c r="E37" s="106"/>
      <c r="F37" s="106"/>
      <c r="G37" s="104"/>
      <c r="H37" s="107">
        <v>0.024</v>
      </c>
      <c r="I37" s="104"/>
      <c r="J37" s="108" t="s">
        <v>26</v>
      </c>
      <c r="K37" s="109">
        <f>(L5*H37)/1000</f>
        <v>0.24192</v>
      </c>
      <c r="L37" s="110"/>
    </row>
    <row r="38" ht="15.75" customHeight="1">
      <c r="A38" s="103" t="s">
        <v>27</v>
      </c>
      <c r="B38" s="104"/>
      <c r="C38" s="105" t="s">
        <v>28</v>
      </c>
      <c r="D38" s="106"/>
      <c r="E38" s="106"/>
      <c r="F38" s="106"/>
      <c r="G38" s="104"/>
      <c r="H38" s="107">
        <v>0.024</v>
      </c>
      <c r="I38" s="104"/>
      <c r="J38" s="108" t="s">
        <v>26</v>
      </c>
      <c r="K38" s="109">
        <f>(L5*H38)/1000</f>
        <v>0.24192</v>
      </c>
      <c r="L38" s="110"/>
    </row>
    <row r="39" ht="15.75" customHeight="1">
      <c r="A39" s="103" t="s">
        <v>3402</v>
      </c>
      <c r="B39" s="104"/>
      <c r="C39" s="105" t="s">
        <v>3403</v>
      </c>
      <c r="D39" s="106"/>
      <c r="E39" s="106"/>
      <c r="F39" s="106"/>
      <c r="G39" s="104"/>
      <c r="H39" s="107">
        <v>0.024</v>
      </c>
      <c r="I39" s="104"/>
      <c r="J39" s="108" t="s">
        <v>26</v>
      </c>
      <c r="K39" s="109">
        <f>(L5*H39)/1000</f>
        <v>0.24192</v>
      </c>
      <c r="L39" s="110"/>
    </row>
    <row r="40" ht="15.75" customHeight="1">
      <c r="A40" s="103" t="s">
        <v>3391</v>
      </c>
      <c r="B40" s="104"/>
      <c r="C40" s="105" t="s">
        <v>3392</v>
      </c>
      <c r="D40" s="106"/>
      <c r="E40" s="106"/>
      <c r="F40" s="106"/>
      <c r="G40" s="104"/>
      <c r="H40" s="107">
        <v>0.021</v>
      </c>
      <c r="I40" s="104"/>
      <c r="J40" s="108" t="s">
        <v>38</v>
      </c>
      <c r="K40" s="112">
        <f>(L5*H40)/1000</f>
        <v>0.21168</v>
      </c>
      <c r="L40" s="110"/>
    </row>
    <row r="41" ht="15.75" customHeight="1">
      <c r="A41" s="103" t="s">
        <v>3404</v>
      </c>
      <c r="B41" s="104"/>
      <c r="C41" s="105" t="s">
        <v>3405</v>
      </c>
      <c r="D41" s="106"/>
      <c r="E41" s="106"/>
      <c r="F41" s="106"/>
      <c r="G41" s="104"/>
      <c r="H41" s="107">
        <v>0.094</v>
      </c>
      <c r="I41" s="104"/>
      <c r="J41" s="108" t="s">
        <v>38</v>
      </c>
      <c r="K41" s="112">
        <f>(L5*H41)/1000</f>
        <v>0.94752</v>
      </c>
      <c r="L41" s="110"/>
    </row>
    <row r="42" ht="15.75" customHeight="1">
      <c r="A42" s="103" t="s">
        <v>36</v>
      </c>
      <c r="B42" s="104"/>
      <c r="C42" s="105" t="s">
        <v>37</v>
      </c>
      <c r="D42" s="106"/>
      <c r="E42" s="106"/>
      <c r="F42" s="106"/>
      <c r="G42" s="104"/>
      <c r="H42" s="107">
        <v>0.015</v>
      </c>
      <c r="I42" s="104"/>
      <c r="J42" s="108" t="s">
        <v>38</v>
      </c>
      <c r="K42" s="112">
        <f>(L5*H42)/1000</f>
        <v>0.1512</v>
      </c>
      <c r="L42" s="110"/>
    </row>
    <row r="43" ht="15.75" customHeight="1">
      <c r="A43" s="103" t="s">
        <v>39</v>
      </c>
      <c r="B43" s="104"/>
      <c r="C43" s="105" t="s">
        <v>40</v>
      </c>
      <c r="D43" s="106"/>
      <c r="E43" s="106"/>
      <c r="F43" s="106"/>
      <c r="G43" s="104"/>
      <c r="H43" s="107">
        <v>0.4</v>
      </c>
      <c r="I43" s="104"/>
      <c r="J43" s="108" t="s">
        <v>3395</v>
      </c>
      <c r="K43" s="112">
        <f>(L5*H43)/1000</f>
        <v>4.032</v>
      </c>
      <c r="L43" s="110"/>
    </row>
    <row r="44" ht="15.75" customHeight="1">
      <c r="A44" s="103" t="s">
        <v>41</v>
      </c>
      <c r="B44" s="104"/>
      <c r="C44" s="105" t="s">
        <v>42</v>
      </c>
      <c r="D44" s="106"/>
      <c r="E44" s="106"/>
      <c r="F44" s="106"/>
      <c r="G44" s="104"/>
      <c r="H44" s="107">
        <v>0.048</v>
      </c>
      <c r="I44" s="104"/>
      <c r="J44" s="108" t="s">
        <v>26</v>
      </c>
      <c r="K44" s="109">
        <f>(L5*H44)/1000</f>
        <v>0.48384</v>
      </c>
      <c r="L44" s="110"/>
    </row>
    <row r="45" ht="15.75" customHeight="1">
      <c r="A45" s="103" t="s">
        <v>3396</v>
      </c>
      <c r="B45" s="104"/>
      <c r="C45" s="105" t="s">
        <v>3397</v>
      </c>
      <c r="D45" s="106"/>
      <c r="E45" s="106"/>
      <c r="F45" s="106"/>
      <c r="G45" s="104"/>
      <c r="H45" s="107">
        <v>0.44</v>
      </c>
      <c r="I45" s="104"/>
      <c r="J45" s="108" t="s">
        <v>3395</v>
      </c>
      <c r="K45" s="112">
        <f>(L5*H45)/1000</f>
        <v>4.4352</v>
      </c>
      <c r="L45" s="110"/>
    </row>
    <row r="46" ht="15.75" customHeight="1">
      <c r="A46" s="113" t="s">
        <v>3398</v>
      </c>
      <c r="B46" s="62"/>
      <c r="C46" s="114" t="s">
        <v>3399</v>
      </c>
      <c r="D46" s="115"/>
      <c r="E46" s="115"/>
      <c r="F46" s="115"/>
      <c r="G46" s="62"/>
      <c r="H46" s="116">
        <v>0.44</v>
      </c>
      <c r="I46" s="62"/>
      <c r="J46" s="117" t="s">
        <v>3395</v>
      </c>
      <c r="K46" s="687">
        <f>(L5*H46)/1000</f>
        <v>4.4352</v>
      </c>
      <c r="L46" s="119"/>
    </row>
    <row r="47" ht="15.75" customHeight="1">
      <c r="A47" s="113" t="s">
        <v>43</v>
      </c>
      <c r="B47" s="62"/>
      <c r="C47" s="114" t="s">
        <v>44</v>
      </c>
      <c r="D47" s="115"/>
      <c r="E47" s="115"/>
      <c r="F47" s="115"/>
      <c r="G47" s="62"/>
      <c r="H47" s="716">
        <v>0.133</v>
      </c>
      <c r="I47" s="62"/>
      <c r="J47" s="117" t="s">
        <v>38</v>
      </c>
      <c r="K47" s="687">
        <f>(L5*H47)/1000</f>
        <v>1.34064</v>
      </c>
      <c r="L47" s="119"/>
    </row>
    <row r="48" ht="15.75" customHeight="1">
      <c r="B48" s="1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63">
    <mergeCell ref="J11:K11"/>
    <mergeCell ref="L11:M11"/>
    <mergeCell ref="J12:K12"/>
    <mergeCell ref="L12:M12"/>
    <mergeCell ref="E9:F9"/>
    <mergeCell ref="J9:K9"/>
    <mergeCell ref="E10:F10"/>
    <mergeCell ref="J10:K10"/>
    <mergeCell ref="L10:M10"/>
    <mergeCell ref="E11:F11"/>
    <mergeCell ref="E12:F12"/>
    <mergeCell ref="C7:D7"/>
    <mergeCell ref="C9:D9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E16:F16"/>
    <mergeCell ref="E17:F17"/>
    <mergeCell ref="E18:F18"/>
    <mergeCell ref="H10:H11"/>
    <mergeCell ref="H12:H13"/>
    <mergeCell ref="E13:F13"/>
    <mergeCell ref="E14:F14"/>
    <mergeCell ref="H14:H15"/>
    <mergeCell ref="E15:F15"/>
    <mergeCell ref="H16:H17"/>
    <mergeCell ref="E23:F23"/>
    <mergeCell ref="E24:F25"/>
    <mergeCell ref="G24:G25"/>
    <mergeCell ref="H24:H25"/>
    <mergeCell ref="E26:F26"/>
    <mergeCell ref="H26:H27"/>
    <mergeCell ref="E27:F27"/>
    <mergeCell ref="H18:H19"/>
    <mergeCell ref="E19:F19"/>
    <mergeCell ref="E20:F20"/>
    <mergeCell ref="H20:H21"/>
    <mergeCell ref="E21:F21"/>
    <mergeCell ref="E22:F22"/>
    <mergeCell ref="H22:H23"/>
    <mergeCell ref="J22:K22"/>
    <mergeCell ref="J23:K23"/>
    <mergeCell ref="J24:K24"/>
    <mergeCell ref="J25:K25"/>
    <mergeCell ref="J26:K26"/>
    <mergeCell ref="J27:K27"/>
    <mergeCell ref="J15:K15"/>
    <mergeCell ref="J16:K16"/>
    <mergeCell ref="J17:K17"/>
    <mergeCell ref="J18:K18"/>
    <mergeCell ref="J19:K19"/>
    <mergeCell ref="J20:K20"/>
    <mergeCell ref="J21:K21"/>
    <mergeCell ref="L23:M23"/>
    <mergeCell ref="L24:M24"/>
    <mergeCell ref="L25:M25"/>
    <mergeCell ref="L26:M26"/>
    <mergeCell ref="L27:M27"/>
    <mergeCell ref="A34:L35"/>
    <mergeCell ref="A36:B36"/>
    <mergeCell ref="K36:L36"/>
    <mergeCell ref="C36:G36"/>
    <mergeCell ref="H36:I36"/>
    <mergeCell ref="A37:B37"/>
    <mergeCell ref="C37:G37"/>
    <mergeCell ref="H37:I37"/>
    <mergeCell ref="K37:L37"/>
    <mergeCell ref="A38:B38"/>
    <mergeCell ref="K38:L38"/>
    <mergeCell ref="C38:G38"/>
    <mergeCell ref="H38:I38"/>
    <mergeCell ref="A39:B39"/>
    <mergeCell ref="C39:G39"/>
    <mergeCell ref="H39:I39"/>
    <mergeCell ref="K39:L39"/>
    <mergeCell ref="A40:B40"/>
    <mergeCell ref="K40:L40"/>
    <mergeCell ref="C40:G40"/>
    <mergeCell ref="H40:I40"/>
    <mergeCell ref="A41:B41"/>
    <mergeCell ref="C41:G41"/>
    <mergeCell ref="H41:I41"/>
    <mergeCell ref="K41:L41"/>
    <mergeCell ref="A42:B42"/>
    <mergeCell ref="K42:L42"/>
    <mergeCell ref="C42:G42"/>
    <mergeCell ref="H42:I42"/>
    <mergeCell ref="A43:B43"/>
    <mergeCell ref="C43:G43"/>
    <mergeCell ref="H43:I43"/>
    <mergeCell ref="K43:L43"/>
    <mergeCell ref="A44:B44"/>
    <mergeCell ref="K44:L44"/>
    <mergeCell ref="C46:G46"/>
    <mergeCell ref="H46:I46"/>
    <mergeCell ref="A47:B47"/>
    <mergeCell ref="C47:G47"/>
    <mergeCell ref="H47:I47"/>
    <mergeCell ref="K47:L47"/>
    <mergeCell ref="C44:G44"/>
    <mergeCell ref="H44:I44"/>
    <mergeCell ref="A45:B45"/>
    <mergeCell ref="C45:G45"/>
    <mergeCell ref="H45:I45"/>
    <mergeCell ref="K45:L45"/>
    <mergeCell ref="A46:B46"/>
    <mergeCell ref="K46:L46"/>
    <mergeCell ref="E5:H5"/>
    <mergeCell ref="L5:N5"/>
    <mergeCell ref="D2:E2"/>
    <mergeCell ref="F2:H3"/>
    <mergeCell ref="I2:N3"/>
    <mergeCell ref="D3:E4"/>
    <mergeCell ref="F4:H4"/>
    <mergeCell ref="I4:N4"/>
    <mergeCell ref="A5:C6"/>
    <mergeCell ref="C8:D8"/>
    <mergeCell ref="E8:F8"/>
    <mergeCell ref="D6:F6"/>
    <mergeCell ref="H6:J6"/>
    <mergeCell ref="E7:F7"/>
    <mergeCell ref="L7:M7"/>
    <mergeCell ref="A8:A9"/>
    <mergeCell ref="H8:H9"/>
    <mergeCell ref="L8:M8"/>
    <mergeCell ref="L9:M9"/>
    <mergeCell ref="A12:A13"/>
    <mergeCell ref="A14:A15"/>
    <mergeCell ref="J7:K7"/>
    <mergeCell ref="J8:K8"/>
    <mergeCell ref="J13:K13"/>
    <mergeCell ref="L13:M13"/>
    <mergeCell ref="J14:K14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</mergeCells>
  <printOptions/>
  <pageMargins bottom="0.75" footer="0.0" header="0.0" left="0.7" right="0.7" top="0.75"/>
  <pageSetup fitToHeight="0"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6" width="9.14"/>
  </cols>
  <sheetData>
    <row r="1">
      <c r="B1" s="1"/>
    </row>
    <row r="2" ht="15.0" customHeight="1">
      <c r="A2" s="2"/>
      <c r="B2" s="3"/>
      <c r="C2" s="2"/>
      <c r="D2" s="709" t="str">
        <f>VLOOKUP(I2,Register!B:D,3,FALSE)</f>
        <v>OT99-ELQ9991A0A</v>
      </c>
      <c r="E2" s="5"/>
      <c r="F2" s="6" t="s">
        <v>0</v>
      </c>
      <c r="G2" s="7"/>
      <c r="H2" s="7"/>
      <c r="I2" s="8" t="s">
        <v>846</v>
      </c>
      <c r="J2" s="7"/>
      <c r="K2" s="7"/>
      <c r="L2" s="7"/>
      <c r="M2" s="7"/>
      <c r="N2" s="9"/>
    </row>
    <row r="3">
      <c r="A3" s="2"/>
      <c r="B3" s="3"/>
      <c r="C3" s="2"/>
      <c r="D3" s="10" t="str">
        <f>VLOOKUP(D6,'Tech. sheet (2)'!$A:$D,4,0)</f>
        <v>#N/A</v>
      </c>
      <c r="E3" s="9"/>
      <c r="F3" s="11"/>
      <c r="I3" s="12"/>
      <c r="J3" s="12"/>
      <c r="K3" s="12"/>
      <c r="L3" s="12"/>
      <c r="M3" s="12"/>
      <c r="N3" s="13"/>
    </row>
    <row r="4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#N/A</v>
      </c>
      <c r="G4" s="19"/>
      <c r="H4" s="20"/>
      <c r="I4" s="710"/>
      <c r="J4" s="276"/>
      <c r="K4" s="276"/>
      <c r="L4" s="276"/>
      <c r="M4" s="276"/>
      <c r="N4" s="46"/>
    </row>
    <row r="5" ht="15.0" customHeight="1">
      <c r="A5" s="22" t="s">
        <v>3</v>
      </c>
      <c r="B5" s="7"/>
      <c r="C5" s="9"/>
      <c r="D5" s="23" t="s">
        <v>4</v>
      </c>
      <c r="E5" s="24" t="str">
        <f>VLOOKUP(D2,'Tech. sheet (2)'!A:S,13,FALSE)</f>
        <v>#N/A</v>
      </c>
      <c r="F5" s="25"/>
      <c r="G5" s="25"/>
      <c r="H5" s="26"/>
      <c r="I5" s="27" t="s">
        <v>5</v>
      </c>
      <c r="J5" s="28">
        <v>856.0</v>
      </c>
      <c r="K5" s="2" t="s">
        <v>6</v>
      </c>
      <c r="L5" s="29">
        <f>J5*56</f>
        <v>47936</v>
      </c>
      <c r="M5" s="7"/>
      <c r="N5" s="9"/>
    </row>
    <row r="6" ht="36.75" customHeight="1">
      <c r="A6" s="30"/>
      <c r="B6" s="31"/>
      <c r="C6" s="32"/>
      <c r="D6" s="33" t="str">
        <f>VLOOKUP(I2,Register!B:D,3,FALSE)</f>
        <v>OT99-ELQ9991A0A</v>
      </c>
      <c r="F6" s="34"/>
      <c r="G6" s="35" t="s">
        <v>7</v>
      </c>
      <c r="H6" s="36">
        <f>E24</f>
        <v>42500</v>
      </c>
      <c r="I6" s="19"/>
      <c r="J6" s="37"/>
      <c r="K6" s="38" t="s">
        <v>8</v>
      </c>
      <c r="L6" s="39">
        <f>G24-N6</f>
        <v>5436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4"/>
      <c r="E7" s="45" t="s">
        <v>13</v>
      </c>
      <c r="F7" s="46"/>
      <c r="G7" s="42" t="s">
        <v>14</v>
      </c>
      <c r="H7" s="41" t="s">
        <v>10</v>
      </c>
      <c r="I7" s="42" t="s">
        <v>11</v>
      </c>
      <c r="J7" s="43" t="s">
        <v>12</v>
      </c>
      <c r="K7" s="44"/>
      <c r="L7" s="45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8">
        <v>44542.0</v>
      </c>
      <c r="B8" s="3">
        <v>1.0</v>
      </c>
      <c r="C8" s="49">
        <v>856.0</v>
      </c>
      <c r="D8" s="50"/>
      <c r="E8" s="51">
        <v>42500.0</v>
      </c>
      <c r="F8" s="52"/>
      <c r="G8" s="53">
        <f t="shared" ref="G8:G24" si="1">(C8*56)-E8</f>
        <v>5436</v>
      </c>
      <c r="H8" s="54" t="s">
        <v>2</v>
      </c>
      <c r="I8" s="2">
        <v>1.0</v>
      </c>
      <c r="J8" s="55"/>
      <c r="K8" s="56"/>
      <c r="L8" s="711"/>
      <c r="M8" s="50"/>
      <c r="N8" s="58" t="s">
        <v>2</v>
      </c>
    </row>
    <row r="9">
      <c r="A9" s="59"/>
      <c r="B9" s="60">
        <v>2.0</v>
      </c>
      <c r="C9" s="61"/>
      <c r="D9" s="62"/>
      <c r="E9" s="63"/>
      <c r="F9" s="64"/>
      <c r="G9" s="65">
        <f t="shared" si="1"/>
        <v>0</v>
      </c>
      <c r="H9" s="66"/>
      <c r="I9" s="67">
        <v>2.0</v>
      </c>
      <c r="J9" s="68" t="s">
        <v>2</v>
      </c>
      <c r="K9" s="62"/>
      <c r="L9" s="69" t="s">
        <v>2</v>
      </c>
      <c r="M9" s="64"/>
      <c r="N9" s="70" t="s">
        <v>2</v>
      </c>
    </row>
    <row r="10">
      <c r="A10" s="48"/>
      <c r="B10" s="3">
        <v>1.0</v>
      </c>
      <c r="C10" s="49"/>
      <c r="D10" s="50"/>
      <c r="E10" s="51"/>
      <c r="F10" s="52"/>
      <c r="G10" s="53">
        <f t="shared" si="1"/>
        <v>0</v>
      </c>
      <c r="H10" s="54"/>
      <c r="I10" s="2">
        <v>1.0</v>
      </c>
      <c r="J10" s="55" t="s">
        <v>2</v>
      </c>
      <c r="K10" s="56"/>
      <c r="L10" s="73"/>
      <c r="M10" s="72"/>
      <c r="N10" s="58" t="s">
        <v>2</v>
      </c>
    </row>
    <row r="11" ht="15.75" customHeight="1">
      <c r="A11" s="59"/>
      <c r="B11" s="60">
        <v>2.0</v>
      </c>
      <c r="C11" s="61"/>
      <c r="D11" s="62"/>
      <c r="E11" s="63"/>
      <c r="F11" s="64"/>
      <c r="G11" s="65">
        <f t="shared" si="1"/>
        <v>0</v>
      </c>
      <c r="H11" s="66"/>
      <c r="I11" s="67">
        <v>2.0</v>
      </c>
      <c r="J11" s="68" t="s">
        <v>2</v>
      </c>
      <c r="K11" s="62"/>
      <c r="L11" s="69" t="s">
        <v>2</v>
      </c>
      <c r="M11" s="64"/>
      <c r="N11" s="70" t="s">
        <v>2</v>
      </c>
    </row>
    <row r="12">
      <c r="A12" s="48"/>
      <c r="B12" s="3">
        <v>1.0</v>
      </c>
      <c r="C12" s="71"/>
      <c r="D12" s="72"/>
      <c r="E12" s="51"/>
      <c r="F12" s="52"/>
      <c r="G12" s="53">
        <f t="shared" si="1"/>
        <v>0</v>
      </c>
      <c r="H12" s="54"/>
      <c r="I12" s="2">
        <v>1.0</v>
      </c>
      <c r="J12" s="55" t="s">
        <v>2</v>
      </c>
      <c r="K12" s="56"/>
      <c r="L12" s="73" t="s">
        <v>2</v>
      </c>
      <c r="M12" s="72"/>
      <c r="N12" s="58" t="s">
        <v>2</v>
      </c>
    </row>
    <row r="13" ht="15.75" customHeight="1">
      <c r="A13" s="59"/>
      <c r="B13" s="60">
        <v>2.0</v>
      </c>
      <c r="C13" s="61"/>
      <c r="D13" s="62"/>
      <c r="E13" s="63"/>
      <c r="F13" s="64"/>
      <c r="G13" s="65">
        <f t="shared" si="1"/>
        <v>0</v>
      </c>
      <c r="H13" s="66"/>
      <c r="I13" s="67">
        <v>2.0</v>
      </c>
      <c r="J13" s="68" t="s">
        <v>2</v>
      </c>
      <c r="K13" s="62"/>
      <c r="L13" s="69" t="s">
        <v>2</v>
      </c>
      <c r="M13" s="64"/>
      <c r="N13" s="70" t="s">
        <v>2</v>
      </c>
    </row>
    <row r="14">
      <c r="A14" s="48"/>
      <c r="B14" s="3">
        <v>1.0</v>
      </c>
      <c r="C14" s="71"/>
      <c r="D14" s="72"/>
      <c r="E14" s="51"/>
      <c r="F14" s="52"/>
      <c r="G14" s="53">
        <f t="shared" si="1"/>
        <v>0</v>
      </c>
      <c r="H14" s="54"/>
      <c r="I14" s="2">
        <v>1.0</v>
      </c>
      <c r="J14" s="55" t="s">
        <v>2</v>
      </c>
      <c r="K14" s="56"/>
      <c r="L14" s="73" t="s">
        <v>2</v>
      </c>
      <c r="M14" s="72"/>
      <c r="N14" s="58" t="s">
        <v>2</v>
      </c>
    </row>
    <row r="15">
      <c r="A15" s="59"/>
      <c r="B15" s="60">
        <v>2.0</v>
      </c>
      <c r="C15" s="61"/>
      <c r="D15" s="62"/>
      <c r="E15" s="63"/>
      <c r="F15" s="64"/>
      <c r="G15" s="65">
        <f t="shared" si="1"/>
        <v>0</v>
      </c>
      <c r="H15" s="66"/>
      <c r="I15" s="67">
        <v>2.0</v>
      </c>
      <c r="J15" s="68" t="s">
        <v>2</v>
      </c>
      <c r="K15" s="62"/>
      <c r="L15" s="69" t="s">
        <v>2</v>
      </c>
      <c r="M15" s="64"/>
      <c r="N15" s="70" t="s">
        <v>2</v>
      </c>
    </row>
    <row r="16">
      <c r="A16" s="48"/>
      <c r="B16" s="3">
        <v>1.0</v>
      </c>
      <c r="C16" s="71"/>
      <c r="D16" s="72"/>
      <c r="E16" s="74"/>
      <c r="F16" s="75"/>
      <c r="G16" s="53">
        <f t="shared" si="1"/>
        <v>0</v>
      </c>
      <c r="H16" s="54"/>
      <c r="I16" s="2">
        <v>1.0</v>
      </c>
      <c r="J16" s="55" t="s">
        <v>2</v>
      </c>
      <c r="K16" s="56"/>
      <c r="L16" s="73" t="s">
        <v>2</v>
      </c>
      <c r="M16" s="72"/>
      <c r="N16" s="58" t="s">
        <v>2</v>
      </c>
    </row>
    <row r="17">
      <c r="A17" s="59"/>
      <c r="B17" s="60">
        <v>2.0</v>
      </c>
      <c r="C17" s="61"/>
      <c r="D17" s="62"/>
      <c r="E17" s="63"/>
      <c r="F17" s="64"/>
      <c r="G17" s="65">
        <f t="shared" si="1"/>
        <v>0</v>
      </c>
      <c r="H17" s="66"/>
      <c r="I17" s="67">
        <v>2.0</v>
      </c>
      <c r="J17" s="68" t="s">
        <v>2</v>
      </c>
      <c r="K17" s="62"/>
      <c r="L17" s="69" t="s">
        <v>2</v>
      </c>
      <c r="M17" s="64"/>
      <c r="N17" s="70" t="s">
        <v>2</v>
      </c>
    </row>
    <row r="18">
      <c r="A18" s="48"/>
      <c r="B18" s="3">
        <v>1.0</v>
      </c>
      <c r="C18" s="71"/>
      <c r="D18" s="72"/>
      <c r="E18" s="74"/>
      <c r="F18" s="75"/>
      <c r="G18" s="53">
        <f t="shared" si="1"/>
        <v>0</v>
      </c>
      <c r="H18" s="54" t="s">
        <v>2</v>
      </c>
      <c r="I18" s="2">
        <v>1.0</v>
      </c>
      <c r="J18" s="55" t="s">
        <v>2</v>
      </c>
      <c r="K18" s="56"/>
      <c r="L18" s="73" t="s">
        <v>2</v>
      </c>
      <c r="M18" s="72"/>
      <c r="N18" s="58" t="s">
        <v>2</v>
      </c>
    </row>
    <row r="19">
      <c r="A19" s="59"/>
      <c r="B19" s="60">
        <v>2.0</v>
      </c>
      <c r="C19" s="61"/>
      <c r="D19" s="62"/>
      <c r="E19" s="63"/>
      <c r="F19" s="64"/>
      <c r="G19" s="65">
        <f t="shared" si="1"/>
        <v>0</v>
      </c>
      <c r="H19" s="66"/>
      <c r="I19" s="67">
        <v>2.0</v>
      </c>
      <c r="J19" s="68" t="s">
        <v>2</v>
      </c>
      <c r="K19" s="62"/>
      <c r="L19" s="69" t="s">
        <v>2</v>
      </c>
      <c r="M19" s="64"/>
      <c r="N19" s="70" t="s">
        <v>2</v>
      </c>
    </row>
    <row r="20">
      <c r="A20" s="48"/>
      <c r="B20" s="3">
        <v>1.0</v>
      </c>
      <c r="C20" s="71"/>
      <c r="D20" s="72"/>
      <c r="E20" s="74"/>
      <c r="F20" s="75"/>
      <c r="G20" s="53">
        <f t="shared" si="1"/>
        <v>0</v>
      </c>
      <c r="H20" s="54" t="s">
        <v>2</v>
      </c>
      <c r="I20" s="2">
        <v>1.0</v>
      </c>
      <c r="J20" s="55" t="s">
        <v>2</v>
      </c>
      <c r="K20" s="56"/>
      <c r="L20" s="73" t="s">
        <v>2</v>
      </c>
      <c r="M20" s="72"/>
      <c r="N20" s="58" t="s">
        <v>2</v>
      </c>
    </row>
    <row r="21" ht="15.75" customHeight="1">
      <c r="A21" s="59"/>
      <c r="B21" s="60">
        <v>2.0</v>
      </c>
      <c r="C21" s="61"/>
      <c r="D21" s="62"/>
      <c r="E21" s="63"/>
      <c r="F21" s="64"/>
      <c r="G21" s="65">
        <f t="shared" si="1"/>
        <v>0</v>
      </c>
      <c r="H21" s="66"/>
      <c r="I21" s="67">
        <v>2.0</v>
      </c>
      <c r="J21" s="68" t="s">
        <v>2</v>
      </c>
      <c r="K21" s="62"/>
      <c r="L21" s="69" t="s">
        <v>2</v>
      </c>
      <c r="M21" s="64"/>
      <c r="N21" s="70" t="s">
        <v>2</v>
      </c>
    </row>
    <row r="22" ht="15.75" customHeight="1">
      <c r="A22" s="712" t="s">
        <v>2</v>
      </c>
      <c r="B22" s="3">
        <v>1.0</v>
      </c>
      <c r="C22" s="71"/>
      <c r="D22" s="72"/>
      <c r="E22" s="74"/>
      <c r="F22" s="75"/>
      <c r="G22" s="53">
        <f t="shared" si="1"/>
        <v>0</v>
      </c>
      <c r="H22" s="54" t="s">
        <v>2</v>
      </c>
      <c r="I22" s="2">
        <v>1.0</v>
      </c>
      <c r="J22" s="55" t="s">
        <v>2</v>
      </c>
      <c r="K22" s="56"/>
      <c r="L22" s="73" t="s">
        <v>2</v>
      </c>
      <c r="M22" s="72"/>
      <c r="N22" s="58" t="s">
        <v>2</v>
      </c>
    </row>
    <row r="23" ht="15.75" customHeight="1">
      <c r="A23" s="59"/>
      <c r="B23" s="60">
        <v>2.0</v>
      </c>
      <c r="C23" s="76"/>
      <c r="D23" s="62"/>
      <c r="E23" s="77"/>
      <c r="F23" s="64"/>
      <c r="G23" s="65">
        <f t="shared" si="1"/>
        <v>0</v>
      </c>
      <c r="H23" s="66"/>
      <c r="I23" s="67">
        <v>2.0</v>
      </c>
      <c r="J23" s="68" t="s">
        <v>2</v>
      </c>
      <c r="K23" s="62"/>
      <c r="L23" s="69" t="s">
        <v>2</v>
      </c>
      <c r="M23" s="64"/>
      <c r="N23" s="70" t="s">
        <v>2</v>
      </c>
    </row>
    <row r="24" ht="15.75" customHeight="1">
      <c r="A24" s="78" t="s">
        <v>15</v>
      </c>
      <c r="B24" s="3" t="s">
        <v>2</v>
      </c>
      <c r="C24" s="79">
        <f>SUM(C8:C23)</f>
        <v>856</v>
      </c>
      <c r="D24" s="80"/>
      <c r="E24" s="79">
        <f>SUM(E8:E23)</f>
        <v>42500</v>
      </c>
      <c r="F24" s="9"/>
      <c r="G24" s="81">
        <f t="shared" si="1"/>
        <v>5436</v>
      </c>
      <c r="H24" s="82">
        <f>J5-C24</f>
        <v>0</v>
      </c>
      <c r="I24" s="2" t="s">
        <v>2</v>
      </c>
      <c r="J24" s="55" t="s">
        <v>2</v>
      </c>
      <c r="K24" s="56"/>
      <c r="L24" s="73" t="s">
        <v>2</v>
      </c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85"/>
      <c r="I25" s="67" t="s">
        <v>2</v>
      </c>
      <c r="J25" s="68" t="s">
        <v>2</v>
      </c>
      <c r="K25" s="62"/>
      <c r="L25" s="69" t="s">
        <v>2</v>
      </c>
      <c r="M25" s="64"/>
      <c r="N25" s="70" t="s">
        <v>2</v>
      </c>
    </row>
    <row r="26" ht="15.75" customHeight="1">
      <c r="A26" s="713" t="s">
        <v>16</v>
      </c>
      <c r="B26" s="714" t="s">
        <v>17</v>
      </c>
      <c r="C26" s="715" t="s">
        <v>2</v>
      </c>
      <c r="D26" s="72"/>
      <c r="E26" s="73"/>
      <c r="F26" s="75"/>
      <c r="G26" s="91" t="s">
        <v>2</v>
      </c>
      <c r="H26" s="27"/>
      <c r="I26" s="2" t="s">
        <v>2</v>
      </c>
      <c r="J26" s="55" t="s">
        <v>2</v>
      </c>
      <c r="K26" s="56"/>
      <c r="L26" s="73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" t="s">
        <v>2</v>
      </c>
      <c r="D27" s="62"/>
      <c r="E27" s="69" t="s">
        <v>2</v>
      </c>
      <c r="F27" s="64"/>
      <c r="G27" s="92" t="s">
        <v>2</v>
      </c>
      <c r="H27" s="66"/>
      <c r="I27" s="67" t="s">
        <v>2</v>
      </c>
      <c r="J27" s="68" t="s">
        <v>2</v>
      </c>
      <c r="K27" s="62"/>
      <c r="L27" s="69" t="s">
        <v>2</v>
      </c>
      <c r="M27" s="64"/>
      <c r="N27" s="70" t="s">
        <v>2</v>
      </c>
    </row>
    <row r="28" ht="15.75" customHeight="1">
      <c r="A28" s="14" t="s">
        <v>2</v>
      </c>
      <c r="B28" s="93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14" t="s">
        <v>2</v>
      </c>
      <c r="B29" s="93" t="s">
        <v>2</v>
      </c>
      <c r="C29" s="14" t="s">
        <v>2</v>
      </c>
      <c r="D29" s="14" t="s">
        <v>2</v>
      </c>
      <c r="E29" s="14" t="s">
        <v>2</v>
      </c>
      <c r="F29" s="14" t="s">
        <v>2</v>
      </c>
      <c r="G29" s="14" t="s">
        <v>2</v>
      </c>
      <c r="H29" s="14" t="s">
        <v>2</v>
      </c>
      <c r="I29" s="14" t="s">
        <v>2</v>
      </c>
      <c r="J29" s="14" t="s">
        <v>2</v>
      </c>
      <c r="K29" s="14" t="s">
        <v>2</v>
      </c>
      <c r="L29" s="14" t="s">
        <v>2</v>
      </c>
      <c r="M29" s="14" t="s">
        <v>2</v>
      </c>
      <c r="N29" s="14" t="s">
        <v>2</v>
      </c>
    </row>
    <row r="30" ht="15.75" customHeight="1">
      <c r="A30" s="14"/>
      <c r="B30" s="9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</row>
    <row r="31" ht="15.75" customHeight="1">
      <c r="A31" s="14"/>
      <c r="B31" s="9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</row>
    <row r="32" ht="15.75" customHeight="1">
      <c r="A32" s="14"/>
      <c r="B32" s="9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</row>
    <row r="33" ht="15.75" customHeight="1">
      <c r="A33" s="14"/>
      <c r="B33" s="9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</row>
    <row r="34" ht="15.0" customHeight="1">
      <c r="A34" s="94" t="s">
        <v>18</v>
      </c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6"/>
      <c r="M34" s="14"/>
      <c r="N34" s="14"/>
    </row>
    <row r="35" ht="15.75" customHeight="1">
      <c r="A35" s="708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291"/>
    </row>
    <row r="36" ht="15.75" customHeight="1">
      <c r="A36" s="99" t="s">
        <v>19</v>
      </c>
      <c r="B36" s="72"/>
      <c r="C36" s="100" t="s">
        <v>20</v>
      </c>
      <c r="D36" s="75"/>
      <c r="E36" s="75"/>
      <c r="F36" s="75"/>
      <c r="G36" s="72"/>
      <c r="H36" s="100" t="s">
        <v>21</v>
      </c>
      <c r="I36" s="72"/>
      <c r="J36" s="101" t="s">
        <v>22</v>
      </c>
      <c r="K36" s="100" t="s">
        <v>23</v>
      </c>
      <c r="L36" s="102"/>
    </row>
    <row r="37" ht="15.75" customHeight="1">
      <c r="A37" s="103" t="s">
        <v>24</v>
      </c>
      <c r="B37" s="104"/>
      <c r="C37" s="105" t="s">
        <v>25</v>
      </c>
      <c r="D37" s="106"/>
      <c r="E37" s="106"/>
      <c r="F37" s="106"/>
      <c r="G37" s="104"/>
      <c r="H37" s="107">
        <v>0.024</v>
      </c>
      <c r="I37" s="104"/>
      <c r="J37" s="108" t="s">
        <v>26</v>
      </c>
      <c r="K37" s="109">
        <f>(L5*H37)/1000</f>
        <v>1.150464</v>
      </c>
      <c r="L37" s="110"/>
    </row>
    <row r="38" ht="15.75" customHeight="1">
      <c r="A38" s="103" t="s">
        <v>27</v>
      </c>
      <c r="B38" s="104"/>
      <c r="C38" s="105" t="s">
        <v>28</v>
      </c>
      <c r="D38" s="106"/>
      <c r="E38" s="106"/>
      <c r="F38" s="106"/>
      <c r="G38" s="104"/>
      <c r="H38" s="107">
        <v>0.024</v>
      </c>
      <c r="I38" s="104"/>
      <c r="J38" s="108" t="s">
        <v>26</v>
      </c>
      <c r="K38" s="109">
        <f>(L5*H38)/1000</f>
        <v>1.150464</v>
      </c>
      <c r="L38" s="110"/>
    </row>
    <row r="39" ht="15.75" customHeight="1">
      <c r="A39" s="103" t="s">
        <v>3402</v>
      </c>
      <c r="B39" s="104"/>
      <c r="C39" s="105" t="s">
        <v>3403</v>
      </c>
      <c r="D39" s="106"/>
      <c r="E39" s="106"/>
      <c r="F39" s="106"/>
      <c r="G39" s="104"/>
      <c r="H39" s="107">
        <v>0.024</v>
      </c>
      <c r="I39" s="104"/>
      <c r="J39" s="108" t="s">
        <v>26</v>
      </c>
      <c r="K39" s="109">
        <f>(L5*H39)/1000</f>
        <v>1.150464</v>
      </c>
      <c r="L39" s="110"/>
    </row>
    <row r="40" ht="15.75" customHeight="1">
      <c r="A40" s="103" t="s">
        <v>3391</v>
      </c>
      <c r="B40" s="104"/>
      <c r="C40" s="105" t="s">
        <v>3392</v>
      </c>
      <c r="D40" s="106"/>
      <c r="E40" s="106"/>
      <c r="F40" s="106"/>
      <c r="G40" s="104"/>
      <c r="H40" s="107">
        <v>0.021</v>
      </c>
      <c r="I40" s="104"/>
      <c r="J40" s="108" t="s">
        <v>38</v>
      </c>
      <c r="K40" s="112">
        <f>(L5*H40)/1000</f>
        <v>1.006656</v>
      </c>
      <c r="L40" s="110"/>
    </row>
    <row r="41" ht="15.75" customHeight="1">
      <c r="A41" s="103" t="s">
        <v>3404</v>
      </c>
      <c r="B41" s="104"/>
      <c r="C41" s="105" t="s">
        <v>3405</v>
      </c>
      <c r="D41" s="106"/>
      <c r="E41" s="106"/>
      <c r="F41" s="106"/>
      <c r="G41" s="104"/>
      <c r="H41" s="107">
        <v>0.094</v>
      </c>
      <c r="I41" s="104"/>
      <c r="J41" s="108" t="s">
        <v>38</v>
      </c>
      <c r="K41" s="112">
        <f>(L5*H41)/1000</f>
        <v>4.505984</v>
      </c>
      <c r="L41" s="110"/>
    </row>
    <row r="42" ht="15.75" customHeight="1">
      <c r="A42" s="103" t="s">
        <v>36</v>
      </c>
      <c r="B42" s="104"/>
      <c r="C42" s="105" t="s">
        <v>37</v>
      </c>
      <c r="D42" s="106"/>
      <c r="E42" s="106"/>
      <c r="F42" s="106"/>
      <c r="G42" s="104"/>
      <c r="H42" s="107">
        <v>0.015</v>
      </c>
      <c r="I42" s="104"/>
      <c r="J42" s="108" t="s">
        <v>38</v>
      </c>
      <c r="K42" s="112">
        <f>(L5*H42)/1000</f>
        <v>0.71904</v>
      </c>
      <c r="L42" s="110"/>
    </row>
    <row r="43" ht="15.75" customHeight="1">
      <c r="A43" s="103" t="s">
        <v>39</v>
      </c>
      <c r="B43" s="104"/>
      <c r="C43" s="105" t="s">
        <v>40</v>
      </c>
      <c r="D43" s="106"/>
      <c r="E43" s="106"/>
      <c r="F43" s="106"/>
      <c r="G43" s="104"/>
      <c r="H43" s="107">
        <v>0.4</v>
      </c>
      <c r="I43" s="104"/>
      <c r="J43" s="108" t="s">
        <v>3395</v>
      </c>
      <c r="K43" s="112">
        <f>(L5*H43)/1000</f>
        <v>19.1744</v>
      </c>
      <c r="L43" s="110"/>
    </row>
    <row r="44" ht="15.75" customHeight="1">
      <c r="A44" s="103" t="s">
        <v>41</v>
      </c>
      <c r="B44" s="104"/>
      <c r="C44" s="105" t="s">
        <v>42</v>
      </c>
      <c r="D44" s="106"/>
      <c r="E44" s="106"/>
      <c r="F44" s="106"/>
      <c r="G44" s="104"/>
      <c r="H44" s="107">
        <v>0.048</v>
      </c>
      <c r="I44" s="104"/>
      <c r="J44" s="108" t="s">
        <v>26</v>
      </c>
      <c r="K44" s="109">
        <f>(L5*H44)/1000</f>
        <v>2.300928</v>
      </c>
      <c r="L44" s="110"/>
    </row>
    <row r="45" ht="15.75" customHeight="1">
      <c r="A45" s="103" t="s">
        <v>3396</v>
      </c>
      <c r="B45" s="104"/>
      <c r="C45" s="105" t="s">
        <v>3397</v>
      </c>
      <c r="D45" s="106"/>
      <c r="E45" s="106"/>
      <c r="F45" s="106"/>
      <c r="G45" s="104"/>
      <c r="H45" s="107">
        <v>0.44</v>
      </c>
      <c r="I45" s="104"/>
      <c r="J45" s="108" t="s">
        <v>3395</v>
      </c>
      <c r="K45" s="112">
        <f>(L5*H45)/1000</f>
        <v>21.09184</v>
      </c>
      <c r="L45" s="110"/>
    </row>
    <row r="46" ht="15.75" customHeight="1">
      <c r="A46" s="113" t="s">
        <v>3398</v>
      </c>
      <c r="B46" s="62"/>
      <c r="C46" s="114" t="s">
        <v>3399</v>
      </c>
      <c r="D46" s="115"/>
      <c r="E46" s="115"/>
      <c r="F46" s="115"/>
      <c r="G46" s="62"/>
      <c r="H46" s="116">
        <v>0.44</v>
      </c>
      <c r="I46" s="62"/>
      <c r="J46" s="117" t="s">
        <v>3395</v>
      </c>
      <c r="K46" s="687">
        <f>(L5*H46)/1000</f>
        <v>21.09184</v>
      </c>
      <c r="L46" s="119"/>
    </row>
    <row r="47" ht="15.75" customHeight="1">
      <c r="A47" s="113" t="s">
        <v>43</v>
      </c>
      <c r="B47" s="62"/>
      <c r="C47" s="114" t="s">
        <v>44</v>
      </c>
      <c r="D47" s="115"/>
      <c r="E47" s="115"/>
      <c r="F47" s="115"/>
      <c r="G47" s="62"/>
      <c r="H47" s="716">
        <v>0.133</v>
      </c>
      <c r="I47" s="62"/>
      <c r="J47" s="117" t="s">
        <v>38</v>
      </c>
      <c r="K47" s="687">
        <f>(L5*H47)/1000</f>
        <v>6.375488</v>
      </c>
      <c r="L47" s="119"/>
    </row>
    <row r="48" ht="15.75" customHeight="1">
      <c r="B48" s="1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63">
    <mergeCell ref="J11:K11"/>
    <mergeCell ref="L11:M11"/>
    <mergeCell ref="J12:K12"/>
    <mergeCell ref="L12:M12"/>
    <mergeCell ref="E9:F9"/>
    <mergeCell ref="J9:K9"/>
    <mergeCell ref="E10:F10"/>
    <mergeCell ref="J10:K10"/>
    <mergeCell ref="L10:M10"/>
    <mergeCell ref="E11:F11"/>
    <mergeCell ref="E12:F12"/>
    <mergeCell ref="C7:D7"/>
    <mergeCell ref="C9:D9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E16:F16"/>
    <mergeCell ref="E17:F17"/>
    <mergeCell ref="E18:F18"/>
    <mergeCell ref="H10:H11"/>
    <mergeCell ref="H12:H13"/>
    <mergeCell ref="E13:F13"/>
    <mergeCell ref="E14:F14"/>
    <mergeCell ref="H14:H15"/>
    <mergeCell ref="E15:F15"/>
    <mergeCell ref="H16:H17"/>
    <mergeCell ref="E23:F23"/>
    <mergeCell ref="E24:F25"/>
    <mergeCell ref="G24:G25"/>
    <mergeCell ref="H24:H25"/>
    <mergeCell ref="E26:F26"/>
    <mergeCell ref="H26:H27"/>
    <mergeCell ref="E27:F27"/>
    <mergeCell ref="H18:H19"/>
    <mergeCell ref="E19:F19"/>
    <mergeCell ref="E20:F20"/>
    <mergeCell ref="H20:H21"/>
    <mergeCell ref="E21:F21"/>
    <mergeCell ref="E22:F22"/>
    <mergeCell ref="H22:H23"/>
    <mergeCell ref="J22:K22"/>
    <mergeCell ref="J23:K23"/>
    <mergeCell ref="J24:K24"/>
    <mergeCell ref="J25:K25"/>
    <mergeCell ref="J26:K26"/>
    <mergeCell ref="J27:K27"/>
    <mergeCell ref="J15:K15"/>
    <mergeCell ref="J16:K16"/>
    <mergeCell ref="J17:K17"/>
    <mergeCell ref="J18:K18"/>
    <mergeCell ref="J19:K19"/>
    <mergeCell ref="J20:K20"/>
    <mergeCell ref="J21:K21"/>
    <mergeCell ref="L23:M23"/>
    <mergeCell ref="L24:M24"/>
    <mergeCell ref="L25:M25"/>
    <mergeCell ref="L26:M26"/>
    <mergeCell ref="L27:M27"/>
    <mergeCell ref="A34:L35"/>
    <mergeCell ref="A36:B36"/>
    <mergeCell ref="K36:L36"/>
    <mergeCell ref="C36:G36"/>
    <mergeCell ref="H36:I36"/>
    <mergeCell ref="A37:B37"/>
    <mergeCell ref="C37:G37"/>
    <mergeCell ref="H37:I37"/>
    <mergeCell ref="K37:L37"/>
    <mergeCell ref="A38:B38"/>
    <mergeCell ref="K38:L38"/>
    <mergeCell ref="C38:G38"/>
    <mergeCell ref="H38:I38"/>
    <mergeCell ref="A39:B39"/>
    <mergeCell ref="C39:G39"/>
    <mergeCell ref="H39:I39"/>
    <mergeCell ref="K39:L39"/>
    <mergeCell ref="A40:B40"/>
    <mergeCell ref="K40:L40"/>
    <mergeCell ref="C40:G40"/>
    <mergeCell ref="H40:I40"/>
    <mergeCell ref="A41:B41"/>
    <mergeCell ref="C41:G41"/>
    <mergeCell ref="H41:I41"/>
    <mergeCell ref="K41:L41"/>
    <mergeCell ref="A42:B42"/>
    <mergeCell ref="K42:L42"/>
    <mergeCell ref="C42:G42"/>
    <mergeCell ref="H42:I42"/>
    <mergeCell ref="A43:B43"/>
    <mergeCell ref="C43:G43"/>
    <mergeCell ref="H43:I43"/>
    <mergeCell ref="K43:L43"/>
    <mergeCell ref="A44:B44"/>
    <mergeCell ref="K44:L44"/>
    <mergeCell ref="C46:G46"/>
    <mergeCell ref="H46:I46"/>
    <mergeCell ref="A47:B47"/>
    <mergeCell ref="C47:G47"/>
    <mergeCell ref="H47:I47"/>
    <mergeCell ref="K47:L47"/>
    <mergeCell ref="C44:G44"/>
    <mergeCell ref="H44:I44"/>
    <mergeCell ref="A45:B45"/>
    <mergeCell ref="C45:G45"/>
    <mergeCell ref="H45:I45"/>
    <mergeCell ref="K45:L45"/>
    <mergeCell ref="A46:B46"/>
    <mergeCell ref="K46:L46"/>
    <mergeCell ref="E5:H5"/>
    <mergeCell ref="L5:N5"/>
    <mergeCell ref="D2:E2"/>
    <mergeCell ref="F2:H3"/>
    <mergeCell ref="I2:N3"/>
    <mergeCell ref="D3:E4"/>
    <mergeCell ref="F4:H4"/>
    <mergeCell ref="I4:N4"/>
    <mergeCell ref="A5:C6"/>
    <mergeCell ref="C8:D8"/>
    <mergeCell ref="E8:F8"/>
    <mergeCell ref="D6:F6"/>
    <mergeCell ref="H6:J6"/>
    <mergeCell ref="E7:F7"/>
    <mergeCell ref="L7:M7"/>
    <mergeCell ref="A8:A9"/>
    <mergeCell ref="H8:H9"/>
    <mergeCell ref="L8:M8"/>
    <mergeCell ref="L9:M9"/>
    <mergeCell ref="A12:A13"/>
    <mergeCell ref="A14:A15"/>
    <mergeCell ref="J7:K7"/>
    <mergeCell ref="J8:K8"/>
    <mergeCell ref="J13:K13"/>
    <mergeCell ref="L13:M13"/>
    <mergeCell ref="J14:K14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</mergeCells>
  <printOptions/>
  <pageMargins bottom="0.75" footer="0.0" header="0.0" left="0.7" right="0.7" top="0.75"/>
  <pageSetup fitToHeight="0"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6" width="9.14"/>
  </cols>
  <sheetData>
    <row r="1">
      <c r="B1" s="1"/>
    </row>
    <row r="2" ht="15.0" customHeight="1">
      <c r="A2" s="2"/>
      <c r="B2" s="3"/>
      <c r="C2" s="2"/>
      <c r="D2" s="709" t="str">
        <f>VLOOKUP(I2,Register!B:D,3,FALSE)</f>
        <v>OT99-ELQ0730A0A</v>
      </c>
      <c r="E2" s="5"/>
      <c r="F2" s="6" t="s">
        <v>0</v>
      </c>
      <c r="G2" s="7"/>
      <c r="H2" s="7"/>
      <c r="I2" s="8" t="s">
        <v>525</v>
      </c>
      <c r="J2" s="7"/>
      <c r="K2" s="7"/>
      <c r="L2" s="7"/>
      <c r="M2" s="7"/>
      <c r="N2" s="9"/>
    </row>
    <row r="3">
      <c r="A3" s="2"/>
      <c r="B3" s="3"/>
      <c r="C3" s="2"/>
      <c r="D3" s="10" t="str">
        <f>VLOOKUP(D6,'Tech. sheet (2)'!$A:$D,4,0)</f>
        <v>fff010671</v>
      </c>
      <c r="E3" s="9"/>
      <c r="F3" s="11"/>
      <c r="I3" s="12"/>
      <c r="J3" s="12"/>
      <c r="K3" s="12"/>
      <c r="L3" s="12"/>
      <c r="M3" s="12"/>
      <c r="N3" s="13"/>
    </row>
    <row r="4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#N/A</v>
      </c>
      <c r="G4" s="19"/>
      <c r="H4" s="20"/>
      <c r="I4" s="710"/>
      <c r="J4" s="276"/>
      <c r="K4" s="276"/>
      <c r="L4" s="276"/>
      <c r="M4" s="276"/>
      <c r="N4" s="46"/>
    </row>
    <row r="5" ht="15.0" customHeight="1">
      <c r="A5" s="22" t="s">
        <v>3</v>
      </c>
      <c r="B5" s="7"/>
      <c r="C5" s="9"/>
      <c r="D5" s="23" t="s">
        <v>4</v>
      </c>
      <c r="E5" s="24" t="str">
        <f>VLOOKUP(D2,'Tech. sheet (2)'!A:S,13,FALSE)</f>
        <v>PL1019-34</v>
      </c>
      <c r="F5" s="25"/>
      <c r="G5" s="25"/>
      <c r="H5" s="26"/>
      <c r="I5" s="27" t="s">
        <v>5</v>
      </c>
      <c r="J5" s="28">
        <v>25620.0</v>
      </c>
      <c r="K5" s="2" t="s">
        <v>6</v>
      </c>
      <c r="L5" s="29">
        <f>J5*56</f>
        <v>1434720</v>
      </c>
      <c r="M5" s="7"/>
      <c r="N5" s="9"/>
    </row>
    <row r="6" ht="36.75" customHeight="1">
      <c r="A6" s="30"/>
      <c r="B6" s="31"/>
      <c r="C6" s="32"/>
      <c r="D6" s="33" t="str">
        <f>VLOOKUP(I2,Register!B:D,3,FALSE)</f>
        <v>OT99-ELQ0730A0A</v>
      </c>
      <c r="F6" s="34"/>
      <c r="G6" s="35" t="s">
        <v>7</v>
      </c>
      <c r="H6" s="36">
        <f>E24</f>
        <v>1404750</v>
      </c>
      <c r="I6" s="19"/>
      <c r="J6" s="37"/>
      <c r="K6" s="38" t="s">
        <v>8</v>
      </c>
      <c r="L6" s="39">
        <f>G24-N6</f>
        <v>29970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4"/>
      <c r="E7" s="45" t="s">
        <v>13</v>
      </c>
      <c r="F7" s="46"/>
      <c r="G7" s="42" t="s">
        <v>14</v>
      </c>
      <c r="H7" s="41" t="s">
        <v>10</v>
      </c>
      <c r="I7" s="42" t="s">
        <v>11</v>
      </c>
      <c r="J7" s="43" t="s">
        <v>12</v>
      </c>
      <c r="K7" s="44"/>
      <c r="L7" s="45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8">
        <v>44407.0</v>
      </c>
      <c r="B8" s="3">
        <v>1.0</v>
      </c>
      <c r="C8" s="49">
        <f>1697+21</f>
        <v>1718</v>
      </c>
      <c r="D8" s="50"/>
      <c r="E8" s="51">
        <v>93500.0</v>
      </c>
      <c r="F8" s="52"/>
      <c r="G8" s="53">
        <f t="shared" ref="G8:G24" si="1">(C8*56)-E8</f>
        <v>2708</v>
      </c>
      <c r="H8" s="54" t="s">
        <v>2</v>
      </c>
      <c r="I8" s="2">
        <v>1.0</v>
      </c>
      <c r="J8" s="55"/>
      <c r="K8" s="56"/>
      <c r="L8" s="711"/>
      <c r="M8" s="50"/>
      <c r="N8" s="58" t="s">
        <v>2</v>
      </c>
    </row>
    <row r="9">
      <c r="A9" s="59"/>
      <c r="B9" s="60">
        <v>2.0</v>
      </c>
      <c r="C9" s="61">
        <f>1664+1686+160</f>
        <v>3510</v>
      </c>
      <c r="D9" s="62"/>
      <c r="E9" s="63">
        <v>191000.0</v>
      </c>
      <c r="F9" s="64"/>
      <c r="G9" s="65">
        <f t="shared" si="1"/>
        <v>5560</v>
      </c>
      <c r="H9" s="66"/>
      <c r="I9" s="67">
        <v>2.0</v>
      </c>
      <c r="J9" s="68" t="s">
        <v>2</v>
      </c>
      <c r="K9" s="62"/>
      <c r="L9" s="69" t="s">
        <v>2</v>
      </c>
      <c r="M9" s="64"/>
      <c r="N9" s="70" t="s">
        <v>2</v>
      </c>
    </row>
    <row r="10">
      <c r="A10" s="48">
        <v>44408.0</v>
      </c>
      <c r="B10" s="3">
        <v>1.0</v>
      </c>
      <c r="C10" s="49">
        <v>598.0</v>
      </c>
      <c r="D10" s="50"/>
      <c r="E10" s="51">
        <v>29500.0</v>
      </c>
      <c r="F10" s="52"/>
      <c r="G10" s="53">
        <f t="shared" si="1"/>
        <v>3988</v>
      </c>
      <c r="H10" s="54"/>
      <c r="I10" s="2">
        <v>1.0</v>
      </c>
      <c r="J10" s="55" t="s">
        <v>2</v>
      </c>
      <c r="K10" s="56"/>
      <c r="L10" s="73"/>
      <c r="M10" s="72"/>
      <c r="N10" s="58" t="s">
        <v>2</v>
      </c>
    </row>
    <row r="11" ht="15.75" customHeight="1">
      <c r="A11" s="59"/>
      <c r="B11" s="60">
        <v>2.0</v>
      </c>
      <c r="C11" s="61">
        <f>941+1700+481</f>
        <v>3122</v>
      </c>
      <c r="D11" s="62"/>
      <c r="E11" s="63">
        <v>169500.0</v>
      </c>
      <c r="F11" s="64"/>
      <c r="G11" s="65">
        <f t="shared" si="1"/>
        <v>5332</v>
      </c>
      <c r="H11" s="66"/>
      <c r="I11" s="67">
        <v>2.0</v>
      </c>
      <c r="J11" s="68" t="s">
        <v>2</v>
      </c>
      <c r="K11" s="62"/>
      <c r="L11" s="69" t="s">
        <v>2</v>
      </c>
      <c r="M11" s="64"/>
      <c r="N11" s="70" t="s">
        <v>2</v>
      </c>
    </row>
    <row r="12">
      <c r="A12" s="48">
        <v>44409.0</v>
      </c>
      <c r="B12" s="3">
        <v>1.0</v>
      </c>
      <c r="C12" s="71">
        <f>1170+1693+1257</f>
        <v>4120</v>
      </c>
      <c r="D12" s="72"/>
      <c r="E12" s="51">
        <v>226000.0</v>
      </c>
      <c r="F12" s="52"/>
      <c r="G12" s="53">
        <f t="shared" si="1"/>
        <v>4720</v>
      </c>
      <c r="H12" s="54"/>
      <c r="I12" s="2">
        <v>1.0</v>
      </c>
      <c r="J12" s="55" t="s">
        <v>2</v>
      </c>
      <c r="K12" s="56"/>
      <c r="L12" s="73" t="s">
        <v>2</v>
      </c>
      <c r="M12" s="72"/>
      <c r="N12" s="58" t="s">
        <v>2</v>
      </c>
    </row>
    <row r="13" ht="15.75" customHeight="1">
      <c r="A13" s="59"/>
      <c r="B13" s="60">
        <v>2.0</v>
      </c>
      <c r="C13" s="61">
        <f>419+1672+1704+450</f>
        <v>4245</v>
      </c>
      <c r="D13" s="62"/>
      <c r="E13" s="63">
        <v>235000.0</v>
      </c>
      <c r="F13" s="64"/>
      <c r="G13" s="65">
        <f t="shared" si="1"/>
        <v>2720</v>
      </c>
      <c r="H13" s="66"/>
      <c r="I13" s="67">
        <v>2.0</v>
      </c>
      <c r="J13" s="68" t="s">
        <v>2</v>
      </c>
      <c r="K13" s="62"/>
      <c r="L13" s="69" t="s">
        <v>2</v>
      </c>
      <c r="M13" s="64"/>
      <c r="N13" s="70" t="s">
        <v>2</v>
      </c>
    </row>
    <row r="14">
      <c r="A14" s="48">
        <v>44410.0</v>
      </c>
      <c r="B14" s="3">
        <v>1.0</v>
      </c>
      <c r="C14" s="71">
        <f>360+1695+1710+191</f>
        <v>3956</v>
      </c>
      <c r="D14" s="72"/>
      <c r="E14" s="51">
        <v>217000.0</v>
      </c>
      <c r="F14" s="52"/>
      <c r="G14" s="53">
        <f t="shared" si="1"/>
        <v>4536</v>
      </c>
      <c r="H14" s="54"/>
      <c r="I14" s="2">
        <v>1.0</v>
      </c>
      <c r="J14" s="55" t="s">
        <v>2</v>
      </c>
      <c r="K14" s="56"/>
      <c r="L14" s="73" t="s">
        <v>2</v>
      </c>
      <c r="M14" s="72"/>
      <c r="N14" s="58" t="s">
        <v>2</v>
      </c>
    </row>
    <row r="15">
      <c r="A15" s="59"/>
      <c r="B15" s="60">
        <v>2.0</v>
      </c>
      <c r="C15" s="61">
        <f>1499+397+988+896+571</f>
        <v>4351</v>
      </c>
      <c r="D15" s="62"/>
      <c r="E15" s="63">
        <v>243250.0</v>
      </c>
      <c r="F15" s="64"/>
      <c r="G15" s="65">
        <f t="shared" si="1"/>
        <v>406</v>
      </c>
      <c r="H15" s="66"/>
      <c r="I15" s="67">
        <v>2.0</v>
      </c>
      <c r="J15" s="68" t="s">
        <v>2</v>
      </c>
      <c r="K15" s="62"/>
      <c r="L15" s="69" t="s">
        <v>2</v>
      </c>
      <c r="M15" s="64"/>
      <c r="N15" s="70" t="s">
        <v>2</v>
      </c>
    </row>
    <row r="16">
      <c r="A16" s="48"/>
      <c r="B16" s="3">
        <v>1.0</v>
      </c>
      <c r="C16" s="71"/>
      <c r="D16" s="72"/>
      <c r="E16" s="74"/>
      <c r="F16" s="75"/>
      <c r="G16" s="53">
        <f t="shared" si="1"/>
        <v>0</v>
      </c>
      <c r="H16" s="54"/>
      <c r="I16" s="2">
        <v>1.0</v>
      </c>
      <c r="J16" s="55" t="s">
        <v>2</v>
      </c>
      <c r="K16" s="56"/>
      <c r="L16" s="73" t="s">
        <v>2</v>
      </c>
      <c r="M16" s="72"/>
      <c r="N16" s="58" t="s">
        <v>2</v>
      </c>
    </row>
    <row r="17">
      <c r="A17" s="59"/>
      <c r="B17" s="60">
        <v>2.0</v>
      </c>
      <c r="C17" s="61"/>
      <c r="D17" s="62"/>
      <c r="E17" s="63"/>
      <c r="F17" s="64"/>
      <c r="G17" s="65">
        <f t="shared" si="1"/>
        <v>0</v>
      </c>
      <c r="H17" s="66"/>
      <c r="I17" s="67">
        <v>2.0</v>
      </c>
      <c r="J17" s="68" t="s">
        <v>2</v>
      </c>
      <c r="K17" s="62"/>
      <c r="L17" s="69" t="s">
        <v>2</v>
      </c>
      <c r="M17" s="64"/>
      <c r="N17" s="70" t="s">
        <v>2</v>
      </c>
    </row>
    <row r="18">
      <c r="A18" s="48"/>
      <c r="B18" s="3">
        <v>1.0</v>
      </c>
      <c r="C18" s="71"/>
      <c r="D18" s="72"/>
      <c r="E18" s="74"/>
      <c r="F18" s="75"/>
      <c r="G18" s="53">
        <f t="shared" si="1"/>
        <v>0</v>
      </c>
      <c r="H18" s="54" t="s">
        <v>2</v>
      </c>
      <c r="I18" s="2">
        <v>1.0</v>
      </c>
      <c r="J18" s="55" t="s">
        <v>2</v>
      </c>
      <c r="K18" s="56"/>
      <c r="L18" s="73" t="s">
        <v>2</v>
      </c>
      <c r="M18" s="72"/>
      <c r="N18" s="58" t="s">
        <v>2</v>
      </c>
    </row>
    <row r="19">
      <c r="A19" s="59"/>
      <c r="B19" s="60">
        <v>2.0</v>
      </c>
      <c r="C19" s="61"/>
      <c r="D19" s="62"/>
      <c r="E19" s="63"/>
      <c r="F19" s="64"/>
      <c r="G19" s="65">
        <f t="shared" si="1"/>
        <v>0</v>
      </c>
      <c r="H19" s="66"/>
      <c r="I19" s="67">
        <v>2.0</v>
      </c>
      <c r="J19" s="68" t="s">
        <v>2</v>
      </c>
      <c r="K19" s="62"/>
      <c r="L19" s="69" t="s">
        <v>2</v>
      </c>
      <c r="M19" s="64"/>
      <c r="N19" s="70" t="s">
        <v>2</v>
      </c>
    </row>
    <row r="20">
      <c r="A20" s="48"/>
      <c r="B20" s="3">
        <v>1.0</v>
      </c>
      <c r="C20" s="71"/>
      <c r="D20" s="72"/>
      <c r="E20" s="74"/>
      <c r="F20" s="75"/>
      <c r="G20" s="53">
        <f t="shared" si="1"/>
        <v>0</v>
      </c>
      <c r="H20" s="54" t="s">
        <v>2</v>
      </c>
      <c r="I20" s="2">
        <v>1.0</v>
      </c>
      <c r="J20" s="55" t="s">
        <v>2</v>
      </c>
      <c r="K20" s="56"/>
      <c r="L20" s="73" t="s">
        <v>2</v>
      </c>
      <c r="M20" s="72"/>
      <c r="N20" s="58" t="s">
        <v>2</v>
      </c>
    </row>
    <row r="21" ht="15.75" customHeight="1">
      <c r="A21" s="59"/>
      <c r="B21" s="60">
        <v>2.0</v>
      </c>
      <c r="C21" s="61"/>
      <c r="D21" s="62"/>
      <c r="E21" s="63"/>
      <c r="F21" s="64"/>
      <c r="G21" s="65">
        <f t="shared" si="1"/>
        <v>0</v>
      </c>
      <c r="H21" s="66"/>
      <c r="I21" s="67">
        <v>2.0</v>
      </c>
      <c r="J21" s="68" t="s">
        <v>2</v>
      </c>
      <c r="K21" s="62"/>
      <c r="L21" s="69" t="s">
        <v>2</v>
      </c>
      <c r="M21" s="64"/>
      <c r="N21" s="70" t="s">
        <v>2</v>
      </c>
    </row>
    <row r="22" ht="15.75" customHeight="1">
      <c r="A22" s="712" t="s">
        <v>2</v>
      </c>
      <c r="B22" s="3">
        <v>1.0</v>
      </c>
      <c r="C22" s="71"/>
      <c r="D22" s="72"/>
      <c r="E22" s="74"/>
      <c r="F22" s="75"/>
      <c r="G22" s="53">
        <f t="shared" si="1"/>
        <v>0</v>
      </c>
      <c r="H22" s="54" t="s">
        <v>2</v>
      </c>
      <c r="I22" s="2">
        <v>1.0</v>
      </c>
      <c r="J22" s="55" t="s">
        <v>2</v>
      </c>
      <c r="K22" s="56"/>
      <c r="L22" s="73" t="s">
        <v>2</v>
      </c>
      <c r="M22" s="72"/>
      <c r="N22" s="58" t="s">
        <v>2</v>
      </c>
    </row>
    <row r="23" ht="15.75" customHeight="1">
      <c r="A23" s="59"/>
      <c r="B23" s="60">
        <v>2.0</v>
      </c>
      <c r="C23" s="76"/>
      <c r="D23" s="62"/>
      <c r="E23" s="77"/>
      <c r="F23" s="64"/>
      <c r="G23" s="65">
        <f t="shared" si="1"/>
        <v>0</v>
      </c>
      <c r="H23" s="66"/>
      <c r="I23" s="67">
        <v>2.0</v>
      </c>
      <c r="J23" s="68" t="s">
        <v>2</v>
      </c>
      <c r="K23" s="62"/>
      <c r="L23" s="69" t="s">
        <v>2</v>
      </c>
      <c r="M23" s="64"/>
      <c r="N23" s="70" t="s">
        <v>2</v>
      </c>
    </row>
    <row r="24" ht="15.75" customHeight="1">
      <c r="A24" s="78" t="s">
        <v>15</v>
      </c>
      <c r="B24" s="3" t="s">
        <v>2</v>
      </c>
      <c r="C24" s="79">
        <f>SUM(C8:C23)</f>
        <v>25620</v>
      </c>
      <c r="D24" s="80"/>
      <c r="E24" s="79">
        <f>SUM(E8:E23)</f>
        <v>1404750</v>
      </c>
      <c r="F24" s="9"/>
      <c r="G24" s="81">
        <f t="shared" si="1"/>
        <v>29970</v>
      </c>
      <c r="H24" s="82">
        <f>J5-C24</f>
        <v>0</v>
      </c>
      <c r="I24" s="2" t="s">
        <v>2</v>
      </c>
      <c r="J24" s="55" t="s">
        <v>2</v>
      </c>
      <c r="K24" s="56"/>
      <c r="L24" s="73" t="s">
        <v>2</v>
      </c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85"/>
      <c r="I25" s="67" t="s">
        <v>2</v>
      </c>
      <c r="J25" s="68" t="s">
        <v>2</v>
      </c>
      <c r="K25" s="62"/>
      <c r="L25" s="69" t="s">
        <v>2</v>
      </c>
      <c r="M25" s="64"/>
      <c r="N25" s="70" t="s">
        <v>2</v>
      </c>
    </row>
    <row r="26" ht="15.75" customHeight="1">
      <c r="A26" s="713" t="s">
        <v>16</v>
      </c>
      <c r="B26" s="714" t="s">
        <v>17</v>
      </c>
      <c r="C26" s="715" t="s">
        <v>2</v>
      </c>
      <c r="D26" s="72"/>
      <c r="E26" s="73"/>
      <c r="F26" s="75"/>
      <c r="G26" s="91" t="s">
        <v>2</v>
      </c>
      <c r="H26" s="27"/>
      <c r="I26" s="2" t="s">
        <v>2</v>
      </c>
      <c r="J26" s="55" t="s">
        <v>2</v>
      </c>
      <c r="K26" s="56"/>
      <c r="L26" s="73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" t="s">
        <v>2</v>
      </c>
      <c r="D27" s="62"/>
      <c r="E27" s="69" t="s">
        <v>2</v>
      </c>
      <c r="F27" s="64"/>
      <c r="G27" s="92" t="s">
        <v>2</v>
      </c>
      <c r="H27" s="66"/>
      <c r="I27" s="67" t="s">
        <v>2</v>
      </c>
      <c r="J27" s="68" t="s">
        <v>2</v>
      </c>
      <c r="K27" s="62"/>
      <c r="L27" s="69" t="s">
        <v>2</v>
      </c>
      <c r="M27" s="64"/>
      <c r="N27" s="70" t="s">
        <v>2</v>
      </c>
    </row>
    <row r="28" ht="15.75" customHeight="1">
      <c r="A28" s="14" t="s">
        <v>2</v>
      </c>
      <c r="B28" s="93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B29" s="1"/>
    </row>
    <row r="30" ht="15.75" customHeight="1">
      <c r="B30" s="1"/>
    </row>
    <row r="31" ht="15.75" customHeight="1">
      <c r="B31" s="1"/>
    </row>
    <row r="32" ht="15.75" customHeight="1">
      <c r="B32" s="1"/>
    </row>
    <row r="33" ht="15.75" customHeight="1">
      <c r="B33" s="1"/>
    </row>
    <row r="34" ht="15.75" customHeight="1">
      <c r="B34" s="1"/>
    </row>
    <row r="35" ht="15.75" customHeight="1">
      <c r="B35" s="1"/>
    </row>
    <row r="36" ht="15.75" customHeight="1">
      <c r="B36" s="1"/>
    </row>
    <row r="37" ht="15.75" customHeight="1">
      <c r="B37" s="1"/>
    </row>
    <row r="38" ht="15.75" customHeight="1">
      <c r="B38" s="1"/>
    </row>
    <row r="39" ht="15.75" customHeight="1">
      <c r="B39" s="1"/>
    </row>
    <row r="40" ht="15.75" customHeight="1">
      <c r="B40" s="1"/>
    </row>
    <row r="41" ht="15.75" customHeight="1">
      <c r="B41" s="1"/>
    </row>
    <row r="42" ht="15.75" customHeight="1">
      <c r="B42" s="1"/>
    </row>
    <row r="43" ht="15.75" customHeight="1">
      <c r="B43" s="1"/>
    </row>
    <row r="44" ht="15.75" customHeight="1">
      <c r="B44" s="1"/>
    </row>
    <row r="45" ht="15.75" customHeight="1">
      <c r="B45" s="1"/>
    </row>
    <row r="46" ht="15.75" customHeight="1">
      <c r="B46" s="1"/>
    </row>
    <row r="47" ht="15.75" customHeight="1">
      <c r="B47" s="1"/>
    </row>
    <row r="48" ht="15.75" customHeight="1">
      <c r="B48" s="1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14">
    <mergeCell ref="J11:K11"/>
    <mergeCell ref="L11:M11"/>
    <mergeCell ref="J12:K12"/>
    <mergeCell ref="L12:M12"/>
    <mergeCell ref="E9:F9"/>
    <mergeCell ref="J9:K9"/>
    <mergeCell ref="E10:F10"/>
    <mergeCell ref="J10:K10"/>
    <mergeCell ref="L10:M10"/>
    <mergeCell ref="E11:F11"/>
    <mergeCell ref="E12:F12"/>
    <mergeCell ref="C7:D7"/>
    <mergeCell ref="C9:D9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E16:F16"/>
    <mergeCell ref="E17:F17"/>
    <mergeCell ref="E18:F18"/>
    <mergeCell ref="H10:H11"/>
    <mergeCell ref="H12:H13"/>
    <mergeCell ref="E13:F13"/>
    <mergeCell ref="E14:F14"/>
    <mergeCell ref="H14:H15"/>
    <mergeCell ref="E15:F15"/>
    <mergeCell ref="H16:H17"/>
    <mergeCell ref="E23:F23"/>
    <mergeCell ref="E24:F25"/>
    <mergeCell ref="G24:G25"/>
    <mergeCell ref="H24:H25"/>
    <mergeCell ref="E26:F26"/>
    <mergeCell ref="H26:H27"/>
    <mergeCell ref="E27:F27"/>
    <mergeCell ref="H18:H19"/>
    <mergeCell ref="E19:F19"/>
    <mergeCell ref="E20:F20"/>
    <mergeCell ref="H20:H21"/>
    <mergeCell ref="E21:F21"/>
    <mergeCell ref="E22:F22"/>
    <mergeCell ref="H22:H23"/>
    <mergeCell ref="J22:K22"/>
    <mergeCell ref="J23:K23"/>
    <mergeCell ref="J24:K24"/>
    <mergeCell ref="J25:K25"/>
    <mergeCell ref="J26:K26"/>
    <mergeCell ref="J27:K27"/>
    <mergeCell ref="J15:K15"/>
    <mergeCell ref="J16:K16"/>
    <mergeCell ref="J17:K17"/>
    <mergeCell ref="J18:K18"/>
    <mergeCell ref="J19:K19"/>
    <mergeCell ref="J20:K20"/>
    <mergeCell ref="J21:K21"/>
    <mergeCell ref="E5:H5"/>
    <mergeCell ref="L5:N5"/>
    <mergeCell ref="D2:E2"/>
    <mergeCell ref="F2:H3"/>
    <mergeCell ref="I2:N3"/>
    <mergeCell ref="D3:E4"/>
    <mergeCell ref="F4:H4"/>
    <mergeCell ref="I4:N4"/>
    <mergeCell ref="A5:C6"/>
    <mergeCell ref="C8:D8"/>
    <mergeCell ref="E8:F8"/>
    <mergeCell ref="D6:F6"/>
    <mergeCell ref="H6:J6"/>
    <mergeCell ref="E7:F7"/>
    <mergeCell ref="L7:M7"/>
    <mergeCell ref="A8:A9"/>
    <mergeCell ref="H8:H9"/>
    <mergeCell ref="L8:M8"/>
    <mergeCell ref="L9:M9"/>
    <mergeCell ref="A12:A13"/>
    <mergeCell ref="A14:A15"/>
    <mergeCell ref="J7:K7"/>
    <mergeCell ref="J8:K8"/>
    <mergeCell ref="J13:K13"/>
    <mergeCell ref="L13:M13"/>
    <mergeCell ref="J14:K14"/>
    <mergeCell ref="L14:M14"/>
    <mergeCell ref="L15:M15"/>
    <mergeCell ref="L23:M23"/>
    <mergeCell ref="L24:M24"/>
    <mergeCell ref="L25:M25"/>
    <mergeCell ref="L26:M26"/>
    <mergeCell ref="L27:M27"/>
    <mergeCell ref="L16:M16"/>
    <mergeCell ref="L17:M17"/>
    <mergeCell ref="L18:M18"/>
    <mergeCell ref="L19:M19"/>
    <mergeCell ref="L20:M20"/>
    <mergeCell ref="L21:M21"/>
    <mergeCell ref="L22:M22"/>
  </mergeCells>
  <printOptions/>
  <pageMargins bottom="0.75" footer="0.0" header="0.0" left="0.7" right="0.7" top="0.75"/>
  <pageSetup fitToHeight="0"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6" width="9.14"/>
  </cols>
  <sheetData>
    <row r="1">
      <c r="B1" s="1"/>
    </row>
    <row r="2" ht="15.0" customHeight="1">
      <c r="A2" s="2"/>
      <c r="B2" s="3"/>
      <c r="C2" s="2"/>
      <c r="D2" s="4" t="str">
        <f>VLOOKUP(I2,Register!B:D,3,FALSE)</f>
        <v>OT62-ELQ6216A2A  USK ver3</v>
      </c>
      <c r="E2" s="5"/>
      <c r="F2" s="6" t="s">
        <v>0</v>
      </c>
      <c r="G2" s="7"/>
      <c r="H2" s="7"/>
      <c r="I2" s="8" t="s">
        <v>693</v>
      </c>
      <c r="J2" s="7"/>
      <c r="K2" s="7"/>
      <c r="L2" s="7"/>
      <c r="M2" s="7"/>
      <c r="N2" s="9"/>
    </row>
    <row r="3">
      <c r="A3" s="2"/>
      <c r="B3" s="3"/>
      <c r="C3" s="2"/>
      <c r="D3" s="10" t="str">
        <f>VLOOKUP(D6,'Tech. sheet (2)'!$A:$D,4,0)</f>
        <v>UA0000710</v>
      </c>
      <c r="E3" s="9"/>
      <c r="F3" s="11"/>
      <c r="I3" s="12"/>
      <c r="J3" s="12"/>
      <c r="K3" s="12"/>
      <c r="L3" s="12"/>
      <c r="M3" s="12"/>
      <c r="N3" s="13"/>
    </row>
    <row r="4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#N/A</v>
      </c>
      <c r="G4" s="19"/>
      <c r="H4" s="20"/>
      <c r="I4" s="21"/>
      <c r="J4" s="21"/>
      <c r="K4" s="21"/>
      <c r="L4" s="21"/>
      <c r="M4" s="21"/>
      <c r="N4" s="21"/>
    </row>
    <row r="5" ht="15.0" customHeight="1">
      <c r="A5" s="22" t="s">
        <v>3</v>
      </c>
      <c r="B5" s="7"/>
      <c r="C5" s="9"/>
      <c r="D5" s="23" t="s">
        <v>4</v>
      </c>
      <c r="E5" s="692" t="str">
        <f>VLOOKUP(D2,'Tech. sheet (2)'!A:S,13,FALSE)</f>
        <v>PL1019-34</v>
      </c>
      <c r="F5" s="25"/>
      <c r="G5" s="25"/>
      <c r="H5" s="26"/>
      <c r="I5" s="27" t="s">
        <v>5</v>
      </c>
      <c r="J5" s="28">
        <v>19564.0</v>
      </c>
      <c r="K5" s="2" t="s">
        <v>6</v>
      </c>
      <c r="L5" s="29">
        <f>J5*154</f>
        <v>3012856</v>
      </c>
      <c r="M5" s="7"/>
      <c r="N5" s="9"/>
    </row>
    <row r="6" ht="36.75" customHeight="1">
      <c r="A6" s="30"/>
      <c r="B6" s="31"/>
      <c r="C6" s="32"/>
      <c r="D6" s="33" t="str">
        <f>VLOOKUP(I2,Register!B:D,3,FALSE)</f>
        <v>OT62-ELQ6216A2A  USK ver3</v>
      </c>
      <c r="F6" s="34"/>
      <c r="G6" s="35" t="s">
        <v>7</v>
      </c>
      <c r="H6" s="36">
        <f>E24</f>
        <v>2916250</v>
      </c>
      <c r="I6" s="19"/>
      <c r="J6" s="37"/>
      <c r="K6" s="38" t="s">
        <v>8</v>
      </c>
      <c r="L6" s="39">
        <f>G24-N6</f>
        <v>96606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4"/>
      <c r="E7" s="45" t="s">
        <v>13</v>
      </c>
      <c r="F7" s="46"/>
      <c r="G7" s="42" t="s">
        <v>14</v>
      </c>
      <c r="H7" s="41" t="s">
        <v>10</v>
      </c>
      <c r="I7" s="42" t="s">
        <v>11</v>
      </c>
      <c r="J7" s="43" t="s">
        <v>12</v>
      </c>
      <c r="K7" s="44"/>
      <c r="L7" s="45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8">
        <v>44462.0</v>
      </c>
      <c r="B8" s="3">
        <v>1.0</v>
      </c>
      <c r="C8" s="49"/>
      <c r="D8" s="50"/>
      <c r="E8" s="51"/>
      <c r="F8" s="52"/>
      <c r="G8" s="53">
        <f t="shared" ref="G8:G24" si="1">(C8*154)-E8</f>
        <v>0</v>
      </c>
      <c r="H8" s="54" t="s">
        <v>2</v>
      </c>
      <c r="I8" s="2">
        <v>1.0</v>
      </c>
      <c r="J8" s="55" t="s">
        <v>2</v>
      </c>
      <c r="K8" s="56"/>
      <c r="L8" s="57" t="s">
        <v>2</v>
      </c>
      <c r="M8" s="50"/>
      <c r="N8" s="58" t="s">
        <v>2</v>
      </c>
    </row>
    <row r="9">
      <c r="A9" s="59"/>
      <c r="B9" s="60">
        <v>2.0</v>
      </c>
      <c r="C9" s="61">
        <v>1124.0</v>
      </c>
      <c r="D9" s="62"/>
      <c r="E9" s="63">
        <f>84250+84000</f>
        <v>168250</v>
      </c>
      <c r="F9" s="64"/>
      <c r="G9" s="65">
        <f t="shared" si="1"/>
        <v>4846</v>
      </c>
      <c r="H9" s="66"/>
      <c r="I9" s="67">
        <v>2.0</v>
      </c>
      <c r="J9" s="68" t="s">
        <v>2</v>
      </c>
      <c r="K9" s="62"/>
      <c r="L9" s="69" t="s">
        <v>2</v>
      </c>
      <c r="M9" s="64"/>
      <c r="N9" s="70" t="s">
        <v>2</v>
      </c>
    </row>
    <row r="10">
      <c r="A10" s="48">
        <v>44463.0</v>
      </c>
      <c r="B10" s="3">
        <v>1.0</v>
      </c>
      <c r="C10" s="49">
        <f>367+1476+1510+326+164</f>
        <v>3843</v>
      </c>
      <c r="D10" s="50"/>
      <c r="E10" s="51">
        <f>359750+213250</f>
        <v>573000</v>
      </c>
      <c r="F10" s="52"/>
      <c r="G10" s="673">
        <f t="shared" si="1"/>
        <v>18822</v>
      </c>
      <c r="H10" s="54"/>
      <c r="I10" s="2">
        <v>1.0</v>
      </c>
      <c r="J10" s="55"/>
      <c r="K10" s="56"/>
      <c r="L10" s="73" t="s">
        <v>2</v>
      </c>
      <c r="M10" s="72"/>
      <c r="N10" s="58" t="s">
        <v>2</v>
      </c>
    </row>
    <row r="11">
      <c r="A11" s="59"/>
      <c r="B11" s="60">
        <v>2.0</v>
      </c>
      <c r="C11" s="61">
        <f>300+830</f>
        <v>1130</v>
      </c>
      <c r="D11" s="62"/>
      <c r="E11" s="63">
        <f>129500+29000</f>
        <v>158500</v>
      </c>
      <c r="F11" s="64"/>
      <c r="G11" s="65">
        <f t="shared" si="1"/>
        <v>15520</v>
      </c>
      <c r="H11" s="66"/>
      <c r="I11" s="67">
        <v>2.0</v>
      </c>
      <c r="J11" s="68" t="s">
        <v>2</v>
      </c>
      <c r="K11" s="62"/>
      <c r="L11" s="69" t="s">
        <v>2</v>
      </c>
      <c r="M11" s="64"/>
      <c r="N11" s="70" t="s">
        <v>2</v>
      </c>
    </row>
    <row r="12">
      <c r="A12" s="48">
        <v>44466.0</v>
      </c>
      <c r="B12" s="3">
        <v>1.0</v>
      </c>
      <c r="C12" s="71">
        <f>1507+85</f>
        <v>1592</v>
      </c>
      <c r="D12" s="72"/>
      <c r="E12" s="51">
        <f>121500+112000</f>
        <v>233500</v>
      </c>
      <c r="F12" s="52"/>
      <c r="G12" s="673">
        <f t="shared" si="1"/>
        <v>11668</v>
      </c>
      <c r="H12" s="54"/>
      <c r="I12" s="2">
        <v>1.0</v>
      </c>
      <c r="J12" s="55" t="s">
        <v>2</v>
      </c>
      <c r="K12" s="56"/>
      <c r="L12" s="73" t="s">
        <v>2</v>
      </c>
      <c r="M12" s="72"/>
      <c r="N12" s="58" t="s">
        <v>2</v>
      </c>
    </row>
    <row r="13">
      <c r="A13" s="59"/>
      <c r="B13" s="60">
        <v>2.0</v>
      </c>
      <c r="C13" s="61">
        <f>1419+1495+1496+417</f>
        <v>4827</v>
      </c>
      <c r="D13" s="62"/>
      <c r="E13" s="63">
        <f>357000+370000</f>
        <v>727000</v>
      </c>
      <c r="F13" s="64"/>
      <c r="G13" s="65">
        <f t="shared" si="1"/>
        <v>16358</v>
      </c>
      <c r="H13" s="66"/>
      <c r="I13" s="67">
        <v>2.0</v>
      </c>
      <c r="J13" s="68" t="s">
        <v>2</v>
      </c>
      <c r="K13" s="62"/>
      <c r="L13" s="69" t="s">
        <v>2</v>
      </c>
      <c r="M13" s="64"/>
      <c r="N13" s="70" t="s">
        <v>2</v>
      </c>
    </row>
    <row r="14">
      <c r="A14" s="48">
        <v>44467.0</v>
      </c>
      <c r="B14" s="3">
        <v>1.0</v>
      </c>
      <c r="C14" s="71">
        <v>2301.0</v>
      </c>
      <c r="D14" s="72"/>
      <c r="E14" s="51">
        <v>345000.0</v>
      </c>
      <c r="F14" s="52"/>
      <c r="G14" s="673">
        <f t="shared" si="1"/>
        <v>9354</v>
      </c>
      <c r="H14" s="54"/>
      <c r="I14" s="2">
        <v>1.0</v>
      </c>
      <c r="J14" s="55" t="s">
        <v>2</v>
      </c>
      <c r="K14" s="56"/>
      <c r="L14" s="73" t="s">
        <v>2</v>
      </c>
      <c r="M14" s="72"/>
      <c r="N14" s="58" t="s">
        <v>2</v>
      </c>
    </row>
    <row r="15">
      <c r="A15" s="59"/>
      <c r="B15" s="60">
        <v>2.0</v>
      </c>
      <c r="C15" s="61">
        <v>4747.0</v>
      </c>
      <c r="D15" s="62"/>
      <c r="E15" s="63">
        <v>711000.0</v>
      </c>
      <c r="F15" s="64"/>
      <c r="G15" s="65">
        <f t="shared" si="1"/>
        <v>20038</v>
      </c>
      <c r="H15" s="66"/>
      <c r="I15" s="67">
        <v>2.0</v>
      </c>
      <c r="J15" s="68" t="s">
        <v>2</v>
      </c>
      <c r="K15" s="62"/>
      <c r="L15" s="69" t="s">
        <v>2</v>
      </c>
      <c r="M15" s="64"/>
      <c r="N15" s="70" t="s">
        <v>2</v>
      </c>
    </row>
    <row r="16">
      <c r="A16" s="48">
        <v>44468.0</v>
      </c>
      <c r="B16" s="3">
        <v>1.0</v>
      </c>
      <c r="C16" s="71"/>
      <c r="D16" s="72"/>
      <c r="E16" s="74"/>
      <c r="F16" s="75"/>
      <c r="G16" s="673">
        <f t="shared" si="1"/>
        <v>0</v>
      </c>
      <c r="H16" s="54"/>
      <c r="I16" s="2">
        <v>1.0</v>
      </c>
      <c r="J16" s="55" t="s">
        <v>2</v>
      </c>
      <c r="K16" s="56"/>
      <c r="L16" s="73" t="s">
        <v>2</v>
      </c>
      <c r="M16" s="72"/>
      <c r="N16" s="58" t="s">
        <v>2</v>
      </c>
    </row>
    <row r="17">
      <c r="A17" s="59"/>
      <c r="B17" s="60">
        <v>2.0</v>
      </c>
      <c r="C17" s="61"/>
      <c r="D17" s="62"/>
      <c r="E17" s="63"/>
      <c r="F17" s="64"/>
      <c r="G17" s="65">
        <f t="shared" si="1"/>
        <v>0</v>
      </c>
      <c r="H17" s="66"/>
      <c r="I17" s="67">
        <v>2.0</v>
      </c>
      <c r="J17" s="68" t="s">
        <v>2</v>
      </c>
      <c r="K17" s="62"/>
      <c r="L17" s="69" t="s">
        <v>2</v>
      </c>
      <c r="M17" s="64"/>
      <c r="N17" s="70" t="s">
        <v>2</v>
      </c>
    </row>
    <row r="18">
      <c r="A18" s="48"/>
      <c r="B18" s="3">
        <v>1.0</v>
      </c>
      <c r="C18" s="71"/>
      <c r="D18" s="72"/>
      <c r="E18" s="74"/>
      <c r="F18" s="75"/>
      <c r="G18" s="673">
        <f t="shared" si="1"/>
        <v>0</v>
      </c>
      <c r="H18" s="54" t="s">
        <v>2</v>
      </c>
      <c r="I18" s="2">
        <v>1.0</v>
      </c>
      <c r="J18" s="55" t="s">
        <v>2</v>
      </c>
      <c r="K18" s="56"/>
      <c r="L18" s="73" t="s">
        <v>2</v>
      </c>
      <c r="M18" s="72"/>
      <c r="N18" s="58" t="s">
        <v>2</v>
      </c>
    </row>
    <row r="19">
      <c r="A19" s="59"/>
      <c r="B19" s="60">
        <v>2.0</v>
      </c>
      <c r="C19" s="61"/>
      <c r="D19" s="62"/>
      <c r="E19" s="63"/>
      <c r="F19" s="64"/>
      <c r="G19" s="65">
        <f t="shared" si="1"/>
        <v>0</v>
      </c>
      <c r="H19" s="66"/>
      <c r="I19" s="67">
        <v>2.0</v>
      </c>
      <c r="J19" s="68" t="s">
        <v>2</v>
      </c>
      <c r="K19" s="62"/>
      <c r="L19" s="69" t="s">
        <v>2</v>
      </c>
      <c r="M19" s="64"/>
      <c r="N19" s="70" t="s">
        <v>2</v>
      </c>
    </row>
    <row r="20">
      <c r="A20" s="48"/>
      <c r="B20" s="3">
        <v>1.0</v>
      </c>
      <c r="C20" s="71"/>
      <c r="D20" s="72"/>
      <c r="E20" s="74"/>
      <c r="F20" s="75"/>
      <c r="G20" s="673">
        <f t="shared" si="1"/>
        <v>0</v>
      </c>
      <c r="H20" s="54" t="s">
        <v>2</v>
      </c>
      <c r="I20" s="2">
        <v>1.0</v>
      </c>
      <c r="J20" s="55" t="s">
        <v>2</v>
      </c>
      <c r="K20" s="56"/>
      <c r="L20" s="73" t="s">
        <v>2</v>
      </c>
      <c r="M20" s="72"/>
      <c r="N20" s="58" t="s">
        <v>2</v>
      </c>
    </row>
    <row r="21" ht="15.75" customHeight="1">
      <c r="A21" s="59"/>
      <c r="B21" s="60">
        <v>2.0</v>
      </c>
      <c r="C21" s="61"/>
      <c r="D21" s="62"/>
      <c r="E21" s="63"/>
      <c r="F21" s="64"/>
      <c r="G21" s="65">
        <f t="shared" si="1"/>
        <v>0</v>
      </c>
      <c r="H21" s="66"/>
      <c r="I21" s="67">
        <v>2.0</v>
      </c>
      <c r="J21" s="68" t="s">
        <v>2</v>
      </c>
      <c r="K21" s="62"/>
      <c r="L21" s="69" t="s">
        <v>2</v>
      </c>
      <c r="M21" s="64"/>
      <c r="N21" s="70" t="s">
        <v>2</v>
      </c>
    </row>
    <row r="22" ht="15.75" customHeight="1">
      <c r="A22" s="48"/>
      <c r="B22" s="3">
        <v>1.0</v>
      </c>
      <c r="C22" s="71"/>
      <c r="D22" s="72"/>
      <c r="E22" s="74"/>
      <c r="F22" s="75"/>
      <c r="G22" s="673">
        <f t="shared" si="1"/>
        <v>0</v>
      </c>
      <c r="H22" s="54"/>
      <c r="I22" s="2">
        <v>1.0</v>
      </c>
      <c r="J22" s="55" t="s">
        <v>2</v>
      </c>
      <c r="K22" s="56"/>
      <c r="L22" s="73" t="s">
        <v>2</v>
      </c>
      <c r="M22" s="72"/>
      <c r="N22" s="58" t="s">
        <v>2</v>
      </c>
    </row>
    <row r="23" ht="15.75" customHeight="1">
      <c r="A23" s="59"/>
      <c r="B23" s="60">
        <v>2.0</v>
      </c>
      <c r="C23" s="76"/>
      <c r="D23" s="62"/>
      <c r="E23" s="77"/>
      <c r="F23" s="64"/>
      <c r="G23" s="65">
        <f t="shared" si="1"/>
        <v>0</v>
      </c>
      <c r="H23" s="66"/>
      <c r="I23" s="67">
        <v>2.0</v>
      </c>
      <c r="J23" s="68" t="s">
        <v>2</v>
      </c>
      <c r="K23" s="62"/>
      <c r="L23" s="69" t="s">
        <v>2</v>
      </c>
      <c r="M23" s="64"/>
      <c r="N23" s="70" t="s">
        <v>2</v>
      </c>
    </row>
    <row r="24" ht="15.75" customHeight="1">
      <c r="A24" s="78" t="s">
        <v>15</v>
      </c>
      <c r="B24" s="3" t="s">
        <v>2</v>
      </c>
      <c r="C24" s="79">
        <f>SUM(C8:C23)</f>
        <v>19564</v>
      </c>
      <c r="D24" s="80"/>
      <c r="E24" s="79">
        <f>SUM(E8:E23)</f>
        <v>2916250</v>
      </c>
      <c r="F24" s="9"/>
      <c r="G24" s="81">
        <f t="shared" si="1"/>
        <v>96606</v>
      </c>
      <c r="H24" s="82">
        <f>J5-C24</f>
        <v>0</v>
      </c>
      <c r="I24" s="2" t="s">
        <v>2</v>
      </c>
      <c r="J24" s="55" t="s">
        <v>2</v>
      </c>
      <c r="K24" s="56"/>
      <c r="L24" s="73" t="s">
        <v>2</v>
      </c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85"/>
      <c r="I25" s="67" t="s">
        <v>2</v>
      </c>
      <c r="J25" s="68" t="s">
        <v>2</v>
      </c>
      <c r="K25" s="62"/>
      <c r="L25" s="69" t="s">
        <v>2</v>
      </c>
      <c r="M25" s="64"/>
      <c r="N25" s="70" t="s">
        <v>2</v>
      </c>
    </row>
    <row r="26" ht="15.75" customHeight="1">
      <c r="A26" s="86" t="s">
        <v>16</v>
      </c>
      <c r="B26" s="87" t="s">
        <v>17</v>
      </c>
      <c r="C26" s="717"/>
      <c r="D26" s="72"/>
      <c r="E26" s="717"/>
      <c r="F26" s="72"/>
      <c r="G26" s="91" t="s">
        <v>2</v>
      </c>
      <c r="H26" s="27"/>
      <c r="I26" s="2" t="s">
        <v>2</v>
      </c>
      <c r="J26" s="55" t="s">
        <v>2</v>
      </c>
      <c r="K26" s="56"/>
      <c r="L26" s="73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6"/>
      <c r="D27" s="62"/>
      <c r="E27" s="686"/>
      <c r="F27" s="62"/>
      <c r="G27" s="92" t="s">
        <v>2</v>
      </c>
      <c r="H27" s="66"/>
      <c r="I27" s="67" t="s">
        <v>2</v>
      </c>
      <c r="J27" s="68" t="s">
        <v>2</v>
      </c>
      <c r="K27" s="62"/>
      <c r="L27" s="69" t="s">
        <v>2</v>
      </c>
      <c r="M27" s="64"/>
      <c r="N27" s="70" t="s">
        <v>2</v>
      </c>
    </row>
    <row r="28" ht="15.75" customHeight="1">
      <c r="A28" s="14" t="s">
        <v>2</v>
      </c>
      <c r="B28" s="93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B29" s="1"/>
    </row>
    <row r="30" ht="15.75" customHeight="1">
      <c r="B30" s="1"/>
    </row>
    <row r="31" ht="15.75" customHeight="1">
      <c r="B31" s="1"/>
    </row>
    <row r="32" ht="15.75" customHeight="1">
      <c r="B32" s="1"/>
    </row>
    <row r="33" ht="15.75" customHeight="1">
      <c r="B33" s="1"/>
    </row>
    <row r="34" ht="15.75" customHeight="1">
      <c r="B34" s="1"/>
    </row>
    <row r="35" ht="15.75" customHeight="1">
      <c r="B35" s="1"/>
    </row>
    <row r="36" ht="15.75" customHeight="1">
      <c r="B36" s="1"/>
    </row>
    <row r="37" ht="15.75" customHeight="1">
      <c r="B37" s="1"/>
    </row>
    <row r="38" ht="15.75" customHeight="1">
      <c r="B38" s="1"/>
    </row>
    <row r="39" ht="15.75" customHeight="1">
      <c r="B39" s="1"/>
    </row>
    <row r="40" ht="15.75" customHeight="1">
      <c r="B40" s="1"/>
    </row>
    <row r="41" ht="15.75" customHeight="1">
      <c r="B41" s="1"/>
    </row>
    <row r="42" ht="15.75" customHeight="1">
      <c r="B42" s="1"/>
    </row>
    <row r="43" ht="15.75" customHeight="1">
      <c r="B43" s="1"/>
    </row>
    <row r="44" ht="15.75" customHeight="1">
      <c r="B44" s="1"/>
    </row>
    <row r="45" ht="15.75" customHeight="1">
      <c r="B45" s="1"/>
    </row>
    <row r="46" ht="15.75" customHeight="1">
      <c r="B46" s="1"/>
    </row>
    <row r="47" ht="15.75" customHeight="1">
      <c r="B47" s="1"/>
    </row>
    <row r="48" ht="15.75" customHeight="1">
      <c r="B48" s="1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13">
    <mergeCell ref="J12:K12"/>
    <mergeCell ref="L12:M12"/>
    <mergeCell ref="E9:F9"/>
    <mergeCell ref="J9:K9"/>
    <mergeCell ref="E10:F10"/>
    <mergeCell ref="J10:K10"/>
    <mergeCell ref="L10:M10"/>
    <mergeCell ref="E11:F11"/>
    <mergeCell ref="E12:F12"/>
    <mergeCell ref="C7:D7"/>
    <mergeCell ref="C9:D9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E16:F16"/>
    <mergeCell ref="E17:F17"/>
    <mergeCell ref="E18:F18"/>
    <mergeCell ref="H10:H11"/>
    <mergeCell ref="H12:H13"/>
    <mergeCell ref="E13:F13"/>
    <mergeCell ref="E14:F14"/>
    <mergeCell ref="H14:H15"/>
    <mergeCell ref="E15:F15"/>
    <mergeCell ref="H16:H17"/>
    <mergeCell ref="E23:F23"/>
    <mergeCell ref="E24:F25"/>
    <mergeCell ref="G24:G25"/>
    <mergeCell ref="H24:H25"/>
    <mergeCell ref="E26:F26"/>
    <mergeCell ref="H26:H27"/>
    <mergeCell ref="E27:F27"/>
    <mergeCell ref="H18:H19"/>
    <mergeCell ref="E19:F19"/>
    <mergeCell ref="E20:F20"/>
    <mergeCell ref="H20:H21"/>
    <mergeCell ref="E21:F21"/>
    <mergeCell ref="E22:F22"/>
    <mergeCell ref="H22:H23"/>
    <mergeCell ref="J22:K22"/>
    <mergeCell ref="J23:K23"/>
    <mergeCell ref="J24:K24"/>
    <mergeCell ref="J25:K25"/>
    <mergeCell ref="J26:K26"/>
    <mergeCell ref="J27:K27"/>
    <mergeCell ref="J15:K15"/>
    <mergeCell ref="J16:K16"/>
    <mergeCell ref="J17:K17"/>
    <mergeCell ref="J18:K18"/>
    <mergeCell ref="J19:K19"/>
    <mergeCell ref="J20:K20"/>
    <mergeCell ref="J21:K21"/>
    <mergeCell ref="D2:E2"/>
    <mergeCell ref="F2:H3"/>
    <mergeCell ref="I2:N3"/>
    <mergeCell ref="D3:E4"/>
    <mergeCell ref="F4:H4"/>
    <mergeCell ref="A5:C6"/>
    <mergeCell ref="L5:N5"/>
    <mergeCell ref="H6:J6"/>
    <mergeCell ref="C8:D8"/>
    <mergeCell ref="E8:F8"/>
    <mergeCell ref="J7:K7"/>
    <mergeCell ref="J8:K8"/>
    <mergeCell ref="E5:H5"/>
    <mergeCell ref="D6:F6"/>
    <mergeCell ref="E7:F7"/>
    <mergeCell ref="L7:M7"/>
    <mergeCell ref="A8:A9"/>
    <mergeCell ref="H8:H9"/>
    <mergeCell ref="L8:M8"/>
    <mergeCell ref="L9:M9"/>
    <mergeCell ref="A12:A13"/>
    <mergeCell ref="A14:A15"/>
    <mergeCell ref="J11:K11"/>
    <mergeCell ref="L11:M11"/>
    <mergeCell ref="J13:K13"/>
    <mergeCell ref="L13:M13"/>
    <mergeCell ref="J14:K14"/>
    <mergeCell ref="L14:M14"/>
    <mergeCell ref="L15:M15"/>
    <mergeCell ref="L23:M23"/>
    <mergeCell ref="L24:M24"/>
    <mergeCell ref="L25:M25"/>
    <mergeCell ref="L26:M26"/>
    <mergeCell ref="L27:M27"/>
    <mergeCell ref="L16:M16"/>
    <mergeCell ref="L17:M17"/>
    <mergeCell ref="L18:M18"/>
    <mergeCell ref="L19:M19"/>
    <mergeCell ref="L20:M20"/>
    <mergeCell ref="L21:M21"/>
    <mergeCell ref="L22:M22"/>
  </mergeCells>
  <printOptions/>
  <pageMargins bottom="0.75" footer="0.0" header="0.0" left="0.7" right="0.7" top="0.75"/>
  <pageSetup fitToHeight="0" paperSize="9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6" width="9.14"/>
  </cols>
  <sheetData>
    <row r="1">
      <c r="B1" s="1"/>
    </row>
    <row r="2" ht="15.0" customHeight="1">
      <c r="A2" s="2"/>
      <c r="B2" s="3"/>
      <c r="C2" s="2"/>
      <c r="D2" s="4" t="str">
        <f>VLOOKUP(I2,Register!B:D,3,FALSE)</f>
        <v>OT070-ELQ7013A9A </v>
      </c>
      <c r="E2" s="5"/>
      <c r="F2" s="6" t="s">
        <v>0</v>
      </c>
      <c r="G2" s="7"/>
      <c r="H2" s="7"/>
      <c r="I2" s="8" t="s">
        <v>676</v>
      </c>
      <c r="J2" s="7"/>
      <c r="K2" s="7"/>
      <c r="L2" s="7"/>
      <c r="M2" s="7"/>
      <c r="N2" s="9"/>
    </row>
    <row r="3">
      <c r="A3" s="2"/>
      <c r="B3" s="3"/>
      <c r="C3" s="2"/>
      <c r="D3" s="10" t="str">
        <f>VLOOKUP(D6,'Tech. sheet (2)'!$A:$D,4,0)</f>
        <v>fff010217</v>
      </c>
      <c r="E3" s="9"/>
      <c r="F3" s="11"/>
      <c r="I3" s="12"/>
      <c r="J3" s="12"/>
      <c r="K3" s="12"/>
      <c r="L3" s="12"/>
      <c r="M3" s="12"/>
      <c r="N3" s="13"/>
    </row>
    <row r="4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#N/A</v>
      </c>
      <c r="G4" s="19"/>
      <c r="H4" s="20"/>
      <c r="I4" s="21"/>
      <c r="J4" s="21"/>
      <c r="K4" s="21"/>
      <c r="L4" s="21"/>
      <c r="M4" s="21"/>
      <c r="N4" s="21"/>
    </row>
    <row r="5" ht="15.0" customHeight="1">
      <c r="A5" s="22" t="s">
        <v>3</v>
      </c>
      <c r="B5" s="7"/>
      <c r="C5" s="9"/>
      <c r="D5" s="23" t="s">
        <v>4</v>
      </c>
      <c r="E5" s="24" t="str">
        <f>VLOOKUP(D2,'Tech. sheet (2)'!A:S,13,FALSE)</f>
        <v>PL1019-34</v>
      </c>
      <c r="F5" s="25"/>
      <c r="G5" s="25"/>
      <c r="H5" s="26"/>
      <c r="I5" s="27" t="s">
        <v>5</v>
      </c>
      <c r="J5" s="28">
        <v>17596.0</v>
      </c>
      <c r="K5" s="2" t="s">
        <v>6</v>
      </c>
      <c r="L5" s="29">
        <f>J5*120</f>
        <v>2111520</v>
      </c>
      <c r="M5" s="7"/>
      <c r="N5" s="9"/>
    </row>
    <row r="6" ht="36.75" customHeight="1">
      <c r="A6" s="30"/>
      <c r="B6" s="31"/>
      <c r="C6" s="32"/>
      <c r="D6" s="33" t="str">
        <f>VLOOKUP(I2,Register!B:D,3,FALSE)</f>
        <v>OT070-ELQ7013A9A </v>
      </c>
      <c r="F6" s="34"/>
      <c r="G6" s="35" t="s">
        <v>7</v>
      </c>
      <c r="H6" s="36">
        <f>E24</f>
        <v>2094960</v>
      </c>
      <c r="I6" s="19"/>
      <c r="J6" s="37"/>
      <c r="K6" s="38" t="s">
        <v>8</v>
      </c>
      <c r="L6" s="39">
        <f>G24-N6</f>
        <v>16560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4"/>
      <c r="E7" s="45" t="s">
        <v>13</v>
      </c>
      <c r="F7" s="46"/>
      <c r="G7" s="42" t="s">
        <v>14</v>
      </c>
      <c r="H7" s="41" t="s">
        <v>10</v>
      </c>
      <c r="I7" s="42" t="s">
        <v>11</v>
      </c>
      <c r="J7" s="43" t="s">
        <v>12</v>
      </c>
      <c r="K7" s="44"/>
      <c r="L7" s="45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8">
        <v>44465.0</v>
      </c>
      <c r="B8" s="3">
        <v>1.0</v>
      </c>
      <c r="C8" s="49">
        <f>1495+1316+1148</f>
        <v>3959</v>
      </c>
      <c r="D8" s="50"/>
      <c r="E8" s="51">
        <f>235640*2</f>
        <v>471280</v>
      </c>
      <c r="F8" s="52"/>
      <c r="G8" s="53">
        <f t="shared" ref="G8:G24" si="1">(C8*120)-E8</f>
        <v>3800</v>
      </c>
      <c r="H8" s="54" t="s">
        <v>2</v>
      </c>
      <c r="I8" s="2">
        <v>1.0</v>
      </c>
      <c r="J8" s="55" t="s">
        <v>2</v>
      </c>
      <c r="K8" s="56"/>
      <c r="L8" s="57" t="s">
        <v>2</v>
      </c>
      <c r="M8" s="50"/>
      <c r="N8" s="58" t="s">
        <v>2</v>
      </c>
    </row>
    <row r="9">
      <c r="A9" s="59"/>
      <c r="B9" s="60">
        <v>2.0</v>
      </c>
      <c r="C9" s="61">
        <f>353+1495+1499+1493+1416</f>
        <v>6256</v>
      </c>
      <c r="D9" s="62"/>
      <c r="E9" s="63">
        <f>373025*2</f>
        <v>746050</v>
      </c>
      <c r="F9" s="64"/>
      <c r="G9" s="65">
        <f t="shared" si="1"/>
        <v>4670</v>
      </c>
      <c r="H9" s="66"/>
      <c r="I9" s="67">
        <v>2.0</v>
      </c>
      <c r="J9" s="68" t="s">
        <v>2</v>
      </c>
      <c r="K9" s="62"/>
      <c r="L9" s="69" t="s">
        <v>2</v>
      </c>
      <c r="M9" s="64"/>
      <c r="N9" s="70" t="s">
        <v>2</v>
      </c>
    </row>
    <row r="10">
      <c r="A10" s="48">
        <v>44466.0</v>
      </c>
      <c r="B10" s="3">
        <v>1.0</v>
      </c>
      <c r="C10" s="49">
        <f>76+473</f>
        <v>549</v>
      </c>
      <c r="D10" s="50"/>
      <c r="E10" s="51">
        <f>32680*2</f>
        <v>65360</v>
      </c>
      <c r="F10" s="52"/>
      <c r="G10" s="53">
        <f t="shared" si="1"/>
        <v>520</v>
      </c>
      <c r="H10" s="54"/>
      <c r="I10" s="2">
        <v>1.0</v>
      </c>
      <c r="J10" s="55"/>
      <c r="K10" s="56"/>
      <c r="L10" s="73" t="s">
        <v>2</v>
      </c>
      <c r="M10" s="72"/>
      <c r="N10" s="58" t="s">
        <v>2</v>
      </c>
    </row>
    <row r="11">
      <c r="A11" s="59"/>
      <c r="B11" s="60">
        <v>2.0</v>
      </c>
      <c r="C11" s="61"/>
      <c r="D11" s="62"/>
      <c r="E11" s="63"/>
      <c r="F11" s="64"/>
      <c r="G11" s="65">
        <f t="shared" si="1"/>
        <v>0</v>
      </c>
      <c r="H11" s="66"/>
      <c r="I11" s="67">
        <v>2.0</v>
      </c>
      <c r="J11" s="68" t="s">
        <v>2</v>
      </c>
      <c r="K11" s="62"/>
      <c r="L11" s="69" t="s">
        <v>2</v>
      </c>
      <c r="M11" s="64"/>
      <c r="N11" s="70" t="s">
        <v>2</v>
      </c>
    </row>
    <row r="12">
      <c r="A12" s="48">
        <v>44467.0</v>
      </c>
      <c r="B12" s="3">
        <v>1.0</v>
      </c>
      <c r="C12" s="71">
        <v>5859.0</v>
      </c>
      <c r="D12" s="72"/>
      <c r="E12" s="51">
        <v>696170.0</v>
      </c>
      <c r="F12" s="52"/>
      <c r="G12" s="53">
        <f t="shared" si="1"/>
        <v>6910</v>
      </c>
      <c r="H12" s="54"/>
      <c r="I12" s="2">
        <v>1.0</v>
      </c>
      <c r="J12" s="55" t="s">
        <v>2</v>
      </c>
      <c r="K12" s="56"/>
      <c r="L12" s="73" t="s">
        <v>2</v>
      </c>
      <c r="M12" s="72"/>
      <c r="N12" s="58" t="s">
        <v>2</v>
      </c>
    </row>
    <row r="13">
      <c r="A13" s="59"/>
      <c r="B13" s="60">
        <v>2.0</v>
      </c>
      <c r="C13" s="61">
        <v>973.0</v>
      </c>
      <c r="D13" s="62"/>
      <c r="E13" s="63">
        <v>116100.0</v>
      </c>
      <c r="F13" s="64"/>
      <c r="G13" s="65">
        <f t="shared" si="1"/>
        <v>660</v>
      </c>
      <c r="H13" s="66"/>
      <c r="I13" s="67">
        <v>2.0</v>
      </c>
      <c r="J13" s="68" t="s">
        <v>2</v>
      </c>
      <c r="K13" s="62"/>
      <c r="L13" s="69" t="s">
        <v>2</v>
      </c>
      <c r="M13" s="64"/>
      <c r="N13" s="70" t="s">
        <v>2</v>
      </c>
    </row>
    <row r="14">
      <c r="A14" s="48">
        <v>44468.0</v>
      </c>
      <c r="B14" s="3">
        <v>1.0</v>
      </c>
      <c r="C14" s="71"/>
      <c r="D14" s="72"/>
      <c r="E14" s="51"/>
      <c r="F14" s="52"/>
      <c r="G14" s="53">
        <f t="shared" si="1"/>
        <v>0</v>
      </c>
      <c r="H14" s="54"/>
      <c r="I14" s="2">
        <v>1.0</v>
      </c>
      <c r="J14" s="55" t="s">
        <v>2</v>
      </c>
      <c r="K14" s="56"/>
      <c r="L14" s="73" t="s">
        <v>2</v>
      </c>
      <c r="M14" s="72"/>
      <c r="N14" s="58" t="s">
        <v>2</v>
      </c>
    </row>
    <row r="15">
      <c r="A15" s="59"/>
      <c r="B15" s="60">
        <v>2.0</v>
      </c>
      <c r="C15" s="61"/>
      <c r="D15" s="62"/>
      <c r="E15" s="63"/>
      <c r="F15" s="64"/>
      <c r="G15" s="65">
        <f t="shared" si="1"/>
        <v>0</v>
      </c>
      <c r="H15" s="66"/>
      <c r="I15" s="67">
        <v>2.0</v>
      </c>
      <c r="J15" s="68" t="s">
        <v>2</v>
      </c>
      <c r="K15" s="62"/>
      <c r="L15" s="69" t="s">
        <v>2</v>
      </c>
      <c r="M15" s="64"/>
      <c r="N15" s="70" t="s">
        <v>2</v>
      </c>
    </row>
    <row r="16">
      <c r="A16" s="48">
        <v>44469.0</v>
      </c>
      <c r="B16" s="3">
        <v>1.0</v>
      </c>
      <c r="C16" s="71"/>
      <c r="D16" s="72"/>
      <c r="E16" s="74"/>
      <c r="F16" s="75"/>
      <c r="G16" s="53">
        <f t="shared" si="1"/>
        <v>0</v>
      </c>
      <c r="H16" s="54"/>
      <c r="I16" s="2">
        <v>1.0</v>
      </c>
      <c r="J16" s="55" t="s">
        <v>2</v>
      </c>
      <c r="K16" s="56"/>
      <c r="L16" s="73" t="s">
        <v>2</v>
      </c>
      <c r="M16" s="72"/>
      <c r="N16" s="58" t="s">
        <v>2</v>
      </c>
    </row>
    <row r="17">
      <c r="A17" s="59"/>
      <c r="B17" s="60">
        <v>2.0</v>
      </c>
      <c r="C17" s="61"/>
      <c r="D17" s="62"/>
      <c r="E17" s="63"/>
      <c r="F17" s="64"/>
      <c r="G17" s="65">
        <f t="shared" si="1"/>
        <v>0</v>
      </c>
      <c r="H17" s="66"/>
      <c r="I17" s="67">
        <v>2.0</v>
      </c>
      <c r="J17" s="68" t="s">
        <v>2</v>
      </c>
      <c r="K17" s="62"/>
      <c r="L17" s="69" t="s">
        <v>2</v>
      </c>
      <c r="M17" s="64"/>
      <c r="N17" s="70" t="s">
        <v>2</v>
      </c>
    </row>
    <row r="18">
      <c r="A18" s="48"/>
      <c r="B18" s="3">
        <v>1.0</v>
      </c>
      <c r="C18" s="71"/>
      <c r="D18" s="72"/>
      <c r="E18" s="74"/>
      <c r="F18" s="75"/>
      <c r="G18" s="53">
        <f t="shared" si="1"/>
        <v>0</v>
      </c>
      <c r="H18" s="54" t="s">
        <v>2</v>
      </c>
      <c r="I18" s="2">
        <v>1.0</v>
      </c>
      <c r="J18" s="55" t="s">
        <v>2</v>
      </c>
      <c r="K18" s="56"/>
      <c r="L18" s="73" t="s">
        <v>2</v>
      </c>
      <c r="M18" s="72"/>
      <c r="N18" s="58" t="s">
        <v>2</v>
      </c>
    </row>
    <row r="19">
      <c r="A19" s="59"/>
      <c r="B19" s="60">
        <v>2.0</v>
      </c>
      <c r="C19" s="61"/>
      <c r="D19" s="62"/>
      <c r="E19" s="63"/>
      <c r="F19" s="64"/>
      <c r="G19" s="65">
        <f t="shared" si="1"/>
        <v>0</v>
      </c>
      <c r="H19" s="66"/>
      <c r="I19" s="67">
        <v>2.0</v>
      </c>
      <c r="J19" s="68" t="s">
        <v>2</v>
      </c>
      <c r="K19" s="62"/>
      <c r="L19" s="69" t="s">
        <v>2</v>
      </c>
      <c r="M19" s="64"/>
      <c r="N19" s="70" t="s">
        <v>2</v>
      </c>
    </row>
    <row r="20">
      <c r="A20" s="48"/>
      <c r="B20" s="3">
        <v>1.0</v>
      </c>
      <c r="C20" s="71"/>
      <c r="D20" s="72"/>
      <c r="E20" s="74"/>
      <c r="F20" s="75"/>
      <c r="G20" s="53">
        <f t="shared" si="1"/>
        <v>0</v>
      </c>
      <c r="H20" s="54" t="s">
        <v>2</v>
      </c>
      <c r="I20" s="2">
        <v>1.0</v>
      </c>
      <c r="J20" s="55" t="s">
        <v>2</v>
      </c>
      <c r="K20" s="56"/>
      <c r="L20" s="73" t="s">
        <v>2</v>
      </c>
      <c r="M20" s="72"/>
      <c r="N20" s="58" t="s">
        <v>2</v>
      </c>
    </row>
    <row r="21" ht="15.75" customHeight="1">
      <c r="A21" s="59"/>
      <c r="B21" s="60">
        <v>2.0</v>
      </c>
      <c r="C21" s="61"/>
      <c r="D21" s="62"/>
      <c r="E21" s="63"/>
      <c r="F21" s="64"/>
      <c r="G21" s="65">
        <f t="shared" si="1"/>
        <v>0</v>
      </c>
      <c r="H21" s="66"/>
      <c r="I21" s="67">
        <v>2.0</v>
      </c>
      <c r="J21" s="68" t="s">
        <v>2</v>
      </c>
      <c r="K21" s="62"/>
      <c r="L21" s="69" t="s">
        <v>2</v>
      </c>
      <c r="M21" s="64"/>
      <c r="N21" s="70" t="s">
        <v>2</v>
      </c>
    </row>
    <row r="22" ht="15.75" customHeight="1">
      <c r="A22" s="48"/>
      <c r="B22" s="3">
        <v>1.0</v>
      </c>
      <c r="C22" s="71"/>
      <c r="D22" s="72"/>
      <c r="E22" s="74"/>
      <c r="F22" s="75"/>
      <c r="G22" s="53">
        <f t="shared" si="1"/>
        <v>0</v>
      </c>
      <c r="H22" s="54" t="s">
        <v>2</v>
      </c>
      <c r="I22" s="2">
        <v>1.0</v>
      </c>
      <c r="J22" s="55" t="s">
        <v>2</v>
      </c>
      <c r="K22" s="56"/>
      <c r="L22" s="73" t="s">
        <v>2</v>
      </c>
      <c r="M22" s="72"/>
      <c r="N22" s="58" t="s">
        <v>2</v>
      </c>
    </row>
    <row r="23" ht="15.75" customHeight="1">
      <c r="A23" s="59"/>
      <c r="B23" s="60">
        <v>2.0</v>
      </c>
      <c r="C23" s="76"/>
      <c r="D23" s="62"/>
      <c r="E23" s="77"/>
      <c r="F23" s="64"/>
      <c r="G23" s="65">
        <f t="shared" si="1"/>
        <v>0</v>
      </c>
      <c r="H23" s="66"/>
      <c r="I23" s="67">
        <v>2.0</v>
      </c>
      <c r="J23" s="68" t="s">
        <v>2</v>
      </c>
      <c r="K23" s="62"/>
      <c r="L23" s="69" t="s">
        <v>2</v>
      </c>
      <c r="M23" s="64"/>
      <c r="N23" s="70" t="s">
        <v>2</v>
      </c>
    </row>
    <row r="24" ht="15.75" customHeight="1">
      <c r="A24" s="78" t="s">
        <v>15</v>
      </c>
      <c r="B24" s="3" t="s">
        <v>2</v>
      </c>
      <c r="C24" s="79">
        <f>SUM(C8:C23)</f>
        <v>17596</v>
      </c>
      <c r="D24" s="80"/>
      <c r="E24" s="79">
        <f>SUM(E8:E23)</f>
        <v>2094960</v>
      </c>
      <c r="F24" s="9"/>
      <c r="G24" s="81">
        <f t="shared" si="1"/>
        <v>16560</v>
      </c>
      <c r="H24" s="82">
        <f>J5-C24</f>
        <v>0</v>
      </c>
      <c r="I24" s="2" t="s">
        <v>2</v>
      </c>
      <c r="J24" s="55" t="s">
        <v>2</v>
      </c>
      <c r="K24" s="56"/>
      <c r="L24" s="73" t="s">
        <v>2</v>
      </c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85"/>
      <c r="I25" s="67" t="s">
        <v>2</v>
      </c>
      <c r="J25" s="68" t="s">
        <v>2</v>
      </c>
      <c r="K25" s="62"/>
      <c r="L25" s="69" t="s">
        <v>2</v>
      </c>
      <c r="M25" s="64"/>
      <c r="N25" s="70" t="s">
        <v>2</v>
      </c>
    </row>
    <row r="26" ht="15.75" customHeight="1">
      <c r="A26" s="86" t="s">
        <v>16</v>
      </c>
      <c r="B26" s="87" t="s">
        <v>17</v>
      </c>
      <c r="C26" s="88" t="s">
        <v>2</v>
      </c>
      <c r="D26" s="72"/>
      <c r="E26" s="89"/>
      <c r="F26" s="90"/>
      <c r="G26" s="91" t="s">
        <v>2</v>
      </c>
      <c r="H26" s="27"/>
      <c r="I26" s="2" t="s">
        <v>2</v>
      </c>
      <c r="J26" s="55" t="s">
        <v>2</v>
      </c>
      <c r="K26" s="56"/>
      <c r="L26" s="73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" t="s">
        <v>2</v>
      </c>
      <c r="D27" s="62"/>
      <c r="E27" s="69" t="s">
        <v>2</v>
      </c>
      <c r="F27" s="64"/>
      <c r="G27" s="92" t="s">
        <v>2</v>
      </c>
      <c r="H27" s="66"/>
      <c r="I27" s="67" t="s">
        <v>2</v>
      </c>
      <c r="J27" s="68" t="s">
        <v>2</v>
      </c>
      <c r="K27" s="62"/>
      <c r="L27" s="69" t="s">
        <v>2</v>
      </c>
      <c r="M27" s="64"/>
      <c r="N27" s="70" t="s">
        <v>2</v>
      </c>
    </row>
    <row r="28" ht="15.75" customHeight="1">
      <c r="A28" s="14" t="s">
        <v>2</v>
      </c>
      <c r="B28" s="93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B29" s="1"/>
    </row>
    <row r="30" ht="15.75" customHeight="1">
      <c r="B30" s="1"/>
    </row>
    <row r="31" ht="15.75" customHeight="1">
      <c r="B31" s="1"/>
    </row>
    <row r="32" ht="15.75" customHeight="1">
      <c r="B32" s="1"/>
    </row>
    <row r="33" ht="15.75" customHeight="1">
      <c r="B33" s="1"/>
    </row>
    <row r="34" ht="15.75" customHeight="1">
      <c r="B34" s="1"/>
    </row>
    <row r="35" ht="15.75" customHeight="1">
      <c r="B35" s="1"/>
    </row>
    <row r="36" ht="15.75" customHeight="1">
      <c r="B36" s="1"/>
    </row>
    <row r="37" ht="15.75" customHeight="1">
      <c r="B37" s="1"/>
    </row>
    <row r="38" ht="15.75" customHeight="1">
      <c r="B38" s="1"/>
    </row>
    <row r="39" ht="15.75" customHeight="1">
      <c r="B39" s="1"/>
    </row>
    <row r="40" ht="15.75" customHeight="1">
      <c r="B40" s="1"/>
    </row>
    <row r="41" ht="15.75" customHeight="1">
      <c r="B41" s="1"/>
    </row>
    <row r="42" ht="15.75" customHeight="1">
      <c r="B42" s="1"/>
    </row>
    <row r="43" ht="15.75" customHeight="1">
      <c r="B43" s="1"/>
    </row>
    <row r="44" ht="15.75" customHeight="1">
      <c r="B44" s="1"/>
    </row>
    <row r="45" ht="15.75" customHeight="1">
      <c r="B45" s="1"/>
    </row>
    <row r="46" ht="15.75" customHeight="1">
      <c r="B46" s="1"/>
    </row>
    <row r="47" ht="15.75" customHeight="1">
      <c r="B47" s="1"/>
    </row>
    <row r="48" ht="15.75" customHeight="1">
      <c r="B48" s="1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13">
    <mergeCell ref="J12:K12"/>
    <mergeCell ref="L12:M12"/>
    <mergeCell ref="E9:F9"/>
    <mergeCell ref="J9:K9"/>
    <mergeCell ref="E10:F10"/>
    <mergeCell ref="J10:K10"/>
    <mergeCell ref="L10:M10"/>
    <mergeCell ref="E11:F11"/>
    <mergeCell ref="E12:F12"/>
    <mergeCell ref="C7:D7"/>
    <mergeCell ref="C9:D9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E16:F16"/>
    <mergeCell ref="E17:F17"/>
    <mergeCell ref="E18:F18"/>
    <mergeCell ref="H10:H11"/>
    <mergeCell ref="H12:H13"/>
    <mergeCell ref="E13:F13"/>
    <mergeCell ref="E14:F14"/>
    <mergeCell ref="H14:H15"/>
    <mergeCell ref="E15:F15"/>
    <mergeCell ref="H16:H17"/>
    <mergeCell ref="E23:F23"/>
    <mergeCell ref="E24:F25"/>
    <mergeCell ref="G24:G25"/>
    <mergeCell ref="H24:H25"/>
    <mergeCell ref="E26:F26"/>
    <mergeCell ref="H26:H27"/>
    <mergeCell ref="E27:F27"/>
    <mergeCell ref="H18:H19"/>
    <mergeCell ref="E19:F19"/>
    <mergeCell ref="E20:F20"/>
    <mergeCell ref="H20:H21"/>
    <mergeCell ref="E21:F21"/>
    <mergeCell ref="E22:F22"/>
    <mergeCell ref="H22:H23"/>
    <mergeCell ref="J22:K22"/>
    <mergeCell ref="J23:K23"/>
    <mergeCell ref="J24:K24"/>
    <mergeCell ref="J25:K25"/>
    <mergeCell ref="J26:K26"/>
    <mergeCell ref="J27:K27"/>
    <mergeCell ref="J15:K15"/>
    <mergeCell ref="J16:K16"/>
    <mergeCell ref="J17:K17"/>
    <mergeCell ref="J18:K18"/>
    <mergeCell ref="J19:K19"/>
    <mergeCell ref="J20:K20"/>
    <mergeCell ref="J21:K21"/>
    <mergeCell ref="D2:E2"/>
    <mergeCell ref="F2:H3"/>
    <mergeCell ref="I2:N3"/>
    <mergeCell ref="D3:E4"/>
    <mergeCell ref="F4:H4"/>
    <mergeCell ref="A5:C6"/>
    <mergeCell ref="L5:N5"/>
    <mergeCell ref="H6:J6"/>
    <mergeCell ref="C8:D8"/>
    <mergeCell ref="E8:F8"/>
    <mergeCell ref="J7:K7"/>
    <mergeCell ref="J8:K8"/>
    <mergeCell ref="E5:H5"/>
    <mergeCell ref="D6:F6"/>
    <mergeCell ref="E7:F7"/>
    <mergeCell ref="L7:M7"/>
    <mergeCell ref="A8:A9"/>
    <mergeCell ref="H8:H9"/>
    <mergeCell ref="L8:M8"/>
    <mergeCell ref="L9:M9"/>
    <mergeCell ref="A12:A13"/>
    <mergeCell ref="A14:A15"/>
    <mergeCell ref="J11:K11"/>
    <mergeCell ref="L11:M11"/>
    <mergeCell ref="J13:K13"/>
    <mergeCell ref="L13:M13"/>
    <mergeCell ref="J14:K14"/>
    <mergeCell ref="L14:M14"/>
    <mergeCell ref="L15:M15"/>
    <mergeCell ref="L23:M23"/>
    <mergeCell ref="L24:M24"/>
    <mergeCell ref="L25:M25"/>
    <mergeCell ref="L26:M26"/>
    <mergeCell ref="L27:M27"/>
    <mergeCell ref="L16:M16"/>
    <mergeCell ref="L17:M17"/>
    <mergeCell ref="L18:M18"/>
    <mergeCell ref="L19:M19"/>
    <mergeCell ref="L20:M20"/>
    <mergeCell ref="L21:M21"/>
    <mergeCell ref="L22:M22"/>
  </mergeCells>
  <printOptions/>
  <pageMargins bottom="0.75" footer="0.0" header="0.0" left="0.7" right="0.7" top="0.75"/>
  <pageSetup fitToHeight="0" paperSize="9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 fitToPage="1"/>
  </sheetPr>
  <sheetViews>
    <sheetView workbookViewId="0"/>
  </sheetViews>
  <sheetFormatPr customHeight="1" defaultColWidth="14.43" defaultRowHeight="15.0"/>
  <cols>
    <col customWidth="1" min="1" max="2" width="10.14"/>
    <col customWidth="1" min="3" max="26" width="9.14"/>
  </cols>
  <sheetData>
    <row r="1" ht="34.5" customHeight="1">
      <c r="B1" s="1"/>
      <c r="D1" s="718" t="str">
        <f>VLOOKUP(I2,Register!B:D,3,FALSE)</f>
        <v>OT96 ALU/C 0,18 BAO auto</v>
      </c>
      <c r="E1" s="96"/>
    </row>
    <row r="2" ht="15.0" customHeight="1">
      <c r="A2" s="2"/>
      <c r="B2" s="3"/>
      <c r="C2" s="2"/>
      <c r="D2" s="97"/>
      <c r="E2" s="98"/>
      <c r="F2" s="642" t="s">
        <v>0</v>
      </c>
      <c r="G2" s="7"/>
      <c r="H2" s="7"/>
      <c r="I2" s="8" t="s">
        <v>3180</v>
      </c>
      <c r="J2" s="7"/>
      <c r="K2" s="7"/>
      <c r="L2" s="7"/>
      <c r="M2" s="7"/>
      <c r="N2" s="9"/>
    </row>
    <row r="3" ht="15.0" customHeight="1">
      <c r="A3" s="2"/>
      <c r="B3" s="3"/>
      <c r="C3" s="2"/>
      <c r="D3" s="10" t="str">
        <f>VLOOKUP(D6,'Tech. sheet (2)'!$A:$D,4,0)</f>
        <v>UA0008980</v>
      </c>
      <c r="E3" s="9"/>
      <c r="I3" s="12"/>
      <c r="J3" s="12"/>
      <c r="K3" s="12"/>
      <c r="L3" s="12"/>
      <c r="M3" s="12"/>
      <c r="N3" s="13"/>
      <c r="O3" s="643" t="s">
        <v>3386</v>
      </c>
    </row>
    <row r="4" ht="23.25" customHeight="1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UA0008981</v>
      </c>
      <c r="G4" s="19"/>
      <c r="H4" s="20"/>
      <c r="I4" s="710"/>
      <c r="J4" s="276"/>
      <c r="K4" s="276"/>
      <c r="L4" s="276"/>
      <c r="M4" s="276"/>
      <c r="N4" s="5"/>
      <c r="O4" s="84"/>
    </row>
    <row r="5" ht="15.0" customHeight="1">
      <c r="A5" s="22" t="s">
        <v>3</v>
      </c>
      <c r="B5" s="7"/>
      <c r="C5" s="9"/>
      <c r="D5" s="23" t="s">
        <v>4</v>
      </c>
      <c r="E5" s="24" t="str">
        <f>VLOOKUP(D1,'Tech. sheet (2)'!A:S,18,FALSE)</f>
        <v>L-808-908-180TH550S2828-BAO-A07K05</v>
      </c>
      <c r="F5" s="25"/>
      <c r="G5" s="25"/>
      <c r="H5" s="26"/>
      <c r="I5" s="27" t="s">
        <v>5</v>
      </c>
      <c r="J5" s="28">
        <f>8614</f>
        <v>8614</v>
      </c>
      <c r="K5" s="2" t="s">
        <v>6</v>
      </c>
      <c r="L5" s="719">
        <f>J5*64</f>
        <v>551296</v>
      </c>
      <c r="M5" s="276"/>
      <c r="N5" s="5"/>
      <c r="O5" s="653">
        <f>(L5/37856)/2</f>
        <v>7.281487743</v>
      </c>
    </row>
    <row r="6" ht="36.75" customHeight="1">
      <c r="A6" s="17"/>
      <c r="B6" s="12"/>
      <c r="C6" s="13"/>
      <c r="D6" s="720" t="str">
        <f>VLOOKUP(I2,Register!B:D,3,FALSE)</f>
        <v>OT96 ALU/C 0,18 BAO auto</v>
      </c>
      <c r="E6" s="276"/>
      <c r="F6" s="5"/>
      <c r="G6" s="35" t="s">
        <v>7</v>
      </c>
      <c r="H6" s="721">
        <f>E24</f>
        <v>544370</v>
      </c>
      <c r="I6" s="276"/>
      <c r="J6" s="5"/>
      <c r="K6" s="38" t="s">
        <v>8</v>
      </c>
      <c r="L6" s="39">
        <f>G24-N6</f>
        <v>6926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4"/>
      <c r="E7" s="43" t="s">
        <v>13</v>
      </c>
      <c r="F7" s="44"/>
      <c r="G7" s="42" t="s">
        <v>14</v>
      </c>
      <c r="H7" s="41" t="s">
        <v>10</v>
      </c>
      <c r="I7" s="42" t="s">
        <v>11</v>
      </c>
      <c r="J7" s="43" t="s">
        <v>12</v>
      </c>
      <c r="K7" s="44"/>
      <c r="L7" s="43" t="s">
        <v>13</v>
      </c>
      <c r="M7" s="44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666">
        <v>45586.0</v>
      </c>
      <c r="B8" s="3">
        <v>1.0</v>
      </c>
      <c r="C8" s="71">
        <f>1532+1513+606+120</f>
        <v>3771</v>
      </c>
      <c r="D8" s="72"/>
      <c r="E8" s="71">
        <v>238280.0</v>
      </c>
      <c r="F8" s="102"/>
      <c r="G8" s="53">
        <f t="shared" ref="G8:G24" si="1">(C8*64)-E8</f>
        <v>3064</v>
      </c>
      <c r="H8" s="669" t="s">
        <v>2</v>
      </c>
      <c r="I8" s="2">
        <v>1.0</v>
      </c>
      <c r="J8" s="671"/>
      <c r="K8" s="72"/>
      <c r="L8" s="671" t="s">
        <v>2</v>
      </c>
      <c r="M8" s="72"/>
      <c r="N8" s="58" t="s">
        <v>2</v>
      </c>
    </row>
    <row r="9">
      <c r="A9" s="59"/>
      <c r="B9" s="60">
        <v>2.0</v>
      </c>
      <c r="C9" s="61">
        <f>984+1568+1581+218</f>
        <v>4351</v>
      </c>
      <c r="D9" s="62"/>
      <c r="E9" s="61">
        <v>275750.0</v>
      </c>
      <c r="F9" s="119"/>
      <c r="G9" s="65">
        <f t="shared" si="1"/>
        <v>2714</v>
      </c>
      <c r="H9" s="59"/>
      <c r="I9" s="67">
        <v>2.0</v>
      </c>
      <c r="J9" s="68"/>
      <c r="K9" s="62"/>
      <c r="L9" s="68" t="s">
        <v>2</v>
      </c>
      <c r="M9" s="62"/>
      <c r="N9" s="70" t="s">
        <v>2</v>
      </c>
      <c r="P9" s="126">
        <f>3439-3165</f>
        <v>274</v>
      </c>
    </row>
    <row r="10" ht="14.25" customHeight="1">
      <c r="A10" s="666">
        <v>45587.0</v>
      </c>
      <c r="B10" s="3">
        <v>1.0</v>
      </c>
      <c r="C10" s="71">
        <v>492.0</v>
      </c>
      <c r="D10" s="72"/>
      <c r="E10" s="71">
        <v>30340.0</v>
      </c>
      <c r="F10" s="102"/>
      <c r="G10" s="53">
        <f t="shared" si="1"/>
        <v>1148</v>
      </c>
      <c r="H10" s="669"/>
      <c r="I10" s="2">
        <v>1.0</v>
      </c>
      <c r="J10" s="671" t="s">
        <v>2</v>
      </c>
      <c r="K10" s="72"/>
      <c r="L10" s="671" t="s">
        <v>2</v>
      </c>
      <c r="M10" s="72"/>
      <c r="N10" s="58" t="s">
        <v>2</v>
      </c>
    </row>
    <row r="11" ht="15.75" customHeight="1">
      <c r="A11" s="59"/>
      <c r="B11" s="60">
        <v>2.0</v>
      </c>
      <c r="C11" s="61"/>
      <c r="D11" s="62"/>
      <c r="E11" s="61"/>
      <c r="F11" s="119"/>
      <c r="G11" s="65">
        <f t="shared" si="1"/>
        <v>0</v>
      </c>
      <c r="H11" s="59"/>
      <c r="I11" s="67">
        <v>2.0</v>
      </c>
      <c r="J11" s="68" t="s">
        <v>2</v>
      </c>
      <c r="K11" s="62"/>
      <c r="L11" s="68" t="s">
        <v>2</v>
      </c>
      <c r="M11" s="62"/>
      <c r="N11" s="70" t="s">
        <v>2</v>
      </c>
    </row>
    <row r="12" ht="14.25" customHeight="1">
      <c r="A12" s="666"/>
      <c r="B12" s="3">
        <v>1.0</v>
      </c>
      <c r="C12" s="71"/>
      <c r="D12" s="72"/>
      <c r="E12" s="71"/>
      <c r="F12" s="102"/>
      <c r="G12" s="53">
        <f t="shared" si="1"/>
        <v>0</v>
      </c>
      <c r="H12" s="669"/>
      <c r="I12" s="2">
        <v>1.0</v>
      </c>
      <c r="J12" s="671" t="s">
        <v>2</v>
      </c>
      <c r="K12" s="72"/>
      <c r="L12" s="671" t="s">
        <v>2</v>
      </c>
      <c r="M12" s="72"/>
      <c r="N12" s="58" t="s">
        <v>2</v>
      </c>
    </row>
    <row r="13" ht="15.75" customHeight="1">
      <c r="A13" s="59"/>
      <c r="B13" s="60">
        <v>2.0</v>
      </c>
      <c r="C13" s="61"/>
      <c r="D13" s="62"/>
      <c r="E13" s="61"/>
      <c r="F13" s="119"/>
      <c r="G13" s="65">
        <f t="shared" si="1"/>
        <v>0</v>
      </c>
      <c r="H13" s="59"/>
      <c r="I13" s="67">
        <v>2.0</v>
      </c>
      <c r="J13" s="675"/>
      <c r="K13" s="62"/>
      <c r="L13" s="68" t="s">
        <v>2</v>
      </c>
      <c r="M13" s="62"/>
      <c r="N13" s="70" t="s">
        <v>2</v>
      </c>
    </row>
    <row r="14" ht="14.25" customHeight="1">
      <c r="A14" s="666"/>
      <c r="B14" s="3">
        <v>1.0</v>
      </c>
      <c r="C14" s="71"/>
      <c r="D14" s="72"/>
      <c r="E14" s="71"/>
      <c r="F14" s="102"/>
      <c r="G14" s="53">
        <f t="shared" si="1"/>
        <v>0</v>
      </c>
      <c r="H14" s="669"/>
      <c r="I14" s="2">
        <v>1.0</v>
      </c>
      <c r="J14" s="671" t="s">
        <v>2</v>
      </c>
      <c r="K14" s="72"/>
      <c r="L14" s="671" t="s">
        <v>2</v>
      </c>
      <c r="M14" s="72"/>
      <c r="N14" s="58" t="s">
        <v>2</v>
      </c>
    </row>
    <row r="15" ht="14.25" customHeight="1">
      <c r="A15" s="59"/>
      <c r="B15" s="60">
        <v>2.0</v>
      </c>
      <c r="C15" s="61"/>
      <c r="D15" s="62"/>
      <c r="E15" s="61"/>
      <c r="F15" s="119"/>
      <c r="G15" s="65">
        <f t="shared" si="1"/>
        <v>0</v>
      </c>
      <c r="H15" s="59"/>
      <c r="I15" s="67">
        <v>2.0</v>
      </c>
      <c r="J15" s="68" t="s">
        <v>2</v>
      </c>
      <c r="K15" s="62"/>
      <c r="L15" s="68" t="s">
        <v>2</v>
      </c>
      <c r="M15" s="62"/>
      <c r="N15" s="70" t="s">
        <v>2</v>
      </c>
    </row>
    <row r="16" ht="14.25" customHeight="1">
      <c r="A16" s="666"/>
      <c r="B16" s="3">
        <v>1.0</v>
      </c>
      <c r="C16" s="71"/>
      <c r="D16" s="72"/>
      <c r="E16" s="71"/>
      <c r="F16" s="102"/>
      <c r="G16" s="53">
        <f t="shared" si="1"/>
        <v>0</v>
      </c>
      <c r="H16" s="669"/>
      <c r="I16" s="2">
        <v>1.0</v>
      </c>
      <c r="J16" s="674"/>
      <c r="K16" s="72"/>
      <c r="L16" s="671"/>
      <c r="M16" s="72"/>
      <c r="N16" s="58" t="s">
        <v>2</v>
      </c>
    </row>
    <row r="17" ht="15.0" customHeight="1">
      <c r="A17" s="59"/>
      <c r="B17" s="60">
        <v>2.0</v>
      </c>
      <c r="C17" s="61"/>
      <c r="D17" s="62"/>
      <c r="E17" s="61"/>
      <c r="F17" s="119"/>
      <c r="G17" s="65">
        <f t="shared" si="1"/>
        <v>0</v>
      </c>
      <c r="H17" s="59"/>
      <c r="I17" s="67">
        <v>2.0</v>
      </c>
      <c r="J17" s="68"/>
      <c r="K17" s="62"/>
      <c r="L17" s="68"/>
      <c r="M17" s="62"/>
      <c r="N17" s="70" t="s">
        <v>2</v>
      </c>
    </row>
    <row r="18">
      <c r="A18" s="666"/>
      <c r="B18" s="3">
        <v>1.0</v>
      </c>
      <c r="C18" s="71"/>
      <c r="D18" s="72"/>
      <c r="E18" s="71"/>
      <c r="F18" s="102"/>
      <c r="G18" s="53">
        <f t="shared" si="1"/>
        <v>0</v>
      </c>
      <c r="H18" s="669" t="s">
        <v>2</v>
      </c>
      <c r="I18" s="2">
        <v>1.0</v>
      </c>
      <c r="J18" s="671"/>
      <c r="K18" s="72"/>
      <c r="L18" s="671"/>
      <c r="M18" s="72"/>
      <c r="N18" s="58" t="s">
        <v>2</v>
      </c>
    </row>
    <row r="19">
      <c r="A19" s="59"/>
      <c r="B19" s="60">
        <v>2.0</v>
      </c>
      <c r="C19" s="61"/>
      <c r="D19" s="62"/>
      <c r="E19" s="61"/>
      <c r="F19" s="119"/>
      <c r="G19" s="65">
        <f t="shared" si="1"/>
        <v>0</v>
      </c>
      <c r="H19" s="59"/>
      <c r="I19" s="67">
        <v>2.0</v>
      </c>
      <c r="J19" s="68"/>
      <c r="K19" s="62"/>
      <c r="L19" s="68"/>
      <c r="M19" s="62"/>
      <c r="N19" s="70" t="s">
        <v>2</v>
      </c>
    </row>
    <row r="20">
      <c r="A20" s="666"/>
      <c r="B20" s="3">
        <v>1.0</v>
      </c>
      <c r="C20" s="71"/>
      <c r="D20" s="72"/>
      <c r="E20" s="71"/>
      <c r="F20" s="102"/>
      <c r="G20" s="53">
        <f t="shared" si="1"/>
        <v>0</v>
      </c>
      <c r="H20" s="669" t="s">
        <v>2</v>
      </c>
      <c r="I20" s="2">
        <v>1.0</v>
      </c>
      <c r="J20" s="671"/>
      <c r="K20" s="72"/>
      <c r="L20" s="671"/>
      <c r="M20" s="72"/>
      <c r="N20" s="58" t="s">
        <v>2</v>
      </c>
    </row>
    <row r="21" ht="15.75" customHeight="1">
      <c r="A21" s="59"/>
      <c r="B21" s="60">
        <v>2.0</v>
      </c>
      <c r="C21" s="61"/>
      <c r="D21" s="62"/>
      <c r="E21" s="61"/>
      <c r="F21" s="119"/>
      <c r="G21" s="65">
        <f t="shared" si="1"/>
        <v>0</v>
      </c>
      <c r="H21" s="59"/>
      <c r="I21" s="67">
        <v>2.0</v>
      </c>
      <c r="J21" s="68"/>
      <c r="K21" s="62"/>
      <c r="L21" s="68"/>
      <c r="M21" s="62"/>
      <c r="N21" s="70" t="s">
        <v>2</v>
      </c>
    </row>
    <row r="22" ht="15.75" customHeight="1">
      <c r="A22" s="666"/>
      <c r="B22" s="3">
        <v>1.0</v>
      </c>
      <c r="C22" s="71"/>
      <c r="D22" s="72"/>
      <c r="E22" s="71"/>
      <c r="F22" s="102"/>
      <c r="G22" s="53">
        <f t="shared" si="1"/>
        <v>0</v>
      </c>
      <c r="H22" s="669" t="s">
        <v>2</v>
      </c>
      <c r="I22" s="2">
        <v>1.0</v>
      </c>
      <c r="J22" s="671"/>
      <c r="K22" s="72"/>
      <c r="L22" s="671"/>
      <c r="M22" s="72"/>
      <c r="N22" s="58" t="s">
        <v>2</v>
      </c>
    </row>
    <row r="23" ht="15.75" customHeight="1">
      <c r="A23" s="59"/>
      <c r="B23" s="60">
        <v>2.0</v>
      </c>
      <c r="C23" s="76"/>
      <c r="D23" s="62"/>
      <c r="E23" s="76"/>
      <c r="F23" s="119"/>
      <c r="G23" s="65">
        <f t="shared" si="1"/>
        <v>0</v>
      </c>
      <c r="H23" s="59"/>
      <c r="I23" s="67">
        <v>2.0</v>
      </c>
      <c r="J23" s="68"/>
      <c r="K23" s="62"/>
      <c r="L23" s="68"/>
      <c r="M23" s="62"/>
      <c r="N23" s="70" t="s">
        <v>2</v>
      </c>
    </row>
    <row r="24" ht="18.75" customHeight="1">
      <c r="A24" s="680" t="s">
        <v>15</v>
      </c>
      <c r="B24" s="3" t="s">
        <v>2</v>
      </c>
      <c r="C24" s="79">
        <f>SUM(C8:C23)</f>
        <v>8614</v>
      </c>
      <c r="D24" s="80"/>
      <c r="E24" s="79">
        <f>SUM(E8:E23)</f>
        <v>544370</v>
      </c>
      <c r="F24" s="9"/>
      <c r="G24" s="81">
        <f t="shared" si="1"/>
        <v>6926</v>
      </c>
      <c r="H24" s="681">
        <f>J5-C24</f>
        <v>0</v>
      </c>
      <c r="I24" s="2" t="s">
        <v>2</v>
      </c>
      <c r="J24" s="671"/>
      <c r="K24" s="72"/>
      <c r="L24" s="722"/>
      <c r="M24" s="72"/>
      <c r="N24" s="58" t="s">
        <v>2</v>
      </c>
    </row>
    <row r="25" ht="15.0" customHeight="1">
      <c r="A25" s="59"/>
      <c r="B25" s="60" t="s">
        <v>2</v>
      </c>
      <c r="C25" s="83"/>
      <c r="D25" s="66"/>
      <c r="E25" s="83"/>
      <c r="F25" s="13"/>
      <c r="G25" s="84"/>
      <c r="H25" s="59"/>
      <c r="I25" s="67" t="s">
        <v>2</v>
      </c>
      <c r="J25" s="68"/>
      <c r="K25" s="62"/>
      <c r="L25" s="68"/>
      <c r="M25" s="62"/>
      <c r="N25" s="70" t="s">
        <v>2</v>
      </c>
    </row>
    <row r="26" ht="15.75" customHeight="1">
      <c r="A26" s="723" t="s">
        <v>16</v>
      </c>
      <c r="B26" s="714" t="s">
        <v>17</v>
      </c>
      <c r="C26" s="715" t="s">
        <v>2</v>
      </c>
      <c r="D26" s="72"/>
      <c r="E26" s="724"/>
      <c r="F26" s="102"/>
      <c r="G26" s="91" t="s">
        <v>2</v>
      </c>
      <c r="H26" s="685"/>
      <c r="I26" s="2" t="s">
        <v>2</v>
      </c>
      <c r="J26" s="725"/>
      <c r="K26" s="75"/>
      <c r="L26" s="75"/>
      <c r="M26" s="72"/>
      <c r="N26" s="58" t="s">
        <v>2</v>
      </c>
    </row>
    <row r="27" ht="15.75" customHeight="1">
      <c r="A27" s="59"/>
      <c r="B27" s="60" t="s">
        <v>2</v>
      </c>
      <c r="C27" s="68" t="s">
        <v>2</v>
      </c>
      <c r="D27" s="62"/>
      <c r="E27" s="68" t="s">
        <v>2</v>
      </c>
      <c r="F27" s="119"/>
      <c r="G27" s="92" t="s">
        <v>2</v>
      </c>
      <c r="H27" s="59"/>
      <c r="I27" s="67" t="s">
        <v>2</v>
      </c>
      <c r="J27" s="68" t="s">
        <v>2</v>
      </c>
      <c r="K27" s="62"/>
      <c r="L27" s="68" t="s">
        <v>2</v>
      </c>
      <c r="M27" s="62"/>
      <c r="N27" s="70" t="s">
        <v>2</v>
      </c>
    </row>
    <row r="28" ht="15.75" customHeight="1">
      <c r="A28" s="14" t="s">
        <v>2</v>
      </c>
      <c r="B28" s="14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14" t="s">
        <v>2</v>
      </c>
      <c r="B29" s="14" t="s">
        <v>2</v>
      </c>
      <c r="C29" s="14" t="s">
        <v>2</v>
      </c>
      <c r="D29" s="14" t="s">
        <v>2</v>
      </c>
      <c r="E29" s="14" t="s">
        <v>2</v>
      </c>
      <c r="F29" s="14" t="s">
        <v>2</v>
      </c>
      <c r="G29" s="14" t="s">
        <v>2</v>
      </c>
      <c r="H29" s="14" t="s">
        <v>2</v>
      </c>
      <c r="I29" s="14" t="s">
        <v>2</v>
      </c>
      <c r="J29" s="14" t="s">
        <v>2</v>
      </c>
      <c r="K29" s="14" t="s">
        <v>2</v>
      </c>
      <c r="L29" s="14" t="s">
        <v>2</v>
      </c>
      <c r="M29" s="14" t="s">
        <v>2</v>
      </c>
      <c r="N29" s="14" t="s">
        <v>2</v>
      </c>
    </row>
    <row r="30" ht="15.75" customHeight="1">
      <c r="A30" s="14" t="s">
        <v>2</v>
      </c>
      <c r="B30" s="14" t="s">
        <v>2</v>
      </c>
      <c r="C30" s="14" t="s">
        <v>2</v>
      </c>
      <c r="D30" s="14" t="s">
        <v>2</v>
      </c>
      <c r="E30" s="14" t="s">
        <v>2</v>
      </c>
      <c r="F30" s="14" t="s">
        <v>2</v>
      </c>
      <c r="G30" s="14" t="s">
        <v>2</v>
      </c>
      <c r="H30" s="14" t="s">
        <v>2</v>
      </c>
      <c r="I30" s="14" t="s">
        <v>2</v>
      </c>
      <c r="J30" s="14" t="s">
        <v>2</v>
      </c>
      <c r="K30" s="14" t="s">
        <v>2</v>
      </c>
      <c r="L30" s="14" t="s">
        <v>2</v>
      </c>
      <c r="M30" s="14" t="s">
        <v>2</v>
      </c>
      <c r="N30" s="14" t="s">
        <v>2</v>
      </c>
    </row>
    <row r="31" ht="15.75" customHeight="1">
      <c r="A31" s="14" t="s">
        <v>2</v>
      </c>
      <c r="B31" s="14" t="s">
        <v>2</v>
      </c>
      <c r="C31" s="14" t="s">
        <v>2</v>
      </c>
      <c r="D31" s="14" t="s">
        <v>2</v>
      </c>
      <c r="E31" s="14" t="s">
        <v>2</v>
      </c>
      <c r="F31" s="14" t="s">
        <v>2</v>
      </c>
      <c r="G31" s="14" t="s">
        <v>2</v>
      </c>
      <c r="H31" s="14" t="s">
        <v>2</v>
      </c>
      <c r="I31" s="14" t="s">
        <v>2</v>
      </c>
      <c r="J31" s="14" t="s">
        <v>2</v>
      </c>
      <c r="K31" s="14" t="s">
        <v>2</v>
      </c>
      <c r="L31" s="14" t="s">
        <v>2</v>
      </c>
      <c r="M31" s="14" t="s">
        <v>2</v>
      </c>
      <c r="N31" s="14" t="s">
        <v>2</v>
      </c>
    </row>
    <row r="32" ht="15.75" customHeight="1">
      <c r="A32" s="14" t="s">
        <v>2</v>
      </c>
      <c r="B32" s="14" t="s">
        <v>2</v>
      </c>
      <c r="C32" s="14" t="s">
        <v>2</v>
      </c>
      <c r="D32" s="14" t="s">
        <v>2</v>
      </c>
      <c r="E32" s="14" t="s">
        <v>2</v>
      </c>
      <c r="F32" s="14" t="s">
        <v>2</v>
      </c>
      <c r="G32" s="14" t="s">
        <v>2</v>
      </c>
      <c r="H32" s="14" t="s">
        <v>2</v>
      </c>
      <c r="I32" s="14" t="s">
        <v>2</v>
      </c>
      <c r="J32" s="14" t="s">
        <v>2</v>
      </c>
      <c r="K32" s="14" t="s">
        <v>2</v>
      </c>
      <c r="L32" s="14" t="s">
        <v>2</v>
      </c>
      <c r="M32" s="14" t="s">
        <v>2</v>
      </c>
      <c r="N32" s="14" t="s">
        <v>2</v>
      </c>
    </row>
    <row r="33" ht="15.75" customHeight="1">
      <c r="A33" s="14" t="s">
        <v>2</v>
      </c>
      <c r="B33" s="14" t="s">
        <v>2</v>
      </c>
      <c r="C33" s="14" t="s">
        <v>2</v>
      </c>
      <c r="D33" s="14" t="s">
        <v>2</v>
      </c>
      <c r="E33" s="14" t="s">
        <v>2</v>
      </c>
      <c r="F33" s="14" t="s">
        <v>2</v>
      </c>
      <c r="G33" s="14" t="s">
        <v>2</v>
      </c>
      <c r="H33" s="14" t="s">
        <v>2</v>
      </c>
      <c r="I33" s="14" t="s">
        <v>2</v>
      </c>
      <c r="J33" s="14" t="s">
        <v>2</v>
      </c>
      <c r="K33" s="14" t="s">
        <v>2</v>
      </c>
      <c r="L33" s="14" t="s">
        <v>2</v>
      </c>
      <c r="M33" s="14" t="s">
        <v>2</v>
      </c>
      <c r="N33" s="14" t="s">
        <v>2</v>
      </c>
    </row>
    <row r="34" ht="15.0" customHeight="1">
      <c r="A34" s="726" t="s">
        <v>18</v>
      </c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6"/>
      <c r="M34" s="187"/>
      <c r="N34" s="187"/>
    </row>
    <row r="35" ht="15.0" customHeight="1">
      <c r="A35" s="97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98"/>
      <c r="M35" s="187"/>
      <c r="N35" s="187"/>
    </row>
    <row r="36" ht="15.75" customHeight="1">
      <c r="A36" s="727" t="s">
        <v>19</v>
      </c>
      <c r="B36" s="72"/>
      <c r="C36" s="728" t="s">
        <v>20</v>
      </c>
      <c r="D36" s="75"/>
      <c r="E36" s="75"/>
      <c r="F36" s="75"/>
      <c r="G36" s="72"/>
      <c r="H36" s="728" t="s">
        <v>21</v>
      </c>
      <c r="I36" s="72"/>
      <c r="J36" s="729" t="s">
        <v>22</v>
      </c>
      <c r="K36" s="728" t="s">
        <v>23</v>
      </c>
      <c r="L36" s="102"/>
      <c r="M36" s="187"/>
      <c r="N36" s="187"/>
    </row>
    <row r="37" ht="15.75" customHeight="1">
      <c r="A37" s="730" t="s">
        <v>24</v>
      </c>
      <c r="B37" s="104"/>
      <c r="C37" s="731" t="s">
        <v>25</v>
      </c>
      <c r="D37" s="106"/>
      <c r="E37" s="106"/>
      <c r="F37" s="106"/>
      <c r="G37" s="104"/>
      <c r="H37" s="732">
        <v>0.026</v>
      </c>
      <c r="I37" s="104"/>
      <c r="J37" s="733" t="s">
        <v>26</v>
      </c>
      <c r="K37" s="734">
        <f>(L5*H37)/1000</f>
        <v>14.333696</v>
      </c>
      <c r="L37" s="110"/>
      <c r="M37" s="187"/>
      <c r="N37" s="187"/>
    </row>
    <row r="38" ht="15.75" customHeight="1">
      <c r="A38" s="730" t="s">
        <v>27</v>
      </c>
      <c r="B38" s="104"/>
      <c r="C38" s="731" t="s">
        <v>28</v>
      </c>
      <c r="D38" s="106"/>
      <c r="E38" s="106"/>
      <c r="F38" s="106"/>
      <c r="G38" s="104"/>
      <c r="H38" s="732">
        <v>0.026</v>
      </c>
      <c r="I38" s="104"/>
      <c r="J38" s="733" t="s">
        <v>26</v>
      </c>
      <c r="K38" s="734">
        <f>(L5*H38)/1000</f>
        <v>14.333696</v>
      </c>
      <c r="L38" s="110"/>
      <c r="M38" s="187"/>
      <c r="N38" s="187"/>
    </row>
    <row r="39" ht="15.75" customHeight="1">
      <c r="A39" s="730" t="s">
        <v>3402</v>
      </c>
      <c r="B39" s="104"/>
      <c r="C39" s="731" t="s">
        <v>3403</v>
      </c>
      <c r="D39" s="106"/>
      <c r="E39" s="106"/>
      <c r="F39" s="106"/>
      <c r="G39" s="104"/>
      <c r="H39" s="732">
        <v>0.026</v>
      </c>
      <c r="I39" s="104"/>
      <c r="J39" s="733" t="s">
        <v>26</v>
      </c>
      <c r="K39" s="734">
        <f>(L5*H39)/1000</f>
        <v>14.333696</v>
      </c>
      <c r="L39" s="110"/>
      <c r="M39" s="187"/>
      <c r="N39" s="187"/>
    </row>
    <row r="40" ht="15.75" customHeight="1">
      <c r="A40" s="730" t="s">
        <v>31</v>
      </c>
      <c r="B40" s="104"/>
      <c r="C40" s="731" t="s">
        <v>32</v>
      </c>
      <c r="D40" s="106"/>
      <c r="E40" s="106"/>
      <c r="F40" s="106"/>
      <c r="G40" s="104"/>
      <c r="H40" s="732">
        <v>1.03</v>
      </c>
      <c r="I40" s="104"/>
      <c r="J40" s="733" t="s">
        <v>3406</v>
      </c>
      <c r="K40" s="735">
        <f>(L5*H40)/1000</f>
        <v>567.83488</v>
      </c>
      <c r="L40" s="110"/>
      <c r="M40" s="187"/>
      <c r="N40" s="187"/>
    </row>
    <row r="41" ht="15.75" customHeight="1">
      <c r="A41" s="730" t="s">
        <v>34</v>
      </c>
      <c r="B41" s="104"/>
      <c r="C41" s="731" t="s">
        <v>35</v>
      </c>
      <c r="D41" s="106"/>
      <c r="E41" s="106"/>
      <c r="F41" s="106"/>
      <c r="G41" s="104"/>
      <c r="H41" s="732">
        <v>0.4</v>
      </c>
      <c r="I41" s="104"/>
      <c r="J41" s="733" t="s">
        <v>3406</v>
      </c>
      <c r="K41" s="735">
        <f>(L5*H41)/1000</f>
        <v>220.5184</v>
      </c>
      <c r="L41" s="110"/>
      <c r="M41" s="187"/>
      <c r="N41" s="187"/>
    </row>
    <row r="42" ht="15.75" customHeight="1">
      <c r="A42" s="730" t="s">
        <v>39</v>
      </c>
      <c r="B42" s="104"/>
      <c r="C42" s="731" t="s">
        <v>40</v>
      </c>
      <c r="D42" s="106"/>
      <c r="E42" s="106"/>
      <c r="F42" s="106"/>
      <c r="G42" s="104"/>
      <c r="H42" s="732">
        <v>0.45</v>
      </c>
      <c r="I42" s="104"/>
      <c r="J42" s="733" t="s">
        <v>3406</v>
      </c>
      <c r="K42" s="735">
        <f>(L5*H42)/1000</f>
        <v>248.0832</v>
      </c>
      <c r="L42" s="110"/>
      <c r="M42" s="187"/>
      <c r="N42" s="187"/>
    </row>
    <row r="43" ht="15.75" customHeight="1">
      <c r="A43" s="730" t="s">
        <v>36</v>
      </c>
      <c r="B43" s="104"/>
      <c r="C43" s="731" t="s">
        <v>37</v>
      </c>
      <c r="D43" s="106"/>
      <c r="E43" s="106"/>
      <c r="F43" s="106"/>
      <c r="G43" s="104"/>
      <c r="H43" s="732">
        <v>0.001</v>
      </c>
      <c r="I43" s="104"/>
      <c r="J43" s="733" t="s">
        <v>38</v>
      </c>
      <c r="K43" s="735">
        <f>(L5*H43)/1000</f>
        <v>0.551296</v>
      </c>
      <c r="L43" s="110"/>
      <c r="M43" s="187"/>
      <c r="N43" s="187"/>
    </row>
    <row r="44" ht="15.75" customHeight="1">
      <c r="A44" s="736" t="s">
        <v>41</v>
      </c>
      <c r="B44" s="62"/>
      <c r="C44" s="737" t="s">
        <v>42</v>
      </c>
      <c r="D44" s="115"/>
      <c r="E44" s="115"/>
      <c r="F44" s="115"/>
      <c r="G44" s="62"/>
      <c r="H44" s="732">
        <v>0.026</v>
      </c>
      <c r="I44" s="104"/>
      <c r="J44" s="733" t="s">
        <v>26</v>
      </c>
      <c r="K44" s="734">
        <f>(L5*H44)/1000</f>
        <v>14.333696</v>
      </c>
      <c r="L44" s="110"/>
      <c r="M44" s="187"/>
      <c r="N44" s="187"/>
    </row>
    <row r="45" ht="15.75" customHeight="1">
      <c r="A45" s="727" t="s">
        <v>2</v>
      </c>
      <c r="B45" s="72"/>
      <c r="C45" s="738" t="s">
        <v>2</v>
      </c>
      <c r="D45" s="75"/>
      <c r="E45" s="75"/>
      <c r="F45" s="75"/>
      <c r="G45" s="72"/>
      <c r="H45" s="732" t="s">
        <v>2</v>
      </c>
      <c r="I45" s="104"/>
      <c r="J45" s="733" t="s">
        <v>2</v>
      </c>
      <c r="K45" s="732" t="str">
        <f>(L5*H45)/1000</f>
        <v>#VALUE!</v>
      </c>
      <c r="L45" s="110"/>
      <c r="M45" s="187"/>
      <c r="N45" s="187"/>
    </row>
    <row r="46" ht="15.75" customHeight="1">
      <c r="A46" s="736" t="s">
        <v>43</v>
      </c>
      <c r="B46" s="62"/>
      <c r="C46" s="737" t="s">
        <v>44</v>
      </c>
      <c r="D46" s="115"/>
      <c r="E46" s="115"/>
      <c r="F46" s="115"/>
      <c r="G46" s="62"/>
      <c r="H46" s="739">
        <v>0.126</v>
      </c>
      <c r="I46" s="62"/>
      <c r="J46" s="740" t="s">
        <v>38</v>
      </c>
      <c r="K46" s="735">
        <f>(L5*H46)/1000</f>
        <v>69.463296</v>
      </c>
      <c r="L46" s="110"/>
      <c r="M46" s="187"/>
      <c r="N46" s="187"/>
    </row>
    <row r="47" ht="15.75" customHeight="1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</row>
    <row r="48" ht="15.75" customHeight="1">
      <c r="A48" s="187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</row>
    <row r="49" ht="15.75" customHeight="1">
      <c r="A49" s="187"/>
      <c r="B49" s="187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</row>
    <row r="50" ht="15.75" customHeight="1">
      <c r="A50" s="187"/>
      <c r="B50" s="187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</row>
    <row r="51" ht="15.75" customHeight="1">
      <c r="A51" s="187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</row>
    <row r="52" ht="15.75" customHeight="1">
      <c r="A52" s="187"/>
      <c r="B52" s="187"/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</row>
    <row r="53" ht="15.75" customHeight="1">
      <c r="A53" s="187"/>
      <c r="B53" s="187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</row>
    <row r="54" ht="15.75" customHeight="1">
      <c r="A54" s="187"/>
      <c r="B54" s="187"/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</row>
    <row r="55" ht="15.75" customHeight="1">
      <c r="A55" s="187"/>
      <c r="B55" s="187"/>
      <c r="C55" s="187"/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</row>
    <row r="56" ht="15.75" customHeight="1">
      <c r="A56" s="187"/>
      <c r="B56" s="187"/>
      <c r="C56" s="187"/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</row>
    <row r="57" ht="15.75" customHeight="1">
      <c r="A57" s="187"/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</row>
    <row r="58" ht="15.75" customHeight="1">
      <c r="A58" s="187"/>
      <c r="B58" s="187"/>
      <c r="C58" s="18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</row>
    <row r="59" ht="15.75" customHeight="1">
      <c r="A59" s="187"/>
      <c r="B59" s="187"/>
      <c r="C59" s="187"/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</row>
    <row r="60" ht="15.75" customHeight="1">
      <c r="A60" s="187"/>
      <c r="B60" s="187"/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</row>
    <row r="61" ht="15.75" customHeight="1">
      <c r="A61" s="187"/>
      <c r="B61" s="187"/>
      <c r="C61" s="18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</row>
    <row r="62" ht="15.75" customHeight="1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</row>
    <row r="63" ht="15.75" customHeight="1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</row>
    <row r="64" ht="15.75" customHeight="1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</row>
    <row r="65" ht="15.75" customHeight="1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</row>
    <row r="66" ht="15.75" customHeight="1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</row>
    <row r="67" ht="15.75" customHeight="1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</row>
    <row r="68" ht="15.75" customHeight="1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</row>
    <row r="69" ht="15.75" customHeight="1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</row>
    <row r="70" ht="15.75" customHeight="1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</row>
    <row r="71" ht="15.75" customHeight="1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</row>
    <row r="72" ht="15.75" customHeight="1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59">
    <mergeCell ref="J8:K8"/>
    <mergeCell ref="L8:M8"/>
    <mergeCell ref="J7:K7"/>
    <mergeCell ref="J9:K9"/>
    <mergeCell ref="J10:K10"/>
    <mergeCell ref="L10:M10"/>
    <mergeCell ref="J11:K11"/>
    <mergeCell ref="L11:M11"/>
    <mergeCell ref="L12:M12"/>
    <mergeCell ref="C7:D7"/>
    <mergeCell ref="C8:D8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J16:K16"/>
    <mergeCell ref="L16:M16"/>
    <mergeCell ref="J12:K12"/>
    <mergeCell ref="J13:K13"/>
    <mergeCell ref="L13:M13"/>
    <mergeCell ref="J14:K14"/>
    <mergeCell ref="L14:M14"/>
    <mergeCell ref="J15:K15"/>
    <mergeCell ref="L15:M15"/>
    <mergeCell ref="F4:H4"/>
    <mergeCell ref="E5:H5"/>
    <mergeCell ref="D1:E2"/>
    <mergeCell ref="F2:H3"/>
    <mergeCell ref="I2:N3"/>
    <mergeCell ref="D3:E4"/>
    <mergeCell ref="O3:O4"/>
    <mergeCell ref="I4:N4"/>
    <mergeCell ref="L5:N5"/>
    <mergeCell ref="A5:C6"/>
    <mergeCell ref="D6:F6"/>
    <mergeCell ref="H6:J6"/>
    <mergeCell ref="E7:F7"/>
    <mergeCell ref="L7:M7"/>
    <mergeCell ref="A8:A9"/>
    <mergeCell ref="C9:D9"/>
    <mergeCell ref="L9:M9"/>
    <mergeCell ref="E12:F12"/>
    <mergeCell ref="E13:F13"/>
    <mergeCell ref="E14:F14"/>
    <mergeCell ref="E18:F18"/>
    <mergeCell ref="A12:A13"/>
    <mergeCell ref="A14:A15"/>
    <mergeCell ref="E8:F8"/>
    <mergeCell ref="H8:H9"/>
    <mergeCell ref="E9:F9"/>
    <mergeCell ref="E10:F10"/>
    <mergeCell ref="H10:H11"/>
    <mergeCell ref="E11:F11"/>
    <mergeCell ref="H12:H13"/>
    <mergeCell ref="J17:K17"/>
    <mergeCell ref="J18:K18"/>
    <mergeCell ref="K36:L36"/>
    <mergeCell ref="K37:L37"/>
    <mergeCell ref="A34:L35"/>
    <mergeCell ref="A36:B36"/>
    <mergeCell ref="C36:G36"/>
    <mergeCell ref="H36:I36"/>
    <mergeCell ref="A37:B37"/>
    <mergeCell ref="C37:G37"/>
    <mergeCell ref="H37:I37"/>
    <mergeCell ref="A38:B38"/>
    <mergeCell ref="C38:G38"/>
    <mergeCell ref="H38:I38"/>
    <mergeCell ref="K38:L38"/>
    <mergeCell ref="C39:G39"/>
    <mergeCell ref="H39:I39"/>
    <mergeCell ref="K39:L39"/>
    <mergeCell ref="A39:B39"/>
    <mergeCell ref="A40:B40"/>
    <mergeCell ref="C40:G40"/>
    <mergeCell ref="H40:I40"/>
    <mergeCell ref="A41:B41"/>
    <mergeCell ref="C41:G41"/>
    <mergeCell ref="H41:I41"/>
    <mergeCell ref="A42:B42"/>
    <mergeCell ref="C42:G42"/>
    <mergeCell ref="H42:I42"/>
    <mergeCell ref="K42:L42"/>
    <mergeCell ref="C43:G43"/>
    <mergeCell ref="H43:I43"/>
    <mergeCell ref="K43:L43"/>
    <mergeCell ref="K44:L44"/>
    <mergeCell ref="K45:L45"/>
    <mergeCell ref="K46:L46"/>
    <mergeCell ref="A46:B46"/>
    <mergeCell ref="C46:G46"/>
    <mergeCell ref="H46:I46"/>
    <mergeCell ref="A43:B43"/>
    <mergeCell ref="A44:B44"/>
    <mergeCell ref="C44:G44"/>
    <mergeCell ref="H44:I44"/>
    <mergeCell ref="A45:B45"/>
    <mergeCell ref="C45:G45"/>
    <mergeCell ref="H45:I45"/>
    <mergeCell ref="H14:H15"/>
    <mergeCell ref="E15:F15"/>
    <mergeCell ref="E16:F16"/>
    <mergeCell ref="H16:H17"/>
    <mergeCell ref="L17:M17"/>
    <mergeCell ref="H18:H19"/>
    <mergeCell ref="L18:M18"/>
    <mergeCell ref="J22:K22"/>
    <mergeCell ref="J23:K23"/>
    <mergeCell ref="J24:K24"/>
    <mergeCell ref="J25:K25"/>
    <mergeCell ref="E17:F17"/>
    <mergeCell ref="E19:F19"/>
    <mergeCell ref="E20:F20"/>
    <mergeCell ref="H20:H21"/>
    <mergeCell ref="E21:F21"/>
    <mergeCell ref="E22:F22"/>
    <mergeCell ref="H22:H23"/>
    <mergeCell ref="L23:M23"/>
    <mergeCell ref="L24:M24"/>
    <mergeCell ref="L25:M25"/>
    <mergeCell ref="J26:M26"/>
    <mergeCell ref="J27:K27"/>
    <mergeCell ref="L27:M27"/>
    <mergeCell ref="J19:K19"/>
    <mergeCell ref="L19:M19"/>
    <mergeCell ref="J20:K20"/>
    <mergeCell ref="L20:M20"/>
    <mergeCell ref="J21:K21"/>
    <mergeCell ref="L21:M21"/>
    <mergeCell ref="L22:M22"/>
    <mergeCell ref="E23:F23"/>
    <mergeCell ref="E24:F25"/>
    <mergeCell ref="G24:G25"/>
    <mergeCell ref="H24:H25"/>
    <mergeCell ref="E26:F26"/>
    <mergeCell ref="H26:H27"/>
    <mergeCell ref="E27:F27"/>
    <mergeCell ref="K40:L40"/>
    <mergeCell ref="K41:L41"/>
  </mergeCells>
  <printOptions/>
  <pageMargins bottom="0.75" footer="0.0" header="0.0" left="0.7" right="0.7" top="0.75"/>
  <pageSetup fitToHeight="0" paperSize="9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6" width="9.14"/>
  </cols>
  <sheetData>
    <row r="1" ht="34.5" customHeight="1">
      <c r="B1" s="1"/>
      <c r="D1" s="718" t="str">
        <f>VLOOKUP(I2,Register!B:D,3,FALSE)</f>
        <v>OT99-07CB05 BAO 921XQ </v>
      </c>
      <c r="E1" s="96"/>
    </row>
    <row r="2" ht="15.0" customHeight="1">
      <c r="A2" s="2"/>
      <c r="B2" s="3"/>
      <c r="C2" s="2"/>
      <c r="D2" s="708"/>
      <c r="E2" s="291"/>
      <c r="F2" s="642" t="s">
        <v>0</v>
      </c>
      <c r="G2" s="7"/>
      <c r="H2" s="7"/>
      <c r="I2" s="8" t="s">
        <v>3189</v>
      </c>
      <c r="J2" s="7"/>
      <c r="K2" s="7"/>
      <c r="L2" s="7"/>
      <c r="M2" s="7"/>
      <c r="N2" s="7"/>
    </row>
    <row r="3" ht="15.0" customHeight="1">
      <c r="A3" s="2"/>
      <c r="B3" s="3"/>
      <c r="C3" s="2"/>
      <c r="D3" s="10" t="str">
        <f>VLOOKUP(D6,'Tech. sheet (2)'!$A:$D,4,0)</f>
        <v>UA0011577</v>
      </c>
      <c r="E3" s="282"/>
      <c r="O3" s="643" t="s">
        <v>3386</v>
      </c>
    </row>
    <row r="4" ht="23.25" customHeight="1">
      <c r="A4" s="14" t="s">
        <v>2</v>
      </c>
      <c r="B4" s="15" t="s">
        <v>2</v>
      </c>
      <c r="C4" s="16" t="s">
        <v>2</v>
      </c>
      <c r="D4" s="30"/>
      <c r="E4" s="291"/>
      <c r="F4" s="18" t="str">
        <f>VLOOKUP(E5,'Tech. sheet (2)'!$R:$S,2,0)</f>
        <v>UA0011578</v>
      </c>
      <c r="G4" s="19"/>
      <c r="H4" s="741"/>
      <c r="I4" s="710"/>
      <c r="J4" s="276"/>
      <c r="K4" s="276"/>
      <c r="L4" s="276"/>
      <c r="M4" s="276"/>
      <c r="N4" s="46"/>
      <c r="O4" s="742"/>
    </row>
    <row r="5" ht="15.0" customHeight="1">
      <c r="A5" s="22" t="s">
        <v>3</v>
      </c>
      <c r="B5" s="7"/>
      <c r="C5" s="282"/>
      <c r="D5" s="23" t="s">
        <v>4</v>
      </c>
      <c r="E5" s="24" t="str">
        <f>VLOOKUP(D1,'Tech. sheet (2)'!A:S,18,FALSE)</f>
        <v>L-838-941,7-180TH550F2028-BAO-07CB05</v>
      </c>
      <c r="F5" s="25"/>
      <c r="G5" s="25"/>
      <c r="H5" s="26"/>
      <c r="I5" s="27" t="s">
        <v>5</v>
      </c>
      <c r="J5" s="28">
        <f>2792+2026</f>
        <v>4818</v>
      </c>
      <c r="K5" s="2" t="s">
        <v>6</v>
      </c>
      <c r="L5" s="719">
        <f>J5*64</f>
        <v>308352</v>
      </c>
      <c r="M5" s="276"/>
      <c r="N5" s="276"/>
      <c r="O5" s="653">
        <f>(L5/37856)/2</f>
        <v>4.072696534</v>
      </c>
    </row>
    <row r="6" ht="36.75" customHeight="1">
      <c r="A6" s="30"/>
      <c r="B6" s="31"/>
      <c r="C6" s="291"/>
      <c r="D6" s="720" t="str">
        <f>VLOOKUP(I2,Register!B:D,3,FALSE)</f>
        <v>OT99-07CB05 BAO 921XQ </v>
      </c>
      <c r="E6" s="276"/>
      <c r="F6" s="276"/>
      <c r="G6" s="35" t="s">
        <v>7</v>
      </c>
      <c r="H6" s="721">
        <f>E24</f>
        <v>289716</v>
      </c>
      <c r="I6" s="276"/>
      <c r="J6" s="46"/>
      <c r="K6" s="38" t="s">
        <v>8</v>
      </c>
      <c r="L6" s="39">
        <f>G24-N6</f>
        <v>18636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6"/>
      <c r="E7" s="43" t="s">
        <v>13</v>
      </c>
      <c r="F7" s="46"/>
      <c r="G7" s="42" t="s">
        <v>14</v>
      </c>
      <c r="H7" s="41" t="s">
        <v>10</v>
      </c>
      <c r="I7" s="42" t="s">
        <v>11</v>
      </c>
      <c r="J7" s="43" t="s">
        <v>12</v>
      </c>
      <c r="K7" s="46"/>
      <c r="L7" s="43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666">
        <v>45593.0</v>
      </c>
      <c r="B8" s="3">
        <v>1.0</v>
      </c>
      <c r="C8" s="71">
        <f>1632+200</f>
        <v>1832</v>
      </c>
      <c r="D8" s="75"/>
      <c r="E8" s="743">
        <v>111330.0</v>
      </c>
      <c r="F8" s="75"/>
      <c r="G8" s="53">
        <f t="shared" ref="G8:G24" si="1">(C8*64)-E8</f>
        <v>5918</v>
      </c>
      <c r="H8" s="669" t="s">
        <v>2</v>
      </c>
      <c r="I8" s="2">
        <v>1.0</v>
      </c>
      <c r="J8" s="671"/>
      <c r="K8" s="75"/>
      <c r="L8" s="671" t="s">
        <v>2</v>
      </c>
      <c r="M8" s="75"/>
      <c r="N8" s="58" t="s">
        <v>2</v>
      </c>
    </row>
    <row r="9">
      <c r="A9" s="744"/>
      <c r="B9" s="60">
        <v>2.0</v>
      </c>
      <c r="C9" s="61"/>
      <c r="D9" s="64"/>
      <c r="E9" s="745"/>
      <c r="F9" s="64"/>
      <c r="G9" s="65">
        <f t="shared" si="1"/>
        <v>0</v>
      </c>
      <c r="H9" s="744"/>
      <c r="I9" s="67">
        <v>2.0</v>
      </c>
      <c r="J9" s="675"/>
      <c r="K9" s="64"/>
      <c r="L9" s="68" t="s">
        <v>2</v>
      </c>
      <c r="M9" s="64"/>
      <c r="N9" s="70" t="s">
        <v>2</v>
      </c>
    </row>
    <row r="10" ht="14.25" customHeight="1">
      <c r="A10" s="666">
        <v>45594.0</v>
      </c>
      <c r="B10" s="3">
        <v>1.0</v>
      </c>
      <c r="C10" s="71">
        <f>398+1156+1492-60</f>
        <v>2986</v>
      </c>
      <c r="D10" s="72"/>
      <c r="E10" s="746">
        <v>178386.0</v>
      </c>
      <c r="F10" s="52"/>
      <c r="G10" s="53">
        <f t="shared" si="1"/>
        <v>12718</v>
      </c>
      <c r="H10" s="669"/>
      <c r="I10" s="2">
        <v>1.0</v>
      </c>
      <c r="J10" s="671" t="s">
        <v>2</v>
      </c>
      <c r="K10" s="75"/>
      <c r="L10" s="671" t="s">
        <v>2</v>
      </c>
      <c r="M10" s="75"/>
      <c r="N10" s="58" t="s">
        <v>2</v>
      </c>
    </row>
    <row r="11" ht="15.75" customHeight="1">
      <c r="A11" s="744"/>
      <c r="B11" s="60">
        <v>2.0</v>
      </c>
      <c r="C11" s="61"/>
      <c r="D11" s="64"/>
      <c r="E11" s="745"/>
      <c r="F11" s="64"/>
      <c r="G11" s="65">
        <f t="shared" si="1"/>
        <v>0</v>
      </c>
      <c r="H11" s="744"/>
      <c r="I11" s="67">
        <v>2.0</v>
      </c>
      <c r="J11" s="68" t="s">
        <v>2</v>
      </c>
      <c r="K11" s="64"/>
      <c r="L11" s="68" t="s">
        <v>2</v>
      </c>
      <c r="M11" s="64"/>
      <c r="N11" s="70" t="s">
        <v>2</v>
      </c>
    </row>
    <row r="12" ht="14.25" customHeight="1">
      <c r="A12" s="666"/>
      <c r="B12" s="3">
        <v>1.0</v>
      </c>
      <c r="C12" s="71"/>
      <c r="D12" s="75"/>
      <c r="E12" s="743"/>
      <c r="F12" s="75"/>
      <c r="G12" s="53">
        <f t="shared" si="1"/>
        <v>0</v>
      </c>
      <c r="H12" s="669"/>
      <c r="I12" s="2">
        <v>1.0</v>
      </c>
      <c r="J12" s="671" t="s">
        <v>2</v>
      </c>
      <c r="K12" s="75"/>
      <c r="L12" s="671" t="s">
        <v>2</v>
      </c>
      <c r="M12" s="75"/>
      <c r="N12" s="58" t="s">
        <v>2</v>
      </c>
    </row>
    <row r="13" ht="15.75" customHeight="1">
      <c r="A13" s="744"/>
      <c r="B13" s="60">
        <v>2.0</v>
      </c>
      <c r="C13" s="61"/>
      <c r="D13" s="64"/>
      <c r="E13" s="745"/>
      <c r="F13" s="64"/>
      <c r="G13" s="65">
        <f t="shared" si="1"/>
        <v>0</v>
      </c>
      <c r="H13" s="744"/>
      <c r="I13" s="67">
        <v>2.0</v>
      </c>
      <c r="J13" s="675"/>
      <c r="K13" s="64"/>
      <c r="L13" s="68" t="s">
        <v>2</v>
      </c>
      <c r="M13" s="64"/>
      <c r="N13" s="70" t="s">
        <v>2</v>
      </c>
    </row>
    <row r="14" ht="14.25" customHeight="1">
      <c r="A14" s="666"/>
      <c r="B14" s="3">
        <v>1.0</v>
      </c>
      <c r="C14" s="71"/>
      <c r="D14" s="75"/>
      <c r="E14" s="743"/>
      <c r="F14" s="75"/>
      <c r="G14" s="53">
        <f t="shared" si="1"/>
        <v>0</v>
      </c>
      <c r="H14" s="669"/>
      <c r="I14" s="2">
        <v>1.0</v>
      </c>
      <c r="J14" s="671"/>
      <c r="K14" s="75"/>
      <c r="L14" s="671" t="s">
        <v>2</v>
      </c>
      <c r="M14" s="75"/>
      <c r="N14" s="58" t="s">
        <v>2</v>
      </c>
    </row>
    <row r="15" ht="14.25" customHeight="1">
      <c r="A15" s="744"/>
      <c r="B15" s="60">
        <v>2.0</v>
      </c>
      <c r="C15" s="61"/>
      <c r="D15" s="64"/>
      <c r="E15" s="61"/>
      <c r="F15" s="64"/>
      <c r="G15" s="65">
        <f t="shared" si="1"/>
        <v>0</v>
      </c>
      <c r="H15" s="744"/>
      <c r="I15" s="67">
        <v>2.0</v>
      </c>
      <c r="J15" s="68" t="s">
        <v>2</v>
      </c>
      <c r="K15" s="64"/>
      <c r="L15" s="68" t="s">
        <v>2</v>
      </c>
      <c r="M15" s="64"/>
      <c r="N15" s="70" t="s">
        <v>2</v>
      </c>
    </row>
    <row r="16" ht="14.25" customHeight="1">
      <c r="A16" s="666"/>
      <c r="B16" s="3">
        <v>1.0</v>
      </c>
      <c r="C16" s="71"/>
      <c r="D16" s="75"/>
      <c r="E16" s="71"/>
      <c r="F16" s="75"/>
      <c r="G16" s="53">
        <f t="shared" si="1"/>
        <v>0</v>
      </c>
      <c r="H16" s="669"/>
      <c r="I16" s="2">
        <v>1.0</v>
      </c>
      <c r="J16" s="674"/>
      <c r="K16" s="75"/>
      <c r="L16" s="671"/>
      <c r="M16" s="75"/>
      <c r="N16" s="58" t="s">
        <v>2</v>
      </c>
    </row>
    <row r="17" ht="15.0" customHeight="1">
      <c r="A17" s="744"/>
      <c r="B17" s="60">
        <v>2.0</v>
      </c>
      <c r="C17" s="61"/>
      <c r="D17" s="64"/>
      <c r="E17" s="61"/>
      <c r="F17" s="64"/>
      <c r="G17" s="65">
        <f t="shared" si="1"/>
        <v>0</v>
      </c>
      <c r="H17" s="744"/>
      <c r="I17" s="67">
        <v>2.0</v>
      </c>
      <c r="J17" s="68"/>
      <c r="K17" s="64"/>
      <c r="L17" s="68"/>
      <c r="M17" s="64"/>
      <c r="N17" s="70" t="s">
        <v>2</v>
      </c>
    </row>
    <row r="18">
      <c r="A18" s="666"/>
      <c r="B18" s="3">
        <v>1.0</v>
      </c>
      <c r="C18" s="71"/>
      <c r="D18" s="75"/>
      <c r="E18" s="71"/>
      <c r="F18" s="75"/>
      <c r="G18" s="53">
        <f t="shared" si="1"/>
        <v>0</v>
      </c>
      <c r="H18" s="669" t="s">
        <v>2</v>
      </c>
      <c r="I18" s="2">
        <v>1.0</v>
      </c>
      <c r="J18" s="671"/>
      <c r="K18" s="75"/>
      <c r="L18" s="671"/>
      <c r="M18" s="75"/>
      <c r="N18" s="58" t="s">
        <v>2</v>
      </c>
    </row>
    <row r="19">
      <c r="A19" s="744"/>
      <c r="B19" s="60">
        <v>2.0</v>
      </c>
      <c r="C19" s="61"/>
      <c r="D19" s="64"/>
      <c r="E19" s="61"/>
      <c r="F19" s="64"/>
      <c r="G19" s="65">
        <f t="shared" si="1"/>
        <v>0</v>
      </c>
      <c r="H19" s="744"/>
      <c r="I19" s="67">
        <v>2.0</v>
      </c>
      <c r="J19" s="68"/>
      <c r="K19" s="64"/>
      <c r="L19" s="68"/>
      <c r="M19" s="64"/>
      <c r="N19" s="70" t="s">
        <v>2</v>
      </c>
    </row>
    <row r="20">
      <c r="A20" s="666"/>
      <c r="B20" s="3">
        <v>1.0</v>
      </c>
      <c r="C20" s="71"/>
      <c r="D20" s="75"/>
      <c r="E20" s="71"/>
      <c r="F20" s="75"/>
      <c r="G20" s="53">
        <f t="shared" si="1"/>
        <v>0</v>
      </c>
      <c r="H20" s="669" t="s">
        <v>2</v>
      </c>
      <c r="I20" s="2">
        <v>1.0</v>
      </c>
      <c r="J20" s="671"/>
      <c r="K20" s="75"/>
      <c r="L20" s="671"/>
      <c r="M20" s="75"/>
      <c r="N20" s="58" t="s">
        <v>2</v>
      </c>
    </row>
    <row r="21" ht="15.75" customHeight="1">
      <c r="A21" s="744"/>
      <c r="B21" s="60">
        <v>2.0</v>
      </c>
      <c r="C21" s="61"/>
      <c r="D21" s="64"/>
      <c r="E21" s="61"/>
      <c r="F21" s="64"/>
      <c r="G21" s="65">
        <f t="shared" si="1"/>
        <v>0</v>
      </c>
      <c r="H21" s="744"/>
      <c r="I21" s="67">
        <v>2.0</v>
      </c>
      <c r="J21" s="68"/>
      <c r="K21" s="64"/>
      <c r="L21" s="68"/>
      <c r="M21" s="64"/>
      <c r="N21" s="70" t="s">
        <v>2</v>
      </c>
    </row>
    <row r="22" ht="15.75" customHeight="1">
      <c r="A22" s="666"/>
      <c r="B22" s="3">
        <v>1.0</v>
      </c>
      <c r="C22" s="71"/>
      <c r="D22" s="75"/>
      <c r="E22" s="71"/>
      <c r="F22" s="75"/>
      <c r="G22" s="53">
        <f t="shared" si="1"/>
        <v>0</v>
      </c>
      <c r="H22" s="669" t="s">
        <v>2</v>
      </c>
      <c r="I22" s="2">
        <v>1.0</v>
      </c>
      <c r="J22" s="671"/>
      <c r="K22" s="75"/>
      <c r="L22" s="671"/>
      <c r="M22" s="75"/>
      <c r="N22" s="58" t="s">
        <v>2</v>
      </c>
    </row>
    <row r="23" ht="15.75" customHeight="1">
      <c r="A23" s="744"/>
      <c r="B23" s="60">
        <v>2.0</v>
      </c>
      <c r="C23" s="76"/>
      <c r="D23" s="64"/>
      <c r="E23" s="76"/>
      <c r="F23" s="64"/>
      <c r="G23" s="65">
        <f t="shared" si="1"/>
        <v>0</v>
      </c>
      <c r="H23" s="744"/>
      <c r="I23" s="67">
        <v>2.0</v>
      </c>
      <c r="J23" s="68"/>
      <c r="K23" s="64"/>
      <c r="L23" s="68"/>
      <c r="M23" s="64"/>
      <c r="N23" s="70" t="s">
        <v>2</v>
      </c>
    </row>
    <row r="24" ht="18.75" customHeight="1">
      <c r="A24" s="680" t="s">
        <v>15</v>
      </c>
      <c r="B24" s="3" t="s">
        <v>2</v>
      </c>
      <c r="C24" s="79">
        <f>SUM(C8:C23)</f>
        <v>4818</v>
      </c>
      <c r="D24" s="7"/>
      <c r="E24" s="79">
        <f>SUM(E8:E23)</f>
        <v>289716</v>
      </c>
      <c r="F24" s="7"/>
      <c r="G24" s="81">
        <f t="shared" si="1"/>
        <v>18636</v>
      </c>
      <c r="H24" s="681">
        <f>J5-C24</f>
        <v>0</v>
      </c>
      <c r="I24" s="2" t="s">
        <v>2</v>
      </c>
      <c r="J24" s="671"/>
      <c r="K24" s="75"/>
      <c r="L24" s="722"/>
      <c r="M24" s="75"/>
      <c r="N24" s="58" t="s">
        <v>2</v>
      </c>
    </row>
    <row r="25" ht="15.0" customHeight="1">
      <c r="A25" s="744"/>
      <c r="B25" s="60" t="s">
        <v>2</v>
      </c>
      <c r="C25" s="747"/>
      <c r="E25" s="747"/>
      <c r="G25" s="742"/>
      <c r="H25" s="748"/>
      <c r="I25" s="67" t="s">
        <v>2</v>
      </c>
      <c r="J25" s="68"/>
      <c r="K25" s="64"/>
      <c r="L25" s="68"/>
      <c r="M25" s="64"/>
      <c r="N25" s="70" t="s">
        <v>2</v>
      </c>
    </row>
    <row r="26" ht="15.75" customHeight="1">
      <c r="A26" s="723" t="s">
        <v>16</v>
      </c>
      <c r="B26" s="714" t="s">
        <v>17</v>
      </c>
      <c r="C26" s="715" t="s">
        <v>2</v>
      </c>
      <c r="D26" s="75"/>
      <c r="E26" s="724"/>
      <c r="F26" s="90"/>
      <c r="G26" s="91" t="s">
        <v>2</v>
      </c>
      <c r="H26" s="685"/>
      <c r="I26" s="2" t="s">
        <v>2</v>
      </c>
      <c r="J26" s="725"/>
      <c r="K26" s="75"/>
      <c r="L26" s="75"/>
      <c r="M26" s="75"/>
      <c r="N26" s="58" t="s">
        <v>2</v>
      </c>
    </row>
    <row r="27" ht="15.75" customHeight="1">
      <c r="A27" s="744"/>
      <c r="B27" s="60" t="s">
        <v>2</v>
      </c>
      <c r="C27" s="68" t="s">
        <v>2</v>
      </c>
      <c r="D27" s="64"/>
      <c r="E27" s="68" t="s">
        <v>2</v>
      </c>
      <c r="F27" s="64"/>
      <c r="G27" s="92" t="s">
        <v>2</v>
      </c>
      <c r="H27" s="744"/>
      <c r="I27" s="67" t="s">
        <v>2</v>
      </c>
      <c r="J27" s="68" t="s">
        <v>2</v>
      </c>
      <c r="K27" s="64"/>
      <c r="L27" s="68" t="s">
        <v>2</v>
      </c>
      <c r="M27" s="64"/>
      <c r="N27" s="70" t="s">
        <v>2</v>
      </c>
    </row>
    <row r="28" ht="15.75" customHeight="1">
      <c r="A28" s="14" t="s">
        <v>2</v>
      </c>
      <c r="B28" s="14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0" customHeight="1">
      <c r="A34" s="726" t="s">
        <v>3407</v>
      </c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6"/>
      <c r="N34" s="187"/>
    </row>
    <row r="35" ht="15.0" customHeight="1">
      <c r="A35" s="708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291"/>
      <c r="N35" s="187"/>
    </row>
    <row r="36" ht="15.75" customHeight="1">
      <c r="A36" s="727" t="s">
        <v>19</v>
      </c>
      <c r="B36" s="75"/>
      <c r="C36" s="728" t="s">
        <v>20</v>
      </c>
      <c r="D36" s="75"/>
      <c r="E36" s="75"/>
      <c r="F36" s="75"/>
      <c r="G36" s="75"/>
      <c r="H36" s="728" t="s">
        <v>21</v>
      </c>
      <c r="I36" s="75"/>
      <c r="J36" s="729" t="s">
        <v>22</v>
      </c>
      <c r="K36" s="728" t="s">
        <v>23</v>
      </c>
      <c r="L36" s="75"/>
      <c r="M36" s="187"/>
      <c r="N36" s="187"/>
    </row>
    <row r="37" ht="15.75" customHeight="1">
      <c r="A37" s="730" t="s">
        <v>24</v>
      </c>
      <c r="B37" s="106"/>
      <c r="C37" s="731" t="s">
        <v>25</v>
      </c>
      <c r="D37" s="106"/>
      <c r="E37" s="106"/>
      <c r="F37" s="106"/>
      <c r="G37" s="106"/>
      <c r="H37" s="732">
        <v>0.026</v>
      </c>
      <c r="I37" s="106"/>
      <c r="J37" s="733" t="s">
        <v>26</v>
      </c>
      <c r="K37" s="734">
        <f>(L5*H37)/1000</f>
        <v>8.017152</v>
      </c>
      <c r="L37" s="106"/>
      <c r="M37" s="187"/>
      <c r="N37" s="187"/>
    </row>
    <row r="38" ht="15.75" customHeight="1">
      <c r="A38" s="730" t="s">
        <v>27</v>
      </c>
      <c r="B38" s="106"/>
      <c r="C38" s="731" t="s">
        <v>28</v>
      </c>
      <c r="D38" s="106"/>
      <c r="E38" s="106"/>
      <c r="F38" s="106"/>
      <c r="G38" s="106"/>
      <c r="H38" s="732">
        <v>0.026</v>
      </c>
      <c r="I38" s="106"/>
      <c r="J38" s="733" t="s">
        <v>26</v>
      </c>
      <c r="K38" s="734">
        <f>(L5*H38)/1000</f>
        <v>8.017152</v>
      </c>
      <c r="L38" s="106"/>
      <c r="M38" s="187"/>
      <c r="N38" s="187"/>
    </row>
    <row r="39" ht="15.75" customHeight="1">
      <c r="A39" s="730" t="s">
        <v>3402</v>
      </c>
      <c r="B39" s="106"/>
      <c r="C39" s="731" t="s">
        <v>3403</v>
      </c>
      <c r="D39" s="106"/>
      <c r="E39" s="106"/>
      <c r="F39" s="106"/>
      <c r="G39" s="106"/>
      <c r="H39" s="732">
        <v>0.026</v>
      </c>
      <c r="I39" s="106"/>
      <c r="J39" s="733" t="s">
        <v>26</v>
      </c>
      <c r="K39" s="734">
        <f>(L5*H39)/1000</f>
        <v>8.017152</v>
      </c>
      <c r="L39" s="106"/>
      <c r="M39" s="187"/>
      <c r="N39" s="187"/>
    </row>
    <row r="40" ht="15.75" customHeight="1">
      <c r="A40" s="730" t="s">
        <v>3408</v>
      </c>
      <c r="B40" s="106"/>
      <c r="C40" s="731" t="s">
        <v>3409</v>
      </c>
      <c r="D40" s="106"/>
      <c r="E40" s="106"/>
      <c r="F40" s="106"/>
      <c r="G40" s="106"/>
      <c r="H40" s="732">
        <v>0.581</v>
      </c>
      <c r="I40" s="106"/>
      <c r="J40" s="733" t="s">
        <v>3406</v>
      </c>
      <c r="K40" s="735">
        <f>(L5*H40)/1000</f>
        <v>179.152512</v>
      </c>
      <c r="L40" s="106"/>
      <c r="M40" s="187"/>
      <c r="N40" s="187"/>
    </row>
    <row r="41" ht="15.75" customHeight="1">
      <c r="A41" s="730" t="s">
        <v>3410</v>
      </c>
      <c r="B41" s="106"/>
      <c r="C41" s="731" t="s">
        <v>3411</v>
      </c>
      <c r="D41" s="106"/>
      <c r="E41" s="106"/>
      <c r="F41" s="106"/>
      <c r="G41" s="106"/>
      <c r="H41" s="732">
        <v>3.43</v>
      </c>
      <c r="I41" s="106"/>
      <c r="J41" s="733" t="s">
        <v>26</v>
      </c>
      <c r="K41" s="735">
        <f>(L5*H41)/1000</f>
        <v>1057.64736</v>
      </c>
      <c r="L41" s="106"/>
      <c r="M41" s="187"/>
      <c r="N41" s="187"/>
    </row>
    <row r="42" ht="14.25" customHeight="1">
      <c r="A42" s="730" t="s">
        <v>39</v>
      </c>
      <c r="B42" s="104"/>
      <c r="C42" s="731" t="s">
        <v>40</v>
      </c>
      <c r="D42" s="106"/>
      <c r="E42" s="106"/>
      <c r="F42" s="106"/>
      <c r="G42" s="104"/>
      <c r="H42" s="732">
        <v>0.45</v>
      </c>
      <c r="I42" s="104"/>
      <c r="J42" s="733" t="s">
        <v>3406</v>
      </c>
      <c r="K42" s="735">
        <f>(L5*H42)/1000</f>
        <v>138.7584</v>
      </c>
      <c r="L42" s="110"/>
      <c r="M42" s="187"/>
      <c r="N42" s="187"/>
    </row>
    <row r="43" ht="15.75" customHeight="1">
      <c r="A43" s="730" t="s">
        <v>36</v>
      </c>
      <c r="B43" s="104"/>
      <c r="C43" s="731" t="s">
        <v>37</v>
      </c>
      <c r="D43" s="106"/>
      <c r="E43" s="106"/>
      <c r="F43" s="106"/>
      <c r="G43" s="104"/>
      <c r="H43" s="732">
        <v>0.001</v>
      </c>
      <c r="I43" s="104"/>
      <c r="J43" s="733" t="s">
        <v>38</v>
      </c>
      <c r="K43" s="735">
        <f>(L5*H43)/1000</f>
        <v>0.308352</v>
      </c>
      <c r="L43" s="110"/>
      <c r="M43" s="187"/>
      <c r="N43" s="187"/>
    </row>
    <row r="44" ht="15.75" customHeight="1">
      <c r="A44" s="736" t="s">
        <v>41</v>
      </c>
      <c r="B44" s="62"/>
      <c r="C44" s="737" t="s">
        <v>42</v>
      </c>
      <c r="D44" s="115"/>
      <c r="E44" s="115"/>
      <c r="F44" s="115"/>
      <c r="G44" s="62"/>
      <c r="H44" s="732">
        <v>0.026</v>
      </c>
      <c r="I44" s="104"/>
      <c r="J44" s="733" t="s">
        <v>26</v>
      </c>
      <c r="K44" s="734">
        <f>(L5*H44)/1000</f>
        <v>8.017152</v>
      </c>
      <c r="L44" s="110"/>
      <c r="M44" s="187"/>
      <c r="N44" s="187"/>
    </row>
    <row r="45" ht="15.75" customHeight="1">
      <c r="A45" s="727" t="s">
        <v>2</v>
      </c>
      <c r="B45" s="72"/>
      <c r="C45" s="738" t="s">
        <v>2</v>
      </c>
      <c r="D45" s="75"/>
      <c r="E45" s="75"/>
      <c r="F45" s="75"/>
      <c r="G45" s="72"/>
      <c r="H45" s="732" t="s">
        <v>2</v>
      </c>
      <c r="I45" s="104"/>
      <c r="J45" s="733" t="s">
        <v>2</v>
      </c>
      <c r="K45" s="732" t="str">
        <f>(L5*H45)/1000</f>
        <v>#VALUE!</v>
      </c>
      <c r="L45" s="110"/>
      <c r="M45" s="187"/>
      <c r="N45" s="187"/>
    </row>
    <row r="46" ht="15.75" customHeight="1">
      <c r="A46" s="736" t="s">
        <v>43</v>
      </c>
      <c r="B46" s="62"/>
      <c r="C46" s="737" t="s">
        <v>44</v>
      </c>
      <c r="D46" s="115"/>
      <c r="E46" s="115"/>
      <c r="F46" s="115"/>
      <c r="G46" s="62"/>
      <c r="H46" s="739">
        <v>0.126</v>
      </c>
      <c r="I46" s="62"/>
      <c r="J46" s="740" t="s">
        <v>38</v>
      </c>
      <c r="K46" s="735">
        <f>(L5*H46)/1000</f>
        <v>38.852352</v>
      </c>
      <c r="L46" s="110"/>
      <c r="M46" s="187"/>
      <c r="N46" s="187"/>
    </row>
    <row r="47" ht="15.75" customHeight="1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</row>
    <row r="48" ht="15.75" customHeight="1">
      <c r="A48" s="187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</row>
    <row r="49" ht="15.75" customHeight="1">
      <c r="A49" s="726" t="s">
        <v>3412</v>
      </c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6"/>
      <c r="M49" s="187"/>
      <c r="N49" s="187"/>
    </row>
    <row r="50" ht="15.75" customHeight="1">
      <c r="A50" s="97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98"/>
      <c r="M50" s="187"/>
      <c r="N50" s="187"/>
    </row>
    <row r="51" ht="15.75" customHeight="1">
      <c r="A51" s="727" t="s">
        <v>19</v>
      </c>
      <c r="B51" s="72"/>
      <c r="C51" s="728" t="s">
        <v>20</v>
      </c>
      <c r="D51" s="75"/>
      <c r="E51" s="75"/>
      <c r="F51" s="75"/>
      <c r="G51" s="72"/>
      <c r="H51" s="728" t="s">
        <v>21</v>
      </c>
      <c r="I51" s="72"/>
      <c r="J51" s="729" t="s">
        <v>22</v>
      </c>
      <c r="K51" s="728" t="s">
        <v>23</v>
      </c>
      <c r="L51" s="102"/>
      <c r="M51" s="187"/>
      <c r="N51" s="187"/>
    </row>
    <row r="52" ht="15.75" customHeight="1">
      <c r="A52" s="730" t="s">
        <v>3413</v>
      </c>
      <c r="B52" s="104"/>
      <c r="C52" s="731" t="s">
        <v>3414</v>
      </c>
      <c r="D52" s="106"/>
      <c r="E52" s="106"/>
      <c r="F52" s="106"/>
      <c r="G52" s="104"/>
      <c r="H52" s="732">
        <v>0.024</v>
      </c>
      <c r="I52" s="104"/>
      <c r="J52" s="733" t="s">
        <v>26</v>
      </c>
      <c r="K52" s="734">
        <f>(L5*H52)/1000</f>
        <v>7.400448</v>
      </c>
      <c r="L52" s="110"/>
      <c r="M52" s="187"/>
      <c r="N52" s="187"/>
    </row>
    <row r="53" ht="15.75" customHeight="1">
      <c r="A53" s="730" t="s">
        <v>27</v>
      </c>
      <c r="B53" s="104"/>
      <c r="C53" s="731" t="s">
        <v>28</v>
      </c>
      <c r="D53" s="106"/>
      <c r="E53" s="106"/>
      <c r="F53" s="106"/>
      <c r="G53" s="104"/>
      <c r="H53" s="732">
        <v>0.024</v>
      </c>
      <c r="I53" s="104"/>
      <c r="J53" s="733" t="s">
        <v>26</v>
      </c>
      <c r="K53" s="734">
        <f>(L5*H53)/1000</f>
        <v>7.400448</v>
      </c>
      <c r="L53" s="110"/>
      <c r="M53" s="187"/>
      <c r="N53" s="187"/>
    </row>
    <row r="54" ht="15.75" customHeight="1">
      <c r="A54" s="730" t="s">
        <v>3415</v>
      </c>
      <c r="B54" s="104"/>
      <c r="C54" s="731" t="s">
        <v>3416</v>
      </c>
      <c r="D54" s="106"/>
      <c r="E54" s="106"/>
      <c r="F54" s="106"/>
      <c r="G54" s="104"/>
      <c r="H54" s="732">
        <v>0.024</v>
      </c>
      <c r="I54" s="104"/>
      <c r="J54" s="733" t="s">
        <v>26</v>
      </c>
      <c r="K54" s="734">
        <f>(L5*H54)/1000</f>
        <v>7.400448</v>
      </c>
      <c r="L54" s="110"/>
      <c r="M54" s="187"/>
      <c r="N54" s="187"/>
    </row>
    <row r="55" ht="15.75" customHeight="1">
      <c r="A55" s="730" t="s">
        <v>31</v>
      </c>
      <c r="B55" s="104"/>
      <c r="C55" s="731" t="s">
        <v>32</v>
      </c>
      <c r="D55" s="106"/>
      <c r="E55" s="106"/>
      <c r="F55" s="106"/>
      <c r="G55" s="104"/>
      <c r="H55" s="732">
        <v>0.98</v>
      </c>
      <c r="I55" s="104"/>
      <c r="J55" s="733" t="s">
        <v>3406</v>
      </c>
      <c r="K55" s="735">
        <f>(L5*H55)/1000</f>
        <v>302.18496</v>
      </c>
      <c r="L55" s="110"/>
      <c r="M55" s="187"/>
      <c r="N55" s="187"/>
    </row>
    <row r="56" ht="15.75" customHeight="1">
      <c r="A56" s="730" t="s">
        <v>34</v>
      </c>
      <c r="B56" s="104"/>
      <c r="C56" s="731" t="s">
        <v>35</v>
      </c>
      <c r="D56" s="106"/>
      <c r="E56" s="106"/>
      <c r="F56" s="106"/>
      <c r="G56" s="104"/>
      <c r="H56" s="732">
        <v>0.57</v>
      </c>
      <c r="I56" s="104"/>
      <c r="J56" s="733" t="s">
        <v>3406</v>
      </c>
      <c r="K56" s="735">
        <f>(L5*H56)/1000</f>
        <v>175.76064</v>
      </c>
      <c r="L56" s="110"/>
      <c r="M56" s="187"/>
      <c r="N56" s="187"/>
    </row>
    <row r="57" ht="15.75" customHeight="1">
      <c r="A57" s="730" t="s">
        <v>39</v>
      </c>
      <c r="B57" s="104"/>
      <c r="C57" s="731" t="s">
        <v>40</v>
      </c>
      <c r="D57" s="106"/>
      <c r="E57" s="106"/>
      <c r="F57" s="106"/>
      <c r="G57" s="104"/>
      <c r="H57" s="732">
        <v>0.22</v>
      </c>
      <c r="I57" s="104"/>
      <c r="J57" s="733" t="s">
        <v>3406</v>
      </c>
      <c r="K57" s="735">
        <f>(L5*H57)/1000</f>
        <v>67.83744</v>
      </c>
      <c r="L57" s="110"/>
      <c r="M57" s="187"/>
      <c r="N57" s="187"/>
    </row>
    <row r="58" ht="15.75" customHeight="1">
      <c r="A58" s="730" t="s">
        <v>36</v>
      </c>
      <c r="B58" s="104"/>
      <c r="C58" s="731" t="s">
        <v>37</v>
      </c>
      <c r="D58" s="106"/>
      <c r="E58" s="106"/>
      <c r="F58" s="106"/>
      <c r="G58" s="104"/>
      <c r="H58" s="732">
        <v>0.001</v>
      </c>
      <c r="I58" s="104"/>
      <c r="J58" s="733" t="s">
        <v>38</v>
      </c>
      <c r="K58" s="735">
        <f>(L5*H58)/1000</f>
        <v>0.308352</v>
      </c>
      <c r="L58" s="110"/>
      <c r="M58" s="187"/>
      <c r="N58" s="187"/>
    </row>
    <row r="59" ht="15.75" customHeight="1">
      <c r="A59" s="736" t="s">
        <v>41</v>
      </c>
      <c r="B59" s="62"/>
      <c r="C59" s="737" t="s">
        <v>42</v>
      </c>
      <c r="D59" s="115"/>
      <c r="E59" s="115"/>
      <c r="F59" s="115"/>
      <c r="G59" s="62"/>
      <c r="H59" s="732">
        <v>0.026</v>
      </c>
      <c r="I59" s="104"/>
      <c r="J59" s="733" t="s">
        <v>26</v>
      </c>
      <c r="K59" s="734">
        <f>(L5*H59)/1000</f>
        <v>8.017152</v>
      </c>
      <c r="L59" s="110"/>
      <c r="M59" s="187"/>
      <c r="N59" s="187"/>
    </row>
    <row r="60" ht="15.75" customHeight="1">
      <c r="A60" s="727" t="s">
        <v>2</v>
      </c>
      <c r="B60" s="72"/>
      <c r="C60" s="738" t="s">
        <v>2</v>
      </c>
      <c r="D60" s="75"/>
      <c r="E60" s="75"/>
      <c r="F60" s="75"/>
      <c r="G60" s="72"/>
      <c r="H60" s="732" t="s">
        <v>2</v>
      </c>
      <c r="I60" s="104"/>
      <c r="J60" s="733" t="s">
        <v>2</v>
      </c>
      <c r="K60" s="735" t="str">
        <f>(L5*H60)/1000</f>
        <v>#VALUE!</v>
      </c>
      <c r="L60" s="110"/>
      <c r="M60" s="187"/>
      <c r="N60" s="187"/>
    </row>
    <row r="61" ht="15.75" customHeight="1">
      <c r="A61" s="736" t="s">
        <v>43</v>
      </c>
      <c r="B61" s="62"/>
      <c r="C61" s="737" t="s">
        <v>44</v>
      </c>
      <c r="D61" s="115"/>
      <c r="E61" s="115"/>
      <c r="F61" s="115"/>
      <c r="G61" s="62"/>
      <c r="H61" s="739">
        <v>0.126</v>
      </c>
      <c r="I61" s="62"/>
      <c r="J61" s="740" t="s">
        <v>38</v>
      </c>
      <c r="K61" s="735">
        <f>(L5*H61)/1000</f>
        <v>38.852352</v>
      </c>
      <c r="L61" s="110"/>
      <c r="M61" s="187"/>
      <c r="N61" s="187"/>
    </row>
    <row r="62" ht="15.75" customHeight="1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</row>
    <row r="63" ht="15.75" customHeight="1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</row>
    <row r="64" ht="15.75" customHeight="1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</row>
    <row r="65" ht="15.75" customHeight="1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</row>
    <row r="66" ht="15.75" customHeight="1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</row>
    <row r="67" ht="15.75" customHeight="1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</row>
    <row r="68" ht="15.75" customHeight="1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</row>
    <row r="69" ht="15.75" customHeight="1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</row>
    <row r="70" ht="15.75" customHeight="1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</row>
    <row r="71" ht="15.75" customHeight="1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</row>
    <row r="72" ht="15.75" customHeight="1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204">
    <mergeCell ref="A46:B46"/>
    <mergeCell ref="C46:G46"/>
    <mergeCell ref="H46:I46"/>
    <mergeCell ref="A49:L50"/>
    <mergeCell ref="C51:G51"/>
    <mergeCell ref="H51:I51"/>
    <mergeCell ref="K51:L51"/>
    <mergeCell ref="A51:B51"/>
    <mergeCell ref="A52:B52"/>
    <mergeCell ref="C52:G52"/>
    <mergeCell ref="H52:I52"/>
    <mergeCell ref="A53:B53"/>
    <mergeCell ref="C53:G53"/>
    <mergeCell ref="H53:I53"/>
    <mergeCell ref="C59:G59"/>
    <mergeCell ref="H59:I59"/>
    <mergeCell ref="A57:B57"/>
    <mergeCell ref="C57:G57"/>
    <mergeCell ref="H57:I57"/>
    <mergeCell ref="A58:B58"/>
    <mergeCell ref="C58:G58"/>
    <mergeCell ref="H58:I58"/>
    <mergeCell ref="A59:B59"/>
    <mergeCell ref="A38:B38"/>
    <mergeCell ref="C38:G38"/>
    <mergeCell ref="H38:I38"/>
    <mergeCell ref="K38:L38"/>
    <mergeCell ref="C39:G39"/>
    <mergeCell ref="H39:I39"/>
    <mergeCell ref="K39:L39"/>
    <mergeCell ref="A39:B39"/>
    <mergeCell ref="A40:B40"/>
    <mergeCell ref="C40:G40"/>
    <mergeCell ref="H40:I40"/>
    <mergeCell ref="A41:B41"/>
    <mergeCell ref="C41:G41"/>
    <mergeCell ref="H41:I41"/>
    <mergeCell ref="A42:B42"/>
    <mergeCell ref="C42:G42"/>
    <mergeCell ref="H42:I42"/>
    <mergeCell ref="K42:L42"/>
    <mergeCell ref="C43:G43"/>
    <mergeCell ref="H43:I43"/>
    <mergeCell ref="K43:L43"/>
    <mergeCell ref="K44:L44"/>
    <mergeCell ref="K45:L45"/>
    <mergeCell ref="K46:L46"/>
    <mergeCell ref="A43:B43"/>
    <mergeCell ref="A44:B44"/>
    <mergeCell ref="C44:G44"/>
    <mergeCell ref="H44:I44"/>
    <mergeCell ref="A45:B45"/>
    <mergeCell ref="C45:G45"/>
    <mergeCell ref="H45:I45"/>
    <mergeCell ref="A60:B60"/>
    <mergeCell ref="C60:G60"/>
    <mergeCell ref="H60:I60"/>
    <mergeCell ref="A61:B61"/>
    <mergeCell ref="C61:G61"/>
    <mergeCell ref="H61:I61"/>
    <mergeCell ref="K59:L59"/>
    <mergeCell ref="K60:L60"/>
    <mergeCell ref="K61:L61"/>
    <mergeCell ref="K52:L52"/>
    <mergeCell ref="K53:L53"/>
    <mergeCell ref="K54:L54"/>
    <mergeCell ref="K55:L55"/>
    <mergeCell ref="K56:L56"/>
    <mergeCell ref="K57:L57"/>
    <mergeCell ref="K58:L58"/>
    <mergeCell ref="J8:K8"/>
    <mergeCell ref="L8:M8"/>
    <mergeCell ref="J7:K7"/>
    <mergeCell ref="J9:K9"/>
    <mergeCell ref="J10:K10"/>
    <mergeCell ref="L10:M10"/>
    <mergeCell ref="J11:K11"/>
    <mergeCell ref="L11:M11"/>
    <mergeCell ref="L12:M12"/>
    <mergeCell ref="C7:D7"/>
    <mergeCell ref="C8:D8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J16:K16"/>
    <mergeCell ref="L16:M16"/>
    <mergeCell ref="J12:K12"/>
    <mergeCell ref="J13:K13"/>
    <mergeCell ref="L13:M13"/>
    <mergeCell ref="J14:K14"/>
    <mergeCell ref="L14:M14"/>
    <mergeCell ref="J15:K15"/>
    <mergeCell ref="L15:M15"/>
    <mergeCell ref="F4:H4"/>
    <mergeCell ref="E5:H5"/>
    <mergeCell ref="D1:E2"/>
    <mergeCell ref="F2:H3"/>
    <mergeCell ref="I2:N3"/>
    <mergeCell ref="D3:E4"/>
    <mergeCell ref="O3:O4"/>
    <mergeCell ref="I4:N4"/>
    <mergeCell ref="L5:N5"/>
    <mergeCell ref="A5:C6"/>
    <mergeCell ref="D6:F6"/>
    <mergeCell ref="H6:J6"/>
    <mergeCell ref="E7:F7"/>
    <mergeCell ref="L7:M7"/>
    <mergeCell ref="A8:A9"/>
    <mergeCell ref="C9:D9"/>
    <mergeCell ref="L9:M9"/>
    <mergeCell ref="E12:F12"/>
    <mergeCell ref="E13:F13"/>
    <mergeCell ref="E14:F14"/>
    <mergeCell ref="E18:F18"/>
    <mergeCell ref="A12:A13"/>
    <mergeCell ref="A14:A15"/>
    <mergeCell ref="E8:F8"/>
    <mergeCell ref="H8:H9"/>
    <mergeCell ref="E9:F9"/>
    <mergeCell ref="E10:F10"/>
    <mergeCell ref="H10:H11"/>
    <mergeCell ref="E11:F11"/>
    <mergeCell ref="H12:H13"/>
    <mergeCell ref="J17:K17"/>
    <mergeCell ref="J18:K18"/>
    <mergeCell ref="K36:L36"/>
    <mergeCell ref="K37:L37"/>
    <mergeCell ref="A34:L35"/>
    <mergeCell ref="A36:B36"/>
    <mergeCell ref="C36:G36"/>
    <mergeCell ref="H36:I36"/>
    <mergeCell ref="A37:B37"/>
    <mergeCell ref="C37:G37"/>
    <mergeCell ref="H37:I37"/>
    <mergeCell ref="H14:H15"/>
    <mergeCell ref="E15:F15"/>
    <mergeCell ref="E16:F16"/>
    <mergeCell ref="H16:H17"/>
    <mergeCell ref="L17:M17"/>
    <mergeCell ref="H18:H19"/>
    <mergeCell ref="L18:M18"/>
    <mergeCell ref="J22:K22"/>
    <mergeCell ref="J23:K23"/>
    <mergeCell ref="J24:K24"/>
    <mergeCell ref="J25:K25"/>
    <mergeCell ref="E17:F17"/>
    <mergeCell ref="E19:F19"/>
    <mergeCell ref="E20:F20"/>
    <mergeCell ref="H20:H21"/>
    <mergeCell ref="E21:F21"/>
    <mergeCell ref="E22:F22"/>
    <mergeCell ref="H22:H23"/>
    <mergeCell ref="L23:M23"/>
    <mergeCell ref="L24:M24"/>
    <mergeCell ref="L25:M25"/>
    <mergeCell ref="J26:M26"/>
    <mergeCell ref="J27:K27"/>
    <mergeCell ref="L27:M27"/>
    <mergeCell ref="J19:K19"/>
    <mergeCell ref="L19:M19"/>
    <mergeCell ref="J20:K20"/>
    <mergeCell ref="L20:M20"/>
    <mergeCell ref="J21:K21"/>
    <mergeCell ref="L21:M21"/>
    <mergeCell ref="L22:M22"/>
    <mergeCell ref="E23:F23"/>
    <mergeCell ref="E24:F25"/>
    <mergeCell ref="G24:G25"/>
    <mergeCell ref="H24:H25"/>
    <mergeCell ref="E26:F26"/>
    <mergeCell ref="H26:H27"/>
    <mergeCell ref="E27:F27"/>
    <mergeCell ref="K40:L40"/>
    <mergeCell ref="K41:L41"/>
    <mergeCell ref="C56:G56"/>
    <mergeCell ref="H56:I56"/>
    <mergeCell ref="A54:B54"/>
    <mergeCell ref="C54:G54"/>
    <mergeCell ref="H54:I54"/>
    <mergeCell ref="A55:B55"/>
    <mergeCell ref="C55:G55"/>
    <mergeCell ref="H55:I55"/>
    <mergeCell ref="A56:B56"/>
  </mergeCells>
  <printOptions/>
  <pageMargins bottom="0.75" footer="0.0" header="0.0" left="0.7" right="0.7" top="0.75"/>
  <pageSetup fitToHeight="0" paperSize="9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6" width="9.14"/>
  </cols>
  <sheetData>
    <row r="1" ht="34.5" customHeight="1">
      <c r="B1" s="1"/>
      <c r="D1" s="718" t="str">
        <f>VLOOKUP(I2,Register!B:D,3,FALSE)</f>
        <v>OT99-21EK05 RAS 203XQ</v>
      </c>
      <c r="E1" s="96"/>
    </row>
    <row r="2" ht="15.0" customHeight="1">
      <c r="A2" s="2"/>
      <c r="B2" s="3"/>
      <c r="C2" s="2"/>
      <c r="D2" s="708"/>
      <c r="E2" s="291"/>
      <c r="F2" s="642" t="s">
        <v>0</v>
      </c>
      <c r="G2" s="7"/>
      <c r="H2" s="7"/>
      <c r="I2" s="8" t="s">
        <v>3195</v>
      </c>
      <c r="J2" s="7"/>
      <c r="K2" s="7"/>
      <c r="L2" s="7"/>
      <c r="M2" s="7"/>
      <c r="N2" s="7"/>
    </row>
    <row r="3" ht="15.0" customHeight="1">
      <c r="A3" s="2"/>
      <c r="B3" s="3"/>
      <c r="C3" s="2"/>
      <c r="D3" s="10" t="str">
        <f>VLOOKUP(D6,'Tech. sheet (2)'!$A:$D,4,0)</f>
        <v>UA0011675</v>
      </c>
      <c r="E3" s="282"/>
      <c r="O3" s="643" t="s">
        <v>3386</v>
      </c>
    </row>
    <row r="4" ht="23.25" customHeight="1">
      <c r="A4" s="14" t="s">
        <v>2</v>
      </c>
      <c r="B4" s="15" t="s">
        <v>2</v>
      </c>
      <c r="C4" s="16" t="s">
        <v>2</v>
      </c>
      <c r="D4" s="30"/>
      <c r="E4" s="291"/>
      <c r="F4" s="18" t="str">
        <f>VLOOKUP(E5,'Tech. sheet (2)'!$R:$S,2,0)</f>
        <v>UA0011676</v>
      </c>
      <c r="G4" s="19"/>
      <c r="H4" s="741"/>
      <c r="I4" s="710"/>
      <c r="J4" s="276"/>
      <c r="K4" s="276"/>
      <c r="L4" s="276"/>
      <c r="M4" s="276"/>
      <c r="N4" s="46"/>
      <c r="O4" s="742"/>
    </row>
    <row r="5" ht="15.0" customHeight="1">
      <c r="A5" s="22" t="s">
        <v>3</v>
      </c>
      <c r="B5" s="7"/>
      <c r="C5" s="282"/>
      <c r="D5" s="23" t="s">
        <v>4</v>
      </c>
      <c r="E5" s="24" t="str">
        <f>VLOOKUP(D1,'Tech. sheet (2)'!A:S,18,FALSE)</f>
        <v>L-838-941,7-200TH550S2828-RAS-21EK05</v>
      </c>
      <c r="F5" s="25"/>
      <c r="G5" s="25"/>
      <c r="H5" s="26"/>
      <c r="I5" s="27" t="s">
        <v>5</v>
      </c>
      <c r="J5" s="28">
        <f>3502+1477</f>
        <v>4979</v>
      </c>
      <c r="K5" s="2" t="s">
        <v>6</v>
      </c>
      <c r="L5" s="719">
        <f>J5*64</f>
        <v>318656</v>
      </c>
      <c r="M5" s="276"/>
      <c r="N5" s="276"/>
      <c r="O5" s="653">
        <f>(L5/37856)/2</f>
        <v>4.208791209</v>
      </c>
    </row>
    <row r="6" ht="36.75" customHeight="1">
      <c r="A6" s="30"/>
      <c r="B6" s="31"/>
      <c r="C6" s="291"/>
      <c r="D6" s="720" t="str">
        <f>VLOOKUP(I2,Register!B:D,3,FALSE)</f>
        <v>OT99-21EK05 RAS 203XQ</v>
      </c>
      <c r="E6" s="276"/>
      <c r="F6" s="276"/>
      <c r="G6" s="35" t="s">
        <v>7</v>
      </c>
      <c r="H6" s="721">
        <f>E24</f>
        <v>0</v>
      </c>
      <c r="I6" s="276"/>
      <c r="J6" s="46"/>
      <c r="K6" s="38" t="s">
        <v>8</v>
      </c>
      <c r="L6" s="39">
        <f>G24-N6</f>
        <v>0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6"/>
      <c r="E7" s="43" t="s">
        <v>13</v>
      </c>
      <c r="F7" s="46"/>
      <c r="G7" s="42" t="s">
        <v>14</v>
      </c>
      <c r="H7" s="41" t="s">
        <v>10</v>
      </c>
      <c r="I7" s="42" t="s">
        <v>11</v>
      </c>
      <c r="J7" s="43" t="s">
        <v>12</v>
      </c>
      <c r="K7" s="46"/>
      <c r="L7" s="43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666"/>
      <c r="B8" s="3">
        <v>1.0</v>
      </c>
      <c r="C8" s="71"/>
      <c r="D8" s="75"/>
      <c r="E8" s="743"/>
      <c r="F8" s="75"/>
      <c r="G8" s="53">
        <f t="shared" ref="G8:G24" si="1">(C8*64)-E8</f>
        <v>0</v>
      </c>
      <c r="H8" s="669" t="s">
        <v>2</v>
      </c>
      <c r="I8" s="2">
        <v>1.0</v>
      </c>
      <c r="J8" s="671"/>
      <c r="K8" s="75"/>
      <c r="L8" s="671" t="s">
        <v>2</v>
      </c>
      <c r="M8" s="75"/>
      <c r="N8" s="58" t="s">
        <v>2</v>
      </c>
    </row>
    <row r="9">
      <c r="A9" s="744"/>
      <c r="B9" s="60">
        <v>2.0</v>
      </c>
      <c r="C9" s="61"/>
      <c r="D9" s="64"/>
      <c r="E9" s="745"/>
      <c r="F9" s="64"/>
      <c r="G9" s="65">
        <f t="shared" si="1"/>
        <v>0</v>
      </c>
      <c r="H9" s="744"/>
      <c r="I9" s="67">
        <v>2.0</v>
      </c>
      <c r="J9" s="675"/>
      <c r="K9" s="64"/>
      <c r="L9" s="68" t="s">
        <v>2</v>
      </c>
      <c r="M9" s="64"/>
      <c r="N9" s="70" t="s">
        <v>2</v>
      </c>
    </row>
    <row r="10" ht="14.25" customHeight="1">
      <c r="A10" s="666"/>
      <c r="B10" s="3">
        <v>1.0</v>
      </c>
      <c r="C10" s="71"/>
      <c r="D10" s="72"/>
      <c r="E10" s="746"/>
      <c r="F10" s="52"/>
      <c r="G10" s="53">
        <f t="shared" si="1"/>
        <v>0</v>
      </c>
      <c r="H10" s="669"/>
      <c r="I10" s="2">
        <v>1.0</v>
      </c>
      <c r="J10" s="671" t="s">
        <v>2</v>
      </c>
      <c r="K10" s="75"/>
      <c r="L10" s="671" t="s">
        <v>2</v>
      </c>
      <c r="M10" s="75"/>
      <c r="N10" s="58" t="s">
        <v>2</v>
      </c>
    </row>
    <row r="11" ht="15.75" customHeight="1">
      <c r="A11" s="744"/>
      <c r="B11" s="60">
        <v>2.0</v>
      </c>
      <c r="C11" s="61"/>
      <c r="D11" s="64"/>
      <c r="E11" s="745"/>
      <c r="F11" s="64"/>
      <c r="G11" s="65">
        <f t="shared" si="1"/>
        <v>0</v>
      </c>
      <c r="H11" s="744"/>
      <c r="I11" s="67">
        <v>2.0</v>
      </c>
      <c r="J11" s="68" t="s">
        <v>2</v>
      </c>
      <c r="K11" s="64"/>
      <c r="L11" s="68" t="s">
        <v>2</v>
      </c>
      <c r="M11" s="64"/>
      <c r="N11" s="70" t="s">
        <v>2</v>
      </c>
    </row>
    <row r="12" ht="14.25" customHeight="1">
      <c r="A12" s="666"/>
      <c r="B12" s="3">
        <v>1.0</v>
      </c>
      <c r="C12" s="71"/>
      <c r="D12" s="75"/>
      <c r="E12" s="743"/>
      <c r="F12" s="75"/>
      <c r="G12" s="53">
        <f t="shared" si="1"/>
        <v>0</v>
      </c>
      <c r="H12" s="669"/>
      <c r="I12" s="2">
        <v>1.0</v>
      </c>
      <c r="J12" s="671" t="s">
        <v>2</v>
      </c>
      <c r="K12" s="75"/>
      <c r="L12" s="671" t="s">
        <v>2</v>
      </c>
      <c r="M12" s="75"/>
      <c r="N12" s="58" t="s">
        <v>2</v>
      </c>
    </row>
    <row r="13" ht="15.75" customHeight="1">
      <c r="A13" s="744"/>
      <c r="B13" s="60">
        <v>2.0</v>
      </c>
      <c r="C13" s="61"/>
      <c r="D13" s="64"/>
      <c r="E13" s="745"/>
      <c r="F13" s="64"/>
      <c r="G13" s="65">
        <f t="shared" si="1"/>
        <v>0</v>
      </c>
      <c r="H13" s="744"/>
      <c r="I13" s="67">
        <v>2.0</v>
      </c>
      <c r="J13" s="675"/>
      <c r="K13" s="64"/>
      <c r="L13" s="68" t="s">
        <v>2</v>
      </c>
      <c r="M13" s="64"/>
      <c r="N13" s="70" t="s">
        <v>2</v>
      </c>
    </row>
    <row r="14" ht="14.25" customHeight="1">
      <c r="A14" s="666"/>
      <c r="B14" s="3">
        <v>1.0</v>
      </c>
      <c r="C14" s="71"/>
      <c r="D14" s="75"/>
      <c r="E14" s="743"/>
      <c r="F14" s="75"/>
      <c r="G14" s="53">
        <f t="shared" si="1"/>
        <v>0</v>
      </c>
      <c r="H14" s="669"/>
      <c r="I14" s="2">
        <v>1.0</v>
      </c>
      <c r="J14" s="671"/>
      <c r="K14" s="75"/>
      <c r="L14" s="671" t="s">
        <v>2</v>
      </c>
      <c r="M14" s="75"/>
      <c r="N14" s="58" t="s">
        <v>2</v>
      </c>
    </row>
    <row r="15" ht="14.25" customHeight="1">
      <c r="A15" s="744"/>
      <c r="B15" s="60">
        <v>2.0</v>
      </c>
      <c r="C15" s="61"/>
      <c r="D15" s="64"/>
      <c r="E15" s="61"/>
      <c r="F15" s="64"/>
      <c r="G15" s="65">
        <f t="shared" si="1"/>
        <v>0</v>
      </c>
      <c r="H15" s="744"/>
      <c r="I15" s="67">
        <v>2.0</v>
      </c>
      <c r="J15" s="68" t="s">
        <v>2</v>
      </c>
      <c r="K15" s="64"/>
      <c r="L15" s="68" t="s">
        <v>2</v>
      </c>
      <c r="M15" s="64"/>
      <c r="N15" s="70" t="s">
        <v>2</v>
      </c>
    </row>
    <row r="16" ht="14.25" customHeight="1">
      <c r="A16" s="666"/>
      <c r="B16" s="3">
        <v>1.0</v>
      </c>
      <c r="C16" s="71"/>
      <c r="D16" s="75"/>
      <c r="E16" s="71"/>
      <c r="F16" s="75"/>
      <c r="G16" s="53">
        <f t="shared" si="1"/>
        <v>0</v>
      </c>
      <c r="H16" s="669"/>
      <c r="I16" s="2">
        <v>1.0</v>
      </c>
      <c r="J16" s="674"/>
      <c r="K16" s="75"/>
      <c r="L16" s="671"/>
      <c r="M16" s="75"/>
      <c r="N16" s="58" t="s">
        <v>2</v>
      </c>
    </row>
    <row r="17" ht="15.0" customHeight="1">
      <c r="A17" s="744"/>
      <c r="B17" s="60">
        <v>2.0</v>
      </c>
      <c r="C17" s="61"/>
      <c r="D17" s="64"/>
      <c r="E17" s="61"/>
      <c r="F17" s="64"/>
      <c r="G17" s="65">
        <f t="shared" si="1"/>
        <v>0</v>
      </c>
      <c r="H17" s="744"/>
      <c r="I17" s="67">
        <v>2.0</v>
      </c>
      <c r="J17" s="68"/>
      <c r="K17" s="64"/>
      <c r="L17" s="68"/>
      <c r="M17" s="64"/>
      <c r="N17" s="70" t="s">
        <v>2</v>
      </c>
    </row>
    <row r="18">
      <c r="A18" s="666"/>
      <c r="B18" s="3">
        <v>1.0</v>
      </c>
      <c r="C18" s="71"/>
      <c r="D18" s="75"/>
      <c r="E18" s="71"/>
      <c r="F18" s="75"/>
      <c r="G18" s="53">
        <f t="shared" si="1"/>
        <v>0</v>
      </c>
      <c r="H18" s="669" t="s">
        <v>2</v>
      </c>
      <c r="I18" s="2">
        <v>1.0</v>
      </c>
      <c r="J18" s="671"/>
      <c r="K18" s="75"/>
      <c r="L18" s="671"/>
      <c r="M18" s="75"/>
      <c r="N18" s="58" t="s">
        <v>2</v>
      </c>
    </row>
    <row r="19">
      <c r="A19" s="744"/>
      <c r="B19" s="60">
        <v>2.0</v>
      </c>
      <c r="C19" s="61"/>
      <c r="D19" s="64"/>
      <c r="E19" s="61"/>
      <c r="F19" s="64"/>
      <c r="G19" s="65">
        <f t="shared" si="1"/>
        <v>0</v>
      </c>
      <c r="H19" s="744"/>
      <c r="I19" s="67">
        <v>2.0</v>
      </c>
      <c r="J19" s="68"/>
      <c r="K19" s="64"/>
      <c r="L19" s="68"/>
      <c r="M19" s="64"/>
      <c r="N19" s="70" t="s">
        <v>2</v>
      </c>
    </row>
    <row r="20">
      <c r="A20" s="666"/>
      <c r="B20" s="3">
        <v>1.0</v>
      </c>
      <c r="C20" s="71"/>
      <c r="D20" s="75"/>
      <c r="E20" s="71"/>
      <c r="F20" s="75"/>
      <c r="G20" s="53">
        <f t="shared" si="1"/>
        <v>0</v>
      </c>
      <c r="H20" s="669" t="s">
        <v>2</v>
      </c>
      <c r="I20" s="2">
        <v>1.0</v>
      </c>
      <c r="J20" s="671"/>
      <c r="K20" s="75"/>
      <c r="L20" s="671"/>
      <c r="M20" s="75"/>
      <c r="N20" s="58" t="s">
        <v>2</v>
      </c>
    </row>
    <row r="21" ht="15.75" customHeight="1">
      <c r="A21" s="744"/>
      <c r="B21" s="60">
        <v>2.0</v>
      </c>
      <c r="C21" s="61"/>
      <c r="D21" s="64"/>
      <c r="E21" s="61"/>
      <c r="F21" s="64"/>
      <c r="G21" s="65">
        <f t="shared" si="1"/>
        <v>0</v>
      </c>
      <c r="H21" s="744"/>
      <c r="I21" s="67">
        <v>2.0</v>
      </c>
      <c r="J21" s="68"/>
      <c r="K21" s="64"/>
      <c r="L21" s="68"/>
      <c r="M21" s="64"/>
      <c r="N21" s="70" t="s">
        <v>2</v>
      </c>
    </row>
    <row r="22" ht="15.75" customHeight="1">
      <c r="A22" s="666"/>
      <c r="B22" s="3">
        <v>1.0</v>
      </c>
      <c r="C22" s="71"/>
      <c r="D22" s="75"/>
      <c r="E22" s="71"/>
      <c r="F22" s="75"/>
      <c r="G22" s="53">
        <f t="shared" si="1"/>
        <v>0</v>
      </c>
      <c r="H22" s="669" t="s">
        <v>2</v>
      </c>
      <c r="I22" s="2">
        <v>1.0</v>
      </c>
      <c r="J22" s="671"/>
      <c r="K22" s="75"/>
      <c r="L22" s="671"/>
      <c r="M22" s="75"/>
      <c r="N22" s="58" t="s">
        <v>2</v>
      </c>
    </row>
    <row r="23" ht="15.75" customHeight="1">
      <c r="A23" s="744"/>
      <c r="B23" s="60">
        <v>2.0</v>
      </c>
      <c r="C23" s="76"/>
      <c r="D23" s="64"/>
      <c r="E23" s="76"/>
      <c r="F23" s="64"/>
      <c r="G23" s="65">
        <f t="shared" si="1"/>
        <v>0</v>
      </c>
      <c r="H23" s="744"/>
      <c r="I23" s="67">
        <v>2.0</v>
      </c>
      <c r="J23" s="68"/>
      <c r="K23" s="64"/>
      <c r="L23" s="68"/>
      <c r="M23" s="64"/>
      <c r="N23" s="70" t="s">
        <v>2</v>
      </c>
    </row>
    <row r="24" ht="18.75" customHeight="1">
      <c r="A24" s="680" t="s">
        <v>15</v>
      </c>
      <c r="B24" s="3" t="s">
        <v>2</v>
      </c>
      <c r="C24" s="79">
        <f>SUM(C8:C23)</f>
        <v>0</v>
      </c>
      <c r="D24" s="7"/>
      <c r="E24" s="79">
        <f>SUM(E8:E23)</f>
        <v>0</v>
      </c>
      <c r="F24" s="7"/>
      <c r="G24" s="81">
        <f t="shared" si="1"/>
        <v>0</v>
      </c>
      <c r="H24" s="681">
        <f>J5-C24</f>
        <v>4979</v>
      </c>
      <c r="I24" s="2" t="s">
        <v>2</v>
      </c>
      <c r="J24" s="671"/>
      <c r="K24" s="75"/>
      <c r="L24" s="722"/>
      <c r="M24" s="75"/>
      <c r="N24" s="58" t="s">
        <v>2</v>
      </c>
    </row>
    <row r="25" ht="15.0" customHeight="1">
      <c r="A25" s="744"/>
      <c r="B25" s="60" t="s">
        <v>2</v>
      </c>
      <c r="C25" s="747"/>
      <c r="E25" s="747"/>
      <c r="G25" s="742"/>
      <c r="H25" s="748"/>
      <c r="I25" s="67" t="s">
        <v>2</v>
      </c>
      <c r="J25" s="68"/>
      <c r="K25" s="64"/>
      <c r="L25" s="68"/>
      <c r="M25" s="64"/>
      <c r="N25" s="70" t="s">
        <v>2</v>
      </c>
    </row>
    <row r="26" ht="15.75" customHeight="1">
      <c r="A26" s="723" t="s">
        <v>16</v>
      </c>
      <c r="B26" s="714" t="s">
        <v>17</v>
      </c>
      <c r="C26" s="715" t="s">
        <v>2</v>
      </c>
      <c r="D26" s="75"/>
      <c r="E26" s="724"/>
      <c r="F26" s="90"/>
      <c r="G26" s="91" t="s">
        <v>2</v>
      </c>
      <c r="H26" s="685"/>
      <c r="I26" s="2" t="s">
        <v>2</v>
      </c>
      <c r="J26" s="725"/>
      <c r="K26" s="75"/>
      <c r="L26" s="75"/>
      <c r="M26" s="75"/>
      <c r="N26" s="58" t="s">
        <v>2</v>
      </c>
    </row>
    <row r="27" ht="15.75" customHeight="1">
      <c r="A27" s="744"/>
      <c r="B27" s="60" t="s">
        <v>2</v>
      </c>
      <c r="C27" s="68" t="s">
        <v>2</v>
      </c>
      <c r="D27" s="64"/>
      <c r="E27" s="68" t="s">
        <v>2</v>
      </c>
      <c r="F27" s="64"/>
      <c r="G27" s="92" t="s">
        <v>2</v>
      </c>
      <c r="H27" s="744"/>
      <c r="I27" s="67" t="s">
        <v>2</v>
      </c>
      <c r="J27" s="68" t="s">
        <v>2</v>
      </c>
      <c r="K27" s="64"/>
      <c r="L27" s="68" t="s">
        <v>2</v>
      </c>
      <c r="M27" s="64"/>
      <c r="N27" s="70" t="s">
        <v>2</v>
      </c>
    </row>
    <row r="28" ht="15.75" customHeight="1">
      <c r="A28" s="14" t="s">
        <v>2</v>
      </c>
      <c r="B28" s="14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0" customHeight="1">
      <c r="A34" s="726" t="s">
        <v>3407</v>
      </c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6"/>
      <c r="N34" s="187"/>
    </row>
    <row r="35" ht="15.0" customHeight="1">
      <c r="A35" s="708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291"/>
      <c r="N35" s="187"/>
    </row>
    <row r="36" ht="15.75" customHeight="1">
      <c r="A36" s="727" t="s">
        <v>19</v>
      </c>
      <c r="B36" s="75"/>
      <c r="C36" s="728" t="s">
        <v>20</v>
      </c>
      <c r="D36" s="75"/>
      <c r="E36" s="75"/>
      <c r="F36" s="75"/>
      <c r="G36" s="75"/>
      <c r="H36" s="728" t="s">
        <v>21</v>
      </c>
      <c r="I36" s="75"/>
      <c r="J36" s="729" t="s">
        <v>22</v>
      </c>
      <c r="K36" s="728" t="s">
        <v>23</v>
      </c>
      <c r="L36" s="75"/>
      <c r="M36" s="187"/>
      <c r="N36" s="187"/>
    </row>
    <row r="37" ht="15.75" customHeight="1">
      <c r="A37" s="730" t="s">
        <v>24</v>
      </c>
      <c r="B37" s="106"/>
      <c r="C37" s="731" t="s">
        <v>25</v>
      </c>
      <c r="D37" s="106"/>
      <c r="E37" s="106"/>
      <c r="F37" s="106"/>
      <c r="G37" s="106"/>
      <c r="H37" s="732">
        <v>0.026</v>
      </c>
      <c r="I37" s="106"/>
      <c r="J37" s="733" t="s">
        <v>26</v>
      </c>
      <c r="K37" s="734">
        <f>(L5*H37)/1000</f>
        <v>8.285056</v>
      </c>
      <c r="L37" s="106"/>
      <c r="M37" s="187"/>
      <c r="N37" s="187"/>
    </row>
    <row r="38" ht="15.75" customHeight="1">
      <c r="A38" s="730" t="s">
        <v>27</v>
      </c>
      <c r="B38" s="106"/>
      <c r="C38" s="731" t="s">
        <v>28</v>
      </c>
      <c r="D38" s="106"/>
      <c r="E38" s="106"/>
      <c r="F38" s="106"/>
      <c r="G38" s="106"/>
      <c r="H38" s="732">
        <v>0.026</v>
      </c>
      <c r="I38" s="106"/>
      <c r="J38" s="733" t="s">
        <v>26</v>
      </c>
      <c r="K38" s="734">
        <f>(L5*H38)/1000</f>
        <v>8.285056</v>
      </c>
      <c r="L38" s="106"/>
      <c r="M38" s="187"/>
      <c r="N38" s="187"/>
    </row>
    <row r="39" ht="15.75" customHeight="1">
      <c r="A39" s="730" t="s">
        <v>3402</v>
      </c>
      <c r="B39" s="106"/>
      <c r="C39" s="731" t="s">
        <v>3403</v>
      </c>
      <c r="D39" s="106"/>
      <c r="E39" s="106"/>
      <c r="F39" s="106"/>
      <c r="G39" s="106"/>
      <c r="H39" s="732">
        <v>0.026</v>
      </c>
      <c r="I39" s="106"/>
      <c r="J39" s="733" t="s">
        <v>26</v>
      </c>
      <c r="K39" s="734">
        <f>(L5*H39)/1000</f>
        <v>8.285056</v>
      </c>
      <c r="L39" s="106"/>
      <c r="M39" s="187"/>
      <c r="N39" s="187"/>
    </row>
    <row r="40" ht="15.75" customHeight="1">
      <c r="A40" s="730" t="s">
        <v>3408</v>
      </c>
      <c r="B40" s="106"/>
      <c r="C40" s="731" t="s">
        <v>3409</v>
      </c>
      <c r="D40" s="106"/>
      <c r="E40" s="106"/>
      <c r="F40" s="106"/>
      <c r="G40" s="106"/>
      <c r="H40" s="732">
        <v>0.581</v>
      </c>
      <c r="I40" s="106"/>
      <c r="J40" s="733" t="s">
        <v>3406</v>
      </c>
      <c r="K40" s="735">
        <f>(L5*H40)/1000</f>
        <v>185.139136</v>
      </c>
      <c r="L40" s="106"/>
      <c r="M40" s="187"/>
      <c r="N40" s="187"/>
    </row>
    <row r="41" ht="15.75" customHeight="1">
      <c r="A41" s="730" t="s">
        <v>3410</v>
      </c>
      <c r="B41" s="106"/>
      <c r="C41" s="731" t="s">
        <v>3411</v>
      </c>
      <c r="D41" s="106"/>
      <c r="E41" s="106"/>
      <c r="F41" s="106"/>
      <c r="G41" s="106"/>
      <c r="H41" s="732">
        <v>3.43</v>
      </c>
      <c r="I41" s="106"/>
      <c r="J41" s="733" t="s">
        <v>26</v>
      </c>
      <c r="K41" s="735">
        <f>(L5*H41)/1000</f>
        <v>1092.99008</v>
      </c>
      <c r="L41" s="106"/>
      <c r="M41" s="187"/>
      <c r="N41" s="187"/>
    </row>
    <row r="42" ht="14.25" customHeight="1">
      <c r="A42" s="730" t="s">
        <v>39</v>
      </c>
      <c r="B42" s="104"/>
      <c r="C42" s="731" t="s">
        <v>40</v>
      </c>
      <c r="D42" s="106"/>
      <c r="E42" s="106"/>
      <c r="F42" s="106"/>
      <c r="G42" s="104"/>
      <c r="H42" s="732">
        <v>0.45</v>
      </c>
      <c r="I42" s="104"/>
      <c r="J42" s="733" t="s">
        <v>3406</v>
      </c>
      <c r="K42" s="735">
        <f>(L5*H42)/1000</f>
        <v>143.3952</v>
      </c>
      <c r="L42" s="110"/>
      <c r="M42" s="187"/>
      <c r="N42" s="187"/>
    </row>
    <row r="43" ht="15.75" customHeight="1">
      <c r="A43" s="730" t="s">
        <v>36</v>
      </c>
      <c r="B43" s="104"/>
      <c r="C43" s="731" t="s">
        <v>37</v>
      </c>
      <c r="D43" s="106"/>
      <c r="E43" s="106"/>
      <c r="F43" s="106"/>
      <c r="G43" s="104"/>
      <c r="H43" s="732">
        <v>0.001</v>
      </c>
      <c r="I43" s="104"/>
      <c r="J43" s="733" t="s">
        <v>38</v>
      </c>
      <c r="K43" s="735">
        <f>(L5*H43)/1000</f>
        <v>0.318656</v>
      </c>
      <c r="L43" s="110"/>
      <c r="M43" s="187"/>
      <c r="N43" s="187"/>
    </row>
    <row r="44" ht="15.75" customHeight="1">
      <c r="A44" s="736" t="s">
        <v>41</v>
      </c>
      <c r="B44" s="62"/>
      <c r="C44" s="737" t="s">
        <v>42</v>
      </c>
      <c r="D44" s="115"/>
      <c r="E44" s="115"/>
      <c r="F44" s="115"/>
      <c r="G44" s="62"/>
      <c r="H44" s="732">
        <v>0.026</v>
      </c>
      <c r="I44" s="104"/>
      <c r="J44" s="733" t="s">
        <v>26</v>
      </c>
      <c r="K44" s="734">
        <f>(L5*H44)/1000</f>
        <v>8.285056</v>
      </c>
      <c r="L44" s="110"/>
      <c r="M44" s="187"/>
      <c r="N44" s="187"/>
    </row>
    <row r="45" ht="15.75" customHeight="1">
      <c r="A45" s="727" t="s">
        <v>2</v>
      </c>
      <c r="B45" s="72"/>
      <c r="C45" s="738" t="s">
        <v>2</v>
      </c>
      <c r="D45" s="75"/>
      <c r="E45" s="75"/>
      <c r="F45" s="75"/>
      <c r="G45" s="72"/>
      <c r="H45" s="732" t="s">
        <v>2</v>
      </c>
      <c r="I45" s="104"/>
      <c r="J45" s="733" t="s">
        <v>2</v>
      </c>
      <c r="K45" s="732" t="str">
        <f>(L5*H45)/1000</f>
        <v>#VALUE!</v>
      </c>
      <c r="L45" s="110"/>
      <c r="M45" s="187"/>
      <c r="N45" s="187"/>
    </row>
    <row r="46" ht="15.75" customHeight="1">
      <c r="A46" s="736" t="s">
        <v>43</v>
      </c>
      <c r="B46" s="62"/>
      <c r="C46" s="737" t="s">
        <v>44</v>
      </c>
      <c r="D46" s="115"/>
      <c r="E46" s="115"/>
      <c r="F46" s="115"/>
      <c r="G46" s="62"/>
      <c r="H46" s="739">
        <v>0.126</v>
      </c>
      <c r="I46" s="62"/>
      <c r="J46" s="740" t="s">
        <v>38</v>
      </c>
      <c r="K46" s="735">
        <f>(L5*H46)/1000</f>
        <v>40.150656</v>
      </c>
      <c r="L46" s="110"/>
      <c r="M46" s="187"/>
      <c r="N46" s="187"/>
    </row>
    <row r="47" ht="15.75" customHeight="1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</row>
    <row r="48" ht="15.75" customHeight="1">
      <c r="A48" s="187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</row>
    <row r="49" ht="15.75" customHeight="1">
      <c r="A49" s="726" t="s">
        <v>3412</v>
      </c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6"/>
      <c r="M49" s="187"/>
      <c r="N49" s="187"/>
    </row>
    <row r="50" ht="15.75" customHeight="1">
      <c r="A50" s="97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98"/>
      <c r="M50" s="187"/>
      <c r="N50" s="187"/>
    </row>
    <row r="51" ht="15.75" customHeight="1">
      <c r="A51" s="727" t="s">
        <v>19</v>
      </c>
      <c r="B51" s="72"/>
      <c r="C51" s="728" t="s">
        <v>20</v>
      </c>
      <c r="D51" s="75"/>
      <c r="E51" s="75"/>
      <c r="F51" s="75"/>
      <c r="G51" s="72"/>
      <c r="H51" s="728" t="s">
        <v>21</v>
      </c>
      <c r="I51" s="72"/>
      <c r="J51" s="729" t="s">
        <v>22</v>
      </c>
      <c r="K51" s="728" t="s">
        <v>23</v>
      </c>
      <c r="L51" s="102"/>
      <c r="M51" s="187"/>
      <c r="N51" s="187"/>
    </row>
    <row r="52" ht="15.75" customHeight="1">
      <c r="A52" s="730" t="s">
        <v>3413</v>
      </c>
      <c r="B52" s="104"/>
      <c r="C52" s="731" t="s">
        <v>3414</v>
      </c>
      <c r="D52" s="106"/>
      <c r="E52" s="106"/>
      <c r="F52" s="106"/>
      <c r="G52" s="104"/>
      <c r="H52" s="732">
        <v>0.024</v>
      </c>
      <c r="I52" s="104"/>
      <c r="J52" s="733" t="s">
        <v>26</v>
      </c>
      <c r="K52" s="734">
        <f>(L5*H52)/1000</f>
        <v>7.647744</v>
      </c>
      <c r="L52" s="110"/>
      <c r="M52" s="187"/>
      <c r="N52" s="187"/>
    </row>
    <row r="53" ht="15.75" customHeight="1">
      <c r="A53" s="730" t="s">
        <v>27</v>
      </c>
      <c r="B53" s="104"/>
      <c r="C53" s="731" t="s">
        <v>28</v>
      </c>
      <c r="D53" s="106"/>
      <c r="E53" s="106"/>
      <c r="F53" s="106"/>
      <c r="G53" s="104"/>
      <c r="H53" s="732">
        <v>0.024</v>
      </c>
      <c r="I53" s="104"/>
      <c r="J53" s="733" t="s">
        <v>26</v>
      </c>
      <c r="K53" s="734">
        <f>(L5*H53)/1000</f>
        <v>7.647744</v>
      </c>
      <c r="L53" s="110"/>
      <c r="M53" s="187"/>
      <c r="N53" s="187"/>
    </row>
    <row r="54" ht="15.75" customHeight="1">
      <c r="A54" s="730" t="s">
        <v>3415</v>
      </c>
      <c r="B54" s="104"/>
      <c r="C54" s="731" t="s">
        <v>3416</v>
      </c>
      <c r="D54" s="106"/>
      <c r="E54" s="106"/>
      <c r="F54" s="106"/>
      <c r="G54" s="104"/>
      <c r="H54" s="732">
        <v>0.024</v>
      </c>
      <c r="I54" s="104"/>
      <c r="J54" s="733" t="s">
        <v>26</v>
      </c>
      <c r="K54" s="734">
        <f>(L5*H54)/1000</f>
        <v>7.647744</v>
      </c>
      <c r="L54" s="110"/>
      <c r="M54" s="187"/>
      <c r="N54" s="187"/>
    </row>
    <row r="55" ht="15.75" customHeight="1">
      <c r="A55" s="730" t="s">
        <v>31</v>
      </c>
      <c r="B55" s="104"/>
      <c r="C55" s="731" t="s">
        <v>32</v>
      </c>
      <c r="D55" s="106"/>
      <c r="E55" s="106"/>
      <c r="F55" s="106"/>
      <c r="G55" s="104"/>
      <c r="H55" s="732">
        <v>0.98</v>
      </c>
      <c r="I55" s="104"/>
      <c r="J55" s="733" t="s">
        <v>3406</v>
      </c>
      <c r="K55" s="735">
        <f>(L5*H55)/1000</f>
        <v>312.28288</v>
      </c>
      <c r="L55" s="110"/>
      <c r="M55" s="187"/>
      <c r="N55" s="187"/>
    </row>
    <row r="56" ht="15.75" customHeight="1">
      <c r="A56" s="730" t="s">
        <v>34</v>
      </c>
      <c r="B56" s="104"/>
      <c r="C56" s="731" t="s">
        <v>35</v>
      </c>
      <c r="D56" s="106"/>
      <c r="E56" s="106"/>
      <c r="F56" s="106"/>
      <c r="G56" s="104"/>
      <c r="H56" s="732">
        <v>0.57</v>
      </c>
      <c r="I56" s="104"/>
      <c r="J56" s="733" t="s">
        <v>3406</v>
      </c>
      <c r="K56" s="735">
        <f>(L5*H56)/1000</f>
        <v>181.63392</v>
      </c>
      <c r="L56" s="110"/>
      <c r="M56" s="187"/>
      <c r="N56" s="187"/>
    </row>
    <row r="57" ht="15.75" customHeight="1">
      <c r="A57" s="730" t="s">
        <v>39</v>
      </c>
      <c r="B57" s="104"/>
      <c r="C57" s="731" t="s">
        <v>40</v>
      </c>
      <c r="D57" s="106"/>
      <c r="E57" s="106"/>
      <c r="F57" s="106"/>
      <c r="G57" s="104"/>
      <c r="H57" s="732">
        <v>0.22</v>
      </c>
      <c r="I57" s="104"/>
      <c r="J57" s="733" t="s">
        <v>3406</v>
      </c>
      <c r="K57" s="735">
        <f>(L5*H57)/1000</f>
        <v>70.10432</v>
      </c>
      <c r="L57" s="110"/>
      <c r="M57" s="187"/>
      <c r="N57" s="187"/>
    </row>
    <row r="58" ht="15.75" customHeight="1">
      <c r="A58" s="730" t="s">
        <v>36</v>
      </c>
      <c r="B58" s="104"/>
      <c r="C58" s="731" t="s">
        <v>37</v>
      </c>
      <c r="D58" s="106"/>
      <c r="E58" s="106"/>
      <c r="F58" s="106"/>
      <c r="G58" s="104"/>
      <c r="H58" s="732">
        <v>0.001</v>
      </c>
      <c r="I58" s="104"/>
      <c r="J58" s="733" t="s">
        <v>38</v>
      </c>
      <c r="K58" s="735">
        <f>(L5*H58)/1000</f>
        <v>0.318656</v>
      </c>
      <c r="L58" s="110"/>
      <c r="M58" s="187"/>
      <c r="N58" s="187"/>
    </row>
    <row r="59" ht="15.75" customHeight="1">
      <c r="A59" s="736" t="s">
        <v>41</v>
      </c>
      <c r="B59" s="62"/>
      <c r="C59" s="737" t="s">
        <v>42</v>
      </c>
      <c r="D59" s="115"/>
      <c r="E59" s="115"/>
      <c r="F59" s="115"/>
      <c r="G59" s="62"/>
      <c r="H59" s="732">
        <v>0.026</v>
      </c>
      <c r="I59" s="104"/>
      <c r="J59" s="733" t="s">
        <v>26</v>
      </c>
      <c r="K59" s="734">
        <f>(L5*H59)/1000</f>
        <v>8.285056</v>
      </c>
      <c r="L59" s="110"/>
      <c r="M59" s="187"/>
      <c r="N59" s="187"/>
    </row>
    <row r="60" ht="15.75" customHeight="1">
      <c r="A60" s="727" t="s">
        <v>2</v>
      </c>
      <c r="B60" s="72"/>
      <c r="C60" s="738" t="s">
        <v>2</v>
      </c>
      <c r="D60" s="75"/>
      <c r="E60" s="75"/>
      <c r="F60" s="75"/>
      <c r="G60" s="72"/>
      <c r="H60" s="732" t="s">
        <v>2</v>
      </c>
      <c r="I60" s="104"/>
      <c r="J60" s="733" t="s">
        <v>2</v>
      </c>
      <c r="K60" s="735" t="str">
        <f>(L5*H60)/1000</f>
        <v>#VALUE!</v>
      </c>
      <c r="L60" s="110"/>
      <c r="M60" s="187"/>
      <c r="N60" s="187"/>
    </row>
    <row r="61" ht="15.75" customHeight="1">
      <c r="A61" s="736" t="s">
        <v>43</v>
      </c>
      <c r="B61" s="62"/>
      <c r="C61" s="737" t="s">
        <v>44</v>
      </c>
      <c r="D61" s="115"/>
      <c r="E61" s="115"/>
      <c r="F61" s="115"/>
      <c r="G61" s="62"/>
      <c r="H61" s="739">
        <v>0.126</v>
      </c>
      <c r="I61" s="62"/>
      <c r="J61" s="740" t="s">
        <v>38</v>
      </c>
      <c r="K61" s="735">
        <f>(L5*H61)/1000</f>
        <v>40.150656</v>
      </c>
      <c r="L61" s="110"/>
      <c r="M61" s="187"/>
      <c r="N61" s="187"/>
    </row>
    <row r="62" ht="15.75" customHeight="1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</row>
    <row r="63" ht="15.75" customHeight="1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</row>
    <row r="64" ht="15.75" customHeight="1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</row>
    <row r="65" ht="15.75" customHeight="1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</row>
    <row r="66" ht="15.75" customHeight="1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</row>
    <row r="67" ht="15.75" customHeight="1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</row>
    <row r="68" ht="15.75" customHeight="1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</row>
    <row r="69" ht="15.75" customHeight="1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</row>
    <row r="70" ht="15.75" customHeight="1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</row>
    <row r="71" ht="15.75" customHeight="1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</row>
    <row r="72" ht="15.75" customHeight="1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204">
    <mergeCell ref="A46:B46"/>
    <mergeCell ref="C46:G46"/>
    <mergeCell ref="H46:I46"/>
    <mergeCell ref="A49:L50"/>
    <mergeCell ref="C51:G51"/>
    <mergeCell ref="H51:I51"/>
    <mergeCell ref="K51:L51"/>
    <mergeCell ref="A51:B51"/>
    <mergeCell ref="A52:B52"/>
    <mergeCell ref="C52:G52"/>
    <mergeCell ref="H52:I52"/>
    <mergeCell ref="A53:B53"/>
    <mergeCell ref="C53:G53"/>
    <mergeCell ref="H53:I53"/>
    <mergeCell ref="C59:G59"/>
    <mergeCell ref="H59:I59"/>
    <mergeCell ref="A57:B57"/>
    <mergeCell ref="C57:G57"/>
    <mergeCell ref="H57:I57"/>
    <mergeCell ref="A58:B58"/>
    <mergeCell ref="C58:G58"/>
    <mergeCell ref="H58:I58"/>
    <mergeCell ref="A59:B59"/>
    <mergeCell ref="A38:B38"/>
    <mergeCell ref="C38:G38"/>
    <mergeCell ref="H38:I38"/>
    <mergeCell ref="K38:L38"/>
    <mergeCell ref="C39:G39"/>
    <mergeCell ref="H39:I39"/>
    <mergeCell ref="K39:L39"/>
    <mergeCell ref="A39:B39"/>
    <mergeCell ref="A40:B40"/>
    <mergeCell ref="C40:G40"/>
    <mergeCell ref="H40:I40"/>
    <mergeCell ref="A41:B41"/>
    <mergeCell ref="C41:G41"/>
    <mergeCell ref="H41:I41"/>
    <mergeCell ref="A42:B42"/>
    <mergeCell ref="C42:G42"/>
    <mergeCell ref="H42:I42"/>
    <mergeCell ref="K42:L42"/>
    <mergeCell ref="C43:G43"/>
    <mergeCell ref="H43:I43"/>
    <mergeCell ref="K43:L43"/>
    <mergeCell ref="K44:L44"/>
    <mergeCell ref="K45:L45"/>
    <mergeCell ref="K46:L46"/>
    <mergeCell ref="A43:B43"/>
    <mergeCell ref="A44:B44"/>
    <mergeCell ref="C44:G44"/>
    <mergeCell ref="H44:I44"/>
    <mergeCell ref="A45:B45"/>
    <mergeCell ref="C45:G45"/>
    <mergeCell ref="H45:I45"/>
    <mergeCell ref="A60:B60"/>
    <mergeCell ref="C60:G60"/>
    <mergeCell ref="H60:I60"/>
    <mergeCell ref="A61:B61"/>
    <mergeCell ref="C61:G61"/>
    <mergeCell ref="H61:I61"/>
    <mergeCell ref="K59:L59"/>
    <mergeCell ref="K60:L60"/>
    <mergeCell ref="K61:L61"/>
    <mergeCell ref="K52:L52"/>
    <mergeCell ref="K53:L53"/>
    <mergeCell ref="K54:L54"/>
    <mergeCell ref="K55:L55"/>
    <mergeCell ref="K56:L56"/>
    <mergeCell ref="K57:L57"/>
    <mergeCell ref="K58:L58"/>
    <mergeCell ref="J8:K8"/>
    <mergeCell ref="L8:M8"/>
    <mergeCell ref="J7:K7"/>
    <mergeCell ref="J9:K9"/>
    <mergeCell ref="J10:K10"/>
    <mergeCell ref="L10:M10"/>
    <mergeCell ref="J11:K11"/>
    <mergeCell ref="L11:M11"/>
    <mergeCell ref="L12:M12"/>
    <mergeCell ref="C7:D7"/>
    <mergeCell ref="C8:D8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J16:K16"/>
    <mergeCell ref="L16:M16"/>
    <mergeCell ref="J12:K12"/>
    <mergeCell ref="J13:K13"/>
    <mergeCell ref="L13:M13"/>
    <mergeCell ref="J14:K14"/>
    <mergeCell ref="L14:M14"/>
    <mergeCell ref="J15:K15"/>
    <mergeCell ref="L15:M15"/>
    <mergeCell ref="F4:H4"/>
    <mergeCell ref="E5:H5"/>
    <mergeCell ref="D1:E2"/>
    <mergeCell ref="F2:H3"/>
    <mergeCell ref="I2:N3"/>
    <mergeCell ref="D3:E4"/>
    <mergeCell ref="O3:O4"/>
    <mergeCell ref="I4:N4"/>
    <mergeCell ref="L5:N5"/>
    <mergeCell ref="A5:C6"/>
    <mergeCell ref="D6:F6"/>
    <mergeCell ref="H6:J6"/>
    <mergeCell ref="E7:F7"/>
    <mergeCell ref="L7:M7"/>
    <mergeCell ref="A8:A9"/>
    <mergeCell ref="C9:D9"/>
    <mergeCell ref="L9:M9"/>
    <mergeCell ref="E12:F12"/>
    <mergeCell ref="E13:F13"/>
    <mergeCell ref="E14:F14"/>
    <mergeCell ref="E18:F18"/>
    <mergeCell ref="A12:A13"/>
    <mergeCell ref="A14:A15"/>
    <mergeCell ref="E8:F8"/>
    <mergeCell ref="H8:H9"/>
    <mergeCell ref="E9:F9"/>
    <mergeCell ref="E10:F10"/>
    <mergeCell ref="H10:H11"/>
    <mergeCell ref="E11:F11"/>
    <mergeCell ref="H12:H13"/>
    <mergeCell ref="J17:K17"/>
    <mergeCell ref="J18:K18"/>
    <mergeCell ref="K36:L36"/>
    <mergeCell ref="K37:L37"/>
    <mergeCell ref="A34:L35"/>
    <mergeCell ref="A36:B36"/>
    <mergeCell ref="C36:G36"/>
    <mergeCell ref="H36:I36"/>
    <mergeCell ref="A37:B37"/>
    <mergeCell ref="C37:G37"/>
    <mergeCell ref="H37:I37"/>
    <mergeCell ref="H14:H15"/>
    <mergeCell ref="E15:F15"/>
    <mergeCell ref="E16:F16"/>
    <mergeCell ref="H16:H17"/>
    <mergeCell ref="L17:M17"/>
    <mergeCell ref="H18:H19"/>
    <mergeCell ref="L18:M18"/>
    <mergeCell ref="J22:K22"/>
    <mergeCell ref="J23:K23"/>
    <mergeCell ref="J24:K24"/>
    <mergeCell ref="J25:K25"/>
    <mergeCell ref="E17:F17"/>
    <mergeCell ref="E19:F19"/>
    <mergeCell ref="E20:F20"/>
    <mergeCell ref="H20:H21"/>
    <mergeCell ref="E21:F21"/>
    <mergeCell ref="E22:F22"/>
    <mergeCell ref="H22:H23"/>
    <mergeCell ref="L23:M23"/>
    <mergeCell ref="L24:M24"/>
    <mergeCell ref="L25:M25"/>
    <mergeCell ref="J26:M26"/>
    <mergeCell ref="J27:K27"/>
    <mergeCell ref="L27:M27"/>
    <mergeCell ref="J19:K19"/>
    <mergeCell ref="L19:M19"/>
    <mergeCell ref="J20:K20"/>
    <mergeCell ref="L20:M20"/>
    <mergeCell ref="J21:K21"/>
    <mergeCell ref="L21:M21"/>
    <mergeCell ref="L22:M22"/>
    <mergeCell ref="E23:F23"/>
    <mergeCell ref="E24:F25"/>
    <mergeCell ref="G24:G25"/>
    <mergeCell ref="H24:H25"/>
    <mergeCell ref="E26:F26"/>
    <mergeCell ref="H26:H27"/>
    <mergeCell ref="E27:F27"/>
    <mergeCell ref="K40:L40"/>
    <mergeCell ref="K41:L41"/>
    <mergeCell ref="C56:G56"/>
    <mergeCell ref="H56:I56"/>
    <mergeCell ref="A54:B54"/>
    <mergeCell ref="C54:G54"/>
    <mergeCell ref="H54:I54"/>
    <mergeCell ref="A55:B55"/>
    <mergeCell ref="C55:G55"/>
    <mergeCell ref="H55:I55"/>
    <mergeCell ref="A56:B56"/>
  </mergeCells>
  <printOptions/>
  <pageMargins bottom="0.75" footer="0.0" header="0.0" left="0.7" right="0.7" top="0.75"/>
  <pageSetup fitToHeight="0" paperSize="9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26" width="9.14"/>
  </cols>
  <sheetData>
    <row r="1" ht="36.75" customHeight="1">
      <c r="B1" s="1"/>
      <c r="D1" s="749" t="str">
        <f>VLOOKUP(I2,Register!B:D,3,FALSE)</f>
        <v>OT99-ELQ9991A0A ARP</v>
      </c>
      <c r="E1" s="96"/>
    </row>
    <row r="2" ht="15.0" customHeight="1">
      <c r="A2" s="2"/>
      <c r="B2" s="3"/>
      <c r="C2" s="2"/>
      <c r="D2" s="97"/>
      <c r="E2" s="98"/>
      <c r="F2" s="6" t="s">
        <v>0</v>
      </c>
      <c r="G2" s="7"/>
      <c r="H2" s="7"/>
      <c r="I2" s="8" t="s">
        <v>3216</v>
      </c>
      <c r="J2" s="7"/>
      <c r="K2" s="7"/>
      <c r="L2" s="7"/>
      <c r="M2" s="7"/>
      <c r="N2" s="9"/>
    </row>
    <row r="3">
      <c r="A3" s="2"/>
      <c r="B3" s="3"/>
      <c r="C3" s="2"/>
      <c r="D3" s="10" t="str">
        <f>VLOOKUP(D6,'Tech. sheet (2)'!$A:$D,4,0)</f>
        <v>fff008231</v>
      </c>
      <c r="E3" s="9"/>
      <c r="F3" s="11"/>
      <c r="I3" s="12"/>
      <c r="J3" s="12"/>
      <c r="K3" s="12"/>
      <c r="L3" s="12"/>
      <c r="M3" s="12"/>
      <c r="N3" s="13"/>
      <c r="O3" s="643" t="s">
        <v>3386</v>
      </c>
    </row>
    <row r="4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UA0001800</v>
      </c>
      <c r="G4" s="19"/>
      <c r="H4" s="20"/>
      <c r="I4" s="710"/>
      <c r="J4" s="276"/>
      <c r="K4" s="276"/>
      <c r="L4" s="276"/>
      <c r="M4" s="276"/>
      <c r="N4" s="46"/>
      <c r="O4" s="84"/>
    </row>
    <row r="5" ht="15.0" customHeight="1">
      <c r="A5" s="22" t="s">
        <v>3</v>
      </c>
      <c r="B5" s="7"/>
      <c r="C5" s="9"/>
      <c r="D5" s="23" t="s">
        <v>4</v>
      </c>
      <c r="E5" s="750" t="str">
        <f>VLOOKUP(D1,'Tech. sheet (2)'!A:S,18,FALSE)</f>
        <v>L-838-826-200TH415F2828-USK-08CB05</v>
      </c>
      <c r="F5" s="25"/>
      <c r="G5" s="25"/>
      <c r="H5" s="26"/>
      <c r="I5" s="27" t="s">
        <v>5</v>
      </c>
      <c r="J5" s="28">
        <v>9988.0</v>
      </c>
      <c r="K5" s="2" t="s">
        <v>6</v>
      </c>
      <c r="L5" s="29">
        <f>J5*56</f>
        <v>559328</v>
      </c>
      <c r="M5" s="7"/>
      <c r="N5" s="9"/>
      <c r="O5" s="653">
        <f>(L5/42500)/2</f>
        <v>6.580329412</v>
      </c>
    </row>
    <row r="6" ht="36.75" customHeight="1">
      <c r="A6" s="30"/>
      <c r="B6" s="31"/>
      <c r="C6" s="32"/>
      <c r="D6" s="33" t="str">
        <f>VLOOKUP(I2,Register!B:D,3,FALSE)</f>
        <v>OT99-ELQ9991A0A ARP</v>
      </c>
      <c r="F6" s="34"/>
      <c r="G6" s="35" t="s">
        <v>7</v>
      </c>
      <c r="H6" s="36">
        <f>E24</f>
        <v>216250</v>
      </c>
      <c r="I6" s="19"/>
      <c r="J6" s="37"/>
      <c r="K6" s="38" t="s">
        <v>8</v>
      </c>
      <c r="L6" s="39">
        <f>G24-N6</f>
        <v>9654</v>
      </c>
      <c r="M6" s="40" t="s">
        <v>9</v>
      </c>
      <c r="N6" s="40"/>
    </row>
    <row r="7" ht="15.0" customHeight="1">
      <c r="A7" s="41" t="s">
        <v>10</v>
      </c>
      <c r="B7" s="42" t="s">
        <v>11</v>
      </c>
      <c r="C7" s="43" t="s">
        <v>12</v>
      </c>
      <c r="D7" s="44"/>
      <c r="E7" s="45" t="s">
        <v>13</v>
      </c>
      <c r="F7" s="46"/>
      <c r="G7" s="42" t="s">
        <v>14</v>
      </c>
      <c r="H7" s="41" t="s">
        <v>10</v>
      </c>
      <c r="I7" s="42" t="s">
        <v>11</v>
      </c>
      <c r="J7" s="43" t="s">
        <v>12</v>
      </c>
      <c r="K7" s="44"/>
      <c r="L7" s="45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8">
        <v>45593.0</v>
      </c>
      <c r="B8" s="2">
        <v>1.0</v>
      </c>
      <c r="C8" s="49"/>
      <c r="D8" s="50"/>
      <c r="E8" s="51"/>
      <c r="F8" s="52"/>
      <c r="G8" s="53">
        <f t="shared" ref="G8:G24" si="1">(C8*56)-E8</f>
        <v>0</v>
      </c>
      <c r="H8" s="54" t="s">
        <v>2</v>
      </c>
      <c r="I8" s="2">
        <v>1.0</v>
      </c>
      <c r="J8" s="55"/>
      <c r="K8" s="56"/>
      <c r="L8" s="711"/>
      <c r="M8" s="50"/>
      <c r="N8" s="58" t="s">
        <v>2</v>
      </c>
    </row>
    <row r="9">
      <c r="A9" s="59"/>
      <c r="B9" s="67">
        <v>2.0</v>
      </c>
      <c r="C9" s="61">
        <f>1146</f>
        <v>1146</v>
      </c>
      <c r="D9" s="62"/>
      <c r="E9" s="63">
        <v>59500.0</v>
      </c>
      <c r="F9" s="64"/>
      <c r="G9" s="65">
        <f t="shared" si="1"/>
        <v>4676</v>
      </c>
      <c r="H9" s="66"/>
      <c r="I9" s="67">
        <v>2.0</v>
      </c>
      <c r="J9" s="68" t="s">
        <v>2</v>
      </c>
      <c r="K9" s="62"/>
      <c r="L9" s="69" t="s">
        <v>2</v>
      </c>
      <c r="M9" s="64"/>
      <c r="N9" s="70" t="s">
        <v>2</v>
      </c>
    </row>
    <row r="10" ht="14.25" customHeight="1">
      <c r="A10" s="48">
        <v>45594.0</v>
      </c>
      <c r="B10" s="2">
        <v>1.0</v>
      </c>
      <c r="C10" s="71"/>
      <c r="D10" s="72"/>
      <c r="E10" s="71"/>
      <c r="F10" s="75"/>
      <c r="G10" s="53">
        <f t="shared" si="1"/>
        <v>0</v>
      </c>
      <c r="H10" s="54"/>
      <c r="I10" s="2">
        <v>1.0</v>
      </c>
      <c r="J10" s="55" t="s">
        <v>2</v>
      </c>
      <c r="K10" s="56"/>
      <c r="L10" s="73"/>
      <c r="M10" s="72"/>
      <c r="N10" s="58" t="s">
        <v>2</v>
      </c>
    </row>
    <row r="11" ht="15.75" customHeight="1">
      <c r="A11" s="59"/>
      <c r="B11" s="67">
        <v>2.0</v>
      </c>
      <c r="C11" s="61">
        <f>316+1495+1077</f>
        <v>2888</v>
      </c>
      <c r="D11" s="62"/>
      <c r="E11" s="63">
        <f>156750</f>
        <v>156750</v>
      </c>
      <c r="F11" s="64"/>
      <c r="G11" s="65">
        <f t="shared" si="1"/>
        <v>4978</v>
      </c>
      <c r="H11" s="66"/>
      <c r="I11" s="67">
        <v>2.0</v>
      </c>
      <c r="J11" s="68" t="s">
        <v>2</v>
      </c>
      <c r="K11" s="62"/>
      <c r="L11" s="69" t="s">
        <v>2</v>
      </c>
      <c r="M11" s="64"/>
      <c r="N11" s="70" t="s">
        <v>2</v>
      </c>
    </row>
    <row r="12" ht="14.25" customHeight="1">
      <c r="A12" s="48"/>
      <c r="B12" s="2">
        <v>1.0</v>
      </c>
      <c r="C12" s="71"/>
      <c r="D12" s="72"/>
      <c r="E12" s="51"/>
      <c r="F12" s="52"/>
      <c r="G12" s="53">
        <f t="shared" si="1"/>
        <v>0</v>
      </c>
      <c r="H12" s="54"/>
      <c r="I12" s="2">
        <v>1.0</v>
      </c>
      <c r="J12" s="55" t="s">
        <v>2</v>
      </c>
      <c r="K12" s="56"/>
      <c r="L12" s="73" t="s">
        <v>2</v>
      </c>
      <c r="M12" s="72"/>
      <c r="N12" s="58" t="s">
        <v>2</v>
      </c>
    </row>
    <row r="13" ht="15.75" customHeight="1">
      <c r="A13" s="59"/>
      <c r="B13" s="67">
        <v>2.0</v>
      </c>
      <c r="C13" s="61"/>
      <c r="D13" s="62"/>
      <c r="E13" s="63"/>
      <c r="F13" s="64"/>
      <c r="G13" s="65">
        <f t="shared" si="1"/>
        <v>0</v>
      </c>
      <c r="H13" s="66"/>
      <c r="I13" s="67">
        <v>2.0</v>
      </c>
      <c r="J13" s="68" t="s">
        <v>2</v>
      </c>
      <c r="K13" s="62"/>
      <c r="L13" s="69" t="s">
        <v>2</v>
      </c>
      <c r="M13" s="64"/>
      <c r="N13" s="70" t="s">
        <v>2</v>
      </c>
    </row>
    <row r="14">
      <c r="A14" s="48"/>
      <c r="B14" s="2">
        <v>1.0</v>
      </c>
      <c r="C14" s="71"/>
      <c r="D14" s="72"/>
      <c r="E14" s="51"/>
      <c r="F14" s="52"/>
      <c r="G14" s="53">
        <f t="shared" si="1"/>
        <v>0</v>
      </c>
      <c r="H14" s="54"/>
      <c r="I14" s="2">
        <v>1.0</v>
      </c>
      <c r="J14" s="55" t="s">
        <v>2</v>
      </c>
      <c r="K14" s="56"/>
      <c r="L14" s="73" t="s">
        <v>2</v>
      </c>
      <c r="M14" s="72"/>
      <c r="N14" s="58" t="s">
        <v>2</v>
      </c>
    </row>
    <row r="15">
      <c r="A15" s="59"/>
      <c r="B15" s="67">
        <v>2.0</v>
      </c>
      <c r="C15" s="61"/>
      <c r="D15" s="62"/>
      <c r="E15" s="63"/>
      <c r="F15" s="64"/>
      <c r="G15" s="65">
        <f t="shared" si="1"/>
        <v>0</v>
      </c>
      <c r="H15" s="66"/>
      <c r="I15" s="67">
        <v>2.0</v>
      </c>
      <c r="J15" s="68" t="s">
        <v>2</v>
      </c>
      <c r="K15" s="62"/>
      <c r="L15" s="69" t="s">
        <v>2</v>
      </c>
      <c r="M15" s="64"/>
      <c r="N15" s="70" t="s">
        <v>2</v>
      </c>
    </row>
    <row r="16">
      <c r="A16" s="48"/>
      <c r="B16" s="2">
        <v>1.0</v>
      </c>
      <c r="C16" s="71"/>
      <c r="D16" s="72"/>
      <c r="E16" s="74"/>
      <c r="F16" s="75"/>
      <c r="G16" s="53">
        <f t="shared" si="1"/>
        <v>0</v>
      </c>
      <c r="H16" s="54"/>
      <c r="I16" s="2">
        <v>1.0</v>
      </c>
      <c r="J16" s="55" t="s">
        <v>2</v>
      </c>
      <c r="K16" s="56"/>
      <c r="L16" s="73" t="s">
        <v>2</v>
      </c>
      <c r="M16" s="72"/>
      <c r="N16" s="58" t="s">
        <v>2</v>
      </c>
    </row>
    <row r="17">
      <c r="A17" s="59"/>
      <c r="B17" s="67">
        <v>2.0</v>
      </c>
      <c r="C17" s="61"/>
      <c r="D17" s="62"/>
      <c r="E17" s="63"/>
      <c r="F17" s="64"/>
      <c r="G17" s="65">
        <f t="shared" si="1"/>
        <v>0</v>
      </c>
      <c r="H17" s="66"/>
      <c r="I17" s="67">
        <v>2.0</v>
      </c>
      <c r="J17" s="68" t="s">
        <v>2</v>
      </c>
      <c r="K17" s="62"/>
      <c r="L17" s="69" t="s">
        <v>2</v>
      </c>
      <c r="M17" s="64"/>
      <c r="N17" s="70" t="s">
        <v>2</v>
      </c>
    </row>
    <row r="18">
      <c r="A18" s="48"/>
      <c r="B18" s="2">
        <v>1.0</v>
      </c>
      <c r="C18" s="71"/>
      <c r="D18" s="72"/>
      <c r="E18" s="74"/>
      <c r="F18" s="75"/>
      <c r="G18" s="53">
        <f t="shared" si="1"/>
        <v>0</v>
      </c>
      <c r="H18" s="54" t="s">
        <v>2</v>
      </c>
      <c r="I18" s="2">
        <v>1.0</v>
      </c>
      <c r="J18" s="55" t="s">
        <v>2</v>
      </c>
      <c r="K18" s="56"/>
      <c r="L18" s="73" t="s">
        <v>2</v>
      </c>
      <c r="M18" s="72"/>
      <c r="N18" s="58" t="s">
        <v>2</v>
      </c>
    </row>
    <row r="19">
      <c r="A19" s="59"/>
      <c r="B19" s="67">
        <v>2.0</v>
      </c>
      <c r="C19" s="61"/>
      <c r="D19" s="62"/>
      <c r="E19" s="63"/>
      <c r="F19" s="64"/>
      <c r="G19" s="65">
        <f t="shared" si="1"/>
        <v>0</v>
      </c>
      <c r="H19" s="66"/>
      <c r="I19" s="67">
        <v>2.0</v>
      </c>
      <c r="J19" s="68" t="s">
        <v>2</v>
      </c>
      <c r="K19" s="62"/>
      <c r="L19" s="69" t="s">
        <v>2</v>
      </c>
      <c r="M19" s="64"/>
      <c r="N19" s="70" t="s">
        <v>2</v>
      </c>
    </row>
    <row r="20">
      <c r="A20" s="48"/>
      <c r="B20" s="2">
        <v>1.0</v>
      </c>
      <c r="C20" s="71"/>
      <c r="D20" s="72"/>
      <c r="E20" s="74"/>
      <c r="F20" s="75"/>
      <c r="G20" s="53">
        <f t="shared" si="1"/>
        <v>0</v>
      </c>
      <c r="H20" s="54" t="s">
        <v>2</v>
      </c>
      <c r="I20" s="2">
        <v>1.0</v>
      </c>
      <c r="J20" s="55" t="s">
        <v>2</v>
      </c>
      <c r="K20" s="56"/>
      <c r="L20" s="73" t="s">
        <v>2</v>
      </c>
      <c r="M20" s="72"/>
      <c r="N20" s="58" t="s">
        <v>2</v>
      </c>
    </row>
    <row r="21" ht="15.75" customHeight="1">
      <c r="A21" s="59"/>
      <c r="B21" s="67">
        <v>2.0</v>
      </c>
      <c r="C21" s="61"/>
      <c r="D21" s="62"/>
      <c r="E21" s="63"/>
      <c r="F21" s="64"/>
      <c r="G21" s="65">
        <f t="shared" si="1"/>
        <v>0</v>
      </c>
      <c r="H21" s="66"/>
      <c r="I21" s="67">
        <v>2.0</v>
      </c>
      <c r="J21" s="68" t="s">
        <v>2</v>
      </c>
      <c r="K21" s="62"/>
      <c r="L21" s="69" t="s">
        <v>2</v>
      </c>
      <c r="M21" s="64"/>
      <c r="N21" s="70" t="s">
        <v>2</v>
      </c>
    </row>
    <row r="22" ht="15.75" customHeight="1">
      <c r="A22" s="712" t="s">
        <v>2</v>
      </c>
      <c r="B22" s="2">
        <v>1.0</v>
      </c>
      <c r="C22" s="71"/>
      <c r="D22" s="72"/>
      <c r="E22" s="74"/>
      <c r="F22" s="75"/>
      <c r="G22" s="53">
        <f t="shared" si="1"/>
        <v>0</v>
      </c>
      <c r="H22" s="54" t="s">
        <v>2</v>
      </c>
      <c r="I22" s="2">
        <v>1.0</v>
      </c>
      <c r="J22" s="55" t="s">
        <v>2</v>
      </c>
      <c r="K22" s="56"/>
      <c r="L22" s="73" t="s">
        <v>2</v>
      </c>
      <c r="M22" s="72"/>
      <c r="N22" s="58" t="s">
        <v>2</v>
      </c>
    </row>
    <row r="23" ht="15.75" customHeight="1">
      <c r="A23" s="59"/>
      <c r="B23" s="67">
        <v>2.0</v>
      </c>
      <c r="C23" s="76"/>
      <c r="D23" s="62"/>
      <c r="E23" s="77"/>
      <c r="F23" s="64"/>
      <c r="G23" s="65">
        <f t="shared" si="1"/>
        <v>0</v>
      </c>
      <c r="H23" s="66"/>
      <c r="I23" s="67">
        <v>2.0</v>
      </c>
      <c r="J23" s="68" t="s">
        <v>2</v>
      </c>
      <c r="K23" s="62"/>
      <c r="L23" s="69" t="s">
        <v>2</v>
      </c>
      <c r="M23" s="64"/>
      <c r="N23" s="70" t="s">
        <v>2</v>
      </c>
    </row>
    <row r="24" ht="15.75" customHeight="1">
      <c r="A24" s="78" t="s">
        <v>15</v>
      </c>
      <c r="B24" s="3" t="s">
        <v>2</v>
      </c>
      <c r="C24" s="79">
        <f>SUM(C8:C23)</f>
        <v>4034</v>
      </c>
      <c r="D24" s="80"/>
      <c r="E24" s="79">
        <f>SUM(E8:E23)</f>
        <v>216250</v>
      </c>
      <c r="F24" s="9"/>
      <c r="G24" s="81">
        <f t="shared" si="1"/>
        <v>9654</v>
      </c>
      <c r="H24" s="82">
        <f>J5-C24</f>
        <v>5954</v>
      </c>
      <c r="I24" s="2" t="s">
        <v>2</v>
      </c>
      <c r="J24" s="55" t="s">
        <v>2</v>
      </c>
      <c r="K24" s="56"/>
      <c r="L24" s="73" t="s">
        <v>2</v>
      </c>
      <c r="M24" s="72"/>
      <c r="N24" s="58" t="s">
        <v>2</v>
      </c>
    </row>
    <row r="25" ht="15.75" customHeight="1">
      <c r="A25" s="59"/>
      <c r="B25" s="60" t="s">
        <v>2</v>
      </c>
      <c r="C25" s="83"/>
      <c r="D25" s="66"/>
      <c r="E25" s="83"/>
      <c r="F25" s="13"/>
      <c r="G25" s="84"/>
      <c r="H25" s="85"/>
      <c r="I25" s="67" t="s">
        <v>2</v>
      </c>
      <c r="J25" s="68" t="s">
        <v>2</v>
      </c>
      <c r="K25" s="62"/>
      <c r="L25" s="69" t="s">
        <v>2</v>
      </c>
      <c r="M25" s="64"/>
      <c r="N25" s="70" t="s">
        <v>2</v>
      </c>
    </row>
    <row r="26" ht="15.75" customHeight="1">
      <c r="A26" s="713" t="s">
        <v>16</v>
      </c>
      <c r="B26" s="714" t="s">
        <v>17</v>
      </c>
      <c r="C26" s="715"/>
      <c r="D26" s="72"/>
      <c r="E26" s="751"/>
      <c r="F26" s="75"/>
      <c r="G26" s="752"/>
      <c r="H26" s="27"/>
      <c r="I26" s="2" t="s">
        <v>2</v>
      </c>
      <c r="J26" s="55" t="s">
        <v>2</v>
      </c>
      <c r="K26" s="56"/>
      <c r="L26" s="73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"/>
      <c r="D27" s="62"/>
      <c r="E27" s="69"/>
      <c r="F27" s="64"/>
      <c r="G27" s="92"/>
      <c r="H27" s="66"/>
      <c r="I27" s="67" t="s">
        <v>2</v>
      </c>
      <c r="J27" s="68" t="s">
        <v>2</v>
      </c>
      <c r="K27" s="62"/>
      <c r="L27" s="69" t="s">
        <v>2</v>
      </c>
      <c r="M27" s="64"/>
      <c r="N27" s="70" t="s">
        <v>2</v>
      </c>
    </row>
    <row r="28" ht="15.75" customHeight="1">
      <c r="A28" s="14" t="s">
        <v>2</v>
      </c>
      <c r="B28" s="93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14" t="s">
        <v>2</v>
      </c>
      <c r="B29" s="93" t="s">
        <v>2</v>
      </c>
      <c r="C29" s="14" t="s">
        <v>2</v>
      </c>
      <c r="D29" s="14" t="s">
        <v>2</v>
      </c>
      <c r="E29" s="14" t="s">
        <v>2</v>
      </c>
      <c r="F29" s="14" t="s">
        <v>2</v>
      </c>
      <c r="G29" s="14" t="s">
        <v>2</v>
      </c>
      <c r="H29" s="14" t="s">
        <v>2</v>
      </c>
      <c r="I29" s="14" t="s">
        <v>2</v>
      </c>
      <c r="J29" s="14" t="s">
        <v>2</v>
      </c>
      <c r="K29" s="14" t="s">
        <v>2</v>
      </c>
      <c r="L29" s="14" t="s">
        <v>2</v>
      </c>
      <c r="M29" s="14" t="s">
        <v>2</v>
      </c>
      <c r="N29" s="14" t="s">
        <v>2</v>
      </c>
    </row>
    <row r="30" ht="15.75" customHeight="1">
      <c r="A30" s="14"/>
      <c r="B30" s="9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</row>
    <row r="31" ht="15.75" customHeight="1">
      <c r="A31" s="14"/>
      <c r="B31" s="9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</row>
    <row r="32" ht="15.75" customHeight="1">
      <c r="A32" s="14"/>
      <c r="B32" s="9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</row>
    <row r="33" ht="15.75" customHeight="1">
      <c r="A33" s="14"/>
      <c r="B33" s="9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</row>
    <row r="34" ht="15.0" customHeight="1">
      <c r="A34" s="94" t="s">
        <v>18</v>
      </c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6"/>
      <c r="M34" s="14"/>
      <c r="N34" s="14"/>
    </row>
    <row r="35" ht="15.75" customHeight="1">
      <c r="A35" s="708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291"/>
    </row>
    <row r="36" ht="15.75" customHeight="1">
      <c r="A36" s="99" t="s">
        <v>19</v>
      </c>
      <c r="B36" s="72"/>
      <c r="C36" s="100" t="s">
        <v>20</v>
      </c>
      <c r="D36" s="75"/>
      <c r="E36" s="75"/>
      <c r="F36" s="75"/>
      <c r="G36" s="72"/>
      <c r="H36" s="100" t="s">
        <v>21</v>
      </c>
      <c r="I36" s="72"/>
      <c r="J36" s="101" t="s">
        <v>22</v>
      </c>
      <c r="K36" s="100" t="s">
        <v>23</v>
      </c>
      <c r="L36" s="102"/>
    </row>
    <row r="37" ht="15.75" customHeight="1">
      <c r="A37" s="103" t="s">
        <v>24</v>
      </c>
      <c r="B37" s="104"/>
      <c r="C37" s="105" t="s">
        <v>25</v>
      </c>
      <c r="D37" s="106"/>
      <c r="E37" s="106"/>
      <c r="F37" s="106"/>
      <c r="G37" s="104"/>
      <c r="H37" s="107">
        <v>0.024</v>
      </c>
      <c r="I37" s="104"/>
      <c r="J37" s="108" t="s">
        <v>26</v>
      </c>
      <c r="K37" s="109">
        <f>(L5*H37)/1000</f>
        <v>13.423872</v>
      </c>
      <c r="L37" s="110"/>
    </row>
    <row r="38" ht="15.75" customHeight="1">
      <c r="A38" s="103" t="s">
        <v>27</v>
      </c>
      <c r="B38" s="104"/>
      <c r="C38" s="105" t="s">
        <v>28</v>
      </c>
      <c r="D38" s="106"/>
      <c r="E38" s="106"/>
      <c r="F38" s="106"/>
      <c r="G38" s="104"/>
      <c r="H38" s="107">
        <v>0.024</v>
      </c>
      <c r="I38" s="104"/>
      <c r="J38" s="108" t="s">
        <v>26</v>
      </c>
      <c r="K38" s="109">
        <f>(L5*H38)/1000</f>
        <v>13.423872</v>
      </c>
      <c r="L38" s="110"/>
    </row>
    <row r="39" ht="15.75" customHeight="1">
      <c r="A39" s="103" t="s">
        <v>3402</v>
      </c>
      <c r="B39" s="104"/>
      <c r="C39" s="105" t="s">
        <v>3403</v>
      </c>
      <c r="D39" s="106"/>
      <c r="E39" s="106"/>
      <c r="F39" s="106"/>
      <c r="G39" s="104"/>
      <c r="H39" s="107">
        <v>0.024</v>
      </c>
      <c r="I39" s="104"/>
      <c r="J39" s="108" t="s">
        <v>26</v>
      </c>
      <c r="K39" s="109">
        <f>(L5*H39)/1000</f>
        <v>13.423872</v>
      </c>
      <c r="L39" s="110"/>
    </row>
    <row r="40" ht="15.75" customHeight="1">
      <c r="A40" s="103" t="s">
        <v>3391</v>
      </c>
      <c r="B40" s="104"/>
      <c r="C40" s="105" t="s">
        <v>3392</v>
      </c>
      <c r="D40" s="106"/>
      <c r="E40" s="106"/>
      <c r="F40" s="106"/>
      <c r="G40" s="104"/>
      <c r="H40" s="107">
        <v>0.021</v>
      </c>
      <c r="I40" s="104"/>
      <c r="J40" s="108" t="s">
        <v>38</v>
      </c>
      <c r="K40" s="112">
        <f>(L5*H40)/1000</f>
        <v>11.745888</v>
      </c>
      <c r="L40" s="110"/>
    </row>
    <row r="41" ht="15.75" customHeight="1">
      <c r="A41" s="103" t="s">
        <v>3404</v>
      </c>
      <c r="B41" s="104"/>
      <c r="C41" s="105" t="s">
        <v>3405</v>
      </c>
      <c r="D41" s="106"/>
      <c r="E41" s="106"/>
      <c r="F41" s="106"/>
      <c r="G41" s="104"/>
      <c r="H41" s="107">
        <v>0.094</v>
      </c>
      <c r="I41" s="104"/>
      <c r="J41" s="108" t="s">
        <v>38</v>
      </c>
      <c r="K41" s="112">
        <f>(L5*H41)/1000</f>
        <v>52.576832</v>
      </c>
      <c r="L41" s="110"/>
    </row>
    <row r="42" ht="15.75" customHeight="1">
      <c r="A42" s="103" t="s">
        <v>36</v>
      </c>
      <c r="B42" s="104"/>
      <c r="C42" s="105" t="s">
        <v>37</v>
      </c>
      <c r="D42" s="106"/>
      <c r="E42" s="106"/>
      <c r="F42" s="106"/>
      <c r="G42" s="104"/>
      <c r="H42" s="107">
        <v>0.015</v>
      </c>
      <c r="I42" s="104"/>
      <c r="J42" s="108" t="s">
        <v>38</v>
      </c>
      <c r="K42" s="112">
        <f>(L5*H42)/1000</f>
        <v>8.38992</v>
      </c>
      <c r="L42" s="110"/>
    </row>
    <row r="43" ht="15.75" customHeight="1">
      <c r="A43" s="103" t="s">
        <v>39</v>
      </c>
      <c r="B43" s="104"/>
      <c r="C43" s="105" t="s">
        <v>40</v>
      </c>
      <c r="D43" s="106"/>
      <c r="E43" s="106"/>
      <c r="F43" s="106"/>
      <c r="G43" s="104"/>
      <c r="H43" s="107">
        <v>0.4</v>
      </c>
      <c r="I43" s="104"/>
      <c r="J43" s="108" t="s">
        <v>3395</v>
      </c>
      <c r="K43" s="112">
        <f>(L5*H43)/1000</f>
        <v>223.7312</v>
      </c>
      <c r="L43" s="110"/>
    </row>
    <row r="44" ht="15.75" customHeight="1">
      <c r="A44" s="103" t="s">
        <v>41</v>
      </c>
      <c r="B44" s="104"/>
      <c r="C44" s="105" t="s">
        <v>42</v>
      </c>
      <c r="D44" s="106"/>
      <c r="E44" s="106"/>
      <c r="F44" s="106"/>
      <c r="G44" s="104"/>
      <c r="H44" s="107">
        <v>0.048</v>
      </c>
      <c r="I44" s="104"/>
      <c r="J44" s="108" t="s">
        <v>26</v>
      </c>
      <c r="K44" s="109">
        <f>(L5*H44)/1000</f>
        <v>26.847744</v>
      </c>
      <c r="L44" s="110"/>
    </row>
    <row r="45" ht="15.75" customHeight="1">
      <c r="A45" s="103" t="s">
        <v>3396</v>
      </c>
      <c r="B45" s="104"/>
      <c r="C45" s="105" t="s">
        <v>3397</v>
      </c>
      <c r="D45" s="106"/>
      <c r="E45" s="106"/>
      <c r="F45" s="106"/>
      <c r="G45" s="104"/>
      <c r="H45" s="107">
        <v>0.44</v>
      </c>
      <c r="I45" s="104"/>
      <c r="J45" s="108" t="s">
        <v>3395</v>
      </c>
      <c r="K45" s="112">
        <f>(L5*H45)/1000</f>
        <v>246.10432</v>
      </c>
      <c r="L45" s="110"/>
    </row>
    <row r="46" ht="15.75" customHeight="1">
      <c r="A46" s="113" t="s">
        <v>3398</v>
      </c>
      <c r="B46" s="62"/>
      <c r="C46" s="114" t="s">
        <v>3399</v>
      </c>
      <c r="D46" s="115"/>
      <c r="E46" s="115"/>
      <c r="F46" s="115"/>
      <c r="G46" s="62"/>
      <c r="H46" s="116">
        <v>0.44</v>
      </c>
      <c r="I46" s="62"/>
      <c r="J46" s="117" t="s">
        <v>3395</v>
      </c>
      <c r="K46" s="687">
        <f>(L5*H46)/1000</f>
        <v>246.10432</v>
      </c>
      <c r="L46" s="119"/>
    </row>
    <row r="47" ht="15.75" customHeight="1">
      <c r="A47" s="113" t="s">
        <v>43</v>
      </c>
      <c r="B47" s="62"/>
      <c r="C47" s="114" t="s">
        <v>44</v>
      </c>
      <c r="D47" s="115"/>
      <c r="E47" s="115"/>
      <c r="F47" s="115"/>
      <c r="G47" s="62"/>
      <c r="H47" s="716">
        <v>0.133</v>
      </c>
      <c r="I47" s="62"/>
      <c r="J47" s="117" t="s">
        <v>38</v>
      </c>
      <c r="K47" s="687">
        <f>(L5*H47)/1000</f>
        <v>74.390624</v>
      </c>
      <c r="L47" s="119"/>
    </row>
    <row r="48" ht="15.75" customHeight="1">
      <c r="B48" s="1"/>
    </row>
    <row r="49" ht="15.75" customHeight="1">
      <c r="B49" s="1"/>
    </row>
    <row r="50" ht="15.75" customHeight="1">
      <c r="B50" s="1"/>
    </row>
    <row r="51" ht="15.75" customHeight="1">
      <c r="B51" s="1"/>
    </row>
    <row r="52" ht="15.75" customHeight="1">
      <c r="B52" s="1"/>
    </row>
    <row r="53" ht="15.75" customHeight="1">
      <c r="B53" s="1"/>
    </row>
    <row r="54" ht="15.75" customHeight="1">
      <c r="B54" s="1"/>
    </row>
    <row r="55" ht="15.75" customHeight="1">
      <c r="B55" s="1"/>
    </row>
    <row r="56" ht="15.75" customHeight="1">
      <c r="B56" s="1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164">
    <mergeCell ref="J8:K8"/>
    <mergeCell ref="L8:M8"/>
    <mergeCell ref="J7:K7"/>
    <mergeCell ref="J9:K9"/>
    <mergeCell ref="J10:K10"/>
    <mergeCell ref="L10:M10"/>
    <mergeCell ref="J11:K11"/>
    <mergeCell ref="L11:M11"/>
    <mergeCell ref="L12:M12"/>
    <mergeCell ref="C7:D7"/>
    <mergeCell ref="C8:D8"/>
    <mergeCell ref="A10:A11"/>
    <mergeCell ref="C10:D10"/>
    <mergeCell ref="C11:D11"/>
    <mergeCell ref="C12:D12"/>
    <mergeCell ref="C13:D13"/>
    <mergeCell ref="A18:A19"/>
    <mergeCell ref="A20:A21"/>
    <mergeCell ref="A22:A23"/>
    <mergeCell ref="A24:A25"/>
    <mergeCell ref="A26:A27"/>
    <mergeCell ref="C20:D20"/>
    <mergeCell ref="C21:D21"/>
    <mergeCell ref="C22:D22"/>
    <mergeCell ref="C23:D23"/>
    <mergeCell ref="C24:D25"/>
    <mergeCell ref="C26:D26"/>
    <mergeCell ref="C27:D27"/>
    <mergeCell ref="C14:D14"/>
    <mergeCell ref="C15:D15"/>
    <mergeCell ref="A16:A17"/>
    <mergeCell ref="C16:D16"/>
    <mergeCell ref="C17:D17"/>
    <mergeCell ref="C18:D18"/>
    <mergeCell ref="C19:D19"/>
    <mergeCell ref="J16:K16"/>
    <mergeCell ref="L16:M16"/>
    <mergeCell ref="J12:K12"/>
    <mergeCell ref="J13:K13"/>
    <mergeCell ref="L13:M13"/>
    <mergeCell ref="J14:K14"/>
    <mergeCell ref="L14:M14"/>
    <mergeCell ref="J15:K15"/>
    <mergeCell ref="L15:M15"/>
    <mergeCell ref="F4:H4"/>
    <mergeCell ref="E5:H5"/>
    <mergeCell ref="D1:E2"/>
    <mergeCell ref="F2:H3"/>
    <mergeCell ref="I2:N3"/>
    <mergeCell ref="D3:E4"/>
    <mergeCell ref="O3:O4"/>
    <mergeCell ref="I4:N4"/>
    <mergeCell ref="L5:N5"/>
    <mergeCell ref="A5:C6"/>
    <mergeCell ref="D6:F6"/>
    <mergeCell ref="H6:J6"/>
    <mergeCell ref="E7:F7"/>
    <mergeCell ref="L7:M7"/>
    <mergeCell ref="A8:A9"/>
    <mergeCell ref="C9:D9"/>
    <mergeCell ref="L9:M9"/>
    <mergeCell ref="E12:F12"/>
    <mergeCell ref="E13:F13"/>
    <mergeCell ref="E14:F14"/>
    <mergeCell ref="E18:F18"/>
    <mergeCell ref="A12:A13"/>
    <mergeCell ref="A14:A15"/>
    <mergeCell ref="E8:F8"/>
    <mergeCell ref="H8:H9"/>
    <mergeCell ref="E9:F9"/>
    <mergeCell ref="E10:F10"/>
    <mergeCell ref="H10:H11"/>
    <mergeCell ref="E11:F11"/>
    <mergeCell ref="H12:H13"/>
    <mergeCell ref="J17:K17"/>
    <mergeCell ref="J18:K18"/>
    <mergeCell ref="K36:L36"/>
    <mergeCell ref="K37:L37"/>
    <mergeCell ref="A34:L35"/>
    <mergeCell ref="A36:B36"/>
    <mergeCell ref="C36:G36"/>
    <mergeCell ref="H36:I36"/>
    <mergeCell ref="A37:B37"/>
    <mergeCell ref="C37:G37"/>
    <mergeCell ref="H37:I37"/>
    <mergeCell ref="A38:B38"/>
    <mergeCell ref="C38:G38"/>
    <mergeCell ref="H38:I38"/>
    <mergeCell ref="K38:L38"/>
    <mergeCell ref="C39:G39"/>
    <mergeCell ref="H39:I39"/>
    <mergeCell ref="K39:L39"/>
    <mergeCell ref="A39:B39"/>
    <mergeCell ref="A40:B40"/>
    <mergeCell ref="C40:G40"/>
    <mergeCell ref="H40:I40"/>
    <mergeCell ref="A41:B41"/>
    <mergeCell ref="C41:G41"/>
    <mergeCell ref="H41:I41"/>
    <mergeCell ref="A42:B42"/>
    <mergeCell ref="C42:G42"/>
    <mergeCell ref="H42:I42"/>
    <mergeCell ref="K42:L42"/>
    <mergeCell ref="C43:G43"/>
    <mergeCell ref="H43:I43"/>
    <mergeCell ref="K43:L43"/>
    <mergeCell ref="K44:L44"/>
    <mergeCell ref="K45:L45"/>
    <mergeCell ref="K46:L46"/>
    <mergeCell ref="K47:L47"/>
    <mergeCell ref="A46:B46"/>
    <mergeCell ref="C46:G46"/>
    <mergeCell ref="H46:I46"/>
    <mergeCell ref="A47:B47"/>
    <mergeCell ref="C47:G47"/>
    <mergeCell ref="H47:I47"/>
    <mergeCell ref="A43:B43"/>
    <mergeCell ref="A44:B44"/>
    <mergeCell ref="C44:G44"/>
    <mergeCell ref="H44:I44"/>
    <mergeCell ref="A45:B45"/>
    <mergeCell ref="C45:G45"/>
    <mergeCell ref="H45:I45"/>
    <mergeCell ref="H14:H15"/>
    <mergeCell ref="E15:F15"/>
    <mergeCell ref="E16:F16"/>
    <mergeCell ref="H16:H17"/>
    <mergeCell ref="L17:M17"/>
    <mergeCell ref="H18:H19"/>
    <mergeCell ref="L18:M18"/>
    <mergeCell ref="J22:K22"/>
    <mergeCell ref="J23:K23"/>
    <mergeCell ref="J24:K24"/>
    <mergeCell ref="J25:K25"/>
    <mergeCell ref="J26:K26"/>
    <mergeCell ref="J27:K27"/>
    <mergeCell ref="E17:F17"/>
    <mergeCell ref="E19:F19"/>
    <mergeCell ref="E20:F20"/>
    <mergeCell ref="H20:H21"/>
    <mergeCell ref="E21:F21"/>
    <mergeCell ref="E22:F22"/>
    <mergeCell ref="H22:H23"/>
    <mergeCell ref="L23:M23"/>
    <mergeCell ref="L24:M24"/>
    <mergeCell ref="L25:M25"/>
    <mergeCell ref="L26:M26"/>
    <mergeCell ref="L27:M27"/>
    <mergeCell ref="J19:K19"/>
    <mergeCell ref="L19:M19"/>
    <mergeCell ref="J20:K20"/>
    <mergeCell ref="L20:M20"/>
    <mergeCell ref="J21:K21"/>
    <mergeCell ref="L21:M21"/>
    <mergeCell ref="L22:M22"/>
    <mergeCell ref="E23:F23"/>
    <mergeCell ref="E24:F25"/>
    <mergeCell ref="G24:G25"/>
    <mergeCell ref="H24:H25"/>
    <mergeCell ref="E26:F26"/>
    <mergeCell ref="H26:H27"/>
    <mergeCell ref="E27:F27"/>
    <mergeCell ref="K40:L40"/>
    <mergeCell ref="K41:L41"/>
  </mergeCells>
  <printOptions/>
  <pageMargins bottom="0.75" footer="0.0" header="0.0" left="0.7" right="0.7" top="0.75"/>
  <pageSetup fitToHeight="0" paperSize="9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workbookViewId="0"/>
  </sheetViews>
  <sheetFormatPr customHeight="1" defaultColWidth="14.43" defaultRowHeight="15.0"/>
  <cols>
    <col customWidth="1" min="1" max="1" width="10.14"/>
    <col customWidth="1" min="2" max="7" width="9.14"/>
    <col customWidth="1" min="8" max="8" width="10.14"/>
    <col customWidth="1" min="9" max="26" width="9.14"/>
  </cols>
  <sheetData>
    <row r="1" ht="33.75" customHeight="1">
      <c r="B1" s="1"/>
      <c r="D1" s="753" t="str">
        <f>VLOOKUP(I2,Register!B:D,3,FALSE)</f>
        <v>OT153-W18B35 USK</v>
      </c>
      <c r="E1" s="96"/>
    </row>
    <row r="2" ht="15.0" customHeight="1">
      <c r="A2" s="2"/>
      <c r="B2" s="3"/>
      <c r="C2" s="2"/>
      <c r="D2" s="97"/>
      <c r="E2" s="98"/>
      <c r="F2" s="6" t="s">
        <v>0</v>
      </c>
      <c r="G2" s="7"/>
      <c r="H2" s="7"/>
      <c r="I2" s="8" t="s">
        <v>3193</v>
      </c>
      <c r="J2" s="7"/>
      <c r="K2" s="7"/>
      <c r="L2" s="7"/>
      <c r="M2" s="7"/>
      <c r="N2" s="9"/>
    </row>
    <row r="3">
      <c r="A3" s="2"/>
      <c r="B3" s="3"/>
      <c r="C3" s="2"/>
      <c r="D3" s="10" t="str">
        <f>VLOOKUP(D6,'Tech. sheet (2)'!$A:$D,4,0)</f>
        <v>UA0003806</v>
      </c>
      <c r="E3" s="9"/>
      <c r="F3" s="11"/>
      <c r="I3" s="12"/>
      <c r="J3" s="12"/>
      <c r="K3" s="12"/>
      <c r="L3" s="12"/>
      <c r="M3" s="12"/>
      <c r="N3" s="13"/>
      <c r="O3" s="643" t="s">
        <v>3386</v>
      </c>
    </row>
    <row r="4">
      <c r="A4" s="14" t="s">
        <v>2</v>
      </c>
      <c r="B4" s="15" t="s">
        <v>2</v>
      </c>
      <c r="C4" s="16" t="s">
        <v>2</v>
      </c>
      <c r="D4" s="17"/>
      <c r="E4" s="13"/>
      <c r="F4" s="18" t="str">
        <f>VLOOKUP(E5,'Tech. sheet (2)'!$R:$S,2,0)</f>
        <v>UA0003804</v>
      </c>
      <c r="G4" s="19"/>
      <c r="H4" s="741"/>
      <c r="I4" s="754"/>
      <c r="J4" s="289"/>
      <c r="K4" s="289"/>
      <c r="L4" s="289"/>
      <c r="M4" s="289"/>
      <c r="N4" s="415"/>
      <c r="O4" s="84"/>
    </row>
    <row r="5" ht="15.0" customHeight="1">
      <c r="A5" s="22" t="s">
        <v>3</v>
      </c>
      <c r="B5" s="7"/>
      <c r="C5" s="9"/>
      <c r="D5" s="23" t="s">
        <v>4</v>
      </c>
      <c r="E5" s="24" t="str">
        <f>VLOOKUP(D1,'Tech. sheet (2)'!A:S,18,FALSE)</f>
        <v>L-950-876-270TH435F5628-USK-W18B35</v>
      </c>
      <c r="F5" s="25"/>
      <c r="G5" s="25"/>
      <c r="H5" s="26"/>
      <c r="I5" s="755" t="s">
        <v>5</v>
      </c>
      <c r="J5" s="756">
        <v>5230.0</v>
      </c>
      <c r="K5" s="757" t="s">
        <v>6</v>
      </c>
      <c r="L5" s="719">
        <f>J5*30</f>
        <v>156900</v>
      </c>
      <c r="M5" s="276"/>
      <c r="N5" s="5"/>
      <c r="O5" s="653">
        <f>(L5/12800)/2</f>
        <v>6.12890625</v>
      </c>
    </row>
    <row r="6" ht="36.75" customHeight="1">
      <c r="A6" s="30"/>
      <c r="B6" s="31"/>
      <c r="C6" s="32"/>
      <c r="D6" s="33" t="str">
        <f>VLOOKUP(I2,Register!B:D,3,FALSE)</f>
        <v>OT153-W18B35 USK</v>
      </c>
      <c r="F6" s="34"/>
      <c r="G6" s="35" t="s">
        <v>7</v>
      </c>
      <c r="H6" s="36">
        <f>E24</f>
        <v>154400</v>
      </c>
      <c r="I6" s="19"/>
      <c r="J6" s="37"/>
      <c r="K6" s="758" t="s">
        <v>8</v>
      </c>
      <c r="L6" s="759">
        <f>G24-N6</f>
        <v>2500</v>
      </c>
      <c r="M6" s="760" t="s">
        <v>9</v>
      </c>
      <c r="N6" s="760"/>
    </row>
    <row r="7" ht="15.0" customHeight="1">
      <c r="A7" s="41" t="s">
        <v>10</v>
      </c>
      <c r="B7" s="42" t="s">
        <v>11</v>
      </c>
      <c r="C7" s="43" t="s">
        <v>12</v>
      </c>
      <c r="D7" s="44"/>
      <c r="E7" s="45" t="s">
        <v>13</v>
      </c>
      <c r="F7" s="46"/>
      <c r="G7" s="761" t="s">
        <v>3417</v>
      </c>
      <c r="H7" s="761" t="s">
        <v>3418</v>
      </c>
      <c r="I7" s="42" t="s">
        <v>11</v>
      </c>
      <c r="J7" s="43" t="s">
        <v>12</v>
      </c>
      <c r="K7" s="44"/>
      <c r="L7" s="45" t="s">
        <v>13</v>
      </c>
      <c r="M7" s="46"/>
      <c r="N7" s="47" t="s">
        <v>14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48">
        <v>45589.0</v>
      </c>
      <c r="B8" s="3">
        <v>1.0</v>
      </c>
      <c r="C8" s="698">
        <v>2686.0</v>
      </c>
      <c r="D8" s="80"/>
      <c r="E8" s="762">
        <v>79200.0</v>
      </c>
      <c r="G8" s="673">
        <f t="shared" ref="G8:G24" si="1">(C8*30)-E8</f>
        <v>1380</v>
      </c>
      <c r="H8" s="673"/>
      <c r="I8" s="2">
        <v>1.0</v>
      </c>
      <c r="J8" s="71"/>
      <c r="K8" s="72"/>
      <c r="L8" s="51"/>
      <c r="M8" s="52"/>
      <c r="N8" s="673">
        <f t="shared" ref="N8:N23" si="2">(J8*30)-L8</f>
        <v>0</v>
      </c>
    </row>
    <row r="9">
      <c r="A9" s="59"/>
      <c r="B9" s="60">
        <v>2.0</v>
      </c>
      <c r="C9" s="61">
        <v>1183.0</v>
      </c>
      <c r="D9" s="62"/>
      <c r="E9" s="63">
        <v>34400.0</v>
      </c>
      <c r="F9" s="64"/>
      <c r="G9" s="702">
        <f t="shared" si="1"/>
        <v>1090</v>
      </c>
      <c r="H9" s="702"/>
      <c r="I9" s="67">
        <v>2.0</v>
      </c>
      <c r="J9" s="61"/>
      <c r="K9" s="62"/>
      <c r="L9" s="63"/>
      <c r="M9" s="64"/>
      <c r="N9" s="702">
        <f t="shared" si="2"/>
        <v>0</v>
      </c>
    </row>
    <row r="10" ht="14.25" customHeight="1">
      <c r="A10" s="48"/>
      <c r="B10" s="3">
        <v>1.0</v>
      </c>
      <c r="C10" s="71">
        <v>1361.0</v>
      </c>
      <c r="D10" s="72"/>
      <c r="E10" s="51">
        <v>40800.0</v>
      </c>
      <c r="F10" s="52"/>
      <c r="G10" s="676">
        <f t="shared" si="1"/>
        <v>30</v>
      </c>
      <c r="H10" s="676"/>
      <c r="I10" s="2">
        <v>1.0</v>
      </c>
      <c r="J10" s="71"/>
      <c r="K10" s="72"/>
      <c r="L10" s="51"/>
      <c r="M10" s="52"/>
      <c r="N10" s="673">
        <f t="shared" si="2"/>
        <v>0</v>
      </c>
    </row>
    <row r="11" ht="14.25" customHeight="1">
      <c r="A11" s="59"/>
      <c r="B11" s="60">
        <v>2.0</v>
      </c>
      <c r="C11" s="61"/>
      <c r="D11" s="62"/>
      <c r="E11" s="63"/>
      <c r="F11" s="64"/>
      <c r="G11" s="677">
        <f t="shared" si="1"/>
        <v>0</v>
      </c>
      <c r="H11" s="677"/>
      <c r="I11" s="67">
        <v>2.0</v>
      </c>
      <c r="J11" s="61"/>
      <c r="K11" s="62"/>
      <c r="L11" s="63"/>
      <c r="M11" s="64"/>
      <c r="N11" s="702">
        <f t="shared" si="2"/>
        <v>0</v>
      </c>
    </row>
    <row r="12" ht="14.25" customHeight="1">
      <c r="A12" s="48"/>
      <c r="B12" s="3">
        <v>1.0</v>
      </c>
      <c r="C12" s="49"/>
      <c r="D12" s="50"/>
      <c r="E12" s="51"/>
      <c r="F12" s="52"/>
      <c r="G12" s="53">
        <f t="shared" si="1"/>
        <v>0</v>
      </c>
      <c r="H12" s="53"/>
      <c r="I12" s="2">
        <v>1.0</v>
      </c>
      <c r="J12" s="71"/>
      <c r="K12" s="72"/>
      <c r="L12" s="51"/>
      <c r="M12" s="52"/>
      <c r="N12" s="673">
        <f t="shared" si="2"/>
        <v>0</v>
      </c>
    </row>
    <row r="13" ht="14.25" customHeight="1">
      <c r="A13" s="59"/>
      <c r="B13" s="60">
        <v>2.0</v>
      </c>
      <c r="C13" s="61"/>
      <c r="D13" s="62"/>
      <c r="E13" s="63"/>
      <c r="F13" s="64"/>
      <c r="G13" s="702">
        <f t="shared" si="1"/>
        <v>0</v>
      </c>
      <c r="H13" s="702"/>
      <c r="I13" s="67">
        <v>2.0</v>
      </c>
      <c r="J13" s="61"/>
      <c r="K13" s="62"/>
      <c r="L13" s="63"/>
      <c r="M13" s="64"/>
      <c r="N13" s="702">
        <f t="shared" si="2"/>
        <v>0</v>
      </c>
    </row>
    <row r="14" ht="14.25" customHeight="1">
      <c r="A14" s="48"/>
      <c r="B14" s="3">
        <v>1.0</v>
      </c>
      <c r="C14" s="71"/>
      <c r="D14" s="72"/>
      <c r="E14" s="51"/>
      <c r="F14" s="52"/>
      <c r="G14" s="673">
        <f t="shared" si="1"/>
        <v>0</v>
      </c>
      <c r="H14" s="673"/>
      <c r="I14" s="2">
        <v>1.0</v>
      </c>
      <c r="J14" s="71"/>
      <c r="K14" s="72"/>
      <c r="L14" s="51"/>
      <c r="M14" s="52"/>
      <c r="N14" s="673">
        <f t="shared" si="2"/>
        <v>0</v>
      </c>
    </row>
    <row r="15" ht="14.25" customHeight="1">
      <c r="A15" s="59"/>
      <c r="B15" s="60">
        <v>2.0</v>
      </c>
      <c r="C15" s="61"/>
      <c r="D15" s="62"/>
      <c r="E15" s="63"/>
      <c r="F15" s="64"/>
      <c r="G15" s="702">
        <f t="shared" si="1"/>
        <v>0</v>
      </c>
      <c r="H15" s="702"/>
      <c r="I15" s="67">
        <v>2.0</v>
      </c>
      <c r="J15" s="61"/>
      <c r="K15" s="62"/>
      <c r="L15" s="63"/>
      <c r="M15" s="64"/>
      <c r="N15" s="702">
        <f t="shared" si="2"/>
        <v>0</v>
      </c>
    </row>
    <row r="16">
      <c r="A16" s="48"/>
      <c r="B16" s="3">
        <v>1.0</v>
      </c>
      <c r="C16" s="71"/>
      <c r="D16" s="72"/>
      <c r="E16" s="74"/>
      <c r="F16" s="75"/>
      <c r="G16" s="673">
        <f t="shared" si="1"/>
        <v>0</v>
      </c>
      <c r="H16" s="673"/>
      <c r="I16" s="2">
        <v>1.0</v>
      </c>
      <c r="J16" s="71"/>
      <c r="K16" s="72"/>
      <c r="L16" s="51"/>
      <c r="M16" s="52"/>
      <c r="N16" s="673">
        <f t="shared" si="2"/>
        <v>0</v>
      </c>
    </row>
    <row r="17">
      <c r="A17" s="59"/>
      <c r="B17" s="60">
        <v>2.0</v>
      </c>
      <c r="C17" s="61"/>
      <c r="D17" s="62"/>
      <c r="E17" s="63"/>
      <c r="F17" s="64"/>
      <c r="G17" s="702">
        <f t="shared" si="1"/>
        <v>0</v>
      </c>
      <c r="H17" s="702"/>
      <c r="I17" s="67">
        <v>2.0</v>
      </c>
      <c r="J17" s="61"/>
      <c r="K17" s="62"/>
      <c r="L17" s="63"/>
      <c r="M17" s="64"/>
      <c r="N17" s="702">
        <f t="shared" si="2"/>
        <v>0</v>
      </c>
    </row>
    <row r="18">
      <c r="A18" s="48"/>
      <c r="B18" s="3">
        <v>1.0</v>
      </c>
      <c r="C18" s="71"/>
      <c r="D18" s="72"/>
      <c r="E18" s="74"/>
      <c r="F18" s="75"/>
      <c r="G18" s="673">
        <f t="shared" si="1"/>
        <v>0</v>
      </c>
      <c r="H18" s="673"/>
      <c r="I18" s="2">
        <v>1.0</v>
      </c>
      <c r="J18" s="71"/>
      <c r="K18" s="72"/>
      <c r="L18" s="51"/>
      <c r="M18" s="52"/>
      <c r="N18" s="673">
        <f t="shared" si="2"/>
        <v>0</v>
      </c>
    </row>
    <row r="19">
      <c r="A19" s="59"/>
      <c r="B19" s="60">
        <v>2.0</v>
      </c>
      <c r="C19" s="61"/>
      <c r="D19" s="62"/>
      <c r="E19" s="63"/>
      <c r="F19" s="64"/>
      <c r="G19" s="702">
        <f t="shared" si="1"/>
        <v>0</v>
      </c>
      <c r="H19" s="702"/>
      <c r="I19" s="67">
        <v>2.0</v>
      </c>
      <c r="J19" s="61"/>
      <c r="K19" s="62"/>
      <c r="L19" s="63"/>
      <c r="M19" s="64"/>
      <c r="N19" s="702">
        <f t="shared" si="2"/>
        <v>0</v>
      </c>
    </row>
    <row r="20">
      <c r="A20" s="48"/>
      <c r="B20" s="3">
        <v>1.0</v>
      </c>
      <c r="C20" s="71"/>
      <c r="D20" s="72"/>
      <c r="E20" s="74"/>
      <c r="F20" s="75"/>
      <c r="G20" s="673">
        <f t="shared" si="1"/>
        <v>0</v>
      </c>
      <c r="H20" s="673"/>
      <c r="I20" s="2">
        <v>1.0</v>
      </c>
      <c r="J20" s="71"/>
      <c r="K20" s="72"/>
      <c r="L20" s="51"/>
      <c r="M20" s="52"/>
      <c r="N20" s="673">
        <f t="shared" si="2"/>
        <v>0</v>
      </c>
    </row>
    <row r="21" ht="15.75" customHeight="1">
      <c r="A21" s="59"/>
      <c r="B21" s="60">
        <v>2.0</v>
      </c>
      <c r="C21" s="61"/>
      <c r="D21" s="62"/>
      <c r="E21" s="63"/>
      <c r="F21" s="64"/>
      <c r="G21" s="702">
        <f t="shared" si="1"/>
        <v>0</v>
      </c>
      <c r="H21" s="702"/>
      <c r="I21" s="67">
        <v>2.0</v>
      </c>
      <c r="J21" s="61"/>
      <c r="K21" s="62"/>
      <c r="L21" s="63"/>
      <c r="M21" s="64"/>
      <c r="N21" s="702">
        <f t="shared" si="2"/>
        <v>0</v>
      </c>
    </row>
    <row r="22" ht="15.75" customHeight="1">
      <c r="A22" s="48"/>
      <c r="B22" s="3">
        <v>1.0</v>
      </c>
      <c r="C22" s="71"/>
      <c r="D22" s="72"/>
      <c r="E22" s="74"/>
      <c r="F22" s="75"/>
      <c r="G22" s="673">
        <f t="shared" si="1"/>
        <v>0</v>
      </c>
      <c r="H22" s="673"/>
      <c r="I22" s="2">
        <v>1.0</v>
      </c>
      <c r="J22" s="71"/>
      <c r="K22" s="72"/>
      <c r="L22" s="51"/>
      <c r="M22" s="52"/>
      <c r="N22" s="673">
        <f t="shared" si="2"/>
        <v>0</v>
      </c>
    </row>
    <row r="23" ht="15.75" customHeight="1">
      <c r="A23" s="59"/>
      <c r="B23" s="60">
        <v>2.0</v>
      </c>
      <c r="C23" s="76"/>
      <c r="D23" s="62"/>
      <c r="E23" s="77"/>
      <c r="F23" s="64"/>
      <c r="G23" s="702">
        <f t="shared" si="1"/>
        <v>0</v>
      </c>
      <c r="H23" s="702"/>
      <c r="I23" s="67">
        <v>2.0</v>
      </c>
      <c r="J23" s="61"/>
      <c r="K23" s="62"/>
      <c r="L23" s="63"/>
      <c r="M23" s="64"/>
      <c r="N23" s="702">
        <f t="shared" si="2"/>
        <v>0</v>
      </c>
    </row>
    <row r="24" ht="15.0" customHeight="1">
      <c r="A24" s="78" t="s">
        <v>15</v>
      </c>
      <c r="B24" s="3" t="s">
        <v>2</v>
      </c>
      <c r="C24" s="79">
        <f>SUM(C8:C23)</f>
        <v>5230</v>
      </c>
      <c r="D24" s="80"/>
      <c r="E24" s="79">
        <f>SUM(E8:E23)</f>
        <v>154400</v>
      </c>
      <c r="F24" s="9"/>
      <c r="G24" s="81">
        <f t="shared" si="1"/>
        <v>2500</v>
      </c>
      <c r="H24" s="82">
        <f>J5-C24-C26</f>
        <v>0</v>
      </c>
      <c r="I24" s="2" t="s">
        <v>2</v>
      </c>
      <c r="J24" s="55"/>
      <c r="K24" s="56"/>
      <c r="L24" s="73"/>
      <c r="M24" s="72"/>
      <c r="N24" s="58" t="s">
        <v>2</v>
      </c>
    </row>
    <row r="25" ht="15.0" customHeight="1">
      <c r="A25" s="59"/>
      <c r="B25" s="60" t="s">
        <v>2</v>
      </c>
      <c r="C25" s="83"/>
      <c r="D25" s="66"/>
      <c r="E25" s="83"/>
      <c r="F25" s="13"/>
      <c r="G25" s="84"/>
      <c r="H25" s="85"/>
      <c r="I25" s="67" t="s">
        <v>2</v>
      </c>
      <c r="J25" s="68" t="s">
        <v>2</v>
      </c>
      <c r="K25" s="62"/>
      <c r="L25" s="69" t="s">
        <v>2</v>
      </c>
      <c r="M25" s="64"/>
      <c r="N25" s="70" t="s">
        <v>2</v>
      </c>
    </row>
    <row r="26" ht="15.75" customHeight="1">
      <c r="A26" s="713" t="s">
        <v>16</v>
      </c>
      <c r="B26" s="714" t="s">
        <v>17</v>
      </c>
      <c r="C26" s="763"/>
      <c r="D26" s="72"/>
      <c r="E26" s="764"/>
      <c r="F26" s="75"/>
      <c r="G26" s="91" t="s">
        <v>2</v>
      </c>
      <c r="H26" s="765"/>
      <c r="I26" s="2"/>
      <c r="J26" s="766"/>
      <c r="K26" s="56"/>
      <c r="L26" s="73" t="s">
        <v>2</v>
      </c>
      <c r="M26" s="72"/>
      <c r="N26" s="58" t="s">
        <v>2</v>
      </c>
    </row>
    <row r="27" ht="15.75" customHeight="1">
      <c r="A27" s="59"/>
      <c r="B27" s="60" t="s">
        <v>2</v>
      </c>
      <c r="C27" s="68" t="s">
        <v>2</v>
      </c>
      <c r="D27" s="62"/>
      <c r="E27" s="69" t="s">
        <v>2</v>
      </c>
      <c r="F27" s="64"/>
      <c r="G27" s="92" t="s">
        <v>2</v>
      </c>
      <c r="H27" s="66"/>
      <c r="I27" s="67" t="s">
        <v>2</v>
      </c>
      <c r="J27" s="68" t="s">
        <v>2</v>
      </c>
      <c r="K27" s="62"/>
      <c r="L27" s="69" t="s">
        <v>2</v>
      </c>
      <c r="M27" s="64"/>
      <c r="N27" s="70" t="s">
        <v>2</v>
      </c>
    </row>
    <row r="28" ht="15.75" customHeight="1">
      <c r="A28" s="14" t="s">
        <v>2</v>
      </c>
      <c r="B28" s="93" t="s">
        <v>2</v>
      </c>
      <c r="C28" s="14" t="s">
        <v>2</v>
      </c>
      <c r="D28" s="14" t="s">
        <v>2</v>
      </c>
      <c r="E28" s="14" t="s">
        <v>2</v>
      </c>
      <c r="F28" s="14" t="s">
        <v>2</v>
      </c>
      <c r="G28" s="14" t="s">
        <v>2</v>
      </c>
      <c r="H28" s="14" t="s">
        <v>2</v>
      </c>
      <c r="I28" s="14" t="s">
        <v>2</v>
      </c>
      <c r="J28" s="14" t="s">
        <v>2</v>
      </c>
      <c r="K28" s="14" t="s">
        <v>2</v>
      </c>
      <c r="L28" s="14" t="s">
        <v>2</v>
      </c>
      <c r="M28" s="14" t="s">
        <v>2</v>
      </c>
      <c r="N28" s="14" t="s">
        <v>2</v>
      </c>
    </row>
    <row r="29" ht="15.75" customHeight="1">
      <c r="A29" s="767" t="s">
        <v>3419</v>
      </c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741"/>
      <c r="M29" s="14"/>
      <c r="N29" s="14"/>
    </row>
    <row r="30" ht="15.75" customHeight="1">
      <c r="A30" s="767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741"/>
    </row>
    <row r="31" ht="15.75" customHeight="1">
      <c r="A31" s="99" t="s">
        <v>19</v>
      </c>
      <c r="B31" s="72"/>
      <c r="C31" s="100" t="s">
        <v>20</v>
      </c>
      <c r="D31" s="75"/>
      <c r="E31" s="75"/>
      <c r="F31" s="75"/>
      <c r="G31" s="72"/>
      <c r="H31" s="100" t="s">
        <v>21</v>
      </c>
      <c r="I31" s="72"/>
      <c r="J31" s="101" t="s">
        <v>22</v>
      </c>
      <c r="K31" s="100" t="s">
        <v>23</v>
      </c>
      <c r="L31" s="102"/>
    </row>
    <row r="32" ht="15.75" customHeight="1">
      <c r="A32" s="768" t="s">
        <v>24</v>
      </c>
      <c r="B32" s="104"/>
      <c r="C32" s="769" t="s">
        <v>25</v>
      </c>
      <c r="D32" s="106"/>
      <c r="E32" s="106"/>
      <c r="F32" s="106"/>
      <c r="G32" s="104"/>
      <c r="H32" s="107">
        <v>0.078</v>
      </c>
      <c r="I32" s="104"/>
      <c r="J32" s="108" t="s">
        <v>26</v>
      </c>
      <c r="K32" s="109">
        <f>(L5*H32)/1000</f>
        <v>12.2382</v>
      </c>
      <c r="L32" s="110"/>
    </row>
    <row r="33" ht="15.75" customHeight="1">
      <c r="A33" s="768" t="s">
        <v>27</v>
      </c>
      <c r="B33" s="104"/>
      <c r="C33" s="769" t="s">
        <v>28</v>
      </c>
      <c r="D33" s="106"/>
      <c r="E33" s="106"/>
      <c r="F33" s="106"/>
      <c r="G33" s="104"/>
      <c r="H33" s="107">
        <v>0.078</v>
      </c>
      <c r="I33" s="104"/>
      <c r="J33" s="108" t="s">
        <v>26</v>
      </c>
      <c r="K33" s="109">
        <f>(L5*H33)/1000</f>
        <v>12.2382</v>
      </c>
      <c r="L33" s="110"/>
    </row>
    <row r="34" ht="15.75" customHeight="1">
      <c r="A34" s="103" t="s">
        <v>3402</v>
      </c>
      <c r="B34" s="104"/>
      <c r="C34" s="105" t="s">
        <v>3403</v>
      </c>
      <c r="D34" s="106"/>
      <c r="E34" s="106"/>
      <c r="F34" s="106"/>
      <c r="G34" s="104"/>
      <c r="H34" s="107">
        <v>0.078</v>
      </c>
      <c r="I34" s="104"/>
      <c r="J34" s="108" t="s">
        <v>26</v>
      </c>
      <c r="K34" s="109">
        <f>(L5*H34)/1000</f>
        <v>12.2382</v>
      </c>
      <c r="L34" s="110"/>
    </row>
    <row r="35" ht="15.75" customHeight="1">
      <c r="A35" s="103" t="s">
        <v>3391</v>
      </c>
      <c r="B35" s="104"/>
      <c r="C35" s="105" t="s">
        <v>3392</v>
      </c>
      <c r="D35" s="106"/>
      <c r="E35" s="106"/>
      <c r="F35" s="106"/>
      <c r="G35" s="104"/>
      <c r="H35" s="107">
        <v>0.077</v>
      </c>
      <c r="I35" s="104"/>
      <c r="J35" s="108" t="s">
        <v>38</v>
      </c>
      <c r="K35" s="112">
        <f>(L5*H35)/1000</f>
        <v>12.0813</v>
      </c>
      <c r="L35" s="110"/>
    </row>
    <row r="36" ht="15.75" customHeight="1">
      <c r="A36" s="103" t="s">
        <v>3404</v>
      </c>
      <c r="B36" s="104"/>
      <c r="C36" s="105" t="s">
        <v>3405</v>
      </c>
      <c r="D36" s="106"/>
      <c r="E36" s="106"/>
      <c r="F36" s="106"/>
      <c r="G36" s="104"/>
      <c r="H36" s="107">
        <v>0.172</v>
      </c>
      <c r="I36" s="104"/>
      <c r="J36" s="108" t="s">
        <v>38</v>
      </c>
      <c r="K36" s="112">
        <f>(L5*H36)/1000</f>
        <v>26.9868</v>
      </c>
      <c r="L36" s="110"/>
    </row>
    <row r="37" ht="15.75" customHeight="1">
      <c r="A37" s="103" t="s">
        <v>36</v>
      </c>
      <c r="B37" s="104"/>
      <c r="C37" s="105" t="s">
        <v>37</v>
      </c>
      <c r="D37" s="106"/>
      <c r="E37" s="106"/>
      <c r="F37" s="106"/>
      <c r="G37" s="104"/>
      <c r="H37" s="107">
        <v>0.047</v>
      </c>
      <c r="I37" s="104"/>
      <c r="J37" s="108" t="s">
        <v>3395</v>
      </c>
      <c r="K37" s="112">
        <f>(L5*H37)/1000</f>
        <v>7.3743</v>
      </c>
      <c r="L37" s="110"/>
    </row>
    <row r="38" ht="15.75" customHeight="1">
      <c r="A38" s="103" t="s">
        <v>39</v>
      </c>
      <c r="B38" s="104"/>
      <c r="C38" s="105" t="s">
        <v>40</v>
      </c>
      <c r="D38" s="106"/>
      <c r="E38" s="106"/>
      <c r="F38" s="106"/>
      <c r="G38" s="104"/>
      <c r="H38" s="107">
        <v>1.28</v>
      </c>
      <c r="I38" s="104"/>
      <c r="J38" s="108" t="s">
        <v>38</v>
      </c>
      <c r="K38" s="112">
        <f>(L5*H38)/1000</f>
        <v>200.832</v>
      </c>
      <c r="L38" s="110"/>
    </row>
    <row r="39" ht="15.75" customHeight="1">
      <c r="A39" s="103" t="s">
        <v>41</v>
      </c>
      <c r="B39" s="104"/>
      <c r="C39" s="105" t="s">
        <v>42</v>
      </c>
      <c r="D39" s="106"/>
      <c r="E39" s="106"/>
      <c r="F39" s="106"/>
      <c r="G39" s="104"/>
      <c r="H39" s="107">
        <v>0.156</v>
      </c>
      <c r="I39" s="104"/>
      <c r="J39" s="108" t="s">
        <v>26</v>
      </c>
      <c r="K39" s="109">
        <f>(L5*H39)/1000</f>
        <v>24.4764</v>
      </c>
      <c r="L39" s="110"/>
    </row>
    <row r="40" ht="15.75" customHeight="1">
      <c r="A40" s="103" t="s">
        <v>3396</v>
      </c>
      <c r="B40" s="104"/>
      <c r="C40" s="105" t="s">
        <v>3397</v>
      </c>
      <c r="D40" s="106"/>
      <c r="E40" s="106"/>
      <c r="F40" s="106"/>
      <c r="G40" s="104"/>
      <c r="H40" s="107">
        <v>0.825</v>
      </c>
      <c r="I40" s="104"/>
      <c r="J40" s="108" t="s">
        <v>3395</v>
      </c>
      <c r="K40" s="112">
        <f>(L5*H40)/1000</f>
        <v>129.4425</v>
      </c>
      <c r="L40" s="110"/>
    </row>
    <row r="41" ht="15.75" customHeight="1">
      <c r="A41" s="113" t="s">
        <v>3398</v>
      </c>
      <c r="B41" s="62"/>
      <c r="C41" s="114" t="s">
        <v>3399</v>
      </c>
      <c r="D41" s="115"/>
      <c r="E41" s="115"/>
      <c r="F41" s="115"/>
      <c r="G41" s="62"/>
      <c r="H41" s="116">
        <v>0.825</v>
      </c>
      <c r="I41" s="62"/>
      <c r="J41" s="117" t="s">
        <v>3395</v>
      </c>
      <c r="K41" s="687">
        <f>(L5*H41)/1000</f>
        <v>129.4425</v>
      </c>
      <c r="L41" s="119"/>
    </row>
    <row r="42" ht="15.75" customHeight="1">
      <c r="A42" s="113" t="s">
        <v>43</v>
      </c>
      <c r="B42" s="62"/>
      <c r="C42" s="114" t="s">
        <v>44</v>
      </c>
      <c r="D42" s="115"/>
      <c r="E42" s="115"/>
      <c r="F42" s="115"/>
      <c r="G42" s="62"/>
      <c r="H42" s="116">
        <v>0.328</v>
      </c>
      <c r="I42" s="62"/>
      <c r="J42" s="117" t="s">
        <v>38</v>
      </c>
      <c r="K42" s="687">
        <f>(L5*H42)/1000</f>
        <v>51.4632</v>
      </c>
      <c r="L42" s="119"/>
    </row>
    <row r="43" ht="15.75" customHeight="1">
      <c r="A43" s="94" t="s">
        <v>3420</v>
      </c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6"/>
    </row>
    <row r="44" ht="15.75" customHeight="1">
      <c r="A44" s="708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291"/>
    </row>
    <row r="45" ht="15.75" customHeight="1">
      <c r="A45" s="99" t="s">
        <v>19</v>
      </c>
      <c r="B45" s="72"/>
      <c r="C45" s="100" t="s">
        <v>20</v>
      </c>
      <c r="D45" s="75"/>
      <c r="E45" s="75"/>
      <c r="F45" s="75"/>
      <c r="G45" s="72"/>
      <c r="H45" s="100" t="s">
        <v>21</v>
      </c>
      <c r="I45" s="72"/>
      <c r="J45" s="101" t="s">
        <v>22</v>
      </c>
      <c r="K45" s="100" t="s">
        <v>23</v>
      </c>
      <c r="L45" s="102"/>
    </row>
    <row r="46" ht="15.75" customHeight="1">
      <c r="A46" s="768" t="s">
        <v>3421</v>
      </c>
      <c r="B46" s="104"/>
      <c r="C46" s="769" t="s">
        <v>3422</v>
      </c>
      <c r="D46" s="106"/>
      <c r="E46" s="106"/>
      <c r="F46" s="106"/>
      <c r="G46" s="104"/>
      <c r="H46" s="107">
        <v>0.069</v>
      </c>
      <c r="I46" s="104"/>
      <c r="J46" s="108" t="s">
        <v>26</v>
      </c>
      <c r="K46" s="109">
        <f>(L5*H46)/1000</f>
        <v>10.8261</v>
      </c>
      <c r="L46" s="110"/>
    </row>
    <row r="47" ht="15.75" customHeight="1">
      <c r="A47" s="768" t="s">
        <v>3389</v>
      </c>
      <c r="B47" s="104"/>
      <c r="C47" s="769" t="s">
        <v>3390</v>
      </c>
      <c r="D47" s="106"/>
      <c r="E47" s="106"/>
      <c r="F47" s="106"/>
      <c r="G47" s="104"/>
      <c r="H47" s="107">
        <v>0.069</v>
      </c>
      <c r="I47" s="104"/>
      <c r="J47" s="108" t="s">
        <v>26</v>
      </c>
      <c r="K47" s="109">
        <f>(L5*H47)/1000</f>
        <v>10.8261</v>
      </c>
      <c r="L47" s="110"/>
    </row>
    <row r="48" ht="15.75" customHeight="1">
      <c r="A48" s="103" t="s">
        <v>3402</v>
      </c>
      <c r="B48" s="104"/>
      <c r="C48" s="105" t="s">
        <v>3403</v>
      </c>
      <c r="D48" s="106"/>
      <c r="E48" s="106"/>
      <c r="F48" s="106"/>
      <c r="G48" s="104"/>
      <c r="H48" s="107">
        <v>0.139</v>
      </c>
      <c r="I48" s="104"/>
      <c r="J48" s="108" t="s">
        <v>26</v>
      </c>
      <c r="K48" s="109">
        <f>(L5*H48)/1000</f>
        <v>21.8091</v>
      </c>
      <c r="L48" s="110"/>
    </row>
    <row r="49" ht="15.75" customHeight="1">
      <c r="A49" s="103" t="s">
        <v>3391</v>
      </c>
      <c r="B49" s="104"/>
      <c r="C49" s="105" t="s">
        <v>3392</v>
      </c>
      <c r="D49" s="106"/>
      <c r="E49" s="106"/>
      <c r="F49" s="106"/>
      <c r="G49" s="104"/>
      <c r="H49" s="107">
        <v>0.05</v>
      </c>
      <c r="I49" s="104"/>
      <c r="J49" s="108" t="s">
        <v>38</v>
      </c>
      <c r="K49" s="112">
        <f>(L5*H49)/1000</f>
        <v>7.845</v>
      </c>
      <c r="L49" s="110"/>
    </row>
    <row r="50" ht="15.75" customHeight="1">
      <c r="A50" s="103" t="s">
        <v>3404</v>
      </c>
      <c r="B50" s="104"/>
      <c r="C50" s="105" t="s">
        <v>3405</v>
      </c>
      <c r="D50" s="106"/>
      <c r="E50" s="106"/>
      <c r="F50" s="106"/>
      <c r="G50" s="104"/>
      <c r="H50" s="107">
        <v>0.173</v>
      </c>
      <c r="I50" s="104"/>
      <c r="J50" s="108" t="s">
        <v>38</v>
      </c>
      <c r="K50" s="112">
        <f>(L5*H50)/1000</f>
        <v>27.1437</v>
      </c>
      <c r="L50" s="110"/>
    </row>
    <row r="51" ht="15.75" customHeight="1">
      <c r="A51" s="103" t="s">
        <v>36</v>
      </c>
      <c r="B51" s="104"/>
      <c r="C51" s="105" t="s">
        <v>37</v>
      </c>
      <c r="D51" s="106"/>
      <c r="E51" s="106"/>
      <c r="F51" s="106"/>
      <c r="G51" s="104"/>
      <c r="H51" s="107">
        <v>0.041</v>
      </c>
      <c r="I51" s="104"/>
      <c r="J51" s="108" t="s">
        <v>3395</v>
      </c>
      <c r="K51" s="112">
        <f>(L5*H51)/1000</f>
        <v>6.4329</v>
      </c>
      <c r="L51" s="110"/>
    </row>
    <row r="52" ht="15.75" customHeight="1">
      <c r="A52" s="103" t="s">
        <v>39</v>
      </c>
      <c r="B52" s="104"/>
      <c r="C52" s="105" t="s">
        <v>40</v>
      </c>
      <c r="D52" s="106"/>
      <c r="E52" s="106"/>
      <c r="F52" s="106"/>
      <c r="G52" s="104"/>
      <c r="H52" s="107">
        <v>1.194</v>
      </c>
      <c r="I52" s="104"/>
      <c r="J52" s="108" t="s">
        <v>38</v>
      </c>
      <c r="K52" s="112">
        <f>(L5*H52)/1000</f>
        <v>187.3386</v>
      </c>
      <c r="L52" s="110"/>
    </row>
    <row r="53" ht="15.75" customHeight="1">
      <c r="A53" s="103" t="s">
        <v>41</v>
      </c>
      <c r="B53" s="104"/>
      <c r="C53" s="105" t="s">
        <v>42</v>
      </c>
      <c r="D53" s="106"/>
      <c r="E53" s="106"/>
      <c r="F53" s="106"/>
      <c r="G53" s="104"/>
      <c r="H53" s="107">
        <v>0.138</v>
      </c>
      <c r="I53" s="104"/>
      <c r="J53" s="108" t="s">
        <v>26</v>
      </c>
      <c r="K53" s="109">
        <f>(L5*H53)/1000</f>
        <v>21.6522</v>
      </c>
      <c r="L53" s="110"/>
    </row>
    <row r="54" ht="15.75" customHeight="1">
      <c r="A54" s="103" t="s">
        <v>3396</v>
      </c>
      <c r="B54" s="104"/>
      <c r="C54" s="105" t="s">
        <v>3397</v>
      </c>
      <c r="D54" s="106"/>
      <c r="E54" s="106"/>
      <c r="F54" s="106"/>
      <c r="G54" s="104"/>
      <c r="H54" s="107">
        <v>0.825</v>
      </c>
      <c r="I54" s="104"/>
      <c r="J54" s="108" t="s">
        <v>3395</v>
      </c>
      <c r="K54" s="112">
        <f>(L5*H54)/1000</f>
        <v>129.4425</v>
      </c>
      <c r="L54" s="110"/>
    </row>
    <row r="55" ht="15.75" customHeight="1">
      <c r="A55" s="113" t="s">
        <v>3398</v>
      </c>
      <c r="B55" s="62"/>
      <c r="C55" s="114" t="s">
        <v>3399</v>
      </c>
      <c r="D55" s="115"/>
      <c r="E55" s="115"/>
      <c r="F55" s="115"/>
      <c r="G55" s="62"/>
      <c r="H55" s="116">
        <v>0.825</v>
      </c>
      <c r="I55" s="62"/>
      <c r="J55" s="117" t="s">
        <v>3395</v>
      </c>
      <c r="K55" s="687">
        <f>(L5*H55)/1000</f>
        <v>129.4425</v>
      </c>
      <c r="L55" s="119"/>
    </row>
    <row r="56" ht="15.75" customHeight="1">
      <c r="A56" s="113" t="s">
        <v>43</v>
      </c>
      <c r="B56" s="62"/>
      <c r="C56" s="114" t="s">
        <v>44</v>
      </c>
      <c r="D56" s="115"/>
      <c r="E56" s="115"/>
      <c r="F56" s="115"/>
      <c r="G56" s="62"/>
      <c r="H56" s="116">
        <v>0.328</v>
      </c>
      <c r="I56" s="62"/>
      <c r="J56" s="117" t="s">
        <v>38</v>
      </c>
      <c r="K56" s="687">
        <f>(L5*H56)/1000</f>
        <v>51.4632</v>
      </c>
      <c r="L56" s="119"/>
    </row>
    <row r="57" ht="15.75" customHeight="1">
      <c r="B57" s="1"/>
    </row>
    <row r="58" ht="15.75" customHeight="1">
      <c r="B58" s="1"/>
    </row>
    <row r="59" ht="15.75" customHeight="1">
      <c r="B59" s="1"/>
    </row>
    <row r="60" ht="15.75" customHeight="1">
      <c r="B60" s="1"/>
    </row>
    <row r="61" ht="15.75" customHeight="1">
      <c r="B61" s="1"/>
    </row>
    <row r="62" ht="15.75" customHeight="1">
      <c r="B62" s="1"/>
    </row>
    <row r="63" ht="15.75" customHeight="1">
      <c r="B63" s="1"/>
    </row>
    <row r="64" ht="15.75" customHeight="1">
      <c r="B64" s="1"/>
    </row>
    <row r="65" ht="15.75" customHeight="1">
      <c r="B65" s="1"/>
    </row>
    <row r="66" ht="15.75" customHeight="1">
      <c r="B66" s="1"/>
    </row>
    <row r="67" ht="15.75" customHeight="1">
      <c r="B67" s="1"/>
    </row>
    <row r="68" ht="15.75" customHeight="1">
      <c r="B68" s="1"/>
    </row>
    <row r="69" ht="15.75" customHeight="1">
      <c r="B69" s="1"/>
    </row>
    <row r="70" ht="15.75" customHeight="1">
      <c r="B70" s="1"/>
    </row>
    <row r="71" ht="15.75" customHeight="1">
      <c r="B71" s="1"/>
    </row>
    <row r="72" ht="15.75" customHeight="1">
      <c r="B72" s="1"/>
    </row>
    <row r="73" ht="15.75" customHeight="1">
      <c r="B73" s="1"/>
    </row>
    <row r="74" ht="15.75" customHeight="1">
      <c r="B74" s="1"/>
    </row>
    <row r="75" ht="15.75" customHeight="1">
      <c r="B75" s="1"/>
    </row>
    <row r="76" ht="15.75" customHeight="1">
      <c r="B76" s="1"/>
    </row>
    <row r="77" ht="15.75" customHeight="1">
      <c r="B77" s="1"/>
    </row>
    <row r="78" ht="15.75" customHeight="1">
      <c r="B78" s="1"/>
    </row>
    <row r="79" ht="15.75" customHeight="1">
      <c r="B79" s="1"/>
    </row>
    <row r="80" ht="15.75" customHeight="1">
      <c r="B80" s="1"/>
    </row>
    <row r="81" ht="15.75" customHeight="1">
      <c r="B81" s="1"/>
    </row>
    <row r="82" ht="15.75" customHeight="1">
      <c r="B82" s="1"/>
    </row>
    <row r="83" ht="15.75" customHeight="1">
      <c r="B83" s="1"/>
    </row>
    <row r="84" ht="15.75" customHeight="1">
      <c r="B84" s="1"/>
    </row>
    <row r="85" ht="15.75" customHeight="1">
      <c r="B85" s="1"/>
    </row>
    <row r="86" ht="15.75" customHeight="1">
      <c r="B86" s="1"/>
    </row>
    <row r="87" ht="15.75" customHeight="1">
      <c r="B87" s="1"/>
    </row>
    <row r="88" ht="15.75" customHeight="1">
      <c r="B88" s="1"/>
    </row>
    <row r="89" ht="15.75" customHeight="1">
      <c r="B89" s="1"/>
    </row>
    <row r="90" ht="15.75" customHeight="1">
      <c r="B90" s="1"/>
    </row>
    <row r="91" ht="15.75" customHeight="1">
      <c r="B91" s="1"/>
    </row>
    <row r="92" ht="15.75" customHeight="1">
      <c r="B92" s="1"/>
    </row>
    <row r="93" ht="15.75" customHeight="1">
      <c r="B93" s="1"/>
    </row>
    <row r="94" ht="15.75" customHeight="1">
      <c r="B94" s="1"/>
    </row>
    <row r="95" ht="15.75" customHeight="1">
      <c r="B95" s="1"/>
    </row>
    <row r="96" ht="15.75" customHeight="1">
      <c r="B96" s="1"/>
    </row>
    <row r="97" ht="15.75" customHeight="1">
      <c r="B97" s="1"/>
    </row>
    <row r="98" ht="15.75" customHeight="1">
      <c r="B98" s="1"/>
    </row>
    <row r="99" ht="15.75" customHeight="1">
      <c r="B99" s="1"/>
    </row>
    <row r="100" ht="15.75" customHeight="1">
      <c r="B100" s="1"/>
    </row>
    <row r="101" ht="15.75" customHeight="1">
      <c r="B101" s="1"/>
    </row>
    <row r="102" ht="15.75" customHeight="1">
      <c r="B102" s="1"/>
    </row>
    <row r="103" ht="15.75" customHeight="1">
      <c r="B103" s="1"/>
    </row>
    <row r="104" ht="15.75" customHeight="1">
      <c r="B104" s="1"/>
    </row>
    <row r="105" ht="15.75" customHeight="1">
      <c r="B105" s="1"/>
    </row>
    <row r="106" ht="15.75" customHeight="1">
      <c r="B106" s="1"/>
    </row>
    <row r="107" ht="15.75" customHeight="1">
      <c r="B107" s="1"/>
    </row>
    <row r="108" ht="15.75" customHeight="1">
      <c r="B108" s="1"/>
    </row>
    <row r="109" ht="15.75" customHeight="1">
      <c r="B109" s="1"/>
    </row>
    <row r="110" ht="15.75" customHeight="1">
      <c r="B110" s="1"/>
    </row>
    <row r="111" ht="15.75" customHeight="1">
      <c r="B111" s="1"/>
    </row>
    <row r="112" ht="15.75" customHeight="1">
      <c r="B112" s="1"/>
    </row>
    <row r="113" ht="15.75" customHeight="1">
      <c r="B113" s="1"/>
    </row>
    <row r="114" ht="15.75" customHeight="1">
      <c r="B114" s="1"/>
    </row>
    <row r="115" ht="15.75" customHeight="1">
      <c r="B115" s="1"/>
    </row>
    <row r="116" ht="15.75" customHeight="1">
      <c r="B116" s="1"/>
    </row>
    <row r="117" ht="15.75" customHeight="1">
      <c r="B117" s="1"/>
    </row>
    <row r="118" ht="15.75" customHeight="1">
      <c r="B118" s="1"/>
    </row>
    <row r="119" ht="15.75" customHeight="1">
      <c r="B119" s="1"/>
    </row>
    <row r="120" ht="15.75" customHeight="1">
      <c r="B120" s="1"/>
    </row>
    <row r="121" ht="15.75" customHeight="1">
      <c r="B121" s="1"/>
    </row>
    <row r="122" ht="15.75" customHeight="1">
      <c r="B122" s="1"/>
    </row>
    <row r="123" ht="15.75" customHeight="1">
      <c r="B123" s="1"/>
    </row>
    <row r="124" ht="15.75" customHeight="1">
      <c r="B124" s="1"/>
    </row>
    <row r="125" ht="15.75" customHeight="1">
      <c r="B125" s="1"/>
    </row>
    <row r="126" ht="15.75" customHeight="1">
      <c r="B126" s="1"/>
    </row>
    <row r="127" ht="15.75" customHeight="1">
      <c r="B127" s="1"/>
    </row>
    <row r="128" ht="15.75" customHeight="1">
      <c r="B128" s="1"/>
    </row>
    <row r="129" ht="15.75" customHeight="1">
      <c r="B129" s="1"/>
    </row>
    <row r="130" ht="15.75" customHeight="1">
      <c r="B130" s="1"/>
    </row>
    <row r="131" ht="15.75" customHeight="1">
      <c r="B131" s="1"/>
    </row>
    <row r="132" ht="15.75" customHeight="1">
      <c r="B132" s="1"/>
    </row>
    <row r="133" ht="15.75" customHeight="1">
      <c r="B133" s="1"/>
    </row>
    <row r="134" ht="15.75" customHeight="1">
      <c r="B134" s="1"/>
    </row>
    <row r="135" ht="15.75" customHeight="1">
      <c r="B135" s="1"/>
    </row>
    <row r="136" ht="15.75" customHeight="1">
      <c r="B136" s="1"/>
    </row>
    <row r="137" ht="15.75" customHeight="1">
      <c r="B137" s="1"/>
    </row>
    <row r="138" ht="15.75" customHeight="1">
      <c r="B138" s="1"/>
    </row>
    <row r="139" ht="15.75" customHeight="1">
      <c r="B139" s="1"/>
    </row>
    <row r="140" ht="15.75" customHeight="1">
      <c r="B140" s="1"/>
    </row>
    <row r="141" ht="15.75" customHeight="1">
      <c r="B141" s="1"/>
    </row>
    <row r="142" ht="15.75" customHeight="1">
      <c r="B142" s="1"/>
    </row>
    <row r="143" ht="15.75" customHeight="1">
      <c r="B143" s="1"/>
    </row>
    <row r="144" ht="15.75" customHeight="1">
      <c r="B144" s="1"/>
    </row>
    <row r="145" ht="15.75" customHeight="1">
      <c r="B145" s="1"/>
    </row>
    <row r="146" ht="15.75" customHeight="1">
      <c r="B146" s="1"/>
    </row>
    <row r="147" ht="15.75" customHeight="1">
      <c r="B147" s="1"/>
    </row>
    <row r="148" ht="15.75" customHeight="1">
      <c r="B148" s="1"/>
    </row>
    <row r="149" ht="15.75" customHeight="1">
      <c r="B149" s="1"/>
    </row>
    <row r="150" ht="15.75" customHeight="1">
      <c r="B150" s="1"/>
    </row>
    <row r="151" ht="15.75" customHeight="1">
      <c r="B151" s="1"/>
    </row>
    <row r="152" ht="15.75" customHeight="1">
      <c r="B152" s="1"/>
    </row>
    <row r="153" ht="15.75" customHeight="1">
      <c r="B153" s="1"/>
    </row>
    <row r="154" ht="15.75" customHeight="1">
      <c r="B154" s="1"/>
    </row>
    <row r="155" ht="15.75" customHeight="1">
      <c r="B155" s="1"/>
    </row>
    <row r="156" ht="15.75" customHeight="1">
      <c r="B156" s="1"/>
    </row>
    <row r="157" ht="15.75" customHeight="1">
      <c r="B157" s="1"/>
    </row>
    <row r="158" ht="15.75" customHeight="1">
      <c r="B158" s="1"/>
    </row>
    <row r="159" ht="15.75" customHeight="1">
      <c r="B159" s="1"/>
    </row>
    <row r="160" ht="15.75" customHeight="1">
      <c r="B160" s="1"/>
    </row>
    <row r="161" ht="15.75" customHeight="1">
      <c r="B161" s="1"/>
    </row>
    <row r="162" ht="15.75" customHeight="1">
      <c r="B162" s="1"/>
    </row>
    <row r="163" ht="15.75" customHeight="1">
      <c r="B163" s="1"/>
    </row>
    <row r="164" ht="15.75" customHeight="1">
      <c r="B164" s="1"/>
    </row>
    <row r="165" ht="15.75" customHeight="1">
      <c r="B165" s="1"/>
    </row>
    <row r="166" ht="15.75" customHeight="1">
      <c r="B166" s="1"/>
    </row>
    <row r="167" ht="15.75" customHeight="1">
      <c r="B167" s="1"/>
    </row>
    <row r="168" ht="15.75" customHeight="1">
      <c r="B168" s="1"/>
    </row>
    <row r="169" ht="15.75" customHeight="1">
      <c r="B169" s="1"/>
    </row>
    <row r="170" ht="15.75" customHeight="1">
      <c r="B170" s="1"/>
    </row>
    <row r="171" ht="15.75" customHeight="1">
      <c r="B171" s="1"/>
    </row>
    <row r="172" ht="15.75" customHeight="1">
      <c r="B172" s="1"/>
    </row>
    <row r="173" ht="15.75" customHeight="1">
      <c r="B173" s="1"/>
    </row>
    <row r="174" ht="15.75" customHeight="1">
      <c r="B174" s="1"/>
    </row>
    <row r="175" ht="15.75" customHeight="1">
      <c r="B175" s="1"/>
    </row>
    <row r="176" ht="15.75" customHeight="1">
      <c r="B176" s="1"/>
    </row>
    <row r="177" ht="15.75" customHeight="1">
      <c r="B177" s="1"/>
    </row>
    <row r="178" ht="15.75" customHeight="1">
      <c r="B178" s="1"/>
    </row>
    <row r="179" ht="15.75" customHeight="1">
      <c r="B179" s="1"/>
    </row>
    <row r="180" ht="15.75" customHeight="1">
      <c r="B180" s="1"/>
    </row>
    <row r="181" ht="15.75" customHeight="1">
      <c r="B181" s="1"/>
    </row>
    <row r="182" ht="15.75" customHeight="1">
      <c r="B182" s="1"/>
    </row>
    <row r="183" ht="15.75" customHeight="1">
      <c r="B183" s="1"/>
    </row>
    <row r="184" ht="15.75" customHeight="1">
      <c r="B184" s="1"/>
    </row>
    <row r="185" ht="15.75" customHeight="1">
      <c r="B185" s="1"/>
    </row>
    <row r="186" ht="15.75" customHeight="1">
      <c r="B186" s="1"/>
    </row>
    <row r="187" ht="15.75" customHeight="1">
      <c r="B187" s="1"/>
    </row>
    <row r="188" ht="15.75" customHeight="1">
      <c r="B188" s="1"/>
    </row>
    <row r="189" ht="15.75" customHeight="1">
      <c r="B189" s="1"/>
    </row>
    <row r="190" ht="15.75" customHeight="1">
      <c r="B190" s="1"/>
    </row>
    <row r="191" ht="15.75" customHeight="1">
      <c r="B191" s="1"/>
    </row>
    <row r="192" ht="15.75" customHeight="1">
      <c r="B192" s="1"/>
    </row>
    <row r="193" ht="15.75" customHeight="1">
      <c r="B193" s="1"/>
    </row>
    <row r="194" ht="15.75" customHeight="1">
      <c r="B194" s="1"/>
    </row>
    <row r="195" ht="15.75" customHeight="1">
      <c r="B195" s="1"/>
    </row>
    <row r="196" ht="15.75" customHeight="1">
      <c r="B196" s="1"/>
    </row>
    <row r="197" ht="15.75" customHeight="1">
      <c r="B197" s="1"/>
    </row>
    <row r="198" ht="15.75" customHeight="1">
      <c r="B198" s="1"/>
    </row>
    <row r="199" ht="15.75" customHeight="1">
      <c r="B199" s="1"/>
    </row>
    <row r="200" ht="15.75" customHeight="1">
      <c r="B200" s="1"/>
    </row>
    <row r="201" ht="15.75" customHeight="1">
      <c r="B201" s="1"/>
    </row>
    <row r="202" ht="15.75" customHeight="1">
      <c r="B202" s="1"/>
    </row>
    <row r="203" ht="15.75" customHeight="1">
      <c r="B203" s="1"/>
    </row>
    <row r="204" ht="15.75" customHeight="1">
      <c r="B204" s="1"/>
    </row>
    <row r="205" ht="15.75" customHeight="1">
      <c r="B205" s="1"/>
    </row>
    <row r="206" ht="15.75" customHeight="1">
      <c r="B206" s="1"/>
    </row>
    <row r="207" ht="15.75" customHeight="1">
      <c r="B207" s="1"/>
    </row>
    <row r="208" ht="15.75" customHeight="1">
      <c r="B208" s="1"/>
    </row>
    <row r="209" ht="15.75" customHeight="1">
      <c r="B209" s="1"/>
    </row>
    <row r="210" ht="15.75" customHeight="1">
      <c r="B210" s="1"/>
    </row>
    <row r="211" ht="15.75" customHeight="1">
      <c r="B211" s="1"/>
    </row>
    <row r="212" ht="15.75" customHeight="1">
      <c r="B212" s="1"/>
    </row>
    <row r="213" ht="15.75" customHeight="1">
      <c r="B213" s="1"/>
    </row>
    <row r="214" ht="15.75" customHeight="1">
      <c r="B214" s="1"/>
    </row>
    <row r="215" ht="15.75" customHeight="1">
      <c r="B215" s="1"/>
    </row>
    <row r="216" ht="15.75" customHeight="1">
      <c r="B216" s="1"/>
    </row>
    <row r="217" ht="15.75" customHeight="1">
      <c r="B217" s="1"/>
    </row>
    <row r="218" ht="15.75" customHeight="1">
      <c r="B218" s="1"/>
    </row>
    <row r="219" ht="15.75" customHeight="1">
      <c r="B219" s="1"/>
    </row>
    <row r="220" ht="15.75" customHeight="1">
      <c r="B220" s="1"/>
    </row>
    <row r="221" ht="15.75" customHeight="1">
      <c r="B221" s="1"/>
    </row>
    <row r="222" ht="15.75" customHeight="1">
      <c r="B222" s="1"/>
    </row>
    <row r="223" ht="15.75" customHeight="1">
      <c r="B223" s="1"/>
    </row>
    <row r="224" ht="15.75" customHeight="1">
      <c r="B224" s="1"/>
    </row>
    <row r="225" ht="15.75" customHeight="1">
      <c r="B225" s="1"/>
    </row>
    <row r="226" ht="15.75" customHeight="1">
      <c r="B226" s="1"/>
    </row>
    <row r="227" ht="15.75" customHeight="1">
      <c r="B227" s="1"/>
    </row>
    <row r="228" ht="15.75" customHeight="1">
      <c r="B228" s="1"/>
    </row>
    <row r="229" ht="15.75" customHeight="1">
      <c r="B229" s="1"/>
    </row>
    <row r="230" ht="15.75" customHeight="1">
      <c r="B230" s="1"/>
    </row>
    <row r="231" ht="15.75" customHeight="1">
      <c r="B231" s="1"/>
    </row>
    <row r="232" ht="15.75" customHeight="1">
      <c r="B232" s="1"/>
    </row>
    <row r="233" ht="15.75" customHeight="1">
      <c r="B233" s="1"/>
    </row>
    <row r="234" ht="15.75" customHeight="1">
      <c r="B234" s="1"/>
    </row>
    <row r="235" ht="15.75" customHeight="1">
      <c r="B235" s="1"/>
    </row>
    <row r="236" ht="15.75" customHeight="1">
      <c r="B236" s="1"/>
    </row>
    <row r="237" ht="15.75" customHeight="1">
      <c r="B237" s="1"/>
    </row>
    <row r="238" ht="15.75" customHeight="1">
      <c r="B238" s="1"/>
    </row>
    <row r="239" ht="15.75" customHeight="1">
      <c r="B239" s="1"/>
    </row>
    <row r="240" ht="15.75" customHeight="1">
      <c r="B240" s="1"/>
    </row>
    <row r="241" ht="15.75" customHeight="1">
      <c r="B241" s="1"/>
    </row>
    <row r="242" ht="15.75" customHeight="1">
      <c r="B242" s="1"/>
    </row>
    <row r="243" ht="15.75" customHeight="1">
      <c r="B243" s="1"/>
    </row>
    <row r="244" ht="15.75" customHeight="1">
      <c r="B244" s="1"/>
    </row>
    <row r="245" ht="15.75" customHeight="1">
      <c r="B245" s="1"/>
    </row>
    <row r="246" ht="15.75" customHeight="1">
      <c r="B246" s="1"/>
    </row>
    <row r="247" ht="15.75" customHeight="1">
      <c r="B247" s="1"/>
    </row>
    <row r="248" ht="15.75" customHeight="1">
      <c r="B248" s="1"/>
    </row>
    <row r="249" ht="15.75" customHeight="1">
      <c r="B249" s="1"/>
    </row>
    <row r="250" ht="15.75" customHeight="1">
      <c r="B250" s="1"/>
    </row>
    <row r="251" ht="15.75" customHeight="1">
      <c r="B251" s="1"/>
    </row>
    <row r="252" ht="15.75" customHeight="1">
      <c r="B252" s="1"/>
    </row>
    <row r="253" ht="15.75" customHeight="1">
      <c r="B253" s="1"/>
    </row>
    <row r="254" ht="15.75" customHeight="1">
      <c r="B254" s="1"/>
    </row>
    <row r="255" ht="15.75" customHeight="1">
      <c r="B255" s="1"/>
    </row>
    <row r="256" ht="15.75" customHeight="1">
      <c r="B256" s="1"/>
    </row>
    <row r="257" ht="15.75" customHeight="1">
      <c r="B257" s="1"/>
    </row>
    <row r="258" ht="15.75" customHeight="1">
      <c r="B258" s="1"/>
    </row>
    <row r="259" ht="15.75" customHeight="1">
      <c r="B259" s="1"/>
    </row>
    <row r="260" ht="15.75" customHeight="1">
      <c r="B260" s="1"/>
    </row>
    <row r="261" ht="15.75" customHeight="1">
      <c r="B261" s="1"/>
    </row>
    <row r="262" ht="15.75" customHeight="1">
      <c r="B262" s="1"/>
    </row>
    <row r="263" ht="15.75" customHeight="1">
      <c r="B263" s="1"/>
    </row>
    <row r="264" ht="15.75" customHeight="1">
      <c r="B264" s="1"/>
    </row>
    <row r="265" ht="15.75" customHeight="1">
      <c r="B265" s="1"/>
    </row>
    <row r="266" ht="15.75" customHeight="1">
      <c r="B266" s="1"/>
    </row>
    <row r="267" ht="15.75" customHeight="1">
      <c r="B267" s="1"/>
    </row>
    <row r="268" ht="15.75" customHeight="1">
      <c r="B268" s="1"/>
    </row>
    <row r="269" ht="15.75" customHeight="1">
      <c r="B269" s="1"/>
    </row>
    <row r="270" ht="15.75" customHeight="1">
      <c r="B270" s="1"/>
    </row>
    <row r="271" ht="15.75" customHeight="1">
      <c r="B271" s="1"/>
    </row>
    <row r="272" ht="15.75" customHeight="1">
      <c r="B272" s="1"/>
    </row>
    <row r="273" ht="15.75" customHeight="1">
      <c r="B273" s="1"/>
    </row>
    <row r="274" ht="15.75" customHeight="1">
      <c r="B274" s="1"/>
    </row>
    <row r="275" ht="15.75" customHeight="1">
      <c r="B275" s="1"/>
    </row>
    <row r="276" ht="15.75" customHeight="1">
      <c r="B276" s="1"/>
    </row>
    <row r="277" ht="15.75" customHeight="1">
      <c r="B277" s="1"/>
    </row>
    <row r="278" ht="15.75" customHeight="1">
      <c r="B278" s="1"/>
    </row>
    <row r="279" ht="15.75" customHeight="1">
      <c r="B279" s="1"/>
    </row>
    <row r="280" ht="15.75" customHeight="1">
      <c r="B280" s="1"/>
    </row>
    <row r="281" ht="15.75" customHeight="1">
      <c r="B281" s="1"/>
    </row>
    <row r="282" ht="15.75" customHeight="1">
      <c r="B282" s="1"/>
    </row>
    <row r="283" ht="15.75" customHeight="1">
      <c r="B283" s="1"/>
    </row>
    <row r="284" ht="15.75" customHeight="1">
      <c r="B284" s="1"/>
    </row>
    <row r="285" ht="15.75" customHeight="1">
      <c r="B285" s="1"/>
    </row>
    <row r="286" ht="15.75" customHeight="1">
      <c r="B286" s="1"/>
    </row>
    <row r="287" ht="15.75" customHeight="1">
      <c r="B287" s="1"/>
    </row>
    <row r="288" ht="15.75" customHeight="1">
      <c r="B288" s="1"/>
    </row>
    <row r="289" ht="15.75" customHeight="1">
      <c r="B289" s="1"/>
    </row>
    <row r="290" ht="15.75" customHeight="1">
      <c r="B290" s="1"/>
    </row>
    <row r="291" ht="15.75" customHeight="1">
      <c r="B291" s="1"/>
    </row>
    <row r="292" ht="15.75" customHeight="1">
      <c r="B292" s="1"/>
    </row>
    <row r="293" ht="15.75" customHeight="1">
      <c r="B293" s="1"/>
    </row>
    <row r="294" ht="15.75" customHeight="1">
      <c r="B294" s="1"/>
    </row>
    <row r="295" ht="15.75" customHeight="1">
      <c r="B295" s="1"/>
    </row>
    <row r="296" ht="15.75" customHeight="1">
      <c r="B296" s="1"/>
    </row>
    <row r="297" ht="15.75" customHeight="1">
      <c r="B297" s="1"/>
    </row>
    <row r="298" ht="15.75" customHeight="1">
      <c r="B298" s="1"/>
    </row>
    <row r="299" ht="15.75" customHeight="1">
      <c r="B299" s="1"/>
    </row>
    <row r="300" ht="15.75" customHeight="1">
      <c r="B300" s="1"/>
    </row>
    <row r="301" ht="15.75" customHeight="1">
      <c r="B301" s="1"/>
    </row>
    <row r="302" ht="15.75" customHeight="1">
      <c r="B302" s="1"/>
    </row>
    <row r="303" ht="15.75" customHeight="1">
      <c r="B303" s="1"/>
    </row>
    <row r="304" ht="15.75" customHeight="1">
      <c r="B304" s="1"/>
    </row>
    <row r="305" ht="15.75" customHeight="1">
      <c r="B305" s="1"/>
    </row>
    <row r="306" ht="15.75" customHeight="1">
      <c r="B306" s="1"/>
    </row>
    <row r="307" ht="15.75" customHeight="1">
      <c r="B307" s="1"/>
    </row>
    <row r="308" ht="15.75" customHeight="1">
      <c r="B308" s="1"/>
    </row>
    <row r="309" ht="15.75" customHeight="1">
      <c r="B309" s="1"/>
    </row>
    <row r="310" ht="15.75" customHeight="1">
      <c r="B310" s="1"/>
    </row>
    <row r="311" ht="15.75" customHeight="1">
      <c r="B311" s="1"/>
    </row>
    <row r="312" ht="15.75" customHeight="1">
      <c r="B312" s="1"/>
    </row>
    <row r="313" ht="15.75" customHeight="1">
      <c r="B313" s="1"/>
    </row>
    <row r="314" ht="15.75" customHeight="1">
      <c r="B314" s="1"/>
    </row>
    <row r="315" ht="15.75" customHeight="1">
      <c r="B315" s="1"/>
    </row>
    <row r="316" ht="15.75" customHeight="1">
      <c r="B316" s="1"/>
    </row>
    <row r="317" ht="15.75" customHeight="1">
      <c r="B317" s="1"/>
    </row>
    <row r="318" ht="15.75" customHeight="1">
      <c r="B318" s="1"/>
    </row>
    <row r="319" ht="15.75" customHeight="1">
      <c r="B319" s="1"/>
    </row>
    <row r="320" ht="15.75" customHeight="1">
      <c r="B320" s="1"/>
    </row>
    <row r="321" ht="15.75" customHeight="1">
      <c r="B321" s="1"/>
    </row>
    <row r="322" ht="15.75" customHeight="1">
      <c r="B322" s="1"/>
    </row>
    <row r="323" ht="15.75" customHeight="1">
      <c r="B323" s="1"/>
    </row>
    <row r="324" ht="15.75" customHeight="1">
      <c r="B324" s="1"/>
    </row>
    <row r="325" ht="15.75" customHeight="1">
      <c r="B325" s="1"/>
    </row>
    <row r="326" ht="15.75" customHeight="1">
      <c r="B326" s="1"/>
    </row>
    <row r="327" ht="15.75" customHeight="1">
      <c r="B327" s="1"/>
    </row>
    <row r="328" ht="15.75" customHeight="1">
      <c r="B328" s="1"/>
    </row>
    <row r="329" ht="15.75" customHeight="1">
      <c r="B329" s="1"/>
    </row>
    <row r="330" ht="15.75" customHeight="1">
      <c r="B330" s="1"/>
    </row>
    <row r="331" ht="15.75" customHeight="1">
      <c r="B331" s="1"/>
    </row>
    <row r="332" ht="15.75" customHeight="1">
      <c r="B332" s="1"/>
    </row>
    <row r="333" ht="15.75" customHeight="1">
      <c r="B333" s="1"/>
    </row>
    <row r="334" ht="15.75" customHeight="1">
      <c r="B334" s="1"/>
    </row>
    <row r="335" ht="15.75" customHeight="1">
      <c r="B335" s="1"/>
    </row>
    <row r="336" ht="15.75" customHeight="1">
      <c r="B336" s="1"/>
    </row>
    <row r="337" ht="15.75" customHeight="1">
      <c r="B337" s="1"/>
    </row>
    <row r="338" ht="15.75" customHeight="1">
      <c r="B338" s="1"/>
    </row>
    <row r="339" ht="15.75" customHeight="1">
      <c r="B339" s="1"/>
    </row>
    <row r="340" ht="15.75" customHeight="1">
      <c r="B340" s="1"/>
    </row>
    <row r="341" ht="15.75" customHeight="1">
      <c r="B341" s="1"/>
    </row>
    <row r="342" ht="15.75" customHeight="1">
      <c r="B342" s="1"/>
    </row>
    <row r="343" ht="15.75" customHeight="1">
      <c r="B343" s="1"/>
    </row>
    <row r="344" ht="15.75" customHeight="1">
      <c r="B344" s="1"/>
    </row>
    <row r="345" ht="15.75" customHeight="1">
      <c r="B345" s="1"/>
    </row>
    <row r="346" ht="15.75" customHeight="1">
      <c r="B346" s="1"/>
    </row>
    <row r="347" ht="15.75" customHeight="1">
      <c r="B347" s="1"/>
    </row>
    <row r="348" ht="15.75" customHeight="1">
      <c r="B348" s="1"/>
    </row>
    <row r="349" ht="15.75" customHeight="1">
      <c r="B349" s="1"/>
    </row>
    <row r="350" ht="15.75" customHeight="1">
      <c r="B350" s="1"/>
    </row>
    <row r="351" ht="15.75" customHeight="1">
      <c r="B351" s="1"/>
    </row>
    <row r="352" ht="15.75" customHeight="1">
      <c r="B352" s="1"/>
    </row>
    <row r="353" ht="15.75" customHeight="1">
      <c r="B353" s="1"/>
    </row>
    <row r="354" ht="15.75" customHeight="1">
      <c r="B354" s="1"/>
    </row>
    <row r="355" ht="15.75" customHeight="1">
      <c r="B355" s="1"/>
    </row>
    <row r="356" ht="15.75" customHeight="1">
      <c r="B356" s="1"/>
    </row>
    <row r="357" ht="15.75" customHeight="1">
      <c r="B357" s="1"/>
    </row>
    <row r="358" ht="15.75" customHeight="1">
      <c r="B358" s="1"/>
    </row>
    <row r="359" ht="15.75" customHeight="1">
      <c r="B359" s="1"/>
    </row>
    <row r="360" ht="15.75" customHeight="1">
      <c r="B360" s="1"/>
    </row>
    <row r="361" ht="15.75" customHeight="1">
      <c r="B361" s="1"/>
    </row>
    <row r="362" ht="15.75" customHeight="1">
      <c r="B362" s="1"/>
    </row>
    <row r="363" ht="15.75" customHeight="1">
      <c r="B363" s="1"/>
    </row>
    <row r="364" ht="15.75" customHeight="1">
      <c r="B364" s="1"/>
    </row>
    <row r="365" ht="15.75" customHeight="1">
      <c r="B365" s="1"/>
    </row>
    <row r="366" ht="15.75" customHeight="1">
      <c r="B366" s="1"/>
    </row>
    <row r="367" ht="15.75" customHeight="1">
      <c r="B367" s="1"/>
    </row>
    <row r="368" ht="15.75" customHeight="1">
      <c r="B368" s="1"/>
    </row>
    <row r="369" ht="15.75" customHeight="1">
      <c r="B369" s="1"/>
    </row>
    <row r="370" ht="15.75" customHeight="1">
      <c r="B370" s="1"/>
    </row>
    <row r="371" ht="15.75" customHeight="1">
      <c r="B371" s="1"/>
    </row>
    <row r="372" ht="15.75" customHeight="1">
      <c r="B372" s="1"/>
    </row>
    <row r="373" ht="15.75" customHeight="1">
      <c r="B373" s="1"/>
    </row>
    <row r="374" ht="15.75" customHeight="1">
      <c r="B374" s="1"/>
    </row>
    <row r="375" ht="15.75" customHeight="1">
      <c r="B375" s="1"/>
    </row>
    <row r="376" ht="15.75" customHeight="1">
      <c r="B376" s="1"/>
    </row>
    <row r="377" ht="15.75" customHeight="1">
      <c r="B377" s="1"/>
    </row>
    <row r="378" ht="15.75" customHeight="1">
      <c r="B378" s="1"/>
    </row>
    <row r="379" ht="15.75" customHeight="1">
      <c r="B379" s="1"/>
    </row>
    <row r="380" ht="15.75" customHeight="1">
      <c r="B380" s="1"/>
    </row>
    <row r="381" ht="15.75" customHeight="1">
      <c r="B381" s="1"/>
    </row>
    <row r="382" ht="15.75" customHeight="1">
      <c r="B382" s="1"/>
    </row>
    <row r="383" ht="15.75" customHeight="1">
      <c r="B383" s="1"/>
    </row>
    <row r="384" ht="15.75" customHeight="1">
      <c r="B384" s="1"/>
    </row>
    <row r="385" ht="15.75" customHeight="1">
      <c r="B385" s="1"/>
    </row>
    <row r="386" ht="15.75" customHeight="1">
      <c r="B386" s="1"/>
    </row>
    <row r="387" ht="15.75" customHeight="1">
      <c r="B387" s="1"/>
    </row>
    <row r="388" ht="15.75" customHeight="1">
      <c r="B388" s="1"/>
    </row>
    <row r="389" ht="15.75" customHeight="1">
      <c r="B389" s="1"/>
    </row>
    <row r="390" ht="15.75" customHeight="1">
      <c r="B390" s="1"/>
    </row>
    <row r="391" ht="15.75" customHeight="1">
      <c r="B391" s="1"/>
    </row>
    <row r="392" ht="15.75" customHeight="1">
      <c r="B392" s="1"/>
    </row>
    <row r="393" ht="15.75" customHeight="1">
      <c r="B393" s="1"/>
    </row>
    <row r="394" ht="15.75" customHeight="1">
      <c r="B394" s="1"/>
    </row>
    <row r="395" ht="15.75" customHeight="1">
      <c r="B395" s="1"/>
    </row>
    <row r="396" ht="15.75" customHeight="1">
      <c r="B396" s="1"/>
    </row>
    <row r="397" ht="15.75" customHeight="1">
      <c r="B397" s="1"/>
    </row>
    <row r="398" ht="15.75" customHeight="1">
      <c r="B398" s="1"/>
    </row>
    <row r="399" ht="15.75" customHeight="1">
      <c r="B399" s="1"/>
    </row>
    <row r="400" ht="15.75" customHeight="1">
      <c r="B400" s="1"/>
    </row>
    <row r="401" ht="15.75" customHeight="1">
      <c r="B401" s="1"/>
    </row>
    <row r="402" ht="15.75" customHeight="1">
      <c r="B402" s="1"/>
    </row>
    <row r="403" ht="15.75" customHeight="1">
      <c r="B403" s="1"/>
    </row>
    <row r="404" ht="15.75" customHeight="1">
      <c r="B404" s="1"/>
    </row>
    <row r="405" ht="15.75" customHeight="1">
      <c r="B405" s="1"/>
    </row>
    <row r="406" ht="15.75" customHeight="1">
      <c r="B406" s="1"/>
    </row>
    <row r="407" ht="15.75" customHeight="1">
      <c r="B407" s="1"/>
    </row>
    <row r="408" ht="15.75" customHeight="1">
      <c r="B408" s="1"/>
    </row>
    <row r="409" ht="15.75" customHeight="1">
      <c r="B409" s="1"/>
    </row>
    <row r="410" ht="15.75" customHeight="1">
      <c r="B410" s="1"/>
    </row>
    <row r="411" ht="15.75" customHeight="1">
      <c r="B411" s="1"/>
    </row>
    <row r="412" ht="15.75" customHeight="1">
      <c r="B412" s="1"/>
    </row>
    <row r="413" ht="15.75" customHeight="1">
      <c r="B413" s="1"/>
    </row>
    <row r="414" ht="15.75" customHeight="1">
      <c r="B414" s="1"/>
    </row>
    <row r="415" ht="15.75" customHeight="1">
      <c r="B415" s="1"/>
    </row>
    <row r="416" ht="15.75" customHeight="1">
      <c r="B416" s="1"/>
    </row>
    <row r="417" ht="15.75" customHeight="1">
      <c r="B417" s="1"/>
    </row>
    <row r="418" ht="15.75" customHeight="1">
      <c r="B418" s="1"/>
    </row>
    <row r="419" ht="15.75" customHeight="1">
      <c r="B419" s="1"/>
    </row>
    <row r="420" ht="15.75" customHeight="1">
      <c r="B420" s="1"/>
    </row>
    <row r="421" ht="15.75" customHeight="1">
      <c r="B421" s="1"/>
    </row>
    <row r="422" ht="15.75" customHeight="1">
      <c r="B422" s="1"/>
    </row>
    <row r="423" ht="15.75" customHeight="1">
      <c r="B423" s="1"/>
    </row>
    <row r="424" ht="15.75" customHeight="1">
      <c r="B424" s="1"/>
    </row>
    <row r="425" ht="15.75" customHeight="1">
      <c r="B425" s="1"/>
    </row>
    <row r="426" ht="15.75" customHeight="1">
      <c r="B426" s="1"/>
    </row>
    <row r="427" ht="15.75" customHeight="1">
      <c r="B427" s="1"/>
    </row>
    <row r="428" ht="15.75" customHeight="1">
      <c r="B428" s="1"/>
    </row>
    <row r="429" ht="15.75" customHeight="1">
      <c r="B429" s="1"/>
    </row>
    <row r="430" ht="15.75" customHeight="1">
      <c r="B430" s="1"/>
    </row>
    <row r="431" ht="15.75" customHeight="1">
      <c r="B431" s="1"/>
    </row>
    <row r="432" ht="15.75" customHeight="1">
      <c r="B432" s="1"/>
    </row>
    <row r="433" ht="15.75" customHeight="1">
      <c r="B433" s="1"/>
    </row>
    <row r="434" ht="15.75" customHeight="1">
      <c r="B434" s="1"/>
    </row>
    <row r="435" ht="15.75" customHeight="1">
      <c r="B435" s="1"/>
    </row>
    <row r="436" ht="15.75" customHeight="1">
      <c r="B436" s="1"/>
    </row>
    <row r="437" ht="15.75" customHeight="1">
      <c r="B437" s="1"/>
    </row>
    <row r="438" ht="15.75" customHeight="1">
      <c r="B438" s="1"/>
    </row>
    <row r="439" ht="15.75" customHeight="1">
      <c r="B439" s="1"/>
    </row>
    <row r="440" ht="15.75" customHeight="1">
      <c r="B440" s="1"/>
    </row>
    <row r="441" ht="15.75" customHeight="1">
      <c r="B441" s="1"/>
    </row>
    <row r="442" ht="15.75" customHeight="1">
      <c r="B442" s="1"/>
    </row>
    <row r="443" ht="15.75" customHeight="1">
      <c r="B443" s="1"/>
    </row>
    <row r="444" ht="15.75" customHeight="1">
      <c r="B444" s="1"/>
    </row>
    <row r="445" ht="15.75" customHeight="1">
      <c r="B445" s="1"/>
    </row>
    <row r="446" ht="15.75" customHeight="1">
      <c r="B446" s="1"/>
    </row>
    <row r="447" ht="15.75" customHeight="1">
      <c r="B447" s="1"/>
    </row>
    <row r="448" ht="15.75" customHeight="1">
      <c r="B448" s="1"/>
    </row>
    <row r="449" ht="15.75" customHeight="1">
      <c r="B449" s="1"/>
    </row>
    <row r="450" ht="15.75" customHeight="1">
      <c r="B450" s="1"/>
    </row>
    <row r="451" ht="15.75" customHeight="1">
      <c r="B451" s="1"/>
    </row>
    <row r="452" ht="15.75" customHeight="1">
      <c r="B452" s="1"/>
    </row>
    <row r="453" ht="15.75" customHeight="1">
      <c r="B453" s="1"/>
    </row>
    <row r="454" ht="15.75" customHeight="1">
      <c r="B454" s="1"/>
    </row>
    <row r="455" ht="15.75" customHeight="1">
      <c r="B455" s="1"/>
    </row>
    <row r="456" ht="15.75" customHeight="1">
      <c r="B456" s="1"/>
    </row>
    <row r="457" ht="15.75" customHeight="1">
      <c r="B457" s="1"/>
    </row>
    <row r="458" ht="15.75" customHeight="1">
      <c r="B458" s="1"/>
    </row>
    <row r="459" ht="15.75" customHeight="1">
      <c r="B459" s="1"/>
    </row>
    <row r="460" ht="15.75" customHeight="1">
      <c r="B460" s="1"/>
    </row>
    <row r="461" ht="15.75" customHeight="1">
      <c r="B461" s="1"/>
    </row>
    <row r="462" ht="15.75" customHeight="1">
      <c r="B462" s="1"/>
    </row>
    <row r="463" ht="15.75" customHeight="1">
      <c r="B463" s="1"/>
    </row>
    <row r="464" ht="15.75" customHeight="1">
      <c r="B464" s="1"/>
    </row>
    <row r="465" ht="15.75" customHeight="1">
      <c r="B465" s="1"/>
    </row>
    <row r="466" ht="15.75" customHeight="1">
      <c r="B466" s="1"/>
    </row>
    <row r="467" ht="15.75" customHeight="1">
      <c r="B467" s="1"/>
    </row>
    <row r="468" ht="15.75" customHeight="1">
      <c r="B468" s="1"/>
    </row>
    <row r="469" ht="15.75" customHeight="1">
      <c r="B469" s="1"/>
    </row>
    <row r="470" ht="15.75" customHeight="1">
      <c r="B470" s="1"/>
    </row>
    <row r="471" ht="15.75" customHeight="1">
      <c r="B471" s="1"/>
    </row>
    <row r="472" ht="15.75" customHeight="1">
      <c r="B472" s="1"/>
    </row>
    <row r="473" ht="15.75" customHeight="1">
      <c r="B473" s="1"/>
    </row>
    <row r="474" ht="15.75" customHeight="1">
      <c r="B474" s="1"/>
    </row>
    <row r="475" ht="15.75" customHeight="1">
      <c r="B475" s="1"/>
    </row>
    <row r="476" ht="15.75" customHeight="1">
      <c r="B476" s="1"/>
    </row>
    <row r="477" ht="15.75" customHeight="1">
      <c r="B477" s="1"/>
    </row>
    <row r="478" ht="15.75" customHeight="1">
      <c r="B478" s="1"/>
    </row>
    <row r="479" ht="15.75" customHeight="1">
      <c r="B479" s="1"/>
    </row>
    <row r="480" ht="15.75" customHeight="1">
      <c r="B480" s="1"/>
    </row>
    <row r="481" ht="15.75" customHeight="1">
      <c r="B481" s="1"/>
    </row>
    <row r="482" ht="15.75" customHeight="1">
      <c r="B482" s="1"/>
    </row>
    <row r="483" ht="15.75" customHeight="1">
      <c r="B483" s="1"/>
    </row>
    <row r="484" ht="15.75" customHeight="1">
      <c r="B484" s="1"/>
    </row>
    <row r="485" ht="15.75" customHeight="1">
      <c r="B485" s="1"/>
    </row>
    <row r="486" ht="15.75" customHeight="1">
      <c r="B486" s="1"/>
    </row>
    <row r="487" ht="15.75" customHeight="1">
      <c r="B487" s="1"/>
    </row>
    <row r="488" ht="15.75" customHeight="1">
      <c r="B488" s="1"/>
    </row>
    <row r="489" ht="15.75" customHeight="1">
      <c r="B489" s="1"/>
    </row>
    <row r="490" ht="15.75" customHeight="1">
      <c r="B490" s="1"/>
    </row>
    <row r="491" ht="15.75" customHeight="1">
      <c r="B491" s="1"/>
    </row>
    <row r="492" ht="15.75" customHeight="1">
      <c r="B492" s="1"/>
    </row>
    <row r="493" ht="15.75" customHeight="1">
      <c r="B493" s="1"/>
    </row>
    <row r="494" ht="15.75" customHeight="1">
      <c r="B494" s="1"/>
    </row>
    <row r="495" ht="15.75" customHeight="1">
      <c r="B495" s="1"/>
    </row>
    <row r="496" ht="15.75" customHeight="1">
      <c r="B496" s="1"/>
    </row>
    <row r="497" ht="15.75" customHeight="1">
      <c r="B497" s="1"/>
    </row>
    <row r="498" ht="15.75" customHeight="1">
      <c r="B498" s="1"/>
    </row>
    <row r="499" ht="15.75" customHeight="1">
      <c r="B499" s="1"/>
    </row>
    <row r="500" ht="15.75" customHeight="1">
      <c r="B500" s="1"/>
    </row>
    <row r="501" ht="15.75" customHeight="1">
      <c r="B501" s="1"/>
    </row>
    <row r="502" ht="15.75" customHeight="1">
      <c r="B502" s="1"/>
    </row>
    <row r="503" ht="15.75" customHeight="1">
      <c r="B503" s="1"/>
    </row>
    <row r="504" ht="15.75" customHeight="1">
      <c r="B504" s="1"/>
    </row>
    <row r="505" ht="15.75" customHeight="1">
      <c r="B505" s="1"/>
    </row>
    <row r="506" ht="15.75" customHeight="1">
      <c r="B506" s="1"/>
    </row>
    <row r="507" ht="15.75" customHeight="1">
      <c r="B507" s="1"/>
    </row>
    <row r="508" ht="15.75" customHeight="1">
      <c r="B508" s="1"/>
    </row>
    <row r="509" ht="15.75" customHeight="1">
      <c r="B509" s="1"/>
    </row>
    <row r="510" ht="15.75" customHeight="1">
      <c r="B510" s="1"/>
    </row>
    <row r="511" ht="15.75" customHeight="1">
      <c r="B511" s="1"/>
    </row>
    <row r="512" ht="15.75" customHeight="1">
      <c r="B512" s="1"/>
    </row>
    <row r="513" ht="15.75" customHeight="1">
      <c r="B513" s="1"/>
    </row>
    <row r="514" ht="15.75" customHeight="1">
      <c r="B514" s="1"/>
    </row>
    <row r="515" ht="15.75" customHeight="1">
      <c r="B515" s="1"/>
    </row>
    <row r="516" ht="15.75" customHeight="1">
      <c r="B516" s="1"/>
    </row>
    <row r="517" ht="15.75" customHeight="1">
      <c r="B517" s="1"/>
    </row>
    <row r="518" ht="15.75" customHeight="1">
      <c r="B518" s="1"/>
    </row>
    <row r="519" ht="15.75" customHeight="1">
      <c r="B519" s="1"/>
    </row>
    <row r="520" ht="15.75" customHeight="1">
      <c r="B520" s="1"/>
    </row>
    <row r="521" ht="15.75" customHeight="1">
      <c r="B521" s="1"/>
    </row>
    <row r="522" ht="15.75" customHeight="1">
      <c r="B522" s="1"/>
    </row>
    <row r="523" ht="15.75" customHeight="1">
      <c r="B523" s="1"/>
    </row>
    <row r="524" ht="15.75" customHeight="1">
      <c r="B524" s="1"/>
    </row>
    <row r="525" ht="15.75" customHeight="1">
      <c r="B525" s="1"/>
    </row>
    <row r="526" ht="15.75" customHeight="1">
      <c r="B526" s="1"/>
    </row>
    <row r="527" ht="15.75" customHeight="1">
      <c r="B527" s="1"/>
    </row>
    <row r="528" ht="15.75" customHeight="1">
      <c r="B528" s="1"/>
    </row>
    <row r="529" ht="15.75" customHeight="1">
      <c r="B529" s="1"/>
    </row>
    <row r="530" ht="15.75" customHeight="1">
      <c r="B530" s="1"/>
    </row>
    <row r="531" ht="15.75" customHeight="1">
      <c r="B531" s="1"/>
    </row>
    <row r="532" ht="15.75" customHeight="1">
      <c r="B532" s="1"/>
    </row>
    <row r="533" ht="15.75" customHeight="1">
      <c r="B533" s="1"/>
    </row>
    <row r="534" ht="15.75" customHeight="1">
      <c r="B534" s="1"/>
    </row>
    <row r="535" ht="15.75" customHeight="1">
      <c r="B535" s="1"/>
    </row>
    <row r="536" ht="15.75" customHeight="1">
      <c r="B536" s="1"/>
    </row>
    <row r="537" ht="15.75" customHeight="1">
      <c r="B537" s="1"/>
    </row>
    <row r="538" ht="15.75" customHeight="1">
      <c r="B538" s="1"/>
    </row>
    <row r="539" ht="15.75" customHeight="1">
      <c r="B539" s="1"/>
    </row>
    <row r="540" ht="15.75" customHeight="1">
      <c r="B540" s="1"/>
    </row>
    <row r="541" ht="15.75" customHeight="1">
      <c r="B541" s="1"/>
    </row>
    <row r="542" ht="15.75" customHeight="1">
      <c r="B542" s="1"/>
    </row>
    <row r="543" ht="15.75" customHeight="1">
      <c r="B543" s="1"/>
    </row>
    <row r="544" ht="15.75" customHeight="1">
      <c r="B544" s="1"/>
    </row>
    <row r="545" ht="15.75" customHeight="1">
      <c r="B545" s="1"/>
    </row>
    <row r="546" ht="15.75" customHeight="1">
      <c r="B546" s="1"/>
    </row>
    <row r="547" ht="15.75" customHeight="1">
      <c r="B547" s="1"/>
    </row>
    <row r="548" ht="15.75" customHeight="1">
      <c r="B548" s="1"/>
    </row>
    <row r="549" ht="15.75" customHeight="1">
      <c r="B549" s="1"/>
    </row>
    <row r="550" ht="15.75" customHeight="1">
      <c r="B550" s="1"/>
    </row>
    <row r="551" ht="15.75" customHeight="1">
      <c r="B551" s="1"/>
    </row>
    <row r="552" ht="15.75" customHeight="1">
      <c r="B552" s="1"/>
    </row>
    <row r="553" ht="15.75" customHeight="1">
      <c r="B553" s="1"/>
    </row>
    <row r="554" ht="15.75" customHeight="1">
      <c r="B554" s="1"/>
    </row>
    <row r="555" ht="15.75" customHeight="1">
      <c r="B555" s="1"/>
    </row>
    <row r="556" ht="15.75" customHeight="1">
      <c r="B556" s="1"/>
    </row>
    <row r="557" ht="15.75" customHeight="1">
      <c r="B557" s="1"/>
    </row>
    <row r="558" ht="15.75" customHeight="1">
      <c r="B558" s="1"/>
    </row>
    <row r="559" ht="15.75" customHeight="1">
      <c r="B559" s="1"/>
    </row>
    <row r="560" ht="15.75" customHeight="1">
      <c r="B560" s="1"/>
    </row>
    <row r="561" ht="15.75" customHeight="1">
      <c r="B561" s="1"/>
    </row>
    <row r="562" ht="15.75" customHeight="1">
      <c r="B562" s="1"/>
    </row>
    <row r="563" ht="15.75" customHeight="1">
      <c r="B563" s="1"/>
    </row>
    <row r="564" ht="15.75" customHeight="1">
      <c r="B564" s="1"/>
    </row>
    <row r="565" ht="15.75" customHeight="1">
      <c r="B565" s="1"/>
    </row>
    <row r="566" ht="15.75" customHeight="1">
      <c r="B566" s="1"/>
    </row>
    <row r="567" ht="15.75" customHeight="1">
      <c r="B567" s="1"/>
    </row>
    <row r="568" ht="15.75" customHeight="1">
      <c r="B568" s="1"/>
    </row>
    <row r="569" ht="15.75" customHeight="1">
      <c r="B569" s="1"/>
    </row>
    <row r="570" ht="15.75" customHeight="1">
      <c r="B570" s="1"/>
    </row>
    <row r="571" ht="15.75" customHeight="1">
      <c r="B571" s="1"/>
    </row>
    <row r="572" ht="15.75" customHeight="1">
      <c r="B572" s="1"/>
    </row>
    <row r="573" ht="15.75" customHeight="1">
      <c r="B573" s="1"/>
    </row>
    <row r="574" ht="15.75" customHeight="1">
      <c r="B574" s="1"/>
    </row>
    <row r="575" ht="15.75" customHeight="1">
      <c r="B575" s="1"/>
    </row>
    <row r="576" ht="15.75" customHeight="1">
      <c r="B576" s="1"/>
    </row>
    <row r="577" ht="15.75" customHeight="1">
      <c r="B577" s="1"/>
    </row>
    <row r="578" ht="15.75" customHeight="1">
      <c r="B578" s="1"/>
    </row>
    <row r="579" ht="15.75" customHeight="1">
      <c r="B579" s="1"/>
    </row>
    <row r="580" ht="15.75" customHeight="1">
      <c r="B580" s="1"/>
    </row>
    <row r="581" ht="15.75" customHeight="1">
      <c r="B581" s="1"/>
    </row>
    <row r="582" ht="15.75" customHeight="1">
      <c r="B582" s="1"/>
    </row>
    <row r="583" ht="15.75" customHeight="1">
      <c r="B583" s="1"/>
    </row>
    <row r="584" ht="15.75" customHeight="1">
      <c r="B584" s="1"/>
    </row>
    <row r="585" ht="15.75" customHeight="1">
      <c r="B585" s="1"/>
    </row>
    <row r="586" ht="15.75" customHeight="1">
      <c r="B586" s="1"/>
    </row>
    <row r="587" ht="15.75" customHeight="1">
      <c r="B587" s="1"/>
    </row>
    <row r="588" ht="15.75" customHeight="1">
      <c r="B588" s="1"/>
    </row>
    <row r="589" ht="15.75" customHeight="1">
      <c r="B589" s="1"/>
    </row>
    <row r="590" ht="15.75" customHeight="1">
      <c r="B590" s="1"/>
    </row>
    <row r="591" ht="15.75" customHeight="1">
      <c r="B591" s="1"/>
    </row>
    <row r="592" ht="15.75" customHeight="1">
      <c r="B592" s="1"/>
    </row>
    <row r="593" ht="15.75" customHeight="1">
      <c r="B593" s="1"/>
    </row>
    <row r="594" ht="15.75" customHeight="1">
      <c r="B594" s="1"/>
    </row>
    <row r="595" ht="15.75" customHeight="1">
      <c r="B595" s="1"/>
    </row>
    <row r="596" ht="15.75" customHeight="1">
      <c r="B596" s="1"/>
    </row>
    <row r="597" ht="15.75" customHeight="1">
      <c r="B597" s="1"/>
    </row>
    <row r="598" ht="15.75" customHeight="1">
      <c r="B598" s="1"/>
    </row>
    <row r="599" ht="15.75" customHeight="1">
      <c r="B599" s="1"/>
    </row>
    <row r="600" ht="15.75" customHeight="1">
      <c r="B600" s="1"/>
    </row>
    <row r="601" ht="15.75" customHeight="1">
      <c r="B601" s="1"/>
    </row>
    <row r="602" ht="15.75" customHeight="1">
      <c r="B602" s="1"/>
    </row>
    <row r="603" ht="15.75" customHeight="1">
      <c r="B603" s="1"/>
    </row>
    <row r="604" ht="15.75" customHeight="1">
      <c r="B604" s="1"/>
    </row>
    <row r="605" ht="15.75" customHeight="1">
      <c r="B605" s="1"/>
    </row>
    <row r="606" ht="15.75" customHeight="1">
      <c r="B606" s="1"/>
    </row>
    <row r="607" ht="15.75" customHeight="1">
      <c r="B607" s="1"/>
    </row>
    <row r="608" ht="15.75" customHeight="1">
      <c r="B608" s="1"/>
    </row>
    <row r="609" ht="15.75" customHeight="1">
      <c r="B609" s="1"/>
    </row>
    <row r="610" ht="15.75" customHeight="1">
      <c r="B610" s="1"/>
    </row>
    <row r="611" ht="15.75" customHeight="1">
      <c r="B611" s="1"/>
    </row>
    <row r="612" ht="15.75" customHeight="1">
      <c r="B612" s="1"/>
    </row>
    <row r="613" ht="15.75" customHeight="1">
      <c r="B613" s="1"/>
    </row>
    <row r="614" ht="15.75" customHeight="1">
      <c r="B614" s="1"/>
    </row>
    <row r="615" ht="15.75" customHeight="1">
      <c r="B615" s="1"/>
    </row>
    <row r="616" ht="15.75" customHeight="1">
      <c r="B616" s="1"/>
    </row>
    <row r="617" ht="15.75" customHeight="1">
      <c r="B617" s="1"/>
    </row>
    <row r="618" ht="15.75" customHeight="1">
      <c r="B618" s="1"/>
    </row>
    <row r="619" ht="15.75" customHeight="1">
      <c r="B619" s="1"/>
    </row>
    <row r="620" ht="15.75" customHeight="1">
      <c r="B620" s="1"/>
    </row>
    <row r="621" ht="15.75" customHeight="1">
      <c r="B621" s="1"/>
    </row>
    <row r="622" ht="15.75" customHeight="1">
      <c r="B622" s="1"/>
    </row>
    <row r="623" ht="15.75" customHeight="1">
      <c r="B623" s="1"/>
    </row>
    <row r="624" ht="15.75" customHeight="1">
      <c r="B624" s="1"/>
    </row>
    <row r="625" ht="15.75" customHeight="1">
      <c r="B625" s="1"/>
    </row>
    <row r="626" ht="15.75" customHeight="1">
      <c r="B626" s="1"/>
    </row>
    <row r="627" ht="15.75" customHeight="1">
      <c r="B627" s="1"/>
    </row>
    <row r="628" ht="15.75" customHeight="1">
      <c r="B628" s="1"/>
    </row>
    <row r="629" ht="15.75" customHeight="1">
      <c r="B629" s="1"/>
    </row>
    <row r="630" ht="15.75" customHeight="1">
      <c r="B630" s="1"/>
    </row>
    <row r="631" ht="15.75" customHeight="1">
      <c r="B631" s="1"/>
    </row>
    <row r="632" ht="15.75" customHeight="1">
      <c r="B632" s="1"/>
    </row>
    <row r="633" ht="15.75" customHeight="1">
      <c r="B633" s="1"/>
    </row>
    <row r="634" ht="15.75" customHeight="1">
      <c r="B634" s="1"/>
    </row>
    <row r="635" ht="15.75" customHeight="1">
      <c r="B635" s="1"/>
    </row>
    <row r="636" ht="15.75" customHeight="1">
      <c r="B636" s="1"/>
    </row>
    <row r="637" ht="15.75" customHeight="1">
      <c r="B637" s="1"/>
    </row>
    <row r="638" ht="15.75" customHeight="1">
      <c r="B638" s="1"/>
    </row>
    <row r="639" ht="15.75" customHeight="1">
      <c r="B639" s="1"/>
    </row>
    <row r="640" ht="15.75" customHeight="1">
      <c r="B640" s="1"/>
    </row>
    <row r="641" ht="15.75" customHeight="1">
      <c r="B641" s="1"/>
    </row>
    <row r="642" ht="15.75" customHeight="1">
      <c r="B642" s="1"/>
    </row>
    <row r="643" ht="15.75" customHeight="1">
      <c r="B643" s="1"/>
    </row>
    <row r="644" ht="15.75" customHeight="1">
      <c r="B644" s="1"/>
    </row>
    <row r="645" ht="15.75" customHeight="1">
      <c r="B645" s="1"/>
    </row>
    <row r="646" ht="15.75" customHeight="1">
      <c r="B646" s="1"/>
    </row>
    <row r="647" ht="15.75" customHeight="1">
      <c r="B647" s="1"/>
    </row>
    <row r="648" ht="15.75" customHeight="1">
      <c r="B648" s="1"/>
    </row>
    <row r="649" ht="15.75" customHeight="1">
      <c r="B649" s="1"/>
    </row>
    <row r="650" ht="15.75" customHeight="1">
      <c r="B650" s="1"/>
    </row>
    <row r="651" ht="15.75" customHeight="1">
      <c r="B651" s="1"/>
    </row>
    <row r="652" ht="15.75" customHeight="1">
      <c r="B652" s="1"/>
    </row>
    <row r="653" ht="15.75" customHeight="1">
      <c r="B653" s="1"/>
    </row>
    <row r="654" ht="15.75" customHeight="1">
      <c r="B654" s="1"/>
    </row>
    <row r="655" ht="15.75" customHeight="1">
      <c r="B655" s="1"/>
    </row>
    <row r="656" ht="15.75" customHeight="1">
      <c r="B656" s="1"/>
    </row>
    <row r="657" ht="15.75" customHeight="1">
      <c r="B657" s="1"/>
    </row>
    <row r="658" ht="15.75" customHeight="1">
      <c r="B658" s="1"/>
    </row>
    <row r="659" ht="15.75" customHeight="1">
      <c r="B659" s="1"/>
    </row>
    <row r="660" ht="15.75" customHeight="1">
      <c r="B660" s="1"/>
    </row>
    <row r="661" ht="15.75" customHeight="1">
      <c r="B661" s="1"/>
    </row>
    <row r="662" ht="15.75" customHeight="1">
      <c r="B662" s="1"/>
    </row>
    <row r="663" ht="15.75" customHeight="1">
      <c r="B663" s="1"/>
    </row>
    <row r="664" ht="15.75" customHeight="1">
      <c r="B664" s="1"/>
    </row>
    <row r="665" ht="15.75" customHeight="1">
      <c r="B665" s="1"/>
    </row>
    <row r="666" ht="15.75" customHeight="1">
      <c r="B666" s="1"/>
    </row>
    <row r="667" ht="15.75" customHeight="1">
      <c r="B667" s="1"/>
    </row>
    <row r="668" ht="15.75" customHeight="1">
      <c r="B668" s="1"/>
    </row>
    <row r="669" ht="15.75" customHeight="1">
      <c r="B669" s="1"/>
    </row>
    <row r="670" ht="15.75" customHeight="1">
      <c r="B670" s="1"/>
    </row>
    <row r="671" ht="15.75" customHeight="1">
      <c r="B671" s="1"/>
    </row>
    <row r="672" ht="15.75" customHeight="1">
      <c r="B672" s="1"/>
    </row>
    <row r="673" ht="15.75" customHeight="1">
      <c r="B673" s="1"/>
    </row>
    <row r="674" ht="15.75" customHeight="1">
      <c r="B674" s="1"/>
    </row>
    <row r="675" ht="15.75" customHeight="1">
      <c r="B675" s="1"/>
    </row>
    <row r="676" ht="15.75" customHeight="1">
      <c r="B676" s="1"/>
    </row>
    <row r="677" ht="15.75" customHeight="1">
      <c r="B677" s="1"/>
    </row>
    <row r="678" ht="15.75" customHeight="1">
      <c r="B678" s="1"/>
    </row>
    <row r="679" ht="15.75" customHeight="1">
      <c r="B679" s="1"/>
    </row>
    <row r="680" ht="15.75" customHeight="1">
      <c r="B680" s="1"/>
    </row>
    <row r="681" ht="15.75" customHeight="1">
      <c r="B681" s="1"/>
    </row>
    <row r="682" ht="15.75" customHeight="1">
      <c r="B682" s="1"/>
    </row>
    <row r="683" ht="15.75" customHeight="1">
      <c r="B683" s="1"/>
    </row>
    <row r="684" ht="15.75" customHeight="1">
      <c r="B684" s="1"/>
    </row>
    <row r="685" ht="15.75" customHeight="1">
      <c r="B685" s="1"/>
    </row>
    <row r="686" ht="15.75" customHeight="1">
      <c r="B686" s="1"/>
    </row>
    <row r="687" ht="15.75" customHeight="1">
      <c r="B687" s="1"/>
    </row>
    <row r="688" ht="15.75" customHeight="1">
      <c r="B688" s="1"/>
    </row>
    <row r="689" ht="15.75" customHeight="1">
      <c r="B689" s="1"/>
    </row>
    <row r="690" ht="15.75" customHeight="1">
      <c r="B690" s="1"/>
    </row>
    <row r="691" ht="15.75" customHeight="1">
      <c r="B691" s="1"/>
    </row>
    <row r="692" ht="15.75" customHeight="1">
      <c r="B692" s="1"/>
    </row>
    <row r="693" ht="15.75" customHeight="1">
      <c r="B693" s="1"/>
    </row>
    <row r="694" ht="15.75" customHeight="1">
      <c r="B694" s="1"/>
    </row>
    <row r="695" ht="15.75" customHeight="1">
      <c r="B695" s="1"/>
    </row>
    <row r="696" ht="15.75" customHeight="1">
      <c r="B696" s="1"/>
    </row>
    <row r="697" ht="15.75" customHeight="1">
      <c r="B697" s="1"/>
    </row>
    <row r="698" ht="15.75" customHeight="1">
      <c r="B698" s="1"/>
    </row>
    <row r="699" ht="15.75" customHeight="1">
      <c r="B699" s="1"/>
    </row>
    <row r="700" ht="15.75" customHeight="1">
      <c r="B700" s="1"/>
    </row>
    <row r="701" ht="15.75" customHeight="1">
      <c r="B701" s="1"/>
    </row>
    <row r="702" ht="15.75" customHeight="1">
      <c r="B702" s="1"/>
    </row>
    <row r="703" ht="15.75" customHeight="1">
      <c r="B703" s="1"/>
    </row>
    <row r="704" ht="15.75" customHeight="1">
      <c r="B704" s="1"/>
    </row>
    <row r="705" ht="15.75" customHeight="1">
      <c r="B705" s="1"/>
    </row>
    <row r="706" ht="15.75" customHeight="1">
      <c r="B706" s="1"/>
    </row>
    <row r="707" ht="15.75" customHeight="1">
      <c r="B707" s="1"/>
    </row>
    <row r="708" ht="15.75" customHeight="1">
      <c r="B708" s="1"/>
    </row>
    <row r="709" ht="15.75" customHeight="1">
      <c r="B709" s="1"/>
    </row>
    <row r="710" ht="15.75" customHeight="1">
      <c r="B710" s="1"/>
    </row>
    <row r="711" ht="15.75" customHeight="1">
      <c r="B711" s="1"/>
    </row>
    <row r="712" ht="15.75" customHeight="1">
      <c r="B712" s="1"/>
    </row>
    <row r="713" ht="15.75" customHeight="1">
      <c r="B713" s="1"/>
    </row>
    <row r="714" ht="15.75" customHeight="1">
      <c r="B714" s="1"/>
    </row>
    <row r="715" ht="15.75" customHeight="1">
      <c r="B715" s="1"/>
    </row>
    <row r="716" ht="15.75" customHeight="1">
      <c r="B716" s="1"/>
    </row>
    <row r="717" ht="15.75" customHeight="1">
      <c r="B717" s="1"/>
    </row>
    <row r="718" ht="15.75" customHeight="1">
      <c r="B718" s="1"/>
    </row>
    <row r="719" ht="15.75" customHeight="1">
      <c r="B719" s="1"/>
    </row>
    <row r="720" ht="15.75" customHeight="1">
      <c r="B720" s="1"/>
    </row>
    <row r="721" ht="15.75" customHeight="1">
      <c r="B721" s="1"/>
    </row>
    <row r="722" ht="15.75" customHeight="1">
      <c r="B722" s="1"/>
    </row>
    <row r="723" ht="15.75" customHeight="1">
      <c r="B723" s="1"/>
    </row>
    <row r="724" ht="15.75" customHeight="1">
      <c r="B724" s="1"/>
    </row>
    <row r="725" ht="15.75" customHeight="1">
      <c r="B725" s="1"/>
    </row>
    <row r="726" ht="15.75" customHeight="1">
      <c r="B726" s="1"/>
    </row>
    <row r="727" ht="15.75" customHeight="1">
      <c r="B727" s="1"/>
    </row>
    <row r="728" ht="15.75" customHeight="1">
      <c r="B728" s="1"/>
    </row>
    <row r="729" ht="15.75" customHeight="1">
      <c r="B729" s="1"/>
    </row>
    <row r="730" ht="15.75" customHeight="1">
      <c r="B730" s="1"/>
    </row>
    <row r="731" ht="15.75" customHeight="1">
      <c r="B731" s="1"/>
    </row>
    <row r="732" ht="15.75" customHeight="1">
      <c r="B732" s="1"/>
    </row>
    <row r="733" ht="15.75" customHeight="1">
      <c r="B733" s="1"/>
    </row>
    <row r="734" ht="15.75" customHeight="1">
      <c r="B734" s="1"/>
    </row>
    <row r="735" ht="15.75" customHeight="1">
      <c r="B735" s="1"/>
    </row>
    <row r="736" ht="15.75" customHeight="1">
      <c r="B736" s="1"/>
    </row>
    <row r="737" ht="15.75" customHeight="1">
      <c r="B737" s="1"/>
    </row>
    <row r="738" ht="15.75" customHeight="1">
      <c r="B738" s="1"/>
    </row>
    <row r="739" ht="15.75" customHeight="1">
      <c r="B739" s="1"/>
    </row>
    <row r="740" ht="15.75" customHeight="1">
      <c r="B740" s="1"/>
    </row>
    <row r="741" ht="15.75" customHeight="1">
      <c r="B741" s="1"/>
    </row>
    <row r="742" ht="15.75" customHeight="1">
      <c r="B742" s="1"/>
    </row>
    <row r="743" ht="15.75" customHeight="1">
      <c r="B743" s="1"/>
    </row>
    <row r="744" ht="15.75" customHeight="1">
      <c r="B744" s="1"/>
    </row>
    <row r="745" ht="15.75" customHeight="1">
      <c r="B745" s="1"/>
    </row>
    <row r="746" ht="15.75" customHeight="1">
      <c r="B746" s="1"/>
    </row>
    <row r="747" ht="15.75" customHeight="1">
      <c r="B747" s="1"/>
    </row>
    <row r="748" ht="15.75" customHeight="1">
      <c r="B748" s="1"/>
    </row>
    <row r="749" ht="15.75" customHeight="1">
      <c r="B749" s="1"/>
    </row>
    <row r="750" ht="15.75" customHeight="1">
      <c r="B750" s="1"/>
    </row>
    <row r="751" ht="15.75" customHeight="1">
      <c r="B751" s="1"/>
    </row>
    <row r="752" ht="15.75" customHeight="1">
      <c r="B752" s="1"/>
    </row>
    <row r="753" ht="15.75" customHeight="1">
      <c r="B753" s="1"/>
    </row>
    <row r="754" ht="15.75" customHeight="1">
      <c r="B754" s="1"/>
    </row>
    <row r="755" ht="15.75" customHeight="1">
      <c r="B755" s="1"/>
    </row>
    <row r="756" ht="15.75" customHeight="1">
      <c r="B756" s="1"/>
    </row>
    <row r="757" ht="15.75" customHeight="1">
      <c r="B757" s="1"/>
    </row>
    <row r="758" ht="15.75" customHeight="1">
      <c r="B758" s="1"/>
    </row>
    <row r="759" ht="15.75" customHeight="1">
      <c r="B759" s="1"/>
    </row>
    <row r="760" ht="15.75" customHeight="1">
      <c r="B760" s="1"/>
    </row>
    <row r="761" ht="15.75" customHeight="1">
      <c r="B761" s="1"/>
    </row>
    <row r="762" ht="15.75" customHeight="1">
      <c r="B762" s="1"/>
    </row>
    <row r="763" ht="15.75" customHeight="1">
      <c r="B763" s="1"/>
    </row>
    <row r="764" ht="15.75" customHeight="1">
      <c r="B764" s="1"/>
    </row>
    <row r="765" ht="15.75" customHeight="1">
      <c r="B765" s="1"/>
    </row>
    <row r="766" ht="15.75" customHeight="1">
      <c r="B766" s="1"/>
    </row>
    <row r="767" ht="15.75" customHeight="1">
      <c r="B767" s="1"/>
    </row>
    <row r="768" ht="15.75" customHeight="1">
      <c r="B768" s="1"/>
    </row>
    <row r="769" ht="15.75" customHeight="1">
      <c r="B769" s="1"/>
    </row>
    <row r="770" ht="15.75" customHeight="1">
      <c r="B770" s="1"/>
    </row>
    <row r="771" ht="15.75" customHeight="1">
      <c r="B771" s="1"/>
    </row>
    <row r="772" ht="15.75" customHeight="1">
      <c r="B772" s="1"/>
    </row>
    <row r="773" ht="15.75" customHeight="1">
      <c r="B773" s="1"/>
    </row>
    <row r="774" ht="15.75" customHeight="1">
      <c r="B774" s="1"/>
    </row>
    <row r="775" ht="15.75" customHeight="1">
      <c r="B775" s="1"/>
    </row>
    <row r="776" ht="15.75" customHeight="1">
      <c r="B776" s="1"/>
    </row>
    <row r="777" ht="15.75" customHeight="1">
      <c r="B777" s="1"/>
    </row>
    <row r="778" ht="15.75" customHeight="1">
      <c r="B778" s="1"/>
    </row>
    <row r="779" ht="15.75" customHeight="1">
      <c r="B779" s="1"/>
    </row>
    <row r="780" ht="15.75" customHeight="1">
      <c r="B780" s="1"/>
    </row>
    <row r="781" ht="15.75" customHeight="1">
      <c r="B781" s="1"/>
    </row>
    <row r="782" ht="15.75" customHeight="1">
      <c r="B782" s="1"/>
    </row>
    <row r="783" ht="15.75" customHeight="1">
      <c r="B783" s="1"/>
    </row>
    <row r="784" ht="15.75" customHeight="1">
      <c r="B784" s="1"/>
    </row>
    <row r="785" ht="15.75" customHeight="1">
      <c r="B785" s="1"/>
    </row>
    <row r="786" ht="15.75" customHeight="1">
      <c r="B786" s="1"/>
    </row>
    <row r="787" ht="15.75" customHeight="1">
      <c r="B787" s="1"/>
    </row>
    <row r="788" ht="15.75" customHeight="1">
      <c r="B788" s="1"/>
    </row>
    <row r="789" ht="15.75" customHeight="1">
      <c r="B789" s="1"/>
    </row>
    <row r="790" ht="15.75" customHeight="1">
      <c r="B790" s="1"/>
    </row>
    <row r="791" ht="15.75" customHeight="1">
      <c r="B791" s="1"/>
    </row>
    <row r="792" ht="15.75" customHeight="1">
      <c r="B792" s="1"/>
    </row>
    <row r="793" ht="15.75" customHeight="1">
      <c r="B793" s="1"/>
    </row>
    <row r="794" ht="15.75" customHeight="1">
      <c r="B794" s="1"/>
    </row>
    <row r="795" ht="15.75" customHeight="1">
      <c r="B795" s="1"/>
    </row>
    <row r="796" ht="15.75" customHeight="1">
      <c r="B796" s="1"/>
    </row>
    <row r="797" ht="15.75" customHeight="1">
      <c r="B797" s="1"/>
    </row>
    <row r="798" ht="15.75" customHeight="1">
      <c r="B798" s="1"/>
    </row>
    <row r="799" ht="15.75" customHeight="1">
      <c r="B799" s="1"/>
    </row>
    <row r="800" ht="15.75" customHeight="1">
      <c r="B800" s="1"/>
    </row>
    <row r="801" ht="15.75" customHeight="1">
      <c r="B801" s="1"/>
    </row>
    <row r="802" ht="15.75" customHeight="1">
      <c r="B802" s="1"/>
    </row>
    <row r="803" ht="15.75" customHeight="1">
      <c r="B803" s="1"/>
    </row>
    <row r="804" ht="15.75" customHeight="1">
      <c r="B804" s="1"/>
    </row>
    <row r="805" ht="15.75" customHeight="1">
      <c r="B805" s="1"/>
    </row>
    <row r="806" ht="15.75" customHeight="1">
      <c r="B806" s="1"/>
    </row>
    <row r="807" ht="15.75" customHeight="1">
      <c r="B807" s="1"/>
    </row>
    <row r="808" ht="15.75" customHeight="1">
      <c r="B808" s="1"/>
    </row>
    <row r="809" ht="15.75" customHeight="1">
      <c r="B809" s="1"/>
    </row>
    <row r="810" ht="15.75" customHeight="1">
      <c r="B810" s="1"/>
    </row>
    <row r="811" ht="15.75" customHeight="1">
      <c r="B811" s="1"/>
    </row>
    <row r="812" ht="15.75" customHeight="1">
      <c r="B812" s="1"/>
    </row>
    <row r="813" ht="15.75" customHeight="1">
      <c r="B813" s="1"/>
    </row>
    <row r="814" ht="15.75" customHeight="1">
      <c r="B814" s="1"/>
    </row>
    <row r="815" ht="15.75" customHeight="1">
      <c r="B815" s="1"/>
    </row>
    <row r="816" ht="15.75" customHeight="1">
      <c r="B816" s="1"/>
    </row>
    <row r="817" ht="15.75" customHeight="1">
      <c r="B817" s="1"/>
    </row>
    <row r="818" ht="15.75" customHeight="1">
      <c r="B818" s="1"/>
    </row>
    <row r="819" ht="15.75" customHeight="1">
      <c r="B819" s="1"/>
    </row>
    <row r="820" ht="15.75" customHeight="1">
      <c r="B820" s="1"/>
    </row>
    <row r="821" ht="15.75" customHeight="1">
      <c r="B821" s="1"/>
    </row>
    <row r="822" ht="15.75" customHeight="1">
      <c r="B822" s="1"/>
    </row>
    <row r="823" ht="15.75" customHeight="1">
      <c r="B823" s="1"/>
    </row>
    <row r="824" ht="15.75" customHeight="1">
      <c r="B824" s="1"/>
    </row>
    <row r="825" ht="15.75" customHeight="1">
      <c r="B825" s="1"/>
    </row>
    <row r="826" ht="15.75" customHeight="1">
      <c r="B826" s="1"/>
    </row>
    <row r="827" ht="15.75" customHeight="1">
      <c r="B827" s="1"/>
    </row>
    <row r="828" ht="15.75" customHeight="1">
      <c r="B828" s="1"/>
    </row>
    <row r="829" ht="15.75" customHeight="1">
      <c r="B829" s="1"/>
    </row>
    <row r="830" ht="15.75" customHeight="1">
      <c r="B830" s="1"/>
    </row>
    <row r="831" ht="15.75" customHeight="1">
      <c r="B831" s="1"/>
    </row>
    <row r="832" ht="15.75" customHeight="1">
      <c r="B832" s="1"/>
    </row>
    <row r="833" ht="15.75" customHeight="1">
      <c r="B833" s="1"/>
    </row>
    <row r="834" ht="15.75" customHeight="1">
      <c r="B834" s="1"/>
    </row>
    <row r="835" ht="15.75" customHeight="1">
      <c r="B835" s="1"/>
    </row>
    <row r="836" ht="15.75" customHeight="1">
      <c r="B836" s="1"/>
    </row>
    <row r="837" ht="15.75" customHeight="1">
      <c r="B837" s="1"/>
    </row>
    <row r="838" ht="15.75" customHeight="1">
      <c r="B838" s="1"/>
    </row>
    <row r="839" ht="15.75" customHeight="1">
      <c r="B839" s="1"/>
    </row>
    <row r="840" ht="15.75" customHeight="1">
      <c r="B840" s="1"/>
    </row>
    <row r="841" ht="15.75" customHeight="1">
      <c r="B841" s="1"/>
    </row>
    <row r="842" ht="15.75" customHeight="1">
      <c r="B842" s="1"/>
    </row>
    <row r="843" ht="15.75" customHeight="1">
      <c r="B843" s="1"/>
    </row>
    <row r="844" ht="15.75" customHeight="1">
      <c r="B844" s="1"/>
    </row>
    <row r="845" ht="15.75" customHeight="1">
      <c r="B845" s="1"/>
    </row>
    <row r="846" ht="15.75" customHeight="1">
      <c r="B846" s="1"/>
    </row>
    <row r="847" ht="15.75" customHeight="1">
      <c r="B847" s="1"/>
    </row>
    <row r="848" ht="15.75" customHeight="1">
      <c r="B848" s="1"/>
    </row>
    <row r="849" ht="15.75" customHeight="1">
      <c r="B849" s="1"/>
    </row>
    <row r="850" ht="15.75" customHeight="1">
      <c r="B850" s="1"/>
    </row>
    <row r="851" ht="15.75" customHeight="1">
      <c r="B851" s="1"/>
    </row>
    <row r="852" ht="15.75" customHeight="1">
      <c r="B852" s="1"/>
    </row>
    <row r="853" ht="15.75" customHeight="1">
      <c r="B853" s="1"/>
    </row>
    <row r="854" ht="15.75" customHeight="1">
      <c r="B854" s="1"/>
    </row>
    <row r="855" ht="15.75" customHeight="1">
      <c r="B855" s="1"/>
    </row>
    <row r="856" ht="15.75" customHeight="1">
      <c r="B856" s="1"/>
    </row>
    <row r="857" ht="15.75" customHeight="1">
      <c r="B857" s="1"/>
    </row>
    <row r="858" ht="15.75" customHeight="1">
      <c r="B858" s="1"/>
    </row>
    <row r="859" ht="15.75" customHeight="1">
      <c r="B859" s="1"/>
    </row>
    <row r="860" ht="15.75" customHeight="1">
      <c r="B860" s="1"/>
    </row>
    <row r="861" ht="15.75" customHeight="1">
      <c r="B861" s="1"/>
    </row>
    <row r="862" ht="15.75" customHeight="1">
      <c r="B862" s="1"/>
    </row>
    <row r="863" ht="15.75" customHeight="1">
      <c r="B863" s="1"/>
    </row>
    <row r="864" ht="15.75" customHeight="1">
      <c r="B864" s="1"/>
    </row>
    <row r="865" ht="15.75" customHeight="1">
      <c r="B865" s="1"/>
    </row>
    <row r="866" ht="15.75" customHeight="1">
      <c r="B866" s="1"/>
    </row>
    <row r="867" ht="15.75" customHeight="1">
      <c r="B867" s="1"/>
    </row>
    <row r="868" ht="15.75" customHeight="1">
      <c r="B868" s="1"/>
    </row>
    <row r="869" ht="15.75" customHeight="1">
      <c r="B869" s="1"/>
    </row>
    <row r="870" ht="15.75" customHeight="1">
      <c r="B870" s="1"/>
    </row>
    <row r="871" ht="15.75" customHeight="1">
      <c r="B871" s="1"/>
    </row>
    <row r="872" ht="15.75" customHeight="1">
      <c r="B872" s="1"/>
    </row>
    <row r="873" ht="15.75" customHeight="1">
      <c r="B873" s="1"/>
    </row>
    <row r="874" ht="15.75" customHeight="1">
      <c r="B874" s="1"/>
    </row>
    <row r="875" ht="15.75" customHeight="1">
      <c r="B875" s="1"/>
    </row>
    <row r="876" ht="15.75" customHeight="1">
      <c r="B876" s="1"/>
    </row>
    <row r="877" ht="15.75" customHeight="1">
      <c r="B877" s="1"/>
    </row>
    <row r="878" ht="15.75" customHeight="1">
      <c r="B878" s="1"/>
    </row>
    <row r="879" ht="15.75" customHeight="1">
      <c r="B879" s="1"/>
    </row>
    <row r="880" ht="15.75" customHeight="1">
      <c r="B880" s="1"/>
    </row>
    <row r="881" ht="15.75" customHeight="1">
      <c r="B881" s="1"/>
    </row>
    <row r="882" ht="15.75" customHeight="1">
      <c r="B882" s="1"/>
    </row>
    <row r="883" ht="15.75" customHeight="1">
      <c r="B883" s="1"/>
    </row>
    <row r="884" ht="15.75" customHeight="1">
      <c r="B884" s="1"/>
    </row>
    <row r="885" ht="15.75" customHeight="1">
      <c r="B885" s="1"/>
    </row>
    <row r="886" ht="15.75" customHeight="1">
      <c r="B886" s="1"/>
    </row>
    <row r="887" ht="15.75" customHeight="1">
      <c r="B887" s="1"/>
    </row>
    <row r="888" ht="15.75" customHeight="1">
      <c r="B888" s="1"/>
    </row>
    <row r="889" ht="15.75" customHeight="1">
      <c r="B889" s="1"/>
    </row>
    <row r="890" ht="15.75" customHeight="1">
      <c r="B890" s="1"/>
    </row>
    <row r="891" ht="15.75" customHeight="1">
      <c r="B891" s="1"/>
    </row>
    <row r="892" ht="15.75" customHeight="1">
      <c r="B892" s="1"/>
    </row>
    <row r="893" ht="15.75" customHeight="1">
      <c r="B893" s="1"/>
    </row>
    <row r="894" ht="15.75" customHeight="1">
      <c r="B894" s="1"/>
    </row>
    <row r="895" ht="15.75" customHeight="1">
      <c r="B895" s="1"/>
    </row>
    <row r="896" ht="15.75" customHeight="1">
      <c r="B896" s="1"/>
    </row>
    <row r="897" ht="15.75" customHeight="1">
      <c r="B897" s="1"/>
    </row>
    <row r="898" ht="15.75" customHeight="1">
      <c r="B898" s="1"/>
    </row>
    <row r="899" ht="15.75" customHeight="1">
      <c r="B899" s="1"/>
    </row>
    <row r="900" ht="15.75" customHeight="1">
      <c r="B900" s="1"/>
    </row>
    <row r="901" ht="15.75" customHeight="1">
      <c r="B901" s="1"/>
    </row>
    <row r="902" ht="15.75" customHeight="1">
      <c r="B902" s="1"/>
    </row>
    <row r="903" ht="15.75" customHeight="1">
      <c r="B903" s="1"/>
    </row>
    <row r="904" ht="15.75" customHeight="1">
      <c r="B904" s="1"/>
    </row>
    <row r="905" ht="15.75" customHeight="1">
      <c r="B905" s="1"/>
    </row>
    <row r="906" ht="15.75" customHeight="1">
      <c r="B906" s="1"/>
    </row>
    <row r="907" ht="15.75" customHeight="1">
      <c r="B907" s="1"/>
    </row>
    <row r="908" ht="15.75" customHeight="1">
      <c r="B908" s="1"/>
    </row>
    <row r="909" ht="15.75" customHeight="1">
      <c r="B909" s="1"/>
    </row>
    <row r="910" ht="15.75" customHeight="1">
      <c r="B910" s="1"/>
    </row>
    <row r="911" ht="15.75" customHeight="1">
      <c r="B911" s="1"/>
    </row>
    <row r="912" ht="15.75" customHeight="1">
      <c r="B912" s="1"/>
    </row>
    <row r="913" ht="15.75" customHeight="1">
      <c r="B913" s="1"/>
    </row>
    <row r="914" ht="15.75" customHeight="1">
      <c r="B914" s="1"/>
    </row>
    <row r="915" ht="15.75" customHeight="1">
      <c r="B915" s="1"/>
    </row>
    <row r="916" ht="15.75" customHeight="1">
      <c r="B916" s="1"/>
    </row>
    <row r="917" ht="15.75" customHeight="1">
      <c r="B917" s="1"/>
    </row>
    <row r="918" ht="15.75" customHeight="1">
      <c r="B918" s="1"/>
    </row>
    <row r="919" ht="15.75" customHeight="1">
      <c r="B919" s="1"/>
    </row>
    <row r="920" ht="15.75" customHeight="1">
      <c r="B920" s="1"/>
    </row>
    <row r="921" ht="15.75" customHeight="1">
      <c r="B921" s="1"/>
    </row>
    <row r="922" ht="15.75" customHeight="1">
      <c r="B922" s="1"/>
    </row>
    <row r="923" ht="15.75" customHeight="1">
      <c r="B923" s="1"/>
    </row>
    <row r="924" ht="15.75" customHeight="1">
      <c r="B924" s="1"/>
    </row>
    <row r="925" ht="15.75" customHeight="1">
      <c r="B925" s="1"/>
    </row>
    <row r="926" ht="15.75" customHeight="1">
      <c r="B926" s="1"/>
    </row>
    <row r="927" ht="15.75" customHeight="1">
      <c r="B927" s="1"/>
    </row>
    <row r="928" ht="15.75" customHeight="1">
      <c r="B928" s="1"/>
    </row>
    <row r="929" ht="15.75" customHeight="1">
      <c r="B929" s="1"/>
    </row>
    <row r="930" ht="15.75" customHeight="1">
      <c r="B930" s="1"/>
    </row>
    <row r="931" ht="15.75" customHeight="1">
      <c r="B931" s="1"/>
    </row>
    <row r="932" ht="15.75" customHeight="1">
      <c r="B932" s="1"/>
    </row>
    <row r="933" ht="15.75" customHeight="1">
      <c r="B933" s="1"/>
    </row>
    <row r="934" ht="15.75" customHeight="1">
      <c r="B934" s="1"/>
    </row>
    <row r="935" ht="15.75" customHeight="1">
      <c r="B935" s="1"/>
    </row>
    <row r="936" ht="15.75" customHeight="1">
      <c r="B936" s="1"/>
    </row>
    <row r="937" ht="15.75" customHeight="1">
      <c r="B937" s="1"/>
    </row>
    <row r="938" ht="15.75" customHeight="1">
      <c r="B938" s="1"/>
    </row>
    <row r="939" ht="15.75" customHeight="1">
      <c r="B939" s="1"/>
    </row>
    <row r="940" ht="15.75" customHeight="1">
      <c r="B940" s="1"/>
    </row>
    <row r="941" ht="15.75" customHeight="1">
      <c r="B941" s="1"/>
    </row>
    <row r="942" ht="15.75" customHeight="1">
      <c r="B942" s="1"/>
    </row>
    <row r="943" ht="15.75" customHeight="1">
      <c r="B943" s="1"/>
    </row>
    <row r="944" ht="15.75" customHeight="1">
      <c r="B944" s="1"/>
    </row>
    <row r="945" ht="15.75" customHeight="1">
      <c r="B945" s="1"/>
    </row>
    <row r="946" ht="15.75" customHeight="1">
      <c r="B946" s="1"/>
    </row>
    <row r="947" ht="15.75" customHeight="1">
      <c r="B947" s="1"/>
    </row>
    <row r="948" ht="15.75" customHeight="1">
      <c r="B948" s="1"/>
    </row>
    <row r="949" ht="15.75" customHeight="1">
      <c r="B949" s="1"/>
    </row>
    <row r="950" ht="15.75" customHeight="1">
      <c r="B950" s="1"/>
    </row>
    <row r="951" ht="15.75" customHeight="1">
      <c r="B951" s="1"/>
    </row>
    <row r="952" ht="15.75" customHeight="1">
      <c r="B952" s="1"/>
    </row>
    <row r="953" ht="15.75" customHeight="1">
      <c r="B953" s="1"/>
    </row>
    <row r="954" ht="15.75" customHeight="1">
      <c r="B954" s="1"/>
    </row>
    <row r="955" ht="15.75" customHeight="1">
      <c r="B955" s="1"/>
    </row>
    <row r="956" ht="15.75" customHeight="1">
      <c r="B956" s="1"/>
    </row>
    <row r="957" ht="15.75" customHeight="1">
      <c r="B957" s="1"/>
    </row>
    <row r="958" ht="15.75" customHeight="1">
      <c r="B958" s="1"/>
    </row>
    <row r="959" ht="15.75" customHeight="1">
      <c r="B959" s="1"/>
    </row>
    <row r="960" ht="15.75" customHeight="1">
      <c r="B960" s="1"/>
    </row>
    <row r="961" ht="15.75" customHeight="1">
      <c r="B961" s="1"/>
    </row>
    <row r="962" ht="15.75" customHeight="1">
      <c r="B962" s="1"/>
    </row>
    <row r="963" ht="15.75" customHeight="1">
      <c r="B963" s="1"/>
    </row>
    <row r="964" ht="15.75" customHeight="1">
      <c r="B964" s="1"/>
    </row>
    <row r="965" ht="15.75" customHeight="1">
      <c r="B965" s="1"/>
    </row>
    <row r="966" ht="15.75" customHeight="1">
      <c r="B966" s="1"/>
    </row>
    <row r="967" ht="15.75" customHeight="1">
      <c r="B967" s="1"/>
    </row>
    <row r="968" ht="15.75" customHeight="1">
      <c r="B968" s="1"/>
    </row>
    <row r="969" ht="15.75" customHeight="1">
      <c r="B969" s="1"/>
    </row>
    <row r="970" ht="15.75" customHeight="1">
      <c r="B970" s="1"/>
    </row>
    <row r="971" ht="15.75" customHeight="1">
      <c r="B971" s="1"/>
    </row>
    <row r="972" ht="15.75" customHeight="1">
      <c r="B972" s="1"/>
    </row>
    <row r="973" ht="15.75" customHeight="1">
      <c r="B973" s="1"/>
    </row>
    <row r="974" ht="15.75" customHeight="1">
      <c r="B974" s="1"/>
    </row>
    <row r="975" ht="15.75" customHeight="1">
      <c r="B975" s="1"/>
    </row>
    <row r="976" ht="15.75" customHeight="1">
      <c r="B976" s="1"/>
    </row>
    <row r="977" ht="15.75" customHeight="1">
      <c r="B977" s="1"/>
    </row>
    <row r="978" ht="15.75" customHeight="1">
      <c r="B978" s="1"/>
    </row>
    <row r="979" ht="15.75" customHeight="1">
      <c r="B979" s="1"/>
    </row>
    <row r="980" ht="15.75" customHeight="1">
      <c r="B980" s="1"/>
    </row>
    <row r="981" ht="15.75" customHeight="1">
      <c r="B981" s="1"/>
    </row>
    <row r="982" ht="15.75" customHeight="1">
      <c r="B982" s="1"/>
    </row>
    <row r="983" ht="15.75" customHeight="1">
      <c r="B983" s="1"/>
    </row>
    <row r="984" ht="15.75" customHeight="1">
      <c r="B984" s="1"/>
    </row>
    <row r="985" ht="15.75" customHeight="1">
      <c r="B985" s="1"/>
    </row>
    <row r="986" ht="15.75" customHeight="1">
      <c r="B986" s="1"/>
    </row>
    <row r="987" ht="15.75" customHeight="1">
      <c r="B987" s="1"/>
    </row>
    <row r="988" ht="15.75" customHeight="1">
      <c r="B988" s="1"/>
    </row>
    <row r="989" ht="15.75" customHeight="1">
      <c r="B989" s="1"/>
    </row>
    <row r="990" ht="15.75" customHeight="1">
      <c r="B990" s="1"/>
    </row>
    <row r="991" ht="15.75" customHeight="1">
      <c r="B991" s="1"/>
    </row>
    <row r="992" ht="15.75" customHeight="1">
      <c r="B992" s="1"/>
    </row>
    <row r="993" ht="15.75" customHeight="1">
      <c r="B993" s="1"/>
    </row>
    <row r="994" ht="15.75" customHeight="1">
      <c r="B994" s="1"/>
    </row>
    <row r="995" ht="15.75" customHeight="1">
      <c r="B995" s="1"/>
    </row>
    <row r="996" ht="15.75" customHeight="1">
      <c r="B996" s="1"/>
    </row>
    <row r="997" ht="15.75" customHeight="1">
      <c r="B997" s="1"/>
    </row>
    <row r="998" ht="15.75" customHeight="1">
      <c r="B998" s="1"/>
    </row>
    <row r="999" ht="15.75" customHeight="1">
      <c r="B999" s="1"/>
    </row>
    <row r="1000" ht="15.75" customHeight="1">
      <c r="B1000" s="1"/>
    </row>
  </sheetData>
  <mergeCells count="206">
    <mergeCell ref="J9:K9"/>
    <mergeCell ref="L9:M9"/>
    <mergeCell ref="J10:K10"/>
    <mergeCell ref="L10:M10"/>
    <mergeCell ref="J11:K11"/>
    <mergeCell ref="L11:M11"/>
    <mergeCell ref="L12:M12"/>
    <mergeCell ref="J12:K12"/>
    <mergeCell ref="J13:K13"/>
    <mergeCell ref="J14:K14"/>
    <mergeCell ref="J15:K15"/>
    <mergeCell ref="L15:M15"/>
    <mergeCell ref="J16:K16"/>
    <mergeCell ref="L16:M16"/>
    <mergeCell ref="J20:K20"/>
    <mergeCell ref="J21:K21"/>
    <mergeCell ref="J22:K22"/>
    <mergeCell ref="J23:K23"/>
    <mergeCell ref="J24:K24"/>
    <mergeCell ref="J25:K25"/>
    <mergeCell ref="J26:K26"/>
    <mergeCell ref="J27:K27"/>
    <mergeCell ref="L21:M21"/>
    <mergeCell ref="L22:M22"/>
    <mergeCell ref="L23:M23"/>
    <mergeCell ref="L24:M24"/>
    <mergeCell ref="L25:M25"/>
    <mergeCell ref="L26:M26"/>
    <mergeCell ref="L27:M27"/>
    <mergeCell ref="J17:K17"/>
    <mergeCell ref="L17:M17"/>
    <mergeCell ref="J18:K18"/>
    <mergeCell ref="L18:M18"/>
    <mergeCell ref="J19:K19"/>
    <mergeCell ref="L19:M19"/>
    <mergeCell ref="L20:M20"/>
    <mergeCell ref="F4:H4"/>
    <mergeCell ref="E5:H5"/>
    <mergeCell ref="D1:E2"/>
    <mergeCell ref="F2:H3"/>
    <mergeCell ref="I2:N3"/>
    <mergeCell ref="D3:E4"/>
    <mergeCell ref="O3:O4"/>
    <mergeCell ref="I4:N4"/>
    <mergeCell ref="L5:N5"/>
    <mergeCell ref="C7:D7"/>
    <mergeCell ref="C8:D8"/>
    <mergeCell ref="C13:D13"/>
    <mergeCell ref="E13:F13"/>
    <mergeCell ref="J7:K7"/>
    <mergeCell ref="J8:K8"/>
    <mergeCell ref="A5:C6"/>
    <mergeCell ref="D6:F6"/>
    <mergeCell ref="H6:J6"/>
    <mergeCell ref="E7:F7"/>
    <mergeCell ref="L7:M7"/>
    <mergeCell ref="A8:A9"/>
    <mergeCell ref="L8:M8"/>
    <mergeCell ref="A10:A11"/>
    <mergeCell ref="A12:A13"/>
    <mergeCell ref="L13:M13"/>
    <mergeCell ref="L14:M14"/>
    <mergeCell ref="C20:D20"/>
    <mergeCell ref="C21:D21"/>
    <mergeCell ref="C22:D22"/>
    <mergeCell ref="C23:D23"/>
    <mergeCell ref="C24:D25"/>
    <mergeCell ref="C26:D26"/>
    <mergeCell ref="C27:D27"/>
    <mergeCell ref="E22:F22"/>
    <mergeCell ref="E23:F23"/>
    <mergeCell ref="E24:F25"/>
    <mergeCell ref="G24:G25"/>
    <mergeCell ref="H24:H25"/>
    <mergeCell ref="E26:F26"/>
    <mergeCell ref="H26:H27"/>
    <mergeCell ref="E8:F8"/>
    <mergeCell ref="C9:D9"/>
    <mergeCell ref="E9:F9"/>
    <mergeCell ref="C10:D10"/>
    <mergeCell ref="E10:F10"/>
    <mergeCell ref="C11:D11"/>
    <mergeCell ref="E11:F11"/>
    <mergeCell ref="C15:D15"/>
    <mergeCell ref="C16:D16"/>
    <mergeCell ref="E16:F16"/>
    <mergeCell ref="C17:D17"/>
    <mergeCell ref="E17:F17"/>
    <mergeCell ref="C12:D12"/>
    <mergeCell ref="E12:F12"/>
    <mergeCell ref="A14:A15"/>
    <mergeCell ref="C14:D14"/>
    <mergeCell ref="E14:F14"/>
    <mergeCell ref="E15:F15"/>
    <mergeCell ref="A16:A17"/>
    <mergeCell ref="A20:A21"/>
    <mergeCell ref="A22:A23"/>
    <mergeCell ref="A24:A25"/>
    <mergeCell ref="A26:A27"/>
    <mergeCell ref="A18:A19"/>
    <mergeCell ref="C18:D18"/>
    <mergeCell ref="E18:F18"/>
    <mergeCell ref="C19:D19"/>
    <mergeCell ref="E19:F19"/>
    <mergeCell ref="E20:F20"/>
    <mergeCell ref="E21:F21"/>
    <mergeCell ref="A40:B40"/>
    <mergeCell ref="A41:B41"/>
    <mergeCell ref="A42:B42"/>
    <mergeCell ref="A33:B33"/>
    <mergeCell ref="A34:B34"/>
    <mergeCell ref="A35:B35"/>
    <mergeCell ref="A36:B36"/>
    <mergeCell ref="A37:B37"/>
    <mergeCell ref="A38:B38"/>
    <mergeCell ref="A39:B39"/>
    <mergeCell ref="C45:G45"/>
    <mergeCell ref="H45:I45"/>
    <mergeCell ref="A46:B46"/>
    <mergeCell ref="C46:G46"/>
    <mergeCell ref="H46:I46"/>
    <mergeCell ref="K46:L46"/>
    <mergeCell ref="A47:B47"/>
    <mergeCell ref="K47:L47"/>
    <mergeCell ref="C47:G47"/>
    <mergeCell ref="H47:I47"/>
    <mergeCell ref="A48:B48"/>
    <mergeCell ref="C48:G48"/>
    <mergeCell ref="H48:I48"/>
    <mergeCell ref="K48:L48"/>
    <mergeCell ref="A49:B49"/>
    <mergeCell ref="K49:L49"/>
    <mergeCell ref="C49:G49"/>
    <mergeCell ref="H49:I49"/>
    <mergeCell ref="A50:B50"/>
    <mergeCell ref="C50:G50"/>
    <mergeCell ref="H50:I50"/>
    <mergeCell ref="K50:L50"/>
    <mergeCell ref="A51:B51"/>
    <mergeCell ref="K51:L51"/>
    <mergeCell ref="C51:G51"/>
    <mergeCell ref="H51:I51"/>
    <mergeCell ref="A52:B52"/>
    <mergeCell ref="C52:G52"/>
    <mergeCell ref="H52:I52"/>
    <mergeCell ref="K52:L52"/>
    <mergeCell ref="A53:B53"/>
    <mergeCell ref="K53:L53"/>
    <mergeCell ref="E27:F27"/>
    <mergeCell ref="A29:L29"/>
    <mergeCell ref="A30:L30"/>
    <mergeCell ref="A31:B31"/>
    <mergeCell ref="C31:G31"/>
    <mergeCell ref="H31:I31"/>
    <mergeCell ref="K31:L31"/>
    <mergeCell ref="A32:B32"/>
    <mergeCell ref="C32:G32"/>
    <mergeCell ref="H32:I32"/>
    <mergeCell ref="K32:L32"/>
    <mergeCell ref="C33:G33"/>
    <mergeCell ref="H33:I33"/>
    <mergeCell ref="K33:L33"/>
    <mergeCell ref="K35:L35"/>
    <mergeCell ref="K36:L36"/>
    <mergeCell ref="K37:L37"/>
    <mergeCell ref="K38:L38"/>
    <mergeCell ref="K39:L39"/>
    <mergeCell ref="K40:L40"/>
    <mergeCell ref="K41:L41"/>
    <mergeCell ref="K42:L42"/>
    <mergeCell ref="C34:G34"/>
    <mergeCell ref="H34:I34"/>
    <mergeCell ref="K34:L34"/>
    <mergeCell ref="C35:G35"/>
    <mergeCell ref="H35:I35"/>
    <mergeCell ref="C36:G36"/>
    <mergeCell ref="H36:I36"/>
    <mergeCell ref="C37:G37"/>
    <mergeCell ref="H37:I37"/>
    <mergeCell ref="C38:G38"/>
    <mergeCell ref="H38:I38"/>
    <mergeCell ref="C39:G39"/>
    <mergeCell ref="H39:I39"/>
    <mergeCell ref="H40:I40"/>
    <mergeCell ref="C40:G40"/>
    <mergeCell ref="C41:G41"/>
    <mergeCell ref="H41:I41"/>
    <mergeCell ref="C42:G42"/>
    <mergeCell ref="H42:I42"/>
    <mergeCell ref="A43:L44"/>
    <mergeCell ref="A45:B45"/>
    <mergeCell ref="K45:L45"/>
    <mergeCell ref="C55:G55"/>
    <mergeCell ref="H55:I55"/>
    <mergeCell ref="A56:B56"/>
    <mergeCell ref="C56:G56"/>
    <mergeCell ref="H56:I56"/>
    <mergeCell ref="K56:L56"/>
    <mergeCell ref="C53:G53"/>
    <mergeCell ref="H53:I53"/>
    <mergeCell ref="A54:B54"/>
    <mergeCell ref="C54:G54"/>
    <mergeCell ref="H54:I54"/>
    <mergeCell ref="K54:L54"/>
    <mergeCell ref="A55:B55"/>
    <mergeCell ref="K55:L55"/>
  </mergeCells>
  <printOptions/>
  <pageMargins bottom="0.75" footer="0.0" header="0.0" left="0.7" right="0.7" top="0.75"/>
  <pageSetup fitToHeight="0" paperSize="9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2" width="6.57"/>
    <col customWidth="1" min="3" max="3" width="21.57"/>
    <col customWidth="1" min="4" max="4" width="7.14"/>
    <col customWidth="1" min="5" max="5" width="10.29"/>
    <col customWidth="1" min="6" max="6" width="11.43"/>
    <col customWidth="1" min="7" max="7" width="17.29"/>
    <col customWidth="1" min="8" max="8" width="6.0"/>
    <col customWidth="1" hidden="1" min="9" max="9" width="0.71"/>
    <col customWidth="1" hidden="1" min="10" max="10" width="7.43"/>
    <col customWidth="1" min="11" max="11" width="7.0"/>
    <col customWidth="1" min="12" max="12" width="14.0"/>
    <col customWidth="1" min="13" max="13" width="11.71"/>
    <col customWidth="1" min="14" max="15" width="9.14"/>
    <col customWidth="1" min="16" max="16" width="10.29"/>
    <col customWidth="1" min="17" max="17" width="17.43"/>
    <col customWidth="1" min="18" max="18" width="4.71"/>
    <col customWidth="1" min="19" max="19" width="0.14"/>
    <col customWidth="1" min="20" max="20" width="13.29"/>
    <col customWidth="1" min="21" max="26" width="9.14"/>
  </cols>
  <sheetData>
    <row r="1">
      <c r="A1" s="583"/>
      <c r="B1" s="583"/>
      <c r="C1" s="583"/>
      <c r="D1" s="583"/>
      <c r="E1" s="583"/>
      <c r="F1" s="583"/>
      <c r="G1" s="583"/>
      <c r="H1" s="583"/>
      <c r="I1" s="596"/>
      <c r="J1" s="583"/>
      <c r="K1" s="583"/>
      <c r="L1" s="583"/>
      <c r="M1" s="583"/>
      <c r="N1" s="583"/>
      <c r="O1" s="583"/>
      <c r="P1" s="583"/>
      <c r="Q1" s="583"/>
      <c r="R1" s="583"/>
      <c r="S1" s="583"/>
      <c r="T1" s="270"/>
      <c r="V1" s="270"/>
      <c r="W1" s="270"/>
      <c r="X1" s="270"/>
      <c r="Y1" s="270"/>
      <c r="Z1" s="270"/>
    </row>
    <row r="2">
      <c r="A2" s="583"/>
      <c r="B2" s="770"/>
      <c r="C2" s="770"/>
      <c r="D2" s="770"/>
      <c r="E2" s="770"/>
      <c r="F2" s="770"/>
      <c r="G2" s="770"/>
      <c r="H2" s="770"/>
      <c r="I2" s="771"/>
      <c r="J2" s="770"/>
      <c r="K2" s="770"/>
      <c r="L2" s="770"/>
      <c r="M2" s="770"/>
      <c r="N2" s="770"/>
      <c r="O2" s="770"/>
      <c r="P2" s="770"/>
      <c r="Q2" s="770"/>
      <c r="R2" s="583"/>
      <c r="S2" s="583"/>
      <c r="V2" s="270"/>
      <c r="W2" s="270"/>
      <c r="X2" s="270"/>
      <c r="Y2" s="270"/>
      <c r="Z2" s="270"/>
    </row>
    <row r="3">
      <c r="A3" s="583"/>
      <c r="B3" s="583"/>
      <c r="C3" s="583"/>
      <c r="D3" s="583"/>
      <c r="E3" s="583"/>
      <c r="F3" s="583"/>
      <c r="G3" s="583"/>
      <c r="H3" s="583"/>
      <c r="I3" s="596"/>
      <c r="J3" s="583"/>
      <c r="K3" s="583"/>
      <c r="L3" s="583"/>
      <c r="M3" s="583"/>
      <c r="N3" s="583"/>
      <c r="O3" s="583"/>
      <c r="P3" s="583"/>
      <c r="Q3" s="583"/>
      <c r="R3" s="583"/>
      <c r="S3" s="583"/>
      <c r="T3" s="270"/>
      <c r="U3" s="270"/>
      <c r="V3" s="270"/>
      <c r="W3" s="270"/>
      <c r="X3" s="270"/>
      <c r="Y3" s="270"/>
      <c r="Z3" s="270"/>
    </row>
    <row r="4" ht="19.5" customHeight="1">
      <c r="A4" s="583"/>
      <c r="B4" s="597" t="s">
        <v>3423</v>
      </c>
      <c r="C4" s="583"/>
      <c r="D4" s="583"/>
      <c r="E4" s="583"/>
      <c r="F4" s="583"/>
      <c r="G4" s="583"/>
      <c r="H4" s="583"/>
      <c r="I4" s="596"/>
      <c r="J4" s="583"/>
      <c r="K4" s="597" t="s">
        <v>3423</v>
      </c>
      <c r="L4" s="583"/>
      <c r="M4" s="583"/>
      <c r="N4" s="583"/>
      <c r="O4" s="583"/>
      <c r="P4" s="583"/>
      <c r="Q4" s="583"/>
      <c r="R4" s="583"/>
      <c r="S4" s="583"/>
      <c r="T4" s="270"/>
      <c r="U4" s="270"/>
      <c r="V4" s="270"/>
      <c r="W4" s="270"/>
      <c r="X4" s="270"/>
      <c r="Y4" s="270"/>
      <c r="Z4" s="270"/>
    </row>
    <row r="5" ht="39.0" customHeight="1">
      <c r="A5" s="583"/>
      <c r="B5" s="772" t="str">
        <f>VLOOKUP(B7,'Tech. sheet (2)'!A:C,3,FALSE)</f>
        <v>Can body 0,17 BLANK</v>
      </c>
      <c r="C5" s="276"/>
      <c r="D5" s="276"/>
      <c r="E5" s="276"/>
      <c r="F5" s="276"/>
      <c r="G5" s="5"/>
      <c r="H5" s="599"/>
      <c r="I5" s="600"/>
      <c r="J5" s="599"/>
      <c r="K5" s="772" t="str">
        <f>B5</f>
        <v>Can body 0,17 BLANK</v>
      </c>
      <c r="L5" s="276"/>
      <c r="M5" s="276"/>
      <c r="N5" s="276"/>
      <c r="O5" s="276"/>
      <c r="P5" s="276"/>
      <c r="Q5" s="5"/>
      <c r="R5" s="583"/>
      <c r="S5" s="583"/>
      <c r="T5" s="270"/>
      <c r="U5" s="270" t="s">
        <v>3424</v>
      </c>
      <c r="V5" s="270"/>
      <c r="W5" s="270"/>
      <c r="X5" s="270"/>
      <c r="Y5" s="270"/>
      <c r="Z5" s="270"/>
    </row>
    <row r="6" ht="20.25" customHeight="1">
      <c r="A6" s="583"/>
      <c r="B6" s="773" t="s">
        <v>3366</v>
      </c>
      <c r="C6" s="774"/>
      <c r="D6" s="774"/>
      <c r="E6" s="774"/>
      <c r="F6" s="774"/>
      <c r="G6" s="770"/>
      <c r="H6" s="583"/>
      <c r="I6" s="596"/>
      <c r="J6" s="583"/>
      <c r="K6" s="775" t="s">
        <v>3366</v>
      </c>
      <c r="L6" s="770"/>
      <c r="M6" s="770"/>
      <c r="N6" s="770"/>
      <c r="O6" s="770"/>
      <c r="P6" s="770"/>
      <c r="Q6" s="770"/>
      <c r="R6" s="583"/>
      <c r="S6" s="583"/>
      <c r="T6" s="270"/>
      <c r="U6" s="270"/>
      <c r="V6" s="270"/>
      <c r="W6" s="270"/>
      <c r="X6" s="270"/>
      <c r="Y6" s="270"/>
      <c r="Z6" s="270"/>
    </row>
    <row r="7" ht="6.75" customHeight="1">
      <c r="A7" s="583"/>
      <c r="B7" s="776" t="str">
        <f>VLOOKUP(G19,Register!B:D,3,FALSE)</f>
        <v>0,17x896x795 BAO BLANK</v>
      </c>
      <c r="C7" s="7"/>
      <c r="D7" s="7"/>
      <c r="E7" s="7"/>
      <c r="F7" s="7"/>
      <c r="G7" s="9"/>
      <c r="H7" s="777"/>
      <c r="I7" s="605"/>
      <c r="J7" s="270"/>
      <c r="K7" s="778" t="str">
        <f>B7</f>
        <v>0,17x896x795 BAO BLANK</v>
      </c>
      <c r="L7" s="7"/>
      <c r="M7" s="7"/>
      <c r="N7" s="7"/>
      <c r="O7" s="7"/>
      <c r="P7" s="7"/>
      <c r="Q7" s="9"/>
      <c r="R7" s="606"/>
      <c r="S7" s="583"/>
      <c r="T7" s="270"/>
      <c r="U7" s="270"/>
      <c r="V7" s="270"/>
      <c r="W7" s="270"/>
      <c r="X7" s="270"/>
      <c r="Y7" s="270"/>
      <c r="Z7" s="270"/>
    </row>
    <row r="8" ht="6.75" customHeight="1">
      <c r="A8" s="607"/>
      <c r="B8" s="11"/>
      <c r="G8" s="34"/>
      <c r="H8" s="777"/>
      <c r="I8" s="605"/>
      <c r="J8" s="583"/>
      <c r="K8" s="11"/>
      <c r="Q8" s="34"/>
      <c r="R8" s="606"/>
      <c r="S8" s="583"/>
      <c r="T8" s="270"/>
      <c r="U8" s="270"/>
      <c r="V8" s="270"/>
      <c r="W8" s="270"/>
      <c r="X8" s="270"/>
      <c r="Y8" s="270"/>
      <c r="Z8" s="270"/>
    </row>
    <row r="9" ht="6.75" customHeight="1">
      <c r="A9" s="583"/>
      <c r="B9" s="11"/>
      <c r="G9" s="34"/>
      <c r="H9" s="777"/>
      <c r="I9" s="605"/>
      <c r="J9" s="583"/>
      <c r="K9" s="11"/>
      <c r="Q9" s="34"/>
      <c r="R9" s="606"/>
      <c r="S9" s="583"/>
      <c r="T9" s="270"/>
      <c r="U9" s="270"/>
      <c r="V9" s="270"/>
      <c r="W9" s="270"/>
      <c r="X9" s="270"/>
      <c r="Y9" s="270"/>
      <c r="Z9" s="270"/>
    </row>
    <row r="10" ht="6.75" customHeight="1">
      <c r="A10" s="583"/>
      <c r="B10" s="11"/>
      <c r="G10" s="34"/>
      <c r="H10" s="777"/>
      <c r="I10" s="605"/>
      <c r="J10" s="583"/>
      <c r="K10" s="11"/>
      <c r="Q10" s="34"/>
      <c r="R10" s="606"/>
      <c r="S10" s="583"/>
      <c r="T10" s="270"/>
      <c r="U10" s="270"/>
      <c r="V10" s="270"/>
      <c r="W10" s="270"/>
      <c r="X10" s="270"/>
      <c r="Y10" s="270"/>
      <c r="Z10" s="270"/>
    </row>
    <row r="11" ht="6.75" customHeight="1">
      <c r="A11" s="583"/>
      <c r="B11" s="17"/>
      <c r="C11" s="12"/>
      <c r="D11" s="12"/>
      <c r="E11" s="12"/>
      <c r="F11" s="12"/>
      <c r="G11" s="13"/>
      <c r="H11" s="777"/>
      <c r="I11" s="605"/>
      <c r="J11" s="583"/>
      <c r="K11" s="17"/>
      <c r="L11" s="12"/>
      <c r="M11" s="12"/>
      <c r="N11" s="12"/>
      <c r="O11" s="12"/>
      <c r="P11" s="12"/>
      <c r="Q11" s="13"/>
      <c r="R11" s="606"/>
      <c r="S11" s="583"/>
      <c r="T11" s="270"/>
      <c r="U11" s="270"/>
      <c r="V11" s="270"/>
      <c r="W11" s="270"/>
      <c r="X11" s="270"/>
      <c r="Y11" s="270"/>
      <c r="Z11" s="270"/>
    </row>
    <row r="12" ht="19.5" customHeight="1">
      <c r="A12" s="583"/>
      <c r="B12" s="773" t="s">
        <v>3425</v>
      </c>
      <c r="C12" s="773"/>
      <c r="D12" s="774"/>
      <c r="E12" s="774"/>
      <c r="F12" s="774"/>
      <c r="G12" s="770"/>
      <c r="H12" s="583"/>
      <c r="I12" s="596"/>
      <c r="J12" s="583"/>
      <c r="K12" s="773" t="s">
        <v>3425</v>
      </c>
      <c r="L12" s="770"/>
      <c r="M12" s="770"/>
      <c r="N12" s="770"/>
      <c r="O12" s="770"/>
      <c r="P12" s="770"/>
      <c r="Q12" s="770"/>
      <c r="R12" s="583"/>
      <c r="S12" s="583"/>
      <c r="T12" s="270"/>
      <c r="U12" s="270"/>
      <c r="V12" s="270"/>
      <c r="W12" s="270"/>
      <c r="X12" s="270"/>
      <c r="Y12" s="270"/>
      <c r="Z12" s="270"/>
    </row>
    <row r="13" ht="27.0" customHeight="1">
      <c r="A13" s="583"/>
      <c r="B13" s="779" t="str">
        <f>VLOOKUP(G19,Register!B:J,9,FALSE)</f>
        <v>T-896-795-170TH550F2828-BAO BLANK</v>
      </c>
      <c r="C13" s="276"/>
      <c r="D13" s="276"/>
      <c r="E13" s="276"/>
      <c r="F13" s="276"/>
      <c r="G13" s="5"/>
      <c r="H13" s="608"/>
      <c r="I13" s="596"/>
      <c r="J13" s="583"/>
      <c r="K13" s="779" t="str">
        <f>B13</f>
        <v>T-896-795-170TH550F2828-BAO BLANK</v>
      </c>
      <c r="L13" s="276"/>
      <c r="M13" s="276"/>
      <c r="N13" s="276"/>
      <c r="O13" s="276"/>
      <c r="P13" s="276"/>
      <c r="Q13" s="276"/>
      <c r="R13" s="583" t="str">
        <f>VLOOKUP(B7,'Tech. sheet (2)'!A:Z,26,FALSE)</f>
        <v>0.17-896-795-TH550-F2828-BAO</v>
      </c>
      <c r="S13" s="583"/>
      <c r="T13" s="270"/>
      <c r="U13" s="270"/>
      <c r="V13" s="270"/>
      <c r="W13" s="270"/>
      <c r="X13" s="270"/>
      <c r="Y13" s="270"/>
      <c r="Z13" s="270"/>
    </row>
    <row r="14" ht="48.0" customHeight="1">
      <c r="A14" s="583"/>
      <c r="B14" s="780" t="str">
        <f>"("&amp;R13&amp;")"</f>
        <v>(0.17-896-795-TH550-F2828-BAO)</v>
      </c>
      <c r="C14" s="7"/>
      <c r="D14" s="7"/>
      <c r="E14" s="7"/>
      <c r="F14" s="7"/>
      <c r="G14" s="7"/>
      <c r="H14" s="609"/>
      <c r="I14" s="596"/>
      <c r="J14" s="583"/>
      <c r="K14" s="780" t="str">
        <f>"("&amp;R13&amp;")"</f>
        <v>(0.17-896-795-TH550-F2828-BAO)</v>
      </c>
      <c r="L14" s="7"/>
      <c r="M14" s="7"/>
      <c r="N14" s="7"/>
      <c r="O14" s="7"/>
      <c r="P14" s="7"/>
      <c r="Q14" s="7"/>
      <c r="R14" s="583"/>
      <c r="S14" s="583"/>
      <c r="T14" s="270"/>
      <c r="U14" s="270"/>
      <c r="V14" s="270"/>
      <c r="W14" s="270"/>
      <c r="X14" s="270"/>
      <c r="Y14" s="270"/>
      <c r="Z14" s="270"/>
    </row>
    <row r="15">
      <c r="A15" s="583"/>
      <c r="B15" s="781" t="s">
        <v>3367</v>
      </c>
      <c r="C15" s="782" t="str">
        <f>VLOOKUP(B7,'Tech. sheet (2)'!A:D,4,FALSE)</f>
        <v>UA0006943</v>
      </c>
      <c r="D15" s="583"/>
      <c r="E15" s="588" t="s">
        <v>3426</v>
      </c>
      <c r="F15" s="783">
        <f>VLOOKUP(B7,'Tech. sheet (2)'!A:U,21,FALSE)</f>
        <v>40203369</v>
      </c>
      <c r="G15" s="104"/>
      <c r="H15" s="583"/>
      <c r="I15" s="596"/>
      <c r="J15" s="583"/>
      <c r="K15" s="781" t="s">
        <v>3367</v>
      </c>
      <c r="L15" s="784" t="str">
        <f>C15</f>
        <v>UA0006943</v>
      </c>
      <c r="M15" s="104"/>
      <c r="N15" s="583"/>
      <c r="O15" s="588" t="s">
        <v>3426</v>
      </c>
      <c r="P15" s="783">
        <f t="shared" ref="P15:P16" si="1">F15</f>
        <v>40203369</v>
      </c>
      <c r="Q15" s="104"/>
      <c r="R15" s="583"/>
      <c r="S15" s="583"/>
      <c r="T15" s="270"/>
      <c r="U15" s="270"/>
      <c r="V15" s="270"/>
      <c r="W15" s="270"/>
      <c r="X15" s="270"/>
      <c r="Y15" s="270"/>
      <c r="Z15" s="270"/>
    </row>
    <row r="16" ht="27.0" customHeight="1">
      <c r="A16" s="583"/>
      <c r="B16" s="785" t="str">
        <f>"("&amp;C15&amp;")"</f>
        <v>(UA0006943)</v>
      </c>
      <c r="C16" s="524"/>
      <c r="D16" s="786"/>
      <c r="E16" s="588" t="s">
        <v>3368</v>
      </c>
      <c r="F16" s="787">
        <v>45454.0</v>
      </c>
      <c r="G16" s="13"/>
      <c r="H16" s="583"/>
      <c r="I16" s="596"/>
      <c r="J16" s="583"/>
      <c r="K16" s="785" t="str">
        <f>"("&amp;C15&amp;")"</f>
        <v>(UA0006943)</v>
      </c>
      <c r="L16" s="524"/>
      <c r="M16" s="524"/>
      <c r="N16" s="583"/>
      <c r="O16" s="588" t="s">
        <v>3368</v>
      </c>
      <c r="P16" s="787">
        <f t="shared" si="1"/>
        <v>45454</v>
      </c>
      <c r="Q16" s="13"/>
      <c r="R16" s="583"/>
      <c r="S16" s="583"/>
      <c r="T16" s="270"/>
      <c r="U16" s="270"/>
      <c r="V16" s="270"/>
      <c r="W16" s="270"/>
      <c r="X16" s="270"/>
      <c r="Y16" s="270"/>
      <c r="Z16" s="270"/>
    </row>
    <row r="17" ht="19.5" customHeight="1">
      <c r="A17" s="583"/>
      <c r="B17" s="583" t="s">
        <v>3370</v>
      </c>
      <c r="C17" s="583"/>
      <c r="D17" s="583"/>
      <c r="E17" s="619" t="s">
        <v>3371</v>
      </c>
      <c r="G17" s="597"/>
      <c r="H17" s="597"/>
      <c r="I17" s="620"/>
      <c r="J17" s="583"/>
      <c r="K17" s="583"/>
      <c r="L17" s="583" t="s">
        <v>3370</v>
      </c>
      <c r="M17" s="583"/>
      <c r="N17" s="583"/>
      <c r="O17" s="619" t="s">
        <v>3371</v>
      </c>
      <c r="Q17" s="597"/>
      <c r="R17" s="624"/>
      <c r="S17" s="583"/>
      <c r="T17" s="270"/>
      <c r="U17" s="270"/>
      <c r="V17" s="270"/>
      <c r="W17" s="270"/>
      <c r="X17" s="270"/>
      <c r="Y17" s="270"/>
      <c r="Z17" s="270"/>
    </row>
    <row r="18" ht="16.5" customHeight="1">
      <c r="A18" s="583"/>
      <c r="B18" s="788">
        <v>1580.0</v>
      </c>
      <c r="C18" s="7"/>
      <c r="D18" s="9"/>
      <c r="G18" s="789"/>
      <c r="H18" s="597"/>
      <c r="I18" s="620"/>
      <c r="J18" s="583"/>
      <c r="K18" s="583"/>
      <c r="L18" s="788">
        <v>1580.0</v>
      </c>
      <c r="M18" s="7"/>
      <c r="N18" s="9"/>
      <c r="Q18" s="622"/>
      <c r="R18" s="624"/>
      <c r="S18" s="583"/>
      <c r="T18" s="270"/>
      <c r="U18" s="270"/>
      <c r="V18" s="270"/>
      <c r="W18" s="270"/>
      <c r="X18" s="270"/>
      <c r="Y18" s="270"/>
      <c r="Z18" s="270"/>
    </row>
    <row r="19">
      <c r="A19" s="583"/>
      <c r="B19" s="11"/>
      <c r="D19" s="34"/>
      <c r="E19" s="583"/>
      <c r="F19" s="790" t="s">
        <v>3372</v>
      </c>
      <c r="G19" s="111" t="s">
        <v>3236</v>
      </c>
      <c r="H19" s="583"/>
      <c r="I19" s="620"/>
      <c r="J19" s="583"/>
      <c r="K19" s="791"/>
      <c r="L19" s="11"/>
      <c r="N19" s="34"/>
      <c r="O19" s="583"/>
      <c r="P19" s="619" t="s">
        <v>3372</v>
      </c>
      <c r="Q19" s="792" t="str">
        <f>G19</f>
        <v>BIL248961719</v>
      </c>
      <c r="R19" s="616"/>
      <c r="S19" s="583"/>
      <c r="T19" s="793">
        <f>(9411/0.766)/1500</f>
        <v>8.190600522</v>
      </c>
      <c r="U19" s="270"/>
      <c r="V19" s="270"/>
      <c r="W19" s="270"/>
      <c r="X19" s="270"/>
      <c r="Y19" s="270"/>
      <c r="Z19" s="270"/>
    </row>
    <row r="20" ht="23.25" customHeight="1">
      <c r="A20" s="583"/>
      <c r="B20" s="11"/>
      <c r="D20" s="34"/>
      <c r="E20" s="583"/>
      <c r="F20" s="794" t="str">
        <f>"("&amp;Q19&amp;")"</f>
        <v>(BIL248961719)</v>
      </c>
      <c r="H20" s="583"/>
      <c r="I20" s="620"/>
      <c r="J20" s="583"/>
      <c r="K20" s="791"/>
      <c r="L20" s="11"/>
      <c r="N20" s="34"/>
      <c r="O20" s="583"/>
      <c r="P20" s="795" t="str">
        <f>"("&amp;Q19&amp;")"</f>
        <v>(BIL248961719)</v>
      </c>
      <c r="R20" s="616"/>
      <c r="S20" s="583"/>
      <c r="T20" s="793"/>
      <c r="U20" s="270"/>
      <c r="V20" s="270"/>
      <c r="W20" s="270"/>
      <c r="X20" s="270"/>
      <c r="Y20" s="270"/>
      <c r="Z20" s="270"/>
    </row>
    <row r="21" ht="15.75" customHeight="1">
      <c r="A21" s="583"/>
      <c r="B21" s="11"/>
      <c r="D21" s="34"/>
      <c r="E21" s="583"/>
      <c r="F21" s="619" t="s">
        <v>3374</v>
      </c>
      <c r="G21" s="796"/>
      <c r="I21" s="620"/>
      <c r="J21" s="583"/>
      <c r="K21" s="583"/>
      <c r="L21" s="17"/>
      <c r="M21" s="12"/>
      <c r="N21" s="13"/>
      <c r="O21" s="583"/>
      <c r="P21" s="619" t="s">
        <v>3374</v>
      </c>
      <c r="Q21" s="616"/>
      <c r="R21" s="616"/>
      <c r="S21" s="583"/>
      <c r="T21" s="270"/>
      <c r="U21" s="270"/>
      <c r="V21" s="270"/>
      <c r="W21" s="270"/>
      <c r="X21" s="270"/>
      <c r="Y21" s="270"/>
      <c r="Z21" s="270"/>
    </row>
    <row r="22" ht="6.0" customHeight="1">
      <c r="A22" s="583"/>
      <c r="B22" s="797"/>
      <c r="C22" s="75"/>
      <c r="D22" s="75"/>
      <c r="E22" s="75"/>
      <c r="F22" s="75"/>
      <c r="G22" s="102"/>
      <c r="H22" s="583"/>
      <c r="I22" s="596"/>
      <c r="J22" s="583"/>
      <c r="K22" s="791"/>
      <c r="L22" s="797">
        <v>1.0</v>
      </c>
      <c r="M22" s="75"/>
      <c r="N22" s="75"/>
      <c r="O22" s="75"/>
      <c r="P22" s="75"/>
      <c r="Q22" s="102"/>
      <c r="R22" s="583"/>
      <c r="S22" s="583"/>
      <c r="T22" s="270"/>
      <c r="U22" s="270"/>
      <c r="V22" s="270"/>
      <c r="W22" s="270"/>
      <c r="X22" s="270"/>
      <c r="Y22" s="270"/>
      <c r="Z22" s="270"/>
    </row>
    <row r="23" ht="47.25" customHeight="1">
      <c r="A23" s="599"/>
      <c r="B23" s="798" t="s">
        <v>3427</v>
      </c>
      <c r="C23" s="115"/>
      <c r="D23" s="115"/>
      <c r="E23" s="115"/>
      <c r="F23" s="115"/>
      <c r="G23" s="119"/>
      <c r="H23" s="599"/>
      <c r="I23" s="600"/>
      <c r="J23" s="599"/>
      <c r="K23" s="599" t="s">
        <v>3332</v>
      </c>
      <c r="L23" s="798" t="str">
        <f>B23</f>
        <v>14289330303-3</v>
      </c>
      <c r="M23" s="115"/>
      <c r="N23" s="115"/>
      <c r="O23" s="115"/>
      <c r="P23" s="115"/>
      <c r="Q23" s="119"/>
      <c r="R23" s="634"/>
      <c r="S23" s="599"/>
      <c r="T23" s="799"/>
      <c r="U23" s="799"/>
      <c r="V23" s="799"/>
      <c r="W23" s="799"/>
      <c r="X23" s="799"/>
      <c r="Y23" s="799"/>
      <c r="Z23" s="799"/>
    </row>
    <row r="24" ht="49.5" customHeight="1">
      <c r="A24" s="583"/>
      <c r="B24" s="800" t="str">
        <f>"("&amp;B23&amp;")"</f>
        <v>(14289330303-3)</v>
      </c>
      <c r="C24" s="7"/>
      <c r="D24" s="7"/>
      <c r="E24" s="7"/>
      <c r="F24" s="7"/>
      <c r="G24" s="7"/>
      <c r="H24" s="270"/>
      <c r="I24" s="596"/>
      <c r="J24" s="583"/>
      <c r="K24" s="583"/>
      <c r="L24" s="800" t="str">
        <f>"("&amp;L23&amp;")"</f>
        <v>(14289330303-3)</v>
      </c>
      <c r="M24" s="7"/>
      <c r="N24" s="7"/>
      <c r="O24" s="7"/>
      <c r="P24" s="7"/>
      <c r="Q24" s="7"/>
      <c r="R24" s="583"/>
      <c r="S24" s="583"/>
      <c r="T24" s="270"/>
      <c r="U24" s="270"/>
      <c r="V24" s="270"/>
      <c r="W24" s="270"/>
      <c r="X24" s="270"/>
      <c r="Y24" s="270"/>
      <c r="Z24" s="270"/>
    </row>
    <row r="25" ht="15.75" customHeight="1">
      <c r="A25" s="583"/>
      <c r="B25" s="583"/>
      <c r="C25" s="583"/>
      <c r="D25" s="635" t="s">
        <v>3380</v>
      </c>
      <c r="E25" s="635"/>
      <c r="F25" s="636"/>
      <c r="G25" s="583"/>
      <c r="H25" s="583"/>
      <c r="I25" s="596"/>
      <c r="J25" s="583"/>
      <c r="K25" s="583"/>
      <c r="L25" s="583"/>
      <c r="M25" s="583"/>
      <c r="N25" s="635" t="s">
        <v>3380</v>
      </c>
      <c r="O25" s="635"/>
      <c r="P25" s="636"/>
      <c r="Q25" s="583"/>
      <c r="R25" s="583"/>
      <c r="S25" s="583"/>
      <c r="T25" s="270"/>
      <c r="U25" s="270"/>
      <c r="V25" s="270"/>
      <c r="W25" s="270"/>
      <c r="X25" s="270"/>
      <c r="Y25" s="270"/>
      <c r="Z25" s="270"/>
    </row>
    <row r="26" ht="15.75" customHeight="1">
      <c r="A26" s="583"/>
      <c r="B26" s="583"/>
      <c r="C26" s="583"/>
      <c r="D26" s="635" t="s">
        <v>3381</v>
      </c>
      <c r="E26" s="635"/>
      <c r="F26" s="636"/>
      <c r="G26" s="270"/>
      <c r="H26" s="791" t="s">
        <v>3428</v>
      </c>
      <c r="I26" s="596"/>
      <c r="J26" s="583"/>
      <c r="K26" s="583"/>
      <c r="L26" s="583"/>
      <c r="M26" s="583"/>
      <c r="N26" s="635" t="s">
        <v>3381</v>
      </c>
      <c r="O26" s="635"/>
      <c r="P26" s="636"/>
      <c r="Q26" s="583"/>
      <c r="R26" s="583"/>
      <c r="S26" s="583"/>
      <c r="T26" s="270"/>
      <c r="U26" s="270"/>
      <c r="V26" s="270"/>
      <c r="W26" s="270"/>
      <c r="X26" s="270"/>
      <c r="Y26" s="270"/>
      <c r="Z26" s="270"/>
    </row>
    <row r="27" ht="15.75" customHeight="1">
      <c r="A27" s="583"/>
      <c r="B27" s="583"/>
      <c r="C27" s="583"/>
      <c r="D27" s="638" t="s">
        <v>3382</v>
      </c>
      <c r="G27" s="583"/>
      <c r="H27" s="583"/>
      <c r="I27" s="596"/>
      <c r="J27" s="583"/>
      <c r="K27" s="583"/>
      <c r="L27" s="583"/>
      <c r="M27" s="583"/>
      <c r="N27" s="638" t="s">
        <v>3382</v>
      </c>
      <c r="Q27" s="583"/>
      <c r="R27" s="583"/>
      <c r="S27" s="583"/>
      <c r="T27" s="270"/>
      <c r="U27" s="270"/>
      <c r="V27" s="270"/>
      <c r="W27" s="270"/>
      <c r="X27" s="270"/>
      <c r="Y27" s="270"/>
      <c r="Z27" s="270"/>
    </row>
    <row r="28" ht="15.75" customHeight="1">
      <c r="A28" s="583"/>
      <c r="B28" s="583"/>
      <c r="C28" s="583"/>
      <c r="D28" s="638" t="s">
        <v>3429</v>
      </c>
      <c r="G28" s="583" t="s">
        <v>3332</v>
      </c>
      <c r="H28" s="583"/>
      <c r="I28" s="596"/>
      <c r="J28" s="583"/>
      <c r="K28" s="583"/>
      <c r="L28" s="583"/>
      <c r="M28" s="583"/>
      <c r="N28" s="638" t="s">
        <v>3429</v>
      </c>
      <c r="Q28" s="583"/>
      <c r="R28" s="583"/>
      <c r="S28" s="583"/>
      <c r="T28" s="270"/>
      <c r="U28" s="270"/>
      <c r="V28" s="270"/>
      <c r="W28" s="270"/>
      <c r="X28" s="270"/>
      <c r="Y28" s="270"/>
      <c r="Z28" s="270"/>
    </row>
    <row r="29" ht="15.75" customHeight="1">
      <c r="A29" s="583"/>
      <c r="B29" s="583"/>
      <c r="C29" s="583"/>
      <c r="D29" s="583"/>
      <c r="E29" s="583"/>
      <c r="F29" s="583"/>
      <c r="G29" s="639" t="s">
        <v>3385</v>
      </c>
      <c r="I29" s="596"/>
      <c r="J29" s="583"/>
      <c r="K29" s="583"/>
      <c r="L29" s="583"/>
      <c r="M29" s="583"/>
      <c r="N29" s="583"/>
      <c r="O29" s="583"/>
      <c r="P29" s="583"/>
      <c r="Q29" s="640" t="s">
        <v>3385</v>
      </c>
      <c r="R29" s="583"/>
      <c r="S29" s="583"/>
      <c r="T29" s="270"/>
      <c r="U29" s="270"/>
      <c r="V29" s="270"/>
      <c r="W29" s="270"/>
      <c r="X29" s="270"/>
      <c r="Y29" s="270"/>
      <c r="Z29" s="270"/>
    </row>
    <row r="30" ht="15.75" customHeight="1">
      <c r="A30" s="801" t="s">
        <v>3430</v>
      </c>
      <c r="J30" s="802"/>
      <c r="R30" s="270"/>
      <c r="S30" s="270"/>
      <c r="T30" s="270"/>
      <c r="U30" s="270"/>
      <c r="V30" s="270"/>
      <c r="W30" s="270"/>
      <c r="X30" s="270"/>
      <c r="Y30" s="270"/>
      <c r="Z30" s="270"/>
    </row>
    <row r="31" ht="6.75" customHeight="1">
      <c r="R31" s="270"/>
      <c r="S31" s="270"/>
      <c r="T31" s="270"/>
      <c r="U31" s="270"/>
      <c r="V31" s="270"/>
      <c r="W31" s="270"/>
      <c r="X31" s="270"/>
      <c r="Y31" s="270"/>
      <c r="Z31" s="270"/>
    </row>
    <row r="32" ht="15.75" customHeight="1">
      <c r="R32" s="270"/>
      <c r="S32" s="270"/>
      <c r="T32" s="270"/>
      <c r="U32" s="270"/>
      <c r="V32" s="270"/>
      <c r="W32" s="270"/>
      <c r="X32" s="270"/>
      <c r="Y32" s="270"/>
      <c r="Z32" s="270"/>
    </row>
    <row r="33" ht="15.75" customHeight="1">
      <c r="R33" s="270"/>
      <c r="S33" s="270"/>
      <c r="T33" s="270"/>
      <c r="U33" s="270"/>
      <c r="V33" s="270"/>
      <c r="W33" s="270"/>
      <c r="X33" s="270"/>
      <c r="Y33" s="270"/>
      <c r="Z33" s="270"/>
    </row>
    <row r="34" ht="15.75" customHeight="1">
      <c r="A34" s="270"/>
      <c r="B34" s="270"/>
      <c r="C34" s="270"/>
      <c r="D34" s="270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</row>
    <row r="35" ht="15.75" customHeight="1">
      <c r="A35" s="270"/>
      <c r="B35" s="270"/>
      <c r="C35" s="270"/>
      <c r="D35" s="270"/>
      <c r="E35" s="270"/>
      <c r="F35" s="270"/>
      <c r="G35" s="270"/>
      <c r="H35" s="270"/>
      <c r="I35" s="270"/>
      <c r="J35" s="270"/>
      <c r="K35" s="270"/>
      <c r="L35" s="270"/>
      <c r="M35" s="270"/>
      <c r="N35" s="270"/>
      <c r="O35" s="270"/>
      <c r="P35" s="270"/>
      <c r="Q35" s="270"/>
      <c r="R35" s="270"/>
      <c r="S35" s="270"/>
      <c r="T35" s="270"/>
      <c r="U35" s="270"/>
      <c r="V35" s="270"/>
      <c r="W35" s="270"/>
      <c r="X35" s="270"/>
      <c r="Y35" s="270"/>
      <c r="Z35" s="270"/>
    </row>
    <row r="36" ht="15.75" customHeight="1">
      <c r="A36" s="270"/>
      <c r="B36" s="270"/>
      <c r="C36" s="270"/>
      <c r="D36" s="270"/>
      <c r="E36" s="270"/>
      <c r="F36" s="270"/>
      <c r="G36" s="270"/>
      <c r="H36" s="270"/>
      <c r="I36" s="270"/>
      <c r="J36" s="270"/>
      <c r="K36" s="270"/>
      <c r="L36" s="270"/>
      <c r="M36" s="270"/>
      <c r="N36" s="270"/>
      <c r="O36" s="270"/>
      <c r="P36" s="270"/>
      <c r="Q36" s="270"/>
      <c r="R36" s="270"/>
      <c r="S36" s="270"/>
      <c r="T36" s="270"/>
      <c r="U36" s="270"/>
      <c r="V36" s="270"/>
      <c r="W36" s="270"/>
      <c r="X36" s="270"/>
      <c r="Y36" s="270"/>
      <c r="Z36" s="270"/>
    </row>
    <row r="37" ht="15.75" customHeight="1">
      <c r="A37" s="270"/>
      <c r="B37" s="270"/>
      <c r="C37" s="270"/>
      <c r="D37" s="270"/>
      <c r="E37" s="270"/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</row>
    <row r="38" ht="15.75" customHeight="1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</row>
    <row r="39" ht="15.75" customHeight="1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</row>
    <row r="40" ht="15.75" customHeight="1">
      <c r="A40" s="270"/>
      <c r="B40" s="270"/>
      <c r="C40" s="270"/>
      <c r="D40" s="270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</row>
    <row r="41" ht="15.75" customHeight="1">
      <c r="A41" s="270"/>
      <c r="B41" s="270"/>
      <c r="C41" s="270"/>
      <c r="D41" s="270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</row>
    <row r="42" ht="15.75" customHeight="1">
      <c r="A42" s="270"/>
      <c r="B42" s="270"/>
      <c r="C42" s="270"/>
      <c r="D42" s="27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</row>
    <row r="43" ht="15.75" customHeight="1">
      <c r="A43" s="270"/>
      <c r="B43" s="270"/>
      <c r="C43" s="270"/>
      <c r="D43" s="27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</row>
    <row r="44" ht="15.75" customHeight="1">
      <c r="A44" s="270"/>
      <c r="B44" s="270"/>
      <c r="C44" s="270"/>
      <c r="D44" s="27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</row>
    <row r="45" ht="15.75" customHeight="1">
      <c r="A45" s="270"/>
      <c r="B45" s="270"/>
      <c r="C45" s="270"/>
      <c r="D45" s="270"/>
      <c r="E45" s="270"/>
      <c r="F45" s="270"/>
      <c r="G45" s="270"/>
      <c r="H45" s="270"/>
      <c r="I45" s="270"/>
      <c r="J45" s="270"/>
      <c r="K45" s="270"/>
      <c r="L45" s="270"/>
      <c r="M45" s="270"/>
      <c r="N45" s="270"/>
      <c r="O45" s="270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Z45" s="270"/>
    </row>
    <row r="46" ht="15.75" customHeight="1">
      <c r="A46" s="270"/>
      <c r="B46" s="270"/>
      <c r="C46" s="270"/>
      <c r="D46" s="270"/>
      <c r="E46" s="270"/>
      <c r="F46" s="270"/>
      <c r="G46" s="270"/>
      <c r="H46" s="270"/>
      <c r="I46" s="270"/>
      <c r="J46" s="270"/>
      <c r="K46" s="270"/>
      <c r="L46" s="270"/>
      <c r="M46" s="270"/>
      <c r="N46" s="270"/>
      <c r="O46" s="270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Z46" s="270"/>
    </row>
    <row r="47" ht="15.75" customHeight="1">
      <c r="A47" s="270"/>
      <c r="B47" s="270"/>
      <c r="C47" s="270"/>
      <c r="D47" s="270"/>
      <c r="E47" s="270"/>
      <c r="F47" s="270"/>
      <c r="G47" s="270"/>
      <c r="H47" s="270"/>
      <c r="I47" s="270"/>
      <c r="J47" s="270"/>
      <c r="K47" s="270"/>
      <c r="L47" s="270"/>
      <c r="M47" s="270"/>
      <c r="N47" s="270"/>
      <c r="O47" s="270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Z47" s="270"/>
    </row>
    <row r="48" ht="15.75" customHeight="1">
      <c r="A48" s="270"/>
      <c r="B48" s="270"/>
      <c r="C48" s="270"/>
      <c r="D48" s="270"/>
      <c r="E48" s="270"/>
      <c r="F48" s="270"/>
      <c r="G48" s="270"/>
      <c r="H48" s="270"/>
      <c r="I48" s="270"/>
      <c r="J48" s="270"/>
      <c r="K48" s="270"/>
      <c r="L48" s="270"/>
      <c r="M48" s="270"/>
      <c r="N48" s="270"/>
      <c r="O48" s="270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Z48" s="270"/>
    </row>
    <row r="49" ht="15.75" customHeight="1">
      <c r="A49" s="270"/>
      <c r="B49" s="270"/>
      <c r="C49" s="270"/>
      <c r="D49" s="270"/>
      <c r="E49" s="270"/>
      <c r="F49" s="270"/>
      <c r="G49" s="270"/>
      <c r="H49" s="270"/>
      <c r="I49" s="270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Z49" s="270"/>
    </row>
    <row r="50" ht="15.75" customHeight="1">
      <c r="A50" s="270"/>
      <c r="B50" s="270"/>
      <c r="C50" s="270"/>
      <c r="D50" s="270"/>
      <c r="E50" s="270"/>
      <c r="F50" s="270"/>
      <c r="G50" s="270"/>
      <c r="H50" s="270"/>
      <c r="I50" s="270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Z50" s="270"/>
    </row>
    <row r="51" ht="15.75" customHeight="1">
      <c r="A51" s="270"/>
      <c r="B51" s="270"/>
      <c r="C51" s="270"/>
      <c r="D51" s="270"/>
      <c r="E51" s="270"/>
      <c r="F51" s="270"/>
      <c r="G51" s="270"/>
      <c r="H51" s="270"/>
      <c r="I51" s="270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Z51" s="270"/>
    </row>
    <row r="52" ht="15.75" customHeight="1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Z52" s="270"/>
    </row>
    <row r="53" ht="15.75" customHeight="1">
      <c r="A53" s="270"/>
      <c r="B53" s="270"/>
      <c r="C53" s="270"/>
      <c r="D53" s="270"/>
      <c r="E53" s="270"/>
      <c r="F53" s="270"/>
      <c r="G53" s="270"/>
      <c r="H53" s="270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Z53" s="270"/>
    </row>
    <row r="54" ht="15.75" customHeight="1">
      <c r="A54" s="27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</row>
    <row r="55" ht="15.75" customHeight="1">
      <c r="A55" s="270"/>
      <c r="B55" s="270"/>
      <c r="C55" s="270"/>
      <c r="D55" s="270"/>
      <c r="E55" s="270"/>
      <c r="F55" s="270"/>
      <c r="G55" s="270"/>
      <c r="H55" s="270"/>
      <c r="I55" s="270"/>
      <c r="J55" s="270"/>
      <c r="K55" s="270"/>
      <c r="L55" s="270"/>
      <c r="M55" s="270"/>
      <c r="N55" s="270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Z55" s="270"/>
    </row>
    <row r="56" ht="15.75" customHeight="1">
      <c r="A56" s="270"/>
      <c r="B56" s="270"/>
      <c r="C56" s="270"/>
      <c r="D56" s="270"/>
      <c r="E56" s="270"/>
      <c r="F56" s="270"/>
      <c r="G56" s="270"/>
      <c r="H56" s="270"/>
      <c r="I56" s="270"/>
      <c r="J56" s="270"/>
      <c r="K56" s="270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Z56" s="270"/>
    </row>
    <row r="57" ht="15.75" customHeight="1">
      <c r="A57" s="270"/>
      <c r="B57" s="270"/>
      <c r="C57" s="270"/>
      <c r="D57" s="270"/>
      <c r="E57" s="270"/>
      <c r="F57" s="270"/>
      <c r="G57" s="270"/>
      <c r="H57" s="270"/>
      <c r="I57" s="270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Z57" s="270"/>
    </row>
    <row r="58" ht="15.75" customHeight="1">
      <c r="A58" s="270"/>
      <c r="B58" s="270"/>
      <c r="C58" s="270"/>
      <c r="D58" s="270"/>
      <c r="E58" s="270"/>
      <c r="F58" s="270"/>
      <c r="G58" s="270"/>
      <c r="H58" s="270"/>
      <c r="I58" s="270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Z58" s="270"/>
    </row>
    <row r="59" ht="15.75" customHeight="1">
      <c r="A59" s="270"/>
      <c r="B59" s="270"/>
      <c r="C59" s="270"/>
      <c r="D59" s="270"/>
      <c r="E59" s="270"/>
      <c r="F59" s="270"/>
      <c r="G59" s="270"/>
      <c r="H59" s="270"/>
      <c r="I59" s="270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Z59" s="270"/>
    </row>
    <row r="60" ht="15.75" customHeight="1">
      <c r="A60" s="270"/>
      <c r="B60" s="270"/>
      <c r="C60" s="270"/>
      <c r="D60" s="270"/>
      <c r="E60" s="270"/>
      <c r="F60" s="270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Z60" s="270"/>
    </row>
    <row r="61" ht="15.75" customHeight="1">
      <c r="A61" s="270"/>
      <c r="B61" s="270"/>
      <c r="C61" s="270"/>
      <c r="D61" s="270"/>
      <c r="E61" s="270"/>
      <c r="F61" s="270"/>
      <c r="G61" s="270"/>
      <c r="H61" s="270"/>
      <c r="I61" s="270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Z61" s="270"/>
    </row>
    <row r="62" ht="15.75" customHeight="1">
      <c r="A62" s="270"/>
      <c r="B62" s="270"/>
      <c r="C62" s="270"/>
      <c r="D62" s="270"/>
      <c r="E62" s="270"/>
      <c r="F62" s="270"/>
      <c r="G62" s="270"/>
      <c r="H62" s="270"/>
      <c r="I62" s="270"/>
      <c r="J62" s="270"/>
      <c r="K62" s="270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Z62" s="270"/>
    </row>
    <row r="63" ht="15.75" customHeight="1">
      <c r="A63" s="270"/>
      <c r="B63" s="270"/>
      <c r="C63" s="270"/>
      <c r="D63" s="270"/>
      <c r="E63" s="270"/>
      <c r="F63" s="270"/>
      <c r="G63" s="270"/>
      <c r="H63" s="270"/>
      <c r="I63" s="270"/>
      <c r="J63" s="270"/>
      <c r="K63" s="270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Z63" s="270"/>
    </row>
    <row r="64" ht="15.75" customHeight="1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Z64" s="270"/>
    </row>
    <row r="65" ht="15.75" customHeight="1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270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Z65" s="270"/>
    </row>
    <row r="66" ht="15.75" customHeight="1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Z66" s="270"/>
    </row>
    <row r="67" ht="15.75" customHeight="1">
      <c r="A67" s="270"/>
      <c r="B67" s="270"/>
      <c r="C67" s="270"/>
      <c r="D67" s="270"/>
      <c r="E67" s="270"/>
      <c r="F67" s="270"/>
      <c r="G67" s="270"/>
      <c r="H67" s="270"/>
      <c r="I67" s="270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270"/>
      <c r="U67" s="270"/>
      <c r="V67" s="270"/>
      <c r="W67" s="270"/>
      <c r="X67" s="270"/>
      <c r="Y67" s="270"/>
      <c r="Z67" s="270"/>
    </row>
    <row r="68" ht="15.75" customHeight="1">
      <c r="A68" s="270"/>
      <c r="B68" s="270"/>
      <c r="C68" s="270"/>
      <c r="D68" s="270"/>
      <c r="E68" s="270"/>
      <c r="F68" s="270"/>
      <c r="G68" s="270"/>
      <c r="H68" s="270"/>
      <c r="I68" s="270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270"/>
      <c r="U68" s="270"/>
      <c r="V68" s="270"/>
      <c r="W68" s="270"/>
      <c r="X68" s="270"/>
      <c r="Y68" s="270"/>
      <c r="Z68" s="270"/>
    </row>
    <row r="69" ht="15.75" customHeight="1">
      <c r="A69" s="270"/>
      <c r="B69" s="270"/>
      <c r="C69" s="270"/>
      <c r="D69" s="270"/>
      <c r="E69" s="270"/>
      <c r="F69" s="270"/>
      <c r="G69" s="270"/>
      <c r="H69" s="270"/>
      <c r="I69" s="270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270"/>
      <c r="U69" s="270"/>
      <c r="V69" s="270"/>
      <c r="W69" s="270"/>
      <c r="X69" s="270"/>
      <c r="Y69" s="270"/>
      <c r="Z69" s="270"/>
    </row>
    <row r="70" ht="15.75" customHeight="1">
      <c r="A70" s="270"/>
      <c r="B70" s="270"/>
      <c r="C70" s="270"/>
      <c r="D70" s="270"/>
      <c r="E70" s="270"/>
      <c r="F70" s="270"/>
      <c r="G70" s="270"/>
      <c r="H70" s="270"/>
      <c r="I70" s="270"/>
      <c r="J70" s="270"/>
      <c r="K70" s="270"/>
      <c r="L70" s="270"/>
      <c r="M70" s="270"/>
      <c r="N70" s="270"/>
      <c r="O70" s="270"/>
      <c r="P70" s="270"/>
      <c r="Q70" s="270"/>
      <c r="R70" s="270"/>
      <c r="S70" s="270"/>
      <c r="T70" s="270"/>
      <c r="U70" s="270"/>
      <c r="V70" s="270"/>
      <c r="W70" s="270"/>
      <c r="X70" s="270"/>
      <c r="Y70" s="270"/>
      <c r="Z70" s="270"/>
    </row>
    <row r="71" ht="15.75" customHeight="1">
      <c r="A71" s="270"/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0"/>
      <c r="Y71" s="270"/>
      <c r="Z71" s="270"/>
    </row>
    <row r="72" ht="15.75" customHeight="1">
      <c r="A72" s="270"/>
      <c r="B72" s="270"/>
      <c r="C72" s="270"/>
      <c r="D72" s="270"/>
      <c r="E72" s="270"/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</row>
    <row r="73" ht="15.75" customHeight="1">
      <c r="A73" s="270"/>
      <c r="B73" s="270"/>
      <c r="C73" s="270"/>
      <c r="D73" s="270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</row>
    <row r="74" ht="15.75" customHeight="1">
      <c r="A74" s="270"/>
      <c r="B74" s="270"/>
      <c r="C74" s="270"/>
      <c r="D74" s="270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</row>
    <row r="75" ht="15.75" customHeight="1">
      <c r="A75" s="270"/>
      <c r="B75" s="270"/>
      <c r="C75" s="270"/>
      <c r="D75" s="270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</row>
    <row r="76" ht="15.75" customHeight="1">
      <c r="A76" s="270"/>
      <c r="B76" s="270"/>
      <c r="C76" s="270"/>
      <c r="D76" s="270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</row>
    <row r="77" ht="15.75" customHeight="1">
      <c r="A77" s="270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</row>
    <row r="78" ht="15.75" customHeight="1">
      <c r="A78" s="270"/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270"/>
      <c r="Z78" s="270"/>
    </row>
    <row r="79" ht="15.75" customHeight="1">
      <c r="A79" s="270"/>
      <c r="B79" s="270"/>
      <c r="C79" s="270"/>
      <c r="D79" s="270"/>
      <c r="E79" s="270"/>
      <c r="F79" s="270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270"/>
      <c r="U79" s="270"/>
      <c r="V79" s="270"/>
      <c r="W79" s="270"/>
      <c r="X79" s="270"/>
      <c r="Y79" s="270"/>
      <c r="Z79" s="270"/>
    </row>
    <row r="80" ht="15.75" customHeight="1">
      <c r="A80" s="270"/>
      <c r="B80" s="270"/>
      <c r="C80" s="270"/>
      <c r="D80" s="270"/>
      <c r="E80" s="270"/>
      <c r="F80" s="270"/>
      <c r="G80" s="270"/>
      <c r="H80" s="270"/>
      <c r="I80" s="270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270"/>
      <c r="U80" s="270"/>
      <c r="V80" s="270"/>
      <c r="W80" s="270"/>
      <c r="X80" s="270"/>
      <c r="Y80" s="270"/>
      <c r="Z80" s="270"/>
    </row>
    <row r="81" ht="15.75" customHeight="1">
      <c r="A81" s="270"/>
      <c r="B81" s="270"/>
      <c r="C81" s="270"/>
      <c r="D81" s="270"/>
      <c r="E81" s="270"/>
      <c r="F81" s="270"/>
      <c r="G81" s="270"/>
      <c r="H81" s="270"/>
      <c r="I81" s="270"/>
      <c r="J81" s="270"/>
      <c r="K81" s="270"/>
      <c r="L81" s="270"/>
      <c r="M81" s="270"/>
      <c r="N81" s="270"/>
      <c r="O81" s="270"/>
      <c r="P81" s="270"/>
      <c r="Q81" s="270"/>
      <c r="R81" s="270"/>
      <c r="S81" s="270"/>
      <c r="T81" s="270"/>
      <c r="U81" s="270"/>
      <c r="V81" s="270"/>
      <c r="W81" s="270"/>
      <c r="X81" s="270"/>
      <c r="Y81" s="270"/>
      <c r="Z81" s="270"/>
    </row>
    <row r="82" ht="15.75" customHeight="1">
      <c r="A82" s="270"/>
      <c r="B82" s="270"/>
      <c r="C82" s="270"/>
      <c r="D82" s="270"/>
      <c r="E82" s="270"/>
      <c r="F82" s="270"/>
      <c r="G82" s="270"/>
      <c r="H82" s="270"/>
      <c r="I82" s="270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270"/>
      <c r="U82" s="270"/>
      <c r="V82" s="270"/>
      <c r="W82" s="270"/>
      <c r="X82" s="270"/>
      <c r="Y82" s="270"/>
      <c r="Z82" s="270"/>
    </row>
    <row r="83" ht="15.75" customHeight="1">
      <c r="A83" s="270"/>
      <c r="B83" s="270"/>
      <c r="C83" s="270"/>
      <c r="D83" s="270"/>
      <c r="E83" s="270"/>
      <c r="F83" s="270"/>
      <c r="G83" s="270"/>
      <c r="H83" s="270"/>
      <c r="I83" s="270"/>
      <c r="J83" s="270"/>
      <c r="K83" s="270"/>
      <c r="L83" s="270"/>
      <c r="M83" s="270"/>
      <c r="N83" s="270"/>
      <c r="O83" s="270"/>
      <c r="P83" s="270"/>
      <c r="Q83" s="270"/>
      <c r="R83" s="270"/>
      <c r="S83" s="270"/>
      <c r="T83" s="270"/>
      <c r="U83" s="270"/>
      <c r="V83" s="270"/>
      <c r="W83" s="270"/>
      <c r="X83" s="270"/>
      <c r="Y83" s="270"/>
      <c r="Z83" s="270"/>
    </row>
    <row r="84" ht="15.75" customHeight="1">
      <c r="A84" s="270"/>
      <c r="B84" s="270"/>
      <c r="C84" s="270"/>
      <c r="D84" s="270"/>
      <c r="E84" s="270"/>
      <c r="F84" s="270"/>
      <c r="G84" s="270"/>
      <c r="H84" s="270"/>
      <c r="I84" s="270"/>
      <c r="J84" s="270"/>
      <c r="K84" s="270"/>
      <c r="L84" s="270"/>
      <c r="M84" s="270"/>
      <c r="N84" s="270"/>
      <c r="O84" s="270"/>
      <c r="P84" s="270"/>
      <c r="Q84" s="270"/>
      <c r="R84" s="270"/>
      <c r="S84" s="270"/>
      <c r="T84" s="270"/>
      <c r="U84" s="270"/>
      <c r="V84" s="270"/>
      <c r="W84" s="270"/>
      <c r="X84" s="270"/>
      <c r="Y84" s="270"/>
      <c r="Z84" s="270"/>
    </row>
    <row r="85" ht="15.75" customHeight="1">
      <c r="A85" s="270"/>
      <c r="B85" s="270"/>
      <c r="C85" s="270"/>
      <c r="D85" s="270"/>
      <c r="E85" s="270"/>
      <c r="F85" s="270"/>
      <c r="G85" s="270"/>
      <c r="H85" s="270"/>
      <c r="I85" s="270"/>
      <c r="J85" s="270"/>
      <c r="K85" s="270"/>
      <c r="L85" s="270"/>
      <c r="M85" s="270"/>
      <c r="N85" s="270"/>
      <c r="O85" s="270"/>
      <c r="P85" s="270"/>
      <c r="Q85" s="270"/>
      <c r="R85" s="270"/>
      <c r="S85" s="270"/>
      <c r="T85" s="270"/>
      <c r="U85" s="270"/>
      <c r="V85" s="270"/>
      <c r="W85" s="270"/>
      <c r="X85" s="270"/>
      <c r="Y85" s="270"/>
      <c r="Z85" s="270"/>
    </row>
    <row r="86" ht="15.75" customHeight="1">
      <c r="A86" s="270"/>
      <c r="B86" s="270"/>
      <c r="C86" s="270"/>
      <c r="D86" s="270"/>
      <c r="E86" s="270"/>
      <c r="F86" s="270"/>
      <c r="G86" s="270"/>
      <c r="H86" s="270"/>
      <c r="I86" s="270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270"/>
      <c r="U86" s="270"/>
      <c r="V86" s="270"/>
      <c r="W86" s="270"/>
      <c r="X86" s="270"/>
      <c r="Y86" s="270"/>
      <c r="Z86" s="270"/>
    </row>
    <row r="87" ht="15.75" customHeight="1">
      <c r="A87" s="27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</row>
    <row r="88" ht="15.75" customHeight="1">
      <c r="A88" s="270"/>
      <c r="B88" s="270"/>
      <c r="C88" s="270"/>
      <c r="D88" s="270"/>
      <c r="E88" s="270"/>
      <c r="F88" s="270"/>
      <c r="G88" s="270"/>
      <c r="H88" s="270"/>
      <c r="I88" s="270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270"/>
      <c r="U88" s="270"/>
      <c r="V88" s="270"/>
      <c r="W88" s="270"/>
      <c r="X88" s="270"/>
      <c r="Y88" s="270"/>
      <c r="Z88" s="270"/>
    </row>
    <row r="89" ht="15.75" customHeight="1">
      <c r="A89" s="270"/>
      <c r="B89" s="270"/>
      <c r="C89" s="270"/>
      <c r="D89" s="270"/>
      <c r="E89" s="270"/>
      <c r="F89" s="270"/>
      <c r="G89" s="270"/>
      <c r="H89" s="270"/>
      <c r="I89" s="270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270"/>
      <c r="U89" s="270"/>
      <c r="V89" s="270"/>
      <c r="W89" s="270"/>
      <c r="X89" s="270"/>
      <c r="Y89" s="270"/>
      <c r="Z89" s="270"/>
    </row>
    <row r="90" ht="15.75" customHeight="1">
      <c r="A90" s="270"/>
      <c r="B90" s="270"/>
      <c r="C90" s="270"/>
      <c r="D90" s="270"/>
      <c r="E90" s="270"/>
      <c r="F90" s="270"/>
      <c r="G90" s="270"/>
      <c r="H90" s="270"/>
      <c r="I90" s="270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270"/>
      <c r="U90" s="270"/>
      <c r="V90" s="270"/>
      <c r="W90" s="270"/>
      <c r="X90" s="270"/>
      <c r="Y90" s="270"/>
      <c r="Z90" s="270"/>
    </row>
    <row r="91" ht="15.75" customHeight="1">
      <c r="A91" s="270"/>
      <c r="B91" s="270"/>
      <c r="C91" s="270"/>
      <c r="D91" s="270"/>
      <c r="E91" s="270"/>
      <c r="F91" s="270"/>
      <c r="G91" s="270"/>
      <c r="H91" s="270"/>
      <c r="I91" s="270"/>
      <c r="J91" s="270"/>
      <c r="K91" s="270"/>
      <c r="L91" s="270"/>
      <c r="M91" s="270"/>
      <c r="N91" s="270"/>
      <c r="O91" s="270"/>
      <c r="P91" s="270"/>
      <c r="Q91" s="270"/>
      <c r="R91" s="270"/>
      <c r="S91" s="270"/>
      <c r="T91" s="270"/>
      <c r="U91" s="270"/>
      <c r="V91" s="270"/>
      <c r="W91" s="270"/>
      <c r="X91" s="270"/>
      <c r="Y91" s="270"/>
      <c r="Z91" s="270"/>
    </row>
    <row r="92" ht="15.75" customHeight="1">
      <c r="A92" s="270"/>
      <c r="B92" s="270"/>
      <c r="C92" s="270"/>
      <c r="D92" s="270"/>
      <c r="E92" s="270"/>
      <c r="F92" s="270"/>
      <c r="G92" s="270"/>
      <c r="H92" s="270"/>
      <c r="I92" s="270"/>
      <c r="J92" s="270"/>
      <c r="K92" s="270"/>
      <c r="L92" s="270"/>
      <c r="M92" s="270"/>
      <c r="N92" s="270"/>
      <c r="O92" s="270"/>
      <c r="P92" s="270"/>
      <c r="Q92" s="270"/>
      <c r="R92" s="270"/>
      <c r="S92" s="270"/>
      <c r="T92" s="270"/>
      <c r="U92" s="270"/>
      <c r="V92" s="270"/>
      <c r="W92" s="270"/>
      <c r="X92" s="270"/>
      <c r="Y92" s="270"/>
      <c r="Z92" s="270"/>
    </row>
    <row r="93" ht="15.75" customHeight="1">
      <c r="A93" s="270"/>
      <c r="B93" s="270"/>
      <c r="C93" s="270"/>
      <c r="D93" s="270"/>
      <c r="E93" s="270"/>
      <c r="F93" s="270"/>
      <c r="G93" s="270"/>
      <c r="H93" s="270"/>
      <c r="I93" s="270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270"/>
      <c r="U93" s="270"/>
      <c r="V93" s="270"/>
      <c r="W93" s="270"/>
      <c r="X93" s="270"/>
      <c r="Y93" s="270"/>
      <c r="Z93" s="270"/>
    </row>
    <row r="94" ht="15.75" customHeight="1">
      <c r="A94" s="270"/>
      <c r="B94" s="270"/>
      <c r="C94" s="270"/>
      <c r="D94" s="270"/>
      <c r="E94" s="270"/>
      <c r="F94" s="270"/>
      <c r="G94" s="270"/>
      <c r="H94" s="270"/>
      <c r="I94" s="270"/>
      <c r="J94" s="270"/>
      <c r="K94" s="270"/>
      <c r="L94" s="270"/>
      <c r="M94" s="270"/>
      <c r="N94" s="270"/>
      <c r="O94" s="270"/>
      <c r="P94" s="270"/>
      <c r="Q94" s="270"/>
      <c r="R94" s="270"/>
      <c r="S94" s="270"/>
      <c r="T94" s="270"/>
      <c r="U94" s="270"/>
      <c r="V94" s="270"/>
      <c r="W94" s="270"/>
      <c r="X94" s="270"/>
      <c r="Y94" s="270"/>
      <c r="Z94" s="270"/>
    </row>
    <row r="95" ht="15.75" customHeight="1">
      <c r="A95" s="270"/>
      <c r="B95" s="270"/>
      <c r="C95" s="270"/>
      <c r="D95" s="270"/>
      <c r="E95" s="270"/>
      <c r="F95" s="270"/>
      <c r="G95" s="270"/>
      <c r="H95" s="270"/>
      <c r="I95" s="270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270"/>
      <c r="U95" s="270"/>
      <c r="V95" s="270"/>
      <c r="W95" s="270"/>
      <c r="X95" s="270"/>
      <c r="Y95" s="270"/>
      <c r="Z95" s="270"/>
    </row>
    <row r="96" ht="15.75" customHeight="1">
      <c r="A96" s="27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</row>
    <row r="97" ht="15.75" customHeight="1">
      <c r="A97" s="27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</row>
    <row r="98" ht="15.75" customHeight="1">
      <c r="A98" s="27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</row>
    <row r="99" ht="15.75" customHeight="1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  <c r="Z99" s="270"/>
    </row>
    <row r="100" ht="15.75" customHeight="1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  <c r="Z100" s="270"/>
    </row>
    <row r="101" ht="15.75" customHeight="1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  <c r="Z101" s="270"/>
    </row>
    <row r="102" ht="15.75" customHeight="1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  <c r="Z102" s="270"/>
    </row>
    <row r="103" ht="15.75" customHeight="1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  <c r="Z103" s="270"/>
    </row>
    <row r="104" ht="15.75" customHeight="1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  <c r="Z104" s="270"/>
    </row>
    <row r="105" ht="15.75" customHeight="1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  <c r="Z105" s="270"/>
    </row>
    <row r="106" ht="15.75" customHeight="1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  <c r="Z106" s="270"/>
    </row>
    <row r="107" ht="15.75" customHeight="1">
      <c r="A107" s="270"/>
      <c r="B107" s="270"/>
      <c r="C107" s="270"/>
      <c r="D107" s="270"/>
      <c r="E107" s="270"/>
      <c r="F107" s="270"/>
      <c r="G107" s="270"/>
      <c r="H107" s="270"/>
      <c r="I107" s="270"/>
      <c r="J107" s="270"/>
      <c r="K107" s="270"/>
      <c r="L107" s="270"/>
      <c r="M107" s="270"/>
      <c r="N107" s="270"/>
      <c r="O107" s="270"/>
      <c r="P107" s="270"/>
      <c r="Q107" s="270"/>
      <c r="R107" s="270"/>
      <c r="S107" s="270"/>
      <c r="T107" s="270"/>
      <c r="U107" s="270"/>
      <c r="V107" s="270"/>
      <c r="W107" s="270"/>
      <c r="X107" s="270"/>
      <c r="Y107" s="270"/>
      <c r="Z107" s="270"/>
    </row>
    <row r="108" ht="15.75" customHeight="1">
      <c r="A108" s="270"/>
      <c r="B108" s="270"/>
      <c r="C108" s="270"/>
      <c r="D108" s="270"/>
      <c r="E108" s="270"/>
      <c r="F108" s="270"/>
      <c r="G108" s="270"/>
      <c r="H108" s="270"/>
      <c r="I108" s="270"/>
      <c r="J108" s="270"/>
      <c r="K108" s="270"/>
      <c r="L108" s="270"/>
      <c r="M108" s="270"/>
      <c r="N108" s="270"/>
      <c r="O108" s="270"/>
      <c r="P108" s="270"/>
      <c r="Q108" s="270"/>
      <c r="R108" s="270"/>
      <c r="S108" s="270"/>
      <c r="T108" s="270"/>
      <c r="U108" s="270"/>
      <c r="V108" s="270"/>
      <c r="W108" s="270"/>
      <c r="X108" s="270"/>
      <c r="Y108" s="270"/>
      <c r="Z108" s="270"/>
    </row>
    <row r="109" ht="15.75" customHeight="1">
      <c r="A109" s="270"/>
      <c r="B109" s="270"/>
      <c r="C109" s="270"/>
      <c r="D109" s="270"/>
      <c r="E109" s="270"/>
      <c r="F109" s="270"/>
      <c r="G109" s="270"/>
      <c r="H109" s="270"/>
      <c r="I109" s="270"/>
      <c r="J109" s="270"/>
      <c r="K109" s="270"/>
      <c r="L109" s="270"/>
      <c r="M109" s="270"/>
      <c r="N109" s="270"/>
      <c r="O109" s="270"/>
      <c r="P109" s="270"/>
      <c r="Q109" s="270"/>
      <c r="R109" s="270"/>
      <c r="S109" s="270"/>
      <c r="T109" s="270"/>
      <c r="U109" s="270"/>
      <c r="V109" s="270"/>
      <c r="W109" s="270"/>
      <c r="X109" s="270"/>
      <c r="Y109" s="270"/>
      <c r="Z109" s="270"/>
    </row>
    <row r="110" ht="15.75" customHeight="1">
      <c r="A110" s="270"/>
      <c r="B110" s="270"/>
      <c r="C110" s="270"/>
      <c r="D110" s="270"/>
      <c r="E110" s="270"/>
      <c r="F110" s="270"/>
      <c r="G110" s="270"/>
      <c r="H110" s="270"/>
      <c r="I110" s="270"/>
      <c r="J110" s="270"/>
      <c r="K110" s="270"/>
      <c r="L110" s="270"/>
      <c r="M110" s="270"/>
      <c r="N110" s="270"/>
      <c r="O110" s="270"/>
      <c r="P110" s="270"/>
      <c r="Q110" s="270"/>
      <c r="R110" s="270"/>
      <c r="S110" s="270"/>
      <c r="T110" s="270"/>
      <c r="U110" s="270"/>
      <c r="V110" s="270"/>
      <c r="W110" s="270"/>
      <c r="X110" s="270"/>
      <c r="Y110" s="270"/>
      <c r="Z110" s="270"/>
    </row>
    <row r="111" ht="15.75" customHeight="1">
      <c r="A111" s="270"/>
      <c r="B111" s="270"/>
      <c r="C111" s="270"/>
      <c r="D111" s="270"/>
      <c r="E111" s="270"/>
      <c r="F111" s="270"/>
      <c r="G111" s="270"/>
      <c r="H111" s="270"/>
      <c r="I111" s="270"/>
      <c r="J111" s="270"/>
      <c r="K111" s="270"/>
      <c r="L111" s="270"/>
      <c r="M111" s="270"/>
      <c r="N111" s="270"/>
      <c r="O111" s="270"/>
      <c r="P111" s="270"/>
      <c r="Q111" s="270"/>
      <c r="R111" s="270"/>
      <c r="S111" s="270"/>
      <c r="T111" s="270"/>
      <c r="U111" s="270"/>
      <c r="V111" s="270"/>
      <c r="W111" s="270"/>
      <c r="X111" s="270"/>
      <c r="Y111" s="270"/>
      <c r="Z111" s="270"/>
    </row>
    <row r="112" ht="15.75" customHeight="1">
      <c r="A112" s="270"/>
      <c r="B112" s="270"/>
      <c r="C112" s="270"/>
      <c r="D112" s="270"/>
      <c r="E112" s="270"/>
      <c r="F112" s="270"/>
      <c r="G112" s="270"/>
      <c r="H112" s="270"/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70"/>
      <c r="V112" s="270"/>
      <c r="W112" s="270"/>
      <c r="X112" s="270"/>
      <c r="Y112" s="270"/>
      <c r="Z112" s="270"/>
    </row>
    <row r="113" ht="15.75" customHeight="1">
      <c r="A113" s="270"/>
      <c r="B113" s="270"/>
      <c r="C113" s="270"/>
      <c r="D113" s="270"/>
      <c r="E113" s="270"/>
      <c r="F113" s="270"/>
      <c r="G113" s="270"/>
      <c r="H113" s="270"/>
      <c r="I113" s="270"/>
      <c r="J113" s="270"/>
      <c r="K113" s="270"/>
      <c r="L113" s="270"/>
      <c r="M113" s="270"/>
      <c r="N113" s="270"/>
      <c r="O113" s="270"/>
      <c r="P113" s="270"/>
      <c r="Q113" s="270"/>
      <c r="R113" s="270"/>
      <c r="S113" s="270"/>
      <c r="T113" s="270"/>
      <c r="U113" s="270"/>
      <c r="V113" s="270"/>
      <c r="W113" s="270"/>
      <c r="X113" s="270"/>
      <c r="Y113" s="270"/>
      <c r="Z113" s="270"/>
    </row>
    <row r="114" ht="15.75" customHeight="1">
      <c r="A114" s="270"/>
      <c r="B114" s="270"/>
      <c r="C114" s="270"/>
      <c r="D114" s="270"/>
      <c r="E114" s="270"/>
      <c r="F114" s="270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70"/>
      <c r="V114" s="270"/>
      <c r="W114" s="270"/>
      <c r="X114" s="270"/>
      <c r="Y114" s="270"/>
      <c r="Z114" s="270"/>
    </row>
    <row r="115" ht="15.75" customHeight="1">
      <c r="A115" s="270"/>
      <c r="B115" s="270"/>
      <c r="C115" s="270"/>
      <c r="D115" s="270"/>
      <c r="E115" s="270"/>
      <c r="F115" s="270"/>
      <c r="G115" s="270"/>
      <c r="H115" s="270"/>
      <c r="I115" s="270"/>
      <c r="J115" s="270"/>
      <c r="K115" s="270"/>
      <c r="L115" s="270"/>
      <c r="M115" s="270"/>
      <c r="N115" s="270"/>
      <c r="O115" s="270"/>
      <c r="P115" s="270"/>
      <c r="Q115" s="270"/>
      <c r="R115" s="270"/>
      <c r="S115" s="270"/>
      <c r="T115" s="270"/>
      <c r="U115" s="270"/>
      <c r="V115" s="270"/>
      <c r="W115" s="270"/>
      <c r="X115" s="270"/>
      <c r="Y115" s="270"/>
      <c r="Z115" s="270"/>
    </row>
    <row r="116" ht="15.75" customHeight="1">
      <c r="A116" s="270"/>
      <c r="B116" s="270"/>
      <c r="C116" s="270"/>
      <c r="D116" s="270"/>
      <c r="E116" s="270"/>
      <c r="F116" s="270"/>
      <c r="G116" s="270"/>
      <c r="H116" s="270"/>
      <c r="I116" s="270"/>
      <c r="J116" s="270"/>
      <c r="K116" s="270"/>
      <c r="L116" s="270"/>
      <c r="M116" s="270"/>
      <c r="N116" s="270"/>
      <c r="O116" s="270"/>
      <c r="P116" s="270"/>
      <c r="Q116" s="270"/>
      <c r="R116" s="270"/>
      <c r="S116" s="270"/>
      <c r="T116" s="270"/>
      <c r="U116" s="270"/>
      <c r="V116" s="270"/>
      <c r="W116" s="270"/>
      <c r="X116" s="270"/>
      <c r="Y116" s="270"/>
      <c r="Z116" s="270"/>
    </row>
    <row r="117" ht="15.75" customHeight="1">
      <c r="A117" s="270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0"/>
      <c r="R117" s="270"/>
      <c r="S117" s="270"/>
      <c r="T117" s="270"/>
      <c r="U117" s="270"/>
      <c r="V117" s="270"/>
      <c r="W117" s="270"/>
      <c r="X117" s="270"/>
      <c r="Y117" s="270"/>
      <c r="Z117" s="270"/>
    </row>
    <row r="118" ht="15.75" customHeight="1">
      <c r="A118" s="270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0"/>
      <c r="R118" s="270"/>
      <c r="S118" s="270"/>
      <c r="T118" s="270"/>
      <c r="U118" s="270"/>
      <c r="V118" s="270"/>
      <c r="W118" s="270"/>
      <c r="X118" s="270"/>
      <c r="Y118" s="270"/>
      <c r="Z118" s="270"/>
    </row>
    <row r="119" ht="15.75" customHeight="1">
      <c r="A119" s="270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0"/>
      <c r="R119" s="270"/>
      <c r="S119" s="270"/>
      <c r="T119" s="270"/>
      <c r="U119" s="270"/>
      <c r="V119" s="270"/>
      <c r="W119" s="270"/>
      <c r="X119" s="270"/>
      <c r="Y119" s="270"/>
      <c r="Z119" s="270"/>
    </row>
    <row r="120" ht="15.75" customHeight="1">
      <c r="A120" s="27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</row>
    <row r="121" ht="15.75" customHeight="1">
      <c r="A121" s="270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0"/>
      <c r="R121" s="270"/>
      <c r="S121" s="270"/>
      <c r="T121" s="270"/>
      <c r="U121" s="270"/>
      <c r="V121" s="270"/>
      <c r="W121" s="270"/>
      <c r="X121" s="270"/>
      <c r="Y121" s="270"/>
      <c r="Z121" s="270"/>
    </row>
    <row r="122" ht="15.75" customHeight="1">
      <c r="A122" s="270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0"/>
      <c r="R122" s="270"/>
      <c r="S122" s="270"/>
      <c r="T122" s="270"/>
      <c r="U122" s="270"/>
      <c r="V122" s="270"/>
      <c r="W122" s="270"/>
      <c r="X122" s="270"/>
      <c r="Y122" s="270"/>
      <c r="Z122" s="270"/>
    </row>
    <row r="123" ht="15.75" customHeight="1">
      <c r="A123" s="270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0"/>
      <c r="R123" s="270"/>
      <c r="S123" s="270"/>
      <c r="T123" s="270"/>
      <c r="U123" s="270"/>
      <c r="V123" s="270"/>
      <c r="W123" s="270"/>
      <c r="X123" s="270"/>
      <c r="Y123" s="270"/>
      <c r="Z123" s="270"/>
    </row>
    <row r="124" ht="15.75" customHeight="1">
      <c r="A124" s="270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0"/>
      <c r="R124" s="270"/>
      <c r="S124" s="270"/>
      <c r="T124" s="270"/>
      <c r="U124" s="270"/>
      <c r="V124" s="270"/>
      <c r="W124" s="270"/>
      <c r="X124" s="270"/>
      <c r="Y124" s="270"/>
      <c r="Z124" s="270"/>
    </row>
    <row r="125" ht="15.75" customHeight="1">
      <c r="A125" s="270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0"/>
      <c r="R125" s="270"/>
      <c r="S125" s="270"/>
      <c r="T125" s="270"/>
      <c r="U125" s="270"/>
      <c r="V125" s="270"/>
      <c r="W125" s="270"/>
      <c r="X125" s="270"/>
      <c r="Y125" s="270"/>
      <c r="Z125" s="270"/>
    </row>
    <row r="126" ht="15.75" customHeight="1">
      <c r="A126" s="270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0"/>
      <c r="R126" s="270"/>
      <c r="S126" s="270"/>
      <c r="T126" s="270"/>
      <c r="U126" s="270"/>
      <c r="V126" s="270"/>
      <c r="W126" s="270"/>
      <c r="X126" s="270"/>
      <c r="Y126" s="270"/>
      <c r="Z126" s="270"/>
    </row>
    <row r="127" ht="15.75" customHeight="1">
      <c r="A127" s="270"/>
      <c r="B127" s="270"/>
      <c r="C127" s="270"/>
      <c r="D127" s="270"/>
      <c r="E127" s="270"/>
      <c r="F127" s="270"/>
      <c r="G127" s="270"/>
      <c r="H127" s="270"/>
      <c r="I127" s="270"/>
      <c r="J127" s="270"/>
      <c r="K127" s="270"/>
      <c r="L127" s="270"/>
      <c r="M127" s="270"/>
      <c r="N127" s="270"/>
      <c r="O127" s="270"/>
      <c r="P127" s="270"/>
      <c r="Q127" s="270"/>
      <c r="R127" s="270"/>
      <c r="S127" s="270"/>
      <c r="T127" s="270"/>
      <c r="U127" s="270"/>
      <c r="V127" s="270"/>
      <c r="W127" s="270"/>
      <c r="X127" s="270"/>
      <c r="Y127" s="270"/>
      <c r="Z127" s="270"/>
    </row>
    <row r="128" ht="15.75" customHeight="1">
      <c r="A128" s="270"/>
      <c r="B128" s="270"/>
      <c r="C128" s="270"/>
      <c r="D128" s="270"/>
      <c r="E128" s="270"/>
      <c r="F128" s="270"/>
      <c r="G128" s="270"/>
      <c r="H128" s="270"/>
      <c r="I128" s="270"/>
      <c r="J128" s="270"/>
      <c r="K128" s="270"/>
      <c r="L128" s="270"/>
      <c r="M128" s="270"/>
      <c r="N128" s="270"/>
      <c r="O128" s="270"/>
      <c r="P128" s="270"/>
      <c r="Q128" s="270"/>
      <c r="R128" s="270"/>
      <c r="S128" s="270"/>
      <c r="T128" s="270"/>
      <c r="U128" s="270"/>
      <c r="V128" s="270"/>
      <c r="W128" s="270"/>
      <c r="X128" s="270"/>
      <c r="Y128" s="270"/>
      <c r="Z128" s="270"/>
    </row>
    <row r="129" ht="15.75" customHeight="1">
      <c r="A129" s="270"/>
      <c r="B129" s="270"/>
      <c r="C129" s="270"/>
      <c r="D129" s="270"/>
      <c r="E129" s="270"/>
      <c r="F129" s="270"/>
      <c r="G129" s="270"/>
      <c r="H129" s="270"/>
      <c r="I129" s="270"/>
      <c r="J129" s="270"/>
      <c r="K129" s="270"/>
      <c r="L129" s="270"/>
      <c r="M129" s="270"/>
      <c r="N129" s="270"/>
      <c r="O129" s="270"/>
      <c r="P129" s="270"/>
      <c r="Q129" s="270"/>
      <c r="R129" s="270"/>
      <c r="S129" s="270"/>
      <c r="T129" s="270"/>
      <c r="U129" s="270"/>
      <c r="V129" s="270"/>
      <c r="W129" s="270"/>
      <c r="X129" s="270"/>
      <c r="Y129" s="270"/>
      <c r="Z129" s="270"/>
    </row>
    <row r="130" ht="15.75" customHeight="1">
      <c r="A130" s="270"/>
      <c r="B130" s="270"/>
      <c r="C130" s="270"/>
      <c r="D130" s="270"/>
      <c r="E130" s="270"/>
      <c r="F130" s="270"/>
      <c r="G130" s="270"/>
      <c r="H130" s="270"/>
      <c r="I130" s="270"/>
      <c r="J130" s="270"/>
      <c r="K130" s="270"/>
      <c r="L130" s="270"/>
      <c r="M130" s="270"/>
      <c r="N130" s="270"/>
      <c r="O130" s="270"/>
      <c r="P130" s="270"/>
      <c r="Q130" s="270"/>
      <c r="R130" s="270"/>
      <c r="S130" s="270"/>
      <c r="T130" s="270"/>
      <c r="U130" s="270"/>
      <c r="V130" s="270"/>
      <c r="W130" s="270"/>
      <c r="X130" s="270"/>
      <c r="Y130" s="270"/>
      <c r="Z130" s="270"/>
    </row>
    <row r="131" ht="15.75" customHeight="1">
      <c r="A131" s="270"/>
      <c r="B131" s="270"/>
      <c r="C131" s="270"/>
      <c r="D131" s="270"/>
      <c r="E131" s="270"/>
      <c r="F131" s="270"/>
      <c r="G131" s="270"/>
      <c r="H131" s="270"/>
      <c r="I131" s="270"/>
      <c r="J131" s="270"/>
      <c r="K131" s="270"/>
      <c r="L131" s="270"/>
      <c r="M131" s="270"/>
      <c r="N131" s="270"/>
      <c r="O131" s="270"/>
      <c r="P131" s="270"/>
      <c r="Q131" s="270"/>
      <c r="R131" s="270"/>
      <c r="S131" s="270"/>
      <c r="T131" s="270"/>
      <c r="U131" s="270"/>
      <c r="V131" s="270"/>
      <c r="W131" s="270"/>
      <c r="X131" s="270"/>
      <c r="Y131" s="270"/>
      <c r="Z131" s="270"/>
    </row>
    <row r="132" ht="15.75" customHeight="1">
      <c r="A132" s="27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</row>
    <row r="133" ht="15.75" customHeight="1">
      <c r="A133" s="270"/>
      <c r="B133" s="270"/>
      <c r="C133" s="270"/>
      <c r="D133" s="270"/>
      <c r="E133" s="270"/>
      <c r="F133" s="270"/>
      <c r="G133" s="270"/>
      <c r="H133" s="270"/>
      <c r="I133" s="270"/>
      <c r="J133" s="270"/>
      <c r="K133" s="270"/>
      <c r="L133" s="270"/>
      <c r="M133" s="270"/>
      <c r="N133" s="270"/>
      <c r="O133" s="270"/>
      <c r="P133" s="270"/>
      <c r="Q133" s="270"/>
      <c r="R133" s="270"/>
      <c r="S133" s="270"/>
      <c r="T133" s="270"/>
      <c r="U133" s="270"/>
      <c r="V133" s="270"/>
      <c r="W133" s="270"/>
      <c r="X133" s="270"/>
      <c r="Y133" s="270"/>
      <c r="Z133" s="270"/>
    </row>
    <row r="134" ht="15.75" customHeight="1">
      <c r="A134" s="270"/>
      <c r="B134" s="270"/>
      <c r="C134" s="270"/>
      <c r="D134" s="270"/>
      <c r="E134" s="270"/>
      <c r="F134" s="270"/>
      <c r="G134" s="270"/>
      <c r="H134" s="270"/>
      <c r="I134" s="270"/>
      <c r="J134" s="270"/>
      <c r="K134" s="270"/>
      <c r="L134" s="270"/>
      <c r="M134" s="270"/>
      <c r="N134" s="270"/>
      <c r="O134" s="270"/>
      <c r="P134" s="270"/>
      <c r="Q134" s="270"/>
      <c r="R134" s="270"/>
      <c r="S134" s="270"/>
      <c r="T134" s="270"/>
      <c r="U134" s="270"/>
      <c r="V134" s="270"/>
      <c r="W134" s="270"/>
      <c r="X134" s="270"/>
      <c r="Y134" s="270"/>
      <c r="Z134" s="270"/>
    </row>
    <row r="135" ht="15.75" customHeight="1">
      <c r="A135" s="270"/>
      <c r="B135" s="270"/>
      <c r="C135" s="270"/>
      <c r="D135" s="270"/>
      <c r="E135" s="270"/>
      <c r="F135" s="270"/>
      <c r="G135" s="270"/>
      <c r="H135" s="270"/>
      <c r="I135" s="270"/>
      <c r="J135" s="270"/>
      <c r="K135" s="270"/>
      <c r="L135" s="270"/>
      <c r="M135" s="270"/>
      <c r="N135" s="270"/>
      <c r="O135" s="270"/>
      <c r="P135" s="270"/>
      <c r="Q135" s="270"/>
      <c r="R135" s="270"/>
      <c r="S135" s="270"/>
      <c r="T135" s="270"/>
      <c r="U135" s="270"/>
      <c r="V135" s="270"/>
      <c r="W135" s="270"/>
      <c r="X135" s="270"/>
      <c r="Y135" s="270"/>
      <c r="Z135" s="270"/>
    </row>
    <row r="136" ht="15.75" customHeight="1">
      <c r="A136" s="270"/>
      <c r="B136" s="270"/>
      <c r="C136" s="270"/>
      <c r="D136" s="270"/>
      <c r="E136" s="270"/>
      <c r="F136" s="270"/>
      <c r="G136" s="270"/>
      <c r="H136" s="270"/>
      <c r="I136" s="270"/>
      <c r="J136" s="270"/>
      <c r="K136" s="270"/>
      <c r="L136" s="270"/>
      <c r="M136" s="270"/>
      <c r="N136" s="270"/>
      <c r="O136" s="270"/>
      <c r="P136" s="270"/>
      <c r="Q136" s="270"/>
      <c r="R136" s="270"/>
      <c r="S136" s="270"/>
      <c r="T136" s="270"/>
      <c r="U136" s="270"/>
      <c r="V136" s="270"/>
      <c r="W136" s="270"/>
      <c r="X136" s="270"/>
      <c r="Y136" s="270"/>
      <c r="Z136" s="270"/>
    </row>
    <row r="137" ht="15.75" customHeight="1">
      <c r="A137" s="270"/>
      <c r="B137" s="270"/>
      <c r="C137" s="270"/>
      <c r="D137" s="270"/>
      <c r="E137" s="270"/>
      <c r="F137" s="270"/>
      <c r="G137" s="270"/>
      <c r="H137" s="270"/>
      <c r="I137" s="270"/>
      <c r="J137" s="270"/>
      <c r="K137" s="270"/>
      <c r="L137" s="270"/>
      <c r="M137" s="270"/>
      <c r="N137" s="270"/>
      <c r="O137" s="270"/>
      <c r="P137" s="270"/>
      <c r="Q137" s="270"/>
      <c r="R137" s="270"/>
      <c r="S137" s="270"/>
      <c r="T137" s="270"/>
      <c r="U137" s="270"/>
      <c r="V137" s="270"/>
      <c r="W137" s="270"/>
      <c r="X137" s="270"/>
      <c r="Y137" s="270"/>
      <c r="Z137" s="270"/>
    </row>
    <row r="138" ht="15.75" customHeight="1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  <c r="Z138" s="270"/>
    </row>
    <row r="139" ht="15.75" customHeight="1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  <c r="Z139" s="270"/>
    </row>
    <row r="140" ht="15.75" customHeight="1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</row>
    <row r="141" ht="15.75" customHeight="1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</row>
    <row r="142" ht="15.75" customHeight="1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  <c r="Z142" s="270"/>
    </row>
    <row r="143" ht="15.75" customHeight="1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  <c r="Z143" s="270"/>
    </row>
    <row r="144" ht="15.75" customHeight="1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  <c r="Z144" s="270"/>
    </row>
    <row r="145" ht="15.75" customHeight="1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  <c r="Z145" s="270"/>
    </row>
    <row r="146" ht="15.75" customHeight="1">
      <c r="A146" s="270"/>
      <c r="B146" s="270"/>
      <c r="C146" s="270"/>
      <c r="D146" s="270"/>
      <c r="E146" s="270"/>
      <c r="F146" s="270"/>
      <c r="G146" s="270"/>
      <c r="H146" s="270"/>
      <c r="I146" s="270"/>
      <c r="J146" s="270"/>
      <c r="K146" s="270"/>
      <c r="L146" s="270"/>
      <c r="M146" s="270"/>
      <c r="N146" s="270"/>
      <c r="O146" s="270"/>
      <c r="P146" s="270"/>
      <c r="Q146" s="270"/>
      <c r="R146" s="270"/>
      <c r="S146" s="270"/>
      <c r="T146" s="270"/>
      <c r="U146" s="270"/>
      <c r="V146" s="270"/>
      <c r="W146" s="270"/>
      <c r="X146" s="270"/>
      <c r="Y146" s="270"/>
      <c r="Z146" s="270"/>
    </row>
    <row r="147" ht="15.75" customHeight="1">
      <c r="A147" s="270"/>
      <c r="B147" s="270"/>
      <c r="C147" s="270"/>
      <c r="D147" s="270"/>
      <c r="E147" s="270"/>
      <c r="F147" s="270"/>
      <c r="G147" s="270"/>
      <c r="H147" s="270"/>
      <c r="I147" s="270"/>
      <c r="J147" s="270"/>
      <c r="K147" s="270"/>
      <c r="L147" s="270"/>
      <c r="M147" s="270"/>
      <c r="N147" s="270"/>
      <c r="O147" s="270"/>
      <c r="P147" s="270"/>
      <c r="Q147" s="270"/>
      <c r="R147" s="270"/>
      <c r="S147" s="270"/>
      <c r="T147" s="270"/>
      <c r="U147" s="270"/>
      <c r="V147" s="270"/>
      <c r="W147" s="270"/>
      <c r="X147" s="270"/>
      <c r="Y147" s="270"/>
      <c r="Z147" s="270"/>
    </row>
    <row r="148" ht="15.75" customHeight="1">
      <c r="A148" s="270"/>
      <c r="B148" s="270"/>
      <c r="C148" s="270"/>
      <c r="D148" s="270"/>
      <c r="E148" s="270"/>
      <c r="F148" s="270"/>
      <c r="G148" s="270"/>
      <c r="H148" s="270"/>
      <c r="I148" s="270"/>
      <c r="J148" s="270"/>
      <c r="K148" s="270"/>
      <c r="L148" s="270"/>
      <c r="M148" s="270"/>
      <c r="N148" s="270"/>
      <c r="O148" s="270"/>
      <c r="P148" s="270"/>
      <c r="Q148" s="270"/>
      <c r="R148" s="270"/>
      <c r="S148" s="270"/>
      <c r="T148" s="270"/>
      <c r="U148" s="270"/>
      <c r="V148" s="270"/>
      <c r="W148" s="270"/>
      <c r="X148" s="270"/>
      <c r="Y148" s="270"/>
      <c r="Z148" s="270"/>
    </row>
    <row r="149" ht="15.75" customHeight="1">
      <c r="A149" s="27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</row>
    <row r="150" ht="15.75" customHeight="1">
      <c r="A150" s="270"/>
      <c r="B150" s="270"/>
      <c r="C150" s="270"/>
      <c r="D150" s="270"/>
      <c r="E150" s="270"/>
      <c r="F150" s="270"/>
      <c r="G150" s="270"/>
      <c r="H150" s="270"/>
      <c r="I150" s="270"/>
      <c r="J150" s="270"/>
      <c r="K150" s="270"/>
      <c r="L150" s="270"/>
      <c r="M150" s="270"/>
      <c r="N150" s="270"/>
      <c r="O150" s="270"/>
      <c r="P150" s="270"/>
      <c r="Q150" s="270"/>
      <c r="R150" s="270"/>
      <c r="S150" s="270"/>
      <c r="T150" s="270"/>
      <c r="U150" s="270"/>
      <c r="V150" s="270"/>
      <c r="W150" s="270"/>
      <c r="X150" s="270"/>
      <c r="Y150" s="270"/>
      <c r="Z150" s="270"/>
    </row>
    <row r="151" ht="15.75" customHeight="1">
      <c r="A151" s="270"/>
      <c r="B151" s="270"/>
      <c r="C151" s="270"/>
      <c r="D151" s="270"/>
      <c r="E151" s="270"/>
      <c r="F151" s="270"/>
      <c r="G151" s="270"/>
      <c r="H151" s="270"/>
      <c r="I151" s="270"/>
      <c r="J151" s="270"/>
      <c r="K151" s="270"/>
      <c r="L151" s="270"/>
      <c r="M151" s="270"/>
      <c r="N151" s="270"/>
      <c r="O151" s="270"/>
      <c r="P151" s="270"/>
      <c r="Q151" s="270"/>
      <c r="R151" s="270"/>
      <c r="S151" s="270"/>
      <c r="T151" s="270"/>
      <c r="U151" s="270"/>
      <c r="V151" s="270"/>
      <c r="W151" s="270"/>
      <c r="X151" s="270"/>
      <c r="Y151" s="270"/>
      <c r="Z151" s="270"/>
    </row>
    <row r="152" ht="15.75" customHeight="1">
      <c r="A152" s="270"/>
      <c r="B152" s="270"/>
      <c r="C152" s="270"/>
      <c r="D152" s="270"/>
      <c r="E152" s="270"/>
      <c r="F152" s="270"/>
      <c r="G152" s="270"/>
      <c r="H152" s="270"/>
      <c r="I152" s="270"/>
      <c r="J152" s="270"/>
      <c r="K152" s="270"/>
      <c r="L152" s="270"/>
      <c r="M152" s="270"/>
      <c r="N152" s="270"/>
      <c r="O152" s="270"/>
      <c r="P152" s="270"/>
      <c r="Q152" s="270"/>
      <c r="R152" s="270"/>
      <c r="S152" s="270"/>
      <c r="T152" s="270"/>
      <c r="U152" s="270"/>
      <c r="V152" s="270"/>
      <c r="W152" s="270"/>
      <c r="X152" s="270"/>
      <c r="Y152" s="270"/>
      <c r="Z152" s="270"/>
    </row>
    <row r="153" ht="15.75" customHeight="1">
      <c r="A153" s="270"/>
      <c r="B153" s="270"/>
      <c r="C153" s="270"/>
      <c r="D153" s="270"/>
      <c r="E153" s="270"/>
      <c r="F153" s="270"/>
      <c r="G153" s="270"/>
      <c r="H153" s="270"/>
      <c r="I153" s="270"/>
      <c r="J153" s="270"/>
      <c r="K153" s="270"/>
      <c r="L153" s="270"/>
      <c r="M153" s="270"/>
      <c r="N153" s="270"/>
      <c r="O153" s="270"/>
      <c r="P153" s="270"/>
      <c r="Q153" s="270"/>
      <c r="R153" s="270"/>
      <c r="S153" s="270"/>
      <c r="T153" s="270"/>
      <c r="U153" s="270"/>
      <c r="V153" s="270"/>
      <c r="W153" s="270"/>
      <c r="X153" s="270"/>
      <c r="Y153" s="270"/>
      <c r="Z153" s="270"/>
    </row>
    <row r="154" ht="15.75" customHeight="1">
      <c r="A154" s="270"/>
      <c r="B154" s="270"/>
      <c r="C154" s="270"/>
      <c r="D154" s="270"/>
      <c r="E154" s="270"/>
      <c r="F154" s="270"/>
      <c r="G154" s="270"/>
      <c r="H154" s="270"/>
      <c r="I154" s="270"/>
      <c r="J154" s="270"/>
      <c r="K154" s="270"/>
      <c r="L154" s="270"/>
      <c r="M154" s="270"/>
      <c r="N154" s="270"/>
      <c r="O154" s="270"/>
      <c r="P154" s="270"/>
      <c r="Q154" s="270"/>
      <c r="R154" s="270"/>
      <c r="S154" s="270"/>
      <c r="T154" s="270"/>
      <c r="U154" s="270"/>
      <c r="V154" s="270"/>
      <c r="W154" s="270"/>
      <c r="X154" s="270"/>
      <c r="Y154" s="270"/>
      <c r="Z154" s="270"/>
    </row>
    <row r="155" ht="15.75" customHeight="1">
      <c r="A155" s="27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</row>
    <row r="156" ht="15.75" customHeight="1">
      <c r="A156" s="270"/>
      <c r="B156" s="270"/>
      <c r="C156" s="270"/>
      <c r="D156" s="270"/>
      <c r="E156" s="270"/>
      <c r="F156" s="270"/>
      <c r="G156" s="270"/>
      <c r="H156" s="270"/>
      <c r="I156" s="270"/>
      <c r="J156" s="270"/>
      <c r="K156" s="270"/>
      <c r="L156" s="270"/>
      <c r="M156" s="270"/>
      <c r="N156" s="270"/>
      <c r="O156" s="270"/>
      <c r="P156" s="270"/>
      <c r="Q156" s="270"/>
      <c r="R156" s="270"/>
      <c r="S156" s="270"/>
      <c r="T156" s="270"/>
      <c r="U156" s="270"/>
      <c r="V156" s="270"/>
      <c r="W156" s="270"/>
      <c r="X156" s="270"/>
      <c r="Y156" s="270"/>
      <c r="Z156" s="270"/>
    </row>
    <row r="157" ht="15.75" customHeight="1">
      <c r="A157" s="270"/>
      <c r="B157" s="270"/>
      <c r="C157" s="270"/>
      <c r="D157" s="270"/>
      <c r="E157" s="270"/>
      <c r="F157" s="270"/>
      <c r="G157" s="270"/>
      <c r="H157" s="270"/>
      <c r="I157" s="270"/>
      <c r="J157" s="270"/>
      <c r="K157" s="270"/>
      <c r="L157" s="270"/>
      <c r="M157" s="270"/>
      <c r="N157" s="270"/>
      <c r="O157" s="270"/>
      <c r="P157" s="270"/>
      <c r="Q157" s="270"/>
      <c r="R157" s="270"/>
      <c r="S157" s="270"/>
      <c r="T157" s="270"/>
      <c r="U157" s="270"/>
      <c r="V157" s="270"/>
      <c r="W157" s="270"/>
      <c r="X157" s="270"/>
      <c r="Y157" s="270"/>
      <c r="Z157" s="270"/>
    </row>
    <row r="158" ht="15.75" customHeight="1">
      <c r="A158" s="270"/>
      <c r="B158" s="270"/>
      <c r="C158" s="270"/>
      <c r="D158" s="270"/>
      <c r="E158" s="270"/>
      <c r="F158" s="270"/>
      <c r="G158" s="270"/>
      <c r="H158" s="270"/>
      <c r="I158" s="270"/>
      <c r="J158" s="270"/>
      <c r="K158" s="270"/>
      <c r="L158" s="270"/>
      <c r="M158" s="270"/>
      <c r="N158" s="270"/>
      <c r="O158" s="270"/>
      <c r="P158" s="270"/>
      <c r="Q158" s="270"/>
      <c r="R158" s="270"/>
      <c r="S158" s="270"/>
      <c r="T158" s="270"/>
      <c r="U158" s="270"/>
      <c r="V158" s="270"/>
      <c r="W158" s="270"/>
      <c r="X158" s="270"/>
      <c r="Y158" s="270"/>
      <c r="Z158" s="270"/>
    </row>
    <row r="159" ht="15.75" customHeight="1">
      <c r="A159" s="270"/>
      <c r="B159" s="270"/>
      <c r="C159" s="270"/>
      <c r="D159" s="270"/>
      <c r="E159" s="270"/>
      <c r="F159" s="270"/>
      <c r="G159" s="270"/>
      <c r="H159" s="270"/>
      <c r="I159" s="270"/>
      <c r="J159" s="270"/>
      <c r="K159" s="270"/>
      <c r="L159" s="270"/>
      <c r="M159" s="270"/>
      <c r="N159" s="270"/>
      <c r="O159" s="270"/>
      <c r="P159" s="270"/>
      <c r="Q159" s="270"/>
      <c r="R159" s="270"/>
      <c r="S159" s="270"/>
      <c r="T159" s="270"/>
      <c r="U159" s="270"/>
      <c r="V159" s="270"/>
      <c r="W159" s="270"/>
      <c r="X159" s="270"/>
      <c r="Y159" s="270"/>
      <c r="Z159" s="270"/>
    </row>
    <row r="160" ht="15.75" customHeight="1">
      <c r="A160" s="270"/>
      <c r="B160" s="270"/>
      <c r="C160" s="270"/>
      <c r="D160" s="270"/>
      <c r="E160" s="270"/>
      <c r="F160" s="270"/>
      <c r="G160" s="270"/>
      <c r="H160" s="270"/>
      <c r="I160" s="270"/>
      <c r="J160" s="270"/>
      <c r="K160" s="270"/>
      <c r="L160" s="270"/>
      <c r="M160" s="270"/>
      <c r="N160" s="270"/>
      <c r="O160" s="270"/>
      <c r="P160" s="270"/>
      <c r="Q160" s="270"/>
      <c r="R160" s="270"/>
      <c r="S160" s="270"/>
      <c r="T160" s="270"/>
      <c r="U160" s="270"/>
      <c r="V160" s="270"/>
      <c r="W160" s="270"/>
      <c r="X160" s="270"/>
      <c r="Y160" s="270"/>
      <c r="Z160" s="270"/>
    </row>
    <row r="161" ht="15.75" customHeight="1">
      <c r="A161" s="270"/>
      <c r="B161" s="270"/>
      <c r="C161" s="270"/>
      <c r="D161" s="270"/>
      <c r="E161" s="270"/>
      <c r="F161" s="270"/>
      <c r="G161" s="270"/>
      <c r="H161" s="270"/>
      <c r="I161" s="270"/>
      <c r="J161" s="270"/>
      <c r="K161" s="270"/>
      <c r="L161" s="270"/>
      <c r="M161" s="270"/>
      <c r="N161" s="270"/>
      <c r="O161" s="270"/>
      <c r="P161" s="270"/>
      <c r="Q161" s="270"/>
      <c r="R161" s="270"/>
      <c r="S161" s="270"/>
      <c r="T161" s="270"/>
      <c r="U161" s="270"/>
      <c r="V161" s="270"/>
      <c r="W161" s="270"/>
      <c r="X161" s="270"/>
      <c r="Y161" s="270"/>
      <c r="Z161" s="270"/>
    </row>
    <row r="162" ht="15.75" customHeight="1">
      <c r="A162" s="270"/>
      <c r="B162" s="270"/>
      <c r="C162" s="270"/>
      <c r="D162" s="270"/>
      <c r="E162" s="270"/>
      <c r="F162" s="270"/>
      <c r="G162" s="270"/>
      <c r="H162" s="270"/>
      <c r="I162" s="270"/>
      <c r="J162" s="270"/>
      <c r="K162" s="270"/>
      <c r="L162" s="270"/>
      <c r="M162" s="270"/>
      <c r="N162" s="270"/>
      <c r="O162" s="270"/>
      <c r="P162" s="270"/>
      <c r="Q162" s="270"/>
      <c r="R162" s="270"/>
      <c r="S162" s="270"/>
      <c r="T162" s="270"/>
      <c r="U162" s="270"/>
      <c r="V162" s="270"/>
      <c r="W162" s="270"/>
      <c r="X162" s="270"/>
      <c r="Y162" s="270"/>
      <c r="Z162" s="270"/>
    </row>
    <row r="163" ht="15.75" customHeight="1">
      <c r="A163" s="270"/>
      <c r="B163" s="270"/>
      <c r="C163" s="270"/>
      <c r="D163" s="270"/>
      <c r="E163" s="270"/>
      <c r="F163" s="270"/>
      <c r="G163" s="270"/>
      <c r="H163" s="270"/>
      <c r="I163" s="270"/>
      <c r="J163" s="270"/>
      <c r="K163" s="270"/>
      <c r="L163" s="270"/>
      <c r="M163" s="270"/>
      <c r="N163" s="270"/>
      <c r="O163" s="270"/>
      <c r="P163" s="270"/>
      <c r="Q163" s="270"/>
      <c r="R163" s="270"/>
      <c r="S163" s="270"/>
      <c r="T163" s="270"/>
      <c r="U163" s="270"/>
      <c r="V163" s="270"/>
      <c r="W163" s="270"/>
      <c r="X163" s="270"/>
      <c r="Y163" s="270"/>
      <c r="Z163" s="270"/>
    </row>
    <row r="164" ht="15.75" customHeight="1">
      <c r="A164" s="27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</row>
    <row r="165" ht="15.75" customHeight="1">
      <c r="A165" s="270"/>
      <c r="B165" s="270"/>
      <c r="C165" s="270"/>
      <c r="D165" s="270"/>
      <c r="E165" s="270"/>
      <c r="F165" s="270"/>
      <c r="G165" s="270"/>
      <c r="H165" s="270"/>
      <c r="I165" s="270"/>
      <c r="J165" s="270"/>
      <c r="K165" s="270"/>
      <c r="L165" s="270"/>
      <c r="M165" s="270"/>
      <c r="N165" s="270"/>
      <c r="O165" s="270"/>
      <c r="P165" s="270"/>
      <c r="Q165" s="270"/>
      <c r="R165" s="270"/>
      <c r="S165" s="270"/>
      <c r="T165" s="270"/>
      <c r="U165" s="270"/>
      <c r="V165" s="270"/>
      <c r="W165" s="270"/>
      <c r="X165" s="270"/>
      <c r="Y165" s="270"/>
      <c r="Z165" s="270"/>
    </row>
    <row r="166" ht="15.75" customHeight="1">
      <c r="A166" s="270"/>
      <c r="B166" s="270"/>
      <c r="C166" s="270"/>
      <c r="D166" s="270"/>
      <c r="E166" s="270"/>
      <c r="F166" s="270"/>
      <c r="G166" s="270"/>
      <c r="H166" s="270"/>
      <c r="I166" s="270"/>
      <c r="J166" s="270"/>
      <c r="K166" s="270"/>
      <c r="L166" s="270"/>
      <c r="M166" s="270"/>
      <c r="N166" s="270"/>
      <c r="O166" s="270"/>
      <c r="P166" s="270"/>
      <c r="Q166" s="270"/>
      <c r="R166" s="270"/>
      <c r="S166" s="270"/>
      <c r="T166" s="270"/>
      <c r="U166" s="270"/>
      <c r="V166" s="270"/>
      <c r="W166" s="270"/>
      <c r="X166" s="270"/>
      <c r="Y166" s="270"/>
      <c r="Z166" s="270"/>
    </row>
    <row r="167" ht="15.75" customHeight="1">
      <c r="A167" s="270"/>
      <c r="B167" s="270"/>
      <c r="C167" s="270"/>
      <c r="D167" s="270"/>
      <c r="E167" s="270"/>
      <c r="F167" s="270"/>
      <c r="G167" s="270"/>
      <c r="H167" s="270"/>
      <c r="I167" s="270"/>
      <c r="J167" s="270"/>
      <c r="K167" s="270"/>
      <c r="L167" s="270"/>
      <c r="M167" s="270"/>
      <c r="N167" s="270"/>
      <c r="O167" s="270"/>
      <c r="P167" s="270"/>
      <c r="Q167" s="270"/>
      <c r="R167" s="270"/>
      <c r="S167" s="270"/>
      <c r="T167" s="270"/>
      <c r="U167" s="270"/>
      <c r="V167" s="270"/>
      <c r="W167" s="270"/>
      <c r="X167" s="270"/>
      <c r="Y167" s="270"/>
      <c r="Z167" s="270"/>
    </row>
    <row r="168" ht="15.75" customHeight="1">
      <c r="A168" s="270"/>
      <c r="B168" s="270"/>
      <c r="C168" s="270"/>
      <c r="D168" s="270"/>
      <c r="E168" s="270"/>
      <c r="F168" s="270"/>
      <c r="G168" s="270"/>
      <c r="H168" s="270"/>
      <c r="I168" s="270"/>
      <c r="J168" s="270"/>
      <c r="K168" s="270"/>
      <c r="L168" s="270"/>
      <c r="M168" s="270"/>
      <c r="N168" s="270"/>
      <c r="O168" s="270"/>
      <c r="P168" s="270"/>
      <c r="Q168" s="270"/>
      <c r="R168" s="270"/>
      <c r="S168" s="270"/>
      <c r="T168" s="270"/>
      <c r="U168" s="270"/>
      <c r="V168" s="270"/>
      <c r="W168" s="270"/>
      <c r="X168" s="270"/>
      <c r="Y168" s="270"/>
      <c r="Z168" s="270"/>
    </row>
    <row r="169" ht="15.75" customHeight="1">
      <c r="A169" s="270"/>
      <c r="B169" s="270"/>
      <c r="C169" s="270"/>
      <c r="D169" s="270"/>
      <c r="E169" s="270"/>
      <c r="F169" s="270"/>
      <c r="G169" s="270"/>
      <c r="H169" s="270"/>
      <c r="I169" s="270"/>
      <c r="J169" s="270"/>
      <c r="K169" s="270"/>
      <c r="L169" s="270"/>
      <c r="M169" s="270"/>
      <c r="N169" s="270"/>
      <c r="O169" s="270"/>
      <c r="P169" s="270"/>
      <c r="Q169" s="270"/>
      <c r="R169" s="270"/>
      <c r="S169" s="270"/>
      <c r="T169" s="270"/>
      <c r="U169" s="270"/>
      <c r="V169" s="270"/>
      <c r="W169" s="270"/>
      <c r="X169" s="270"/>
      <c r="Y169" s="270"/>
      <c r="Z169" s="270"/>
    </row>
    <row r="170" ht="15.75" customHeight="1">
      <c r="A170" s="270"/>
      <c r="B170" s="270"/>
      <c r="C170" s="270"/>
      <c r="D170" s="270"/>
      <c r="E170" s="270"/>
      <c r="F170" s="270"/>
      <c r="G170" s="270"/>
      <c r="H170" s="270"/>
      <c r="I170" s="270"/>
      <c r="J170" s="270"/>
      <c r="K170" s="270"/>
      <c r="L170" s="270"/>
      <c r="M170" s="270"/>
      <c r="N170" s="270"/>
      <c r="O170" s="270"/>
      <c r="P170" s="270"/>
      <c r="Q170" s="270"/>
      <c r="R170" s="270"/>
      <c r="S170" s="270"/>
      <c r="T170" s="270"/>
      <c r="U170" s="270"/>
      <c r="V170" s="270"/>
      <c r="W170" s="270"/>
      <c r="X170" s="270"/>
      <c r="Y170" s="270"/>
      <c r="Z170" s="270"/>
    </row>
    <row r="171" ht="15.75" customHeight="1">
      <c r="A171" s="270"/>
      <c r="B171" s="270"/>
      <c r="C171" s="270"/>
      <c r="D171" s="270"/>
      <c r="E171" s="270"/>
      <c r="F171" s="270"/>
      <c r="G171" s="270"/>
      <c r="H171" s="270"/>
      <c r="I171" s="270"/>
      <c r="J171" s="270"/>
      <c r="K171" s="270"/>
      <c r="L171" s="270"/>
      <c r="M171" s="270"/>
      <c r="N171" s="270"/>
      <c r="O171" s="270"/>
      <c r="P171" s="270"/>
      <c r="Q171" s="270"/>
      <c r="R171" s="270"/>
      <c r="S171" s="270"/>
      <c r="T171" s="270"/>
      <c r="U171" s="270"/>
      <c r="V171" s="270"/>
      <c r="W171" s="270"/>
      <c r="X171" s="270"/>
      <c r="Y171" s="270"/>
      <c r="Z171" s="270"/>
    </row>
    <row r="172" ht="15.75" customHeight="1">
      <c r="A172" s="270"/>
      <c r="B172" s="270"/>
      <c r="C172" s="270"/>
      <c r="D172" s="270"/>
      <c r="E172" s="270"/>
      <c r="F172" s="270"/>
      <c r="G172" s="270"/>
      <c r="H172" s="270"/>
      <c r="I172" s="270"/>
      <c r="J172" s="270"/>
      <c r="K172" s="270"/>
      <c r="L172" s="270"/>
      <c r="M172" s="270"/>
      <c r="N172" s="270"/>
      <c r="O172" s="270"/>
      <c r="P172" s="270"/>
      <c r="Q172" s="270"/>
      <c r="R172" s="270"/>
      <c r="S172" s="270"/>
      <c r="T172" s="270"/>
      <c r="U172" s="270"/>
      <c r="V172" s="270"/>
      <c r="W172" s="270"/>
      <c r="X172" s="270"/>
      <c r="Y172" s="270"/>
      <c r="Z172" s="270"/>
    </row>
    <row r="173" ht="15.75" customHeight="1">
      <c r="A173" s="270"/>
      <c r="B173" s="270"/>
      <c r="C173" s="270"/>
      <c r="D173" s="270"/>
      <c r="E173" s="270"/>
      <c r="F173" s="270"/>
      <c r="G173" s="270"/>
      <c r="H173" s="270"/>
      <c r="I173" s="270"/>
      <c r="J173" s="270"/>
      <c r="K173" s="270"/>
      <c r="L173" s="270"/>
      <c r="M173" s="270"/>
      <c r="N173" s="270"/>
      <c r="O173" s="270"/>
      <c r="P173" s="270"/>
      <c r="Q173" s="270"/>
      <c r="R173" s="270"/>
      <c r="S173" s="270"/>
      <c r="T173" s="270"/>
      <c r="U173" s="270"/>
      <c r="V173" s="270"/>
      <c r="W173" s="270"/>
      <c r="X173" s="270"/>
      <c r="Y173" s="270"/>
      <c r="Z173" s="270"/>
    </row>
    <row r="174" ht="15.75" customHeight="1">
      <c r="A174" s="270"/>
      <c r="B174" s="270"/>
      <c r="C174" s="270"/>
      <c r="D174" s="270"/>
      <c r="E174" s="270"/>
      <c r="F174" s="270"/>
      <c r="G174" s="270"/>
      <c r="H174" s="270"/>
      <c r="I174" s="270"/>
      <c r="J174" s="270"/>
      <c r="K174" s="270"/>
      <c r="L174" s="270"/>
      <c r="M174" s="270"/>
      <c r="N174" s="270"/>
      <c r="O174" s="270"/>
      <c r="P174" s="270"/>
      <c r="Q174" s="270"/>
      <c r="R174" s="270"/>
      <c r="S174" s="270"/>
      <c r="T174" s="270"/>
      <c r="U174" s="270"/>
      <c r="V174" s="270"/>
      <c r="W174" s="270"/>
      <c r="X174" s="270"/>
      <c r="Y174" s="270"/>
      <c r="Z174" s="270"/>
    </row>
    <row r="175" ht="15.75" customHeight="1">
      <c r="A175" s="270"/>
      <c r="B175" s="270"/>
      <c r="C175" s="270"/>
      <c r="D175" s="270"/>
      <c r="E175" s="270"/>
      <c r="F175" s="270"/>
      <c r="G175" s="270"/>
      <c r="H175" s="270"/>
      <c r="I175" s="270"/>
      <c r="J175" s="270"/>
      <c r="K175" s="270"/>
      <c r="L175" s="270"/>
      <c r="M175" s="270"/>
      <c r="N175" s="270"/>
      <c r="O175" s="270"/>
      <c r="P175" s="270"/>
      <c r="Q175" s="270"/>
      <c r="R175" s="270"/>
      <c r="S175" s="270"/>
      <c r="T175" s="270"/>
      <c r="U175" s="270"/>
      <c r="V175" s="270"/>
      <c r="W175" s="270"/>
      <c r="X175" s="270"/>
      <c r="Y175" s="270"/>
      <c r="Z175" s="270"/>
    </row>
    <row r="176" ht="15.75" customHeight="1">
      <c r="A176" s="270"/>
      <c r="B176" s="270"/>
      <c r="C176" s="270"/>
      <c r="D176" s="270"/>
      <c r="E176" s="270"/>
      <c r="F176" s="270"/>
      <c r="G176" s="270"/>
      <c r="H176" s="270"/>
      <c r="I176" s="270"/>
      <c r="J176" s="270"/>
      <c r="K176" s="270"/>
      <c r="L176" s="270"/>
      <c r="M176" s="270"/>
      <c r="N176" s="270"/>
      <c r="O176" s="270"/>
      <c r="P176" s="270"/>
      <c r="Q176" s="270"/>
      <c r="R176" s="270"/>
      <c r="S176" s="270"/>
      <c r="T176" s="270"/>
      <c r="U176" s="270"/>
      <c r="V176" s="270"/>
      <c r="W176" s="270"/>
      <c r="X176" s="270"/>
      <c r="Y176" s="270"/>
      <c r="Z176" s="270"/>
    </row>
    <row r="177" ht="15.75" customHeight="1">
      <c r="A177" s="270"/>
      <c r="B177" s="270"/>
      <c r="C177" s="270"/>
      <c r="D177" s="270"/>
      <c r="E177" s="270"/>
      <c r="F177" s="270"/>
      <c r="G177" s="270"/>
      <c r="H177" s="270"/>
      <c r="I177" s="270"/>
      <c r="J177" s="270"/>
      <c r="K177" s="270"/>
      <c r="L177" s="270"/>
      <c r="M177" s="270"/>
      <c r="N177" s="270"/>
      <c r="O177" s="270"/>
      <c r="P177" s="270"/>
      <c r="Q177" s="270"/>
      <c r="R177" s="270"/>
      <c r="S177" s="270"/>
      <c r="T177" s="270"/>
      <c r="U177" s="270"/>
      <c r="V177" s="270"/>
      <c r="W177" s="270"/>
      <c r="X177" s="270"/>
      <c r="Y177" s="270"/>
      <c r="Z177" s="270"/>
    </row>
    <row r="178" ht="15.75" customHeight="1">
      <c r="A178" s="270"/>
      <c r="B178" s="270"/>
      <c r="C178" s="270"/>
      <c r="D178" s="270"/>
      <c r="E178" s="270"/>
      <c r="F178" s="270"/>
      <c r="G178" s="270"/>
      <c r="H178" s="270"/>
      <c r="I178" s="270"/>
      <c r="J178" s="270"/>
      <c r="K178" s="270"/>
      <c r="L178" s="270"/>
      <c r="M178" s="270"/>
      <c r="N178" s="270"/>
      <c r="O178" s="270"/>
      <c r="P178" s="270"/>
      <c r="Q178" s="270"/>
      <c r="R178" s="270"/>
      <c r="S178" s="270"/>
      <c r="T178" s="270"/>
      <c r="U178" s="270"/>
      <c r="V178" s="270"/>
      <c r="W178" s="270"/>
      <c r="X178" s="270"/>
      <c r="Y178" s="270"/>
      <c r="Z178" s="270"/>
    </row>
    <row r="179" ht="15.75" customHeight="1">
      <c r="A179" s="270"/>
      <c r="B179" s="270"/>
      <c r="C179" s="270"/>
      <c r="D179" s="270"/>
      <c r="E179" s="270"/>
      <c r="F179" s="270"/>
      <c r="G179" s="270"/>
      <c r="H179" s="270"/>
      <c r="I179" s="270"/>
      <c r="J179" s="270"/>
      <c r="K179" s="270"/>
      <c r="L179" s="270"/>
      <c r="M179" s="270"/>
      <c r="N179" s="270"/>
      <c r="O179" s="270"/>
      <c r="P179" s="270"/>
      <c r="Q179" s="270"/>
      <c r="R179" s="270"/>
      <c r="S179" s="270"/>
      <c r="T179" s="270"/>
      <c r="U179" s="270"/>
      <c r="V179" s="270"/>
      <c r="W179" s="270"/>
      <c r="X179" s="270"/>
      <c r="Y179" s="270"/>
      <c r="Z179" s="270"/>
    </row>
    <row r="180" ht="15.75" customHeight="1">
      <c r="A180" s="270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70"/>
    </row>
    <row r="181" ht="15.75" customHeight="1">
      <c r="A181" s="270"/>
      <c r="B181" s="270"/>
      <c r="C181" s="270"/>
      <c r="D181" s="270"/>
      <c r="E181" s="270"/>
      <c r="F181" s="270"/>
      <c r="G181" s="270"/>
      <c r="H181" s="270"/>
      <c r="I181" s="270"/>
      <c r="J181" s="270"/>
      <c r="K181" s="270"/>
      <c r="L181" s="270"/>
      <c r="M181" s="270"/>
      <c r="N181" s="270"/>
      <c r="O181" s="270"/>
      <c r="P181" s="270"/>
      <c r="Q181" s="270"/>
      <c r="R181" s="270"/>
      <c r="S181" s="270"/>
      <c r="T181" s="270"/>
      <c r="U181" s="270"/>
      <c r="V181" s="270"/>
      <c r="W181" s="270"/>
      <c r="X181" s="270"/>
      <c r="Y181" s="270"/>
      <c r="Z181" s="270"/>
    </row>
    <row r="182" ht="15.75" customHeight="1">
      <c r="A182" s="270"/>
      <c r="B182" s="270"/>
      <c r="C182" s="270"/>
      <c r="D182" s="270"/>
      <c r="E182" s="270"/>
      <c r="F182" s="270"/>
      <c r="G182" s="270"/>
      <c r="H182" s="270"/>
      <c r="I182" s="270"/>
      <c r="J182" s="270"/>
      <c r="K182" s="270"/>
      <c r="L182" s="270"/>
      <c r="M182" s="270"/>
      <c r="N182" s="270"/>
      <c r="O182" s="270"/>
      <c r="P182" s="270"/>
      <c r="Q182" s="270"/>
      <c r="R182" s="270"/>
      <c r="S182" s="270"/>
      <c r="T182" s="270"/>
      <c r="U182" s="270"/>
      <c r="V182" s="270"/>
      <c r="W182" s="270"/>
      <c r="X182" s="270"/>
      <c r="Y182" s="270"/>
      <c r="Z182" s="270"/>
    </row>
    <row r="183" ht="15.75" customHeight="1">
      <c r="A183" s="27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</row>
    <row r="184" ht="15.75" customHeight="1">
      <c r="A184" s="270"/>
      <c r="B184" s="270"/>
      <c r="C184" s="270"/>
      <c r="D184" s="270"/>
      <c r="E184" s="270"/>
      <c r="F184" s="270"/>
      <c r="G184" s="270"/>
      <c r="H184" s="270"/>
      <c r="I184" s="270"/>
      <c r="J184" s="270"/>
      <c r="K184" s="270"/>
      <c r="L184" s="270"/>
      <c r="M184" s="270"/>
      <c r="N184" s="270"/>
      <c r="O184" s="270"/>
      <c r="P184" s="270"/>
      <c r="Q184" s="270"/>
      <c r="R184" s="270"/>
      <c r="S184" s="270"/>
      <c r="T184" s="270"/>
      <c r="U184" s="270"/>
      <c r="V184" s="270"/>
      <c r="W184" s="270"/>
      <c r="X184" s="270"/>
      <c r="Y184" s="270"/>
      <c r="Z184" s="270"/>
    </row>
    <row r="185" ht="15.75" customHeight="1">
      <c r="A185" s="270"/>
      <c r="B185" s="270"/>
      <c r="C185" s="270"/>
      <c r="D185" s="270"/>
      <c r="E185" s="270"/>
      <c r="F185" s="270"/>
      <c r="G185" s="270"/>
      <c r="H185" s="270"/>
      <c r="I185" s="270"/>
      <c r="J185" s="270"/>
      <c r="K185" s="270"/>
      <c r="L185" s="270"/>
      <c r="M185" s="270"/>
      <c r="N185" s="270"/>
      <c r="O185" s="270"/>
      <c r="P185" s="270"/>
      <c r="Q185" s="270"/>
      <c r="R185" s="270"/>
      <c r="S185" s="270"/>
      <c r="T185" s="270"/>
      <c r="U185" s="270"/>
      <c r="V185" s="270"/>
      <c r="W185" s="270"/>
      <c r="X185" s="270"/>
      <c r="Y185" s="270"/>
      <c r="Z185" s="270"/>
    </row>
    <row r="186" ht="15.75" customHeight="1">
      <c r="A186" s="270"/>
      <c r="B186" s="270"/>
      <c r="C186" s="270"/>
      <c r="D186" s="270"/>
      <c r="E186" s="270"/>
      <c r="F186" s="270"/>
      <c r="G186" s="270"/>
      <c r="H186" s="270"/>
      <c r="I186" s="270"/>
      <c r="J186" s="270"/>
      <c r="K186" s="270"/>
      <c r="L186" s="270"/>
      <c r="M186" s="270"/>
      <c r="N186" s="270"/>
      <c r="O186" s="270"/>
      <c r="P186" s="270"/>
      <c r="Q186" s="270"/>
      <c r="R186" s="270"/>
      <c r="S186" s="270"/>
      <c r="T186" s="270"/>
      <c r="U186" s="270"/>
      <c r="V186" s="270"/>
      <c r="W186" s="270"/>
      <c r="X186" s="270"/>
      <c r="Y186" s="270"/>
      <c r="Z186" s="270"/>
    </row>
    <row r="187" ht="15.75" customHeight="1">
      <c r="A187" s="270"/>
      <c r="B187" s="270"/>
      <c r="C187" s="270"/>
      <c r="D187" s="270"/>
      <c r="E187" s="270"/>
      <c r="F187" s="270"/>
      <c r="G187" s="270"/>
      <c r="H187" s="270"/>
      <c r="I187" s="270"/>
      <c r="J187" s="270"/>
      <c r="K187" s="270"/>
      <c r="L187" s="270"/>
      <c r="M187" s="270"/>
      <c r="N187" s="270"/>
      <c r="O187" s="270"/>
      <c r="P187" s="270"/>
      <c r="Q187" s="270"/>
      <c r="R187" s="270"/>
      <c r="S187" s="270"/>
      <c r="T187" s="270"/>
      <c r="U187" s="270"/>
      <c r="V187" s="270"/>
      <c r="W187" s="270"/>
      <c r="X187" s="270"/>
      <c r="Y187" s="270"/>
      <c r="Z187" s="270"/>
    </row>
    <row r="188" ht="15.75" customHeight="1">
      <c r="A188" s="270"/>
      <c r="B188" s="270"/>
      <c r="C188" s="270"/>
      <c r="D188" s="270"/>
      <c r="E188" s="270"/>
      <c r="F188" s="270"/>
      <c r="G188" s="270"/>
      <c r="H188" s="270"/>
      <c r="I188" s="270"/>
      <c r="J188" s="270"/>
      <c r="K188" s="270"/>
      <c r="L188" s="270"/>
      <c r="M188" s="270"/>
      <c r="N188" s="270"/>
      <c r="O188" s="270"/>
      <c r="P188" s="270"/>
      <c r="Q188" s="270"/>
      <c r="R188" s="270"/>
      <c r="S188" s="270"/>
      <c r="T188" s="270"/>
      <c r="U188" s="270"/>
      <c r="V188" s="270"/>
      <c r="W188" s="270"/>
      <c r="X188" s="270"/>
      <c r="Y188" s="270"/>
      <c r="Z188" s="270"/>
    </row>
    <row r="189" ht="15.75" customHeight="1">
      <c r="A189" s="270"/>
      <c r="B189" s="270"/>
      <c r="C189" s="270"/>
      <c r="D189" s="270"/>
      <c r="E189" s="270"/>
      <c r="F189" s="270"/>
      <c r="G189" s="270"/>
      <c r="H189" s="270"/>
      <c r="I189" s="270"/>
      <c r="J189" s="270"/>
      <c r="K189" s="270"/>
      <c r="L189" s="270"/>
      <c r="M189" s="270"/>
      <c r="N189" s="270"/>
      <c r="O189" s="270"/>
      <c r="P189" s="270"/>
      <c r="Q189" s="270"/>
      <c r="R189" s="270"/>
      <c r="S189" s="270"/>
      <c r="T189" s="270"/>
      <c r="U189" s="270"/>
      <c r="V189" s="270"/>
      <c r="W189" s="270"/>
      <c r="X189" s="270"/>
      <c r="Y189" s="270"/>
      <c r="Z189" s="270"/>
    </row>
    <row r="190" ht="15.75" customHeight="1">
      <c r="A190" s="270"/>
      <c r="B190" s="270"/>
      <c r="C190" s="270"/>
      <c r="D190" s="270"/>
      <c r="E190" s="270"/>
      <c r="F190" s="270"/>
      <c r="G190" s="270"/>
      <c r="H190" s="270"/>
      <c r="I190" s="270"/>
      <c r="J190" s="270"/>
      <c r="K190" s="270"/>
      <c r="L190" s="270"/>
      <c r="M190" s="270"/>
      <c r="N190" s="270"/>
      <c r="O190" s="270"/>
      <c r="P190" s="270"/>
      <c r="Q190" s="270"/>
      <c r="R190" s="270"/>
      <c r="S190" s="270"/>
      <c r="T190" s="270"/>
      <c r="U190" s="270"/>
      <c r="V190" s="270"/>
      <c r="W190" s="270"/>
      <c r="X190" s="270"/>
      <c r="Y190" s="270"/>
      <c r="Z190" s="270"/>
    </row>
    <row r="191" ht="15.75" customHeight="1">
      <c r="A191" s="270"/>
      <c r="B191" s="270"/>
      <c r="C191" s="270"/>
      <c r="D191" s="270"/>
      <c r="E191" s="270"/>
      <c r="F191" s="270"/>
      <c r="G191" s="270"/>
      <c r="H191" s="270"/>
      <c r="I191" s="270"/>
      <c r="J191" s="270"/>
      <c r="K191" s="270"/>
      <c r="L191" s="270"/>
      <c r="M191" s="270"/>
      <c r="N191" s="270"/>
      <c r="O191" s="270"/>
      <c r="P191" s="270"/>
      <c r="Q191" s="270"/>
      <c r="R191" s="270"/>
      <c r="S191" s="270"/>
      <c r="T191" s="270"/>
      <c r="U191" s="270"/>
      <c r="V191" s="270"/>
      <c r="W191" s="270"/>
      <c r="X191" s="270"/>
      <c r="Y191" s="270"/>
      <c r="Z191" s="270"/>
    </row>
    <row r="192" ht="15.75" customHeight="1">
      <c r="A192" s="270"/>
      <c r="B192" s="270"/>
      <c r="C192" s="270"/>
      <c r="D192" s="270"/>
      <c r="E192" s="270"/>
      <c r="F192" s="270"/>
      <c r="G192" s="270"/>
      <c r="H192" s="270"/>
      <c r="I192" s="270"/>
      <c r="J192" s="270"/>
      <c r="K192" s="270"/>
      <c r="L192" s="270"/>
      <c r="M192" s="270"/>
      <c r="N192" s="270"/>
      <c r="O192" s="270"/>
      <c r="P192" s="270"/>
      <c r="Q192" s="270"/>
      <c r="R192" s="270"/>
      <c r="S192" s="270"/>
      <c r="T192" s="270"/>
      <c r="U192" s="270"/>
      <c r="V192" s="270"/>
      <c r="W192" s="270"/>
      <c r="X192" s="270"/>
      <c r="Y192" s="270"/>
      <c r="Z192" s="270"/>
    </row>
    <row r="193" ht="15.75" customHeight="1">
      <c r="A193" s="270"/>
      <c r="B193" s="270"/>
      <c r="C193" s="270"/>
      <c r="D193" s="270"/>
      <c r="E193" s="270"/>
      <c r="F193" s="270"/>
      <c r="G193" s="270"/>
      <c r="H193" s="270"/>
      <c r="I193" s="270"/>
      <c r="J193" s="270"/>
      <c r="K193" s="270"/>
      <c r="L193" s="270"/>
      <c r="M193" s="270"/>
      <c r="N193" s="270"/>
      <c r="O193" s="270"/>
      <c r="P193" s="270"/>
      <c r="Q193" s="270"/>
      <c r="R193" s="270"/>
      <c r="S193" s="270"/>
      <c r="T193" s="270"/>
      <c r="U193" s="270"/>
      <c r="V193" s="270"/>
      <c r="W193" s="270"/>
      <c r="X193" s="270"/>
      <c r="Y193" s="270"/>
      <c r="Z193" s="270"/>
    </row>
    <row r="194" ht="15.75" customHeight="1">
      <c r="A194" s="270"/>
      <c r="B194" s="270"/>
      <c r="C194" s="270"/>
      <c r="D194" s="270"/>
      <c r="E194" s="270"/>
      <c r="F194" s="270"/>
      <c r="G194" s="270"/>
      <c r="H194" s="270"/>
      <c r="I194" s="270"/>
      <c r="J194" s="270"/>
      <c r="K194" s="270"/>
      <c r="L194" s="270"/>
      <c r="M194" s="270"/>
      <c r="N194" s="270"/>
      <c r="O194" s="270"/>
      <c r="P194" s="270"/>
      <c r="Q194" s="270"/>
      <c r="R194" s="270"/>
      <c r="S194" s="270"/>
      <c r="T194" s="270"/>
      <c r="U194" s="270"/>
      <c r="V194" s="270"/>
      <c r="W194" s="270"/>
      <c r="X194" s="270"/>
      <c r="Y194" s="270"/>
      <c r="Z194" s="270"/>
    </row>
    <row r="195" ht="15.75" customHeight="1">
      <c r="A195" s="270"/>
      <c r="B195" s="270"/>
      <c r="C195" s="270"/>
      <c r="D195" s="270"/>
      <c r="E195" s="270"/>
      <c r="F195" s="270"/>
      <c r="G195" s="270"/>
      <c r="H195" s="270"/>
      <c r="I195" s="270"/>
      <c r="J195" s="270"/>
      <c r="K195" s="270"/>
      <c r="L195" s="270"/>
      <c r="M195" s="270"/>
      <c r="N195" s="270"/>
      <c r="O195" s="270"/>
      <c r="P195" s="270"/>
      <c r="Q195" s="270"/>
      <c r="R195" s="270"/>
      <c r="S195" s="270"/>
      <c r="T195" s="270"/>
      <c r="U195" s="270"/>
      <c r="V195" s="270"/>
      <c r="W195" s="270"/>
      <c r="X195" s="270"/>
      <c r="Y195" s="270"/>
      <c r="Z195" s="270"/>
    </row>
    <row r="196" ht="15.75" customHeight="1">
      <c r="A196" s="270"/>
      <c r="B196" s="270"/>
      <c r="C196" s="270"/>
      <c r="D196" s="270"/>
      <c r="E196" s="270"/>
      <c r="F196" s="270"/>
      <c r="G196" s="270"/>
      <c r="H196" s="270"/>
      <c r="I196" s="270"/>
      <c r="J196" s="270"/>
      <c r="K196" s="270"/>
      <c r="L196" s="270"/>
      <c r="M196" s="270"/>
      <c r="N196" s="270"/>
      <c r="O196" s="270"/>
      <c r="P196" s="270"/>
      <c r="Q196" s="270"/>
      <c r="R196" s="270"/>
      <c r="S196" s="270"/>
      <c r="T196" s="270"/>
      <c r="U196" s="270"/>
      <c r="V196" s="270"/>
      <c r="W196" s="270"/>
      <c r="X196" s="270"/>
      <c r="Y196" s="270"/>
      <c r="Z196" s="270"/>
    </row>
    <row r="197" ht="15.75" customHeight="1">
      <c r="A197" s="270"/>
      <c r="B197" s="270"/>
      <c r="C197" s="270"/>
      <c r="D197" s="270"/>
      <c r="E197" s="270"/>
      <c r="F197" s="270"/>
      <c r="G197" s="270"/>
      <c r="H197" s="270"/>
      <c r="I197" s="270"/>
      <c r="J197" s="270"/>
      <c r="K197" s="270"/>
      <c r="L197" s="270"/>
      <c r="M197" s="270"/>
      <c r="N197" s="270"/>
      <c r="O197" s="270"/>
      <c r="P197" s="270"/>
      <c r="Q197" s="270"/>
      <c r="R197" s="270"/>
      <c r="S197" s="270"/>
      <c r="T197" s="270"/>
      <c r="U197" s="270"/>
      <c r="V197" s="270"/>
      <c r="W197" s="270"/>
      <c r="X197" s="270"/>
      <c r="Y197" s="270"/>
      <c r="Z197" s="270"/>
    </row>
    <row r="198" ht="15.75" customHeight="1">
      <c r="A198" s="270"/>
      <c r="B198" s="270"/>
      <c r="C198" s="270"/>
      <c r="D198" s="270"/>
      <c r="E198" s="270"/>
      <c r="F198" s="270"/>
      <c r="G198" s="270"/>
      <c r="H198" s="270"/>
      <c r="I198" s="270"/>
      <c r="J198" s="270"/>
      <c r="K198" s="270"/>
      <c r="L198" s="270"/>
      <c r="M198" s="270"/>
      <c r="N198" s="270"/>
      <c r="O198" s="270"/>
      <c r="P198" s="270"/>
      <c r="Q198" s="270"/>
      <c r="R198" s="270"/>
      <c r="S198" s="270"/>
      <c r="T198" s="270"/>
      <c r="U198" s="270"/>
      <c r="V198" s="270"/>
      <c r="W198" s="270"/>
      <c r="X198" s="270"/>
      <c r="Y198" s="270"/>
      <c r="Z198" s="270"/>
    </row>
    <row r="199" ht="15.75" customHeight="1">
      <c r="A199" s="270"/>
      <c r="B199" s="270"/>
      <c r="C199" s="270"/>
      <c r="D199" s="270"/>
      <c r="E199" s="270"/>
      <c r="F199" s="270"/>
      <c r="G199" s="270"/>
      <c r="H199" s="270"/>
      <c r="I199" s="270"/>
      <c r="J199" s="270"/>
      <c r="K199" s="270"/>
      <c r="L199" s="270"/>
      <c r="M199" s="270"/>
      <c r="N199" s="270"/>
      <c r="O199" s="270"/>
      <c r="P199" s="270"/>
      <c r="Q199" s="270"/>
      <c r="R199" s="270"/>
      <c r="S199" s="270"/>
      <c r="T199" s="270"/>
      <c r="U199" s="270"/>
      <c r="V199" s="270"/>
      <c r="W199" s="270"/>
      <c r="X199" s="270"/>
      <c r="Y199" s="270"/>
      <c r="Z199" s="270"/>
    </row>
    <row r="200" ht="15.75" customHeight="1">
      <c r="A200" s="270"/>
      <c r="B200" s="270"/>
      <c r="C200" s="270"/>
      <c r="D200" s="270"/>
      <c r="E200" s="270"/>
      <c r="F200" s="270"/>
      <c r="G200" s="270"/>
      <c r="H200" s="270"/>
      <c r="I200" s="270"/>
      <c r="J200" s="270"/>
      <c r="K200" s="270"/>
      <c r="L200" s="270"/>
      <c r="M200" s="270"/>
      <c r="N200" s="270"/>
      <c r="O200" s="270"/>
      <c r="P200" s="270"/>
      <c r="Q200" s="270"/>
      <c r="R200" s="270"/>
      <c r="S200" s="270"/>
      <c r="T200" s="270"/>
      <c r="U200" s="270"/>
      <c r="V200" s="270"/>
      <c r="W200" s="270"/>
      <c r="X200" s="270"/>
      <c r="Y200" s="270"/>
      <c r="Z200" s="270"/>
    </row>
    <row r="201" ht="15.75" customHeight="1">
      <c r="A201" s="270"/>
      <c r="B201" s="270"/>
      <c r="C201" s="270"/>
      <c r="D201" s="270"/>
      <c r="E201" s="270"/>
      <c r="F201" s="270"/>
      <c r="G201" s="270"/>
      <c r="H201" s="270"/>
      <c r="I201" s="270"/>
      <c r="J201" s="270"/>
      <c r="K201" s="270"/>
      <c r="L201" s="270"/>
      <c r="M201" s="270"/>
      <c r="N201" s="270"/>
      <c r="O201" s="270"/>
      <c r="P201" s="270"/>
      <c r="Q201" s="270"/>
      <c r="R201" s="270"/>
      <c r="S201" s="270"/>
      <c r="T201" s="270"/>
      <c r="U201" s="270"/>
      <c r="V201" s="270"/>
      <c r="W201" s="270"/>
      <c r="X201" s="270"/>
      <c r="Y201" s="270"/>
      <c r="Z201" s="270"/>
    </row>
    <row r="202" ht="15.75" customHeight="1">
      <c r="A202" s="270"/>
      <c r="B202" s="270"/>
      <c r="C202" s="270"/>
      <c r="D202" s="270"/>
      <c r="E202" s="270"/>
      <c r="F202" s="270"/>
      <c r="G202" s="270"/>
      <c r="H202" s="270"/>
      <c r="I202" s="270"/>
      <c r="J202" s="270"/>
      <c r="K202" s="270"/>
      <c r="L202" s="270"/>
      <c r="M202" s="270"/>
      <c r="N202" s="270"/>
      <c r="O202" s="270"/>
      <c r="P202" s="270"/>
      <c r="Q202" s="270"/>
      <c r="R202" s="270"/>
      <c r="S202" s="270"/>
      <c r="T202" s="270"/>
      <c r="U202" s="270"/>
      <c r="V202" s="270"/>
      <c r="W202" s="270"/>
      <c r="X202" s="270"/>
      <c r="Y202" s="270"/>
      <c r="Z202" s="270"/>
    </row>
    <row r="203" ht="15.75" customHeight="1">
      <c r="A203" s="270"/>
      <c r="B203" s="270"/>
      <c r="C203" s="270"/>
      <c r="D203" s="270"/>
      <c r="E203" s="270"/>
      <c r="F203" s="270"/>
      <c r="G203" s="270"/>
      <c r="H203" s="270"/>
      <c r="I203" s="270"/>
      <c r="J203" s="270"/>
      <c r="K203" s="270"/>
      <c r="L203" s="270"/>
      <c r="M203" s="270"/>
      <c r="N203" s="270"/>
      <c r="O203" s="270"/>
      <c r="P203" s="270"/>
      <c r="Q203" s="270"/>
      <c r="R203" s="270"/>
      <c r="S203" s="270"/>
      <c r="T203" s="270"/>
      <c r="U203" s="270"/>
      <c r="V203" s="270"/>
      <c r="W203" s="270"/>
      <c r="X203" s="270"/>
      <c r="Y203" s="270"/>
      <c r="Z203" s="270"/>
    </row>
    <row r="204" ht="15.75" customHeight="1">
      <c r="A204" s="270"/>
      <c r="B204" s="270"/>
      <c r="C204" s="270"/>
      <c r="D204" s="270"/>
      <c r="E204" s="270"/>
      <c r="F204" s="270"/>
      <c r="G204" s="270"/>
      <c r="H204" s="270"/>
      <c r="I204" s="270"/>
      <c r="J204" s="270"/>
      <c r="K204" s="270"/>
      <c r="L204" s="270"/>
      <c r="M204" s="270"/>
      <c r="N204" s="270"/>
      <c r="O204" s="270"/>
      <c r="P204" s="270"/>
      <c r="Q204" s="270"/>
      <c r="R204" s="270"/>
      <c r="S204" s="270"/>
      <c r="T204" s="270"/>
      <c r="U204" s="270"/>
      <c r="V204" s="270"/>
      <c r="W204" s="270"/>
      <c r="X204" s="270"/>
      <c r="Y204" s="270"/>
      <c r="Z204" s="270"/>
    </row>
    <row r="205" ht="15.75" customHeight="1">
      <c r="A205" s="270"/>
      <c r="B205" s="270"/>
      <c r="C205" s="270"/>
      <c r="D205" s="270"/>
      <c r="E205" s="270"/>
      <c r="F205" s="270"/>
      <c r="G205" s="270"/>
      <c r="H205" s="270"/>
      <c r="I205" s="270"/>
      <c r="J205" s="270"/>
      <c r="K205" s="270"/>
      <c r="L205" s="270"/>
      <c r="M205" s="270"/>
      <c r="N205" s="270"/>
      <c r="O205" s="270"/>
      <c r="P205" s="270"/>
      <c r="Q205" s="270"/>
      <c r="R205" s="270"/>
      <c r="S205" s="270"/>
      <c r="T205" s="270"/>
      <c r="U205" s="270"/>
      <c r="V205" s="270"/>
      <c r="W205" s="270"/>
      <c r="X205" s="270"/>
      <c r="Y205" s="270"/>
      <c r="Z205" s="270"/>
    </row>
    <row r="206" ht="15.75" customHeight="1">
      <c r="A206" s="270"/>
      <c r="B206" s="270"/>
      <c r="C206" s="270"/>
      <c r="D206" s="270"/>
      <c r="E206" s="270"/>
      <c r="F206" s="270"/>
      <c r="G206" s="270"/>
      <c r="H206" s="270"/>
      <c r="I206" s="270"/>
      <c r="J206" s="270"/>
      <c r="K206" s="270"/>
      <c r="L206" s="270"/>
      <c r="M206" s="270"/>
      <c r="N206" s="270"/>
      <c r="O206" s="270"/>
      <c r="P206" s="270"/>
      <c r="Q206" s="270"/>
      <c r="R206" s="270"/>
      <c r="S206" s="270"/>
      <c r="T206" s="270"/>
      <c r="U206" s="270"/>
      <c r="V206" s="270"/>
      <c r="W206" s="270"/>
      <c r="X206" s="270"/>
      <c r="Y206" s="270"/>
      <c r="Z206" s="270"/>
    </row>
    <row r="207" ht="15.75" customHeight="1">
      <c r="A207" s="270"/>
      <c r="B207" s="270"/>
      <c r="C207" s="270"/>
      <c r="D207" s="270"/>
      <c r="E207" s="270"/>
      <c r="F207" s="270"/>
      <c r="G207" s="270"/>
      <c r="H207" s="270"/>
      <c r="I207" s="270"/>
      <c r="J207" s="270"/>
      <c r="K207" s="270"/>
      <c r="L207" s="270"/>
      <c r="M207" s="270"/>
      <c r="N207" s="270"/>
      <c r="O207" s="270"/>
      <c r="P207" s="270"/>
      <c r="Q207" s="270"/>
      <c r="R207" s="270"/>
      <c r="S207" s="270"/>
      <c r="T207" s="270"/>
      <c r="U207" s="270"/>
      <c r="V207" s="270"/>
      <c r="W207" s="270"/>
      <c r="X207" s="270"/>
      <c r="Y207" s="270"/>
      <c r="Z207" s="270"/>
    </row>
    <row r="208" ht="15.75" customHeight="1">
      <c r="A208" s="270"/>
      <c r="B208" s="270"/>
      <c r="C208" s="270"/>
      <c r="D208" s="270"/>
      <c r="E208" s="270"/>
      <c r="F208" s="270"/>
      <c r="G208" s="270"/>
      <c r="H208" s="270"/>
      <c r="I208" s="270"/>
      <c r="J208" s="270"/>
      <c r="K208" s="270"/>
      <c r="L208" s="270"/>
      <c r="M208" s="270"/>
      <c r="N208" s="270"/>
      <c r="O208" s="270"/>
      <c r="P208" s="270"/>
      <c r="Q208" s="270"/>
      <c r="R208" s="270"/>
      <c r="S208" s="270"/>
      <c r="T208" s="270"/>
      <c r="U208" s="270"/>
      <c r="V208" s="270"/>
      <c r="W208" s="270"/>
      <c r="X208" s="270"/>
      <c r="Y208" s="270"/>
      <c r="Z208" s="270"/>
    </row>
    <row r="209" ht="15.75" customHeight="1">
      <c r="A209" s="270"/>
      <c r="B209" s="270"/>
      <c r="C209" s="270"/>
      <c r="D209" s="270"/>
      <c r="E209" s="270"/>
      <c r="F209" s="270"/>
      <c r="G209" s="270"/>
      <c r="H209" s="270"/>
      <c r="I209" s="270"/>
      <c r="J209" s="270"/>
      <c r="K209" s="270"/>
      <c r="L209" s="270"/>
      <c r="M209" s="270"/>
      <c r="N209" s="270"/>
      <c r="O209" s="270"/>
      <c r="P209" s="270"/>
      <c r="Q209" s="270"/>
      <c r="R209" s="270"/>
      <c r="S209" s="270"/>
      <c r="T209" s="270"/>
      <c r="U209" s="270"/>
      <c r="V209" s="270"/>
      <c r="W209" s="270"/>
      <c r="X209" s="270"/>
      <c r="Y209" s="270"/>
      <c r="Z209" s="270"/>
    </row>
    <row r="210" ht="15.75" customHeight="1">
      <c r="A210" s="270"/>
      <c r="B210" s="270"/>
      <c r="C210" s="270"/>
      <c r="D210" s="270"/>
      <c r="E210" s="270"/>
      <c r="F210" s="270"/>
      <c r="G210" s="270"/>
      <c r="H210" s="270"/>
      <c r="I210" s="270"/>
      <c r="J210" s="270"/>
      <c r="K210" s="270"/>
      <c r="L210" s="270"/>
      <c r="M210" s="270"/>
      <c r="N210" s="270"/>
      <c r="O210" s="270"/>
      <c r="P210" s="270"/>
      <c r="Q210" s="270"/>
      <c r="R210" s="270"/>
      <c r="S210" s="270"/>
      <c r="T210" s="270"/>
      <c r="U210" s="270"/>
      <c r="V210" s="270"/>
      <c r="W210" s="270"/>
      <c r="X210" s="270"/>
      <c r="Y210" s="270"/>
      <c r="Z210" s="270"/>
    </row>
    <row r="211" ht="15.75" customHeight="1">
      <c r="A211" s="270"/>
      <c r="B211" s="270"/>
      <c r="C211" s="270"/>
      <c r="D211" s="270"/>
      <c r="E211" s="270"/>
      <c r="F211" s="270"/>
      <c r="G211" s="270"/>
      <c r="H211" s="270"/>
      <c r="I211" s="270"/>
      <c r="J211" s="270"/>
      <c r="K211" s="270"/>
      <c r="L211" s="270"/>
      <c r="M211" s="270"/>
      <c r="N211" s="270"/>
      <c r="O211" s="270"/>
      <c r="P211" s="270"/>
      <c r="Q211" s="270"/>
      <c r="R211" s="270"/>
      <c r="S211" s="270"/>
      <c r="T211" s="270"/>
      <c r="U211" s="270"/>
      <c r="V211" s="270"/>
      <c r="W211" s="270"/>
      <c r="X211" s="270"/>
      <c r="Y211" s="270"/>
      <c r="Z211" s="270"/>
    </row>
    <row r="212" ht="15.75" customHeight="1">
      <c r="A212" s="270"/>
      <c r="B212" s="270"/>
      <c r="C212" s="270"/>
      <c r="D212" s="270"/>
      <c r="E212" s="270"/>
      <c r="F212" s="270"/>
      <c r="G212" s="270"/>
      <c r="H212" s="270"/>
      <c r="I212" s="270"/>
      <c r="J212" s="270"/>
      <c r="K212" s="270"/>
      <c r="L212" s="270"/>
      <c r="M212" s="270"/>
      <c r="N212" s="270"/>
      <c r="O212" s="270"/>
      <c r="P212" s="270"/>
      <c r="Q212" s="270"/>
      <c r="R212" s="270"/>
      <c r="S212" s="270"/>
      <c r="T212" s="270"/>
      <c r="U212" s="270"/>
      <c r="V212" s="270"/>
      <c r="W212" s="270"/>
      <c r="X212" s="270"/>
      <c r="Y212" s="270"/>
      <c r="Z212" s="270"/>
    </row>
    <row r="213" ht="15.75" customHeight="1">
      <c r="A213" s="270"/>
      <c r="B213" s="270"/>
      <c r="C213" s="270"/>
      <c r="D213" s="270"/>
      <c r="E213" s="270"/>
      <c r="F213" s="270"/>
      <c r="G213" s="270"/>
      <c r="H213" s="270"/>
      <c r="I213" s="270"/>
      <c r="J213" s="270"/>
      <c r="K213" s="270"/>
      <c r="L213" s="270"/>
      <c r="M213" s="270"/>
      <c r="N213" s="270"/>
      <c r="O213" s="270"/>
      <c r="P213" s="270"/>
      <c r="Q213" s="270"/>
      <c r="R213" s="270"/>
      <c r="S213" s="270"/>
      <c r="T213" s="270"/>
      <c r="U213" s="270"/>
      <c r="V213" s="270"/>
      <c r="W213" s="270"/>
      <c r="X213" s="270"/>
      <c r="Y213" s="270"/>
      <c r="Z213" s="270"/>
    </row>
    <row r="214" ht="15.75" customHeight="1">
      <c r="A214" s="270"/>
      <c r="B214" s="270"/>
      <c r="C214" s="270"/>
      <c r="D214" s="270"/>
      <c r="E214" s="270"/>
      <c r="F214" s="270"/>
      <c r="G214" s="270"/>
      <c r="H214" s="270"/>
      <c r="I214" s="270"/>
      <c r="J214" s="270"/>
      <c r="K214" s="270"/>
      <c r="L214" s="270"/>
      <c r="M214" s="270"/>
      <c r="N214" s="270"/>
      <c r="O214" s="270"/>
      <c r="P214" s="270"/>
      <c r="Q214" s="270"/>
      <c r="R214" s="270"/>
      <c r="S214" s="270"/>
      <c r="T214" s="270"/>
      <c r="U214" s="270"/>
      <c r="V214" s="270"/>
      <c r="W214" s="270"/>
      <c r="X214" s="270"/>
      <c r="Y214" s="270"/>
      <c r="Z214" s="270"/>
    </row>
    <row r="215" ht="15.75" customHeight="1">
      <c r="A215" s="270"/>
      <c r="B215" s="270"/>
      <c r="C215" s="270"/>
      <c r="D215" s="270"/>
      <c r="E215" s="270"/>
      <c r="F215" s="270"/>
      <c r="G215" s="270"/>
      <c r="H215" s="270"/>
      <c r="I215" s="270"/>
      <c r="J215" s="270"/>
      <c r="K215" s="270"/>
      <c r="L215" s="270"/>
      <c r="M215" s="270"/>
      <c r="N215" s="270"/>
      <c r="O215" s="270"/>
      <c r="P215" s="270"/>
      <c r="Q215" s="270"/>
      <c r="R215" s="270"/>
      <c r="S215" s="270"/>
      <c r="T215" s="270"/>
      <c r="U215" s="270"/>
      <c r="V215" s="270"/>
      <c r="W215" s="270"/>
      <c r="X215" s="270"/>
      <c r="Y215" s="270"/>
      <c r="Z215" s="270"/>
    </row>
    <row r="216" ht="15.75" customHeight="1">
      <c r="A216" s="270"/>
      <c r="B216" s="270"/>
      <c r="C216" s="270"/>
      <c r="D216" s="270"/>
      <c r="E216" s="270"/>
      <c r="F216" s="270"/>
      <c r="G216" s="270"/>
      <c r="H216" s="270"/>
      <c r="I216" s="270"/>
      <c r="J216" s="270"/>
      <c r="K216" s="270"/>
      <c r="L216" s="270"/>
      <c r="M216" s="270"/>
      <c r="N216" s="270"/>
      <c r="O216" s="270"/>
      <c r="P216" s="270"/>
      <c r="Q216" s="270"/>
      <c r="R216" s="270"/>
      <c r="S216" s="270"/>
      <c r="T216" s="270"/>
      <c r="U216" s="270"/>
      <c r="V216" s="270"/>
      <c r="W216" s="270"/>
      <c r="X216" s="270"/>
      <c r="Y216" s="270"/>
      <c r="Z216" s="270"/>
    </row>
    <row r="217" ht="15.75" customHeight="1">
      <c r="A217" s="270"/>
      <c r="B217" s="270"/>
      <c r="C217" s="270"/>
      <c r="D217" s="270"/>
      <c r="E217" s="270"/>
      <c r="F217" s="270"/>
      <c r="G217" s="270"/>
      <c r="H217" s="270"/>
      <c r="I217" s="270"/>
      <c r="J217" s="270"/>
      <c r="K217" s="270"/>
      <c r="L217" s="270"/>
      <c r="M217" s="270"/>
      <c r="N217" s="270"/>
      <c r="O217" s="270"/>
      <c r="P217" s="270"/>
      <c r="Q217" s="270"/>
      <c r="R217" s="270"/>
      <c r="S217" s="270"/>
      <c r="T217" s="270"/>
      <c r="U217" s="270"/>
      <c r="V217" s="270"/>
      <c r="W217" s="270"/>
      <c r="X217" s="270"/>
      <c r="Y217" s="270"/>
      <c r="Z217" s="270"/>
    </row>
    <row r="218" ht="15.75" customHeight="1">
      <c r="A218" s="270"/>
      <c r="B218" s="270"/>
      <c r="C218" s="270"/>
      <c r="D218" s="270"/>
      <c r="E218" s="270"/>
      <c r="F218" s="270"/>
      <c r="G218" s="270"/>
      <c r="H218" s="270"/>
      <c r="I218" s="270"/>
      <c r="J218" s="270"/>
      <c r="K218" s="270"/>
      <c r="L218" s="270"/>
      <c r="M218" s="270"/>
      <c r="N218" s="270"/>
      <c r="O218" s="270"/>
      <c r="P218" s="270"/>
      <c r="Q218" s="270"/>
      <c r="R218" s="270"/>
      <c r="S218" s="270"/>
      <c r="T218" s="270"/>
      <c r="U218" s="270"/>
      <c r="V218" s="270"/>
      <c r="W218" s="270"/>
      <c r="X218" s="270"/>
      <c r="Y218" s="270"/>
      <c r="Z218" s="270"/>
    </row>
    <row r="219" ht="15.75" customHeight="1">
      <c r="A219" s="270"/>
      <c r="B219" s="270"/>
      <c r="C219" s="270"/>
      <c r="D219" s="270"/>
      <c r="E219" s="270"/>
      <c r="F219" s="270"/>
      <c r="G219" s="270"/>
      <c r="H219" s="270"/>
      <c r="I219" s="270"/>
      <c r="J219" s="270"/>
      <c r="K219" s="270"/>
      <c r="L219" s="270"/>
      <c r="M219" s="270"/>
      <c r="N219" s="270"/>
      <c r="O219" s="270"/>
      <c r="P219" s="270"/>
      <c r="Q219" s="270"/>
      <c r="R219" s="270"/>
      <c r="S219" s="270"/>
      <c r="T219" s="270"/>
      <c r="U219" s="270"/>
      <c r="V219" s="270"/>
      <c r="W219" s="270"/>
      <c r="X219" s="270"/>
      <c r="Y219" s="270"/>
      <c r="Z219" s="270"/>
    </row>
    <row r="220" ht="15.75" customHeight="1">
      <c r="A220" s="270"/>
      <c r="B220" s="270"/>
      <c r="C220" s="270"/>
      <c r="D220" s="270"/>
      <c r="E220" s="270"/>
      <c r="F220" s="270"/>
      <c r="G220" s="270"/>
      <c r="H220" s="270"/>
      <c r="I220" s="270"/>
      <c r="J220" s="270"/>
      <c r="K220" s="270"/>
      <c r="L220" s="270"/>
      <c r="M220" s="270"/>
      <c r="N220" s="270"/>
      <c r="O220" s="270"/>
      <c r="P220" s="270"/>
      <c r="Q220" s="270"/>
      <c r="R220" s="270"/>
      <c r="S220" s="270"/>
      <c r="T220" s="270"/>
      <c r="U220" s="270"/>
      <c r="V220" s="270"/>
      <c r="W220" s="270"/>
      <c r="X220" s="270"/>
      <c r="Y220" s="270"/>
      <c r="Z220" s="270"/>
    </row>
    <row r="221" ht="15.75" customHeight="1">
      <c r="A221" s="270"/>
      <c r="B221" s="270"/>
      <c r="C221" s="270"/>
      <c r="D221" s="270"/>
      <c r="E221" s="270"/>
      <c r="F221" s="270"/>
      <c r="G221" s="270"/>
      <c r="H221" s="270"/>
      <c r="I221" s="270"/>
      <c r="J221" s="270"/>
      <c r="K221" s="270"/>
      <c r="L221" s="270"/>
      <c r="M221" s="270"/>
      <c r="N221" s="270"/>
      <c r="O221" s="270"/>
      <c r="P221" s="270"/>
      <c r="Q221" s="270"/>
      <c r="R221" s="270"/>
      <c r="S221" s="270"/>
      <c r="T221" s="270"/>
      <c r="U221" s="270"/>
      <c r="V221" s="270"/>
      <c r="W221" s="270"/>
      <c r="X221" s="270"/>
      <c r="Y221" s="270"/>
      <c r="Z221" s="270"/>
    </row>
    <row r="222" ht="15.75" customHeight="1">
      <c r="A222" s="270"/>
      <c r="B222" s="270"/>
      <c r="C222" s="270"/>
      <c r="D222" s="270"/>
      <c r="E222" s="270"/>
      <c r="F222" s="270"/>
      <c r="G222" s="270"/>
      <c r="H222" s="270"/>
      <c r="I222" s="270"/>
      <c r="J222" s="270"/>
      <c r="K222" s="270"/>
      <c r="L222" s="270"/>
      <c r="M222" s="270"/>
      <c r="N222" s="270"/>
      <c r="O222" s="270"/>
      <c r="P222" s="270"/>
      <c r="Q222" s="270"/>
      <c r="R222" s="270"/>
      <c r="S222" s="270"/>
      <c r="T222" s="270"/>
      <c r="U222" s="270"/>
      <c r="V222" s="270"/>
      <c r="W222" s="270"/>
      <c r="X222" s="270"/>
      <c r="Y222" s="270"/>
      <c r="Z222" s="270"/>
    </row>
    <row r="223" ht="15.75" customHeight="1">
      <c r="A223" s="270"/>
      <c r="B223" s="270"/>
      <c r="C223" s="270"/>
      <c r="D223" s="270"/>
      <c r="E223" s="270"/>
      <c r="F223" s="270"/>
      <c r="G223" s="270"/>
      <c r="H223" s="270"/>
      <c r="I223" s="270"/>
      <c r="J223" s="270"/>
      <c r="K223" s="270"/>
      <c r="L223" s="270"/>
      <c r="M223" s="270"/>
      <c r="N223" s="270"/>
      <c r="O223" s="270"/>
      <c r="P223" s="270"/>
      <c r="Q223" s="270"/>
      <c r="R223" s="270"/>
      <c r="S223" s="270"/>
      <c r="T223" s="270"/>
      <c r="U223" s="270"/>
      <c r="V223" s="270"/>
      <c r="W223" s="270"/>
      <c r="X223" s="270"/>
      <c r="Y223" s="270"/>
      <c r="Z223" s="270"/>
    </row>
    <row r="224" ht="15.75" customHeight="1">
      <c r="A224" s="270"/>
      <c r="B224" s="270"/>
      <c r="C224" s="270"/>
      <c r="D224" s="270"/>
      <c r="E224" s="270"/>
      <c r="F224" s="270"/>
      <c r="G224" s="270"/>
      <c r="H224" s="270"/>
      <c r="I224" s="270"/>
      <c r="J224" s="270"/>
      <c r="K224" s="270"/>
      <c r="L224" s="270"/>
      <c r="M224" s="270"/>
      <c r="N224" s="270"/>
      <c r="O224" s="270"/>
      <c r="P224" s="270"/>
      <c r="Q224" s="270"/>
      <c r="R224" s="270"/>
      <c r="S224" s="270"/>
      <c r="T224" s="270"/>
      <c r="U224" s="270"/>
      <c r="V224" s="270"/>
      <c r="W224" s="270"/>
      <c r="X224" s="270"/>
      <c r="Y224" s="270"/>
      <c r="Z224" s="270"/>
    </row>
    <row r="225" ht="15.75" customHeight="1">
      <c r="A225" s="270"/>
      <c r="B225" s="270"/>
      <c r="C225" s="270"/>
      <c r="D225" s="270"/>
      <c r="E225" s="270"/>
      <c r="F225" s="270"/>
      <c r="G225" s="270"/>
      <c r="H225" s="270"/>
      <c r="I225" s="270"/>
      <c r="J225" s="270"/>
      <c r="K225" s="270"/>
      <c r="L225" s="270"/>
      <c r="M225" s="270"/>
      <c r="N225" s="270"/>
      <c r="O225" s="270"/>
      <c r="P225" s="270"/>
      <c r="Q225" s="270"/>
      <c r="R225" s="270"/>
      <c r="S225" s="270"/>
      <c r="T225" s="270"/>
      <c r="U225" s="270"/>
      <c r="V225" s="270"/>
      <c r="W225" s="270"/>
      <c r="X225" s="270"/>
      <c r="Y225" s="270"/>
      <c r="Z225" s="270"/>
    </row>
    <row r="226" ht="15.75" customHeight="1">
      <c r="A226" s="270"/>
      <c r="B226" s="270"/>
      <c r="C226" s="270"/>
      <c r="D226" s="270"/>
      <c r="E226" s="270"/>
      <c r="F226" s="270"/>
      <c r="G226" s="270"/>
      <c r="H226" s="270"/>
      <c r="I226" s="270"/>
      <c r="J226" s="270"/>
      <c r="K226" s="270"/>
      <c r="L226" s="270"/>
      <c r="M226" s="270"/>
      <c r="N226" s="270"/>
      <c r="O226" s="270"/>
      <c r="P226" s="270"/>
      <c r="Q226" s="270"/>
      <c r="R226" s="270"/>
      <c r="S226" s="270"/>
      <c r="T226" s="270"/>
      <c r="U226" s="270"/>
      <c r="V226" s="270"/>
      <c r="W226" s="270"/>
      <c r="X226" s="270"/>
      <c r="Y226" s="270"/>
      <c r="Z226" s="270"/>
    </row>
    <row r="227" ht="15.75" customHeight="1">
      <c r="A227" s="270"/>
      <c r="B227" s="270"/>
      <c r="C227" s="270"/>
      <c r="D227" s="270"/>
      <c r="E227" s="270"/>
      <c r="F227" s="270"/>
      <c r="G227" s="270"/>
      <c r="H227" s="270"/>
      <c r="I227" s="270"/>
      <c r="J227" s="270"/>
      <c r="K227" s="270"/>
      <c r="L227" s="270"/>
      <c r="M227" s="270"/>
      <c r="N227" s="270"/>
      <c r="O227" s="270"/>
      <c r="P227" s="270"/>
      <c r="Q227" s="270"/>
      <c r="R227" s="270"/>
      <c r="S227" s="270"/>
      <c r="T227" s="270"/>
      <c r="U227" s="270"/>
      <c r="V227" s="270"/>
      <c r="W227" s="270"/>
      <c r="X227" s="270"/>
      <c r="Y227" s="270"/>
      <c r="Z227" s="270"/>
    </row>
    <row r="228" ht="15.75" customHeight="1">
      <c r="A228" s="270"/>
      <c r="B228" s="270"/>
      <c r="C228" s="270"/>
      <c r="D228" s="270"/>
      <c r="E228" s="270"/>
      <c r="F228" s="270"/>
      <c r="G228" s="270"/>
      <c r="H228" s="270"/>
      <c r="I228" s="270"/>
      <c r="J228" s="270"/>
      <c r="K228" s="270"/>
      <c r="L228" s="270"/>
      <c r="M228" s="270"/>
      <c r="N228" s="270"/>
      <c r="O228" s="270"/>
      <c r="P228" s="270"/>
      <c r="Q228" s="270"/>
      <c r="R228" s="270"/>
      <c r="S228" s="270"/>
      <c r="T228" s="270"/>
      <c r="U228" s="270"/>
      <c r="V228" s="270"/>
      <c r="W228" s="270"/>
      <c r="X228" s="270"/>
      <c r="Y228" s="270"/>
      <c r="Z228" s="270"/>
    </row>
    <row r="229" ht="15.75" customHeight="1">
      <c r="A229" s="270"/>
      <c r="B229" s="270"/>
      <c r="C229" s="270"/>
      <c r="D229" s="270"/>
      <c r="E229" s="270"/>
      <c r="F229" s="270"/>
      <c r="G229" s="270"/>
      <c r="H229" s="270"/>
      <c r="I229" s="270"/>
      <c r="J229" s="270"/>
      <c r="K229" s="270"/>
      <c r="L229" s="270"/>
      <c r="M229" s="270"/>
      <c r="N229" s="270"/>
      <c r="O229" s="270"/>
      <c r="P229" s="270"/>
      <c r="Q229" s="270"/>
      <c r="R229" s="270"/>
      <c r="S229" s="270"/>
      <c r="T229" s="270"/>
      <c r="U229" s="270"/>
      <c r="V229" s="270"/>
      <c r="W229" s="270"/>
      <c r="X229" s="270"/>
      <c r="Y229" s="270"/>
      <c r="Z229" s="270"/>
    </row>
    <row r="230" ht="15.75" customHeight="1">
      <c r="A230" s="270"/>
      <c r="B230" s="270"/>
      <c r="C230" s="270"/>
      <c r="D230" s="270"/>
      <c r="E230" s="270"/>
      <c r="F230" s="270"/>
      <c r="G230" s="270"/>
      <c r="H230" s="270"/>
      <c r="I230" s="270"/>
      <c r="J230" s="270"/>
      <c r="K230" s="270"/>
      <c r="L230" s="270"/>
      <c r="M230" s="270"/>
      <c r="N230" s="270"/>
      <c r="O230" s="270"/>
      <c r="P230" s="270"/>
      <c r="Q230" s="270"/>
      <c r="R230" s="270"/>
      <c r="S230" s="270"/>
      <c r="T230" s="270"/>
      <c r="U230" s="270"/>
      <c r="V230" s="270"/>
      <c r="W230" s="270"/>
      <c r="X230" s="270"/>
      <c r="Y230" s="270"/>
      <c r="Z230" s="270"/>
    </row>
    <row r="231" ht="15.75" customHeight="1">
      <c r="A231" s="270"/>
      <c r="B231" s="270"/>
      <c r="C231" s="270"/>
      <c r="D231" s="270"/>
      <c r="E231" s="270"/>
      <c r="F231" s="270"/>
      <c r="G231" s="270"/>
      <c r="H231" s="270"/>
      <c r="I231" s="270"/>
      <c r="J231" s="270"/>
      <c r="K231" s="270"/>
      <c r="L231" s="270"/>
      <c r="M231" s="270"/>
      <c r="N231" s="270"/>
      <c r="O231" s="270"/>
      <c r="P231" s="270"/>
      <c r="Q231" s="270"/>
      <c r="R231" s="270"/>
      <c r="S231" s="270"/>
      <c r="T231" s="270"/>
      <c r="U231" s="270"/>
      <c r="V231" s="270"/>
      <c r="W231" s="270"/>
      <c r="X231" s="270"/>
      <c r="Y231" s="270"/>
      <c r="Z231" s="270"/>
    </row>
    <row r="232" ht="15.75" customHeight="1">
      <c r="A232" s="270"/>
      <c r="B232" s="270"/>
      <c r="C232" s="270"/>
      <c r="D232" s="270"/>
      <c r="E232" s="270"/>
      <c r="F232" s="270"/>
      <c r="G232" s="270"/>
      <c r="H232" s="270"/>
      <c r="I232" s="270"/>
      <c r="J232" s="270"/>
      <c r="K232" s="270"/>
      <c r="L232" s="270"/>
      <c r="M232" s="270"/>
      <c r="N232" s="270"/>
      <c r="O232" s="270"/>
      <c r="P232" s="270"/>
      <c r="Q232" s="270"/>
      <c r="R232" s="270"/>
      <c r="S232" s="270"/>
      <c r="T232" s="270"/>
      <c r="U232" s="270"/>
      <c r="V232" s="270"/>
      <c r="W232" s="270"/>
      <c r="X232" s="270"/>
      <c r="Y232" s="270"/>
      <c r="Z232" s="270"/>
    </row>
    <row r="233" ht="15.75" customHeight="1">
      <c r="A233" s="270"/>
      <c r="B233" s="270"/>
      <c r="C233" s="270"/>
      <c r="D233" s="270"/>
      <c r="E233" s="270"/>
      <c r="F233" s="270"/>
      <c r="G233" s="270"/>
      <c r="H233" s="270"/>
      <c r="I233" s="270"/>
      <c r="J233" s="270"/>
      <c r="K233" s="270"/>
      <c r="L233" s="270"/>
      <c r="M233" s="270"/>
      <c r="N233" s="270"/>
      <c r="O233" s="270"/>
      <c r="P233" s="270"/>
      <c r="Q233" s="270"/>
      <c r="R233" s="270"/>
      <c r="S233" s="270"/>
      <c r="T233" s="270"/>
      <c r="U233" s="270"/>
      <c r="V233" s="270"/>
      <c r="W233" s="270"/>
      <c r="X233" s="270"/>
      <c r="Y233" s="270"/>
      <c r="Z233" s="270"/>
    </row>
    <row r="234" ht="15.75" customHeight="1">
      <c r="A234" s="270"/>
      <c r="B234" s="270"/>
      <c r="C234" s="270"/>
      <c r="D234" s="270"/>
      <c r="E234" s="270"/>
      <c r="F234" s="270"/>
      <c r="G234" s="270"/>
      <c r="H234" s="270"/>
      <c r="I234" s="270"/>
      <c r="J234" s="270"/>
      <c r="K234" s="270"/>
      <c r="L234" s="270"/>
      <c r="M234" s="270"/>
      <c r="N234" s="270"/>
      <c r="O234" s="270"/>
      <c r="P234" s="270"/>
      <c r="Q234" s="270"/>
      <c r="R234" s="270"/>
      <c r="S234" s="270"/>
      <c r="T234" s="270"/>
      <c r="U234" s="270"/>
      <c r="V234" s="270"/>
      <c r="W234" s="270"/>
      <c r="X234" s="270"/>
      <c r="Y234" s="270"/>
      <c r="Z234" s="270"/>
    </row>
    <row r="235" ht="15.75" customHeight="1">
      <c r="A235" s="270"/>
      <c r="B235" s="270"/>
      <c r="C235" s="270"/>
      <c r="D235" s="270"/>
      <c r="E235" s="270"/>
      <c r="F235" s="270"/>
      <c r="G235" s="270"/>
      <c r="H235" s="270"/>
      <c r="I235" s="270"/>
      <c r="J235" s="270"/>
      <c r="K235" s="270"/>
      <c r="L235" s="270"/>
      <c r="M235" s="270"/>
      <c r="N235" s="270"/>
      <c r="O235" s="270"/>
      <c r="P235" s="270"/>
      <c r="Q235" s="270"/>
      <c r="R235" s="270"/>
      <c r="S235" s="270"/>
      <c r="T235" s="270"/>
      <c r="U235" s="270"/>
      <c r="V235" s="270"/>
      <c r="W235" s="270"/>
      <c r="X235" s="270"/>
      <c r="Y235" s="270"/>
      <c r="Z235" s="270"/>
    </row>
    <row r="236" ht="15.75" customHeight="1">
      <c r="A236" s="270"/>
      <c r="B236" s="270"/>
      <c r="C236" s="270"/>
      <c r="D236" s="270"/>
      <c r="E236" s="270"/>
      <c r="F236" s="270"/>
      <c r="G236" s="270"/>
      <c r="H236" s="270"/>
      <c r="I236" s="270"/>
      <c r="J236" s="270"/>
      <c r="K236" s="270"/>
      <c r="L236" s="270"/>
      <c r="M236" s="270"/>
      <c r="N236" s="270"/>
      <c r="O236" s="270"/>
      <c r="P236" s="270"/>
      <c r="Q236" s="270"/>
      <c r="R236" s="270"/>
      <c r="S236" s="270"/>
      <c r="T236" s="270"/>
      <c r="U236" s="270"/>
      <c r="V236" s="270"/>
      <c r="W236" s="270"/>
      <c r="X236" s="270"/>
      <c r="Y236" s="270"/>
      <c r="Z236" s="270"/>
    </row>
    <row r="237" ht="15.75" customHeight="1">
      <c r="A237" s="270"/>
      <c r="B237" s="270"/>
      <c r="C237" s="270"/>
      <c r="D237" s="270"/>
      <c r="E237" s="270"/>
      <c r="F237" s="270"/>
      <c r="G237" s="270"/>
      <c r="H237" s="270"/>
      <c r="I237" s="270"/>
      <c r="J237" s="270"/>
      <c r="K237" s="270"/>
      <c r="L237" s="270"/>
      <c r="M237" s="270"/>
      <c r="N237" s="270"/>
      <c r="O237" s="270"/>
      <c r="P237" s="270"/>
      <c r="Q237" s="270"/>
      <c r="R237" s="270"/>
      <c r="S237" s="270"/>
      <c r="T237" s="270"/>
      <c r="U237" s="270"/>
      <c r="V237" s="270"/>
      <c r="W237" s="270"/>
      <c r="X237" s="270"/>
      <c r="Y237" s="270"/>
      <c r="Z237" s="270"/>
    </row>
    <row r="238" ht="15.75" customHeight="1">
      <c r="A238" s="270"/>
      <c r="B238" s="270"/>
      <c r="C238" s="270"/>
      <c r="D238" s="270"/>
      <c r="E238" s="270"/>
      <c r="F238" s="270"/>
      <c r="G238" s="270"/>
      <c r="H238" s="270"/>
      <c r="I238" s="270"/>
      <c r="J238" s="270"/>
      <c r="K238" s="270"/>
      <c r="L238" s="270"/>
      <c r="M238" s="270"/>
      <c r="N238" s="270"/>
      <c r="O238" s="270"/>
      <c r="P238" s="270"/>
      <c r="Q238" s="270"/>
      <c r="R238" s="270"/>
      <c r="S238" s="270"/>
      <c r="T238" s="270"/>
      <c r="U238" s="270"/>
      <c r="V238" s="270"/>
      <c r="W238" s="270"/>
      <c r="X238" s="270"/>
      <c r="Y238" s="270"/>
      <c r="Z238" s="270"/>
    </row>
    <row r="239" ht="15.75" customHeight="1">
      <c r="A239" s="270"/>
      <c r="B239" s="270"/>
      <c r="C239" s="270"/>
      <c r="D239" s="270"/>
      <c r="E239" s="270"/>
      <c r="F239" s="270"/>
      <c r="G239" s="270"/>
      <c r="H239" s="270"/>
      <c r="I239" s="270"/>
      <c r="J239" s="270"/>
      <c r="K239" s="270"/>
      <c r="L239" s="270"/>
      <c r="M239" s="270"/>
      <c r="N239" s="270"/>
      <c r="O239" s="270"/>
      <c r="P239" s="270"/>
      <c r="Q239" s="270"/>
      <c r="R239" s="270"/>
      <c r="S239" s="270"/>
      <c r="T239" s="270"/>
      <c r="U239" s="270"/>
      <c r="V239" s="270"/>
      <c r="W239" s="270"/>
      <c r="X239" s="270"/>
      <c r="Y239" s="270"/>
      <c r="Z239" s="270"/>
    </row>
    <row r="240" ht="15.75" customHeight="1">
      <c r="A240" s="270"/>
      <c r="B240" s="270"/>
      <c r="C240" s="270"/>
      <c r="D240" s="270"/>
      <c r="E240" s="270"/>
      <c r="F240" s="270"/>
      <c r="G240" s="270"/>
      <c r="H240" s="270"/>
      <c r="I240" s="270"/>
      <c r="J240" s="270"/>
      <c r="K240" s="270"/>
      <c r="L240" s="270"/>
      <c r="M240" s="270"/>
      <c r="N240" s="270"/>
      <c r="O240" s="270"/>
      <c r="P240" s="270"/>
      <c r="Q240" s="270"/>
      <c r="R240" s="270"/>
      <c r="S240" s="270"/>
      <c r="T240" s="270"/>
      <c r="U240" s="270"/>
      <c r="V240" s="270"/>
      <c r="W240" s="270"/>
      <c r="X240" s="270"/>
      <c r="Y240" s="270"/>
      <c r="Z240" s="270"/>
    </row>
    <row r="241" ht="15.75" customHeight="1">
      <c r="A241" s="270"/>
      <c r="B241" s="270"/>
      <c r="C241" s="270"/>
      <c r="D241" s="270"/>
      <c r="E241" s="270"/>
      <c r="F241" s="270"/>
      <c r="G241" s="270"/>
      <c r="H241" s="270"/>
      <c r="I241" s="270"/>
      <c r="J241" s="270"/>
      <c r="K241" s="270"/>
      <c r="L241" s="270"/>
      <c r="M241" s="270"/>
      <c r="N241" s="270"/>
      <c r="O241" s="270"/>
      <c r="P241" s="270"/>
      <c r="Q241" s="270"/>
      <c r="R241" s="270"/>
      <c r="S241" s="270"/>
      <c r="T241" s="270"/>
      <c r="U241" s="270"/>
      <c r="V241" s="270"/>
      <c r="W241" s="270"/>
      <c r="X241" s="270"/>
      <c r="Y241" s="270"/>
      <c r="Z241" s="270"/>
    </row>
    <row r="242" ht="15.75" customHeight="1">
      <c r="A242" s="270"/>
      <c r="B242" s="270"/>
      <c r="C242" s="270"/>
      <c r="D242" s="270"/>
      <c r="E242" s="270"/>
      <c r="F242" s="270"/>
      <c r="G242" s="270"/>
      <c r="H242" s="270"/>
      <c r="I242" s="270"/>
      <c r="J242" s="270"/>
      <c r="K242" s="270"/>
      <c r="L242" s="270"/>
      <c r="M242" s="270"/>
      <c r="N242" s="270"/>
      <c r="O242" s="270"/>
      <c r="P242" s="270"/>
      <c r="Q242" s="270"/>
      <c r="R242" s="270"/>
      <c r="S242" s="270"/>
      <c r="T242" s="270"/>
      <c r="U242" s="270"/>
      <c r="V242" s="270"/>
      <c r="W242" s="270"/>
      <c r="X242" s="270"/>
      <c r="Y242" s="270"/>
      <c r="Z242" s="270"/>
    </row>
    <row r="243" ht="15.75" customHeight="1">
      <c r="A243" s="270"/>
      <c r="B243" s="270"/>
      <c r="C243" s="270"/>
      <c r="D243" s="270"/>
      <c r="E243" s="270"/>
      <c r="F243" s="270"/>
      <c r="G243" s="270"/>
      <c r="H243" s="270"/>
      <c r="I243" s="270"/>
      <c r="J243" s="270"/>
      <c r="K243" s="270"/>
      <c r="L243" s="270"/>
      <c r="M243" s="270"/>
      <c r="N243" s="270"/>
      <c r="O243" s="270"/>
      <c r="P243" s="270"/>
      <c r="Q243" s="270"/>
      <c r="R243" s="270"/>
      <c r="S243" s="270"/>
      <c r="T243" s="270"/>
      <c r="U243" s="270"/>
      <c r="V243" s="270"/>
      <c r="W243" s="270"/>
      <c r="X243" s="270"/>
      <c r="Y243" s="270"/>
      <c r="Z243" s="270"/>
    </row>
    <row r="244" ht="15.75" customHeight="1">
      <c r="A244" s="270"/>
      <c r="B244" s="270"/>
      <c r="C244" s="270"/>
      <c r="D244" s="270"/>
      <c r="E244" s="270"/>
      <c r="F244" s="270"/>
      <c r="G244" s="270"/>
      <c r="H244" s="270"/>
      <c r="I244" s="270"/>
      <c r="J244" s="270"/>
      <c r="K244" s="270"/>
      <c r="L244" s="270"/>
      <c r="M244" s="270"/>
      <c r="N244" s="270"/>
      <c r="O244" s="270"/>
      <c r="P244" s="270"/>
      <c r="Q244" s="270"/>
      <c r="R244" s="270"/>
      <c r="S244" s="270"/>
      <c r="T244" s="270"/>
      <c r="U244" s="270"/>
      <c r="V244" s="270"/>
      <c r="W244" s="270"/>
      <c r="X244" s="270"/>
      <c r="Y244" s="270"/>
      <c r="Z244" s="270"/>
    </row>
    <row r="245" ht="15.75" customHeight="1">
      <c r="A245" s="270"/>
      <c r="B245" s="270"/>
      <c r="C245" s="270"/>
      <c r="D245" s="270"/>
      <c r="E245" s="270"/>
      <c r="F245" s="270"/>
      <c r="G245" s="270"/>
      <c r="H245" s="270"/>
      <c r="I245" s="270"/>
      <c r="J245" s="270"/>
      <c r="K245" s="270"/>
      <c r="L245" s="270"/>
      <c r="M245" s="270"/>
      <c r="N245" s="270"/>
      <c r="O245" s="270"/>
      <c r="P245" s="270"/>
      <c r="Q245" s="270"/>
      <c r="R245" s="270"/>
      <c r="S245" s="270"/>
      <c r="T245" s="270"/>
      <c r="U245" s="270"/>
      <c r="V245" s="270"/>
      <c r="W245" s="270"/>
      <c r="X245" s="270"/>
      <c r="Y245" s="270"/>
      <c r="Z245" s="270"/>
    </row>
    <row r="246" ht="15.75" customHeight="1">
      <c r="A246" s="270"/>
      <c r="B246" s="270"/>
      <c r="C246" s="270"/>
      <c r="D246" s="270"/>
      <c r="E246" s="270"/>
      <c r="F246" s="270"/>
      <c r="G246" s="270"/>
      <c r="H246" s="270"/>
      <c r="I246" s="270"/>
      <c r="J246" s="270"/>
      <c r="K246" s="270"/>
      <c r="L246" s="270"/>
      <c r="M246" s="270"/>
      <c r="N246" s="270"/>
      <c r="O246" s="270"/>
      <c r="P246" s="270"/>
      <c r="Q246" s="270"/>
      <c r="R246" s="270"/>
      <c r="S246" s="270"/>
      <c r="T246" s="270"/>
      <c r="U246" s="270"/>
      <c r="V246" s="270"/>
      <c r="W246" s="270"/>
      <c r="X246" s="270"/>
      <c r="Y246" s="270"/>
      <c r="Z246" s="270"/>
    </row>
    <row r="247" ht="15.75" customHeight="1">
      <c r="A247" s="270"/>
      <c r="B247" s="270"/>
      <c r="C247" s="270"/>
      <c r="D247" s="270"/>
      <c r="E247" s="270"/>
      <c r="F247" s="270"/>
      <c r="G247" s="270"/>
      <c r="H247" s="270"/>
      <c r="I247" s="270"/>
      <c r="J247" s="270"/>
      <c r="K247" s="270"/>
      <c r="L247" s="270"/>
      <c r="M247" s="270"/>
      <c r="N247" s="270"/>
      <c r="O247" s="270"/>
      <c r="P247" s="270"/>
      <c r="Q247" s="270"/>
      <c r="R247" s="270"/>
      <c r="S247" s="270"/>
      <c r="T247" s="270"/>
      <c r="U247" s="270"/>
      <c r="V247" s="270"/>
      <c r="W247" s="270"/>
      <c r="X247" s="270"/>
      <c r="Y247" s="270"/>
      <c r="Z247" s="270"/>
    </row>
    <row r="248" ht="15.75" customHeight="1">
      <c r="A248" s="270"/>
      <c r="B248" s="270"/>
      <c r="C248" s="270"/>
      <c r="D248" s="270"/>
      <c r="E248" s="270"/>
      <c r="F248" s="270"/>
      <c r="G248" s="270"/>
      <c r="H248" s="270"/>
      <c r="I248" s="270"/>
      <c r="J248" s="270"/>
      <c r="K248" s="270"/>
      <c r="L248" s="270"/>
      <c r="M248" s="270"/>
      <c r="N248" s="270"/>
      <c r="O248" s="270"/>
      <c r="P248" s="270"/>
      <c r="Q248" s="270"/>
      <c r="R248" s="270"/>
      <c r="S248" s="270"/>
      <c r="T248" s="270"/>
      <c r="U248" s="270"/>
      <c r="V248" s="270"/>
      <c r="W248" s="270"/>
      <c r="X248" s="270"/>
      <c r="Y248" s="270"/>
      <c r="Z248" s="270"/>
    </row>
    <row r="249" ht="15.75" customHeight="1">
      <c r="A249" s="270"/>
      <c r="B249" s="270"/>
      <c r="C249" s="270"/>
      <c r="D249" s="270"/>
      <c r="E249" s="270"/>
      <c r="F249" s="270"/>
      <c r="G249" s="270"/>
      <c r="H249" s="270"/>
      <c r="I249" s="270"/>
      <c r="J249" s="270"/>
      <c r="K249" s="270"/>
      <c r="L249" s="270"/>
      <c r="M249" s="270"/>
      <c r="N249" s="270"/>
      <c r="O249" s="270"/>
      <c r="P249" s="270"/>
      <c r="Q249" s="270"/>
      <c r="R249" s="270"/>
      <c r="S249" s="270"/>
      <c r="T249" s="270"/>
      <c r="U249" s="270"/>
      <c r="V249" s="270"/>
      <c r="W249" s="270"/>
      <c r="X249" s="270"/>
      <c r="Y249" s="270"/>
      <c r="Z249" s="270"/>
    </row>
    <row r="250" ht="15.75" customHeight="1">
      <c r="A250" s="270"/>
      <c r="B250" s="270"/>
      <c r="C250" s="270"/>
      <c r="D250" s="270"/>
      <c r="E250" s="270"/>
      <c r="F250" s="270"/>
      <c r="G250" s="270"/>
      <c r="H250" s="270"/>
      <c r="I250" s="270"/>
      <c r="J250" s="270"/>
      <c r="K250" s="270"/>
      <c r="L250" s="270"/>
      <c r="M250" s="270"/>
      <c r="N250" s="270"/>
      <c r="O250" s="270"/>
      <c r="P250" s="270"/>
      <c r="Q250" s="270"/>
      <c r="R250" s="270"/>
      <c r="S250" s="270"/>
      <c r="T250" s="270"/>
      <c r="U250" s="270"/>
      <c r="V250" s="270"/>
      <c r="W250" s="270"/>
      <c r="X250" s="270"/>
      <c r="Y250" s="270"/>
      <c r="Z250" s="270"/>
    </row>
    <row r="251" ht="15.75" customHeight="1">
      <c r="A251" s="270"/>
      <c r="B251" s="270"/>
      <c r="C251" s="270"/>
      <c r="D251" s="270"/>
      <c r="E251" s="270"/>
      <c r="F251" s="270"/>
      <c r="G251" s="270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</row>
    <row r="252" ht="15.75" customHeight="1">
      <c r="A252" s="270"/>
      <c r="B252" s="270"/>
      <c r="C252" s="270"/>
      <c r="D252" s="270"/>
      <c r="E252" s="270"/>
      <c r="F252" s="270"/>
      <c r="G252" s="270"/>
      <c r="H252" s="270"/>
      <c r="I252" s="270"/>
      <c r="J252" s="270"/>
      <c r="K252" s="270"/>
      <c r="L252" s="270"/>
      <c r="M252" s="270"/>
      <c r="N252" s="270"/>
      <c r="O252" s="270"/>
      <c r="P252" s="270"/>
      <c r="Q252" s="270"/>
      <c r="R252" s="270"/>
      <c r="S252" s="270"/>
      <c r="T252" s="270"/>
      <c r="U252" s="270"/>
      <c r="V252" s="270"/>
      <c r="W252" s="270"/>
      <c r="X252" s="270"/>
      <c r="Y252" s="270"/>
      <c r="Z252" s="270"/>
    </row>
    <row r="253" ht="15.75" customHeight="1">
      <c r="A253" s="270"/>
      <c r="B253" s="270"/>
      <c r="C253" s="270"/>
      <c r="D253" s="270"/>
      <c r="E253" s="270"/>
      <c r="F253" s="270"/>
      <c r="G253" s="270"/>
      <c r="H253" s="270"/>
      <c r="I253" s="270"/>
      <c r="J253" s="270"/>
      <c r="K253" s="270"/>
      <c r="L253" s="270"/>
      <c r="M253" s="270"/>
      <c r="N253" s="270"/>
      <c r="O253" s="270"/>
      <c r="P253" s="270"/>
      <c r="Q253" s="270"/>
      <c r="R253" s="270"/>
      <c r="S253" s="270"/>
      <c r="T253" s="270"/>
      <c r="U253" s="270"/>
      <c r="V253" s="270"/>
      <c r="W253" s="270"/>
      <c r="X253" s="270"/>
      <c r="Y253" s="270"/>
      <c r="Z253" s="270"/>
    </row>
    <row r="254" ht="15.75" customHeight="1">
      <c r="A254" s="270"/>
      <c r="B254" s="270"/>
      <c r="C254" s="270"/>
      <c r="D254" s="270"/>
      <c r="E254" s="270"/>
      <c r="F254" s="270"/>
      <c r="G254" s="270"/>
      <c r="H254" s="270"/>
      <c r="I254" s="270"/>
      <c r="J254" s="270"/>
      <c r="K254" s="270"/>
      <c r="L254" s="270"/>
      <c r="M254" s="270"/>
      <c r="N254" s="270"/>
      <c r="O254" s="270"/>
      <c r="P254" s="270"/>
      <c r="Q254" s="270"/>
      <c r="R254" s="270"/>
      <c r="S254" s="270"/>
      <c r="T254" s="270"/>
      <c r="U254" s="270"/>
      <c r="V254" s="270"/>
      <c r="W254" s="270"/>
      <c r="X254" s="270"/>
      <c r="Y254" s="270"/>
      <c r="Z254" s="270"/>
    </row>
    <row r="255" ht="15.75" customHeight="1">
      <c r="A255" s="270"/>
      <c r="B255" s="270"/>
      <c r="C255" s="270"/>
      <c r="D255" s="270"/>
      <c r="E255" s="270"/>
      <c r="F255" s="270"/>
      <c r="G255" s="270"/>
      <c r="H255" s="270"/>
      <c r="I255" s="270"/>
      <c r="J255" s="270"/>
      <c r="K255" s="270"/>
      <c r="L255" s="270"/>
      <c r="M255" s="270"/>
      <c r="N255" s="270"/>
      <c r="O255" s="270"/>
      <c r="P255" s="270"/>
      <c r="Q255" s="270"/>
      <c r="R255" s="270"/>
      <c r="S255" s="270"/>
      <c r="T255" s="270"/>
      <c r="U255" s="270"/>
      <c r="V255" s="270"/>
      <c r="W255" s="270"/>
      <c r="X255" s="270"/>
      <c r="Y255" s="270"/>
      <c r="Z255" s="270"/>
    </row>
    <row r="256" ht="15.75" customHeight="1">
      <c r="A256" s="270"/>
      <c r="B256" s="270"/>
      <c r="C256" s="270"/>
      <c r="D256" s="270"/>
      <c r="E256" s="270"/>
      <c r="F256" s="270"/>
      <c r="G256" s="270"/>
      <c r="H256" s="270"/>
      <c r="I256" s="270"/>
      <c r="J256" s="270"/>
      <c r="K256" s="270"/>
      <c r="L256" s="270"/>
      <c r="M256" s="270"/>
      <c r="N256" s="270"/>
      <c r="O256" s="270"/>
      <c r="P256" s="270"/>
      <c r="Q256" s="270"/>
      <c r="R256" s="270"/>
      <c r="S256" s="270"/>
      <c r="T256" s="270"/>
      <c r="U256" s="270"/>
      <c r="V256" s="270"/>
      <c r="W256" s="270"/>
      <c r="X256" s="270"/>
      <c r="Y256" s="270"/>
      <c r="Z256" s="270"/>
    </row>
    <row r="257" ht="15.75" customHeight="1">
      <c r="A257" s="270"/>
      <c r="B257" s="270"/>
      <c r="C257" s="270"/>
      <c r="D257" s="270"/>
      <c r="E257" s="270"/>
      <c r="F257" s="270"/>
      <c r="G257" s="270"/>
      <c r="H257" s="270"/>
      <c r="I257" s="270"/>
      <c r="J257" s="270"/>
      <c r="K257" s="270"/>
      <c r="L257" s="270"/>
      <c r="M257" s="270"/>
      <c r="N257" s="270"/>
      <c r="O257" s="270"/>
      <c r="P257" s="270"/>
      <c r="Q257" s="270"/>
      <c r="R257" s="270"/>
      <c r="S257" s="270"/>
      <c r="T257" s="270"/>
      <c r="U257" s="270"/>
      <c r="V257" s="270"/>
      <c r="W257" s="270"/>
      <c r="X257" s="270"/>
      <c r="Y257" s="270"/>
      <c r="Z257" s="270"/>
    </row>
    <row r="258" ht="15.75" customHeight="1">
      <c r="A258" s="270"/>
      <c r="B258" s="270"/>
      <c r="C258" s="270"/>
      <c r="D258" s="270"/>
      <c r="E258" s="270"/>
      <c r="F258" s="270"/>
      <c r="G258" s="270"/>
      <c r="H258" s="270"/>
      <c r="I258" s="270"/>
      <c r="J258" s="270"/>
      <c r="K258" s="270"/>
      <c r="L258" s="270"/>
      <c r="M258" s="270"/>
      <c r="N258" s="270"/>
      <c r="O258" s="270"/>
      <c r="P258" s="270"/>
      <c r="Q258" s="270"/>
      <c r="R258" s="270"/>
      <c r="S258" s="270"/>
      <c r="T258" s="270"/>
      <c r="U258" s="270"/>
      <c r="V258" s="270"/>
      <c r="W258" s="270"/>
      <c r="X258" s="270"/>
      <c r="Y258" s="270"/>
      <c r="Z258" s="270"/>
    </row>
    <row r="259" ht="15.75" customHeight="1">
      <c r="A259" s="270"/>
      <c r="B259" s="270"/>
      <c r="C259" s="270"/>
      <c r="D259" s="270"/>
      <c r="E259" s="270"/>
      <c r="F259" s="270"/>
      <c r="G259" s="270"/>
      <c r="H259" s="270"/>
      <c r="I259" s="270"/>
      <c r="J259" s="270"/>
      <c r="K259" s="270"/>
      <c r="L259" s="270"/>
      <c r="M259" s="270"/>
      <c r="N259" s="270"/>
      <c r="O259" s="270"/>
      <c r="P259" s="270"/>
      <c r="Q259" s="270"/>
      <c r="R259" s="270"/>
      <c r="S259" s="270"/>
      <c r="T259" s="270"/>
      <c r="U259" s="270"/>
      <c r="V259" s="270"/>
      <c r="W259" s="270"/>
      <c r="X259" s="270"/>
      <c r="Y259" s="270"/>
      <c r="Z259" s="270"/>
    </row>
    <row r="260" ht="15.75" customHeight="1">
      <c r="A260" s="270"/>
      <c r="B260" s="270"/>
      <c r="C260" s="270"/>
      <c r="D260" s="270"/>
      <c r="E260" s="270"/>
      <c r="F260" s="270"/>
      <c r="G260" s="270"/>
      <c r="H260" s="270"/>
      <c r="I260" s="270"/>
      <c r="J260" s="270"/>
      <c r="K260" s="270"/>
      <c r="L260" s="270"/>
      <c r="M260" s="270"/>
      <c r="N260" s="270"/>
      <c r="O260" s="270"/>
      <c r="P260" s="270"/>
      <c r="Q260" s="270"/>
      <c r="R260" s="270"/>
      <c r="S260" s="270"/>
      <c r="T260" s="270"/>
      <c r="U260" s="270"/>
      <c r="V260" s="270"/>
      <c r="W260" s="270"/>
      <c r="X260" s="270"/>
      <c r="Y260" s="270"/>
      <c r="Z260" s="270"/>
    </row>
    <row r="261" ht="15.75" customHeight="1">
      <c r="A261" s="270"/>
      <c r="B261" s="270"/>
      <c r="C261" s="270"/>
      <c r="D261" s="270"/>
      <c r="E261" s="270"/>
      <c r="F261" s="270"/>
      <c r="G261" s="270"/>
      <c r="H261" s="270"/>
      <c r="I261" s="270"/>
      <c r="J261" s="270"/>
      <c r="K261" s="270"/>
      <c r="L261" s="270"/>
      <c r="M261" s="270"/>
      <c r="N261" s="270"/>
      <c r="O261" s="270"/>
      <c r="P261" s="270"/>
      <c r="Q261" s="270"/>
      <c r="R261" s="270"/>
      <c r="S261" s="270"/>
      <c r="T261" s="270"/>
      <c r="U261" s="270"/>
      <c r="V261" s="270"/>
      <c r="W261" s="270"/>
      <c r="X261" s="270"/>
      <c r="Y261" s="270"/>
      <c r="Z261" s="270"/>
    </row>
    <row r="262" ht="15.75" customHeight="1">
      <c r="A262" s="270"/>
      <c r="B262" s="270"/>
      <c r="C262" s="270"/>
      <c r="D262" s="270"/>
      <c r="E262" s="270"/>
      <c r="F262" s="270"/>
      <c r="G262" s="270"/>
      <c r="H262" s="270"/>
      <c r="I262" s="270"/>
      <c r="J262" s="270"/>
      <c r="K262" s="270"/>
      <c r="L262" s="270"/>
      <c r="M262" s="270"/>
      <c r="N262" s="270"/>
      <c r="O262" s="270"/>
      <c r="P262" s="270"/>
      <c r="Q262" s="270"/>
      <c r="R262" s="270"/>
      <c r="S262" s="270"/>
      <c r="T262" s="270"/>
      <c r="U262" s="270"/>
      <c r="V262" s="270"/>
      <c r="W262" s="270"/>
      <c r="X262" s="270"/>
      <c r="Y262" s="270"/>
      <c r="Z262" s="270"/>
    </row>
    <row r="263" ht="15.75" customHeight="1">
      <c r="A263" s="270"/>
      <c r="B263" s="270"/>
      <c r="C263" s="270"/>
      <c r="D263" s="270"/>
      <c r="E263" s="270"/>
      <c r="F263" s="270"/>
      <c r="G263" s="270"/>
      <c r="H263" s="270"/>
      <c r="I263" s="270"/>
      <c r="J263" s="270"/>
      <c r="K263" s="270"/>
      <c r="L263" s="270"/>
      <c r="M263" s="270"/>
      <c r="N263" s="270"/>
      <c r="O263" s="270"/>
      <c r="P263" s="270"/>
      <c r="Q263" s="270"/>
      <c r="R263" s="270"/>
      <c r="S263" s="270"/>
      <c r="T263" s="270"/>
      <c r="U263" s="270"/>
      <c r="V263" s="270"/>
      <c r="W263" s="270"/>
      <c r="X263" s="270"/>
      <c r="Y263" s="270"/>
      <c r="Z263" s="270"/>
    </row>
    <row r="264" ht="15.75" customHeight="1">
      <c r="A264" s="270"/>
      <c r="B264" s="270"/>
      <c r="C264" s="270"/>
      <c r="D264" s="270"/>
      <c r="E264" s="270"/>
      <c r="F264" s="270"/>
      <c r="G264" s="270"/>
      <c r="H264" s="270"/>
      <c r="I264" s="270"/>
      <c r="J264" s="270"/>
      <c r="K264" s="270"/>
      <c r="L264" s="270"/>
      <c r="M264" s="270"/>
      <c r="N264" s="270"/>
      <c r="O264" s="270"/>
      <c r="P264" s="270"/>
      <c r="Q264" s="270"/>
      <c r="R264" s="270"/>
      <c r="S264" s="270"/>
      <c r="T264" s="270"/>
      <c r="U264" s="270"/>
      <c r="V264" s="270"/>
      <c r="W264" s="270"/>
      <c r="X264" s="270"/>
      <c r="Y264" s="270"/>
      <c r="Z264" s="270"/>
    </row>
    <row r="265" ht="15.75" customHeight="1">
      <c r="A265" s="270"/>
      <c r="B265" s="270"/>
      <c r="C265" s="270"/>
      <c r="D265" s="270"/>
      <c r="E265" s="270"/>
      <c r="F265" s="270"/>
      <c r="G265" s="270"/>
      <c r="H265" s="270"/>
      <c r="I265" s="270"/>
      <c r="J265" s="270"/>
      <c r="K265" s="270"/>
      <c r="L265" s="270"/>
      <c r="M265" s="270"/>
      <c r="N265" s="270"/>
      <c r="O265" s="270"/>
      <c r="P265" s="270"/>
      <c r="Q265" s="270"/>
      <c r="R265" s="270"/>
      <c r="S265" s="270"/>
      <c r="T265" s="270"/>
      <c r="U265" s="270"/>
      <c r="V265" s="270"/>
      <c r="W265" s="270"/>
      <c r="X265" s="270"/>
      <c r="Y265" s="270"/>
      <c r="Z265" s="270"/>
    </row>
    <row r="266" ht="15.75" customHeight="1">
      <c r="A266" s="270"/>
      <c r="B266" s="270"/>
      <c r="C266" s="270"/>
      <c r="D266" s="270"/>
      <c r="E266" s="270"/>
      <c r="F266" s="270"/>
      <c r="G266" s="270"/>
      <c r="H266" s="270"/>
      <c r="I266" s="270"/>
      <c r="J266" s="270"/>
      <c r="K266" s="270"/>
      <c r="L266" s="270"/>
      <c r="M266" s="270"/>
      <c r="N266" s="270"/>
      <c r="O266" s="270"/>
      <c r="P266" s="270"/>
      <c r="Q266" s="270"/>
      <c r="R266" s="270"/>
      <c r="S266" s="270"/>
      <c r="T266" s="270"/>
      <c r="U266" s="270"/>
      <c r="V266" s="270"/>
      <c r="W266" s="270"/>
      <c r="X266" s="270"/>
      <c r="Y266" s="270"/>
      <c r="Z266" s="270"/>
    </row>
    <row r="267" ht="15.75" customHeight="1">
      <c r="A267" s="270"/>
      <c r="B267" s="270"/>
      <c r="C267" s="270"/>
      <c r="D267" s="270"/>
      <c r="E267" s="270"/>
      <c r="F267" s="270"/>
      <c r="G267" s="270"/>
      <c r="H267" s="270"/>
      <c r="I267" s="270"/>
      <c r="J267" s="270"/>
      <c r="K267" s="270"/>
      <c r="L267" s="270"/>
      <c r="M267" s="270"/>
      <c r="N267" s="270"/>
      <c r="O267" s="270"/>
      <c r="P267" s="270"/>
      <c r="Q267" s="270"/>
      <c r="R267" s="270"/>
      <c r="S267" s="270"/>
      <c r="T267" s="270"/>
      <c r="U267" s="270"/>
      <c r="V267" s="270"/>
      <c r="W267" s="270"/>
      <c r="X267" s="270"/>
      <c r="Y267" s="270"/>
      <c r="Z267" s="270"/>
    </row>
    <row r="268" ht="15.75" customHeight="1">
      <c r="A268" s="270"/>
      <c r="B268" s="270"/>
      <c r="C268" s="270"/>
      <c r="D268" s="270"/>
      <c r="E268" s="270"/>
      <c r="F268" s="270"/>
      <c r="G268" s="270"/>
      <c r="H268" s="270"/>
      <c r="I268" s="270"/>
      <c r="J268" s="270"/>
      <c r="K268" s="270"/>
      <c r="L268" s="270"/>
      <c r="M268" s="270"/>
      <c r="N268" s="270"/>
      <c r="O268" s="270"/>
      <c r="P268" s="270"/>
      <c r="Q268" s="270"/>
      <c r="R268" s="270"/>
      <c r="S268" s="270"/>
      <c r="T268" s="270"/>
      <c r="U268" s="270"/>
      <c r="V268" s="270"/>
      <c r="W268" s="270"/>
      <c r="X268" s="270"/>
      <c r="Y268" s="270"/>
      <c r="Z268" s="270"/>
    </row>
    <row r="269" ht="15.75" customHeight="1">
      <c r="A269" s="270"/>
      <c r="B269" s="270"/>
      <c r="C269" s="270"/>
      <c r="D269" s="270"/>
      <c r="E269" s="270"/>
      <c r="F269" s="270"/>
      <c r="G269" s="270"/>
      <c r="H269" s="270"/>
      <c r="I269" s="270"/>
      <c r="J269" s="270"/>
      <c r="K269" s="270"/>
      <c r="L269" s="270"/>
      <c r="M269" s="270"/>
      <c r="N269" s="270"/>
      <c r="O269" s="270"/>
      <c r="P269" s="270"/>
      <c r="Q269" s="270"/>
      <c r="R269" s="270"/>
      <c r="S269" s="270"/>
      <c r="T269" s="270"/>
      <c r="U269" s="270"/>
      <c r="V269" s="270"/>
      <c r="W269" s="270"/>
      <c r="X269" s="270"/>
      <c r="Y269" s="270"/>
      <c r="Z269" s="270"/>
    </row>
    <row r="270" ht="15.75" customHeight="1">
      <c r="A270" s="270"/>
      <c r="B270" s="270"/>
      <c r="C270" s="270"/>
      <c r="D270" s="270"/>
      <c r="E270" s="270"/>
      <c r="F270" s="270"/>
      <c r="G270" s="270"/>
      <c r="H270" s="270"/>
      <c r="I270" s="270"/>
      <c r="J270" s="270"/>
      <c r="K270" s="270"/>
      <c r="L270" s="270"/>
      <c r="M270" s="270"/>
      <c r="N270" s="270"/>
      <c r="O270" s="270"/>
      <c r="P270" s="270"/>
      <c r="Q270" s="270"/>
      <c r="R270" s="270"/>
      <c r="S270" s="270"/>
      <c r="T270" s="270"/>
      <c r="U270" s="270"/>
      <c r="V270" s="270"/>
      <c r="W270" s="270"/>
      <c r="X270" s="270"/>
      <c r="Y270" s="270"/>
      <c r="Z270" s="270"/>
    </row>
    <row r="271" ht="15.75" customHeight="1">
      <c r="A271" s="270"/>
      <c r="B271" s="270"/>
      <c r="C271" s="270"/>
      <c r="D271" s="270"/>
      <c r="E271" s="270"/>
      <c r="F271" s="270"/>
      <c r="G271" s="270"/>
      <c r="H271" s="270"/>
      <c r="I271" s="270"/>
      <c r="J271" s="270"/>
      <c r="K271" s="270"/>
      <c r="L271" s="270"/>
      <c r="M271" s="270"/>
      <c r="N271" s="270"/>
      <c r="O271" s="270"/>
      <c r="P271" s="270"/>
      <c r="Q271" s="270"/>
      <c r="R271" s="270"/>
      <c r="S271" s="270"/>
      <c r="T271" s="270"/>
      <c r="U271" s="270"/>
      <c r="V271" s="270"/>
      <c r="W271" s="270"/>
      <c r="X271" s="270"/>
      <c r="Y271" s="270"/>
      <c r="Z271" s="270"/>
    </row>
    <row r="272" ht="15.75" customHeight="1">
      <c r="A272" s="270"/>
      <c r="B272" s="270"/>
      <c r="C272" s="270"/>
      <c r="D272" s="270"/>
      <c r="E272" s="270"/>
      <c r="F272" s="270"/>
      <c r="G272" s="270"/>
      <c r="H272" s="270"/>
      <c r="I272" s="270"/>
      <c r="J272" s="270"/>
      <c r="K272" s="270"/>
      <c r="L272" s="270"/>
      <c r="M272" s="270"/>
      <c r="N272" s="270"/>
      <c r="O272" s="270"/>
      <c r="P272" s="270"/>
      <c r="Q272" s="270"/>
      <c r="R272" s="270"/>
      <c r="S272" s="270"/>
      <c r="T272" s="270"/>
      <c r="U272" s="270"/>
      <c r="V272" s="270"/>
      <c r="W272" s="270"/>
      <c r="X272" s="270"/>
      <c r="Y272" s="270"/>
      <c r="Z272" s="270"/>
    </row>
    <row r="273" ht="15.75" customHeight="1">
      <c r="A273" s="270"/>
      <c r="B273" s="270"/>
      <c r="C273" s="270"/>
      <c r="D273" s="270"/>
      <c r="E273" s="270"/>
      <c r="F273" s="270"/>
      <c r="G273" s="270"/>
      <c r="H273" s="270"/>
      <c r="I273" s="270"/>
      <c r="J273" s="270"/>
      <c r="K273" s="270"/>
      <c r="L273" s="270"/>
      <c r="M273" s="270"/>
      <c r="N273" s="270"/>
      <c r="O273" s="270"/>
      <c r="P273" s="270"/>
      <c r="Q273" s="270"/>
      <c r="R273" s="270"/>
      <c r="S273" s="270"/>
      <c r="T273" s="270"/>
      <c r="U273" s="270"/>
      <c r="V273" s="270"/>
      <c r="W273" s="270"/>
      <c r="X273" s="270"/>
      <c r="Y273" s="270"/>
      <c r="Z273" s="270"/>
    </row>
    <row r="274" ht="15.75" customHeight="1">
      <c r="A274" s="270"/>
      <c r="B274" s="270"/>
      <c r="C274" s="270"/>
      <c r="D274" s="270"/>
      <c r="E274" s="270"/>
      <c r="F274" s="270"/>
      <c r="G274" s="270"/>
      <c r="H274" s="270"/>
      <c r="I274" s="270"/>
      <c r="J274" s="270"/>
      <c r="K274" s="270"/>
      <c r="L274" s="270"/>
      <c r="M274" s="270"/>
      <c r="N274" s="270"/>
      <c r="O274" s="270"/>
      <c r="P274" s="270"/>
      <c r="Q274" s="270"/>
      <c r="R274" s="270"/>
      <c r="S274" s="270"/>
      <c r="T274" s="270"/>
      <c r="U274" s="270"/>
      <c r="V274" s="270"/>
      <c r="W274" s="270"/>
      <c r="X274" s="270"/>
      <c r="Y274" s="270"/>
      <c r="Z274" s="270"/>
    </row>
    <row r="275" ht="15.75" customHeight="1">
      <c r="A275" s="270"/>
      <c r="B275" s="270"/>
      <c r="C275" s="270"/>
      <c r="D275" s="270"/>
      <c r="E275" s="270"/>
      <c r="F275" s="270"/>
      <c r="G275" s="270"/>
      <c r="H275" s="270"/>
      <c r="I275" s="270"/>
      <c r="J275" s="270"/>
      <c r="K275" s="270"/>
      <c r="L275" s="270"/>
      <c r="M275" s="270"/>
      <c r="N275" s="270"/>
      <c r="O275" s="270"/>
      <c r="P275" s="270"/>
      <c r="Q275" s="270"/>
      <c r="R275" s="270"/>
      <c r="S275" s="270"/>
      <c r="T275" s="270"/>
      <c r="U275" s="270"/>
      <c r="V275" s="270"/>
      <c r="W275" s="270"/>
      <c r="X275" s="270"/>
      <c r="Y275" s="270"/>
      <c r="Z275" s="270"/>
    </row>
    <row r="276" ht="15.75" customHeight="1">
      <c r="A276" s="270"/>
      <c r="B276" s="270"/>
      <c r="C276" s="270"/>
      <c r="D276" s="270"/>
      <c r="E276" s="270"/>
      <c r="F276" s="270"/>
      <c r="G276" s="270"/>
      <c r="H276" s="270"/>
      <c r="I276" s="270"/>
      <c r="J276" s="270"/>
      <c r="K276" s="270"/>
      <c r="L276" s="270"/>
      <c r="M276" s="270"/>
      <c r="N276" s="270"/>
      <c r="O276" s="270"/>
      <c r="P276" s="270"/>
      <c r="Q276" s="270"/>
      <c r="R276" s="270"/>
      <c r="S276" s="270"/>
      <c r="T276" s="270"/>
      <c r="U276" s="270"/>
      <c r="V276" s="270"/>
      <c r="W276" s="270"/>
      <c r="X276" s="270"/>
      <c r="Y276" s="270"/>
      <c r="Z276" s="270"/>
    </row>
    <row r="277" ht="15.75" customHeight="1">
      <c r="A277" s="270"/>
      <c r="B277" s="270"/>
      <c r="C277" s="270"/>
      <c r="D277" s="270"/>
      <c r="E277" s="270"/>
      <c r="F277" s="270"/>
      <c r="G277" s="270"/>
      <c r="H277" s="270"/>
      <c r="I277" s="270"/>
      <c r="J277" s="270"/>
      <c r="K277" s="270"/>
      <c r="L277" s="270"/>
      <c r="M277" s="270"/>
      <c r="N277" s="270"/>
      <c r="O277" s="270"/>
      <c r="P277" s="270"/>
      <c r="Q277" s="270"/>
      <c r="R277" s="270"/>
      <c r="S277" s="270"/>
      <c r="T277" s="270"/>
      <c r="U277" s="270"/>
      <c r="V277" s="270"/>
      <c r="W277" s="270"/>
      <c r="X277" s="270"/>
      <c r="Y277" s="270"/>
      <c r="Z277" s="270"/>
    </row>
    <row r="278" ht="15.75" customHeight="1">
      <c r="A278" s="270"/>
      <c r="B278" s="270"/>
      <c r="C278" s="270"/>
      <c r="D278" s="270"/>
      <c r="E278" s="270"/>
      <c r="F278" s="270"/>
      <c r="G278" s="270"/>
      <c r="H278" s="270"/>
      <c r="I278" s="270"/>
      <c r="J278" s="270"/>
      <c r="K278" s="270"/>
      <c r="L278" s="270"/>
      <c r="M278" s="270"/>
      <c r="N278" s="270"/>
      <c r="O278" s="270"/>
      <c r="P278" s="270"/>
      <c r="Q278" s="270"/>
      <c r="R278" s="270"/>
      <c r="S278" s="270"/>
      <c r="T278" s="270"/>
      <c r="U278" s="270"/>
      <c r="V278" s="270"/>
      <c r="W278" s="270"/>
      <c r="X278" s="270"/>
      <c r="Y278" s="270"/>
      <c r="Z278" s="270"/>
    </row>
    <row r="279" ht="15.75" customHeight="1">
      <c r="A279" s="270"/>
      <c r="B279" s="270"/>
      <c r="C279" s="270"/>
      <c r="D279" s="270"/>
      <c r="E279" s="270"/>
      <c r="F279" s="270"/>
      <c r="G279" s="270"/>
      <c r="H279" s="270"/>
      <c r="I279" s="270"/>
      <c r="J279" s="270"/>
      <c r="K279" s="270"/>
      <c r="L279" s="270"/>
      <c r="M279" s="270"/>
      <c r="N279" s="270"/>
      <c r="O279" s="270"/>
      <c r="P279" s="270"/>
      <c r="Q279" s="270"/>
      <c r="R279" s="270"/>
      <c r="S279" s="270"/>
      <c r="T279" s="270"/>
      <c r="U279" s="270"/>
      <c r="V279" s="270"/>
      <c r="W279" s="270"/>
      <c r="X279" s="270"/>
      <c r="Y279" s="270"/>
      <c r="Z279" s="270"/>
    </row>
    <row r="280" ht="15.75" customHeight="1">
      <c r="A280" s="270"/>
      <c r="B280" s="270"/>
      <c r="C280" s="270"/>
      <c r="D280" s="270"/>
      <c r="E280" s="270"/>
      <c r="F280" s="270"/>
      <c r="G280" s="270"/>
      <c r="H280" s="270"/>
      <c r="I280" s="270"/>
      <c r="J280" s="270"/>
      <c r="K280" s="270"/>
      <c r="L280" s="270"/>
      <c r="M280" s="270"/>
      <c r="N280" s="270"/>
      <c r="O280" s="270"/>
      <c r="P280" s="270"/>
      <c r="Q280" s="270"/>
      <c r="R280" s="270"/>
      <c r="S280" s="270"/>
      <c r="T280" s="270"/>
      <c r="U280" s="270"/>
      <c r="V280" s="270"/>
      <c r="W280" s="270"/>
      <c r="X280" s="270"/>
      <c r="Y280" s="270"/>
      <c r="Z280" s="270"/>
    </row>
    <row r="281" ht="15.75" customHeight="1">
      <c r="A281" s="270"/>
      <c r="B281" s="270"/>
      <c r="C281" s="270"/>
      <c r="D281" s="270"/>
      <c r="E281" s="270"/>
      <c r="F281" s="270"/>
      <c r="G281" s="270"/>
      <c r="H281" s="270"/>
      <c r="I281" s="270"/>
      <c r="J281" s="270"/>
      <c r="K281" s="270"/>
      <c r="L281" s="270"/>
      <c r="M281" s="270"/>
      <c r="N281" s="270"/>
      <c r="O281" s="270"/>
      <c r="P281" s="270"/>
      <c r="Q281" s="270"/>
      <c r="R281" s="270"/>
      <c r="S281" s="270"/>
      <c r="T281" s="270"/>
      <c r="U281" s="270"/>
      <c r="V281" s="270"/>
      <c r="W281" s="270"/>
      <c r="X281" s="270"/>
      <c r="Y281" s="270"/>
      <c r="Z281" s="270"/>
    </row>
    <row r="282" ht="15.75" customHeight="1">
      <c r="A282" s="270"/>
      <c r="B282" s="270"/>
      <c r="C282" s="270"/>
      <c r="D282" s="270"/>
      <c r="E282" s="270"/>
      <c r="F282" s="270"/>
      <c r="G282" s="270"/>
      <c r="H282" s="270"/>
      <c r="I282" s="270"/>
      <c r="J282" s="270"/>
      <c r="K282" s="270"/>
      <c r="L282" s="270"/>
      <c r="M282" s="270"/>
      <c r="N282" s="270"/>
      <c r="O282" s="270"/>
      <c r="P282" s="270"/>
      <c r="Q282" s="270"/>
      <c r="R282" s="270"/>
      <c r="S282" s="270"/>
      <c r="T282" s="270"/>
      <c r="U282" s="270"/>
      <c r="V282" s="270"/>
      <c r="W282" s="270"/>
      <c r="X282" s="270"/>
      <c r="Y282" s="270"/>
      <c r="Z282" s="270"/>
    </row>
    <row r="283" ht="15.75" customHeight="1">
      <c r="A283" s="270"/>
      <c r="B283" s="270"/>
      <c r="C283" s="270"/>
      <c r="D283" s="270"/>
      <c r="E283" s="270"/>
      <c r="F283" s="270"/>
      <c r="G283" s="270"/>
      <c r="H283" s="270"/>
      <c r="I283" s="270"/>
      <c r="J283" s="270"/>
      <c r="K283" s="270"/>
      <c r="L283" s="270"/>
      <c r="M283" s="270"/>
      <c r="N283" s="270"/>
      <c r="O283" s="270"/>
      <c r="P283" s="270"/>
      <c r="Q283" s="270"/>
      <c r="R283" s="270"/>
      <c r="S283" s="270"/>
      <c r="T283" s="270"/>
      <c r="U283" s="270"/>
      <c r="V283" s="270"/>
      <c r="W283" s="270"/>
      <c r="X283" s="270"/>
      <c r="Y283" s="270"/>
      <c r="Z283" s="270"/>
    </row>
    <row r="284" ht="15.75" customHeight="1">
      <c r="A284" s="270"/>
      <c r="B284" s="270"/>
      <c r="C284" s="270"/>
      <c r="D284" s="270"/>
      <c r="E284" s="270"/>
      <c r="F284" s="270"/>
      <c r="G284" s="270"/>
      <c r="H284" s="270"/>
      <c r="I284" s="270"/>
      <c r="J284" s="270"/>
      <c r="K284" s="270"/>
      <c r="L284" s="270"/>
      <c r="M284" s="270"/>
      <c r="N284" s="270"/>
      <c r="O284" s="270"/>
      <c r="P284" s="270"/>
      <c r="Q284" s="270"/>
      <c r="R284" s="270"/>
      <c r="S284" s="270"/>
      <c r="T284" s="270"/>
      <c r="U284" s="270"/>
      <c r="V284" s="270"/>
      <c r="W284" s="270"/>
      <c r="X284" s="270"/>
      <c r="Y284" s="270"/>
      <c r="Z284" s="270"/>
    </row>
    <row r="285" ht="15.75" customHeight="1">
      <c r="A285" s="270"/>
      <c r="B285" s="270"/>
      <c r="C285" s="270"/>
      <c r="D285" s="270"/>
      <c r="E285" s="270"/>
      <c r="F285" s="270"/>
      <c r="G285" s="270"/>
      <c r="H285" s="270"/>
      <c r="I285" s="270"/>
      <c r="J285" s="270"/>
      <c r="K285" s="270"/>
      <c r="L285" s="270"/>
      <c r="M285" s="270"/>
      <c r="N285" s="270"/>
      <c r="O285" s="270"/>
      <c r="P285" s="270"/>
      <c r="Q285" s="270"/>
      <c r="R285" s="270"/>
      <c r="S285" s="270"/>
      <c r="T285" s="270"/>
      <c r="U285" s="270"/>
      <c r="V285" s="270"/>
      <c r="W285" s="270"/>
      <c r="X285" s="270"/>
      <c r="Y285" s="270"/>
      <c r="Z285" s="270"/>
    </row>
    <row r="286" ht="15.75" customHeight="1">
      <c r="A286" s="270"/>
      <c r="B286" s="270"/>
      <c r="C286" s="270"/>
      <c r="D286" s="270"/>
      <c r="E286" s="270"/>
      <c r="F286" s="270"/>
      <c r="G286" s="270"/>
      <c r="H286" s="270"/>
      <c r="I286" s="270"/>
      <c r="J286" s="270"/>
      <c r="K286" s="270"/>
      <c r="L286" s="270"/>
      <c r="M286" s="270"/>
      <c r="N286" s="270"/>
      <c r="O286" s="270"/>
      <c r="P286" s="270"/>
      <c r="Q286" s="270"/>
      <c r="R286" s="270"/>
      <c r="S286" s="270"/>
      <c r="T286" s="270"/>
      <c r="U286" s="270"/>
      <c r="V286" s="270"/>
      <c r="W286" s="270"/>
      <c r="X286" s="270"/>
      <c r="Y286" s="270"/>
      <c r="Z286" s="270"/>
    </row>
    <row r="287" ht="15.75" customHeight="1">
      <c r="A287" s="270"/>
      <c r="B287" s="270"/>
      <c r="C287" s="270"/>
      <c r="D287" s="270"/>
      <c r="E287" s="270"/>
      <c r="F287" s="270"/>
      <c r="G287" s="270"/>
      <c r="H287" s="270"/>
      <c r="I287" s="270"/>
      <c r="J287" s="270"/>
      <c r="K287" s="270"/>
      <c r="L287" s="270"/>
      <c r="M287" s="270"/>
      <c r="N287" s="270"/>
      <c r="O287" s="270"/>
      <c r="P287" s="270"/>
      <c r="Q287" s="270"/>
      <c r="R287" s="270"/>
      <c r="S287" s="270"/>
      <c r="T287" s="270"/>
      <c r="U287" s="270"/>
      <c r="V287" s="270"/>
      <c r="W287" s="270"/>
      <c r="X287" s="270"/>
      <c r="Y287" s="270"/>
      <c r="Z287" s="270"/>
    </row>
    <row r="288" ht="15.75" customHeight="1">
      <c r="A288" s="270"/>
      <c r="B288" s="270"/>
      <c r="C288" s="270"/>
      <c r="D288" s="270"/>
      <c r="E288" s="270"/>
      <c r="F288" s="270"/>
      <c r="G288" s="270"/>
      <c r="H288" s="270"/>
      <c r="I288" s="270"/>
      <c r="J288" s="270"/>
      <c r="K288" s="270"/>
      <c r="L288" s="270"/>
      <c r="M288" s="270"/>
      <c r="N288" s="270"/>
      <c r="O288" s="270"/>
      <c r="P288" s="270"/>
      <c r="Q288" s="270"/>
      <c r="R288" s="270"/>
      <c r="S288" s="270"/>
      <c r="T288" s="270"/>
      <c r="U288" s="270"/>
      <c r="V288" s="270"/>
      <c r="W288" s="270"/>
      <c r="X288" s="270"/>
      <c r="Y288" s="270"/>
      <c r="Z288" s="270"/>
    </row>
    <row r="289" ht="15.75" customHeight="1">
      <c r="A289" s="270"/>
      <c r="B289" s="270"/>
      <c r="C289" s="270"/>
      <c r="D289" s="270"/>
      <c r="E289" s="270"/>
      <c r="F289" s="270"/>
      <c r="G289" s="270"/>
      <c r="H289" s="270"/>
      <c r="I289" s="270"/>
      <c r="J289" s="270"/>
      <c r="K289" s="270"/>
      <c r="L289" s="270"/>
      <c r="M289" s="270"/>
      <c r="N289" s="270"/>
      <c r="O289" s="270"/>
      <c r="P289" s="270"/>
      <c r="Q289" s="270"/>
      <c r="R289" s="270"/>
      <c r="S289" s="270"/>
      <c r="T289" s="270"/>
      <c r="U289" s="270"/>
      <c r="V289" s="270"/>
      <c r="W289" s="270"/>
      <c r="X289" s="270"/>
      <c r="Y289" s="270"/>
      <c r="Z289" s="270"/>
    </row>
    <row r="290" ht="15.75" customHeight="1">
      <c r="A290" s="270"/>
      <c r="B290" s="270"/>
      <c r="C290" s="270"/>
      <c r="D290" s="270"/>
      <c r="E290" s="270"/>
      <c r="F290" s="270"/>
      <c r="G290" s="270"/>
      <c r="H290" s="270"/>
      <c r="I290" s="270"/>
      <c r="J290" s="270"/>
      <c r="K290" s="270"/>
      <c r="L290" s="270"/>
      <c r="M290" s="270"/>
      <c r="N290" s="270"/>
      <c r="O290" s="270"/>
      <c r="P290" s="270"/>
      <c r="Q290" s="270"/>
      <c r="R290" s="270"/>
      <c r="S290" s="270"/>
      <c r="T290" s="270"/>
      <c r="U290" s="270"/>
      <c r="V290" s="270"/>
      <c r="W290" s="270"/>
      <c r="X290" s="270"/>
      <c r="Y290" s="270"/>
      <c r="Z290" s="270"/>
    </row>
    <row r="291" ht="15.75" customHeight="1">
      <c r="A291" s="270"/>
      <c r="B291" s="270"/>
      <c r="C291" s="270"/>
      <c r="D291" s="270"/>
      <c r="E291" s="270"/>
      <c r="F291" s="270"/>
      <c r="G291" s="270"/>
      <c r="H291" s="270"/>
      <c r="I291" s="270"/>
      <c r="J291" s="270"/>
      <c r="K291" s="270"/>
      <c r="L291" s="270"/>
      <c r="M291" s="270"/>
      <c r="N291" s="270"/>
      <c r="O291" s="270"/>
      <c r="P291" s="270"/>
      <c r="Q291" s="270"/>
      <c r="R291" s="270"/>
      <c r="S291" s="270"/>
      <c r="T291" s="270"/>
      <c r="U291" s="270"/>
      <c r="V291" s="270"/>
      <c r="W291" s="270"/>
      <c r="X291" s="270"/>
      <c r="Y291" s="270"/>
      <c r="Z291" s="270"/>
    </row>
    <row r="292" ht="15.75" customHeight="1">
      <c r="A292" s="270"/>
      <c r="B292" s="270"/>
      <c r="C292" s="270"/>
      <c r="D292" s="270"/>
      <c r="E292" s="270"/>
      <c r="F292" s="270"/>
      <c r="G292" s="270"/>
      <c r="H292" s="270"/>
      <c r="I292" s="270"/>
      <c r="J292" s="270"/>
      <c r="K292" s="270"/>
      <c r="L292" s="270"/>
      <c r="M292" s="270"/>
      <c r="N292" s="270"/>
      <c r="O292" s="270"/>
      <c r="P292" s="270"/>
      <c r="Q292" s="270"/>
      <c r="R292" s="270"/>
      <c r="S292" s="270"/>
      <c r="T292" s="270"/>
      <c r="U292" s="270"/>
      <c r="V292" s="270"/>
      <c r="W292" s="270"/>
      <c r="X292" s="270"/>
      <c r="Y292" s="270"/>
      <c r="Z292" s="270"/>
    </row>
    <row r="293" ht="15.75" customHeight="1">
      <c r="A293" s="270"/>
      <c r="B293" s="270"/>
      <c r="C293" s="270"/>
      <c r="D293" s="270"/>
      <c r="E293" s="270"/>
      <c r="F293" s="270"/>
      <c r="G293" s="270"/>
      <c r="H293" s="270"/>
      <c r="I293" s="270"/>
      <c r="J293" s="270"/>
      <c r="K293" s="270"/>
      <c r="L293" s="270"/>
      <c r="M293" s="270"/>
      <c r="N293" s="270"/>
      <c r="O293" s="270"/>
      <c r="P293" s="270"/>
      <c r="Q293" s="270"/>
      <c r="R293" s="270"/>
      <c r="S293" s="270"/>
      <c r="T293" s="270"/>
      <c r="U293" s="270"/>
      <c r="V293" s="270"/>
      <c r="W293" s="270"/>
      <c r="X293" s="270"/>
      <c r="Y293" s="270"/>
      <c r="Z293" s="270"/>
    </row>
    <row r="294" ht="15.75" customHeight="1">
      <c r="A294" s="270"/>
      <c r="B294" s="270"/>
      <c r="C294" s="270"/>
      <c r="D294" s="270"/>
      <c r="E294" s="270"/>
      <c r="F294" s="270"/>
      <c r="G294" s="270"/>
      <c r="H294" s="270"/>
      <c r="I294" s="270"/>
      <c r="J294" s="270"/>
      <c r="K294" s="270"/>
      <c r="L294" s="270"/>
      <c r="M294" s="270"/>
      <c r="N294" s="270"/>
      <c r="O294" s="270"/>
      <c r="P294" s="270"/>
      <c r="Q294" s="270"/>
      <c r="R294" s="270"/>
      <c r="S294" s="270"/>
      <c r="T294" s="270"/>
      <c r="U294" s="270"/>
      <c r="V294" s="270"/>
      <c r="W294" s="270"/>
      <c r="X294" s="270"/>
      <c r="Y294" s="270"/>
      <c r="Z294" s="270"/>
    </row>
    <row r="295" ht="15.75" customHeight="1">
      <c r="A295" s="270"/>
      <c r="B295" s="270"/>
      <c r="C295" s="270"/>
      <c r="D295" s="270"/>
      <c r="E295" s="270"/>
      <c r="F295" s="270"/>
      <c r="G295" s="270"/>
      <c r="H295" s="270"/>
      <c r="I295" s="270"/>
      <c r="J295" s="270"/>
      <c r="K295" s="270"/>
      <c r="L295" s="270"/>
      <c r="M295" s="270"/>
      <c r="N295" s="270"/>
      <c r="O295" s="270"/>
      <c r="P295" s="270"/>
      <c r="Q295" s="270"/>
      <c r="R295" s="270"/>
      <c r="S295" s="270"/>
      <c r="T295" s="270"/>
      <c r="U295" s="270"/>
      <c r="V295" s="270"/>
      <c r="W295" s="270"/>
      <c r="X295" s="270"/>
      <c r="Y295" s="270"/>
      <c r="Z295" s="270"/>
    </row>
    <row r="296" ht="15.75" customHeight="1">
      <c r="A296" s="270"/>
      <c r="B296" s="270"/>
      <c r="C296" s="270"/>
      <c r="D296" s="270"/>
      <c r="E296" s="270"/>
      <c r="F296" s="270"/>
      <c r="G296" s="270"/>
      <c r="H296" s="270"/>
      <c r="I296" s="270"/>
      <c r="J296" s="270"/>
      <c r="K296" s="270"/>
      <c r="L296" s="270"/>
      <c r="M296" s="270"/>
      <c r="N296" s="270"/>
      <c r="O296" s="270"/>
      <c r="P296" s="270"/>
      <c r="Q296" s="270"/>
      <c r="R296" s="270"/>
      <c r="S296" s="270"/>
      <c r="T296" s="270"/>
      <c r="U296" s="270"/>
      <c r="V296" s="270"/>
      <c r="W296" s="270"/>
      <c r="X296" s="270"/>
      <c r="Y296" s="270"/>
      <c r="Z296" s="270"/>
    </row>
    <row r="297" ht="15.75" customHeight="1">
      <c r="A297" s="270"/>
      <c r="B297" s="270"/>
      <c r="C297" s="270"/>
      <c r="D297" s="270"/>
      <c r="E297" s="270"/>
      <c r="F297" s="270"/>
      <c r="G297" s="270"/>
      <c r="H297" s="270"/>
      <c r="I297" s="270"/>
      <c r="J297" s="270"/>
      <c r="K297" s="270"/>
      <c r="L297" s="270"/>
      <c r="M297" s="270"/>
      <c r="N297" s="270"/>
      <c r="O297" s="270"/>
      <c r="P297" s="270"/>
      <c r="Q297" s="270"/>
      <c r="R297" s="270"/>
      <c r="S297" s="270"/>
      <c r="T297" s="270"/>
      <c r="U297" s="270"/>
      <c r="V297" s="270"/>
      <c r="W297" s="270"/>
      <c r="X297" s="270"/>
      <c r="Y297" s="270"/>
      <c r="Z297" s="270"/>
    </row>
    <row r="298" ht="15.75" customHeight="1">
      <c r="A298" s="270"/>
      <c r="B298" s="270"/>
      <c r="C298" s="270"/>
      <c r="D298" s="270"/>
      <c r="E298" s="270"/>
      <c r="F298" s="270"/>
      <c r="G298" s="270"/>
      <c r="H298" s="270"/>
      <c r="I298" s="270"/>
      <c r="J298" s="270"/>
      <c r="K298" s="270"/>
      <c r="L298" s="270"/>
      <c r="M298" s="270"/>
      <c r="N298" s="270"/>
      <c r="O298" s="270"/>
      <c r="P298" s="270"/>
      <c r="Q298" s="270"/>
      <c r="R298" s="270"/>
      <c r="S298" s="270"/>
      <c r="T298" s="270"/>
      <c r="U298" s="270"/>
      <c r="V298" s="270"/>
      <c r="W298" s="270"/>
      <c r="X298" s="270"/>
      <c r="Y298" s="270"/>
      <c r="Z298" s="270"/>
    </row>
    <row r="299" ht="15.75" customHeight="1">
      <c r="A299" s="270"/>
      <c r="B299" s="270"/>
      <c r="C299" s="270"/>
      <c r="D299" s="270"/>
      <c r="E299" s="270"/>
      <c r="F299" s="270"/>
      <c r="G299" s="270"/>
      <c r="H299" s="270"/>
      <c r="I299" s="270"/>
      <c r="J299" s="270"/>
      <c r="K299" s="270"/>
      <c r="L299" s="270"/>
      <c r="M299" s="270"/>
      <c r="N299" s="270"/>
      <c r="O299" s="270"/>
      <c r="P299" s="270"/>
      <c r="Q299" s="270"/>
      <c r="R299" s="270"/>
      <c r="S299" s="270"/>
      <c r="T299" s="270"/>
      <c r="U299" s="270"/>
      <c r="V299" s="270"/>
      <c r="W299" s="270"/>
      <c r="X299" s="270"/>
      <c r="Y299" s="270"/>
      <c r="Z299" s="270"/>
    </row>
    <row r="300" ht="15.75" customHeight="1">
      <c r="A300" s="270"/>
      <c r="B300" s="270"/>
      <c r="C300" s="270"/>
      <c r="D300" s="270"/>
      <c r="E300" s="270"/>
      <c r="F300" s="270"/>
      <c r="G300" s="270"/>
      <c r="H300" s="270"/>
      <c r="I300" s="270"/>
      <c r="J300" s="270"/>
      <c r="K300" s="270"/>
      <c r="L300" s="270"/>
      <c r="M300" s="270"/>
      <c r="N300" s="270"/>
      <c r="O300" s="270"/>
      <c r="P300" s="270"/>
      <c r="Q300" s="270"/>
      <c r="R300" s="270"/>
      <c r="S300" s="270"/>
      <c r="T300" s="270"/>
      <c r="U300" s="270"/>
      <c r="V300" s="270"/>
      <c r="W300" s="270"/>
      <c r="X300" s="270"/>
      <c r="Y300" s="270"/>
      <c r="Z300" s="270"/>
    </row>
    <row r="301" ht="15.75" customHeight="1">
      <c r="A301" s="270"/>
      <c r="B301" s="270"/>
      <c r="C301" s="270"/>
      <c r="D301" s="270"/>
      <c r="E301" s="270"/>
      <c r="F301" s="270"/>
      <c r="G301" s="270"/>
      <c r="H301" s="270"/>
      <c r="I301" s="270"/>
      <c r="J301" s="270"/>
      <c r="K301" s="270"/>
      <c r="L301" s="270"/>
      <c r="M301" s="270"/>
      <c r="N301" s="270"/>
      <c r="O301" s="270"/>
      <c r="P301" s="270"/>
      <c r="Q301" s="270"/>
      <c r="R301" s="270"/>
      <c r="S301" s="270"/>
      <c r="T301" s="270"/>
      <c r="U301" s="270"/>
      <c r="V301" s="270"/>
      <c r="W301" s="270"/>
      <c r="X301" s="270"/>
      <c r="Y301" s="270"/>
      <c r="Z301" s="270"/>
    </row>
    <row r="302" ht="15.75" customHeight="1">
      <c r="A302" s="270"/>
      <c r="B302" s="270"/>
      <c r="C302" s="270"/>
      <c r="D302" s="270"/>
      <c r="E302" s="270"/>
      <c r="F302" s="270"/>
      <c r="G302" s="270"/>
      <c r="H302" s="270"/>
      <c r="I302" s="270"/>
      <c r="J302" s="270"/>
      <c r="K302" s="270"/>
      <c r="L302" s="270"/>
      <c r="M302" s="270"/>
      <c r="N302" s="270"/>
      <c r="O302" s="270"/>
      <c r="P302" s="270"/>
      <c r="Q302" s="270"/>
      <c r="R302" s="270"/>
      <c r="S302" s="270"/>
      <c r="T302" s="270"/>
      <c r="U302" s="270"/>
      <c r="V302" s="270"/>
      <c r="W302" s="270"/>
      <c r="X302" s="270"/>
      <c r="Y302" s="270"/>
      <c r="Z302" s="270"/>
    </row>
    <row r="303" ht="15.75" customHeight="1">
      <c r="A303" s="270"/>
      <c r="B303" s="270"/>
      <c r="C303" s="270"/>
      <c r="D303" s="270"/>
      <c r="E303" s="270"/>
      <c r="F303" s="270"/>
      <c r="G303" s="270"/>
      <c r="H303" s="270"/>
      <c r="I303" s="270"/>
      <c r="J303" s="270"/>
      <c r="K303" s="270"/>
      <c r="L303" s="270"/>
      <c r="M303" s="270"/>
      <c r="N303" s="270"/>
      <c r="O303" s="270"/>
      <c r="P303" s="270"/>
      <c r="Q303" s="270"/>
      <c r="R303" s="270"/>
      <c r="S303" s="270"/>
      <c r="T303" s="270"/>
      <c r="U303" s="270"/>
      <c r="V303" s="270"/>
      <c r="W303" s="270"/>
      <c r="X303" s="270"/>
      <c r="Y303" s="270"/>
      <c r="Z303" s="270"/>
    </row>
    <row r="304" ht="15.75" customHeight="1">
      <c r="A304" s="270"/>
      <c r="B304" s="270"/>
      <c r="C304" s="270"/>
      <c r="D304" s="270"/>
      <c r="E304" s="270"/>
      <c r="F304" s="270"/>
      <c r="G304" s="270"/>
      <c r="H304" s="270"/>
      <c r="I304" s="270"/>
      <c r="J304" s="270"/>
      <c r="K304" s="270"/>
      <c r="L304" s="270"/>
      <c r="M304" s="270"/>
      <c r="N304" s="270"/>
      <c r="O304" s="270"/>
      <c r="P304" s="270"/>
      <c r="Q304" s="270"/>
      <c r="R304" s="270"/>
      <c r="S304" s="270"/>
      <c r="T304" s="270"/>
      <c r="U304" s="270"/>
      <c r="V304" s="270"/>
      <c r="W304" s="270"/>
      <c r="X304" s="270"/>
      <c r="Y304" s="270"/>
      <c r="Z304" s="270"/>
    </row>
    <row r="305" ht="15.75" customHeight="1">
      <c r="A305" s="270"/>
      <c r="B305" s="270"/>
      <c r="C305" s="270"/>
      <c r="D305" s="270"/>
      <c r="E305" s="270"/>
      <c r="F305" s="270"/>
      <c r="G305" s="270"/>
      <c r="H305" s="270"/>
      <c r="I305" s="270"/>
      <c r="J305" s="270"/>
      <c r="K305" s="270"/>
      <c r="L305" s="270"/>
      <c r="M305" s="270"/>
      <c r="N305" s="270"/>
      <c r="O305" s="270"/>
      <c r="P305" s="270"/>
      <c r="Q305" s="270"/>
      <c r="R305" s="270"/>
      <c r="S305" s="270"/>
      <c r="T305" s="270"/>
      <c r="U305" s="270"/>
      <c r="V305" s="270"/>
      <c r="W305" s="270"/>
      <c r="X305" s="270"/>
      <c r="Y305" s="270"/>
      <c r="Z305" s="270"/>
    </row>
    <row r="306" ht="15.75" customHeight="1">
      <c r="A306" s="270"/>
      <c r="B306" s="270"/>
      <c r="C306" s="270"/>
      <c r="D306" s="270"/>
      <c r="E306" s="270"/>
      <c r="F306" s="270"/>
      <c r="G306" s="270"/>
      <c r="H306" s="270"/>
      <c r="I306" s="270"/>
      <c r="J306" s="270"/>
      <c r="K306" s="270"/>
      <c r="L306" s="270"/>
      <c r="M306" s="270"/>
      <c r="N306" s="270"/>
      <c r="O306" s="270"/>
      <c r="P306" s="270"/>
      <c r="Q306" s="270"/>
      <c r="R306" s="270"/>
      <c r="S306" s="270"/>
      <c r="T306" s="270"/>
      <c r="U306" s="270"/>
      <c r="V306" s="270"/>
      <c r="W306" s="270"/>
      <c r="X306" s="270"/>
      <c r="Y306" s="270"/>
      <c r="Z306" s="270"/>
    </row>
    <row r="307" ht="15.75" customHeight="1">
      <c r="A307" s="270"/>
      <c r="B307" s="270"/>
      <c r="C307" s="270"/>
      <c r="D307" s="270"/>
      <c r="E307" s="270"/>
      <c r="F307" s="270"/>
      <c r="G307" s="270"/>
      <c r="H307" s="270"/>
      <c r="I307" s="270"/>
      <c r="J307" s="270"/>
      <c r="K307" s="270"/>
      <c r="L307" s="270"/>
      <c r="M307" s="270"/>
      <c r="N307" s="270"/>
      <c r="O307" s="270"/>
      <c r="P307" s="270"/>
      <c r="Q307" s="270"/>
      <c r="R307" s="270"/>
      <c r="S307" s="270"/>
      <c r="T307" s="270"/>
      <c r="U307" s="270"/>
      <c r="V307" s="270"/>
      <c r="W307" s="270"/>
      <c r="X307" s="270"/>
      <c r="Y307" s="270"/>
      <c r="Z307" s="270"/>
    </row>
    <row r="308" ht="15.75" customHeight="1">
      <c r="A308" s="270"/>
      <c r="B308" s="270"/>
      <c r="C308" s="270"/>
      <c r="D308" s="270"/>
      <c r="E308" s="270"/>
      <c r="F308" s="270"/>
      <c r="G308" s="270"/>
      <c r="H308" s="270"/>
      <c r="I308" s="270"/>
      <c r="J308" s="270"/>
      <c r="K308" s="270"/>
      <c r="L308" s="270"/>
      <c r="M308" s="270"/>
      <c r="N308" s="270"/>
      <c r="O308" s="270"/>
      <c r="P308" s="270"/>
      <c r="Q308" s="270"/>
      <c r="R308" s="270"/>
      <c r="S308" s="270"/>
      <c r="T308" s="270"/>
      <c r="U308" s="270"/>
      <c r="V308" s="270"/>
      <c r="W308" s="270"/>
      <c r="X308" s="270"/>
      <c r="Y308" s="270"/>
      <c r="Z308" s="270"/>
    </row>
    <row r="309" ht="15.75" customHeight="1">
      <c r="A309" s="270"/>
      <c r="B309" s="270"/>
      <c r="C309" s="270"/>
      <c r="D309" s="270"/>
      <c r="E309" s="270"/>
      <c r="F309" s="270"/>
      <c r="G309" s="270"/>
      <c r="H309" s="270"/>
      <c r="I309" s="270"/>
      <c r="J309" s="270"/>
      <c r="K309" s="270"/>
      <c r="L309" s="270"/>
      <c r="M309" s="270"/>
      <c r="N309" s="270"/>
      <c r="O309" s="270"/>
      <c r="P309" s="270"/>
      <c r="Q309" s="270"/>
      <c r="R309" s="270"/>
      <c r="S309" s="270"/>
      <c r="T309" s="270"/>
      <c r="U309" s="270"/>
      <c r="V309" s="270"/>
      <c r="W309" s="270"/>
      <c r="X309" s="270"/>
      <c r="Y309" s="270"/>
      <c r="Z309" s="270"/>
    </row>
    <row r="310" ht="15.75" customHeight="1">
      <c r="A310" s="270"/>
      <c r="B310" s="270"/>
      <c r="C310" s="270"/>
      <c r="D310" s="270"/>
      <c r="E310" s="270"/>
      <c r="F310" s="270"/>
      <c r="G310" s="270"/>
      <c r="H310" s="270"/>
      <c r="I310" s="270"/>
      <c r="J310" s="270"/>
      <c r="K310" s="270"/>
      <c r="L310" s="270"/>
      <c r="M310" s="270"/>
      <c r="N310" s="270"/>
      <c r="O310" s="270"/>
      <c r="P310" s="270"/>
      <c r="Q310" s="270"/>
      <c r="R310" s="270"/>
      <c r="S310" s="270"/>
      <c r="T310" s="270"/>
      <c r="U310" s="270"/>
      <c r="V310" s="270"/>
      <c r="W310" s="270"/>
      <c r="X310" s="270"/>
      <c r="Y310" s="270"/>
      <c r="Z310" s="270"/>
    </row>
    <row r="311" ht="15.75" customHeight="1">
      <c r="A311" s="270"/>
      <c r="B311" s="270"/>
      <c r="C311" s="270"/>
      <c r="D311" s="270"/>
      <c r="E311" s="270"/>
      <c r="F311" s="270"/>
      <c r="G311" s="270"/>
      <c r="H311" s="270"/>
      <c r="I311" s="270"/>
      <c r="J311" s="270"/>
      <c r="K311" s="270"/>
      <c r="L311" s="270"/>
      <c r="M311" s="270"/>
      <c r="N311" s="270"/>
      <c r="O311" s="270"/>
      <c r="P311" s="270"/>
      <c r="Q311" s="270"/>
      <c r="R311" s="270"/>
      <c r="S311" s="270"/>
      <c r="T311" s="270"/>
      <c r="U311" s="270"/>
      <c r="V311" s="270"/>
      <c r="W311" s="270"/>
      <c r="X311" s="270"/>
      <c r="Y311" s="270"/>
      <c r="Z311" s="270"/>
    </row>
    <row r="312" ht="15.75" customHeight="1">
      <c r="A312" s="270"/>
      <c r="B312" s="270"/>
      <c r="C312" s="270"/>
      <c r="D312" s="270"/>
      <c r="E312" s="270"/>
      <c r="F312" s="270"/>
      <c r="G312" s="270"/>
      <c r="H312" s="270"/>
      <c r="I312" s="270"/>
      <c r="J312" s="270"/>
      <c r="K312" s="270"/>
      <c r="L312" s="270"/>
      <c r="M312" s="270"/>
      <c r="N312" s="270"/>
      <c r="O312" s="270"/>
      <c r="P312" s="270"/>
      <c r="Q312" s="270"/>
      <c r="R312" s="270"/>
      <c r="S312" s="270"/>
      <c r="T312" s="270"/>
      <c r="U312" s="270"/>
      <c r="V312" s="270"/>
      <c r="W312" s="270"/>
      <c r="X312" s="270"/>
      <c r="Y312" s="270"/>
      <c r="Z312" s="270"/>
    </row>
    <row r="313" ht="15.75" customHeight="1">
      <c r="A313" s="270"/>
      <c r="B313" s="270"/>
      <c r="C313" s="270"/>
      <c r="D313" s="270"/>
      <c r="E313" s="270"/>
      <c r="F313" s="270"/>
      <c r="G313" s="270"/>
      <c r="H313" s="270"/>
      <c r="I313" s="270"/>
      <c r="J313" s="270"/>
      <c r="K313" s="270"/>
      <c r="L313" s="270"/>
      <c r="M313" s="270"/>
      <c r="N313" s="270"/>
      <c r="O313" s="270"/>
      <c r="P313" s="270"/>
      <c r="Q313" s="270"/>
      <c r="R313" s="270"/>
      <c r="S313" s="270"/>
      <c r="T313" s="270"/>
      <c r="U313" s="270"/>
      <c r="V313" s="270"/>
      <c r="W313" s="270"/>
      <c r="X313" s="270"/>
      <c r="Y313" s="270"/>
      <c r="Z313" s="270"/>
    </row>
    <row r="314" ht="15.75" customHeight="1">
      <c r="A314" s="270"/>
      <c r="B314" s="270"/>
      <c r="C314" s="270"/>
      <c r="D314" s="270"/>
      <c r="E314" s="270"/>
      <c r="F314" s="270"/>
      <c r="G314" s="270"/>
      <c r="H314" s="270"/>
      <c r="I314" s="270"/>
      <c r="J314" s="270"/>
      <c r="K314" s="270"/>
      <c r="L314" s="270"/>
      <c r="M314" s="270"/>
      <c r="N314" s="270"/>
      <c r="O314" s="270"/>
      <c r="P314" s="270"/>
      <c r="Q314" s="270"/>
      <c r="R314" s="270"/>
      <c r="S314" s="270"/>
      <c r="T314" s="270"/>
      <c r="U314" s="270"/>
      <c r="V314" s="270"/>
      <c r="W314" s="270"/>
      <c r="X314" s="270"/>
      <c r="Y314" s="270"/>
      <c r="Z314" s="270"/>
    </row>
    <row r="315" ht="15.75" customHeight="1">
      <c r="A315" s="270"/>
      <c r="B315" s="270"/>
      <c r="C315" s="270"/>
      <c r="D315" s="270"/>
      <c r="E315" s="270"/>
      <c r="F315" s="270"/>
      <c r="G315" s="270"/>
      <c r="H315" s="270"/>
      <c r="I315" s="270"/>
      <c r="J315" s="270"/>
      <c r="K315" s="270"/>
      <c r="L315" s="270"/>
      <c r="M315" s="270"/>
      <c r="N315" s="270"/>
      <c r="O315" s="270"/>
      <c r="P315" s="270"/>
      <c r="Q315" s="270"/>
      <c r="R315" s="270"/>
      <c r="S315" s="270"/>
      <c r="T315" s="270"/>
      <c r="U315" s="270"/>
      <c r="V315" s="270"/>
      <c r="W315" s="270"/>
      <c r="X315" s="270"/>
      <c r="Y315" s="270"/>
      <c r="Z315" s="270"/>
    </row>
    <row r="316" ht="15.75" customHeight="1">
      <c r="A316" s="270"/>
      <c r="B316" s="270"/>
      <c r="C316" s="270"/>
      <c r="D316" s="270"/>
      <c r="E316" s="270"/>
      <c r="F316" s="270"/>
      <c r="G316" s="270"/>
      <c r="H316" s="270"/>
      <c r="I316" s="270"/>
      <c r="J316" s="270"/>
      <c r="K316" s="270"/>
      <c r="L316" s="270"/>
      <c r="M316" s="270"/>
      <c r="N316" s="270"/>
      <c r="O316" s="270"/>
      <c r="P316" s="270"/>
      <c r="Q316" s="270"/>
      <c r="R316" s="270"/>
      <c r="S316" s="270"/>
      <c r="T316" s="270"/>
      <c r="U316" s="270"/>
      <c r="V316" s="270"/>
      <c r="W316" s="270"/>
      <c r="X316" s="270"/>
      <c r="Y316" s="270"/>
      <c r="Z316" s="270"/>
    </row>
    <row r="317" ht="15.75" customHeight="1">
      <c r="A317" s="270"/>
      <c r="B317" s="270"/>
      <c r="C317" s="270"/>
      <c r="D317" s="270"/>
      <c r="E317" s="270"/>
      <c r="F317" s="270"/>
      <c r="G317" s="270"/>
      <c r="H317" s="270"/>
      <c r="I317" s="270"/>
      <c r="J317" s="270"/>
      <c r="K317" s="270"/>
      <c r="L317" s="270"/>
      <c r="M317" s="270"/>
      <c r="N317" s="270"/>
      <c r="O317" s="270"/>
      <c r="P317" s="270"/>
      <c r="Q317" s="270"/>
      <c r="R317" s="270"/>
      <c r="S317" s="270"/>
      <c r="T317" s="270"/>
      <c r="U317" s="270"/>
      <c r="V317" s="270"/>
      <c r="W317" s="270"/>
      <c r="X317" s="270"/>
      <c r="Y317" s="270"/>
      <c r="Z317" s="270"/>
    </row>
    <row r="318" ht="15.75" customHeight="1">
      <c r="A318" s="270"/>
      <c r="B318" s="270"/>
      <c r="C318" s="270"/>
      <c r="D318" s="270"/>
      <c r="E318" s="270"/>
      <c r="F318" s="270"/>
      <c r="G318" s="270"/>
      <c r="H318" s="270"/>
      <c r="I318" s="270"/>
      <c r="J318" s="270"/>
      <c r="K318" s="270"/>
      <c r="L318" s="270"/>
      <c r="M318" s="270"/>
      <c r="N318" s="270"/>
      <c r="O318" s="270"/>
      <c r="P318" s="270"/>
      <c r="Q318" s="270"/>
      <c r="R318" s="270"/>
      <c r="S318" s="270"/>
      <c r="T318" s="270"/>
      <c r="U318" s="270"/>
      <c r="V318" s="270"/>
      <c r="W318" s="270"/>
      <c r="X318" s="270"/>
      <c r="Y318" s="270"/>
      <c r="Z318" s="270"/>
    </row>
    <row r="319" ht="15.75" customHeight="1">
      <c r="A319" s="270"/>
      <c r="B319" s="270"/>
      <c r="C319" s="270"/>
      <c r="D319" s="270"/>
      <c r="E319" s="270"/>
      <c r="F319" s="270"/>
      <c r="G319" s="270"/>
      <c r="H319" s="270"/>
      <c r="I319" s="270"/>
      <c r="J319" s="270"/>
      <c r="K319" s="270"/>
      <c r="L319" s="270"/>
      <c r="M319" s="270"/>
      <c r="N319" s="270"/>
      <c r="O319" s="270"/>
      <c r="P319" s="270"/>
      <c r="Q319" s="270"/>
      <c r="R319" s="270"/>
      <c r="S319" s="270"/>
      <c r="T319" s="270"/>
      <c r="U319" s="270"/>
      <c r="V319" s="270"/>
      <c r="W319" s="270"/>
      <c r="X319" s="270"/>
      <c r="Y319" s="270"/>
      <c r="Z319" s="270"/>
    </row>
    <row r="320" ht="15.75" customHeight="1">
      <c r="A320" s="270"/>
      <c r="B320" s="270"/>
      <c r="C320" s="270"/>
      <c r="D320" s="270"/>
      <c r="E320" s="270"/>
      <c r="F320" s="270"/>
      <c r="G320" s="270"/>
      <c r="H320" s="270"/>
      <c r="I320" s="270"/>
      <c r="J320" s="270"/>
      <c r="K320" s="270"/>
      <c r="L320" s="270"/>
      <c r="M320" s="270"/>
      <c r="N320" s="270"/>
      <c r="O320" s="270"/>
      <c r="P320" s="270"/>
      <c r="Q320" s="270"/>
      <c r="R320" s="270"/>
      <c r="S320" s="270"/>
      <c r="T320" s="270"/>
      <c r="U320" s="270"/>
      <c r="V320" s="270"/>
      <c r="W320" s="270"/>
      <c r="X320" s="270"/>
      <c r="Y320" s="270"/>
      <c r="Z320" s="270"/>
    </row>
    <row r="321" ht="15.75" customHeight="1">
      <c r="A321" s="270"/>
      <c r="B321" s="270"/>
      <c r="C321" s="270"/>
      <c r="D321" s="270"/>
      <c r="E321" s="270"/>
      <c r="F321" s="270"/>
      <c r="G321" s="270"/>
      <c r="H321" s="270"/>
      <c r="I321" s="270"/>
      <c r="J321" s="270"/>
      <c r="K321" s="270"/>
      <c r="L321" s="270"/>
      <c r="M321" s="270"/>
      <c r="N321" s="270"/>
      <c r="O321" s="270"/>
      <c r="P321" s="270"/>
      <c r="Q321" s="270"/>
      <c r="R321" s="270"/>
      <c r="S321" s="270"/>
      <c r="T321" s="270"/>
      <c r="U321" s="270"/>
      <c r="V321" s="270"/>
      <c r="W321" s="270"/>
      <c r="X321" s="270"/>
      <c r="Y321" s="270"/>
      <c r="Z321" s="270"/>
    </row>
    <row r="322" ht="15.75" customHeight="1">
      <c r="A322" s="270"/>
      <c r="B322" s="270"/>
      <c r="C322" s="270"/>
      <c r="D322" s="270"/>
      <c r="E322" s="270"/>
      <c r="F322" s="270"/>
      <c r="G322" s="270"/>
      <c r="H322" s="270"/>
      <c r="I322" s="270"/>
      <c r="J322" s="270"/>
      <c r="K322" s="270"/>
      <c r="L322" s="270"/>
      <c r="M322" s="270"/>
      <c r="N322" s="270"/>
      <c r="O322" s="270"/>
      <c r="P322" s="270"/>
      <c r="Q322" s="270"/>
      <c r="R322" s="270"/>
      <c r="S322" s="270"/>
      <c r="T322" s="270"/>
      <c r="U322" s="270"/>
      <c r="V322" s="270"/>
      <c r="W322" s="270"/>
      <c r="X322" s="270"/>
      <c r="Y322" s="270"/>
      <c r="Z322" s="270"/>
    </row>
    <row r="323" ht="15.75" customHeight="1">
      <c r="A323" s="270"/>
      <c r="B323" s="270"/>
      <c r="C323" s="270"/>
      <c r="D323" s="270"/>
      <c r="E323" s="270"/>
      <c r="F323" s="270"/>
      <c r="G323" s="270"/>
      <c r="H323" s="270"/>
      <c r="I323" s="270"/>
      <c r="J323" s="270"/>
      <c r="K323" s="270"/>
      <c r="L323" s="270"/>
      <c r="M323" s="270"/>
      <c r="N323" s="270"/>
      <c r="O323" s="270"/>
      <c r="P323" s="270"/>
      <c r="Q323" s="270"/>
      <c r="R323" s="270"/>
      <c r="S323" s="270"/>
      <c r="T323" s="270"/>
      <c r="U323" s="270"/>
      <c r="V323" s="270"/>
      <c r="W323" s="270"/>
      <c r="X323" s="270"/>
      <c r="Y323" s="270"/>
      <c r="Z323" s="270"/>
    </row>
    <row r="324" ht="15.75" customHeight="1">
      <c r="A324" s="270"/>
      <c r="B324" s="270"/>
      <c r="C324" s="270"/>
      <c r="D324" s="270"/>
      <c r="E324" s="270"/>
      <c r="F324" s="270"/>
      <c r="G324" s="270"/>
      <c r="H324" s="270"/>
      <c r="I324" s="270"/>
      <c r="J324" s="270"/>
      <c r="K324" s="270"/>
      <c r="L324" s="270"/>
      <c r="M324" s="270"/>
      <c r="N324" s="270"/>
      <c r="O324" s="270"/>
      <c r="P324" s="270"/>
      <c r="Q324" s="270"/>
      <c r="R324" s="270"/>
      <c r="S324" s="270"/>
      <c r="T324" s="270"/>
      <c r="U324" s="270"/>
      <c r="V324" s="270"/>
      <c r="W324" s="270"/>
      <c r="X324" s="270"/>
      <c r="Y324" s="270"/>
      <c r="Z324" s="270"/>
    </row>
    <row r="325" ht="15.75" customHeight="1">
      <c r="A325" s="270"/>
      <c r="B325" s="270"/>
      <c r="C325" s="270"/>
      <c r="D325" s="270"/>
      <c r="E325" s="270"/>
      <c r="F325" s="270"/>
      <c r="G325" s="270"/>
      <c r="H325" s="270"/>
      <c r="I325" s="270"/>
      <c r="J325" s="270"/>
      <c r="K325" s="270"/>
      <c r="L325" s="270"/>
      <c r="M325" s="270"/>
      <c r="N325" s="270"/>
      <c r="O325" s="270"/>
      <c r="P325" s="270"/>
      <c r="Q325" s="270"/>
      <c r="R325" s="270"/>
      <c r="S325" s="270"/>
      <c r="T325" s="270"/>
      <c r="U325" s="270"/>
      <c r="V325" s="270"/>
      <c r="W325" s="270"/>
      <c r="X325" s="270"/>
      <c r="Y325" s="270"/>
      <c r="Z325" s="270"/>
    </row>
    <row r="326" ht="15.75" customHeight="1">
      <c r="A326" s="270"/>
      <c r="B326" s="270"/>
      <c r="C326" s="270"/>
      <c r="D326" s="270"/>
      <c r="E326" s="270"/>
      <c r="F326" s="270"/>
      <c r="G326" s="270"/>
      <c r="H326" s="270"/>
      <c r="I326" s="270"/>
      <c r="J326" s="270"/>
      <c r="K326" s="270"/>
      <c r="L326" s="270"/>
      <c r="M326" s="270"/>
      <c r="N326" s="270"/>
      <c r="O326" s="270"/>
      <c r="P326" s="270"/>
      <c r="Q326" s="270"/>
      <c r="R326" s="270"/>
      <c r="S326" s="270"/>
      <c r="T326" s="270"/>
      <c r="U326" s="270"/>
      <c r="V326" s="270"/>
      <c r="W326" s="270"/>
      <c r="X326" s="270"/>
      <c r="Y326" s="270"/>
      <c r="Z326" s="270"/>
    </row>
    <row r="327" ht="15.75" customHeight="1">
      <c r="A327" s="270"/>
      <c r="B327" s="270"/>
      <c r="C327" s="270"/>
      <c r="D327" s="270"/>
      <c r="E327" s="270"/>
      <c r="F327" s="270"/>
      <c r="G327" s="270"/>
      <c r="H327" s="270"/>
      <c r="I327" s="270"/>
      <c r="J327" s="270"/>
      <c r="K327" s="270"/>
      <c r="L327" s="270"/>
      <c r="M327" s="270"/>
      <c r="N327" s="270"/>
      <c r="O327" s="270"/>
      <c r="P327" s="270"/>
      <c r="Q327" s="270"/>
      <c r="R327" s="270"/>
      <c r="S327" s="270"/>
      <c r="T327" s="270"/>
      <c r="U327" s="270"/>
      <c r="V327" s="270"/>
      <c r="W327" s="270"/>
      <c r="X327" s="270"/>
      <c r="Y327" s="270"/>
      <c r="Z327" s="270"/>
    </row>
    <row r="328" ht="15.75" customHeight="1">
      <c r="A328" s="270"/>
      <c r="B328" s="270"/>
      <c r="C328" s="270"/>
      <c r="D328" s="270"/>
      <c r="E328" s="270"/>
      <c r="F328" s="270"/>
      <c r="G328" s="270"/>
      <c r="H328" s="270"/>
      <c r="I328" s="270"/>
      <c r="J328" s="270"/>
      <c r="K328" s="270"/>
      <c r="L328" s="270"/>
      <c r="M328" s="270"/>
      <c r="N328" s="270"/>
      <c r="O328" s="270"/>
      <c r="P328" s="270"/>
      <c r="Q328" s="270"/>
      <c r="R328" s="270"/>
      <c r="S328" s="270"/>
      <c r="T328" s="270"/>
      <c r="U328" s="270"/>
      <c r="V328" s="270"/>
      <c r="W328" s="270"/>
      <c r="X328" s="270"/>
      <c r="Y328" s="270"/>
      <c r="Z328" s="270"/>
    </row>
    <row r="329" ht="15.75" customHeight="1">
      <c r="A329" s="270"/>
      <c r="B329" s="270"/>
      <c r="C329" s="270"/>
      <c r="D329" s="270"/>
      <c r="E329" s="270"/>
      <c r="F329" s="270"/>
      <c r="G329" s="270"/>
      <c r="H329" s="270"/>
      <c r="I329" s="270"/>
      <c r="J329" s="270"/>
      <c r="K329" s="270"/>
      <c r="L329" s="270"/>
      <c r="M329" s="270"/>
      <c r="N329" s="270"/>
      <c r="O329" s="270"/>
      <c r="P329" s="270"/>
      <c r="Q329" s="270"/>
      <c r="R329" s="270"/>
      <c r="S329" s="270"/>
      <c r="T329" s="270"/>
      <c r="U329" s="270"/>
      <c r="V329" s="270"/>
      <c r="W329" s="270"/>
      <c r="X329" s="270"/>
      <c r="Y329" s="270"/>
      <c r="Z329" s="270"/>
    </row>
    <row r="330" ht="15.75" customHeight="1">
      <c r="A330" s="270"/>
      <c r="B330" s="270"/>
      <c r="C330" s="270"/>
      <c r="D330" s="270"/>
      <c r="E330" s="270"/>
      <c r="F330" s="270"/>
      <c r="G330" s="270"/>
      <c r="H330" s="270"/>
      <c r="I330" s="270"/>
      <c r="J330" s="270"/>
      <c r="K330" s="270"/>
      <c r="L330" s="270"/>
      <c r="M330" s="270"/>
      <c r="N330" s="270"/>
      <c r="O330" s="270"/>
      <c r="P330" s="270"/>
      <c r="Q330" s="270"/>
      <c r="R330" s="270"/>
      <c r="S330" s="270"/>
      <c r="T330" s="270"/>
      <c r="U330" s="270"/>
      <c r="V330" s="270"/>
      <c r="W330" s="270"/>
      <c r="X330" s="270"/>
      <c r="Y330" s="270"/>
      <c r="Z330" s="270"/>
    </row>
    <row r="331" ht="15.75" customHeight="1">
      <c r="A331" s="270"/>
      <c r="B331" s="270"/>
      <c r="C331" s="270"/>
      <c r="D331" s="270"/>
      <c r="E331" s="270"/>
      <c r="F331" s="270"/>
      <c r="G331" s="270"/>
      <c r="H331" s="270"/>
      <c r="I331" s="270"/>
      <c r="J331" s="270"/>
      <c r="K331" s="270"/>
      <c r="L331" s="270"/>
      <c r="M331" s="270"/>
      <c r="N331" s="270"/>
      <c r="O331" s="270"/>
      <c r="P331" s="270"/>
      <c r="Q331" s="270"/>
      <c r="R331" s="270"/>
      <c r="S331" s="270"/>
      <c r="T331" s="270"/>
      <c r="U331" s="270"/>
      <c r="V331" s="270"/>
      <c r="W331" s="270"/>
      <c r="X331" s="270"/>
      <c r="Y331" s="270"/>
      <c r="Z331" s="270"/>
    </row>
    <row r="332" ht="15.75" customHeight="1">
      <c r="A332" s="270"/>
      <c r="B332" s="270"/>
      <c r="C332" s="270"/>
      <c r="D332" s="270"/>
      <c r="E332" s="270"/>
      <c r="F332" s="270"/>
      <c r="G332" s="270"/>
      <c r="H332" s="270"/>
      <c r="I332" s="270"/>
      <c r="J332" s="270"/>
      <c r="K332" s="270"/>
      <c r="L332" s="270"/>
      <c r="M332" s="270"/>
      <c r="N332" s="270"/>
      <c r="O332" s="270"/>
      <c r="P332" s="270"/>
      <c r="Q332" s="270"/>
      <c r="R332" s="270"/>
      <c r="S332" s="270"/>
      <c r="T332" s="270"/>
      <c r="U332" s="270"/>
      <c r="V332" s="270"/>
      <c r="W332" s="270"/>
      <c r="X332" s="270"/>
      <c r="Y332" s="270"/>
      <c r="Z332" s="270"/>
    </row>
    <row r="333" ht="15.75" customHeight="1">
      <c r="A333" s="270"/>
      <c r="B333" s="270"/>
      <c r="C333" s="270"/>
      <c r="D333" s="270"/>
      <c r="E333" s="270"/>
      <c r="F333" s="270"/>
      <c r="G333" s="270"/>
      <c r="H333" s="270"/>
      <c r="I333" s="270"/>
      <c r="J333" s="270"/>
      <c r="K333" s="270"/>
      <c r="L333" s="270"/>
      <c r="M333" s="270"/>
      <c r="N333" s="270"/>
      <c r="O333" s="270"/>
      <c r="P333" s="270"/>
      <c r="Q333" s="270"/>
      <c r="R333" s="270"/>
      <c r="S333" s="270"/>
      <c r="T333" s="270"/>
      <c r="U333" s="270"/>
      <c r="V333" s="270"/>
      <c r="W333" s="270"/>
      <c r="X333" s="270"/>
      <c r="Y333" s="270"/>
      <c r="Z333" s="270"/>
    </row>
    <row r="334" ht="15.75" customHeight="1">
      <c r="A334" s="270"/>
      <c r="B334" s="270"/>
      <c r="C334" s="270"/>
      <c r="D334" s="270"/>
      <c r="E334" s="270"/>
      <c r="F334" s="270"/>
      <c r="G334" s="270"/>
      <c r="H334" s="270"/>
      <c r="I334" s="270"/>
      <c r="J334" s="270"/>
      <c r="K334" s="270"/>
      <c r="L334" s="270"/>
      <c r="M334" s="270"/>
      <c r="N334" s="270"/>
      <c r="O334" s="270"/>
      <c r="P334" s="270"/>
      <c r="Q334" s="270"/>
      <c r="R334" s="270"/>
      <c r="S334" s="270"/>
      <c r="T334" s="270"/>
      <c r="U334" s="270"/>
      <c r="V334" s="270"/>
      <c r="W334" s="270"/>
      <c r="X334" s="270"/>
      <c r="Y334" s="270"/>
      <c r="Z334" s="270"/>
    </row>
    <row r="335" ht="15.75" customHeight="1">
      <c r="A335" s="270"/>
      <c r="B335" s="270"/>
      <c r="C335" s="270"/>
      <c r="D335" s="270"/>
      <c r="E335" s="270"/>
      <c r="F335" s="270"/>
      <c r="G335" s="270"/>
      <c r="H335" s="270"/>
      <c r="I335" s="270"/>
      <c r="J335" s="270"/>
      <c r="K335" s="270"/>
      <c r="L335" s="270"/>
      <c r="M335" s="270"/>
      <c r="N335" s="270"/>
      <c r="O335" s="270"/>
      <c r="P335" s="270"/>
      <c r="Q335" s="270"/>
      <c r="R335" s="270"/>
      <c r="S335" s="270"/>
      <c r="T335" s="270"/>
      <c r="U335" s="270"/>
      <c r="V335" s="270"/>
      <c r="W335" s="270"/>
      <c r="X335" s="270"/>
      <c r="Y335" s="270"/>
      <c r="Z335" s="270"/>
    </row>
    <row r="336" ht="15.75" customHeight="1">
      <c r="A336" s="270"/>
      <c r="B336" s="270"/>
      <c r="C336" s="270"/>
      <c r="D336" s="270"/>
      <c r="E336" s="270"/>
      <c r="F336" s="270"/>
      <c r="G336" s="270"/>
      <c r="H336" s="270"/>
      <c r="I336" s="270"/>
      <c r="J336" s="270"/>
      <c r="K336" s="270"/>
      <c r="L336" s="270"/>
      <c r="M336" s="270"/>
      <c r="N336" s="270"/>
      <c r="O336" s="270"/>
      <c r="P336" s="270"/>
      <c r="Q336" s="270"/>
      <c r="R336" s="270"/>
      <c r="S336" s="270"/>
      <c r="T336" s="270"/>
      <c r="U336" s="270"/>
      <c r="V336" s="270"/>
      <c r="W336" s="270"/>
      <c r="X336" s="270"/>
      <c r="Y336" s="270"/>
      <c r="Z336" s="270"/>
    </row>
    <row r="337" ht="15.75" customHeight="1">
      <c r="A337" s="270"/>
      <c r="B337" s="270"/>
      <c r="C337" s="270"/>
      <c r="D337" s="270"/>
      <c r="E337" s="270"/>
      <c r="F337" s="270"/>
      <c r="G337" s="270"/>
      <c r="H337" s="270"/>
      <c r="I337" s="270"/>
      <c r="J337" s="270"/>
      <c r="K337" s="270"/>
      <c r="L337" s="270"/>
      <c r="M337" s="270"/>
      <c r="N337" s="270"/>
      <c r="O337" s="270"/>
      <c r="P337" s="270"/>
      <c r="Q337" s="270"/>
      <c r="R337" s="270"/>
      <c r="S337" s="270"/>
      <c r="T337" s="270"/>
      <c r="U337" s="270"/>
      <c r="V337" s="270"/>
      <c r="W337" s="270"/>
      <c r="X337" s="270"/>
      <c r="Y337" s="270"/>
      <c r="Z337" s="270"/>
    </row>
    <row r="338" ht="15.75" customHeight="1">
      <c r="A338" s="270"/>
      <c r="B338" s="270"/>
      <c r="C338" s="270"/>
      <c r="D338" s="270"/>
      <c r="E338" s="270"/>
      <c r="F338" s="270"/>
      <c r="G338" s="270"/>
      <c r="H338" s="270"/>
      <c r="I338" s="270"/>
      <c r="J338" s="270"/>
      <c r="K338" s="270"/>
      <c r="L338" s="270"/>
      <c r="M338" s="270"/>
      <c r="N338" s="270"/>
      <c r="O338" s="270"/>
      <c r="P338" s="270"/>
      <c r="Q338" s="270"/>
      <c r="R338" s="270"/>
      <c r="S338" s="270"/>
      <c r="T338" s="270"/>
      <c r="U338" s="270"/>
      <c r="V338" s="270"/>
      <c r="W338" s="270"/>
      <c r="X338" s="270"/>
      <c r="Y338" s="270"/>
      <c r="Z338" s="270"/>
    </row>
    <row r="339" ht="15.75" customHeight="1">
      <c r="A339" s="270"/>
      <c r="B339" s="270"/>
      <c r="C339" s="270"/>
      <c r="D339" s="270"/>
      <c r="E339" s="270"/>
      <c r="F339" s="270"/>
      <c r="G339" s="270"/>
      <c r="H339" s="270"/>
      <c r="I339" s="270"/>
      <c r="J339" s="270"/>
      <c r="K339" s="270"/>
      <c r="L339" s="270"/>
      <c r="M339" s="270"/>
      <c r="N339" s="270"/>
      <c r="O339" s="270"/>
      <c r="P339" s="270"/>
      <c r="Q339" s="270"/>
      <c r="R339" s="270"/>
      <c r="S339" s="270"/>
      <c r="T339" s="270"/>
      <c r="U339" s="270"/>
      <c r="V339" s="270"/>
      <c r="W339" s="270"/>
      <c r="X339" s="270"/>
      <c r="Y339" s="270"/>
      <c r="Z339" s="270"/>
    </row>
    <row r="340" ht="15.75" customHeight="1">
      <c r="A340" s="270"/>
      <c r="B340" s="270"/>
      <c r="C340" s="270"/>
      <c r="D340" s="270"/>
      <c r="E340" s="270"/>
      <c r="F340" s="270"/>
      <c r="G340" s="270"/>
      <c r="H340" s="270"/>
      <c r="I340" s="270"/>
      <c r="J340" s="270"/>
      <c r="K340" s="270"/>
      <c r="L340" s="270"/>
      <c r="M340" s="270"/>
      <c r="N340" s="270"/>
      <c r="O340" s="270"/>
      <c r="P340" s="270"/>
      <c r="Q340" s="270"/>
      <c r="R340" s="270"/>
      <c r="S340" s="270"/>
      <c r="T340" s="270"/>
      <c r="U340" s="270"/>
      <c r="V340" s="270"/>
      <c r="W340" s="270"/>
      <c r="X340" s="270"/>
      <c r="Y340" s="270"/>
      <c r="Z340" s="270"/>
    </row>
    <row r="341" ht="15.75" customHeight="1">
      <c r="A341" s="270"/>
      <c r="B341" s="270"/>
      <c r="C341" s="270"/>
      <c r="D341" s="270"/>
      <c r="E341" s="270"/>
      <c r="F341" s="270"/>
      <c r="G341" s="270"/>
      <c r="H341" s="270"/>
      <c r="I341" s="270"/>
      <c r="J341" s="270"/>
      <c r="K341" s="270"/>
      <c r="L341" s="270"/>
      <c r="M341" s="270"/>
      <c r="N341" s="270"/>
      <c r="O341" s="270"/>
      <c r="P341" s="270"/>
      <c r="Q341" s="270"/>
      <c r="R341" s="270"/>
      <c r="S341" s="270"/>
      <c r="T341" s="270"/>
      <c r="U341" s="270"/>
      <c r="V341" s="270"/>
      <c r="W341" s="270"/>
      <c r="X341" s="270"/>
      <c r="Y341" s="270"/>
      <c r="Z341" s="270"/>
    </row>
    <row r="342" ht="15.75" customHeight="1">
      <c r="A342" s="270"/>
      <c r="B342" s="270"/>
      <c r="C342" s="270"/>
      <c r="D342" s="270"/>
      <c r="E342" s="270"/>
      <c r="F342" s="270"/>
      <c r="G342" s="270"/>
      <c r="H342" s="270"/>
      <c r="I342" s="270"/>
      <c r="J342" s="270"/>
      <c r="K342" s="270"/>
      <c r="L342" s="270"/>
      <c r="M342" s="270"/>
      <c r="N342" s="270"/>
      <c r="O342" s="270"/>
      <c r="P342" s="270"/>
      <c r="Q342" s="270"/>
      <c r="R342" s="270"/>
      <c r="S342" s="270"/>
      <c r="T342" s="270"/>
      <c r="U342" s="270"/>
      <c r="V342" s="270"/>
      <c r="W342" s="270"/>
      <c r="X342" s="270"/>
      <c r="Y342" s="270"/>
      <c r="Z342" s="270"/>
    </row>
    <row r="343" ht="15.75" customHeight="1">
      <c r="A343" s="270"/>
      <c r="B343" s="270"/>
      <c r="C343" s="270"/>
      <c r="D343" s="270"/>
      <c r="E343" s="270"/>
      <c r="F343" s="270"/>
      <c r="G343" s="270"/>
      <c r="H343" s="270"/>
      <c r="I343" s="270"/>
      <c r="J343" s="270"/>
      <c r="K343" s="270"/>
      <c r="L343" s="270"/>
      <c r="M343" s="270"/>
      <c r="N343" s="270"/>
      <c r="O343" s="270"/>
      <c r="P343" s="270"/>
      <c r="Q343" s="270"/>
      <c r="R343" s="270"/>
      <c r="S343" s="270"/>
      <c r="T343" s="270"/>
      <c r="U343" s="270"/>
      <c r="V343" s="270"/>
      <c r="W343" s="270"/>
      <c r="X343" s="270"/>
      <c r="Y343" s="270"/>
      <c r="Z343" s="270"/>
    </row>
    <row r="344" ht="15.75" customHeight="1">
      <c r="A344" s="270"/>
      <c r="B344" s="270"/>
      <c r="C344" s="270"/>
      <c r="D344" s="270"/>
      <c r="E344" s="270"/>
      <c r="F344" s="270"/>
      <c r="G344" s="270"/>
      <c r="H344" s="270"/>
      <c r="I344" s="270"/>
      <c r="J344" s="270"/>
      <c r="K344" s="270"/>
      <c r="L344" s="270"/>
      <c r="M344" s="270"/>
      <c r="N344" s="270"/>
      <c r="O344" s="270"/>
      <c r="P344" s="270"/>
      <c r="Q344" s="270"/>
      <c r="R344" s="270"/>
      <c r="S344" s="270"/>
      <c r="T344" s="270"/>
      <c r="U344" s="270"/>
      <c r="V344" s="270"/>
      <c r="W344" s="270"/>
      <c r="X344" s="270"/>
      <c r="Y344" s="270"/>
      <c r="Z344" s="270"/>
    </row>
    <row r="345" ht="15.75" customHeight="1">
      <c r="A345" s="270"/>
      <c r="B345" s="270"/>
      <c r="C345" s="270"/>
      <c r="D345" s="270"/>
      <c r="E345" s="270"/>
      <c r="F345" s="270"/>
      <c r="G345" s="270"/>
      <c r="H345" s="270"/>
      <c r="I345" s="270"/>
      <c r="J345" s="270"/>
      <c r="K345" s="270"/>
      <c r="L345" s="270"/>
      <c r="M345" s="270"/>
      <c r="N345" s="270"/>
      <c r="O345" s="270"/>
      <c r="P345" s="270"/>
      <c r="Q345" s="270"/>
      <c r="R345" s="270"/>
      <c r="S345" s="270"/>
      <c r="T345" s="270"/>
      <c r="U345" s="270"/>
      <c r="V345" s="270"/>
      <c r="W345" s="270"/>
      <c r="X345" s="270"/>
      <c r="Y345" s="270"/>
      <c r="Z345" s="270"/>
    </row>
    <row r="346" ht="15.75" customHeight="1">
      <c r="A346" s="270"/>
      <c r="B346" s="270"/>
      <c r="C346" s="270"/>
      <c r="D346" s="270"/>
      <c r="E346" s="270"/>
      <c r="F346" s="270"/>
      <c r="G346" s="270"/>
      <c r="H346" s="270"/>
      <c r="I346" s="270"/>
      <c r="J346" s="270"/>
      <c r="K346" s="270"/>
      <c r="L346" s="270"/>
      <c r="M346" s="270"/>
      <c r="N346" s="270"/>
      <c r="O346" s="270"/>
      <c r="P346" s="270"/>
      <c r="Q346" s="270"/>
      <c r="R346" s="270"/>
      <c r="S346" s="270"/>
      <c r="T346" s="270"/>
      <c r="U346" s="270"/>
      <c r="V346" s="270"/>
      <c r="W346" s="270"/>
      <c r="X346" s="270"/>
      <c r="Y346" s="270"/>
      <c r="Z346" s="270"/>
    </row>
    <row r="347" ht="15.75" customHeight="1">
      <c r="A347" s="270"/>
      <c r="B347" s="270"/>
      <c r="C347" s="270"/>
      <c r="D347" s="270"/>
      <c r="E347" s="270"/>
      <c r="F347" s="270"/>
      <c r="G347" s="270"/>
      <c r="H347" s="270"/>
      <c r="I347" s="270"/>
      <c r="J347" s="270"/>
      <c r="K347" s="270"/>
      <c r="L347" s="270"/>
      <c r="M347" s="270"/>
      <c r="N347" s="270"/>
      <c r="O347" s="270"/>
      <c r="P347" s="270"/>
      <c r="Q347" s="270"/>
      <c r="R347" s="270"/>
      <c r="S347" s="270"/>
      <c r="T347" s="270"/>
      <c r="U347" s="270"/>
      <c r="V347" s="270"/>
      <c r="W347" s="270"/>
      <c r="X347" s="270"/>
      <c r="Y347" s="270"/>
      <c r="Z347" s="270"/>
    </row>
    <row r="348" ht="15.75" customHeight="1">
      <c r="A348" s="270"/>
      <c r="B348" s="270"/>
      <c r="C348" s="270"/>
      <c r="D348" s="270"/>
      <c r="E348" s="270"/>
      <c r="F348" s="270"/>
      <c r="G348" s="270"/>
      <c r="H348" s="270"/>
      <c r="I348" s="270"/>
      <c r="J348" s="270"/>
      <c r="K348" s="270"/>
      <c r="L348" s="270"/>
      <c r="M348" s="270"/>
      <c r="N348" s="270"/>
      <c r="O348" s="270"/>
      <c r="P348" s="270"/>
      <c r="Q348" s="270"/>
      <c r="R348" s="270"/>
      <c r="S348" s="270"/>
      <c r="T348" s="270"/>
      <c r="U348" s="270"/>
      <c r="V348" s="270"/>
      <c r="W348" s="270"/>
      <c r="X348" s="270"/>
      <c r="Y348" s="270"/>
      <c r="Z348" s="270"/>
    </row>
    <row r="349" ht="15.75" customHeight="1">
      <c r="A349" s="270"/>
      <c r="B349" s="270"/>
      <c r="C349" s="270"/>
      <c r="D349" s="270"/>
      <c r="E349" s="270"/>
      <c r="F349" s="270"/>
      <c r="G349" s="270"/>
      <c r="H349" s="270"/>
      <c r="I349" s="270"/>
      <c r="J349" s="270"/>
      <c r="K349" s="270"/>
      <c r="L349" s="270"/>
      <c r="M349" s="270"/>
      <c r="N349" s="270"/>
      <c r="O349" s="270"/>
      <c r="P349" s="270"/>
      <c r="Q349" s="270"/>
      <c r="R349" s="270"/>
      <c r="S349" s="270"/>
      <c r="T349" s="270"/>
      <c r="U349" s="270"/>
      <c r="V349" s="270"/>
      <c r="W349" s="270"/>
      <c r="X349" s="270"/>
      <c r="Y349" s="270"/>
      <c r="Z349" s="270"/>
    </row>
    <row r="350" ht="15.75" customHeight="1">
      <c r="A350" s="270"/>
      <c r="B350" s="270"/>
      <c r="C350" s="270"/>
      <c r="D350" s="270"/>
      <c r="E350" s="270"/>
      <c r="F350" s="270"/>
      <c r="G350" s="270"/>
      <c r="H350" s="270"/>
      <c r="I350" s="270"/>
      <c r="J350" s="270"/>
      <c r="K350" s="270"/>
      <c r="L350" s="270"/>
      <c r="M350" s="270"/>
      <c r="N350" s="270"/>
      <c r="O350" s="270"/>
      <c r="P350" s="270"/>
      <c r="Q350" s="270"/>
      <c r="R350" s="270"/>
      <c r="S350" s="270"/>
      <c r="T350" s="270"/>
      <c r="U350" s="270"/>
      <c r="V350" s="270"/>
      <c r="W350" s="270"/>
      <c r="X350" s="270"/>
      <c r="Y350" s="270"/>
      <c r="Z350" s="270"/>
    </row>
    <row r="351" ht="15.75" customHeight="1">
      <c r="A351" s="270"/>
      <c r="B351" s="270"/>
      <c r="C351" s="270"/>
      <c r="D351" s="270"/>
      <c r="E351" s="270"/>
      <c r="F351" s="270"/>
      <c r="G351" s="270"/>
      <c r="H351" s="270"/>
      <c r="I351" s="270"/>
      <c r="J351" s="270"/>
      <c r="K351" s="270"/>
      <c r="L351" s="270"/>
      <c r="M351" s="270"/>
      <c r="N351" s="270"/>
      <c r="O351" s="270"/>
      <c r="P351" s="270"/>
      <c r="Q351" s="270"/>
      <c r="R351" s="270"/>
      <c r="S351" s="270"/>
      <c r="T351" s="270"/>
      <c r="U351" s="270"/>
      <c r="V351" s="270"/>
      <c r="W351" s="270"/>
      <c r="X351" s="270"/>
      <c r="Y351" s="270"/>
      <c r="Z351" s="270"/>
    </row>
    <row r="352" ht="15.75" customHeight="1">
      <c r="A352" s="270"/>
      <c r="B352" s="270"/>
      <c r="C352" s="270"/>
      <c r="D352" s="270"/>
      <c r="E352" s="270"/>
      <c r="F352" s="270"/>
      <c r="G352" s="270"/>
      <c r="H352" s="270"/>
      <c r="I352" s="270"/>
      <c r="J352" s="270"/>
      <c r="K352" s="270"/>
      <c r="L352" s="270"/>
      <c r="M352" s="270"/>
      <c r="N352" s="270"/>
      <c r="O352" s="270"/>
      <c r="P352" s="270"/>
      <c r="Q352" s="270"/>
      <c r="R352" s="270"/>
      <c r="S352" s="270"/>
      <c r="T352" s="270"/>
      <c r="U352" s="270"/>
      <c r="V352" s="270"/>
      <c r="W352" s="270"/>
      <c r="X352" s="270"/>
      <c r="Y352" s="270"/>
      <c r="Z352" s="270"/>
    </row>
    <row r="353" ht="15.75" customHeight="1">
      <c r="A353" s="270"/>
      <c r="B353" s="270"/>
      <c r="C353" s="270"/>
      <c r="D353" s="270"/>
      <c r="E353" s="270"/>
      <c r="F353" s="270"/>
      <c r="G353" s="270"/>
      <c r="H353" s="270"/>
      <c r="I353" s="270"/>
      <c r="J353" s="270"/>
      <c r="K353" s="270"/>
      <c r="L353" s="270"/>
      <c r="M353" s="270"/>
      <c r="N353" s="270"/>
      <c r="O353" s="270"/>
      <c r="P353" s="270"/>
      <c r="Q353" s="270"/>
      <c r="R353" s="270"/>
      <c r="S353" s="270"/>
      <c r="T353" s="270"/>
      <c r="U353" s="270"/>
      <c r="V353" s="270"/>
      <c r="W353" s="270"/>
      <c r="X353" s="270"/>
      <c r="Y353" s="270"/>
      <c r="Z353" s="270"/>
    </row>
    <row r="354" ht="15.75" customHeight="1">
      <c r="A354" s="270"/>
      <c r="B354" s="270"/>
      <c r="C354" s="270"/>
      <c r="D354" s="270"/>
      <c r="E354" s="270"/>
      <c r="F354" s="270"/>
      <c r="G354" s="270"/>
      <c r="H354" s="270"/>
      <c r="I354" s="270"/>
      <c r="J354" s="270"/>
      <c r="K354" s="270"/>
      <c r="L354" s="270"/>
      <c r="M354" s="270"/>
      <c r="N354" s="270"/>
      <c r="O354" s="270"/>
      <c r="P354" s="270"/>
      <c r="Q354" s="270"/>
      <c r="R354" s="270"/>
      <c r="S354" s="270"/>
      <c r="T354" s="270"/>
      <c r="U354" s="270"/>
      <c r="V354" s="270"/>
      <c r="W354" s="270"/>
      <c r="X354" s="270"/>
      <c r="Y354" s="270"/>
      <c r="Z354" s="270"/>
    </row>
    <row r="355" ht="15.75" customHeight="1">
      <c r="A355" s="270"/>
      <c r="B355" s="270"/>
      <c r="C355" s="270"/>
      <c r="D355" s="270"/>
      <c r="E355" s="270"/>
      <c r="F355" s="270"/>
      <c r="G355" s="270"/>
      <c r="H355" s="270"/>
      <c r="I355" s="270"/>
      <c r="J355" s="270"/>
      <c r="K355" s="270"/>
      <c r="L355" s="270"/>
      <c r="M355" s="270"/>
      <c r="N355" s="270"/>
      <c r="O355" s="270"/>
      <c r="P355" s="270"/>
      <c r="Q355" s="270"/>
      <c r="R355" s="270"/>
      <c r="S355" s="270"/>
      <c r="T355" s="270"/>
      <c r="U355" s="270"/>
      <c r="V355" s="270"/>
      <c r="W355" s="270"/>
      <c r="X355" s="270"/>
      <c r="Y355" s="270"/>
      <c r="Z355" s="270"/>
    </row>
    <row r="356" ht="15.75" customHeight="1">
      <c r="A356" s="270"/>
      <c r="B356" s="270"/>
      <c r="C356" s="270"/>
      <c r="D356" s="270"/>
      <c r="E356" s="270"/>
      <c r="F356" s="270"/>
      <c r="G356" s="270"/>
      <c r="H356" s="270"/>
      <c r="I356" s="270"/>
      <c r="J356" s="270"/>
      <c r="K356" s="270"/>
      <c r="L356" s="270"/>
      <c r="M356" s="270"/>
      <c r="N356" s="270"/>
      <c r="O356" s="270"/>
      <c r="P356" s="270"/>
      <c r="Q356" s="270"/>
      <c r="R356" s="270"/>
      <c r="S356" s="270"/>
      <c r="T356" s="270"/>
      <c r="U356" s="270"/>
      <c r="V356" s="270"/>
      <c r="W356" s="270"/>
      <c r="X356" s="270"/>
      <c r="Y356" s="270"/>
      <c r="Z356" s="270"/>
    </row>
    <row r="357" ht="15.75" customHeight="1">
      <c r="A357" s="270"/>
      <c r="B357" s="270"/>
      <c r="C357" s="270"/>
      <c r="D357" s="270"/>
      <c r="E357" s="270"/>
      <c r="F357" s="270"/>
      <c r="G357" s="270"/>
      <c r="H357" s="270"/>
      <c r="I357" s="270"/>
      <c r="J357" s="270"/>
      <c r="K357" s="270"/>
      <c r="L357" s="270"/>
      <c r="M357" s="270"/>
      <c r="N357" s="270"/>
      <c r="O357" s="270"/>
      <c r="P357" s="270"/>
      <c r="Q357" s="270"/>
      <c r="R357" s="270"/>
      <c r="S357" s="270"/>
      <c r="T357" s="270"/>
      <c r="U357" s="270"/>
      <c r="V357" s="270"/>
      <c r="W357" s="270"/>
      <c r="X357" s="270"/>
      <c r="Y357" s="270"/>
      <c r="Z357" s="270"/>
    </row>
    <row r="358" ht="15.75" customHeight="1">
      <c r="A358" s="270"/>
      <c r="B358" s="270"/>
      <c r="C358" s="270"/>
      <c r="D358" s="270"/>
      <c r="E358" s="270"/>
      <c r="F358" s="270"/>
      <c r="G358" s="270"/>
      <c r="H358" s="270"/>
      <c r="I358" s="270"/>
      <c r="J358" s="270"/>
      <c r="K358" s="270"/>
      <c r="L358" s="270"/>
      <c r="M358" s="270"/>
      <c r="N358" s="270"/>
      <c r="O358" s="270"/>
      <c r="P358" s="270"/>
      <c r="Q358" s="270"/>
      <c r="R358" s="270"/>
      <c r="S358" s="270"/>
      <c r="T358" s="270"/>
      <c r="U358" s="270"/>
      <c r="V358" s="270"/>
      <c r="W358" s="270"/>
      <c r="X358" s="270"/>
      <c r="Y358" s="270"/>
      <c r="Z358" s="270"/>
    </row>
    <row r="359" ht="15.75" customHeight="1">
      <c r="A359" s="270"/>
      <c r="B359" s="270"/>
      <c r="C359" s="270"/>
      <c r="D359" s="270"/>
      <c r="E359" s="270"/>
      <c r="F359" s="270"/>
      <c r="G359" s="270"/>
      <c r="H359" s="270"/>
      <c r="I359" s="270"/>
      <c r="J359" s="270"/>
      <c r="K359" s="270"/>
      <c r="L359" s="270"/>
      <c r="M359" s="270"/>
      <c r="N359" s="270"/>
      <c r="O359" s="270"/>
      <c r="P359" s="270"/>
      <c r="Q359" s="270"/>
      <c r="R359" s="270"/>
      <c r="S359" s="270"/>
      <c r="T359" s="270"/>
      <c r="U359" s="270"/>
      <c r="V359" s="270"/>
      <c r="W359" s="270"/>
      <c r="X359" s="270"/>
      <c r="Y359" s="270"/>
      <c r="Z359" s="270"/>
    </row>
    <row r="360" ht="15.75" customHeight="1">
      <c r="A360" s="270"/>
      <c r="B360" s="270"/>
      <c r="C360" s="270"/>
      <c r="D360" s="270"/>
      <c r="E360" s="270"/>
      <c r="F360" s="270"/>
      <c r="G360" s="270"/>
      <c r="H360" s="270"/>
      <c r="I360" s="270"/>
      <c r="J360" s="270"/>
      <c r="K360" s="270"/>
      <c r="L360" s="270"/>
      <c r="M360" s="270"/>
      <c r="N360" s="270"/>
      <c r="O360" s="270"/>
      <c r="P360" s="270"/>
      <c r="Q360" s="270"/>
      <c r="R360" s="270"/>
      <c r="S360" s="270"/>
      <c r="T360" s="270"/>
      <c r="U360" s="270"/>
      <c r="V360" s="270"/>
      <c r="W360" s="270"/>
      <c r="X360" s="270"/>
      <c r="Y360" s="270"/>
      <c r="Z360" s="270"/>
    </row>
    <row r="361" ht="15.75" customHeight="1">
      <c r="A361" s="270"/>
      <c r="B361" s="270"/>
      <c r="C361" s="270"/>
      <c r="D361" s="270"/>
      <c r="E361" s="270"/>
      <c r="F361" s="270"/>
      <c r="G361" s="270"/>
      <c r="H361" s="270"/>
      <c r="I361" s="270"/>
      <c r="J361" s="270"/>
      <c r="K361" s="270"/>
      <c r="L361" s="270"/>
      <c r="M361" s="270"/>
      <c r="N361" s="270"/>
      <c r="O361" s="270"/>
      <c r="P361" s="270"/>
      <c r="Q361" s="270"/>
      <c r="R361" s="270"/>
      <c r="S361" s="270"/>
      <c r="T361" s="270"/>
      <c r="U361" s="270"/>
      <c r="V361" s="270"/>
      <c r="W361" s="270"/>
      <c r="X361" s="270"/>
      <c r="Y361" s="270"/>
      <c r="Z361" s="270"/>
    </row>
    <row r="362" ht="15.75" customHeight="1">
      <c r="A362" s="270"/>
      <c r="B362" s="270"/>
      <c r="C362" s="270"/>
      <c r="D362" s="270"/>
      <c r="E362" s="270"/>
      <c r="F362" s="270"/>
      <c r="G362" s="270"/>
      <c r="H362" s="270"/>
      <c r="I362" s="270"/>
      <c r="J362" s="270"/>
      <c r="K362" s="270"/>
      <c r="L362" s="270"/>
      <c r="M362" s="270"/>
      <c r="N362" s="270"/>
      <c r="O362" s="270"/>
      <c r="P362" s="270"/>
      <c r="Q362" s="270"/>
      <c r="R362" s="270"/>
      <c r="S362" s="270"/>
      <c r="T362" s="270"/>
      <c r="U362" s="270"/>
      <c r="V362" s="270"/>
      <c r="W362" s="270"/>
      <c r="X362" s="270"/>
      <c r="Y362" s="270"/>
      <c r="Z362" s="270"/>
    </row>
    <row r="363" ht="15.75" customHeight="1">
      <c r="A363" s="270"/>
      <c r="B363" s="270"/>
      <c r="C363" s="270"/>
      <c r="D363" s="270"/>
      <c r="E363" s="270"/>
      <c r="F363" s="270"/>
      <c r="G363" s="270"/>
      <c r="H363" s="270"/>
      <c r="I363" s="270"/>
      <c r="J363" s="270"/>
      <c r="K363" s="270"/>
      <c r="L363" s="270"/>
      <c r="M363" s="270"/>
      <c r="N363" s="270"/>
      <c r="O363" s="270"/>
      <c r="P363" s="270"/>
      <c r="Q363" s="270"/>
      <c r="R363" s="270"/>
      <c r="S363" s="270"/>
      <c r="T363" s="270"/>
      <c r="U363" s="270"/>
      <c r="V363" s="270"/>
      <c r="W363" s="270"/>
      <c r="X363" s="270"/>
      <c r="Y363" s="270"/>
      <c r="Z363" s="270"/>
    </row>
    <row r="364" ht="15.75" customHeight="1">
      <c r="A364" s="270"/>
      <c r="B364" s="270"/>
      <c r="C364" s="270"/>
      <c r="D364" s="270"/>
      <c r="E364" s="270"/>
      <c r="F364" s="270"/>
      <c r="G364" s="270"/>
      <c r="H364" s="270"/>
      <c r="I364" s="270"/>
      <c r="J364" s="270"/>
      <c r="K364" s="270"/>
      <c r="L364" s="270"/>
      <c r="M364" s="270"/>
      <c r="N364" s="270"/>
      <c r="O364" s="270"/>
      <c r="P364" s="270"/>
      <c r="Q364" s="270"/>
      <c r="R364" s="270"/>
      <c r="S364" s="270"/>
      <c r="T364" s="270"/>
      <c r="U364" s="270"/>
      <c r="V364" s="270"/>
      <c r="W364" s="270"/>
      <c r="X364" s="270"/>
      <c r="Y364" s="270"/>
      <c r="Z364" s="270"/>
    </row>
    <row r="365" ht="15.75" customHeight="1">
      <c r="A365" s="270"/>
      <c r="B365" s="270"/>
      <c r="C365" s="270"/>
      <c r="D365" s="270"/>
      <c r="E365" s="270"/>
      <c r="F365" s="270"/>
      <c r="G365" s="270"/>
      <c r="H365" s="270"/>
      <c r="I365" s="270"/>
      <c r="J365" s="270"/>
      <c r="K365" s="270"/>
      <c r="L365" s="270"/>
      <c r="M365" s="270"/>
      <c r="N365" s="270"/>
      <c r="O365" s="270"/>
      <c r="P365" s="270"/>
      <c r="Q365" s="270"/>
      <c r="R365" s="270"/>
      <c r="S365" s="270"/>
      <c r="T365" s="270"/>
      <c r="U365" s="270"/>
      <c r="V365" s="270"/>
      <c r="W365" s="270"/>
      <c r="X365" s="270"/>
      <c r="Y365" s="270"/>
      <c r="Z365" s="270"/>
    </row>
    <row r="366" ht="15.75" customHeight="1">
      <c r="A366" s="270"/>
      <c r="B366" s="270"/>
      <c r="C366" s="270"/>
      <c r="D366" s="270"/>
      <c r="E366" s="270"/>
      <c r="F366" s="270"/>
      <c r="G366" s="270"/>
      <c r="H366" s="270"/>
      <c r="I366" s="270"/>
      <c r="J366" s="270"/>
      <c r="K366" s="270"/>
      <c r="L366" s="270"/>
      <c r="M366" s="270"/>
      <c r="N366" s="270"/>
      <c r="O366" s="270"/>
      <c r="P366" s="270"/>
      <c r="Q366" s="270"/>
      <c r="R366" s="270"/>
      <c r="S366" s="270"/>
      <c r="T366" s="270"/>
      <c r="U366" s="270"/>
      <c r="V366" s="270"/>
      <c r="W366" s="270"/>
      <c r="X366" s="270"/>
      <c r="Y366" s="270"/>
      <c r="Z366" s="270"/>
    </row>
    <row r="367" ht="15.75" customHeight="1">
      <c r="A367" s="270"/>
      <c r="B367" s="270"/>
      <c r="C367" s="270"/>
      <c r="D367" s="270"/>
      <c r="E367" s="270"/>
      <c r="F367" s="270"/>
      <c r="G367" s="270"/>
      <c r="H367" s="270"/>
      <c r="I367" s="270"/>
      <c r="J367" s="270"/>
      <c r="K367" s="270"/>
      <c r="L367" s="270"/>
      <c r="M367" s="270"/>
      <c r="N367" s="270"/>
      <c r="O367" s="270"/>
      <c r="P367" s="270"/>
      <c r="Q367" s="270"/>
      <c r="R367" s="270"/>
      <c r="S367" s="270"/>
      <c r="T367" s="270"/>
      <c r="U367" s="270"/>
      <c r="V367" s="270"/>
      <c r="W367" s="270"/>
      <c r="X367" s="270"/>
      <c r="Y367" s="270"/>
      <c r="Z367" s="270"/>
    </row>
    <row r="368" ht="15.75" customHeight="1">
      <c r="A368" s="270"/>
      <c r="B368" s="270"/>
      <c r="C368" s="270"/>
      <c r="D368" s="270"/>
      <c r="E368" s="270"/>
      <c r="F368" s="270"/>
      <c r="G368" s="270"/>
      <c r="H368" s="270"/>
      <c r="I368" s="270"/>
      <c r="J368" s="270"/>
      <c r="K368" s="270"/>
      <c r="L368" s="270"/>
      <c r="M368" s="270"/>
      <c r="N368" s="270"/>
      <c r="O368" s="270"/>
      <c r="P368" s="270"/>
      <c r="Q368" s="270"/>
      <c r="R368" s="270"/>
      <c r="S368" s="270"/>
      <c r="T368" s="270"/>
      <c r="U368" s="270"/>
      <c r="V368" s="270"/>
      <c r="W368" s="270"/>
      <c r="X368" s="270"/>
      <c r="Y368" s="270"/>
      <c r="Z368" s="270"/>
    </row>
    <row r="369" ht="15.75" customHeight="1">
      <c r="A369" s="270"/>
      <c r="B369" s="270"/>
      <c r="C369" s="270"/>
      <c r="D369" s="270"/>
      <c r="E369" s="270"/>
      <c r="F369" s="270"/>
      <c r="G369" s="270"/>
      <c r="H369" s="270"/>
      <c r="I369" s="270"/>
      <c r="J369" s="270"/>
      <c r="K369" s="270"/>
      <c r="L369" s="270"/>
      <c r="M369" s="270"/>
      <c r="N369" s="270"/>
      <c r="O369" s="270"/>
      <c r="P369" s="270"/>
      <c r="Q369" s="270"/>
      <c r="R369" s="270"/>
      <c r="S369" s="270"/>
      <c r="T369" s="270"/>
      <c r="U369" s="270"/>
      <c r="V369" s="270"/>
      <c r="W369" s="270"/>
      <c r="X369" s="270"/>
      <c r="Y369" s="270"/>
      <c r="Z369" s="270"/>
    </row>
    <row r="370" ht="15.75" customHeight="1">
      <c r="A370" s="270"/>
      <c r="B370" s="270"/>
      <c r="C370" s="270"/>
      <c r="D370" s="270"/>
      <c r="E370" s="270"/>
      <c r="F370" s="270"/>
      <c r="G370" s="270"/>
      <c r="H370" s="270"/>
      <c r="I370" s="270"/>
      <c r="J370" s="270"/>
      <c r="K370" s="270"/>
      <c r="L370" s="270"/>
      <c r="M370" s="270"/>
      <c r="N370" s="270"/>
      <c r="O370" s="270"/>
      <c r="P370" s="270"/>
      <c r="Q370" s="270"/>
      <c r="R370" s="270"/>
      <c r="S370" s="270"/>
      <c r="T370" s="270"/>
      <c r="U370" s="270"/>
      <c r="V370" s="270"/>
      <c r="W370" s="270"/>
      <c r="X370" s="270"/>
      <c r="Y370" s="270"/>
      <c r="Z370" s="270"/>
    </row>
    <row r="371" ht="15.75" customHeight="1">
      <c r="A371" s="270"/>
      <c r="B371" s="270"/>
      <c r="C371" s="270"/>
      <c r="D371" s="270"/>
      <c r="E371" s="270"/>
      <c r="F371" s="270"/>
      <c r="G371" s="270"/>
      <c r="H371" s="270"/>
      <c r="I371" s="270"/>
      <c r="J371" s="270"/>
      <c r="K371" s="270"/>
      <c r="L371" s="270"/>
      <c r="M371" s="270"/>
      <c r="N371" s="270"/>
      <c r="O371" s="270"/>
      <c r="P371" s="270"/>
      <c r="Q371" s="270"/>
      <c r="R371" s="270"/>
      <c r="S371" s="270"/>
      <c r="T371" s="270"/>
      <c r="U371" s="270"/>
      <c r="V371" s="270"/>
      <c r="W371" s="270"/>
      <c r="X371" s="270"/>
      <c r="Y371" s="270"/>
      <c r="Z371" s="270"/>
    </row>
    <row r="372" ht="15.75" customHeight="1">
      <c r="A372" s="270"/>
      <c r="B372" s="270"/>
      <c r="C372" s="270"/>
      <c r="D372" s="270"/>
      <c r="E372" s="270"/>
      <c r="F372" s="270"/>
      <c r="G372" s="270"/>
      <c r="H372" s="270"/>
      <c r="I372" s="270"/>
      <c r="J372" s="270"/>
      <c r="K372" s="270"/>
      <c r="L372" s="270"/>
      <c r="M372" s="270"/>
      <c r="N372" s="270"/>
      <c r="O372" s="270"/>
      <c r="P372" s="270"/>
      <c r="Q372" s="270"/>
      <c r="R372" s="270"/>
      <c r="S372" s="270"/>
      <c r="T372" s="270"/>
      <c r="U372" s="270"/>
      <c r="V372" s="270"/>
      <c r="W372" s="270"/>
      <c r="X372" s="270"/>
      <c r="Y372" s="270"/>
      <c r="Z372" s="270"/>
    </row>
    <row r="373" ht="15.75" customHeight="1">
      <c r="A373" s="270"/>
      <c r="B373" s="270"/>
      <c r="C373" s="270"/>
      <c r="D373" s="270"/>
      <c r="E373" s="270"/>
      <c r="F373" s="270"/>
      <c r="G373" s="270"/>
      <c r="H373" s="270"/>
      <c r="I373" s="270"/>
      <c r="J373" s="270"/>
      <c r="K373" s="270"/>
      <c r="L373" s="270"/>
      <c r="M373" s="270"/>
      <c r="N373" s="270"/>
      <c r="O373" s="270"/>
      <c r="P373" s="270"/>
      <c r="Q373" s="270"/>
      <c r="R373" s="270"/>
      <c r="S373" s="270"/>
      <c r="T373" s="270"/>
      <c r="U373" s="270"/>
      <c r="V373" s="270"/>
      <c r="W373" s="270"/>
      <c r="X373" s="270"/>
      <c r="Y373" s="270"/>
      <c r="Z373" s="270"/>
    </row>
    <row r="374" ht="15.75" customHeight="1">
      <c r="A374" s="270"/>
      <c r="B374" s="270"/>
      <c r="C374" s="270"/>
      <c r="D374" s="270"/>
      <c r="E374" s="270"/>
      <c r="F374" s="270"/>
      <c r="G374" s="270"/>
      <c r="H374" s="270"/>
      <c r="I374" s="270"/>
      <c r="J374" s="270"/>
      <c r="K374" s="270"/>
      <c r="L374" s="270"/>
      <c r="M374" s="270"/>
      <c r="N374" s="270"/>
      <c r="O374" s="270"/>
      <c r="P374" s="270"/>
      <c r="Q374" s="270"/>
      <c r="R374" s="270"/>
      <c r="S374" s="270"/>
      <c r="T374" s="270"/>
      <c r="U374" s="270"/>
      <c r="V374" s="270"/>
      <c r="W374" s="270"/>
      <c r="X374" s="270"/>
      <c r="Y374" s="270"/>
      <c r="Z374" s="270"/>
    </row>
    <row r="375" ht="15.75" customHeight="1">
      <c r="A375" s="270"/>
      <c r="B375" s="270"/>
      <c r="C375" s="270"/>
      <c r="D375" s="270"/>
      <c r="E375" s="270"/>
      <c r="F375" s="270"/>
      <c r="G375" s="270"/>
      <c r="H375" s="270"/>
      <c r="I375" s="270"/>
      <c r="J375" s="270"/>
      <c r="K375" s="270"/>
      <c r="L375" s="270"/>
      <c r="M375" s="270"/>
      <c r="N375" s="270"/>
      <c r="O375" s="270"/>
      <c r="P375" s="270"/>
      <c r="Q375" s="270"/>
      <c r="R375" s="270"/>
      <c r="S375" s="270"/>
      <c r="T375" s="270"/>
      <c r="U375" s="270"/>
      <c r="V375" s="270"/>
      <c r="W375" s="270"/>
      <c r="X375" s="270"/>
      <c r="Y375" s="270"/>
      <c r="Z375" s="270"/>
    </row>
    <row r="376" ht="15.75" customHeight="1">
      <c r="A376" s="270"/>
      <c r="B376" s="270"/>
      <c r="C376" s="270"/>
      <c r="D376" s="270"/>
      <c r="E376" s="270"/>
      <c r="F376" s="270"/>
      <c r="G376" s="270"/>
      <c r="H376" s="270"/>
      <c r="I376" s="270"/>
      <c r="J376" s="270"/>
      <c r="K376" s="270"/>
      <c r="L376" s="270"/>
      <c r="M376" s="270"/>
      <c r="N376" s="270"/>
      <c r="O376" s="270"/>
      <c r="P376" s="270"/>
      <c r="Q376" s="270"/>
      <c r="R376" s="270"/>
      <c r="S376" s="270"/>
      <c r="T376" s="270"/>
      <c r="U376" s="270"/>
      <c r="V376" s="270"/>
      <c r="W376" s="270"/>
      <c r="X376" s="270"/>
      <c r="Y376" s="270"/>
      <c r="Z376" s="270"/>
    </row>
    <row r="377" ht="15.75" customHeight="1">
      <c r="A377" s="270"/>
      <c r="B377" s="270"/>
      <c r="C377" s="270"/>
      <c r="D377" s="270"/>
      <c r="E377" s="270"/>
      <c r="F377" s="270"/>
      <c r="G377" s="270"/>
      <c r="H377" s="270"/>
      <c r="I377" s="270"/>
      <c r="J377" s="270"/>
      <c r="K377" s="270"/>
      <c r="L377" s="270"/>
      <c r="M377" s="270"/>
      <c r="N377" s="270"/>
      <c r="O377" s="270"/>
      <c r="P377" s="270"/>
      <c r="Q377" s="270"/>
      <c r="R377" s="270"/>
      <c r="S377" s="270"/>
      <c r="T377" s="270"/>
      <c r="U377" s="270"/>
      <c r="V377" s="270"/>
      <c r="W377" s="270"/>
      <c r="X377" s="270"/>
      <c r="Y377" s="270"/>
      <c r="Z377" s="270"/>
    </row>
    <row r="378" ht="15.75" customHeight="1">
      <c r="A378" s="270"/>
      <c r="B378" s="270"/>
      <c r="C378" s="270"/>
      <c r="D378" s="270"/>
      <c r="E378" s="270"/>
      <c r="F378" s="270"/>
      <c r="G378" s="270"/>
      <c r="H378" s="270"/>
      <c r="I378" s="270"/>
      <c r="J378" s="270"/>
      <c r="K378" s="270"/>
      <c r="L378" s="270"/>
      <c r="M378" s="270"/>
      <c r="N378" s="270"/>
      <c r="O378" s="270"/>
      <c r="P378" s="270"/>
      <c r="Q378" s="270"/>
      <c r="R378" s="270"/>
      <c r="S378" s="270"/>
      <c r="T378" s="270"/>
      <c r="U378" s="270"/>
      <c r="V378" s="270"/>
      <c r="W378" s="270"/>
      <c r="X378" s="270"/>
      <c r="Y378" s="270"/>
      <c r="Z378" s="270"/>
    </row>
    <row r="379" ht="15.75" customHeight="1">
      <c r="A379" s="270"/>
      <c r="B379" s="270"/>
      <c r="C379" s="270"/>
      <c r="D379" s="270"/>
      <c r="E379" s="270"/>
      <c r="F379" s="270"/>
      <c r="G379" s="270"/>
      <c r="H379" s="270"/>
      <c r="I379" s="270"/>
      <c r="J379" s="270"/>
      <c r="K379" s="270"/>
      <c r="L379" s="270"/>
      <c r="M379" s="270"/>
      <c r="N379" s="270"/>
      <c r="O379" s="270"/>
      <c r="P379" s="270"/>
      <c r="Q379" s="270"/>
      <c r="R379" s="270"/>
      <c r="S379" s="270"/>
      <c r="T379" s="270"/>
      <c r="U379" s="270"/>
      <c r="V379" s="270"/>
      <c r="W379" s="270"/>
      <c r="X379" s="270"/>
      <c r="Y379" s="270"/>
      <c r="Z379" s="270"/>
    </row>
    <row r="380" ht="15.75" customHeight="1">
      <c r="A380" s="270"/>
      <c r="B380" s="270"/>
      <c r="C380" s="270"/>
      <c r="D380" s="270"/>
      <c r="E380" s="270"/>
      <c r="F380" s="270"/>
      <c r="G380" s="270"/>
      <c r="H380" s="270"/>
      <c r="I380" s="270"/>
      <c r="J380" s="270"/>
      <c r="K380" s="270"/>
      <c r="L380" s="270"/>
      <c r="M380" s="270"/>
      <c r="N380" s="270"/>
      <c r="O380" s="270"/>
      <c r="P380" s="270"/>
      <c r="Q380" s="270"/>
      <c r="R380" s="270"/>
      <c r="S380" s="270"/>
      <c r="T380" s="270"/>
      <c r="U380" s="270"/>
      <c r="V380" s="270"/>
      <c r="W380" s="270"/>
      <c r="X380" s="270"/>
      <c r="Y380" s="270"/>
      <c r="Z380" s="270"/>
    </row>
    <row r="381" ht="15.75" customHeight="1">
      <c r="A381" s="270"/>
      <c r="B381" s="270"/>
      <c r="C381" s="270"/>
      <c r="D381" s="270"/>
      <c r="E381" s="270"/>
      <c r="F381" s="270"/>
      <c r="G381" s="270"/>
      <c r="H381" s="270"/>
      <c r="I381" s="270"/>
      <c r="J381" s="270"/>
      <c r="K381" s="270"/>
      <c r="L381" s="270"/>
      <c r="M381" s="270"/>
      <c r="N381" s="270"/>
      <c r="O381" s="270"/>
      <c r="P381" s="270"/>
      <c r="Q381" s="270"/>
      <c r="R381" s="270"/>
      <c r="S381" s="270"/>
      <c r="T381" s="270"/>
      <c r="U381" s="270"/>
      <c r="V381" s="270"/>
      <c r="W381" s="270"/>
      <c r="X381" s="270"/>
      <c r="Y381" s="270"/>
      <c r="Z381" s="270"/>
    </row>
    <row r="382" ht="15.75" customHeight="1">
      <c r="A382" s="270"/>
      <c r="B382" s="270"/>
      <c r="C382" s="270"/>
      <c r="D382" s="270"/>
      <c r="E382" s="270"/>
      <c r="F382" s="270"/>
      <c r="G382" s="270"/>
      <c r="H382" s="270"/>
      <c r="I382" s="270"/>
      <c r="J382" s="270"/>
      <c r="K382" s="270"/>
      <c r="L382" s="270"/>
      <c r="M382" s="270"/>
      <c r="N382" s="270"/>
      <c r="O382" s="270"/>
      <c r="P382" s="270"/>
      <c r="Q382" s="270"/>
      <c r="R382" s="270"/>
      <c r="S382" s="270"/>
      <c r="T382" s="270"/>
      <c r="U382" s="270"/>
      <c r="V382" s="270"/>
      <c r="W382" s="270"/>
      <c r="X382" s="270"/>
      <c r="Y382" s="270"/>
      <c r="Z382" s="270"/>
    </row>
    <row r="383" ht="15.75" customHeight="1">
      <c r="A383" s="270"/>
      <c r="B383" s="270"/>
      <c r="C383" s="270"/>
      <c r="D383" s="270"/>
      <c r="E383" s="270"/>
      <c r="F383" s="270"/>
      <c r="G383" s="270"/>
      <c r="H383" s="270"/>
      <c r="I383" s="270"/>
      <c r="J383" s="270"/>
      <c r="K383" s="270"/>
      <c r="L383" s="270"/>
      <c r="M383" s="270"/>
      <c r="N383" s="270"/>
      <c r="O383" s="270"/>
      <c r="P383" s="270"/>
      <c r="Q383" s="270"/>
      <c r="R383" s="270"/>
      <c r="S383" s="270"/>
      <c r="T383" s="270"/>
      <c r="U383" s="270"/>
      <c r="V383" s="270"/>
      <c r="W383" s="270"/>
      <c r="X383" s="270"/>
      <c r="Y383" s="270"/>
      <c r="Z383" s="270"/>
    </row>
    <row r="384" ht="15.75" customHeight="1">
      <c r="A384" s="270"/>
      <c r="B384" s="270"/>
      <c r="C384" s="270"/>
      <c r="D384" s="270"/>
      <c r="E384" s="270"/>
      <c r="F384" s="270"/>
      <c r="G384" s="270"/>
      <c r="H384" s="270"/>
      <c r="I384" s="270"/>
      <c r="J384" s="270"/>
      <c r="K384" s="270"/>
      <c r="L384" s="270"/>
      <c r="M384" s="270"/>
      <c r="N384" s="270"/>
      <c r="O384" s="270"/>
      <c r="P384" s="270"/>
      <c r="Q384" s="270"/>
      <c r="R384" s="270"/>
      <c r="S384" s="270"/>
      <c r="T384" s="270"/>
      <c r="U384" s="270"/>
      <c r="V384" s="270"/>
      <c r="W384" s="270"/>
      <c r="X384" s="270"/>
      <c r="Y384" s="270"/>
      <c r="Z384" s="270"/>
    </row>
    <row r="385" ht="15.75" customHeight="1">
      <c r="A385" s="270"/>
      <c r="B385" s="270"/>
      <c r="C385" s="270"/>
      <c r="D385" s="270"/>
      <c r="E385" s="270"/>
      <c r="F385" s="270"/>
      <c r="G385" s="270"/>
      <c r="H385" s="270"/>
      <c r="I385" s="270"/>
      <c r="J385" s="270"/>
      <c r="K385" s="270"/>
      <c r="L385" s="270"/>
      <c r="M385" s="270"/>
      <c r="N385" s="270"/>
      <c r="O385" s="270"/>
      <c r="P385" s="270"/>
      <c r="Q385" s="270"/>
      <c r="R385" s="270"/>
      <c r="S385" s="270"/>
      <c r="T385" s="270"/>
      <c r="U385" s="270"/>
      <c r="V385" s="270"/>
      <c r="W385" s="270"/>
      <c r="X385" s="270"/>
      <c r="Y385" s="270"/>
      <c r="Z385" s="270"/>
    </row>
    <row r="386" ht="15.75" customHeight="1">
      <c r="A386" s="270"/>
      <c r="B386" s="270"/>
      <c r="C386" s="270"/>
      <c r="D386" s="270"/>
      <c r="E386" s="270"/>
      <c r="F386" s="270"/>
      <c r="G386" s="270"/>
      <c r="H386" s="270"/>
      <c r="I386" s="270"/>
      <c r="J386" s="270"/>
      <c r="K386" s="270"/>
      <c r="L386" s="270"/>
      <c r="M386" s="270"/>
      <c r="N386" s="270"/>
      <c r="O386" s="270"/>
      <c r="P386" s="270"/>
      <c r="Q386" s="270"/>
      <c r="R386" s="270"/>
      <c r="S386" s="270"/>
      <c r="T386" s="270"/>
      <c r="U386" s="270"/>
      <c r="V386" s="270"/>
      <c r="W386" s="270"/>
      <c r="X386" s="270"/>
      <c r="Y386" s="270"/>
      <c r="Z386" s="270"/>
    </row>
    <row r="387" ht="15.75" customHeight="1">
      <c r="A387" s="270"/>
      <c r="B387" s="270"/>
      <c r="C387" s="270"/>
      <c r="D387" s="270"/>
      <c r="E387" s="270"/>
      <c r="F387" s="270"/>
      <c r="G387" s="270"/>
      <c r="H387" s="270"/>
      <c r="I387" s="270"/>
      <c r="J387" s="270"/>
      <c r="K387" s="270"/>
      <c r="L387" s="270"/>
      <c r="M387" s="270"/>
      <c r="N387" s="270"/>
      <c r="O387" s="270"/>
      <c r="P387" s="270"/>
      <c r="Q387" s="270"/>
      <c r="R387" s="270"/>
      <c r="S387" s="270"/>
      <c r="T387" s="270"/>
      <c r="U387" s="270"/>
      <c r="V387" s="270"/>
      <c r="W387" s="270"/>
      <c r="X387" s="270"/>
      <c r="Y387" s="270"/>
      <c r="Z387" s="270"/>
    </row>
    <row r="388" ht="15.75" customHeight="1">
      <c r="A388" s="270"/>
      <c r="B388" s="270"/>
      <c r="C388" s="270"/>
      <c r="D388" s="270"/>
      <c r="E388" s="270"/>
      <c r="F388" s="270"/>
      <c r="G388" s="270"/>
      <c r="H388" s="270"/>
      <c r="I388" s="270"/>
      <c r="J388" s="270"/>
      <c r="K388" s="270"/>
      <c r="L388" s="270"/>
      <c r="M388" s="270"/>
      <c r="N388" s="270"/>
      <c r="O388" s="270"/>
      <c r="P388" s="270"/>
      <c r="Q388" s="270"/>
      <c r="R388" s="270"/>
      <c r="S388" s="270"/>
      <c r="T388" s="270"/>
      <c r="U388" s="270"/>
      <c r="V388" s="270"/>
      <c r="W388" s="270"/>
      <c r="X388" s="270"/>
      <c r="Y388" s="270"/>
      <c r="Z388" s="270"/>
    </row>
    <row r="389" ht="15.75" customHeight="1">
      <c r="A389" s="270"/>
      <c r="B389" s="270"/>
      <c r="C389" s="270"/>
      <c r="D389" s="270"/>
      <c r="E389" s="270"/>
      <c r="F389" s="270"/>
      <c r="G389" s="270"/>
      <c r="H389" s="270"/>
      <c r="I389" s="270"/>
      <c r="J389" s="270"/>
      <c r="K389" s="270"/>
      <c r="L389" s="270"/>
      <c r="M389" s="270"/>
      <c r="N389" s="270"/>
      <c r="O389" s="270"/>
      <c r="P389" s="270"/>
      <c r="Q389" s="270"/>
      <c r="R389" s="270"/>
      <c r="S389" s="270"/>
      <c r="T389" s="270"/>
      <c r="U389" s="270"/>
      <c r="V389" s="270"/>
      <c r="W389" s="270"/>
      <c r="X389" s="270"/>
      <c r="Y389" s="270"/>
      <c r="Z389" s="270"/>
    </row>
    <row r="390" ht="15.75" customHeight="1">
      <c r="A390" s="270"/>
      <c r="B390" s="270"/>
      <c r="C390" s="270"/>
      <c r="D390" s="270"/>
      <c r="E390" s="270"/>
      <c r="F390" s="270"/>
      <c r="G390" s="270"/>
      <c r="H390" s="270"/>
      <c r="I390" s="270"/>
      <c r="J390" s="270"/>
      <c r="K390" s="270"/>
      <c r="L390" s="270"/>
      <c r="M390" s="270"/>
      <c r="N390" s="270"/>
      <c r="O390" s="270"/>
      <c r="P390" s="270"/>
      <c r="Q390" s="270"/>
      <c r="R390" s="270"/>
      <c r="S390" s="270"/>
      <c r="T390" s="270"/>
      <c r="U390" s="270"/>
      <c r="V390" s="270"/>
      <c r="W390" s="270"/>
      <c r="X390" s="270"/>
      <c r="Y390" s="270"/>
      <c r="Z390" s="270"/>
    </row>
    <row r="391" ht="15.75" customHeight="1">
      <c r="A391" s="270"/>
      <c r="B391" s="270"/>
      <c r="C391" s="270"/>
      <c r="D391" s="270"/>
      <c r="E391" s="270"/>
      <c r="F391" s="270"/>
      <c r="G391" s="270"/>
      <c r="H391" s="270"/>
      <c r="I391" s="270"/>
      <c r="J391" s="270"/>
      <c r="K391" s="270"/>
      <c r="L391" s="270"/>
      <c r="M391" s="270"/>
      <c r="N391" s="270"/>
      <c r="O391" s="270"/>
      <c r="P391" s="270"/>
      <c r="Q391" s="270"/>
      <c r="R391" s="270"/>
      <c r="S391" s="270"/>
      <c r="T391" s="270"/>
      <c r="U391" s="270"/>
      <c r="V391" s="270"/>
      <c r="W391" s="270"/>
      <c r="X391" s="270"/>
      <c r="Y391" s="270"/>
      <c r="Z391" s="270"/>
    </row>
    <row r="392" ht="15.75" customHeight="1">
      <c r="A392" s="270"/>
      <c r="B392" s="270"/>
      <c r="C392" s="270"/>
      <c r="D392" s="270"/>
      <c r="E392" s="270"/>
      <c r="F392" s="270"/>
      <c r="G392" s="270"/>
      <c r="H392" s="270"/>
      <c r="I392" s="270"/>
      <c r="J392" s="270"/>
      <c r="K392" s="270"/>
      <c r="L392" s="270"/>
      <c r="M392" s="270"/>
      <c r="N392" s="270"/>
      <c r="O392" s="270"/>
      <c r="P392" s="270"/>
      <c r="Q392" s="270"/>
      <c r="R392" s="270"/>
      <c r="S392" s="270"/>
      <c r="T392" s="270"/>
      <c r="U392" s="270"/>
      <c r="V392" s="270"/>
      <c r="W392" s="270"/>
      <c r="X392" s="270"/>
      <c r="Y392" s="270"/>
      <c r="Z392" s="270"/>
    </row>
    <row r="393" ht="15.75" customHeight="1">
      <c r="A393" s="270"/>
      <c r="B393" s="270"/>
      <c r="C393" s="270"/>
      <c r="D393" s="270"/>
      <c r="E393" s="270"/>
      <c r="F393" s="270"/>
      <c r="G393" s="270"/>
      <c r="H393" s="270"/>
      <c r="I393" s="270"/>
      <c r="J393" s="270"/>
      <c r="K393" s="270"/>
      <c r="L393" s="270"/>
      <c r="M393" s="270"/>
      <c r="N393" s="270"/>
      <c r="O393" s="270"/>
      <c r="P393" s="270"/>
      <c r="Q393" s="270"/>
      <c r="R393" s="270"/>
      <c r="S393" s="270"/>
      <c r="T393" s="270"/>
      <c r="U393" s="270"/>
      <c r="V393" s="270"/>
      <c r="W393" s="270"/>
      <c r="X393" s="270"/>
      <c r="Y393" s="270"/>
      <c r="Z393" s="270"/>
    </row>
    <row r="394" ht="15.75" customHeight="1">
      <c r="A394" s="270"/>
      <c r="B394" s="270"/>
      <c r="C394" s="270"/>
      <c r="D394" s="270"/>
      <c r="E394" s="270"/>
      <c r="F394" s="270"/>
      <c r="G394" s="270"/>
      <c r="H394" s="270"/>
      <c r="I394" s="270"/>
      <c r="J394" s="270"/>
      <c r="K394" s="270"/>
      <c r="L394" s="270"/>
      <c r="M394" s="270"/>
      <c r="N394" s="270"/>
      <c r="O394" s="270"/>
      <c r="P394" s="270"/>
      <c r="Q394" s="270"/>
      <c r="R394" s="270"/>
      <c r="S394" s="270"/>
      <c r="T394" s="270"/>
      <c r="U394" s="270"/>
      <c r="V394" s="270"/>
      <c r="W394" s="270"/>
      <c r="X394" s="270"/>
      <c r="Y394" s="270"/>
      <c r="Z394" s="270"/>
    </row>
    <row r="395" ht="15.75" customHeight="1">
      <c r="A395" s="270"/>
      <c r="B395" s="270"/>
      <c r="C395" s="270"/>
      <c r="D395" s="270"/>
      <c r="E395" s="270"/>
      <c r="F395" s="270"/>
      <c r="G395" s="270"/>
      <c r="H395" s="270"/>
      <c r="I395" s="270"/>
      <c r="J395" s="270"/>
      <c r="K395" s="270"/>
      <c r="L395" s="270"/>
      <c r="M395" s="270"/>
      <c r="N395" s="270"/>
      <c r="O395" s="270"/>
      <c r="P395" s="270"/>
      <c r="Q395" s="270"/>
      <c r="R395" s="270"/>
      <c r="S395" s="270"/>
      <c r="T395" s="270"/>
      <c r="U395" s="270"/>
      <c r="V395" s="270"/>
      <c r="W395" s="270"/>
      <c r="X395" s="270"/>
      <c r="Y395" s="270"/>
      <c r="Z395" s="270"/>
    </row>
    <row r="396" ht="15.75" customHeight="1">
      <c r="A396" s="270"/>
      <c r="B396" s="270"/>
      <c r="C396" s="270"/>
      <c r="D396" s="270"/>
      <c r="E396" s="270"/>
      <c r="F396" s="270"/>
      <c r="G396" s="270"/>
      <c r="H396" s="270"/>
      <c r="I396" s="270"/>
      <c r="J396" s="270"/>
      <c r="K396" s="270"/>
      <c r="L396" s="270"/>
      <c r="M396" s="270"/>
      <c r="N396" s="270"/>
      <c r="O396" s="270"/>
      <c r="P396" s="270"/>
      <c r="Q396" s="270"/>
      <c r="R396" s="270"/>
      <c r="S396" s="270"/>
      <c r="T396" s="270"/>
      <c r="U396" s="270"/>
      <c r="V396" s="270"/>
      <c r="W396" s="270"/>
      <c r="X396" s="270"/>
      <c r="Y396" s="270"/>
      <c r="Z396" s="270"/>
    </row>
    <row r="397" ht="15.75" customHeight="1">
      <c r="A397" s="270"/>
      <c r="B397" s="270"/>
      <c r="C397" s="270"/>
      <c r="D397" s="270"/>
      <c r="E397" s="270"/>
      <c r="F397" s="270"/>
      <c r="G397" s="270"/>
      <c r="H397" s="270"/>
      <c r="I397" s="270"/>
      <c r="J397" s="270"/>
      <c r="K397" s="270"/>
      <c r="L397" s="270"/>
      <c r="M397" s="270"/>
      <c r="N397" s="270"/>
      <c r="O397" s="270"/>
      <c r="P397" s="270"/>
      <c r="Q397" s="270"/>
      <c r="R397" s="270"/>
      <c r="S397" s="270"/>
      <c r="T397" s="270"/>
      <c r="U397" s="270"/>
      <c r="V397" s="270"/>
      <c r="W397" s="270"/>
      <c r="X397" s="270"/>
      <c r="Y397" s="270"/>
      <c r="Z397" s="270"/>
    </row>
    <row r="398" ht="15.75" customHeight="1">
      <c r="A398" s="270"/>
      <c r="B398" s="270"/>
      <c r="C398" s="270"/>
      <c r="D398" s="270"/>
      <c r="E398" s="270"/>
      <c r="F398" s="270"/>
      <c r="G398" s="270"/>
      <c r="H398" s="270"/>
      <c r="I398" s="270"/>
      <c r="J398" s="270"/>
      <c r="K398" s="270"/>
      <c r="L398" s="270"/>
      <c r="M398" s="270"/>
      <c r="N398" s="270"/>
      <c r="O398" s="270"/>
      <c r="P398" s="270"/>
      <c r="Q398" s="270"/>
      <c r="R398" s="270"/>
      <c r="S398" s="270"/>
      <c r="T398" s="270"/>
      <c r="U398" s="270"/>
      <c r="V398" s="270"/>
      <c r="W398" s="270"/>
      <c r="X398" s="270"/>
      <c r="Y398" s="270"/>
      <c r="Z398" s="270"/>
    </row>
    <row r="399" ht="15.75" customHeight="1">
      <c r="A399" s="270"/>
      <c r="B399" s="270"/>
      <c r="C399" s="270"/>
      <c r="D399" s="270"/>
      <c r="E399" s="270"/>
      <c r="F399" s="270"/>
      <c r="G399" s="270"/>
      <c r="H399" s="270"/>
      <c r="I399" s="270"/>
      <c r="J399" s="270"/>
      <c r="K399" s="270"/>
      <c r="L399" s="270"/>
      <c r="M399" s="270"/>
      <c r="N399" s="270"/>
      <c r="O399" s="270"/>
      <c r="P399" s="270"/>
      <c r="Q399" s="270"/>
      <c r="R399" s="270"/>
      <c r="S399" s="270"/>
      <c r="T399" s="270"/>
      <c r="U399" s="270"/>
      <c r="V399" s="270"/>
      <c r="W399" s="270"/>
      <c r="X399" s="270"/>
      <c r="Y399" s="270"/>
      <c r="Z399" s="270"/>
    </row>
    <row r="400" ht="15.75" customHeight="1">
      <c r="A400" s="270"/>
      <c r="B400" s="270"/>
      <c r="C400" s="270"/>
      <c r="D400" s="270"/>
      <c r="E400" s="270"/>
      <c r="F400" s="270"/>
      <c r="G400" s="270"/>
      <c r="H400" s="270"/>
      <c r="I400" s="270"/>
      <c r="J400" s="270"/>
      <c r="K400" s="270"/>
      <c r="L400" s="270"/>
      <c r="M400" s="270"/>
      <c r="N400" s="270"/>
      <c r="O400" s="270"/>
      <c r="P400" s="270"/>
      <c r="Q400" s="270"/>
      <c r="R400" s="270"/>
      <c r="S400" s="270"/>
      <c r="T400" s="270"/>
      <c r="U400" s="270"/>
      <c r="V400" s="270"/>
      <c r="W400" s="270"/>
      <c r="X400" s="270"/>
      <c r="Y400" s="270"/>
      <c r="Z400" s="270"/>
    </row>
    <row r="401" ht="15.75" customHeight="1">
      <c r="A401" s="270"/>
      <c r="B401" s="270"/>
      <c r="C401" s="270"/>
      <c r="D401" s="270"/>
      <c r="E401" s="270"/>
      <c r="F401" s="270"/>
      <c r="G401" s="270"/>
      <c r="H401" s="270"/>
      <c r="I401" s="270"/>
      <c r="J401" s="270"/>
      <c r="K401" s="270"/>
      <c r="L401" s="270"/>
      <c r="M401" s="270"/>
      <c r="N401" s="270"/>
      <c r="O401" s="270"/>
      <c r="P401" s="270"/>
      <c r="Q401" s="270"/>
      <c r="R401" s="270"/>
      <c r="S401" s="270"/>
      <c r="T401" s="270"/>
      <c r="U401" s="270"/>
      <c r="V401" s="270"/>
      <c r="W401" s="270"/>
      <c r="X401" s="270"/>
      <c r="Y401" s="270"/>
      <c r="Z401" s="270"/>
    </row>
    <row r="402" ht="15.75" customHeight="1">
      <c r="A402" s="270"/>
      <c r="B402" s="270"/>
      <c r="C402" s="270"/>
      <c r="D402" s="270"/>
      <c r="E402" s="270"/>
      <c r="F402" s="270"/>
      <c r="G402" s="270"/>
      <c r="H402" s="270"/>
      <c r="I402" s="270"/>
      <c r="J402" s="270"/>
      <c r="K402" s="270"/>
      <c r="L402" s="270"/>
      <c r="M402" s="270"/>
      <c r="N402" s="270"/>
      <c r="O402" s="270"/>
      <c r="P402" s="270"/>
      <c r="Q402" s="270"/>
      <c r="R402" s="270"/>
      <c r="S402" s="270"/>
      <c r="T402" s="270"/>
      <c r="U402" s="270"/>
      <c r="V402" s="270"/>
      <c r="W402" s="270"/>
      <c r="X402" s="270"/>
      <c r="Y402" s="270"/>
      <c r="Z402" s="270"/>
    </row>
    <row r="403" ht="15.75" customHeight="1">
      <c r="A403" s="270"/>
      <c r="B403" s="270"/>
      <c r="C403" s="270"/>
      <c r="D403" s="270"/>
      <c r="E403" s="270"/>
      <c r="F403" s="270"/>
      <c r="G403" s="270"/>
      <c r="H403" s="270"/>
      <c r="I403" s="270"/>
      <c r="J403" s="270"/>
      <c r="K403" s="270"/>
      <c r="L403" s="270"/>
      <c r="M403" s="270"/>
      <c r="N403" s="270"/>
      <c r="O403" s="270"/>
      <c r="P403" s="270"/>
      <c r="Q403" s="270"/>
      <c r="R403" s="270"/>
      <c r="S403" s="270"/>
      <c r="T403" s="270"/>
      <c r="U403" s="270"/>
      <c r="V403" s="270"/>
      <c r="W403" s="270"/>
      <c r="X403" s="270"/>
      <c r="Y403" s="270"/>
      <c r="Z403" s="270"/>
    </row>
    <row r="404" ht="15.75" customHeight="1">
      <c r="A404" s="270"/>
      <c r="B404" s="270"/>
      <c r="C404" s="270"/>
      <c r="D404" s="270"/>
      <c r="E404" s="270"/>
      <c r="F404" s="270"/>
      <c r="G404" s="270"/>
      <c r="H404" s="270"/>
      <c r="I404" s="270"/>
      <c r="J404" s="270"/>
      <c r="K404" s="270"/>
      <c r="L404" s="270"/>
      <c r="M404" s="270"/>
      <c r="N404" s="270"/>
      <c r="O404" s="270"/>
      <c r="P404" s="270"/>
      <c r="Q404" s="270"/>
      <c r="R404" s="270"/>
      <c r="S404" s="270"/>
      <c r="T404" s="270"/>
      <c r="U404" s="270"/>
      <c r="V404" s="270"/>
      <c r="W404" s="270"/>
      <c r="X404" s="270"/>
      <c r="Y404" s="270"/>
      <c r="Z404" s="270"/>
    </row>
    <row r="405" ht="15.75" customHeight="1">
      <c r="A405" s="270"/>
      <c r="B405" s="270"/>
      <c r="C405" s="270"/>
      <c r="D405" s="270"/>
      <c r="E405" s="270"/>
      <c r="F405" s="270"/>
      <c r="G405" s="270"/>
      <c r="H405" s="270"/>
      <c r="I405" s="270"/>
      <c r="J405" s="270"/>
      <c r="K405" s="270"/>
      <c r="L405" s="270"/>
      <c r="M405" s="270"/>
      <c r="N405" s="270"/>
      <c r="O405" s="270"/>
      <c r="P405" s="270"/>
      <c r="Q405" s="270"/>
      <c r="R405" s="270"/>
      <c r="S405" s="270"/>
      <c r="T405" s="270"/>
      <c r="U405" s="270"/>
      <c r="V405" s="270"/>
      <c r="W405" s="270"/>
      <c r="X405" s="270"/>
      <c r="Y405" s="270"/>
      <c r="Z405" s="270"/>
    </row>
    <row r="406" ht="15.75" customHeight="1">
      <c r="A406" s="270"/>
      <c r="B406" s="270"/>
      <c r="C406" s="270"/>
      <c r="D406" s="270"/>
      <c r="E406" s="270"/>
      <c r="F406" s="270"/>
      <c r="G406" s="270"/>
      <c r="H406" s="270"/>
      <c r="I406" s="270"/>
      <c r="J406" s="270"/>
      <c r="K406" s="270"/>
      <c r="L406" s="270"/>
      <c r="M406" s="270"/>
      <c r="N406" s="270"/>
      <c r="O406" s="270"/>
      <c r="P406" s="270"/>
      <c r="Q406" s="270"/>
      <c r="R406" s="270"/>
      <c r="S406" s="270"/>
      <c r="T406" s="270"/>
      <c r="U406" s="270"/>
      <c r="V406" s="270"/>
      <c r="W406" s="270"/>
      <c r="X406" s="270"/>
      <c r="Y406" s="270"/>
      <c r="Z406" s="270"/>
    </row>
    <row r="407" ht="15.75" customHeight="1">
      <c r="A407" s="270"/>
      <c r="B407" s="270"/>
      <c r="C407" s="270"/>
      <c r="D407" s="270"/>
      <c r="E407" s="270"/>
      <c r="F407" s="270"/>
      <c r="G407" s="270"/>
      <c r="H407" s="270"/>
      <c r="I407" s="270"/>
      <c r="J407" s="270"/>
      <c r="K407" s="270"/>
      <c r="L407" s="270"/>
      <c r="M407" s="270"/>
      <c r="N407" s="270"/>
      <c r="O407" s="270"/>
      <c r="P407" s="270"/>
      <c r="Q407" s="270"/>
      <c r="R407" s="270"/>
      <c r="S407" s="270"/>
      <c r="T407" s="270"/>
      <c r="U407" s="270"/>
      <c r="V407" s="270"/>
      <c r="W407" s="270"/>
      <c r="X407" s="270"/>
      <c r="Y407" s="270"/>
      <c r="Z407" s="270"/>
    </row>
    <row r="408" ht="15.75" customHeight="1">
      <c r="A408" s="270"/>
      <c r="B408" s="270"/>
      <c r="C408" s="270"/>
      <c r="D408" s="270"/>
      <c r="E408" s="270"/>
      <c r="F408" s="270"/>
      <c r="G408" s="270"/>
      <c r="H408" s="270"/>
      <c r="I408" s="270"/>
      <c r="J408" s="270"/>
      <c r="K408" s="270"/>
      <c r="L408" s="270"/>
      <c r="M408" s="270"/>
      <c r="N408" s="270"/>
      <c r="O408" s="270"/>
      <c r="P408" s="270"/>
      <c r="Q408" s="270"/>
      <c r="R408" s="270"/>
      <c r="S408" s="270"/>
      <c r="T408" s="270"/>
      <c r="U408" s="270"/>
      <c r="V408" s="270"/>
      <c r="W408" s="270"/>
      <c r="X408" s="270"/>
      <c r="Y408" s="270"/>
      <c r="Z408" s="270"/>
    </row>
    <row r="409" ht="15.75" customHeight="1">
      <c r="A409" s="270"/>
      <c r="B409" s="270"/>
      <c r="C409" s="270"/>
      <c r="D409" s="270"/>
      <c r="E409" s="270"/>
      <c r="F409" s="270"/>
      <c r="G409" s="270"/>
      <c r="H409" s="270"/>
      <c r="I409" s="270"/>
      <c r="J409" s="270"/>
      <c r="K409" s="270"/>
      <c r="L409" s="270"/>
      <c r="M409" s="270"/>
      <c r="N409" s="270"/>
      <c r="O409" s="270"/>
      <c r="P409" s="270"/>
      <c r="Q409" s="270"/>
      <c r="R409" s="270"/>
      <c r="S409" s="270"/>
      <c r="T409" s="270"/>
      <c r="U409" s="270"/>
      <c r="V409" s="270"/>
      <c r="W409" s="270"/>
      <c r="X409" s="270"/>
      <c r="Y409" s="270"/>
      <c r="Z409" s="270"/>
    </row>
    <row r="410" ht="15.75" customHeight="1">
      <c r="A410" s="270"/>
      <c r="B410" s="270"/>
      <c r="C410" s="270"/>
      <c r="D410" s="270"/>
      <c r="E410" s="270"/>
      <c r="F410" s="270"/>
      <c r="G410" s="270"/>
      <c r="H410" s="270"/>
      <c r="I410" s="270"/>
      <c r="J410" s="270"/>
      <c r="K410" s="270"/>
      <c r="L410" s="270"/>
      <c r="M410" s="270"/>
      <c r="N410" s="270"/>
      <c r="O410" s="270"/>
      <c r="P410" s="270"/>
      <c r="Q410" s="270"/>
      <c r="R410" s="270"/>
      <c r="S410" s="270"/>
      <c r="T410" s="270"/>
      <c r="U410" s="270"/>
      <c r="V410" s="270"/>
      <c r="W410" s="270"/>
      <c r="X410" s="270"/>
      <c r="Y410" s="270"/>
      <c r="Z410" s="270"/>
    </row>
    <row r="411" ht="15.75" customHeight="1">
      <c r="A411" s="270"/>
      <c r="B411" s="270"/>
      <c r="C411" s="270"/>
      <c r="D411" s="270"/>
      <c r="E411" s="270"/>
      <c r="F411" s="270"/>
      <c r="G411" s="270"/>
      <c r="H411" s="270"/>
      <c r="I411" s="270"/>
      <c r="J411" s="270"/>
      <c r="K411" s="270"/>
      <c r="L411" s="270"/>
      <c r="M411" s="270"/>
      <c r="N411" s="270"/>
      <c r="O411" s="270"/>
      <c r="P411" s="270"/>
      <c r="Q411" s="270"/>
      <c r="R411" s="270"/>
      <c r="S411" s="270"/>
      <c r="T411" s="270"/>
      <c r="U411" s="270"/>
      <c r="V411" s="270"/>
      <c r="W411" s="270"/>
      <c r="X411" s="270"/>
      <c r="Y411" s="270"/>
      <c r="Z411" s="270"/>
    </row>
    <row r="412" ht="15.75" customHeight="1">
      <c r="A412" s="270"/>
      <c r="B412" s="270"/>
      <c r="C412" s="270"/>
      <c r="D412" s="270"/>
      <c r="E412" s="270"/>
      <c r="F412" s="270"/>
      <c r="G412" s="270"/>
      <c r="H412" s="270"/>
      <c r="I412" s="270"/>
      <c r="J412" s="270"/>
      <c r="K412" s="270"/>
      <c r="L412" s="270"/>
      <c r="M412" s="270"/>
      <c r="N412" s="270"/>
      <c r="O412" s="270"/>
      <c r="P412" s="270"/>
      <c r="Q412" s="270"/>
      <c r="R412" s="270"/>
      <c r="S412" s="270"/>
      <c r="T412" s="270"/>
      <c r="U412" s="270"/>
      <c r="V412" s="270"/>
      <c r="W412" s="270"/>
      <c r="X412" s="270"/>
      <c r="Y412" s="270"/>
      <c r="Z412" s="270"/>
    </row>
    <row r="413" ht="15.75" customHeight="1">
      <c r="A413" s="270"/>
      <c r="B413" s="270"/>
      <c r="C413" s="270"/>
      <c r="D413" s="270"/>
      <c r="E413" s="270"/>
      <c r="F413" s="270"/>
      <c r="G413" s="270"/>
      <c r="H413" s="270"/>
      <c r="I413" s="270"/>
      <c r="J413" s="270"/>
      <c r="K413" s="270"/>
      <c r="L413" s="270"/>
      <c r="M413" s="270"/>
      <c r="N413" s="270"/>
      <c r="O413" s="270"/>
      <c r="P413" s="270"/>
      <c r="Q413" s="270"/>
      <c r="R413" s="270"/>
      <c r="S413" s="270"/>
      <c r="T413" s="270"/>
      <c r="U413" s="270"/>
      <c r="V413" s="270"/>
      <c r="W413" s="270"/>
      <c r="X413" s="270"/>
      <c r="Y413" s="270"/>
      <c r="Z413" s="270"/>
    </row>
    <row r="414" ht="15.75" customHeight="1">
      <c r="A414" s="270"/>
      <c r="B414" s="270"/>
      <c r="C414" s="270"/>
      <c r="D414" s="270"/>
      <c r="E414" s="270"/>
      <c r="F414" s="270"/>
      <c r="G414" s="270"/>
      <c r="H414" s="270"/>
      <c r="I414" s="270"/>
      <c r="J414" s="270"/>
      <c r="K414" s="270"/>
      <c r="L414" s="270"/>
      <c r="M414" s="270"/>
      <c r="N414" s="270"/>
      <c r="O414" s="270"/>
      <c r="P414" s="270"/>
      <c r="Q414" s="270"/>
      <c r="R414" s="270"/>
      <c r="S414" s="270"/>
      <c r="T414" s="270"/>
      <c r="U414" s="270"/>
      <c r="V414" s="270"/>
      <c r="W414" s="270"/>
      <c r="X414" s="270"/>
      <c r="Y414" s="270"/>
      <c r="Z414" s="270"/>
    </row>
    <row r="415" ht="15.75" customHeight="1">
      <c r="A415" s="270"/>
      <c r="B415" s="270"/>
      <c r="C415" s="270"/>
      <c r="D415" s="270"/>
      <c r="E415" s="270"/>
      <c r="F415" s="270"/>
      <c r="G415" s="270"/>
      <c r="H415" s="270"/>
      <c r="I415" s="270"/>
      <c r="J415" s="270"/>
      <c r="K415" s="270"/>
      <c r="L415" s="270"/>
      <c r="M415" s="270"/>
      <c r="N415" s="270"/>
      <c r="O415" s="270"/>
      <c r="P415" s="270"/>
      <c r="Q415" s="270"/>
      <c r="R415" s="270"/>
      <c r="S415" s="270"/>
      <c r="T415" s="270"/>
      <c r="U415" s="270"/>
      <c r="V415" s="270"/>
      <c r="W415" s="270"/>
      <c r="X415" s="270"/>
      <c r="Y415" s="270"/>
      <c r="Z415" s="270"/>
    </row>
    <row r="416" ht="15.75" customHeight="1">
      <c r="A416" s="270"/>
      <c r="B416" s="270"/>
      <c r="C416" s="270"/>
      <c r="D416" s="270"/>
      <c r="E416" s="270"/>
      <c r="F416" s="270"/>
      <c r="G416" s="270"/>
      <c r="H416" s="270"/>
      <c r="I416" s="270"/>
      <c r="J416" s="270"/>
      <c r="K416" s="270"/>
      <c r="L416" s="270"/>
      <c r="M416" s="270"/>
      <c r="N416" s="270"/>
      <c r="O416" s="270"/>
      <c r="P416" s="270"/>
      <c r="Q416" s="270"/>
      <c r="R416" s="270"/>
      <c r="S416" s="270"/>
      <c r="T416" s="270"/>
      <c r="U416" s="270"/>
      <c r="V416" s="270"/>
      <c r="W416" s="270"/>
      <c r="X416" s="270"/>
      <c r="Y416" s="270"/>
      <c r="Z416" s="270"/>
    </row>
    <row r="417" ht="15.75" customHeight="1">
      <c r="A417" s="270"/>
      <c r="B417" s="270"/>
      <c r="C417" s="270"/>
      <c r="D417" s="270"/>
      <c r="E417" s="270"/>
      <c r="F417" s="270"/>
      <c r="G417" s="270"/>
      <c r="H417" s="270"/>
      <c r="I417" s="270"/>
      <c r="J417" s="270"/>
      <c r="K417" s="270"/>
      <c r="L417" s="270"/>
      <c r="M417" s="270"/>
      <c r="N417" s="270"/>
      <c r="O417" s="270"/>
      <c r="P417" s="270"/>
      <c r="Q417" s="270"/>
      <c r="R417" s="270"/>
      <c r="S417" s="270"/>
      <c r="T417" s="270"/>
      <c r="U417" s="270"/>
      <c r="V417" s="270"/>
      <c r="W417" s="270"/>
      <c r="X417" s="270"/>
      <c r="Y417" s="270"/>
      <c r="Z417" s="270"/>
    </row>
    <row r="418" ht="15.75" customHeight="1">
      <c r="A418" s="270"/>
      <c r="B418" s="270"/>
      <c r="C418" s="270"/>
      <c r="D418" s="270"/>
      <c r="E418" s="270"/>
      <c r="F418" s="270"/>
      <c r="G418" s="270"/>
      <c r="H418" s="270"/>
      <c r="I418" s="270"/>
      <c r="J418" s="270"/>
      <c r="K418" s="270"/>
      <c r="L418" s="270"/>
      <c r="M418" s="270"/>
      <c r="N418" s="270"/>
      <c r="O418" s="270"/>
      <c r="P418" s="270"/>
      <c r="Q418" s="270"/>
      <c r="R418" s="270"/>
      <c r="S418" s="270"/>
      <c r="T418" s="270"/>
      <c r="U418" s="270"/>
      <c r="V418" s="270"/>
      <c r="W418" s="270"/>
      <c r="X418" s="270"/>
      <c r="Y418" s="270"/>
      <c r="Z418" s="270"/>
    </row>
    <row r="419" ht="15.75" customHeight="1">
      <c r="A419" s="270"/>
      <c r="B419" s="270"/>
      <c r="C419" s="270"/>
      <c r="D419" s="270"/>
      <c r="E419" s="270"/>
      <c r="F419" s="270"/>
      <c r="G419" s="270"/>
      <c r="H419" s="270"/>
      <c r="I419" s="270"/>
      <c r="J419" s="270"/>
      <c r="K419" s="270"/>
      <c r="L419" s="270"/>
      <c r="M419" s="270"/>
      <c r="N419" s="270"/>
      <c r="O419" s="270"/>
      <c r="P419" s="270"/>
      <c r="Q419" s="270"/>
      <c r="R419" s="270"/>
      <c r="S419" s="270"/>
      <c r="T419" s="270"/>
      <c r="U419" s="270"/>
      <c r="V419" s="270"/>
      <c r="W419" s="270"/>
      <c r="X419" s="270"/>
      <c r="Y419" s="270"/>
      <c r="Z419" s="270"/>
    </row>
    <row r="420" ht="15.75" customHeight="1">
      <c r="A420" s="270"/>
      <c r="B420" s="270"/>
      <c r="C420" s="270"/>
      <c r="D420" s="270"/>
      <c r="E420" s="270"/>
      <c r="F420" s="270"/>
      <c r="G420" s="270"/>
      <c r="H420" s="270"/>
      <c r="I420" s="270"/>
      <c r="J420" s="270"/>
      <c r="K420" s="270"/>
      <c r="L420" s="270"/>
      <c r="M420" s="270"/>
      <c r="N420" s="270"/>
      <c r="O420" s="270"/>
      <c r="P420" s="270"/>
      <c r="Q420" s="270"/>
      <c r="R420" s="270"/>
      <c r="S420" s="270"/>
      <c r="T420" s="270"/>
      <c r="U420" s="270"/>
      <c r="V420" s="270"/>
      <c r="W420" s="270"/>
      <c r="X420" s="270"/>
      <c r="Y420" s="270"/>
      <c r="Z420" s="270"/>
    </row>
    <row r="421" ht="15.75" customHeight="1">
      <c r="A421" s="270"/>
      <c r="B421" s="270"/>
      <c r="C421" s="270"/>
      <c r="D421" s="270"/>
      <c r="E421" s="270"/>
      <c r="F421" s="270"/>
      <c r="G421" s="270"/>
      <c r="H421" s="270"/>
      <c r="I421" s="270"/>
      <c r="J421" s="270"/>
      <c r="K421" s="270"/>
      <c r="L421" s="270"/>
      <c r="M421" s="270"/>
      <c r="N421" s="270"/>
      <c r="O421" s="270"/>
      <c r="P421" s="270"/>
      <c r="Q421" s="270"/>
      <c r="R421" s="270"/>
      <c r="S421" s="270"/>
      <c r="T421" s="270"/>
      <c r="U421" s="270"/>
      <c r="V421" s="270"/>
      <c r="W421" s="270"/>
      <c r="X421" s="270"/>
      <c r="Y421" s="270"/>
      <c r="Z421" s="270"/>
    </row>
    <row r="422" ht="15.75" customHeight="1">
      <c r="A422" s="270"/>
      <c r="B422" s="270"/>
      <c r="C422" s="270"/>
      <c r="D422" s="270"/>
      <c r="E422" s="270"/>
      <c r="F422" s="270"/>
      <c r="G422" s="270"/>
      <c r="H422" s="270"/>
      <c r="I422" s="270"/>
      <c r="J422" s="270"/>
      <c r="K422" s="270"/>
      <c r="L422" s="270"/>
      <c r="M422" s="270"/>
      <c r="N422" s="270"/>
      <c r="O422" s="270"/>
      <c r="P422" s="270"/>
      <c r="Q422" s="270"/>
      <c r="R422" s="270"/>
      <c r="S422" s="270"/>
      <c r="T422" s="270"/>
      <c r="U422" s="270"/>
      <c r="V422" s="270"/>
      <c r="W422" s="270"/>
      <c r="X422" s="270"/>
      <c r="Y422" s="270"/>
      <c r="Z422" s="270"/>
    </row>
    <row r="423" ht="15.75" customHeight="1">
      <c r="A423" s="270"/>
      <c r="B423" s="270"/>
      <c r="C423" s="270"/>
      <c r="D423" s="270"/>
      <c r="E423" s="270"/>
      <c r="F423" s="270"/>
      <c r="G423" s="270"/>
      <c r="H423" s="270"/>
      <c r="I423" s="270"/>
      <c r="J423" s="270"/>
      <c r="K423" s="270"/>
      <c r="L423" s="270"/>
      <c r="M423" s="270"/>
      <c r="N423" s="270"/>
      <c r="O423" s="270"/>
      <c r="P423" s="270"/>
      <c r="Q423" s="270"/>
      <c r="R423" s="270"/>
      <c r="S423" s="270"/>
      <c r="T423" s="270"/>
      <c r="U423" s="270"/>
      <c r="V423" s="270"/>
      <c r="W423" s="270"/>
      <c r="X423" s="270"/>
      <c r="Y423" s="270"/>
      <c r="Z423" s="270"/>
    </row>
    <row r="424" ht="15.75" customHeight="1">
      <c r="A424" s="270"/>
      <c r="B424" s="270"/>
      <c r="C424" s="270"/>
      <c r="D424" s="270"/>
      <c r="E424" s="270"/>
      <c r="F424" s="270"/>
      <c r="G424" s="270"/>
      <c r="H424" s="270"/>
      <c r="I424" s="270"/>
      <c r="J424" s="270"/>
      <c r="K424" s="270"/>
      <c r="L424" s="270"/>
      <c r="M424" s="270"/>
      <c r="N424" s="270"/>
      <c r="O424" s="270"/>
      <c r="P424" s="270"/>
      <c r="Q424" s="270"/>
      <c r="R424" s="270"/>
      <c r="S424" s="270"/>
      <c r="T424" s="270"/>
      <c r="U424" s="270"/>
      <c r="V424" s="270"/>
      <c r="W424" s="270"/>
      <c r="X424" s="270"/>
      <c r="Y424" s="270"/>
      <c r="Z424" s="270"/>
    </row>
    <row r="425" ht="15.75" customHeight="1">
      <c r="A425" s="270"/>
      <c r="B425" s="270"/>
      <c r="C425" s="270"/>
      <c r="D425" s="270"/>
      <c r="E425" s="270"/>
      <c r="F425" s="270"/>
      <c r="G425" s="270"/>
      <c r="H425" s="270"/>
      <c r="I425" s="270"/>
      <c r="J425" s="270"/>
      <c r="K425" s="270"/>
      <c r="L425" s="270"/>
      <c r="M425" s="270"/>
      <c r="N425" s="270"/>
      <c r="O425" s="270"/>
      <c r="P425" s="270"/>
      <c r="Q425" s="270"/>
      <c r="R425" s="270"/>
      <c r="S425" s="270"/>
      <c r="T425" s="270"/>
      <c r="U425" s="270"/>
      <c r="V425" s="270"/>
      <c r="W425" s="270"/>
      <c r="X425" s="270"/>
      <c r="Y425" s="270"/>
      <c r="Z425" s="270"/>
    </row>
    <row r="426" ht="15.75" customHeight="1">
      <c r="A426" s="270"/>
      <c r="B426" s="270"/>
      <c r="C426" s="270"/>
      <c r="D426" s="270"/>
      <c r="E426" s="270"/>
      <c r="F426" s="270"/>
      <c r="G426" s="270"/>
      <c r="H426" s="270"/>
      <c r="I426" s="270"/>
      <c r="J426" s="270"/>
      <c r="K426" s="270"/>
      <c r="L426" s="270"/>
      <c r="M426" s="270"/>
      <c r="N426" s="270"/>
      <c r="O426" s="270"/>
      <c r="P426" s="270"/>
      <c r="Q426" s="270"/>
      <c r="R426" s="270"/>
      <c r="S426" s="270"/>
      <c r="T426" s="270"/>
      <c r="U426" s="270"/>
      <c r="V426" s="270"/>
      <c r="W426" s="270"/>
      <c r="X426" s="270"/>
      <c r="Y426" s="270"/>
      <c r="Z426" s="270"/>
    </row>
    <row r="427" ht="15.75" customHeight="1">
      <c r="A427" s="270"/>
      <c r="B427" s="270"/>
      <c r="C427" s="270"/>
      <c r="D427" s="270"/>
      <c r="E427" s="270"/>
      <c r="F427" s="270"/>
      <c r="G427" s="270"/>
      <c r="H427" s="270"/>
      <c r="I427" s="270"/>
      <c r="J427" s="270"/>
      <c r="K427" s="270"/>
      <c r="L427" s="270"/>
      <c r="M427" s="270"/>
      <c r="N427" s="270"/>
      <c r="O427" s="270"/>
      <c r="P427" s="270"/>
      <c r="Q427" s="270"/>
      <c r="R427" s="270"/>
      <c r="S427" s="270"/>
      <c r="T427" s="270"/>
      <c r="U427" s="270"/>
      <c r="V427" s="270"/>
      <c r="W427" s="270"/>
      <c r="X427" s="270"/>
      <c r="Y427" s="270"/>
      <c r="Z427" s="270"/>
    </row>
    <row r="428" ht="15.75" customHeight="1">
      <c r="A428" s="270"/>
      <c r="B428" s="270"/>
      <c r="C428" s="270"/>
      <c r="D428" s="270"/>
      <c r="E428" s="270"/>
      <c r="F428" s="270"/>
      <c r="G428" s="270"/>
      <c r="H428" s="270"/>
      <c r="I428" s="270"/>
      <c r="J428" s="270"/>
      <c r="K428" s="270"/>
      <c r="L428" s="270"/>
      <c r="M428" s="270"/>
      <c r="N428" s="270"/>
      <c r="O428" s="270"/>
      <c r="P428" s="270"/>
      <c r="Q428" s="270"/>
      <c r="R428" s="270"/>
      <c r="S428" s="270"/>
      <c r="T428" s="270"/>
      <c r="U428" s="270"/>
      <c r="V428" s="270"/>
      <c r="W428" s="270"/>
      <c r="X428" s="270"/>
      <c r="Y428" s="270"/>
      <c r="Z428" s="270"/>
    </row>
    <row r="429" ht="15.75" customHeight="1">
      <c r="A429" s="270"/>
      <c r="B429" s="270"/>
      <c r="C429" s="270"/>
      <c r="D429" s="270"/>
      <c r="E429" s="270"/>
      <c r="F429" s="270"/>
      <c r="G429" s="270"/>
      <c r="H429" s="270"/>
      <c r="I429" s="270"/>
      <c r="J429" s="270"/>
      <c r="K429" s="270"/>
      <c r="L429" s="270"/>
      <c r="M429" s="270"/>
      <c r="N429" s="270"/>
      <c r="O429" s="270"/>
      <c r="P429" s="270"/>
      <c r="Q429" s="270"/>
      <c r="R429" s="270"/>
      <c r="S429" s="270"/>
      <c r="T429" s="270"/>
      <c r="U429" s="270"/>
      <c r="V429" s="270"/>
      <c r="W429" s="270"/>
      <c r="X429" s="270"/>
      <c r="Y429" s="270"/>
      <c r="Z429" s="270"/>
    </row>
    <row r="430" ht="15.75" customHeight="1">
      <c r="A430" s="270"/>
      <c r="B430" s="270"/>
      <c r="C430" s="270"/>
      <c r="D430" s="270"/>
      <c r="E430" s="270"/>
      <c r="F430" s="270"/>
      <c r="G430" s="270"/>
      <c r="H430" s="270"/>
      <c r="I430" s="270"/>
      <c r="J430" s="270"/>
      <c r="K430" s="270"/>
      <c r="L430" s="270"/>
      <c r="M430" s="270"/>
      <c r="N430" s="270"/>
      <c r="O430" s="270"/>
      <c r="P430" s="270"/>
      <c r="Q430" s="270"/>
      <c r="R430" s="270"/>
      <c r="S430" s="270"/>
      <c r="T430" s="270"/>
      <c r="U430" s="270"/>
      <c r="V430" s="270"/>
      <c r="W430" s="270"/>
      <c r="X430" s="270"/>
      <c r="Y430" s="270"/>
      <c r="Z430" s="270"/>
    </row>
    <row r="431" ht="15.75" customHeight="1">
      <c r="A431" s="270"/>
      <c r="B431" s="270"/>
      <c r="C431" s="270"/>
      <c r="D431" s="270"/>
      <c r="E431" s="270"/>
      <c r="F431" s="270"/>
      <c r="G431" s="270"/>
      <c r="H431" s="270"/>
      <c r="I431" s="270"/>
      <c r="J431" s="270"/>
      <c r="K431" s="270"/>
      <c r="L431" s="270"/>
      <c r="M431" s="270"/>
      <c r="N431" s="270"/>
      <c r="O431" s="270"/>
      <c r="P431" s="270"/>
      <c r="Q431" s="270"/>
      <c r="R431" s="270"/>
      <c r="S431" s="270"/>
      <c r="T431" s="270"/>
      <c r="U431" s="270"/>
      <c r="V431" s="270"/>
      <c r="W431" s="270"/>
      <c r="X431" s="270"/>
      <c r="Y431" s="270"/>
      <c r="Z431" s="270"/>
    </row>
    <row r="432" ht="15.75" customHeight="1">
      <c r="A432" s="270"/>
      <c r="B432" s="270"/>
      <c r="C432" s="270"/>
      <c r="D432" s="270"/>
      <c r="E432" s="270"/>
      <c r="F432" s="270"/>
      <c r="G432" s="270"/>
      <c r="H432" s="270"/>
      <c r="I432" s="270"/>
      <c r="J432" s="270"/>
      <c r="K432" s="270"/>
      <c r="L432" s="270"/>
      <c r="M432" s="270"/>
      <c r="N432" s="270"/>
      <c r="O432" s="270"/>
      <c r="P432" s="270"/>
      <c r="Q432" s="270"/>
      <c r="R432" s="270"/>
      <c r="S432" s="270"/>
      <c r="T432" s="270"/>
      <c r="U432" s="270"/>
      <c r="V432" s="270"/>
      <c r="W432" s="270"/>
      <c r="X432" s="270"/>
      <c r="Y432" s="270"/>
      <c r="Z432" s="270"/>
    </row>
    <row r="433" ht="15.75" customHeight="1">
      <c r="A433" s="270"/>
      <c r="B433" s="270"/>
      <c r="C433" s="270"/>
      <c r="D433" s="270"/>
      <c r="E433" s="270"/>
      <c r="F433" s="270"/>
      <c r="G433" s="270"/>
      <c r="H433" s="270"/>
      <c r="I433" s="270"/>
      <c r="J433" s="270"/>
      <c r="K433" s="270"/>
      <c r="L433" s="270"/>
      <c r="M433" s="270"/>
      <c r="N433" s="270"/>
      <c r="O433" s="270"/>
      <c r="P433" s="270"/>
      <c r="Q433" s="270"/>
      <c r="R433" s="270"/>
      <c r="S433" s="270"/>
      <c r="T433" s="270"/>
      <c r="U433" s="270"/>
      <c r="V433" s="270"/>
      <c r="W433" s="270"/>
      <c r="X433" s="270"/>
      <c r="Y433" s="270"/>
      <c r="Z433" s="270"/>
    </row>
    <row r="434" ht="15.75" customHeight="1">
      <c r="A434" s="270"/>
      <c r="B434" s="270"/>
      <c r="C434" s="270"/>
      <c r="D434" s="270"/>
      <c r="E434" s="270"/>
      <c r="F434" s="270"/>
      <c r="G434" s="270"/>
      <c r="H434" s="270"/>
      <c r="I434" s="270"/>
      <c r="J434" s="270"/>
      <c r="K434" s="270"/>
      <c r="L434" s="270"/>
      <c r="M434" s="270"/>
      <c r="N434" s="270"/>
      <c r="O434" s="270"/>
      <c r="P434" s="270"/>
      <c r="Q434" s="270"/>
      <c r="R434" s="270"/>
      <c r="S434" s="270"/>
      <c r="T434" s="270"/>
      <c r="U434" s="270"/>
      <c r="V434" s="270"/>
      <c r="W434" s="270"/>
      <c r="X434" s="270"/>
      <c r="Y434" s="270"/>
      <c r="Z434" s="270"/>
    </row>
    <row r="435" ht="15.75" customHeight="1">
      <c r="A435" s="270"/>
      <c r="B435" s="270"/>
      <c r="C435" s="270"/>
      <c r="D435" s="270"/>
      <c r="E435" s="270"/>
      <c r="F435" s="270"/>
      <c r="G435" s="270"/>
      <c r="H435" s="270"/>
      <c r="I435" s="270"/>
      <c r="J435" s="270"/>
      <c r="K435" s="270"/>
      <c r="L435" s="270"/>
      <c r="M435" s="270"/>
      <c r="N435" s="270"/>
      <c r="O435" s="270"/>
      <c r="P435" s="270"/>
      <c r="Q435" s="270"/>
      <c r="R435" s="270"/>
      <c r="S435" s="270"/>
      <c r="T435" s="270"/>
      <c r="U435" s="270"/>
      <c r="V435" s="270"/>
      <c r="W435" s="270"/>
      <c r="X435" s="270"/>
      <c r="Y435" s="270"/>
      <c r="Z435" s="270"/>
    </row>
    <row r="436" ht="15.75" customHeight="1">
      <c r="A436" s="270"/>
      <c r="B436" s="270"/>
      <c r="C436" s="270"/>
      <c r="D436" s="270"/>
      <c r="E436" s="270"/>
      <c r="F436" s="270"/>
      <c r="G436" s="270"/>
      <c r="H436" s="270"/>
      <c r="I436" s="270"/>
      <c r="J436" s="270"/>
      <c r="K436" s="270"/>
      <c r="L436" s="270"/>
      <c r="M436" s="270"/>
      <c r="N436" s="270"/>
      <c r="O436" s="270"/>
      <c r="P436" s="270"/>
      <c r="Q436" s="270"/>
      <c r="R436" s="270"/>
      <c r="S436" s="270"/>
      <c r="T436" s="270"/>
      <c r="U436" s="270"/>
      <c r="V436" s="270"/>
      <c r="W436" s="270"/>
      <c r="X436" s="270"/>
      <c r="Y436" s="270"/>
      <c r="Z436" s="270"/>
    </row>
    <row r="437" ht="15.75" customHeight="1">
      <c r="A437" s="270"/>
      <c r="B437" s="270"/>
      <c r="C437" s="270"/>
      <c r="D437" s="270"/>
      <c r="E437" s="270"/>
      <c r="F437" s="270"/>
      <c r="G437" s="270"/>
      <c r="H437" s="270"/>
      <c r="I437" s="270"/>
      <c r="J437" s="270"/>
      <c r="K437" s="270"/>
      <c r="L437" s="270"/>
      <c r="M437" s="270"/>
      <c r="N437" s="270"/>
      <c r="O437" s="270"/>
      <c r="P437" s="270"/>
      <c r="Q437" s="270"/>
      <c r="R437" s="270"/>
      <c r="S437" s="270"/>
      <c r="T437" s="270"/>
      <c r="U437" s="270"/>
      <c r="V437" s="270"/>
      <c r="W437" s="270"/>
      <c r="X437" s="270"/>
      <c r="Y437" s="270"/>
      <c r="Z437" s="270"/>
    </row>
    <row r="438" ht="15.75" customHeight="1">
      <c r="A438" s="270"/>
      <c r="B438" s="270"/>
      <c r="C438" s="270"/>
      <c r="D438" s="270"/>
      <c r="E438" s="270"/>
      <c r="F438" s="270"/>
      <c r="G438" s="270"/>
      <c r="H438" s="270"/>
      <c r="I438" s="270"/>
      <c r="J438" s="270"/>
      <c r="K438" s="270"/>
      <c r="L438" s="270"/>
      <c r="M438" s="270"/>
      <c r="N438" s="270"/>
      <c r="O438" s="270"/>
      <c r="P438" s="270"/>
      <c r="Q438" s="270"/>
      <c r="R438" s="270"/>
      <c r="S438" s="270"/>
      <c r="T438" s="270"/>
      <c r="U438" s="270"/>
      <c r="V438" s="270"/>
      <c r="W438" s="270"/>
      <c r="X438" s="270"/>
      <c r="Y438" s="270"/>
      <c r="Z438" s="270"/>
    </row>
    <row r="439" ht="15.75" customHeight="1">
      <c r="A439" s="270"/>
      <c r="B439" s="270"/>
      <c r="C439" s="270"/>
      <c r="D439" s="270"/>
      <c r="E439" s="270"/>
      <c r="F439" s="270"/>
      <c r="G439" s="270"/>
      <c r="H439" s="270"/>
      <c r="I439" s="270"/>
      <c r="J439" s="270"/>
      <c r="K439" s="270"/>
      <c r="L439" s="270"/>
      <c r="M439" s="270"/>
      <c r="N439" s="270"/>
      <c r="O439" s="270"/>
      <c r="P439" s="270"/>
      <c r="Q439" s="270"/>
      <c r="R439" s="270"/>
      <c r="S439" s="270"/>
      <c r="T439" s="270"/>
      <c r="U439" s="270"/>
      <c r="V439" s="270"/>
      <c r="W439" s="270"/>
      <c r="X439" s="270"/>
      <c r="Y439" s="270"/>
      <c r="Z439" s="270"/>
    </row>
    <row r="440" ht="15.75" customHeight="1">
      <c r="A440" s="270"/>
      <c r="B440" s="270"/>
      <c r="C440" s="270"/>
      <c r="D440" s="270"/>
      <c r="E440" s="270"/>
      <c r="F440" s="270"/>
      <c r="G440" s="270"/>
      <c r="H440" s="270"/>
      <c r="I440" s="270"/>
      <c r="J440" s="270"/>
      <c r="K440" s="270"/>
      <c r="L440" s="270"/>
      <c r="M440" s="270"/>
      <c r="N440" s="270"/>
      <c r="O440" s="270"/>
      <c r="P440" s="270"/>
      <c r="Q440" s="270"/>
      <c r="R440" s="270"/>
      <c r="S440" s="270"/>
      <c r="T440" s="270"/>
      <c r="U440" s="270"/>
      <c r="V440" s="270"/>
      <c r="W440" s="270"/>
      <c r="X440" s="270"/>
      <c r="Y440" s="270"/>
      <c r="Z440" s="270"/>
    </row>
    <row r="441" ht="15.75" customHeight="1">
      <c r="A441" s="270"/>
      <c r="B441" s="270"/>
      <c r="C441" s="270"/>
      <c r="D441" s="270"/>
      <c r="E441" s="270"/>
      <c r="F441" s="270"/>
      <c r="G441" s="270"/>
      <c r="H441" s="270"/>
      <c r="I441" s="270"/>
      <c r="J441" s="270"/>
      <c r="K441" s="270"/>
      <c r="L441" s="270"/>
      <c r="M441" s="270"/>
      <c r="N441" s="270"/>
      <c r="O441" s="270"/>
      <c r="P441" s="270"/>
      <c r="Q441" s="270"/>
      <c r="R441" s="270"/>
      <c r="S441" s="270"/>
      <c r="T441" s="270"/>
      <c r="U441" s="270"/>
      <c r="V441" s="270"/>
      <c r="W441" s="270"/>
      <c r="X441" s="270"/>
      <c r="Y441" s="270"/>
      <c r="Z441" s="270"/>
    </row>
    <row r="442" ht="15.75" customHeight="1">
      <c r="A442" s="270"/>
      <c r="B442" s="270"/>
      <c r="C442" s="270"/>
      <c r="D442" s="270"/>
      <c r="E442" s="270"/>
      <c r="F442" s="270"/>
      <c r="G442" s="270"/>
      <c r="H442" s="270"/>
      <c r="I442" s="270"/>
      <c r="J442" s="270"/>
      <c r="K442" s="270"/>
      <c r="L442" s="270"/>
      <c r="M442" s="270"/>
      <c r="N442" s="270"/>
      <c r="O442" s="270"/>
      <c r="P442" s="270"/>
      <c r="Q442" s="270"/>
      <c r="R442" s="270"/>
      <c r="S442" s="270"/>
      <c r="T442" s="270"/>
      <c r="U442" s="270"/>
      <c r="V442" s="270"/>
      <c r="W442" s="270"/>
      <c r="X442" s="270"/>
      <c r="Y442" s="270"/>
      <c r="Z442" s="270"/>
    </row>
    <row r="443" ht="15.75" customHeight="1">
      <c r="A443" s="270"/>
      <c r="B443" s="270"/>
      <c r="C443" s="270"/>
      <c r="D443" s="270"/>
      <c r="E443" s="270"/>
      <c r="F443" s="270"/>
      <c r="G443" s="270"/>
      <c r="H443" s="270"/>
      <c r="I443" s="270"/>
      <c r="J443" s="270"/>
      <c r="K443" s="270"/>
      <c r="L443" s="270"/>
      <c r="M443" s="270"/>
      <c r="N443" s="270"/>
      <c r="O443" s="270"/>
      <c r="P443" s="270"/>
      <c r="Q443" s="270"/>
      <c r="R443" s="270"/>
      <c r="S443" s="270"/>
      <c r="T443" s="270"/>
      <c r="U443" s="270"/>
      <c r="V443" s="270"/>
      <c r="W443" s="270"/>
      <c r="X443" s="270"/>
      <c r="Y443" s="270"/>
      <c r="Z443" s="270"/>
    </row>
    <row r="444" ht="15.75" customHeight="1">
      <c r="A444" s="270"/>
      <c r="B444" s="270"/>
      <c r="C444" s="270"/>
      <c r="D444" s="270"/>
      <c r="E444" s="270"/>
      <c r="F444" s="270"/>
      <c r="G444" s="270"/>
      <c r="H444" s="270"/>
      <c r="I444" s="270"/>
      <c r="J444" s="270"/>
      <c r="K444" s="270"/>
      <c r="L444" s="270"/>
      <c r="M444" s="270"/>
      <c r="N444" s="270"/>
      <c r="O444" s="270"/>
      <c r="P444" s="270"/>
      <c r="Q444" s="270"/>
      <c r="R444" s="270"/>
      <c r="S444" s="270"/>
      <c r="T444" s="270"/>
      <c r="U444" s="270"/>
      <c r="V444" s="270"/>
      <c r="W444" s="270"/>
      <c r="X444" s="270"/>
      <c r="Y444" s="270"/>
      <c r="Z444" s="270"/>
    </row>
    <row r="445" ht="15.75" customHeight="1">
      <c r="A445" s="270"/>
      <c r="B445" s="270"/>
      <c r="C445" s="270"/>
      <c r="D445" s="270"/>
      <c r="E445" s="270"/>
      <c r="F445" s="270"/>
      <c r="G445" s="270"/>
      <c r="H445" s="270"/>
      <c r="I445" s="270"/>
      <c r="J445" s="270"/>
      <c r="K445" s="270"/>
      <c r="L445" s="270"/>
      <c r="M445" s="270"/>
      <c r="N445" s="270"/>
      <c r="O445" s="270"/>
      <c r="P445" s="270"/>
      <c r="Q445" s="270"/>
      <c r="R445" s="270"/>
      <c r="S445" s="270"/>
      <c r="T445" s="270"/>
      <c r="U445" s="270"/>
      <c r="V445" s="270"/>
      <c r="W445" s="270"/>
      <c r="X445" s="270"/>
      <c r="Y445" s="270"/>
      <c r="Z445" s="270"/>
    </row>
    <row r="446" ht="15.75" customHeight="1">
      <c r="A446" s="270"/>
      <c r="B446" s="270"/>
      <c r="C446" s="270"/>
      <c r="D446" s="270"/>
      <c r="E446" s="270"/>
      <c r="F446" s="270"/>
      <c r="G446" s="270"/>
      <c r="H446" s="270"/>
      <c r="I446" s="270"/>
      <c r="J446" s="270"/>
      <c r="K446" s="270"/>
      <c r="L446" s="270"/>
      <c r="M446" s="270"/>
      <c r="N446" s="270"/>
      <c r="O446" s="270"/>
      <c r="P446" s="270"/>
      <c r="Q446" s="270"/>
      <c r="R446" s="270"/>
      <c r="S446" s="270"/>
      <c r="T446" s="270"/>
      <c r="U446" s="270"/>
      <c r="V446" s="270"/>
      <c r="W446" s="270"/>
      <c r="X446" s="270"/>
      <c r="Y446" s="270"/>
      <c r="Z446" s="270"/>
    </row>
    <row r="447" ht="15.75" customHeight="1">
      <c r="A447" s="270"/>
      <c r="B447" s="270"/>
      <c r="C447" s="270"/>
      <c r="D447" s="270"/>
      <c r="E447" s="270"/>
      <c r="F447" s="270"/>
      <c r="G447" s="270"/>
      <c r="H447" s="270"/>
      <c r="I447" s="270"/>
      <c r="J447" s="270"/>
      <c r="K447" s="270"/>
      <c r="L447" s="270"/>
      <c r="M447" s="270"/>
      <c r="N447" s="270"/>
      <c r="O447" s="270"/>
      <c r="P447" s="270"/>
      <c r="Q447" s="270"/>
      <c r="R447" s="270"/>
      <c r="S447" s="270"/>
      <c r="T447" s="270"/>
      <c r="U447" s="270"/>
      <c r="V447" s="270"/>
      <c r="W447" s="270"/>
      <c r="X447" s="270"/>
      <c r="Y447" s="270"/>
      <c r="Z447" s="270"/>
    </row>
    <row r="448" ht="15.75" customHeight="1">
      <c r="A448" s="270"/>
      <c r="B448" s="270"/>
      <c r="C448" s="270"/>
      <c r="D448" s="270"/>
      <c r="E448" s="270"/>
      <c r="F448" s="270"/>
      <c r="G448" s="270"/>
      <c r="H448" s="270"/>
      <c r="I448" s="270"/>
      <c r="J448" s="270"/>
      <c r="K448" s="270"/>
      <c r="L448" s="270"/>
      <c r="M448" s="270"/>
      <c r="N448" s="270"/>
      <c r="O448" s="270"/>
      <c r="P448" s="270"/>
      <c r="Q448" s="270"/>
      <c r="R448" s="270"/>
      <c r="S448" s="270"/>
      <c r="T448" s="270"/>
      <c r="U448" s="270"/>
      <c r="V448" s="270"/>
      <c r="W448" s="270"/>
      <c r="X448" s="270"/>
      <c r="Y448" s="270"/>
      <c r="Z448" s="270"/>
    </row>
    <row r="449" ht="15.75" customHeight="1">
      <c r="A449" s="270"/>
      <c r="B449" s="270"/>
      <c r="C449" s="270"/>
      <c r="D449" s="270"/>
      <c r="E449" s="270"/>
      <c r="F449" s="270"/>
      <c r="G449" s="270"/>
      <c r="H449" s="270"/>
      <c r="I449" s="270"/>
      <c r="J449" s="270"/>
      <c r="K449" s="270"/>
      <c r="L449" s="270"/>
      <c r="M449" s="270"/>
      <c r="N449" s="270"/>
      <c r="O449" s="270"/>
      <c r="P449" s="270"/>
      <c r="Q449" s="270"/>
      <c r="R449" s="270"/>
      <c r="S449" s="270"/>
      <c r="T449" s="270"/>
      <c r="U449" s="270"/>
      <c r="V449" s="270"/>
      <c r="W449" s="270"/>
      <c r="X449" s="270"/>
      <c r="Y449" s="270"/>
      <c r="Z449" s="270"/>
    </row>
    <row r="450" ht="15.75" customHeight="1">
      <c r="A450" s="270"/>
      <c r="B450" s="270"/>
      <c r="C450" s="270"/>
      <c r="D450" s="270"/>
      <c r="E450" s="270"/>
      <c r="F450" s="270"/>
      <c r="G450" s="270"/>
      <c r="H450" s="270"/>
      <c r="I450" s="270"/>
      <c r="J450" s="270"/>
      <c r="K450" s="270"/>
      <c r="L450" s="270"/>
      <c r="M450" s="270"/>
      <c r="N450" s="270"/>
      <c r="O450" s="270"/>
      <c r="P450" s="270"/>
      <c r="Q450" s="270"/>
      <c r="R450" s="270"/>
      <c r="S450" s="270"/>
      <c r="T450" s="270"/>
      <c r="U450" s="270"/>
      <c r="V450" s="270"/>
      <c r="W450" s="270"/>
      <c r="X450" s="270"/>
      <c r="Y450" s="270"/>
      <c r="Z450" s="270"/>
    </row>
    <row r="451" ht="15.75" customHeight="1">
      <c r="A451" s="270"/>
      <c r="B451" s="270"/>
      <c r="C451" s="270"/>
      <c r="D451" s="270"/>
      <c r="E451" s="270"/>
      <c r="F451" s="270"/>
      <c r="G451" s="270"/>
      <c r="H451" s="270"/>
      <c r="I451" s="270"/>
      <c r="J451" s="270"/>
      <c r="K451" s="270"/>
      <c r="L451" s="270"/>
      <c r="M451" s="270"/>
      <c r="N451" s="270"/>
      <c r="O451" s="270"/>
      <c r="P451" s="270"/>
      <c r="Q451" s="270"/>
      <c r="R451" s="270"/>
      <c r="S451" s="270"/>
      <c r="T451" s="270"/>
      <c r="U451" s="270"/>
      <c r="V451" s="270"/>
      <c r="W451" s="270"/>
      <c r="X451" s="270"/>
      <c r="Y451" s="270"/>
      <c r="Z451" s="270"/>
    </row>
    <row r="452" ht="15.75" customHeight="1">
      <c r="A452" s="270"/>
      <c r="B452" s="270"/>
      <c r="C452" s="270"/>
      <c r="D452" s="270"/>
      <c r="E452" s="270"/>
      <c r="F452" s="270"/>
      <c r="G452" s="270"/>
      <c r="H452" s="270"/>
      <c r="I452" s="270"/>
      <c r="J452" s="270"/>
      <c r="K452" s="270"/>
      <c r="L452" s="270"/>
      <c r="M452" s="270"/>
      <c r="N452" s="270"/>
      <c r="O452" s="270"/>
      <c r="P452" s="270"/>
      <c r="Q452" s="270"/>
      <c r="R452" s="270"/>
      <c r="S452" s="270"/>
      <c r="T452" s="270"/>
      <c r="U452" s="270"/>
      <c r="V452" s="270"/>
      <c r="W452" s="270"/>
      <c r="X452" s="270"/>
      <c r="Y452" s="270"/>
      <c r="Z452" s="270"/>
    </row>
    <row r="453" ht="15.75" customHeight="1">
      <c r="A453" s="270"/>
      <c r="B453" s="270"/>
      <c r="C453" s="270"/>
      <c r="D453" s="270"/>
      <c r="E453" s="270"/>
      <c r="F453" s="270"/>
      <c r="G453" s="270"/>
      <c r="H453" s="270"/>
      <c r="I453" s="270"/>
      <c r="J453" s="270"/>
      <c r="K453" s="270"/>
      <c r="L453" s="270"/>
      <c r="M453" s="270"/>
      <c r="N453" s="270"/>
      <c r="O453" s="270"/>
      <c r="P453" s="270"/>
      <c r="Q453" s="270"/>
      <c r="R453" s="270"/>
      <c r="S453" s="270"/>
      <c r="T453" s="270"/>
      <c r="U453" s="270"/>
      <c r="V453" s="270"/>
      <c r="W453" s="270"/>
      <c r="X453" s="270"/>
      <c r="Y453" s="270"/>
      <c r="Z453" s="270"/>
    </row>
    <row r="454" ht="15.75" customHeight="1">
      <c r="A454" s="270"/>
      <c r="B454" s="270"/>
      <c r="C454" s="270"/>
      <c r="D454" s="270"/>
      <c r="E454" s="270"/>
      <c r="F454" s="270"/>
      <c r="G454" s="270"/>
      <c r="H454" s="270"/>
      <c r="I454" s="270"/>
      <c r="J454" s="270"/>
      <c r="K454" s="270"/>
      <c r="L454" s="270"/>
      <c r="M454" s="270"/>
      <c r="N454" s="270"/>
      <c r="O454" s="270"/>
      <c r="P454" s="270"/>
      <c r="Q454" s="270"/>
      <c r="R454" s="270"/>
      <c r="S454" s="270"/>
      <c r="T454" s="270"/>
      <c r="U454" s="270"/>
      <c r="V454" s="270"/>
      <c r="W454" s="270"/>
      <c r="X454" s="270"/>
      <c r="Y454" s="270"/>
      <c r="Z454" s="270"/>
    </row>
    <row r="455" ht="15.75" customHeight="1">
      <c r="A455" s="270"/>
      <c r="B455" s="270"/>
      <c r="C455" s="270"/>
      <c r="D455" s="270"/>
      <c r="E455" s="270"/>
      <c r="F455" s="270"/>
      <c r="G455" s="270"/>
      <c r="H455" s="270"/>
      <c r="I455" s="270"/>
      <c r="J455" s="270"/>
      <c r="K455" s="270"/>
      <c r="L455" s="270"/>
      <c r="M455" s="270"/>
      <c r="N455" s="270"/>
      <c r="O455" s="270"/>
      <c r="P455" s="270"/>
      <c r="Q455" s="270"/>
      <c r="R455" s="270"/>
      <c r="S455" s="270"/>
      <c r="T455" s="270"/>
      <c r="U455" s="270"/>
      <c r="V455" s="270"/>
      <c r="W455" s="270"/>
      <c r="X455" s="270"/>
      <c r="Y455" s="270"/>
      <c r="Z455" s="270"/>
    </row>
    <row r="456" ht="15.75" customHeight="1">
      <c r="A456" s="270"/>
      <c r="B456" s="270"/>
      <c r="C456" s="270"/>
      <c r="D456" s="270"/>
      <c r="E456" s="270"/>
      <c r="F456" s="270"/>
      <c r="G456" s="270"/>
      <c r="H456" s="270"/>
      <c r="I456" s="270"/>
      <c r="J456" s="270"/>
      <c r="K456" s="270"/>
      <c r="L456" s="270"/>
      <c r="M456" s="270"/>
      <c r="N456" s="270"/>
      <c r="O456" s="270"/>
      <c r="P456" s="270"/>
      <c r="Q456" s="270"/>
      <c r="R456" s="270"/>
      <c r="S456" s="270"/>
      <c r="T456" s="270"/>
      <c r="U456" s="270"/>
      <c r="V456" s="270"/>
      <c r="W456" s="270"/>
      <c r="X456" s="270"/>
      <c r="Y456" s="270"/>
      <c r="Z456" s="270"/>
    </row>
    <row r="457" ht="15.75" customHeight="1">
      <c r="A457" s="270"/>
      <c r="B457" s="270"/>
      <c r="C457" s="270"/>
      <c r="D457" s="270"/>
      <c r="E457" s="270"/>
      <c r="F457" s="270"/>
      <c r="G457" s="270"/>
      <c r="H457" s="270"/>
      <c r="I457" s="270"/>
      <c r="J457" s="270"/>
      <c r="K457" s="270"/>
      <c r="L457" s="270"/>
      <c r="M457" s="270"/>
      <c r="N457" s="270"/>
      <c r="O457" s="270"/>
      <c r="P457" s="270"/>
      <c r="Q457" s="270"/>
      <c r="R457" s="270"/>
      <c r="S457" s="270"/>
      <c r="T457" s="270"/>
      <c r="U457" s="270"/>
      <c r="V457" s="270"/>
      <c r="W457" s="270"/>
      <c r="X457" s="270"/>
      <c r="Y457" s="270"/>
      <c r="Z457" s="270"/>
    </row>
    <row r="458" ht="15.75" customHeight="1">
      <c r="A458" s="270"/>
      <c r="B458" s="270"/>
      <c r="C458" s="270"/>
      <c r="D458" s="270"/>
      <c r="E458" s="270"/>
      <c r="F458" s="270"/>
      <c r="G458" s="270"/>
      <c r="H458" s="270"/>
      <c r="I458" s="270"/>
      <c r="J458" s="270"/>
      <c r="K458" s="270"/>
      <c r="L458" s="270"/>
      <c r="M458" s="270"/>
      <c r="N458" s="270"/>
      <c r="O458" s="270"/>
      <c r="P458" s="270"/>
      <c r="Q458" s="270"/>
      <c r="R458" s="270"/>
      <c r="S458" s="270"/>
      <c r="T458" s="270"/>
      <c r="U458" s="270"/>
      <c r="V458" s="270"/>
      <c r="W458" s="270"/>
      <c r="X458" s="270"/>
      <c r="Y458" s="270"/>
      <c r="Z458" s="270"/>
    </row>
    <row r="459" ht="15.75" customHeight="1">
      <c r="A459" s="270"/>
      <c r="B459" s="270"/>
      <c r="C459" s="270"/>
      <c r="D459" s="270"/>
      <c r="E459" s="270"/>
      <c r="F459" s="270"/>
      <c r="G459" s="270"/>
      <c r="H459" s="270"/>
      <c r="I459" s="270"/>
      <c r="J459" s="270"/>
      <c r="K459" s="270"/>
      <c r="L459" s="270"/>
      <c r="M459" s="270"/>
      <c r="N459" s="270"/>
      <c r="O459" s="270"/>
      <c r="P459" s="270"/>
      <c r="Q459" s="270"/>
      <c r="R459" s="270"/>
      <c r="S459" s="270"/>
      <c r="T459" s="270"/>
      <c r="U459" s="270"/>
      <c r="V459" s="270"/>
      <c r="W459" s="270"/>
      <c r="X459" s="270"/>
      <c r="Y459" s="270"/>
      <c r="Z459" s="270"/>
    </row>
    <row r="460" ht="15.75" customHeight="1">
      <c r="A460" s="270"/>
      <c r="B460" s="270"/>
      <c r="C460" s="270"/>
      <c r="D460" s="270"/>
      <c r="E460" s="270"/>
      <c r="F460" s="270"/>
      <c r="G460" s="270"/>
      <c r="H460" s="270"/>
      <c r="I460" s="270"/>
      <c r="J460" s="270"/>
      <c r="K460" s="270"/>
      <c r="L460" s="270"/>
      <c r="M460" s="270"/>
      <c r="N460" s="270"/>
      <c r="O460" s="270"/>
      <c r="P460" s="270"/>
      <c r="Q460" s="270"/>
      <c r="R460" s="270"/>
      <c r="S460" s="270"/>
      <c r="T460" s="270"/>
      <c r="U460" s="270"/>
      <c r="V460" s="270"/>
      <c r="W460" s="270"/>
      <c r="X460" s="270"/>
      <c r="Y460" s="270"/>
      <c r="Z460" s="270"/>
    </row>
    <row r="461" ht="15.75" customHeight="1">
      <c r="A461" s="270"/>
      <c r="B461" s="270"/>
      <c r="C461" s="270"/>
      <c r="D461" s="270"/>
      <c r="E461" s="270"/>
      <c r="F461" s="270"/>
      <c r="G461" s="270"/>
      <c r="H461" s="270"/>
      <c r="I461" s="270"/>
      <c r="J461" s="270"/>
      <c r="K461" s="270"/>
      <c r="L461" s="270"/>
      <c r="M461" s="270"/>
      <c r="N461" s="270"/>
      <c r="O461" s="270"/>
      <c r="P461" s="270"/>
      <c r="Q461" s="270"/>
      <c r="R461" s="270"/>
      <c r="S461" s="270"/>
      <c r="T461" s="270"/>
      <c r="U461" s="270"/>
      <c r="V461" s="270"/>
      <c r="W461" s="270"/>
      <c r="X461" s="270"/>
      <c r="Y461" s="270"/>
      <c r="Z461" s="270"/>
    </row>
    <row r="462" ht="15.75" customHeight="1">
      <c r="A462" s="270"/>
      <c r="B462" s="270"/>
      <c r="C462" s="270"/>
      <c r="D462" s="270"/>
      <c r="E462" s="270"/>
      <c r="F462" s="270"/>
      <c r="G462" s="270"/>
      <c r="H462" s="270"/>
      <c r="I462" s="270"/>
      <c r="J462" s="270"/>
      <c r="K462" s="270"/>
      <c r="L462" s="270"/>
      <c r="M462" s="270"/>
      <c r="N462" s="270"/>
      <c r="O462" s="270"/>
      <c r="P462" s="270"/>
      <c r="Q462" s="270"/>
      <c r="R462" s="270"/>
      <c r="S462" s="270"/>
      <c r="T462" s="270"/>
      <c r="U462" s="270"/>
      <c r="V462" s="270"/>
      <c r="W462" s="270"/>
      <c r="X462" s="270"/>
      <c r="Y462" s="270"/>
      <c r="Z462" s="270"/>
    </row>
    <row r="463" ht="15.75" customHeight="1">
      <c r="A463" s="270"/>
      <c r="B463" s="270"/>
      <c r="C463" s="270"/>
      <c r="D463" s="270"/>
      <c r="E463" s="270"/>
      <c r="F463" s="270"/>
      <c r="G463" s="270"/>
      <c r="H463" s="270"/>
      <c r="I463" s="270"/>
      <c r="J463" s="270"/>
      <c r="K463" s="270"/>
      <c r="L463" s="270"/>
      <c r="M463" s="270"/>
      <c r="N463" s="270"/>
      <c r="O463" s="270"/>
      <c r="P463" s="270"/>
      <c r="Q463" s="270"/>
      <c r="R463" s="270"/>
      <c r="S463" s="270"/>
      <c r="T463" s="270"/>
      <c r="U463" s="270"/>
      <c r="V463" s="270"/>
      <c r="W463" s="270"/>
      <c r="X463" s="270"/>
      <c r="Y463" s="270"/>
      <c r="Z463" s="270"/>
    </row>
    <row r="464" ht="15.75" customHeight="1">
      <c r="A464" s="270"/>
      <c r="B464" s="270"/>
      <c r="C464" s="270"/>
      <c r="D464" s="270"/>
      <c r="E464" s="270"/>
      <c r="F464" s="270"/>
      <c r="G464" s="270"/>
      <c r="H464" s="270"/>
      <c r="I464" s="270"/>
      <c r="J464" s="270"/>
      <c r="K464" s="270"/>
      <c r="L464" s="270"/>
      <c r="M464" s="270"/>
      <c r="N464" s="270"/>
      <c r="O464" s="270"/>
      <c r="P464" s="270"/>
      <c r="Q464" s="270"/>
      <c r="R464" s="270"/>
      <c r="S464" s="270"/>
      <c r="T464" s="270"/>
      <c r="U464" s="270"/>
      <c r="V464" s="270"/>
      <c r="W464" s="270"/>
      <c r="X464" s="270"/>
      <c r="Y464" s="270"/>
      <c r="Z464" s="270"/>
    </row>
    <row r="465" ht="15.75" customHeight="1">
      <c r="A465" s="270"/>
      <c r="B465" s="270"/>
      <c r="C465" s="270"/>
      <c r="D465" s="270"/>
      <c r="E465" s="270"/>
      <c r="F465" s="270"/>
      <c r="G465" s="270"/>
      <c r="H465" s="270"/>
      <c r="I465" s="270"/>
      <c r="J465" s="270"/>
      <c r="K465" s="270"/>
      <c r="L465" s="270"/>
      <c r="M465" s="270"/>
      <c r="N465" s="270"/>
      <c r="O465" s="270"/>
      <c r="P465" s="270"/>
      <c r="Q465" s="270"/>
      <c r="R465" s="270"/>
      <c r="S465" s="270"/>
      <c r="T465" s="270"/>
      <c r="U465" s="270"/>
      <c r="V465" s="270"/>
      <c r="W465" s="270"/>
      <c r="X465" s="270"/>
      <c r="Y465" s="270"/>
      <c r="Z465" s="270"/>
    </row>
    <row r="466" ht="15.75" customHeight="1">
      <c r="A466" s="270"/>
      <c r="B466" s="270"/>
      <c r="C466" s="270"/>
      <c r="D466" s="270"/>
      <c r="E466" s="270"/>
      <c r="F466" s="270"/>
      <c r="G466" s="270"/>
      <c r="H466" s="270"/>
      <c r="I466" s="270"/>
      <c r="J466" s="270"/>
      <c r="K466" s="270"/>
      <c r="L466" s="270"/>
      <c r="M466" s="270"/>
      <c r="N466" s="270"/>
      <c r="O466" s="270"/>
      <c r="P466" s="270"/>
      <c r="Q466" s="270"/>
      <c r="R466" s="270"/>
      <c r="S466" s="270"/>
      <c r="T466" s="270"/>
      <c r="U466" s="270"/>
      <c r="V466" s="270"/>
      <c r="W466" s="270"/>
      <c r="X466" s="270"/>
      <c r="Y466" s="270"/>
      <c r="Z466" s="270"/>
    </row>
    <row r="467" ht="15.75" customHeight="1">
      <c r="A467" s="270"/>
      <c r="B467" s="270"/>
      <c r="C467" s="270"/>
      <c r="D467" s="270"/>
      <c r="E467" s="270"/>
      <c r="F467" s="270"/>
      <c r="G467" s="270"/>
      <c r="H467" s="270"/>
      <c r="I467" s="270"/>
      <c r="J467" s="270"/>
      <c r="K467" s="270"/>
      <c r="L467" s="270"/>
      <c r="M467" s="270"/>
      <c r="N467" s="270"/>
      <c r="O467" s="270"/>
      <c r="P467" s="270"/>
      <c r="Q467" s="270"/>
      <c r="R467" s="270"/>
      <c r="S467" s="270"/>
      <c r="T467" s="270"/>
      <c r="U467" s="270"/>
      <c r="V467" s="270"/>
      <c r="W467" s="270"/>
      <c r="X467" s="270"/>
      <c r="Y467" s="270"/>
      <c r="Z467" s="270"/>
    </row>
    <row r="468" ht="15.75" customHeight="1">
      <c r="A468" s="270"/>
      <c r="B468" s="270"/>
      <c r="C468" s="270"/>
      <c r="D468" s="270"/>
      <c r="E468" s="270"/>
      <c r="F468" s="270"/>
      <c r="G468" s="270"/>
      <c r="H468" s="270"/>
      <c r="I468" s="270"/>
      <c r="J468" s="270"/>
      <c r="K468" s="270"/>
      <c r="L468" s="270"/>
      <c r="M468" s="270"/>
      <c r="N468" s="270"/>
      <c r="O468" s="270"/>
      <c r="P468" s="270"/>
      <c r="Q468" s="270"/>
      <c r="R468" s="270"/>
      <c r="S468" s="270"/>
      <c r="T468" s="270"/>
      <c r="U468" s="270"/>
      <c r="V468" s="270"/>
      <c r="W468" s="270"/>
      <c r="X468" s="270"/>
      <c r="Y468" s="270"/>
      <c r="Z468" s="270"/>
    </row>
    <row r="469" ht="15.75" customHeight="1">
      <c r="A469" s="270"/>
      <c r="B469" s="270"/>
      <c r="C469" s="270"/>
      <c r="D469" s="270"/>
      <c r="E469" s="270"/>
      <c r="F469" s="270"/>
      <c r="G469" s="270"/>
      <c r="H469" s="270"/>
      <c r="I469" s="270"/>
      <c r="J469" s="270"/>
      <c r="K469" s="270"/>
      <c r="L469" s="270"/>
      <c r="M469" s="270"/>
      <c r="N469" s="270"/>
      <c r="O469" s="270"/>
      <c r="P469" s="270"/>
      <c r="Q469" s="270"/>
      <c r="R469" s="270"/>
      <c r="S469" s="270"/>
      <c r="T469" s="270"/>
      <c r="U469" s="270"/>
      <c r="V469" s="270"/>
      <c r="W469" s="270"/>
      <c r="X469" s="270"/>
      <c r="Y469" s="270"/>
      <c r="Z469" s="270"/>
    </row>
    <row r="470" ht="15.75" customHeight="1">
      <c r="A470" s="270"/>
      <c r="B470" s="270"/>
      <c r="C470" s="270"/>
      <c r="D470" s="270"/>
      <c r="E470" s="270"/>
      <c r="F470" s="270"/>
      <c r="G470" s="270"/>
      <c r="H470" s="270"/>
      <c r="I470" s="270"/>
      <c r="J470" s="270"/>
      <c r="K470" s="270"/>
      <c r="L470" s="270"/>
      <c r="M470" s="270"/>
      <c r="N470" s="270"/>
      <c r="O470" s="270"/>
      <c r="P470" s="270"/>
      <c r="Q470" s="270"/>
      <c r="R470" s="270"/>
      <c r="S470" s="270"/>
      <c r="T470" s="270"/>
      <c r="U470" s="270"/>
      <c r="V470" s="270"/>
      <c r="W470" s="270"/>
      <c r="X470" s="270"/>
      <c r="Y470" s="270"/>
      <c r="Z470" s="270"/>
    </row>
    <row r="471" ht="15.75" customHeight="1">
      <c r="A471" s="270"/>
      <c r="B471" s="270"/>
      <c r="C471" s="270"/>
      <c r="D471" s="270"/>
      <c r="E471" s="270"/>
      <c r="F471" s="270"/>
      <c r="G471" s="270"/>
      <c r="H471" s="270"/>
      <c r="I471" s="270"/>
      <c r="J471" s="270"/>
      <c r="K471" s="270"/>
      <c r="L471" s="270"/>
      <c r="M471" s="270"/>
      <c r="N471" s="270"/>
      <c r="O471" s="270"/>
      <c r="P471" s="270"/>
      <c r="Q471" s="270"/>
      <c r="R471" s="270"/>
      <c r="S471" s="270"/>
      <c r="T471" s="270"/>
      <c r="U471" s="270"/>
      <c r="V471" s="270"/>
      <c r="W471" s="270"/>
      <c r="X471" s="270"/>
      <c r="Y471" s="270"/>
      <c r="Z471" s="270"/>
    </row>
    <row r="472" ht="15.75" customHeight="1">
      <c r="A472" s="270"/>
      <c r="B472" s="270"/>
      <c r="C472" s="270"/>
      <c r="D472" s="270"/>
      <c r="E472" s="270"/>
      <c r="F472" s="270"/>
      <c r="G472" s="270"/>
      <c r="H472" s="270"/>
      <c r="I472" s="270"/>
      <c r="J472" s="270"/>
      <c r="K472" s="270"/>
      <c r="L472" s="270"/>
      <c r="M472" s="270"/>
      <c r="N472" s="270"/>
      <c r="O472" s="270"/>
      <c r="P472" s="270"/>
      <c r="Q472" s="270"/>
      <c r="R472" s="270"/>
      <c r="S472" s="270"/>
      <c r="T472" s="270"/>
      <c r="U472" s="270"/>
      <c r="V472" s="270"/>
      <c r="W472" s="270"/>
      <c r="X472" s="270"/>
      <c r="Y472" s="270"/>
      <c r="Z472" s="270"/>
    </row>
    <row r="473" ht="15.75" customHeight="1">
      <c r="A473" s="270"/>
      <c r="B473" s="270"/>
      <c r="C473" s="270"/>
      <c r="D473" s="270"/>
      <c r="E473" s="270"/>
      <c r="F473" s="270"/>
      <c r="G473" s="270"/>
      <c r="H473" s="270"/>
      <c r="I473" s="270"/>
      <c r="J473" s="270"/>
      <c r="K473" s="270"/>
      <c r="L473" s="270"/>
      <c r="M473" s="270"/>
      <c r="N473" s="270"/>
      <c r="O473" s="270"/>
      <c r="P473" s="270"/>
      <c r="Q473" s="270"/>
      <c r="R473" s="270"/>
      <c r="S473" s="270"/>
      <c r="T473" s="270"/>
      <c r="U473" s="270"/>
      <c r="V473" s="270"/>
      <c r="W473" s="270"/>
      <c r="X473" s="270"/>
      <c r="Y473" s="270"/>
      <c r="Z473" s="270"/>
    </row>
    <row r="474" ht="15.75" customHeight="1">
      <c r="A474" s="270"/>
      <c r="B474" s="270"/>
      <c r="C474" s="270"/>
      <c r="D474" s="270"/>
      <c r="E474" s="270"/>
      <c r="F474" s="270"/>
      <c r="G474" s="270"/>
      <c r="H474" s="270"/>
      <c r="I474" s="270"/>
      <c r="J474" s="270"/>
      <c r="K474" s="270"/>
      <c r="L474" s="270"/>
      <c r="M474" s="270"/>
      <c r="N474" s="270"/>
      <c r="O474" s="270"/>
      <c r="P474" s="270"/>
      <c r="Q474" s="270"/>
      <c r="R474" s="270"/>
      <c r="S474" s="270"/>
      <c r="T474" s="270"/>
      <c r="U474" s="270"/>
      <c r="V474" s="270"/>
      <c r="W474" s="270"/>
      <c r="X474" s="270"/>
      <c r="Y474" s="270"/>
      <c r="Z474" s="270"/>
    </row>
    <row r="475" ht="15.75" customHeight="1">
      <c r="A475" s="270"/>
      <c r="B475" s="270"/>
      <c r="C475" s="270"/>
      <c r="D475" s="270"/>
      <c r="E475" s="270"/>
      <c r="F475" s="270"/>
      <c r="G475" s="270"/>
      <c r="H475" s="270"/>
      <c r="I475" s="270"/>
      <c r="J475" s="270"/>
      <c r="K475" s="270"/>
      <c r="L475" s="270"/>
      <c r="M475" s="270"/>
      <c r="N475" s="270"/>
      <c r="O475" s="270"/>
      <c r="P475" s="270"/>
      <c r="Q475" s="270"/>
      <c r="R475" s="270"/>
      <c r="S475" s="270"/>
      <c r="T475" s="270"/>
      <c r="U475" s="270"/>
      <c r="V475" s="270"/>
      <c r="W475" s="270"/>
      <c r="X475" s="270"/>
      <c r="Y475" s="270"/>
      <c r="Z475" s="270"/>
    </row>
    <row r="476" ht="15.75" customHeight="1">
      <c r="A476" s="270"/>
      <c r="B476" s="270"/>
      <c r="C476" s="270"/>
      <c r="D476" s="270"/>
      <c r="E476" s="270"/>
      <c r="F476" s="270"/>
      <c r="G476" s="270"/>
      <c r="H476" s="270"/>
      <c r="I476" s="270"/>
      <c r="J476" s="270"/>
      <c r="K476" s="270"/>
      <c r="L476" s="270"/>
      <c r="M476" s="270"/>
      <c r="N476" s="270"/>
      <c r="O476" s="270"/>
      <c r="P476" s="270"/>
      <c r="Q476" s="270"/>
      <c r="R476" s="270"/>
      <c r="S476" s="270"/>
      <c r="T476" s="270"/>
      <c r="U476" s="270"/>
      <c r="V476" s="270"/>
      <c r="W476" s="270"/>
      <c r="X476" s="270"/>
      <c r="Y476" s="270"/>
      <c r="Z476" s="270"/>
    </row>
    <row r="477" ht="15.75" customHeight="1">
      <c r="A477" s="270"/>
      <c r="B477" s="270"/>
      <c r="C477" s="270"/>
      <c r="D477" s="270"/>
      <c r="E477" s="270"/>
      <c r="F477" s="270"/>
      <c r="G477" s="270"/>
      <c r="H477" s="270"/>
      <c r="I477" s="270"/>
      <c r="J477" s="270"/>
      <c r="K477" s="270"/>
      <c r="L477" s="270"/>
      <c r="M477" s="270"/>
      <c r="N477" s="270"/>
      <c r="O477" s="270"/>
      <c r="P477" s="270"/>
      <c r="Q477" s="270"/>
      <c r="R477" s="270"/>
      <c r="S477" s="270"/>
      <c r="T477" s="270"/>
      <c r="U477" s="270"/>
      <c r="V477" s="270"/>
      <c r="W477" s="270"/>
      <c r="X477" s="270"/>
      <c r="Y477" s="270"/>
      <c r="Z477" s="270"/>
    </row>
    <row r="478" ht="15.75" customHeight="1">
      <c r="A478" s="270"/>
      <c r="B478" s="270"/>
      <c r="C478" s="270"/>
      <c r="D478" s="270"/>
      <c r="E478" s="270"/>
      <c r="F478" s="270"/>
      <c r="G478" s="270"/>
      <c r="H478" s="270"/>
      <c r="I478" s="270"/>
      <c r="J478" s="270"/>
      <c r="K478" s="270"/>
      <c r="L478" s="270"/>
      <c r="M478" s="270"/>
      <c r="N478" s="270"/>
      <c r="O478" s="270"/>
      <c r="P478" s="270"/>
      <c r="Q478" s="270"/>
      <c r="R478" s="270"/>
      <c r="S478" s="270"/>
      <c r="T478" s="270"/>
      <c r="U478" s="270"/>
      <c r="V478" s="270"/>
      <c r="W478" s="270"/>
      <c r="X478" s="270"/>
      <c r="Y478" s="270"/>
      <c r="Z478" s="270"/>
    </row>
    <row r="479" ht="15.75" customHeight="1">
      <c r="A479" s="270"/>
      <c r="B479" s="270"/>
      <c r="C479" s="270"/>
      <c r="D479" s="270"/>
      <c r="E479" s="270"/>
      <c r="F479" s="270"/>
      <c r="G479" s="270"/>
      <c r="H479" s="270"/>
      <c r="I479" s="270"/>
      <c r="J479" s="270"/>
      <c r="K479" s="270"/>
      <c r="L479" s="270"/>
      <c r="M479" s="270"/>
      <c r="N479" s="270"/>
      <c r="O479" s="270"/>
      <c r="P479" s="270"/>
      <c r="Q479" s="270"/>
      <c r="R479" s="270"/>
      <c r="S479" s="270"/>
      <c r="T479" s="270"/>
      <c r="U479" s="270"/>
      <c r="V479" s="270"/>
      <c r="W479" s="270"/>
      <c r="X479" s="270"/>
      <c r="Y479" s="270"/>
      <c r="Z479" s="270"/>
    </row>
    <row r="480" ht="15.75" customHeight="1">
      <c r="A480" s="270"/>
      <c r="B480" s="270"/>
      <c r="C480" s="270"/>
      <c r="D480" s="270"/>
      <c r="E480" s="270"/>
      <c r="F480" s="270"/>
      <c r="G480" s="270"/>
      <c r="H480" s="270"/>
      <c r="I480" s="270"/>
      <c r="J480" s="270"/>
      <c r="K480" s="270"/>
      <c r="L480" s="270"/>
      <c r="M480" s="270"/>
      <c r="N480" s="270"/>
      <c r="O480" s="270"/>
      <c r="P480" s="270"/>
      <c r="Q480" s="270"/>
      <c r="R480" s="270"/>
      <c r="S480" s="270"/>
      <c r="T480" s="270"/>
      <c r="U480" s="270"/>
      <c r="V480" s="270"/>
      <c r="W480" s="270"/>
      <c r="X480" s="270"/>
      <c r="Y480" s="270"/>
      <c r="Z480" s="270"/>
    </row>
    <row r="481" ht="15.75" customHeight="1">
      <c r="A481" s="270"/>
      <c r="B481" s="270"/>
      <c r="C481" s="270"/>
      <c r="D481" s="270"/>
      <c r="E481" s="270"/>
      <c r="F481" s="270"/>
      <c r="G481" s="270"/>
      <c r="H481" s="270"/>
      <c r="I481" s="270"/>
      <c r="J481" s="270"/>
      <c r="K481" s="270"/>
      <c r="L481" s="270"/>
      <c r="M481" s="270"/>
      <c r="N481" s="270"/>
      <c r="O481" s="270"/>
      <c r="P481" s="270"/>
      <c r="Q481" s="270"/>
      <c r="R481" s="270"/>
      <c r="S481" s="270"/>
      <c r="T481" s="270"/>
      <c r="U481" s="270"/>
      <c r="V481" s="270"/>
      <c r="W481" s="270"/>
      <c r="X481" s="270"/>
      <c r="Y481" s="270"/>
      <c r="Z481" s="270"/>
    </row>
    <row r="482" ht="15.75" customHeight="1">
      <c r="A482" s="270"/>
      <c r="B482" s="270"/>
      <c r="C482" s="270"/>
      <c r="D482" s="270"/>
      <c r="E482" s="270"/>
      <c r="F482" s="270"/>
      <c r="G482" s="270"/>
      <c r="H482" s="270"/>
      <c r="I482" s="270"/>
      <c r="J482" s="270"/>
      <c r="K482" s="270"/>
      <c r="L482" s="270"/>
      <c r="M482" s="270"/>
      <c r="N482" s="270"/>
      <c r="O482" s="270"/>
      <c r="P482" s="270"/>
      <c r="Q482" s="270"/>
      <c r="R482" s="270"/>
      <c r="S482" s="270"/>
      <c r="T482" s="270"/>
      <c r="U482" s="270"/>
      <c r="V482" s="270"/>
      <c r="W482" s="270"/>
      <c r="X482" s="270"/>
      <c r="Y482" s="270"/>
      <c r="Z482" s="270"/>
    </row>
    <row r="483" ht="15.75" customHeight="1">
      <c r="A483" s="270"/>
      <c r="B483" s="270"/>
      <c r="C483" s="270"/>
      <c r="D483" s="270"/>
      <c r="E483" s="270"/>
      <c r="F483" s="270"/>
      <c r="G483" s="270"/>
      <c r="H483" s="270"/>
      <c r="I483" s="270"/>
      <c r="J483" s="270"/>
      <c r="K483" s="270"/>
      <c r="L483" s="270"/>
      <c r="M483" s="270"/>
      <c r="N483" s="270"/>
      <c r="O483" s="270"/>
      <c r="P483" s="270"/>
      <c r="Q483" s="270"/>
      <c r="R483" s="270"/>
      <c r="S483" s="270"/>
      <c r="T483" s="270"/>
      <c r="U483" s="270"/>
      <c r="V483" s="270"/>
      <c r="W483" s="270"/>
      <c r="X483" s="270"/>
      <c r="Y483" s="270"/>
      <c r="Z483" s="270"/>
    </row>
    <row r="484" ht="15.75" customHeight="1">
      <c r="A484" s="270"/>
      <c r="B484" s="270"/>
      <c r="C484" s="270"/>
      <c r="D484" s="270"/>
      <c r="E484" s="270"/>
      <c r="F484" s="270"/>
      <c r="G484" s="270"/>
      <c r="H484" s="270"/>
      <c r="I484" s="270"/>
      <c r="J484" s="270"/>
      <c r="K484" s="270"/>
      <c r="L484" s="270"/>
      <c r="M484" s="270"/>
      <c r="N484" s="270"/>
      <c r="O484" s="270"/>
      <c r="P484" s="270"/>
      <c r="Q484" s="270"/>
      <c r="R484" s="270"/>
      <c r="S484" s="270"/>
      <c r="T484" s="270"/>
      <c r="U484" s="270"/>
      <c r="V484" s="270"/>
      <c r="W484" s="270"/>
      <c r="X484" s="270"/>
      <c r="Y484" s="270"/>
      <c r="Z484" s="270"/>
    </row>
    <row r="485" ht="15.75" customHeight="1">
      <c r="A485" s="270"/>
      <c r="B485" s="270"/>
      <c r="C485" s="270"/>
      <c r="D485" s="270"/>
      <c r="E485" s="270"/>
      <c r="F485" s="270"/>
      <c r="G485" s="270"/>
      <c r="H485" s="270"/>
      <c r="I485" s="270"/>
      <c r="J485" s="270"/>
      <c r="K485" s="270"/>
      <c r="L485" s="270"/>
      <c r="M485" s="270"/>
      <c r="N485" s="270"/>
      <c r="O485" s="270"/>
      <c r="P485" s="270"/>
      <c r="Q485" s="270"/>
      <c r="R485" s="270"/>
      <c r="S485" s="270"/>
      <c r="T485" s="270"/>
      <c r="U485" s="270"/>
      <c r="V485" s="270"/>
      <c r="W485" s="270"/>
      <c r="X485" s="270"/>
      <c r="Y485" s="270"/>
      <c r="Z485" s="270"/>
    </row>
    <row r="486" ht="15.75" customHeight="1">
      <c r="A486" s="270"/>
      <c r="B486" s="270"/>
      <c r="C486" s="270"/>
      <c r="D486" s="270"/>
      <c r="E486" s="270"/>
      <c r="F486" s="270"/>
      <c r="G486" s="270"/>
      <c r="H486" s="270"/>
      <c r="I486" s="270"/>
      <c r="J486" s="270"/>
      <c r="K486" s="270"/>
      <c r="L486" s="270"/>
      <c r="M486" s="270"/>
      <c r="N486" s="270"/>
      <c r="O486" s="270"/>
      <c r="P486" s="270"/>
      <c r="Q486" s="270"/>
      <c r="R486" s="270"/>
      <c r="S486" s="270"/>
      <c r="T486" s="270"/>
      <c r="U486" s="270"/>
      <c r="V486" s="270"/>
      <c r="W486" s="270"/>
      <c r="X486" s="270"/>
      <c r="Y486" s="270"/>
      <c r="Z486" s="270"/>
    </row>
    <row r="487" ht="15.75" customHeight="1">
      <c r="A487" s="270"/>
      <c r="B487" s="270"/>
      <c r="C487" s="270"/>
      <c r="D487" s="270"/>
      <c r="E487" s="270"/>
      <c r="F487" s="270"/>
      <c r="G487" s="270"/>
      <c r="H487" s="270"/>
      <c r="I487" s="270"/>
      <c r="J487" s="270"/>
      <c r="K487" s="270"/>
      <c r="L487" s="270"/>
      <c r="M487" s="270"/>
      <c r="N487" s="270"/>
      <c r="O487" s="270"/>
      <c r="P487" s="270"/>
      <c r="Q487" s="270"/>
      <c r="R487" s="270"/>
      <c r="S487" s="270"/>
      <c r="T487" s="270"/>
      <c r="U487" s="270"/>
      <c r="V487" s="270"/>
      <c r="W487" s="270"/>
      <c r="X487" s="270"/>
      <c r="Y487" s="270"/>
      <c r="Z487" s="270"/>
    </row>
    <row r="488" ht="15.75" customHeight="1">
      <c r="A488" s="270"/>
      <c r="B488" s="270"/>
      <c r="C488" s="270"/>
      <c r="D488" s="270"/>
      <c r="E488" s="270"/>
      <c r="F488" s="270"/>
      <c r="G488" s="270"/>
      <c r="H488" s="270"/>
      <c r="I488" s="270"/>
      <c r="J488" s="270"/>
      <c r="K488" s="270"/>
      <c r="L488" s="270"/>
      <c r="M488" s="270"/>
      <c r="N488" s="270"/>
      <c r="O488" s="270"/>
      <c r="P488" s="270"/>
      <c r="Q488" s="270"/>
      <c r="R488" s="270"/>
      <c r="S488" s="270"/>
      <c r="T488" s="270"/>
      <c r="U488" s="270"/>
      <c r="V488" s="270"/>
      <c r="W488" s="270"/>
      <c r="X488" s="270"/>
      <c r="Y488" s="270"/>
      <c r="Z488" s="270"/>
    </row>
    <row r="489" ht="15.75" customHeight="1">
      <c r="A489" s="270"/>
      <c r="B489" s="270"/>
      <c r="C489" s="270"/>
      <c r="D489" s="270"/>
      <c r="E489" s="270"/>
      <c r="F489" s="270"/>
      <c r="G489" s="270"/>
      <c r="H489" s="270"/>
      <c r="I489" s="270"/>
      <c r="J489" s="270"/>
      <c r="K489" s="270"/>
      <c r="L489" s="270"/>
      <c r="M489" s="270"/>
      <c r="N489" s="270"/>
      <c r="O489" s="270"/>
      <c r="P489" s="270"/>
      <c r="Q489" s="270"/>
      <c r="R489" s="270"/>
      <c r="S489" s="270"/>
      <c r="T489" s="270"/>
      <c r="U489" s="270"/>
      <c r="V489" s="270"/>
      <c r="W489" s="270"/>
      <c r="X489" s="270"/>
      <c r="Y489" s="270"/>
      <c r="Z489" s="270"/>
    </row>
    <row r="490" ht="15.75" customHeight="1">
      <c r="A490" s="270"/>
      <c r="B490" s="270"/>
      <c r="C490" s="270"/>
      <c r="D490" s="270"/>
      <c r="E490" s="270"/>
      <c r="F490" s="270"/>
      <c r="G490" s="270"/>
      <c r="H490" s="270"/>
      <c r="I490" s="270"/>
      <c r="J490" s="270"/>
      <c r="K490" s="270"/>
      <c r="L490" s="270"/>
      <c r="M490" s="270"/>
      <c r="N490" s="270"/>
      <c r="O490" s="270"/>
      <c r="P490" s="270"/>
      <c r="Q490" s="270"/>
      <c r="R490" s="270"/>
      <c r="S490" s="270"/>
      <c r="T490" s="270"/>
      <c r="U490" s="270"/>
      <c r="V490" s="270"/>
      <c r="W490" s="270"/>
      <c r="X490" s="270"/>
      <c r="Y490" s="270"/>
      <c r="Z490" s="270"/>
    </row>
    <row r="491" ht="15.75" customHeight="1">
      <c r="A491" s="270"/>
      <c r="B491" s="270"/>
      <c r="C491" s="270"/>
      <c r="D491" s="270"/>
      <c r="E491" s="270"/>
      <c r="F491" s="270"/>
      <c r="G491" s="270"/>
      <c r="H491" s="270"/>
      <c r="I491" s="270"/>
      <c r="J491" s="270"/>
      <c r="K491" s="270"/>
      <c r="L491" s="270"/>
      <c r="M491" s="270"/>
      <c r="N491" s="270"/>
      <c r="O491" s="270"/>
      <c r="P491" s="270"/>
      <c r="Q491" s="270"/>
      <c r="R491" s="270"/>
      <c r="S491" s="270"/>
      <c r="T491" s="270"/>
      <c r="U491" s="270"/>
      <c r="V491" s="270"/>
      <c r="W491" s="270"/>
      <c r="X491" s="270"/>
      <c r="Y491" s="270"/>
      <c r="Z491" s="270"/>
    </row>
    <row r="492" ht="15.75" customHeight="1">
      <c r="A492" s="270"/>
      <c r="B492" s="270"/>
      <c r="C492" s="270"/>
      <c r="D492" s="270"/>
      <c r="E492" s="270"/>
      <c r="F492" s="270"/>
      <c r="G492" s="270"/>
      <c r="H492" s="270"/>
      <c r="I492" s="270"/>
      <c r="J492" s="270"/>
      <c r="K492" s="270"/>
      <c r="L492" s="270"/>
      <c r="M492" s="270"/>
      <c r="N492" s="270"/>
      <c r="O492" s="270"/>
      <c r="P492" s="270"/>
      <c r="Q492" s="270"/>
      <c r="R492" s="270"/>
      <c r="S492" s="270"/>
      <c r="T492" s="270"/>
      <c r="U492" s="270"/>
      <c r="V492" s="270"/>
      <c r="W492" s="270"/>
      <c r="X492" s="270"/>
      <c r="Y492" s="270"/>
      <c r="Z492" s="270"/>
    </row>
    <row r="493" ht="15.75" customHeight="1">
      <c r="A493" s="270"/>
      <c r="B493" s="270"/>
      <c r="C493" s="270"/>
      <c r="D493" s="270"/>
      <c r="E493" s="270"/>
      <c r="F493" s="270"/>
      <c r="G493" s="270"/>
      <c r="H493" s="270"/>
      <c r="I493" s="270"/>
      <c r="J493" s="270"/>
      <c r="K493" s="270"/>
      <c r="L493" s="270"/>
      <c r="M493" s="270"/>
      <c r="N493" s="270"/>
      <c r="O493" s="270"/>
      <c r="P493" s="270"/>
      <c r="Q493" s="270"/>
      <c r="R493" s="270"/>
      <c r="S493" s="270"/>
      <c r="T493" s="270"/>
      <c r="U493" s="270"/>
      <c r="V493" s="270"/>
      <c r="W493" s="270"/>
      <c r="X493" s="270"/>
      <c r="Y493" s="270"/>
      <c r="Z493" s="270"/>
    </row>
    <row r="494" ht="15.75" customHeight="1">
      <c r="A494" s="270"/>
      <c r="B494" s="270"/>
      <c r="C494" s="270"/>
      <c r="D494" s="270"/>
      <c r="E494" s="270"/>
      <c r="F494" s="270"/>
      <c r="G494" s="270"/>
      <c r="H494" s="270"/>
      <c r="I494" s="270"/>
      <c r="J494" s="270"/>
      <c r="K494" s="270"/>
      <c r="L494" s="270"/>
      <c r="M494" s="270"/>
      <c r="N494" s="270"/>
      <c r="O494" s="270"/>
      <c r="P494" s="270"/>
      <c r="Q494" s="270"/>
      <c r="R494" s="270"/>
      <c r="S494" s="270"/>
      <c r="T494" s="270"/>
      <c r="U494" s="270"/>
      <c r="V494" s="270"/>
      <c r="W494" s="270"/>
      <c r="X494" s="270"/>
      <c r="Y494" s="270"/>
      <c r="Z494" s="270"/>
    </row>
    <row r="495" ht="15.75" customHeight="1">
      <c r="A495" s="270"/>
      <c r="B495" s="270"/>
      <c r="C495" s="270"/>
      <c r="D495" s="270"/>
      <c r="E495" s="270"/>
      <c r="F495" s="270"/>
      <c r="G495" s="270"/>
      <c r="H495" s="270"/>
      <c r="I495" s="270"/>
      <c r="J495" s="270"/>
      <c r="K495" s="270"/>
      <c r="L495" s="270"/>
      <c r="M495" s="270"/>
      <c r="N495" s="270"/>
      <c r="O495" s="270"/>
      <c r="P495" s="270"/>
      <c r="Q495" s="270"/>
      <c r="R495" s="270"/>
      <c r="S495" s="270"/>
      <c r="T495" s="270"/>
      <c r="U495" s="270"/>
      <c r="V495" s="270"/>
      <c r="W495" s="270"/>
      <c r="X495" s="270"/>
      <c r="Y495" s="270"/>
      <c r="Z495" s="270"/>
    </row>
    <row r="496" ht="15.75" customHeight="1">
      <c r="A496" s="270"/>
      <c r="B496" s="270"/>
      <c r="C496" s="270"/>
      <c r="D496" s="270"/>
      <c r="E496" s="270"/>
      <c r="F496" s="270"/>
      <c r="G496" s="270"/>
      <c r="H496" s="270"/>
      <c r="I496" s="270"/>
      <c r="J496" s="270"/>
      <c r="K496" s="270"/>
      <c r="L496" s="270"/>
      <c r="M496" s="270"/>
      <c r="N496" s="270"/>
      <c r="O496" s="270"/>
      <c r="P496" s="270"/>
      <c r="Q496" s="270"/>
      <c r="R496" s="270"/>
      <c r="S496" s="270"/>
      <c r="T496" s="270"/>
      <c r="U496" s="270"/>
      <c r="V496" s="270"/>
      <c r="W496" s="270"/>
      <c r="X496" s="270"/>
      <c r="Y496" s="270"/>
      <c r="Z496" s="270"/>
    </row>
    <row r="497" ht="15.75" customHeight="1">
      <c r="A497" s="270"/>
      <c r="B497" s="270"/>
      <c r="C497" s="270"/>
      <c r="D497" s="270"/>
      <c r="E497" s="270"/>
      <c r="F497" s="270"/>
      <c r="G497" s="270"/>
      <c r="H497" s="270"/>
      <c r="I497" s="270"/>
      <c r="J497" s="270"/>
      <c r="K497" s="270"/>
      <c r="L497" s="270"/>
      <c r="M497" s="270"/>
      <c r="N497" s="270"/>
      <c r="O497" s="270"/>
      <c r="P497" s="270"/>
      <c r="Q497" s="270"/>
      <c r="R497" s="270"/>
      <c r="S497" s="270"/>
      <c r="T497" s="270"/>
      <c r="U497" s="270"/>
      <c r="V497" s="270"/>
      <c r="W497" s="270"/>
      <c r="X497" s="270"/>
      <c r="Y497" s="270"/>
      <c r="Z497" s="270"/>
    </row>
    <row r="498" ht="15.75" customHeight="1">
      <c r="A498" s="270"/>
      <c r="B498" s="270"/>
      <c r="C498" s="270"/>
      <c r="D498" s="270"/>
      <c r="E498" s="270"/>
      <c r="F498" s="270"/>
      <c r="G498" s="270"/>
      <c r="H498" s="270"/>
      <c r="I498" s="270"/>
      <c r="J498" s="270"/>
      <c r="K498" s="270"/>
      <c r="L498" s="270"/>
      <c r="M498" s="270"/>
      <c r="N498" s="270"/>
      <c r="O498" s="270"/>
      <c r="P498" s="270"/>
      <c r="Q498" s="270"/>
      <c r="R498" s="270"/>
      <c r="S498" s="270"/>
      <c r="T498" s="270"/>
      <c r="U498" s="270"/>
      <c r="V498" s="270"/>
      <c r="W498" s="270"/>
      <c r="X498" s="270"/>
      <c r="Y498" s="270"/>
      <c r="Z498" s="270"/>
    </row>
    <row r="499" ht="15.75" customHeight="1">
      <c r="A499" s="270"/>
      <c r="B499" s="270"/>
      <c r="C499" s="270"/>
      <c r="D499" s="270"/>
      <c r="E499" s="270"/>
      <c r="F499" s="270"/>
      <c r="G499" s="270"/>
      <c r="H499" s="270"/>
      <c r="I499" s="270"/>
      <c r="J499" s="270"/>
      <c r="K499" s="270"/>
      <c r="L499" s="270"/>
      <c r="M499" s="270"/>
      <c r="N499" s="270"/>
      <c r="O499" s="270"/>
      <c r="P499" s="270"/>
      <c r="Q499" s="270"/>
      <c r="R499" s="270"/>
      <c r="S499" s="270"/>
      <c r="T499" s="270"/>
      <c r="U499" s="270"/>
      <c r="V499" s="270"/>
      <c r="W499" s="270"/>
      <c r="X499" s="270"/>
      <c r="Y499" s="270"/>
      <c r="Z499" s="270"/>
    </row>
    <row r="500" ht="15.75" customHeight="1">
      <c r="A500" s="270"/>
      <c r="B500" s="270"/>
      <c r="C500" s="270"/>
      <c r="D500" s="270"/>
      <c r="E500" s="270"/>
      <c r="F500" s="270"/>
      <c r="G500" s="270"/>
      <c r="H500" s="270"/>
      <c r="I500" s="270"/>
      <c r="J500" s="270"/>
      <c r="K500" s="270"/>
      <c r="L500" s="270"/>
      <c r="M500" s="270"/>
      <c r="N500" s="270"/>
      <c r="O500" s="270"/>
      <c r="P500" s="270"/>
      <c r="Q500" s="270"/>
      <c r="R500" s="270"/>
      <c r="S500" s="270"/>
      <c r="T500" s="270"/>
      <c r="U500" s="270"/>
      <c r="V500" s="270"/>
      <c r="W500" s="270"/>
      <c r="X500" s="270"/>
      <c r="Y500" s="270"/>
      <c r="Z500" s="270"/>
    </row>
    <row r="501" ht="15.75" customHeight="1">
      <c r="A501" s="270"/>
      <c r="B501" s="270"/>
      <c r="C501" s="270"/>
      <c r="D501" s="270"/>
      <c r="E501" s="270"/>
      <c r="F501" s="270"/>
      <c r="G501" s="270"/>
      <c r="H501" s="270"/>
      <c r="I501" s="270"/>
      <c r="J501" s="270"/>
      <c r="K501" s="270"/>
      <c r="L501" s="270"/>
      <c r="M501" s="270"/>
      <c r="N501" s="270"/>
      <c r="O501" s="270"/>
      <c r="P501" s="270"/>
      <c r="Q501" s="270"/>
      <c r="R501" s="270"/>
      <c r="S501" s="270"/>
      <c r="T501" s="270"/>
      <c r="U501" s="270"/>
      <c r="V501" s="270"/>
      <c r="W501" s="270"/>
      <c r="X501" s="270"/>
      <c r="Y501" s="270"/>
      <c r="Z501" s="270"/>
    </row>
    <row r="502" ht="15.75" customHeight="1">
      <c r="A502" s="270"/>
      <c r="B502" s="270"/>
      <c r="C502" s="270"/>
      <c r="D502" s="270"/>
      <c r="E502" s="270"/>
      <c r="F502" s="270"/>
      <c r="G502" s="270"/>
      <c r="H502" s="270"/>
      <c r="I502" s="270"/>
      <c r="J502" s="270"/>
      <c r="K502" s="270"/>
      <c r="L502" s="270"/>
      <c r="M502" s="270"/>
      <c r="N502" s="270"/>
      <c r="O502" s="270"/>
      <c r="P502" s="270"/>
      <c r="Q502" s="270"/>
      <c r="R502" s="270"/>
      <c r="S502" s="270"/>
      <c r="T502" s="270"/>
      <c r="U502" s="270"/>
      <c r="V502" s="270"/>
      <c r="W502" s="270"/>
      <c r="X502" s="270"/>
      <c r="Y502" s="270"/>
      <c r="Z502" s="270"/>
    </row>
    <row r="503" ht="15.75" customHeight="1">
      <c r="A503" s="270"/>
      <c r="B503" s="270"/>
      <c r="C503" s="270"/>
      <c r="D503" s="270"/>
      <c r="E503" s="270"/>
      <c r="F503" s="270"/>
      <c r="G503" s="270"/>
      <c r="H503" s="270"/>
      <c r="I503" s="270"/>
      <c r="J503" s="270"/>
      <c r="K503" s="270"/>
      <c r="L503" s="270"/>
      <c r="M503" s="270"/>
      <c r="N503" s="270"/>
      <c r="O503" s="270"/>
      <c r="P503" s="270"/>
      <c r="Q503" s="270"/>
      <c r="R503" s="270"/>
      <c r="S503" s="270"/>
      <c r="T503" s="270"/>
      <c r="U503" s="270"/>
      <c r="V503" s="270"/>
      <c r="W503" s="270"/>
      <c r="X503" s="270"/>
      <c r="Y503" s="270"/>
      <c r="Z503" s="270"/>
    </row>
    <row r="504" ht="15.75" customHeight="1">
      <c r="A504" s="270"/>
      <c r="B504" s="270"/>
      <c r="C504" s="270"/>
      <c r="D504" s="270"/>
      <c r="E504" s="270"/>
      <c r="F504" s="270"/>
      <c r="G504" s="270"/>
      <c r="H504" s="270"/>
      <c r="I504" s="270"/>
      <c r="J504" s="270"/>
      <c r="K504" s="270"/>
      <c r="L504" s="270"/>
      <c r="M504" s="270"/>
      <c r="N504" s="270"/>
      <c r="O504" s="270"/>
      <c r="P504" s="270"/>
      <c r="Q504" s="270"/>
      <c r="R504" s="270"/>
      <c r="S504" s="270"/>
      <c r="T504" s="270"/>
      <c r="U504" s="270"/>
      <c r="V504" s="270"/>
      <c r="W504" s="270"/>
      <c r="X504" s="270"/>
      <c r="Y504" s="270"/>
      <c r="Z504" s="270"/>
    </row>
    <row r="505" ht="15.75" customHeight="1">
      <c r="A505" s="270"/>
      <c r="B505" s="270"/>
      <c r="C505" s="270"/>
      <c r="D505" s="270"/>
      <c r="E505" s="270"/>
      <c r="F505" s="270"/>
      <c r="G505" s="270"/>
      <c r="H505" s="270"/>
      <c r="I505" s="270"/>
      <c r="J505" s="270"/>
      <c r="K505" s="270"/>
      <c r="L505" s="270"/>
      <c r="M505" s="270"/>
      <c r="N505" s="270"/>
      <c r="O505" s="270"/>
      <c r="P505" s="270"/>
      <c r="Q505" s="270"/>
      <c r="R505" s="270"/>
      <c r="S505" s="270"/>
      <c r="T505" s="270"/>
      <c r="U505" s="270"/>
      <c r="V505" s="270"/>
      <c r="W505" s="270"/>
      <c r="X505" s="270"/>
      <c r="Y505" s="270"/>
      <c r="Z505" s="270"/>
    </row>
    <row r="506" ht="15.75" customHeight="1">
      <c r="A506" s="270"/>
      <c r="B506" s="270"/>
      <c r="C506" s="270"/>
      <c r="D506" s="270"/>
      <c r="E506" s="270"/>
      <c r="F506" s="270"/>
      <c r="G506" s="270"/>
      <c r="H506" s="270"/>
      <c r="I506" s="270"/>
      <c r="J506" s="270"/>
      <c r="K506" s="270"/>
      <c r="L506" s="270"/>
      <c r="M506" s="270"/>
      <c r="N506" s="270"/>
      <c r="O506" s="270"/>
      <c r="P506" s="270"/>
      <c r="Q506" s="270"/>
      <c r="R506" s="270"/>
      <c r="S506" s="270"/>
      <c r="T506" s="270"/>
      <c r="U506" s="270"/>
      <c r="V506" s="270"/>
      <c r="W506" s="270"/>
      <c r="X506" s="270"/>
      <c r="Y506" s="270"/>
      <c r="Z506" s="270"/>
    </row>
    <row r="507" ht="15.75" customHeight="1">
      <c r="A507" s="270"/>
      <c r="B507" s="270"/>
      <c r="C507" s="270"/>
      <c r="D507" s="270"/>
      <c r="E507" s="270"/>
      <c r="F507" s="270"/>
      <c r="G507" s="270"/>
      <c r="H507" s="270"/>
      <c r="I507" s="270"/>
      <c r="J507" s="270"/>
      <c r="K507" s="270"/>
      <c r="L507" s="270"/>
      <c r="M507" s="270"/>
      <c r="N507" s="270"/>
      <c r="O507" s="270"/>
      <c r="P507" s="270"/>
      <c r="Q507" s="270"/>
      <c r="R507" s="270"/>
      <c r="S507" s="270"/>
      <c r="T507" s="270"/>
      <c r="U507" s="270"/>
      <c r="V507" s="270"/>
      <c r="W507" s="270"/>
      <c r="X507" s="270"/>
      <c r="Y507" s="270"/>
      <c r="Z507" s="270"/>
    </row>
    <row r="508" ht="15.75" customHeight="1">
      <c r="A508" s="270"/>
      <c r="B508" s="270"/>
      <c r="C508" s="270"/>
      <c r="D508" s="270"/>
      <c r="E508" s="270"/>
      <c r="F508" s="270"/>
      <c r="G508" s="270"/>
      <c r="H508" s="270"/>
      <c r="I508" s="270"/>
      <c r="J508" s="270"/>
      <c r="K508" s="270"/>
      <c r="L508" s="270"/>
      <c r="M508" s="270"/>
      <c r="N508" s="270"/>
      <c r="O508" s="270"/>
      <c r="P508" s="270"/>
      <c r="Q508" s="270"/>
      <c r="R508" s="270"/>
      <c r="S508" s="270"/>
      <c r="T508" s="270"/>
      <c r="U508" s="270"/>
      <c r="V508" s="270"/>
      <c r="W508" s="270"/>
      <c r="X508" s="270"/>
      <c r="Y508" s="270"/>
      <c r="Z508" s="270"/>
    </row>
    <row r="509" ht="15.75" customHeight="1">
      <c r="A509" s="270"/>
      <c r="B509" s="270"/>
      <c r="C509" s="270"/>
      <c r="D509" s="270"/>
      <c r="E509" s="270"/>
      <c r="F509" s="270"/>
      <c r="G509" s="270"/>
      <c r="H509" s="270"/>
      <c r="I509" s="270"/>
      <c r="J509" s="270"/>
      <c r="K509" s="270"/>
      <c r="L509" s="270"/>
      <c r="M509" s="270"/>
      <c r="N509" s="270"/>
      <c r="O509" s="270"/>
      <c r="P509" s="270"/>
      <c r="Q509" s="270"/>
      <c r="R509" s="270"/>
      <c r="S509" s="270"/>
      <c r="T509" s="270"/>
      <c r="U509" s="270"/>
      <c r="V509" s="270"/>
      <c r="W509" s="270"/>
      <c r="X509" s="270"/>
      <c r="Y509" s="270"/>
      <c r="Z509" s="270"/>
    </row>
    <row r="510" ht="15.75" customHeight="1">
      <c r="A510" s="270"/>
      <c r="B510" s="270"/>
      <c r="C510" s="270"/>
      <c r="D510" s="270"/>
      <c r="E510" s="270"/>
      <c r="F510" s="270"/>
      <c r="G510" s="270"/>
      <c r="H510" s="270"/>
      <c r="I510" s="270"/>
      <c r="J510" s="270"/>
      <c r="K510" s="270"/>
      <c r="L510" s="270"/>
      <c r="M510" s="270"/>
      <c r="N510" s="270"/>
      <c r="O510" s="270"/>
      <c r="P510" s="270"/>
      <c r="Q510" s="270"/>
      <c r="R510" s="270"/>
      <c r="S510" s="270"/>
      <c r="T510" s="270"/>
      <c r="U510" s="270"/>
      <c r="V510" s="270"/>
      <c r="W510" s="270"/>
      <c r="X510" s="270"/>
      <c r="Y510" s="270"/>
      <c r="Z510" s="270"/>
    </row>
    <row r="511" ht="15.75" customHeight="1">
      <c r="A511" s="270"/>
      <c r="B511" s="270"/>
      <c r="C511" s="270"/>
      <c r="D511" s="270"/>
      <c r="E511" s="270"/>
      <c r="F511" s="270"/>
      <c r="G511" s="270"/>
      <c r="H511" s="270"/>
      <c r="I511" s="270"/>
      <c r="J511" s="270"/>
      <c r="K511" s="270"/>
      <c r="L511" s="270"/>
      <c r="M511" s="270"/>
      <c r="N511" s="270"/>
      <c r="O511" s="270"/>
      <c r="P511" s="270"/>
      <c r="Q511" s="270"/>
      <c r="R511" s="270"/>
      <c r="S511" s="270"/>
      <c r="T511" s="270"/>
      <c r="U511" s="270"/>
      <c r="V511" s="270"/>
      <c r="W511" s="270"/>
      <c r="X511" s="270"/>
      <c r="Y511" s="270"/>
      <c r="Z511" s="270"/>
    </row>
    <row r="512" ht="15.75" customHeight="1">
      <c r="A512" s="270"/>
      <c r="B512" s="270"/>
      <c r="C512" s="270"/>
      <c r="D512" s="270"/>
      <c r="E512" s="270"/>
      <c r="F512" s="270"/>
      <c r="G512" s="270"/>
      <c r="H512" s="270"/>
      <c r="I512" s="270"/>
      <c r="J512" s="270"/>
      <c r="K512" s="270"/>
      <c r="L512" s="270"/>
      <c r="M512" s="270"/>
      <c r="N512" s="270"/>
      <c r="O512" s="270"/>
      <c r="P512" s="270"/>
      <c r="Q512" s="270"/>
      <c r="R512" s="270"/>
      <c r="S512" s="270"/>
      <c r="T512" s="270"/>
      <c r="U512" s="270"/>
      <c r="V512" s="270"/>
      <c r="W512" s="270"/>
      <c r="X512" s="270"/>
      <c r="Y512" s="270"/>
      <c r="Z512" s="270"/>
    </row>
    <row r="513" ht="15.75" customHeight="1">
      <c r="A513" s="270"/>
      <c r="B513" s="270"/>
      <c r="C513" s="270"/>
      <c r="D513" s="270"/>
      <c r="E513" s="270"/>
      <c r="F513" s="270"/>
      <c r="G513" s="270"/>
      <c r="H513" s="270"/>
      <c r="I513" s="270"/>
      <c r="J513" s="270"/>
      <c r="K513" s="270"/>
      <c r="L513" s="270"/>
      <c r="M513" s="270"/>
      <c r="N513" s="270"/>
      <c r="O513" s="270"/>
      <c r="P513" s="270"/>
      <c r="Q513" s="270"/>
      <c r="R513" s="270"/>
      <c r="S513" s="270"/>
      <c r="T513" s="270"/>
      <c r="U513" s="270"/>
      <c r="V513" s="270"/>
      <c r="W513" s="270"/>
      <c r="X513" s="270"/>
      <c r="Y513" s="270"/>
      <c r="Z513" s="270"/>
    </row>
    <row r="514" ht="15.75" customHeight="1">
      <c r="A514" s="270"/>
      <c r="B514" s="270"/>
      <c r="C514" s="270"/>
      <c r="D514" s="270"/>
      <c r="E514" s="270"/>
      <c r="F514" s="270"/>
      <c r="G514" s="270"/>
      <c r="H514" s="270"/>
      <c r="I514" s="270"/>
      <c r="J514" s="270"/>
      <c r="K514" s="270"/>
      <c r="L514" s="270"/>
      <c r="M514" s="270"/>
      <c r="N514" s="270"/>
      <c r="O514" s="270"/>
      <c r="P514" s="270"/>
      <c r="Q514" s="270"/>
      <c r="R514" s="270"/>
      <c r="S514" s="270"/>
      <c r="T514" s="270"/>
      <c r="U514" s="270"/>
      <c r="V514" s="270"/>
      <c r="W514" s="270"/>
      <c r="X514" s="270"/>
      <c r="Y514" s="270"/>
      <c r="Z514" s="270"/>
    </row>
    <row r="515" ht="15.75" customHeight="1">
      <c r="A515" s="270"/>
      <c r="B515" s="270"/>
      <c r="C515" s="270"/>
      <c r="D515" s="270"/>
      <c r="E515" s="270"/>
      <c r="F515" s="270"/>
      <c r="G515" s="270"/>
      <c r="H515" s="270"/>
      <c r="I515" s="270"/>
      <c r="J515" s="270"/>
      <c r="K515" s="270"/>
      <c r="L515" s="270"/>
      <c r="M515" s="270"/>
      <c r="N515" s="270"/>
      <c r="O515" s="270"/>
      <c r="P515" s="270"/>
      <c r="Q515" s="270"/>
      <c r="R515" s="270"/>
      <c r="S515" s="270"/>
      <c r="T515" s="270"/>
      <c r="U515" s="270"/>
      <c r="V515" s="270"/>
      <c r="W515" s="270"/>
      <c r="X515" s="270"/>
      <c r="Y515" s="270"/>
      <c r="Z515" s="270"/>
    </row>
    <row r="516" ht="15.75" customHeight="1">
      <c r="A516" s="270"/>
      <c r="B516" s="270"/>
      <c r="C516" s="270"/>
      <c r="D516" s="270"/>
      <c r="E516" s="270"/>
      <c r="F516" s="270"/>
      <c r="G516" s="270"/>
      <c r="H516" s="270"/>
      <c r="I516" s="270"/>
      <c r="J516" s="270"/>
      <c r="K516" s="270"/>
      <c r="L516" s="270"/>
      <c r="M516" s="270"/>
      <c r="N516" s="270"/>
      <c r="O516" s="270"/>
      <c r="P516" s="270"/>
      <c r="Q516" s="270"/>
      <c r="R516" s="270"/>
      <c r="S516" s="270"/>
      <c r="T516" s="270"/>
      <c r="U516" s="270"/>
      <c r="V516" s="270"/>
      <c r="W516" s="270"/>
      <c r="X516" s="270"/>
      <c r="Y516" s="270"/>
      <c r="Z516" s="270"/>
    </row>
    <row r="517" ht="15.75" customHeight="1">
      <c r="A517" s="270"/>
      <c r="B517" s="270"/>
      <c r="C517" s="270"/>
      <c r="D517" s="270"/>
      <c r="E517" s="270"/>
      <c r="F517" s="270"/>
      <c r="G517" s="270"/>
      <c r="H517" s="270"/>
      <c r="I517" s="270"/>
      <c r="J517" s="270"/>
      <c r="K517" s="270"/>
      <c r="L517" s="270"/>
      <c r="M517" s="270"/>
      <c r="N517" s="270"/>
      <c r="O517" s="270"/>
      <c r="P517" s="270"/>
      <c r="Q517" s="270"/>
      <c r="R517" s="270"/>
      <c r="S517" s="270"/>
      <c r="T517" s="270"/>
      <c r="U517" s="270"/>
      <c r="V517" s="270"/>
      <c r="W517" s="270"/>
      <c r="X517" s="270"/>
      <c r="Y517" s="270"/>
      <c r="Z517" s="270"/>
    </row>
    <row r="518" ht="15.75" customHeight="1">
      <c r="A518" s="270"/>
      <c r="B518" s="270"/>
      <c r="C518" s="270"/>
      <c r="D518" s="270"/>
      <c r="E518" s="270"/>
      <c r="F518" s="270"/>
      <c r="G518" s="270"/>
      <c r="H518" s="270"/>
      <c r="I518" s="270"/>
      <c r="J518" s="270"/>
      <c r="K518" s="270"/>
      <c r="L518" s="270"/>
      <c r="M518" s="270"/>
      <c r="N518" s="270"/>
      <c r="O518" s="270"/>
      <c r="P518" s="270"/>
      <c r="Q518" s="270"/>
      <c r="R518" s="270"/>
      <c r="S518" s="270"/>
      <c r="T518" s="270"/>
      <c r="U518" s="270"/>
      <c r="V518" s="270"/>
      <c r="W518" s="270"/>
      <c r="X518" s="270"/>
      <c r="Y518" s="270"/>
      <c r="Z518" s="270"/>
    </row>
    <row r="519" ht="15.75" customHeight="1">
      <c r="A519" s="270"/>
      <c r="B519" s="270"/>
      <c r="C519" s="270"/>
      <c r="D519" s="270"/>
      <c r="E519" s="270"/>
      <c r="F519" s="270"/>
      <c r="G519" s="270"/>
      <c r="H519" s="270"/>
      <c r="I519" s="270"/>
      <c r="J519" s="270"/>
      <c r="K519" s="270"/>
      <c r="L519" s="270"/>
      <c r="M519" s="270"/>
      <c r="N519" s="270"/>
      <c r="O519" s="270"/>
      <c r="P519" s="270"/>
      <c r="Q519" s="270"/>
      <c r="R519" s="270"/>
      <c r="S519" s="270"/>
      <c r="T519" s="270"/>
      <c r="U519" s="270"/>
      <c r="V519" s="270"/>
      <c r="W519" s="270"/>
      <c r="X519" s="270"/>
      <c r="Y519" s="270"/>
      <c r="Z519" s="270"/>
    </row>
    <row r="520" ht="15.75" customHeight="1">
      <c r="A520" s="270"/>
      <c r="B520" s="270"/>
      <c r="C520" s="270"/>
      <c r="D520" s="270"/>
      <c r="E520" s="270"/>
      <c r="F520" s="270"/>
      <c r="G520" s="270"/>
      <c r="H520" s="270"/>
      <c r="I520" s="270"/>
      <c r="J520" s="270"/>
      <c r="K520" s="270"/>
      <c r="L520" s="270"/>
      <c r="M520" s="270"/>
      <c r="N520" s="270"/>
      <c r="O520" s="270"/>
      <c r="P520" s="270"/>
      <c r="Q520" s="270"/>
      <c r="R520" s="270"/>
      <c r="S520" s="270"/>
      <c r="T520" s="270"/>
      <c r="U520" s="270"/>
      <c r="V520" s="270"/>
      <c r="W520" s="270"/>
      <c r="X520" s="270"/>
      <c r="Y520" s="270"/>
      <c r="Z520" s="270"/>
    </row>
    <row r="521" ht="15.75" customHeight="1">
      <c r="A521" s="270"/>
      <c r="B521" s="270"/>
      <c r="C521" s="270"/>
      <c r="D521" s="270"/>
      <c r="E521" s="270"/>
      <c r="F521" s="270"/>
      <c r="G521" s="270"/>
      <c r="H521" s="270"/>
      <c r="I521" s="270"/>
      <c r="J521" s="270"/>
      <c r="K521" s="270"/>
      <c r="L521" s="270"/>
      <c r="M521" s="270"/>
      <c r="N521" s="270"/>
      <c r="O521" s="270"/>
      <c r="P521" s="270"/>
      <c r="Q521" s="270"/>
      <c r="R521" s="270"/>
      <c r="S521" s="270"/>
      <c r="T521" s="270"/>
      <c r="U521" s="270"/>
      <c r="V521" s="270"/>
      <c r="W521" s="270"/>
      <c r="X521" s="270"/>
      <c r="Y521" s="270"/>
      <c r="Z521" s="270"/>
    </row>
    <row r="522" ht="15.75" customHeight="1">
      <c r="A522" s="270"/>
      <c r="B522" s="270"/>
      <c r="C522" s="270"/>
      <c r="D522" s="270"/>
      <c r="E522" s="270"/>
      <c r="F522" s="270"/>
      <c r="G522" s="270"/>
      <c r="H522" s="270"/>
      <c r="I522" s="270"/>
      <c r="J522" s="270"/>
      <c r="K522" s="270"/>
      <c r="L522" s="270"/>
      <c r="M522" s="270"/>
      <c r="N522" s="270"/>
      <c r="O522" s="270"/>
      <c r="P522" s="270"/>
      <c r="Q522" s="270"/>
      <c r="R522" s="270"/>
      <c r="S522" s="270"/>
      <c r="T522" s="270"/>
      <c r="U522" s="270"/>
      <c r="V522" s="270"/>
      <c r="W522" s="270"/>
      <c r="X522" s="270"/>
      <c r="Y522" s="270"/>
      <c r="Z522" s="270"/>
    </row>
    <row r="523" ht="15.75" customHeight="1">
      <c r="A523" s="270"/>
      <c r="B523" s="270"/>
      <c r="C523" s="270"/>
      <c r="D523" s="270"/>
      <c r="E523" s="270"/>
      <c r="F523" s="270"/>
      <c r="G523" s="270"/>
      <c r="H523" s="270"/>
      <c r="I523" s="270"/>
      <c r="J523" s="270"/>
      <c r="K523" s="270"/>
      <c r="L523" s="270"/>
      <c r="M523" s="270"/>
      <c r="N523" s="270"/>
      <c r="O523" s="270"/>
      <c r="P523" s="270"/>
      <c r="Q523" s="270"/>
      <c r="R523" s="270"/>
      <c r="S523" s="270"/>
      <c r="T523" s="270"/>
      <c r="U523" s="270"/>
      <c r="V523" s="270"/>
      <c r="W523" s="270"/>
      <c r="X523" s="270"/>
      <c r="Y523" s="270"/>
      <c r="Z523" s="270"/>
    </row>
    <row r="524" ht="15.75" customHeight="1">
      <c r="A524" s="270"/>
      <c r="B524" s="270"/>
      <c r="C524" s="270"/>
      <c r="D524" s="270"/>
      <c r="E524" s="270"/>
      <c r="F524" s="270"/>
      <c r="G524" s="270"/>
      <c r="H524" s="270"/>
      <c r="I524" s="270"/>
      <c r="J524" s="270"/>
      <c r="K524" s="270"/>
      <c r="L524" s="270"/>
      <c r="M524" s="270"/>
      <c r="N524" s="270"/>
      <c r="O524" s="270"/>
      <c r="P524" s="270"/>
      <c r="Q524" s="270"/>
      <c r="R524" s="270"/>
      <c r="S524" s="270"/>
      <c r="T524" s="270"/>
      <c r="U524" s="270"/>
      <c r="V524" s="270"/>
      <c r="W524" s="270"/>
      <c r="X524" s="270"/>
      <c r="Y524" s="270"/>
      <c r="Z524" s="270"/>
    </row>
    <row r="525" ht="15.75" customHeight="1">
      <c r="A525" s="270"/>
      <c r="B525" s="270"/>
      <c r="C525" s="270"/>
      <c r="D525" s="270"/>
      <c r="E525" s="270"/>
      <c r="F525" s="270"/>
      <c r="G525" s="270"/>
      <c r="H525" s="270"/>
      <c r="I525" s="270"/>
      <c r="J525" s="270"/>
      <c r="K525" s="270"/>
      <c r="L525" s="270"/>
      <c r="M525" s="270"/>
      <c r="N525" s="270"/>
      <c r="O525" s="270"/>
      <c r="P525" s="270"/>
      <c r="Q525" s="270"/>
      <c r="R525" s="270"/>
      <c r="S525" s="270"/>
      <c r="T525" s="270"/>
      <c r="U525" s="270"/>
      <c r="V525" s="270"/>
      <c r="W525" s="270"/>
      <c r="X525" s="270"/>
      <c r="Y525" s="270"/>
      <c r="Z525" s="270"/>
    </row>
    <row r="526" ht="15.75" customHeight="1">
      <c r="A526" s="270"/>
      <c r="B526" s="270"/>
      <c r="C526" s="270"/>
      <c r="D526" s="270"/>
      <c r="E526" s="270"/>
      <c r="F526" s="270"/>
      <c r="G526" s="270"/>
      <c r="H526" s="270"/>
      <c r="I526" s="270"/>
      <c r="J526" s="270"/>
      <c r="K526" s="270"/>
      <c r="L526" s="270"/>
      <c r="M526" s="270"/>
      <c r="N526" s="270"/>
      <c r="O526" s="270"/>
      <c r="P526" s="270"/>
      <c r="Q526" s="270"/>
      <c r="R526" s="270"/>
      <c r="S526" s="270"/>
      <c r="T526" s="270"/>
      <c r="U526" s="270"/>
      <c r="V526" s="270"/>
      <c r="W526" s="270"/>
      <c r="X526" s="270"/>
      <c r="Y526" s="270"/>
      <c r="Z526" s="270"/>
    </row>
    <row r="527" ht="15.75" customHeight="1">
      <c r="A527" s="270"/>
      <c r="B527" s="270"/>
      <c r="C527" s="270"/>
      <c r="D527" s="270"/>
      <c r="E527" s="270"/>
      <c r="F527" s="270"/>
      <c r="G527" s="270"/>
      <c r="H527" s="270"/>
      <c r="I527" s="270"/>
      <c r="J527" s="270"/>
      <c r="K527" s="270"/>
      <c r="L527" s="270"/>
      <c r="M527" s="270"/>
      <c r="N527" s="270"/>
      <c r="O527" s="270"/>
      <c r="P527" s="270"/>
      <c r="Q527" s="270"/>
      <c r="R527" s="270"/>
      <c r="S527" s="270"/>
      <c r="T527" s="270"/>
      <c r="U527" s="270"/>
      <c r="V527" s="270"/>
      <c r="W527" s="270"/>
      <c r="X527" s="270"/>
      <c r="Y527" s="270"/>
      <c r="Z527" s="270"/>
    </row>
    <row r="528" ht="15.75" customHeight="1">
      <c r="A528" s="270"/>
      <c r="B528" s="270"/>
      <c r="C528" s="270"/>
      <c r="D528" s="270"/>
      <c r="E528" s="270"/>
      <c r="F528" s="270"/>
      <c r="G528" s="270"/>
      <c r="H528" s="270"/>
      <c r="I528" s="270"/>
      <c r="J528" s="270"/>
      <c r="K528" s="270"/>
      <c r="L528" s="270"/>
      <c r="M528" s="270"/>
      <c r="N528" s="270"/>
      <c r="O528" s="270"/>
      <c r="P528" s="270"/>
      <c r="Q528" s="270"/>
      <c r="R528" s="270"/>
      <c r="S528" s="270"/>
      <c r="T528" s="270"/>
      <c r="U528" s="270"/>
      <c r="V528" s="270"/>
      <c r="W528" s="270"/>
      <c r="X528" s="270"/>
      <c r="Y528" s="270"/>
      <c r="Z528" s="270"/>
    </row>
    <row r="529" ht="15.75" customHeight="1">
      <c r="A529" s="270"/>
      <c r="B529" s="270"/>
      <c r="C529" s="270"/>
      <c r="D529" s="270"/>
      <c r="E529" s="270"/>
      <c r="F529" s="270"/>
      <c r="G529" s="270"/>
      <c r="H529" s="270"/>
      <c r="I529" s="270"/>
      <c r="J529" s="270"/>
      <c r="K529" s="270"/>
      <c r="L529" s="270"/>
      <c r="M529" s="270"/>
      <c r="N529" s="270"/>
      <c r="O529" s="270"/>
      <c r="P529" s="270"/>
      <c r="Q529" s="270"/>
      <c r="R529" s="270"/>
      <c r="S529" s="270"/>
      <c r="T529" s="270"/>
      <c r="U529" s="270"/>
      <c r="V529" s="270"/>
      <c r="W529" s="270"/>
      <c r="X529" s="270"/>
      <c r="Y529" s="270"/>
      <c r="Z529" s="270"/>
    </row>
    <row r="530" ht="15.75" customHeight="1">
      <c r="A530" s="270"/>
      <c r="B530" s="270"/>
      <c r="C530" s="270"/>
      <c r="D530" s="270"/>
      <c r="E530" s="270"/>
      <c r="F530" s="270"/>
      <c r="G530" s="270"/>
      <c r="H530" s="270"/>
      <c r="I530" s="270"/>
      <c r="J530" s="270"/>
      <c r="K530" s="270"/>
      <c r="L530" s="270"/>
      <c r="M530" s="270"/>
      <c r="N530" s="270"/>
      <c r="O530" s="270"/>
      <c r="P530" s="270"/>
      <c r="Q530" s="270"/>
      <c r="R530" s="270"/>
      <c r="S530" s="270"/>
      <c r="T530" s="270"/>
      <c r="U530" s="270"/>
      <c r="V530" s="270"/>
      <c r="W530" s="270"/>
      <c r="X530" s="270"/>
      <c r="Y530" s="270"/>
      <c r="Z530" s="270"/>
    </row>
    <row r="531" ht="15.75" customHeight="1">
      <c r="A531" s="270"/>
      <c r="B531" s="270"/>
      <c r="C531" s="270"/>
      <c r="D531" s="270"/>
      <c r="E531" s="270"/>
      <c r="F531" s="270"/>
      <c r="G531" s="270"/>
      <c r="H531" s="270"/>
      <c r="I531" s="270"/>
      <c r="J531" s="270"/>
      <c r="K531" s="270"/>
      <c r="L531" s="270"/>
      <c r="M531" s="270"/>
      <c r="N531" s="270"/>
      <c r="O531" s="270"/>
      <c r="P531" s="270"/>
      <c r="Q531" s="270"/>
      <c r="R531" s="270"/>
      <c r="S531" s="270"/>
      <c r="T531" s="270"/>
      <c r="U531" s="270"/>
      <c r="V531" s="270"/>
      <c r="W531" s="270"/>
      <c r="X531" s="270"/>
      <c r="Y531" s="270"/>
      <c r="Z531" s="270"/>
    </row>
    <row r="532" ht="15.75" customHeight="1">
      <c r="A532" s="270"/>
      <c r="B532" s="270"/>
      <c r="C532" s="270"/>
      <c r="D532" s="270"/>
      <c r="E532" s="270"/>
      <c r="F532" s="270"/>
      <c r="G532" s="270"/>
      <c r="H532" s="270"/>
      <c r="I532" s="270"/>
      <c r="J532" s="270"/>
      <c r="K532" s="270"/>
      <c r="L532" s="270"/>
      <c r="M532" s="270"/>
      <c r="N532" s="270"/>
      <c r="O532" s="270"/>
      <c r="P532" s="270"/>
      <c r="Q532" s="270"/>
      <c r="R532" s="270"/>
      <c r="S532" s="270"/>
      <c r="T532" s="270"/>
      <c r="U532" s="270"/>
      <c r="V532" s="270"/>
      <c r="W532" s="270"/>
      <c r="X532" s="270"/>
      <c r="Y532" s="270"/>
      <c r="Z532" s="270"/>
    </row>
    <row r="533" ht="15.75" customHeight="1">
      <c r="A533" s="270"/>
      <c r="B533" s="270"/>
      <c r="C533" s="270"/>
      <c r="D533" s="270"/>
      <c r="E533" s="270"/>
      <c r="F533" s="270"/>
      <c r="G533" s="270"/>
      <c r="H533" s="270"/>
      <c r="I533" s="270"/>
      <c r="J533" s="270"/>
      <c r="K533" s="270"/>
      <c r="L533" s="270"/>
      <c r="M533" s="270"/>
      <c r="N533" s="270"/>
      <c r="O533" s="270"/>
      <c r="P533" s="270"/>
      <c r="Q533" s="270"/>
      <c r="R533" s="270"/>
      <c r="S533" s="270"/>
      <c r="T533" s="270"/>
      <c r="U533" s="270"/>
      <c r="V533" s="270"/>
      <c r="W533" s="270"/>
      <c r="X533" s="270"/>
      <c r="Y533" s="270"/>
      <c r="Z533" s="270"/>
    </row>
    <row r="534" ht="15.75" customHeight="1">
      <c r="A534" s="270"/>
      <c r="B534" s="270"/>
      <c r="C534" s="270"/>
      <c r="D534" s="270"/>
      <c r="E534" s="270"/>
      <c r="F534" s="270"/>
      <c r="G534" s="270"/>
      <c r="H534" s="270"/>
      <c r="I534" s="270"/>
      <c r="J534" s="270"/>
      <c r="K534" s="270"/>
      <c r="L534" s="270"/>
      <c r="M534" s="270"/>
      <c r="N534" s="270"/>
      <c r="O534" s="270"/>
      <c r="P534" s="270"/>
      <c r="Q534" s="270"/>
      <c r="R534" s="270"/>
      <c r="S534" s="270"/>
      <c r="T534" s="270"/>
      <c r="U534" s="270"/>
      <c r="V534" s="270"/>
      <c r="W534" s="270"/>
      <c r="X534" s="270"/>
      <c r="Y534" s="270"/>
      <c r="Z534" s="270"/>
    </row>
    <row r="535" ht="15.75" customHeight="1">
      <c r="A535" s="270"/>
      <c r="B535" s="270"/>
      <c r="C535" s="270"/>
      <c r="D535" s="270"/>
      <c r="E535" s="270"/>
      <c r="F535" s="270"/>
      <c r="G535" s="270"/>
      <c r="H535" s="270"/>
      <c r="I535" s="270"/>
      <c r="J535" s="270"/>
      <c r="K535" s="270"/>
      <c r="L535" s="270"/>
      <c r="M535" s="270"/>
      <c r="N535" s="270"/>
      <c r="O535" s="270"/>
      <c r="P535" s="270"/>
      <c r="Q535" s="270"/>
      <c r="R535" s="270"/>
      <c r="S535" s="270"/>
      <c r="T535" s="270"/>
      <c r="U535" s="270"/>
      <c r="V535" s="270"/>
      <c r="W535" s="270"/>
      <c r="X535" s="270"/>
      <c r="Y535" s="270"/>
      <c r="Z535" s="270"/>
    </row>
    <row r="536" ht="15.75" customHeight="1">
      <c r="A536" s="270"/>
      <c r="B536" s="270"/>
      <c r="C536" s="270"/>
      <c r="D536" s="270"/>
      <c r="E536" s="270"/>
      <c r="F536" s="270"/>
      <c r="G536" s="270"/>
      <c r="H536" s="270"/>
      <c r="I536" s="270"/>
      <c r="J536" s="270"/>
      <c r="K536" s="270"/>
      <c r="L536" s="270"/>
      <c r="M536" s="270"/>
      <c r="N536" s="270"/>
      <c r="O536" s="270"/>
      <c r="P536" s="270"/>
      <c r="Q536" s="270"/>
      <c r="R536" s="270"/>
      <c r="S536" s="270"/>
      <c r="T536" s="270"/>
      <c r="U536" s="270"/>
      <c r="V536" s="270"/>
      <c r="W536" s="270"/>
      <c r="X536" s="270"/>
      <c r="Y536" s="270"/>
      <c r="Z536" s="270"/>
    </row>
    <row r="537" ht="15.75" customHeight="1">
      <c r="A537" s="270"/>
      <c r="B537" s="270"/>
      <c r="C537" s="270"/>
      <c r="D537" s="270"/>
      <c r="E537" s="270"/>
      <c r="F537" s="270"/>
      <c r="G537" s="270"/>
      <c r="H537" s="270"/>
      <c r="I537" s="270"/>
      <c r="J537" s="270"/>
      <c r="K537" s="270"/>
      <c r="L537" s="270"/>
      <c r="M537" s="270"/>
      <c r="N537" s="270"/>
      <c r="O537" s="270"/>
      <c r="P537" s="270"/>
      <c r="Q537" s="270"/>
      <c r="R537" s="270"/>
      <c r="S537" s="270"/>
      <c r="T537" s="270"/>
      <c r="U537" s="270"/>
      <c r="V537" s="270"/>
      <c r="W537" s="270"/>
      <c r="X537" s="270"/>
      <c r="Y537" s="270"/>
      <c r="Z537" s="270"/>
    </row>
    <row r="538" ht="15.75" customHeight="1">
      <c r="A538" s="270"/>
      <c r="B538" s="270"/>
      <c r="C538" s="270"/>
      <c r="D538" s="270"/>
      <c r="E538" s="270"/>
      <c r="F538" s="270"/>
      <c r="G538" s="270"/>
      <c r="H538" s="270"/>
      <c r="I538" s="270"/>
      <c r="J538" s="270"/>
      <c r="K538" s="270"/>
      <c r="L538" s="270"/>
      <c r="M538" s="270"/>
      <c r="N538" s="270"/>
      <c r="O538" s="270"/>
      <c r="P538" s="270"/>
      <c r="Q538" s="270"/>
      <c r="R538" s="270"/>
      <c r="S538" s="270"/>
      <c r="T538" s="270"/>
      <c r="U538" s="270"/>
      <c r="V538" s="270"/>
      <c r="W538" s="270"/>
      <c r="X538" s="270"/>
      <c r="Y538" s="270"/>
      <c r="Z538" s="270"/>
    </row>
    <row r="539" ht="15.75" customHeight="1">
      <c r="A539" s="270"/>
      <c r="B539" s="270"/>
      <c r="C539" s="270"/>
      <c r="D539" s="270"/>
      <c r="E539" s="270"/>
      <c r="F539" s="270"/>
      <c r="G539" s="270"/>
      <c r="H539" s="270"/>
      <c r="I539" s="270"/>
      <c r="J539" s="270"/>
      <c r="K539" s="270"/>
      <c r="L539" s="270"/>
      <c r="M539" s="270"/>
      <c r="N539" s="270"/>
      <c r="O539" s="270"/>
      <c r="P539" s="270"/>
      <c r="Q539" s="270"/>
      <c r="R539" s="270"/>
      <c r="S539" s="270"/>
      <c r="T539" s="270"/>
      <c r="U539" s="270"/>
      <c r="V539" s="270"/>
      <c r="W539" s="270"/>
      <c r="X539" s="270"/>
      <c r="Y539" s="270"/>
      <c r="Z539" s="270"/>
    </row>
    <row r="540" ht="15.75" customHeight="1">
      <c r="A540" s="270"/>
      <c r="B540" s="270"/>
      <c r="C540" s="270"/>
      <c r="D540" s="270"/>
      <c r="E540" s="270"/>
      <c r="F540" s="270"/>
      <c r="G540" s="270"/>
      <c r="H540" s="270"/>
      <c r="I540" s="270"/>
      <c r="J540" s="270"/>
      <c r="K540" s="270"/>
      <c r="L540" s="270"/>
      <c r="M540" s="270"/>
      <c r="N540" s="270"/>
      <c r="O540" s="270"/>
      <c r="P540" s="270"/>
      <c r="Q540" s="270"/>
      <c r="R540" s="270"/>
      <c r="S540" s="270"/>
      <c r="T540" s="270"/>
      <c r="U540" s="270"/>
      <c r="V540" s="270"/>
      <c r="W540" s="270"/>
      <c r="X540" s="270"/>
      <c r="Y540" s="270"/>
      <c r="Z540" s="270"/>
    </row>
    <row r="541" ht="15.75" customHeight="1">
      <c r="A541" s="270"/>
      <c r="B541" s="270"/>
      <c r="C541" s="270"/>
      <c r="D541" s="270"/>
      <c r="E541" s="270"/>
      <c r="F541" s="270"/>
      <c r="G541" s="270"/>
      <c r="H541" s="270"/>
      <c r="I541" s="270"/>
      <c r="J541" s="270"/>
      <c r="K541" s="270"/>
      <c r="L541" s="270"/>
      <c r="M541" s="270"/>
      <c r="N541" s="270"/>
      <c r="O541" s="270"/>
      <c r="P541" s="270"/>
      <c r="Q541" s="270"/>
      <c r="R541" s="270"/>
      <c r="S541" s="270"/>
      <c r="T541" s="270"/>
      <c r="U541" s="270"/>
      <c r="V541" s="270"/>
      <c r="W541" s="270"/>
      <c r="X541" s="270"/>
      <c r="Y541" s="270"/>
      <c r="Z541" s="270"/>
    </row>
    <row r="542" ht="15.75" customHeight="1">
      <c r="A542" s="270"/>
      <c r="B542" s="270"/>
      <c r="C542" s="270"/>
      <c r="D542" s="270"/>
      <c r="E542" s="270"/>
      <c r="F542" s="270"/>
      <c r="G542" s="270"/>
      <c r="H542" s="270"/>
      <c r="I542" s="270"/>
      <c r="J542" s="270"/>
      <c r="K542" s="270"/>
      <c r="L542" s="270"/>
      <c r="M542" s="270"/>
      <c r="N542" s="270"/>
      <c r="O542" s="270"/>
      <c r="P542" s="270"/>
      <c r="Q542" s="270"/>
      <c r="R542" s="270"/>
      <c r="S542" s="270"/>
      <c r="T542" s="270"/>
      <c r="U542" s="270"/>
      <c r="V542" s="270"/>
      <c r="W542" s="270"/>
      <c r="X542" s="270"/>
      <c r="Y542" s="270"/>
      <c r="Z542" s="270"/>
    </row>
    <row r="543" ht="15.75" customHeight="1">
      <c r="A543" s="270"/>
      <c r="B543" s="270"/>
      <c r="C543" s="270"/>
      <c r="D543" s="270"/>
      <c r="E543" s="270"/>
      <c r="F543" s="270"/>
      <c r="G543" s="270"/>
      <c r="H543" s="270"/>
      <c r="I543" s="270"/>
      <c r="J543" s="270"/>
      <c r="K543" s="270"/>
      <c r="L543" s="270"/>
      <c r="M543" s="270"/>
      <c r="N543" s="270"/>
      <c r="O543" s="270"/>
      <c r="P543" s="270"/>
      <c r="Q543" s="270"/>
      <c r="R543" s="270"/>
      <c r="S543" s="270"/>
      <c r="T543" s="270"/>
      <c r="U543" s="270"/>
      <c r="V543" s="270"/>
      <c r="W543" s="270"/>
      <c r="X543" s="270"/>
      <c r="Y543" s="270"/>
      <c r="Z543" s="270"/>
    </row>
    <row r="544" ht="15.75" customHeight="1">
      <c r="A544" s="270"/>
      <c r="B544" s="270"/>
      <c r="C544" s="270"/>
      <c r="D544" s="270"/>
      <c r="E544" s="270"/>
      <c r="F544" s="270"/>
      <c r="G544" s="270"/>
      <c r="H544" s="270"/>
      <c r="I544" s="270"/>
      <c r="J544" s="270"/>
      <c r="K544" s="270"/>
      <c r="L544" s="270"/>
      <c r="M544" s="270"/>
      <c r="N544" s="270"/>
      <c r="O544" s="270"/>
      <c r="P544" s="270"/>
      <c r="Q544" s="270"/>
      <c r="R544" s="270"/>
      <c r="S544" s="270"/>
      <c r="T544" s="270"/>
      <c r="U544" s="270"/>
      <c r="V544" s="270"/>
      <c r="W544" s="270"/>
      <c r="X544" s="270"/>
      <c r="Y544" s="270"/>
      <c r="Z544" s="270"/>
    </row>
    <row r="545" ht="15.75" customHeight="1">
      <c r="A545" s="270"/>
      <c r="B545" s="270"/>
      <c r="C545" s="270"/>
      <c r="D545" s="270"/>
      <c r="E545" s="270"/>
      <c r="F545" s="270"/>
      <c r="G545" s="270"/>
      <c r="H545" s="270"/>
      <c r="I545" s="270"/>
      <c r="J545" s="270"/>
      <c r="K545" s="270"/>
      <c r="L545" s="270"/>
      <c r="M545" s="270"/>
      <c r="N545" s="270"/>
      <c r="O545" s="270"/>
      <c r="P545" s="270"/>
      <c r="Q545" s="270"/>
      <c r="R545" s="270"/>
      <c r="S545" s="270"/>
      <c r="T545" s="270"/>
      <c r="U545" s="270"/>
      <c r="V545" s="270"/>
      <c r="W545" s="270"/>
      <c r="X545" s="270"/>
      <c r="Y545" s="270"/>
      <c r="Z545" s="270"/>
    </row>
    <row r="546" ht="15.75" customHeight="1">
      <c r="A546" s="270"/>
      <c r="B546" s="270"/>
      <c r="C546" s="270"/>
      <c r="D546" s="270"/>
      <c r="E546" s="270"/>
      <c r="F546" s="270"/>
      <c r="G546" s="270"/>
      <c r="H546" s="270"/>
      <c r="I546" s="270"/>
      <c r="J546" s="270"/>
      <c r="K546" s="270"/>
      <c r="L546" s="270"/>
      <c r="M546" s="270"/>
      <c r="N546" s="270"/>
      <c r="O546" s="270"/>
      <c r="P546" s="270"/>
      <c r="Q546" s="270"/>
      <c r="R546" s="270"/>
      <c r="S546" s="270"/>
      <c r="T546" s="270"/>
      <c r="U546" s="270"/>
      <c r="V546" s="270"/>
      <c r="W546" s="270"/>
      <c r="X546" s="270"/>
      <c r="Y546" s="270"/>
      <c r="Z546" s="270"/>
    </row>
    <row r="547" ht="15.75" customHeight="1">
      <c r="A547" s="270"/>
      <c r="B547" s="270"/>
      <c r="C547" s="270"/>
      <c r="D547" s="270"/>
      <c r="E547" s="270"/>
      <c r="F547" s="270"/>
      <c r="G547" s="270"/>
      <c r="H547" s="270"/>
      <c r="I547" s="270"/>
      <c r="J547" s="270"/>
      <c r="K547" s="270"/>
      <c r="L547" s="270"/>
      <c r="M547" s="270"/>
      <c r="N547" s="270"/>
      <c r="O547" s="270"/>
      <c r="P547" s="270"/>
      <c r="Q547" s="270"/>
      <c r="R547" s="270"/>
      <c r="S547" s="270"/>
      <c r="T547" s="270"/>
      <c r="U547" s="270"/>
      <c r="V547" s="270"/>
      <c r="W547" s="270"/>
      <c r="X547" s="270"/>
      <c r="Y547" s="270"/>
      <c r="Z547" s="270"/>
    </row>
    <row r="548" ht="15.75" customHeight="1">
      <c r="A548" s="270"/>
      <c r="B548" s="270"/>
      <c r="C548" s="270"/>
      <c r="D548" s="270"/>
      <c r="E548" s="270"/>
      <c r="F548" s="270"/>
      <c r="G548" s="270"/>
      <c r="H548" s="270"/>
      <c r="I548" s="270"/>
      <c r="J548" s="270"/>
      <c r="K548" s="270"/>
      <c r="L548" s="270"/>
      <c r="M548" s="270"/>
      <c r="N548" s="270"/>
      <c r="O548" s="270"/>
      <c r="P548" s="270"/>
      <c r="Q548" s="270"/>
      <c r="R548" s="270"/>
      <c r="S548" s="270"/>
      <c r="T548" s="270"/>
      <c r="U548" s="270"/>
      <c r="V548" s="270"/>
      <c r="W548" s="270"/>
      <c r="X548" s="270"/>
      <c r="Y548" s="270"/>
      <c r="Z548" s="270"/>
    </row>
    <row r="549" ht="15.75" customHeight="1">
      <c r="A549" s="270"/>
      <c r="B549" s="270"/>
      <c r="C549" s="270"/>
      <c r="D549" s="270"/>
      <c r="E549" s="270"/>
      <c r="F549" s="270"/>
      <c r="G549" s="270"/>
      <c r="H549" s="270"/>
      <c r="I549" s="270"/>
      <c r="J549" s="270"/>
      <c r="K549" s="270"/>
      <c r="L549" s="270"/>
      <c r="M549" s="270"/>
      <c r="N549" s="270"/>
      <c r="O549" s="270"/>
      <c r="P549" s="270"/>
      <c r="Q549" s="270"/>
      <c r="R549" s="270"/>
      <c r="S549" s="270"/>
      <c r="T549" s="270"/>
      <c r="U549" s="270"/>
      <c r="V549" s="270"/>
      <c r="W549" s="270"/>
      <c r="X549" s="270"/>
      <c r="Y549" s="270"/>
      <c r="Z549" s="270"/>
    </row>
    <row r="550" ht="15.75" customHeight="1">
      <c r="A550" s="270"/>
      <c r="B550" s="270"/>
      <c r="C550" s="270"/>
      <c r="D550" s="270"/>
      <c r="E550" s="270"/>
      <c r="F550" s="270"/>
      <c r="G550" s="270"/>
      <c r="H550" s="270"/>
      <c r="I550" s="270"/>
      <c r="J550" s="270"/>
      <c r="K550" s="270"/>
      <c r="L550" s="270"/>
      <c r="M550" s="270"/>
      <c r="N550" s="270"/>
      <c r="O550" s="270"/>
      <c r="P550" s="270"/>
      <c r="Q550" s="270"/>
      <c r="R550" s="270"/>
      <c r="S550" s="270"/>
      <c r="T550" s="270"/>
      <c r="U550" s="270"/>
      <c r="V550" s="270"/>
      <c r="W550" s="270"/>
      <c r="X550" s="270"/>
      <c r="Y550" s="270"/>
      <c r="Z550" s="270"/>
    </row>
    <row r="551" ht="15.75" customHeight="1">
      <c r="A551" s="270"/>
      <c r="B551" s="270"/>
      <c r="C551" s="270"/>
      <c r="D551" s="270"/>
      <c r="E551" s="270"/>
      <c r="F551" s="270"/>
      <c r="G551" s="270"/>
      <c r="H551" s="270"/>
      <c r="I551" s="270"/>
      <c r="J551" s="270"/>
      <c r="K551" s="270"/>
      <c r="L551" s="270"/>
      <c r="M551" s="270"/>
      <c r="N551" s="270"/>
      <c r="O551" s="270"/>
      <c r="P551" s="270"/>
      <c r="Q551" s="270"/>
      <c r="R551" s="270"/>
      <c r="S551" s="270"/>
      <c r="T551" s="270"/>
      <c r="U551" s="270"/>
      <c r="V551" s="270"/>
      <c r="W551" s="270"/>
      <c r="X551" s="270"/>
      <c r="Y551" s="270"/>
      <c r="Z551" s="270"/>
    </row>
    <row r="552" ht="15.75" customHeight="1">
      <c r="A552" s="270"/>
      <c r="B552" s="270"/>
      <c r="C552" s="270"/>
      <c r="D552" s="270"/>
      <c r="E552" s="270"/>
      <c r="F552" s="270"/>
      <c r="G552" s="270"/>
      <c r="H552" s="270"/>
      <c r="I552" s="270"/>
      <c r="J552" s="270"/>
      <c r="K552" s="270"/>
      <c r="L552" s="270"/>
      <c r="M552" s="270"/>
      <c r="N552" s="270"/>
      <c r="O552" s="270"/>
      <c r="P552" s="270"/>
      <c r="Q552" s="270"/>
      <c r="R552" s="270"/>
      <c r="S552" s="270"/>
      <c r="T552" s="270"/>
      <c r="U552" s="270"/>
      <c r="V552" s="270"/>
      <c r="W552" s="270"/>
      <c r="X552" s="270"/>
      <c r="Y552" s="270"/>
      <c r="Z552" s="270"/>
    </row>
    <row r="553" ht="15.75" customHeight="1">
      <c r="A553" s="270"/>
      <c r="B553" s="270"/>
      <c r="C553" s="270"/>
      <c r="D553" s="270"/>
      <c r="E553" s="270"/>
      <c r="F553" s="270"/>
      <c r="G553" s="270"/>
      <c r="H553" s="270"/>
      <c r="I553" s="270"/>
      <c r="J553" s="270"/>
      <c r="K553" s="270"/>
      <c r="L553" s="270"/>
      <c r="M553" s="270"/>
      <c r="N553" s="270"/>
      <c r="O553" s="270"/>
      <c r="P553" s="270"/>
      <c r="Q553" s="270"/>
      <c r="R553" s="270"/>
      <c r="S553" s="270"/>
      <c r="T553" s="270"/>
      <c r="U553" s="270"/>
      <c r="V553" s="270"/>
      <c r="W553" s="270"/>
      <c r="X553" s="270"/>
      <c r="Y553" s="270"/>
      <c r="Z553" s="270"/>
    </row>
    <row r="554" ht="15.75" customHeight="1">
      <c r="A554" s="270"/>
      <c r="B554" s="270"/>
      <c r="C554" s="270"/>
      <c r="D554" s="270"/>
      <c r="E554" s="270"/>
      <c r="F554" s="270"/>
      <c r="G554" s="270"/>
      <c r="H554" s="270"/>
      <c r="I554" s="270"/>
      <c r="J554" s="270"/>
      <c r="K554" s="270"/>
      <c r="L554" s="270"/>
      <c r="M554" s="270"/>
      <c r="N554" s="270"/>
      <c r="O554" s="270"/>
      <c r="P554" s="270"/>
      <c r="Q554" s="270"/>
      <c r="R554" s="270"/>
      <c r="S554" s="270"/>
      <c r="T554" s="270"/>
      <c r="U554" s="270"/>
      <c r="V554" s="270"/>
      <c r="W554" s="270"/>
      <c r="X554" s="270"/>
      <c r="Y554" s="270"/>
      <c r="Z554" s="270"/>
    </row>
    <row r="555" ht="15.75" customHeight="1">
      <c r="A555" s="270"/>
      <c r="B555" s="270"/>
      <c r="C555" s="270"/>
      <c r="D555" s="270"/>
      <c r="E555" s="270"/>
      <c r="F555" s="270"/>
      <c r="G555" s="270"/>
      <c r="H555" s="270"/>
      <c r="I555" s="270"/>
      <c r="J555" s="270"/>
      <c r="K555" s="270"/>
      <c r="L555" s="270"/>
      <c r="M555" s="270"/>
      <c r="N555" s="270"/>
      <c r="O555" s="270"/>
      <c r="P555" s="270"/>
      <c r="Q555" s="270"/>
      <c r="R555" s="270"/>
      <c r="S555" s="270"/>
      <c r="T555" s="270"/>
      <c r="U555" s="270"/>
      <c r="V555" s="270"/>
      <c r="W555" s="270"/>
      <c r="X555" s="270"/>
      <c r="Y555" s="270"/>
      <c r="Z555" s="270"/>
    </row>
    <row r="556" ht="15.75" customHeight="1">
      <c r="A556" s="270"/>
      <c r="B556" s="270"/>
      <c r="C556" s="270"/>
      <c r="D556" s="270"/>
      <c r="E556" s="270"/>
      <c r="F556" s="270"/>
      <c r="G556" s="270"/>
      <c r="H556" s="270"/>
      <c r="I556" s="270"/>
      <c r="J556" s="270"/>
      <c r="K556" s="270"/>
      <c r="L556" s="270"/>
      <c r="M556" s="270"/>
      <c r="N556" s="270"/>
      <c r="O556" s="270"/>
      <c r="P556" s="270"/>
      <c r="Q556" s="270"/>
      <c r="R556" s="270"/>
      <c r="S556" s="270"/>
      <c r="T556" s="270"/>
      <c r="U556" s="270"/>
      <c r="V556" s="270"/>
      <c r="W556" s="270"/>
      <c r="X556" s="270"/>
      <c r="Y556" s="270"/>
      <c r="Z556" s="270"/>
    </row>
    <row r="557" ht="15.75" customHeight="1">
      <c r="A557" s="270"/>
      <c r="B557" s="270"/>
      <c r="C557" s="270"/>
      <c r="D557" s="270"/>
      <c r="E557" s="270"/>
      <c r="F557" s="270"/>
      <c r="G557" s="270"/>
      <c r="H557" s="270"/>
      <c r="I557" s="270"/>
      <c r="J557" s="270"/>
      <c r="K557" s="270"/>
      <c r="L557" s="270"/>
      <c r="M557" s="270"/>
      <c r="N557" s="270"/>
      <c r="O557" s="270"/>
      <c r="P557" s="270"/>
      <c r="Q557" s="270"/>
      <c r="R557" s="270"/>
      <c r="S557" s="270"/>
      <c r="T557" s="270"/>
      <c r="U557" s="270"/>
      <c r="V557" s="270"/>
      <c r="W557" s="270"/>
      <c r="X557" s="270"/>
      <c r="Y557" s="270"/>
      <c r="Z557" s="270"/>
    </row>
    <row r="558" ht="15.75" customHeight="1">
      <c r="A558" s="270"/>
      <c r="B558" s="270"/>
      <c r="C558" s="270"/>
      <c r="D558" s="270"/>
      <c r="E558" s="270"/>
      <c r="F558" s="270"/>
      <c r="G558" s="270"/>
      <c r="H558" s="270"/>
      <c r="I558" s="270"/>
      <c r="J558" s="270"/>
      <c r="K558" s="270"/>
      <c r="L558" s="270"/>
      <c r="M558" s="270"/>
      <c r="N558" s="270"/>
      <c r="O558" s="270"/>
      <c r="P558" s="270"/>
      <c r="Q558" s="270"/>
      <c r="R558" s="270"/>
      <c r="S558" s="270"/>
      <c r="T558" s="270"/>
      <c r="U558" s="270"/>
      <c r="V558" s="270"/>
      <c r="W558" s="270"/>
      <c r="X558" s="270"/>
      <c r="Y558" s="270"/>
      <c r="Z558" s="270"/>
    </row>
    <row r="559" ht="15.75" customHeight="1">
      <c r="A559" s="270"/>
      <c r="B559" s="270"/>
      <c r="C559" s="270"/>
      <c r="D559" s="270"/>
      <c r="E559" s="270"/>
      <c r="F559" s="270"/>
      <c r="G559" s="270"/>
      <c r="H559" s="270"/>
      <c r="I559" s="270"/>
      <c r="J559" s="270"/>
      <c r="K559" s="270"/>
      <c r="L559" s="270"/>
      <c r="M559" s="270"/>
      <c r="N559" s="270"/>
      <c r="O559" s="270"/>
      <c r="P559" s="270"/>
      <c r="Q559" s="270"/>
      <c r="R559" s="270"/>
      <c r="S559" s="270"/>
      <c r="T559" s="270"/>
      <c r="U559" s="270"/>
      <c r="V559" s="270"/>
      <c r="W559" s="270"/>
      <c r="X559" s="270"/>
      <c r="Y559" s="270"/>
      <c r="Z559" s="270"/>
    </row>
    <row r="560" ht="15.75" customHeight="1">
      <c r="A560" s="270"/>
      <c r="B560" s="270"/>
      <c r="C560" s="270"/>
      <c r="D560" s="270"/>
      <c r="E560" s="270"/>
      <c r="F560" s="270"/>
      <c r="G560" s="270"/>
      <c r="H560" s="270"/>
      <c r="I560" s="270"/>
      <c r="J560" s="270"/>
      <c r="K560" s="270"/>
      <c r="L560" s="270"/>
      <c r="M560" s="270"/>
      <c r="N560" s="270"/>
      <c r="O560" s="270"/>
      <c r="P560" s="270"/>
      <c r="Q560" s="270"/>
      <c r="R560" s="270"/>
      <c r="S560" s="270"/>
      <c r="T560" s="270"/>
      <c r="U560" s="270"/>
      <c r="V560" s="270"/>
      <c r="W560" s="270"/>
      <c r="X560" s="270"/>
      <c r="Y560" s="270"/>
      <c r="Z560" s="270"/>
    </row>
    <row r="561" ht="15.75" customHeight="1">
      <c r="A561" s="270"/>
      <c r="B561" s="270"/>
      <c r="C561" s="270"/>
      <c r="D561" s="270"/>
      <c r="E561" s="270"/>
      <c r="F561" s="270"/>
      <c r="G561" s="270"/>
      <c r="H561" s="270"/>
      <c r="I561" s="270"/>
      <c r="J561" s="270"/>
      <c r="K561" s="270"/>
      <c r="L561" s="270"/>
      <c r="M561" s="270"/>
      <c r="N561" s="270"/>
      <c r="O561" s="270"/>
      <c r="P561" s="270"/>
      <c r="Q561" s="270"/>
      <c r="R561" s="270"/>
      <c r="S561" s="270"/>
      <c r="T561" s="270"/>
      <c r="U561" s="270"/>
      <c r="V561" s="270"/>
      <c r="W561" s="270"/>
      <c r="X561" s="270"/>
      <c r="Y561" s="270"/>
      <c r="Z561" s="270"/>
    </row>
    <row r="562" ht="15.75" customHeight="1">
      <c r="A562" s="270"/>
      <c r="B562" s="270"/>
      <c r="C562" s="270"/>
      <c r="D562" s="270"/>
      <c r="E562" s="270"/>
      <c r="F562" s="270"/>
      <c r="G562" s="270"/>
      <c r="H562" s="270"/>
      <c r="I562" s="270"/>
      <c r="J562" s="270"/>
      <c r="K562" s="270"/>
      <c r="L562" s="270"/>
      <c r="M562" s="270"/>
      <c r="N562" s="270"/>
      <c r="O562" s="270"/>
      <c r="P562" s="270"/>
      <c r="Q562" s="270"/>
      <c r="R562" s="270"/>
      <c r="S562" s="270"/>
      <c r="T562" s="270"/>
      <c r="U562" s="270"/>
      <c r="V562" s="270"/>
      <c r="W562" s="270"/>
      <c r="X562" s="270"/>
      <c r="Y562" s="270"/>
      <c r="Z562" s="270"/>
    </row>
    <row r="563" ht="15.75" customHeight="1">
      <c r="A563" s="270"/>
      <c r="B563" s="270"/>
      <c r="C563" s="270"/>
      <c r="D563" s="270"/>
      <c r="E563" s="270"/>
      <c r="F563" s="270"/>
      <c r="G563" s="270"/>
      <c r="H563" s="270"/>
      <c r="I563" s="270"/>
      <c r="J563" s="270"/>
      <c r="K563" s="270"/>
      <c r="L563" s="270"/>
      <c r="M563" s="270"/>
      <c r="N563" s="270"/>
      <c r="O563" s="270"/>
      <c r="P563" s="270"/>
      <c r="Q563" s="270"/>
      <c r="R563" s="270"/>
      <c r="S563" s="270"/>
      <c r="T563" s="270"/>
      <c r="U563" s="270"/>
      <c r="V563" s="270"/>
      <c r="W563" s="270"/>
      <c r="X563" s="270"/>
      <c r="Y563" s="270"/>
      <c r="Z563" s="270"/>
    </row>
    <row r="564" ht="15.75" customHeight="1">
      <c r="A564" s="270"/>
      <c r="B564" s="270"/>
      <c r="C564" s="270"/>
      <c r="D564" s="270"/>
      <c r="E564" s="270"/>
      <c r="F564" s="270"/>
      <c r="G564" s="270"/>
      <c r="H564" s="270"/>
      <c r="I564" s="270"/>
      <c r="J564" s="270"/>
      <c r="K564" s="270"/>
      <c r="L564" s="270"/>
      <c r="M564" s="270"/>
      <c r="N564" s="270"/>
      <c r="O564" s="270"/>
      <c r="P564" s="270"/>
      <c r="Q564" s="270"/>
      <c r="R564" s="270"/>
      <c r="S564" s="270"/>
      <c r="T564" s="270"/>
      <c r="U564" s="270"/>
      <c r="V564" s="270"/>
      <c r="W564" s="270"/>
      <c r="X564" s="270"/>
      <c r="Y564" s="270"/>
      <c r="Z564" s="270"/>
    </row>
    <row r="565" ht="15.75" customHeight="1">
      <c r="A565" s="270"/>
      <c r="B565" s="270"/>
      <c r="C565" s="270"/>
      <c r="D565" s="270"/>
      <c r="E565" s="270"/>
      <c r="F565" s="270"/>
      <c r="G565" s="270"/>
      <c r="H565" s="270"/>
      <c r="I565" s="270"/>
      <c r="J565" s="270"/>
      <c r="K565" s="270"/>
      <c r="L565" s="270"/>
      <c r="M565" s="270"/>
      <c r="N565" s="270"/>
      <c r="O565" s="270"/>
      <c r="P565" s="270"/>
      <c r="Q565" s="270"/>
      <c r="R565" s="270"/>
      <c r="S565" s="270"/>
      <c r="T565" s="270"/>
      <c r="U565" s="270"/>
      <c r="V565" s="270"/>
      <c r="W565" s="270"/>
      <c r="X565" s="270"/>
      <c r="Y565" s="270"/>
      <c r="Z565" s="270"/>
    </row>
    <row r="566" ht="15.75" customHeight="1">
      <c r="A566" s="270"/>
      <c r="B566" s="270"/>
      <c r="C566" s="270"/>
      <c r="D566" s="270"/>
      <c r="E566" s="270"/>
      <c r="F566" s="270"/>
      <c r="G566" s="270"/>
      <c r="H566" s="270"/>
      <c r="I566" s="270"/>
      <c r="J566" s="270"/>
      <c r="K566" s="270"/>
      <c r="L566" s="270"/>
      <c r="M566" s="270"/>
      <c r="N566" s="270"/>
      <c r="O566" s="270"/>
      <c r="P566" s="270"/>
      <c r="Q566" s="270"/>
      <c r="R566" s="270"/>
      <c r="S566" s="270"/>
      <c r="T566" s="270"/>
      <c r="U566" s="270"/>
      <c r="V566" s="270"/>
      <c r="W566" s="270"/>
      <c r="X566" s="270"/>
      <c r="Y566" s="270"/>
      <c r="Z566" s="270"/>
    </row>
    <row r="567" ht="15.75" customHeight="1">
      <c r="A567" s="270"/>
      <c r="B567" s="270"/>
      <c r="C567" s="270"/>
      <c r="D567" s="270"/>
      <c r="E567" s="270"/>
      <c r="F567" s="270"/>
      <c r="G567" s="270"/>
      <c r="H567" s="270"/>
      <c r="I567" s="270"/>
      <c r="J567" s="270"/>
      <c r="K567" s="270"/>
      <c r="L567" s="270"/>
      <c r="M567" s="270"/>
      <c r="N567" s="270"/>
      <c r="O567" s="270"/>
      <c r="P567" s="270"/>
      <c r="Q567" s="270"/>
      <c r="R567" s="270"/>
      <c r="S567" s="270"/>
      <c r="T567" s="270"/>
      <c r="U567" s="270"/>
      <c r="V567" s="270"/>
      <c r="W567" s="270"/>
      <c r="X567" s="270"/>
      <c r="Y567" s="270"/>
      <c r="Z567" s="270"/>
    </row>
    <row r="568" ht="15.75" customHeight="1">
      <c r="A568" s="270"/>
      <c r="B568" s="270"/>
      <c r="C568" s="270"/>
      <c r="D568" s="270"/>
      <c r="E568" s="270"/>
      <c r="F568" s="270"/>
      <c r="G568" s="270"/>
      <c r="H568" s="270"/>
      <c r="I568" s="270"/>
      <c r="J568" s="270"/>
      <c r="K568" s="270"/>
      <c r="L568" s="270"/>
      <c r="M568" s="270"/>
      <c r="N568" s="270"/>
      <c r="O568" s="270"/>
      <c r="P568" s="270"/>
      <c r="Q568" s="270"/>
      <c r="R568" s="270"/>
      <c r="S568" s="270"/>
      <c r="T568" s="270"/>
      <c r="U568" s="270"/>
      <c r="V568" s="270"/>
      <c r="W568" s="270"/>
      <c r="X568" s="270"/>
      <c r="Y568" s="270"/>
      <c r="Z568" s="270"/>
    </row>
    <row r="569" ht="15.75" customHeight="1">
      <c r="A569" s="270"/>
      <c r="B569" s="270"/>
      <c r="C569" s="270"/>
      <c r="D569" s="270"/>
      <c r="E569" s="270"/>
      <c r="F569" s="270"/>
      <c r="G569" s="270"/>
      <c r="H569" s="270"/>
      <c r="I569" s="270"/>
      <c r="J569" s="270"/>
      <c r="K569" s="270"/>
      <c r="L569" s="270"/>
      <c r="M569" s="270"/>
      <c r="N569" s="270"/>
      <c r="O569" s="270"/>
      <c r="P569" s="270"/>
      <c r="Q569" s="270"/>
      <c r="R569" s="270"/>
      <c r="S569" s="270"/>
      <c r="T569" s="270"/>
      <c r="U569" s="270"/>
      <c r="V569" s="270"/>
      <c r="W569" s="270"/>
      <c r="X569" s="270"/>
      <c r="Y569" s="270"/>
      <c r="Z569" s="270"/>
    </row>
    <row r="570" ht="15.75" customHeight="1">
      <c r="A570" s="270"/>
      <c r="B570" s="270"/>
      <c r="C570" s="270"/>
      <c r="D570" s="270"/>
      <c r="E570" s="270"/>
      <c r="F570" s="270"/>
      <c r="G570" s="270"/>
      <c r="H570" s="270"/>
      <c r="I570" s="270"/>
      <c r="J570" s="270"/>
      <c r="K570" s="270"/>
      <c r="L570" s="270"/>
      <c r="M570" s="270"/>
      <c r="N570" s="270"/>
      <c r="O570" s="270"/>
      <c r="P570" s="270"/>
      <c r="Q570" s="270"/>
      <c r="R570" s="270"/>
      <c r="S570" s="270"/>
      <c r="T570" s="270"/>
      <c r="U570" s="270"/>
      <c r="V570" s="270"/>
      <c r="W570" s="270"/>
      <c r="X570" s="270"/>
      <c r="Y570" s="270"/>
      <c r="Z570" s="270"/>
    </row>
    <row r="571" ht="15.75" customHeight="1">
      <c r="A571" s="270"/>
      <c r="B571" s="270"/>
      <c r="C571" s="270"/>
      <c r="D571" s="270"/>
      <c r="E571" s="270"/>
      <c r="F571" s="270"/>
      <c r="G571" s="270"/>
      <c r="H571" s="270"/>
      <c r="I571" s="270"/>
      <c r="J571" s="270"/>
      <c r="K571" s="270"/>
      <c r="L571" s="270"/>
      <c r="M571" s="270"/>
      <c r="N571" s="270"/>
      <c r="O571" s="270"/>
      <c r="P571" s="270"/>
      <c r="Q571" s="270"/>
      <c r="R571" s="270"/>
      <c r="S571" s="270"/>
      <c r="T571" s="270"/>
      <c r="U571" s="270"/>
      <c r="V571" s="270"/>
      <c r="W571" s="270"/>
      <c r="X571" s="270"/>
      <c r="Y571" s="270"/>
      <c r="Z571" s="270"/>
    </row>
    <row r="572" ht="15.75" customHeight="1">
      <c r="A572" s="270"/>
      <c r="B572" s="270"/>
      <c r="C572" s="270"/>
      <c r="D572" s="270"/>
      <c r="E572" s="270"/>
      <c r="F572" s="270"/>
      <c r="G572" s="270"/>
      <c r="H572" s="270"/>
      <c r="I572" s="270"/>
      <c r="J572" s="270"/>
      <c r="K572" s="270"/>
      <c r="L572" s="270"/>
      <c r="M572" s="270"/>
      <c r="N572" s="270"/>
      <c r="O572" s="270"/>
      <c r="P572" s="270"/>
      <c r="Q572" s="270"/>
      <c r="R572" s="270"/>
      <c r="S572" s="270"/>
      <c r="T572" s="270"/>
      <c r="U572" s="270"/>
      <c r="V572" s="270"/>
      <c r="W572" s="270"/>
      <c r="X572" s="270"/>
      <c r="Y572" s="270"/>
      <c r="Z572" s="270"/>
    </row>
    <row r="573" ht="15.75" customHeight="1">
      <c r="A573" s="270"/>
      <c r="B573" s="270"/>
      <c r="C573" s="270"/>
      <c r="D573" s="270"/>
      <c r="E573" s="270"/>
      <c r="F573" s="270"/>
      <c r="G573" s="270"/>
      <c r="H573" s="270"/>
      <c r="I573" s="270"/>
      <c r="J573" s="270"/>
      <c r="K573" s="270"/>
      <c r="L573" s="270"/>
      <c r="M573" s="270"/>
      <c r="N573" s="270"/>
      <c r="O573" s="270"/>
      <c r="P573" s="270"/>
      <c r="Q573" s="270"/>
      <c r="R573" s="270"/>
      <c r="S573" s="270"/>
      <c r="T573" s="270"/>
      <c r="U573" s="270"/>
      <c r="V573" s="270"/>
      <c r="W573" s="270"/>
      <c r="X573" s="270"/>
      <c r="Y573" s="270"/>
      <c r="Z573" s="270"/>
    </row>
    <row r="574" ht="15.75" customHeight="1">
      <c r="A574" s="270"/>
      <c r="B574" s="270"/>
      <c r="C574" s="270"/>
      <c r="D574" s="270"/>
      <c r="E574" s="270"/>
      <c r="F574" s="270"/>
      <c r="G574" s="270"/>
      <c r="H574" s="270"/>
      <c r="I574" s="270"/>
      <c r="J574" s="270"/>
      <c r="K574" s="270"/>
      <c r="L574" s="270"/>
      <c r="M574" s="270"/>
      <c r="N574" s="270"/>
      <c r="O574" s="270"/>
      <c r="P574" s="270"/>
      <c r="Q574" s="270"/>
      <c r="R574" s="270"/>
      <c r="S574" s="270"/>
      <c r="T574" s="270"/>
      <c r="U574" s="270"/>
      <c r="V574" s="270"/>
      <c r="W574" s="270"/>
      <c r="X574" s="270"/>
      <c r="Y574" s="270"/>
      <c r="Z574" s="270"/>
    </row>
    <row r="575" ht="15.75" customHeight="1">
      <c r="A575" s="270"/>
      <c r="B575" s="270"/>
      <c r="C575" s="270"/>
      <c r="D575" s="270"/>
      <c r="E575" s="270"/>
      <c r="F575" s="270"/>
      <c r="G575" s="270"/>
      <c r="H575" s="270"/>
      <c r="I575" s="270"/>
      <c r="J575" s="270"/>
      <c r="K575" s="270"/>
      <c r="L575" s="270"/>
      <c r="M575" s="270"/>
      <c r="N575" s="270"/>
      <c r="O575" s="270"/>
      <c r="P575" s="270"/>
      <c r="Q575" s="270"/>
      <c r="R575" s="270"/>
      <c r="S575" s="270"/>
      <c r="T575" s="270"/>
      <c r="U575" s="270"/>
      <c r="V575" s="270"/>
      <c r="W575" s="270"/>
      <c r="X575" s="270"/>
      <c r="Y575" s="270"/>
      <c r="Z575" s="270"/>
    </row>
    <row r="576" ht="15.75" customHeight="1">
      <c r="A576" s="270"/>
      <c r="B576" s="270"/>
      <c r="C576" s="270"/>
      <c r="D576" s="270"/>
      <c r="E576" s="270"/>
      <c r="F576" s="270"/>
      <c r="G576" s="270"/>
      <c r="H576" s="270"/>
      <c r="I576" s="270"/>
      <c r="J576" s="270"/>
      <c r="K576" s="270"/>
      <c r="L576" s="270"/>
      <c r="M576" s="270"/>
      <c r="N576" s="270"/>
      <c r="O576" s="270"/>
      <c r="P576" s="270"/>
      <c r="Q576" s="270"/>
      <c r="R576" s="270"/>
      <c r="S576" s="270"/>
      <c r="T576" s="270"/>
      <c r="U576" s="270"/>
      <c r="V576" s="270"/>
      <c r="W576" s="270"/>
      <c r="X576" s="270"/>
      <c r="Y576" s="270"/>
      <c r="Z576" s="270"/>
    </row>
    <row r="577" ht="15.75" customHeight="1">
      <c r="A577" s="270"/>
      <c r="B577" s="270"/>
      <c r="C577" s="270"/>
      <c r="D577" s="270"/>
      <c r="E577" s="270"/>
      <c r="F577" s="270"/>
      <c r="G577" s="270"/>
      <c r="H577" s="270"/>
      <c r="I577" s="270"/>
      <c r="J577" s="270"/>
      <c r="K577" s="270"/>
      <c r="L577" s="270"/>
      <c r="M577" s="270"/>
      <c r="N577" s="270"/>
      <c r="O577" s="270"/>
      <c r="P577" s="270"/>
      <c r="Q577" s="270"/>
      <c r="R577" s="270"/>
      <c r="S577" s="270"/>
      <c r="T577" s="270"/>
      <c r="U577" s="270"/>
      <c r="V577" s="270"/>
      <c r="W577" s="270"/>
      <c r="X577" s="270"/>
      <c r="Y577" s="270"/>
      <c r="Z577" s="270"/>
    </row>
    <row r="578" ht="15.75" customHeight="1">
      <c r="A578" s="270"/>
      <c r="B578" s="270"/>
      <c r="C578" s="270"/>
      <c r="D578" s="270"/>
      <c r="E578" s="270"/>
      <c r="F578" s="270"/>
      <c r="G578" s="270"/>
      <c r="H578" s="270"/>
      <c r="I578" s="270"/>
      <c r="J578" s="270"/>
      <c r="K578" s="270"/>
      <c r="L578" s="270"/>
      <c r="M578" s="270"/>
      <c r="N578" s="270"/>
      <c r="O578" s="270"/>
      <c r="P578" s="270"/>
      <c r="Q578" s="270"/>
      <c r="R578" s="270"/>
      <c r="S578" s="270"/>
      <c r="T578" s="270"/>
      <c r="U578" s="270"/>
      <c r="V578" s="270"/>
      <c r="W578" s="270"/>
      <c r="X578" s="270"/>
      <c r="Y578" s="270"/>
      <c r="Z578" s="270"/>
    </row>
    <row r="579" ht="15.75" customHeight="1">
      <c r="A579" s="270"/>
      <c r="B579" s="270"/>
      <c r="C579" s="270"/>
      <c r="D579" s="270"/>
      <c r="E579" s="270"/>
      <c r="F579" s="270"/>
      <c r="G579" s="270"/>
      <c r="H579" s="270"/>
      <c r="I579" s="270"/>
      <c r="J579" s="270"/>
      <c r="K579" s="270"/>
      <c r="L579" s="270"/>
      <c r="M579" s="270"/>
      <c r="N579" s="270"/>
      <c r="O579" s="270"/>
      <c r="P579" s="270"/>
      <c r="Q579" s="270"/>
      <c r="R579" s="270"/>
      <c r="S579" s="270"/>
      <c r="T579" s="270"/>
      <c r="U579" s="270"/>
      <c r="V579" s="270"/>
      <c r="W579" s="270"/>
      <c r="X579" s="270"/>
      <c r="Y579" s="270"/>
      <c r="Z579" s="270"/>
    </row>
    <row r="580" ht="15.75" customHeight="1">
      <c r="A580" s="270"/>
      <c r="B580" s="270"/>
      <c r="C580" s="270"/>
      <c r="D580" s="270"/>
      <c r="E580" s="270"/>
      <c r="F580" s="270"/>
      <c r="G580" s="270"/>
      <c r="H580" s="270"/>
      <c r="I580" s="270"/>
      <c r="J580" s="270"/>
      <c r="K580" s="270"/>
      <c r="L580" s="270"/>
      <c r="M580" s="270"/>
      <c r="N580" s="270"/>
      <c r="O580" s="270"/>
      <c r="P580" s="270"/>
      <c r="Q580" s="270"/>
      <c r="R580" s="270"/>
      <c r="S580" s="270"/>
      <c r="T580" s="270"/>
      <c r="U580" s="270"/>
      <c r="V580" s="270"/>
      <c r="W580" s="270"/>
      <c r="X580" s="270"/>
      <c r="Y580" s="270"/>
      <c r="Z580" s="270"/>
    </row>
    <row r="581" ht="15.75" customHeight="1">
      <c r="A581" s="270"/>
      <c r="B581" s="270"/>
      <c r="C581" s="270"/>
      <c r="D581" s="270"/>
      <c r="E581" s="270"/>
      <c r="F581" s="270"/>
      <c r="G581" s="270"/>
      <c r="H581" s="270"/>
      <c r="I581" s="270"/>
      <c r="J581" s="270"/>
      <c r="K581" s="270"/>
      <c r="L581" s="270"/>
      <c r="M581" s="270"/>
      <c r="N581" s="270"/>
      <c r="O581" s="270"/>
      <c r="P581" s="270"/>
      <c r="Q581" s="270"/>
      <c r="R581" s="270"/>
      <c r="S581" s="270"/>
      <c r="T581" s="270"/>
      <c r="U581" s="270"/>
      <c r="V581" s="270"/>
      <c r="W581" s="270"/>
      <c r="X581" s="270"/>
      <c r="Y581" s="270"/>
      <c r="Z581" s="270"/>
    </row>
    <row r="582" ht="15.75" customHeight="1">
      <c r="A582" s="270"/>
      <c r="B582" s="270"/>
      <c r="C582" s="270"/>
      <c r="D582" s="270"/>
      <c r="E582" s="270"/>
      <c r="F582" s="270"/>
      <c r="G582" s="270"/>
      <c r="H582" s="270"/>
      <c r="I582" s="270"/>
      <c r="J582" s="270"/>
      <c r="K582" s="270"/>
      <c r="L582" s="270"/>
      <c r="M582" s="270"/>
      <c r="N582" s="270"/>
      <c r="O582" s="270"/>
      <c r="P582" s="270"/>
      <c r="Q582" s="270"/>
      <c r="R582" s="270"/>
      <c r="S582" s="270"/>
      <c r="T582" s="270"/>
      <c r="U582" s="270"/>
      <c r="V582" s="270"/>
      <c r="W582" s="270"/>
      <c r="X582" s="270"/>
      <c r="Y582" s="270"/>
      <c r="Z582" s="270"/>
    </row>
    <row r="583" ht="15.75" customHeight="1">
      <c r="A583" s="270"/>
      <c r="B583" s="270"/>
      <c r="C583" s="270"/>
      <c r="D583" s="270"/>
      <c r="E583" s="270"/>
      <c r="F583" s="270"/>
      <c r="G583" s="270"/>
      <c r="H583" s="270"/>
      <c r="I583" s="270"/>
      <c r="J583" s="270"/>
      <c r="K583" s="270"/>
      <c r="L583" s="270"/>
      <c r="M583" s="270"/>
      <c r="N583" s="270"/>
      <c r="O583" s="270"/>
      <c r="P583" s="270"/>
      <c r="Q583" s="270"/>
      <c r="R583" s="270"/>
      <c r="S583" s="270"/>
      <c r="T583" s="270"/>
      <c r="U583" s="270"/>
      <c r="V583" s="270"/>
      <c r="W583" s="270"/>
      <c r="X583" s="270"/>
      <c r="Y583" s="270"/>
      <c r="Z583" s="270"/>
    </row>
    <row r="584" ht="15.75" customHeight="1">
      <c r="A584" s="270"/>
      <c r="B584" s="270"/>
      <c r="C584" s="270"/>
      <c r="D584" s="270"/>
      <c r="E584" s="270"/>
      <c r="F584" s="270"/>
      <c r="G584" s="270"/>
      <c r="H584" s="270"/>
      <c r="I584" s="270"/>
      <c r="J584" s="270"/>
      <c r="K584" s="270"/>
      <c r="L584" s="270"/>
      <c r="M584" s="270"/>
      <c r="N584" s="270"/>
      <c r="O584" s="270"/>
      <c r="P584" s="270"/>
      <c r="Q584" s="270"/>
      <c r="R584" s="270"/>
      <c r="S584" s="270"/>
      <c r="T584" s="270"/>
      <c r="U584" s="270"/>
      <c r="V584" s="270"/>
      <c r="W584" s="270"/>
      <c r="X584" s="270"/>
      <c r="Y584" s="270"/>
      <c r="Z584" s="270"/>
    </row>
    <row r="585" ht="15.75" customHeight="1">
      <c r="A585" s="270"/>
      <c r="B585" s="270"/>
      <c r="C585" s="270"/>
      <c r="D585" s="270"/>
      <c r="E585" s="270"/>
      <c r="F585" s="270"/>
      <c r="G585" s="270"/>
      <c r="H585" s="270"/>
      <c r="I585" s="270"/>
      <c r="J585" s="270"/>
      <c r="K585" s="270"/>
      <c r="L585" s="270"/>
      <c r="M585" s="270"/>
      <c r="N585" s="270"/>
      <c r="O585" s="270"/>
      <c r="P585" s="270"/>
      <c r="Q585" s="270"/>
      <c r="R585" s="270"/>
      <c r="S585" s="270"/>
      <c r="T585" s="270"/>
      <c r="U585" s="270"/>
      <c r="V585" s="270"/>
      <c r="W585" s="270"/>
      <c r="X585" s="270"/>
      <c r="Y585" s="270"/>
      <c r="Z585" s="270"/>
    </row>
    <row r="586" ht="15.75" customHeight="1">
      <c r="A586" s="270"/>
      <c r="B586" s="270"/>
      <c r="C586" s="270"/>
      <c r="D586" s="270"/>
      <c r="E586" s="270"/>
      <c r="F586" s="270"/>
      <c r="G586" s="270"/>
      <c r="H586" s="270"/>
      <c r="I586" s="270"/>
      <c r="J586" s="270"/>
      <c r="K586" s="270"/>
      <c r="L586" s="270"/>
      <c r="M586" s="270"/>
      <c r="N586" s="270"/>
      <c r="O586" s="270"/>
      <c r="P586" s="270"/>
      <c r="Q586" s="270"/>
      <c r="R586" s="270"/>
      <c r="S586" s="270"/>
      <c r="T586" s="270"/>
      <c r="U586" s="270"/>
      <c r="V586" s="270"/>
      <c r="W586" s="270"/>
      <c r="X586" s="270"/>
      <c r="Y586" s="270"/>
      <c r="Z586" s="270"/>
    </row>
    <row r="587" ht="15.75" customHeight="1">
      <c r="A587" s="270"/>
      <c r="B587" s="270"/>
      <c r="C587" s="270"/>
      <c r="D587" s="270"/>
      <c r="E587" s="270"/>
      <c r="F587" s="270"/>
      <c r="G587" s="270"/>
      <c r="H587" s="270"/>
      <c r="I587" s="270"/>
      <c r="J587" s="270"/>
      <c r="K587" s="270"/>
      <c r="L587" s="270"/>
      <c r="M587" s="270"/>
      <c r="N587" s="270"/>
      <c r="O587" s="270"/>
      <c r="P587" s="270"/>
      <c r="Q587" s="270"/>
      <c r="R587" s="270"/>
      <c r="S587" s="270"/>
      <c r="T587" s="270"/>
      <c r="U587" s="270"/>
      <c r="V587" s="270"/>
      <c r="W587" s="270"/>
      <c r="X587" s="270"/>
      <c r="Y587" s="270"/>
      <c r="Z587" s="270"/>
    </row>
    <row r="588" ht="15.75" customHeight="1">
      <c r="A588" s="270"/>
      <c r="B588" s="270"/>
      <c r="C588" s="270"/>
      <c r="D588" s="270"/>
      <c r="E588" s="270"/>
      <c r="F588" s="270"/>
      <c r="G588" s="270"/>
      <c r="H588" s="270"/>
      <c r="I588" s="270"/>
      <c r="J588" s="270"/>
      <c r="K588" s="270"/>
      <c r="L588" s="270"/>
      <c r="M588" s="270"/>
      <c r="N588" s="270"/>
      <c r="O588" s="270"/>
      <c r="P588" s="270"/>
      <c r="Q588" s="270"/>
      <c r="R588" s="270"/>
      <c r="S588" s="270"/>
      <c r="T588" s="270"/>
      <c r="U588" s="270"/>
      <c r="V588" s="270"/>
      <c r="W588" s="270"/>
      <c r="X588" s="270"/>
      <c r="Y588" s="270"/>
      <c r="Z588" s="270"/>
    </row>
    <row r="589" ht="15.75" customHeight="1">
      <c r="A589" s="270"/>
      <c r="B589" s="270"/>
      <c r="C589" s="270"/>
      <c r="D589" s="270"/>
      <c r="E589" s="270"/>
      <c r="F589" s="270"/>
      <c r="G589" s="270"/>
      <c r="H589" s="270"/>
      <c r="I589" s="270"/>
      <c r="J589" s="270"/>
      <c r="K589" s="270"/>
      <c r="L589" s="270"/>
      <c r="M589" s="270"/>
      <c r="N589" s="270"/>
      <c r="O589" s="270"/>
      <c r="P589" s="270"/>
      <c r="Q589" s="270"/>
      <c r="R589" s="270"/>
      <c r="S589" s="270"/>
      <c r="T589" s="270"/>
      <c r="U589" s="270"/>
      <c r="V589" s="270"/>
      <c r="W589" s="270"/>
      <c r="X589" s="270"/>
      <c r="Y589" s="270"/>
      <c r="Z589" s="270"/>
    </row>
    <row r="590" ht="15.75" customHeight="1">
      <c r="A590" s="270"/>
      <c r="B590" s="270"/>
      <c r="C590" s="270"/>
      <c r="D590" s="270"/>
      <c r="E590" s="270"/>
      <c r="F590" s="270"/>
      <c r="G590" s="270"/>
      <c r="H590" s="270"/>
      <c r="I590" s="270"/>
      <c r="J590" s="270"/>
      <c r="K590" s="270"/>
      <c r="L590" s="270"/>
      <c r="M590" s="270"/>
      <c r="N590" s="270"/>
      <c r="O590" s="270"/>
      <c r="P590" s="270"/>
      <c r="Q590" s="270"/>
      <c r="R590" s="270"/>
      <c r="S590" s="270"/>
      <c r="T590" s="270"/>
      <c r="U590" s="270"/>
      <c r="V590" s="270"/>
      <c r="W590" s="270"/>
      <c r="X590" s="270"/>
      <c r="Y590" s="270"/>
      <c r="Z590" s="270"/>
    </row>
    <row r="591" ht="15.75" customHeight="1">
      <c r="A591" s="270"/>
      <c r="B591" s="270"/>
      <c r="C591" s="270"/>
      <c r="D591" s="270"/>
      <c r="E591" s="270"/>
      <c r="F591" s="270"/>
      <c r="G591" s="270"/>
      <c r="H591" s="270"/>
      <c r="I591" s="270"/>
      <c r="J591" s="270"/>
      <c r="K591" s="270"/>
      <c r="L591" s="270"/>
      <c r="M591" s="270"/>
      <c r="N591" s="270"/>
      <c r="O591" s="270"/>
      <c r="P591" s="270"/>
      <c r="Q591" s="270"/>
      <c r="R591" s="270"/>
      <c r="S591" s="270"/>
      <c r="T591" s="270"/>
      <c r="U591" s="270"/>
      <c r="V591" s="270"/>
      <c r="W591" s="270"/>
      <c r="X591" s="270"/>
      <c r="Y591" s="270"/>
      <c r="Z591" s="270"/>
    </row>
    <row r="592" ht="15.75" customHeight="1">
      <c r="A592" s="270"/>
      <c r="B592" s="270"/>
      <c r="C592" s="270"/>
      <c r="D592" s="270"/>
      <c r="E592" s="270"/>
      <c r="F592" s="270"/>
      <c r="G592" s="270"/>
      <c r="H592" s="270"/>
      <c r="I592" s="270"/>
      <c r="J592" s="270"/>
      <c r="K592" s="270"/>
      <c r="L592" s="270"/>
      <c r="M592" s="270"/>
      <c r="N592" s="270"/>
      <c r="O592" s="270"/>
      <c r="P592" s="270"/>
      <c r="Q592" s="270"/>
      <c r="R592" s="270"/>
      <c r="S592" s="270"/>
      <c r="T592" s="270"/>
      <c r="U592" s="270"/>
      <c r="V592" s="270"/>
      <c r="W592" s="270"/>
      <c r="X592" s="270"/>
      <c r="Y592" s="270"/>
      <c r="Z592" s="270"/>
    </row>
    <row r="593" ht="15.75" customHeight="1">
      <c r="A593" s="270"/>
      <c r="B593" s="270"/>
      <c r="C593" s="270"/>
      <c r="D593" s="270"/>
      <c r="E593" s="270"/>
      <c r="F593" s="270"/>
      <c r="G593" s="270"/>
      <c r="H593" s="270"/>
      <c r="I593" s="270"/>
      <c r="J593" s="270"/>
      <c r="K593" s="270"/>
      <c r="L593" s="270"/>
      <c r="M593" s="270"/>
      <c r="N593" s="270"/>
      <c r="O593" s="270"/>
      <c r="P593" s="270"/>
      <c r="Q593" s="270"/>
      <c r="R593" s="270"/>
      <c r="S593" s="270"/>
      <c r="T593" s="270"/>
      <c r="U593" s="270"/>
      <c r="V593" s="270"/>
      <c r="W593" s="270"/>
      <c r="X593" s="270"/>
      <c r="Y593" s="270"/>
      <c r="Z593" s="270"/>
    </row>
    <row r="594" ht="15.75" customHeight="1">
      <c r="A594" s="270"/>
      <c r="B594" s="270"/>
      <c r="C594" s="270"/>
      <c r="D594" s="270"/>
      <c r="E594" s="270"/>
      <c r="F594" s="270"/>
      <c r="G594" s="270"/>
      <c r="H594" s="270"/>
      <c r="I594" s="270"/>
      <c r="J594" s="270"/>
      <c r="K594" s="270"/>
      <c r="L594" s="270"/>
      <c r="M594" s="270"/>
      <c r="N594" s="270"/>
      <c r="O594" s="270"/>
      <c r="P594" s="270"/>
      <c r="Q594" s="270"/>
      <c r="R594" s="270"/>
      <c r="S594" s="270"/>
      <c r="T594" s="270"/>
      <c r="U594" s="270"/>
      <c r="V594" s="270"/>
      <c r="W594" s="270"/>
      <c r="X594" s="270"/>
      <c r="Y594" s="270"/>
      <c r="Z594" s="270"/>
    </row>
    <row r="595" ht="15.75" customHeight="1">
      <c r="A595" s="270"/>
      <c r="B595" s="270"/>
      <c r="C595" s="270"/>
      <c r="D595" s="270"/>
      <c r="E595" s="270"/>
      <c r="F595" s="270"/>
      <c r="G595" s="270"/>
      <c r="H595" s="270"/>
      <c r="I595" s="270"/>
      <c r="J595" s="270"/>
      <c r="K595" s="270"/>
      <c r="L595" s="270"/>
      <c r="M595" s="270"/>
      <c r="N595" s="270"/>
      <c r="O595" s="270"/>
      <c r="P595" s="270"/>
      <c r="Q595" s="270"/>
      <c r="R595" s="270"/>
      <c r="S595" s="270"/>
      <c r="T595" s="270"/>
      <c r="U595" s="270"/>
      <c r="V595" s="270"/>
      <c r="W595" s="270"/>
      <c r="X595" s="270"/>
      <c r="Y595" s="270"/>
      <c r="Z595" s="270"/>
    </row>
    <row r="596" ht="15.75" customHeight="1">
      <c r="A596" s="270"/>
      <c r="B596" s="270"/>
      <c r="C596" s="270"/>
      <c r="D596" s="270"/>
      <c r="E596" s="270"/>
      <c r="F596" s="270"/>
      <c r="G596" s="270"/>
      <c r="H596" s="270"/>
      <c r="I596" s="270"/>
      <c r="J596" s="270"/>
      <c r="K596" s="270"/>
      <c r="L596" s="270"/>
      <c r="M596" s="270"/>
      <c r="N596" s="270"/>
      <c r="O596" s="270"/>
      <c r="P596" s="270"/>
      <c r="Q596" s="270"/>
      <c r="R596" s="270"/>
      <c r="S596" s="270"/>
      <c r="T596" s="270"/>
      <c r="U596" s="270"/>
      <c r="V596" s="270"/>
      <c r="W596" s="270"/>
      <c r="X596" s="270"/>
      <c r="Y596" s="270"/>
      <c r="Z596" s="270"/>
    </row>
    <row r="597" ht="15.75" customHeight="1">
      <c r="A597" s="270"/>
      <c r="B597" s="270"/>
      <c r="C597" s="270"/>
      <c r="D597" s="270"/>
      <c r="E597" s="270"/>
      <c r="F597" s="270"/>
      <c r="G597" s="270"/>
      <c r="H597" s="270"/>
      <c r="I597" s="270"/>
      <c r="J597" s="270"/>
      <c r="K597" s="270"/>
      <c r="L597" s="270"/>
      <c r="M597" s="270"/>
      <c r="N597" s="270"/>
      <c r="O597" s="270"/>
      <c r="P597" s="270"/>
      <c r="Q597" s="270"/>
      <c r="R597" s="270"/>
      <c r="S597" s="270"/>
      <c r="T597" s="270"/>
      <c r="U597" s="270"/>
      <c r="V597" s="270"/>
      <c r="W597" s="270"/>
      <c r="X597" s="270"/>
      <c r="Y597" s="270"/>
      <c r="Z597" s="270"/>
    </row>
    <row r="598" ht="15.75" customHeight="1">
      <c r="A598" s="270"/>
      <c r="B598" s="270"/>
      <c r="C598" s="270"/>
      <c r="D598" s="270"/>
      <c r="E598" s="270"/>
      <c r="F598" s="270"/>
      <c r="G598" s="270"/>
      <c r="H598" s="270"/>
      <c r="I598" s="270"/>
      <c r="J598" s="270"/>
      <c r="K598" s="270"/>
      <c r="L598" s="270"/>
      <c r="M598" s="270"/>
      <c r="N598" s="270"/>
      <c r="O598" s="270"/>
      <c r="P598" s="270"/>
      <c r="Q598" s="270"/>
      <c r="R598" s="270"/>
      <c r="S598" s="270"/>
      <c r="T598" s="270"/>
      <c r="U598" s="270"/>
      <c r="V598" s="270"/>
      <c r="W598" s="270"/>
      <c r="X598" s="270"/>
      <c r="Y598" s="270"/>
      <c r="Z598" s="270"/>
    </row>
    <row r="599" ht="15.75" customHeight="1">
      <c r="A599" s="270"/>
      <c r="B599" s="270"/>
      <c r="C599" s="270"/>
      <c r="D599" s="270"/>
      <c r="E599" s="270"/>
      <c r="F599" s="270"/>
      <c r="G599" s="270"/>
      <c r="H599" s="270"/>
      <c r="I599" s="270"/>
      <c r="J599" s="270"/>
      <c r="K599" s="270"/>
      <c r="L599" s="270"/>
      <c r="M599" s="270"/>
      <c r="N599" s="270"/>
      <c r="O599" s="270"/>
      <c r="P599" s="270"/>
      <c r="Q599" s="270"/>
      <c r="R599" s="270"/>
      <c r="S599" s="270"/>
      <c r="T599" s="270"/>
      <c r="U599" s="270"/>
      <c r="V599" s="270"/>
      <c r="W599" s="270"/>
      <c r="X599" s="270"/>
      <c r="Y599" s="270"/>
      <c r="Z599" s="270"/>
    </row>
    <row r="600" ht="15.75" customHeight="1">
      <c r="A600" s="270"/>
      <c r="B600" s="270"/>
      <c r="C600" s="270"/>
      <c r="D600" s="270"/>
      <c r="E600" s="270"/>
      <c r="F600" s="270"/>
      <c r="G600" s="270"/>
      <c r="H600" s="270"/>
      <c r="I600" s="270"/>
      <c r="J600" s="270"/>
      <c r="K600" s="270"/>
      <c r="L600" s="270"/>
      <c r="M600" s="270"/>
      <c r="N600" s="270"/>
      <c r="O600" s="270"/>
      <c r="P600" s="270"/>
      <c r="Q600" s="270"/>
      <c r="R600" s="270"/>
      <c r="S600" s="270"/>
      <c r="T600" s="270"/>
      <c r="U600" s="270"/>
      <c r="V600" s="270"/>
      <c r="W600" s="270"/>
      <c r="X600" s="270"/>
      <c r="Y600" s="270"/>
      <c r="Z600" s="270"/>
    </row>
    <row r="601" ht="15.75" customHeight="1">
      <c r="A601" s="270"/>
      <c r="B601" s="270"/>
      <c r="C601" s="270"/>
      <c r="D601" s="270"/>
      <c r="E601" s="270"/>
      <c r="F601" s="270"/>
      <c r="G601" s="270"/>
      <c r="H601" s="270"/>
      <c r="I601" s="270"/>
      <c r="J601" s="270"/>
      <c r="K601" s="270"/>
      <c r="L601" s="270"/>
      <c r="M601" s="270"/>
      <c r="N601" s="270"/>
      <c r="O601" s="270"/>
      <c r="P601" s="270"/>
      <c r="Q601" s="270"/>
      <c r="R601" s="270"/>
      <c r="S601" s="270"/>
      <c r="T601" s="270"/>
      <c r="U601" s="270"/>
      <c r="V601" s="270"/>
      <c r="W601" s="270"/>
      <c r="X601" s="270"/>
      <c r="Y601" s="270"/>
      <c r="Z601" s="270"/>
    </row>
    <row r="602" ht="15.75" customHeight="1">
      <c r="A602" s="270"/>
      <c r="B602" s="270"/>
      <c r="C602" s="270"/>
      <c r="D602" s="270"/>
      <c r="E602" s="270"/>
      <c r="F602" s="270"/>
      <c r="G602" s="270"/>
      <c r="H602" s="270"/>
      <c r="I602" s="270"/>
      <c r="J602" s="270"/>
      <c r="K602" s="270"/>
      <c r="L602" s="270"/>
      <c r="M602" s="270"/>
      <c r="N602" s="270"/>
      <c r="O602" s="270"/>
      <c r="P602" s="270"/>
      <c r="Q602" s="270"/>
      <c r="R602" s="270"/>
      <c r="S602" s="270"/>
      <c r="T602" s="270"/>
      <c r="U602" s="270"/>
      <c r="V602" s="270"/>
      <c r="W602" s="270"/>
      <c r="X602" s="270"/>
      <c r="Y602" s="270"/>
      <c r="Z602" s="270"/>
    </row>
    <row r="603" ht="15.75" customHeight="1">
      <c r="A603" s="270"/>
      <c r="B603" s="270"/>
      <c r="C603" s="270"/>
      <c r="D603" s="270"/>
      <c r="E603" s="270"/>
      <c r="F603" s="270"/>
      <c r="G603" s="270"/>
      <c r="H603" s="270"/>
      <c r="I603" s="270"/>
      <c r="J603" s="270"/>
      <c r="K603" s="270"/>
      <c r="L603" s="270"/>
      <c r="M603" s="270"/>
      <c r="N603" s="270"/>
      <c r="O603" s="270"/>
      <c r="P603" s="270"/>
      <c r="Q603" s="270"/>
      <c r="R603" s="270"/>
      <c r="S603" s="270"/>
      <c r="T603" s="270"/>
      <c r="U603" s="270"/>
      <c r="V603" s="270"/>
      <c r="W603" s="270"/>
      <c r="X603" s="270"/>
      <c r="Y603" s="270"/>
      <c r="Z603" s="270"/>
    </row>
    <row r="604" ht="15.75" customHeight="1">
      <c r="A604" s="270"/>
      <c r="B604" s="270"/>
      <c r="C604" s="270"/>
      <c r="D604" s="270"/>
      <c r="E604" s="270"/>
      <c r="F604" s="270"/>
      <c r="G604" s="270"/>
      <c r="H604" s="270"/>
      <c r="I604" s="270"/>
      <c r="J604" s="270"/>
      <c r="K604" s="270"/>
      <c r="L604" s="270"/>
      <c r="M604" s="270"/>
      <c r="N604" s="270"/>
      <c r="O604" s="270"/>
      <c r="P604" s="270"/>
      <c r="Q604" s="270"/>
      <c r="R604" s="270"/>
      <c r="S604" s="270"/>
      <c r="T604" s="270"/>
      <c r="U604" s="270"/>
      <c r="V604" s="270"/>
      <c r="W604" s="270"/>
      <c r="X604" s="270"/>
      <c r="Y604" s="270"/>
      <c r="Z604" s="270"/>
    </row>
    <row r="605" ht="15.75" customHeight="1">
      <c r="A605" s="270"/>
      <c r="B605" s="270"/>
      <c r="C605" s="270"/>
      <c r="D605" s="270"/>
      <c r="E605" s="270"/>
      <c r="F605" s="270"/>
      <c r="G605" s="270"/>
      <c r="H605" s="270"/>
      <c r="I605" s="270"/>
      <c r="J605" s="270"/>
      <c r="K605" s="270"/>
      <c r="L605" s="270"/>
      <c r="M605" s="270"/>
      <c r="N605" s="270"/>
      <c r="O605" s="270"/>
      <c r="P605" s="270"/>
      <c r="Q605" s="270"/>
      <c r="R605" s="270"/>
      <c r="S605" s="270"/>
      <c r="T605" s="270"/>
      <c r="U605" s="270"/>
      <c r="V605" s="270"/>
      <c r="W605" s="270"/>
      <c r="X605" s="270"/>
      <c r="Y605" s="270"/>
      <c r="Z605" s="270"/>
    </row>
    <row r="606" ht="15.75" customHeight="1">
      <c r="A606" s="270"/>
      <c r="B606" s="270"/>
      <c r="C606" s="270"/>
      <c r="D606" s="270"/>
      <c r="E606" s="270"/>
      <c r="F606" s="270"/>
      <c r="G606" s="270"/>
      <c r="H606" s="270"/>
      <c r="I606" s="270"/>
      <c r="J606" s="270"/>
      <c r="K606" s="270"/>
      <c r="L606" s="270"/>
      <c r="M606" s="270"/>
      <c r="N606" s="270"/>
      <c r="O606" s="270"/>
      <c r="P606" s="270"/>
      <c r="Q606" s="270"/>
      <c r="R606" s="270"/>
      <c r="S606" s="270"/>
      <c r="T606" s="270"/>
      <c r="U606" s="270"/>
      <c r="V606" s="270"/>
      <c r="W606" s="270"/>
      <c r="X606" s="270"/>
      <c r="Y606" s="270"/>
      <c r="Z606" s="270"/>
    </row>
    <row r="607" ht="15.75" customHeight="1">
      <c r="A607" s="270"/>
      <c r="B607" s="270"/>
      <c r="C607" s="270"/>
      <c r="D607" s="270"/>
      <c r="E607" s="270"/>
      <c r="F607" s="270"/>
      <c r="G607" s="270"/>
      <c r="H607" s="270"/>
      <c r="I607" s="270"/>
      <c r="J607" s="270"/>
      <c r="K607" s="270"/>
      <c r="L607" s="270"/>
      <c r="M607" s="270"/>
      <c r="N607" s="270"/>
      <c r="O607" s="270"/>
      <c r="P607" s="270"/>
      <c r="Q607" s="270"/>
      <c r="R607" s="270"/>
      <c r="S607" s="270"/>
      <c r="T607" s="270"/>
      <c r="U607" s="270"/>
      <c r="V607" s="270"/>
      <c r="W607" s="270"/>
      <c r="X607" s="270"/>
      <c r="Y607" s="270"/>
      <c r="Z607" s="270"/>
    </row>
    <row r="608" ht="15.75" customHeight="1">
      <c r="A608" s="270"/>
      <c r="B608" s="270"/>
      <c r="C608" s="270"/>
      <c r="D608" s="270"/>
      <c r="E608" s="270"/>
      <c r="F608" s="270"/>
      <c r="G608" s="270"/>
      <c r="H608" s="270"/>
      <c r="I608" s="270"/>
      <c r="J608" s="270"/>
      <c r="K608" s="270"/>
      <c r="L608" s="270"/>
      <c r="M608" s="270"/>
      <c r="N608" s="270"/>
      <c r="O608" s="270"/>
      <c r="P608" s="270"/>
      <c r="Q608" s="270"/>
      <c r="R608" s="270"/>
      <c r="S608" s="270"/>
      <c r="T608" s="270"/>
      <c r="U608" s="270"/>
      <c r="V608" s="270"/>
      <c r="W608" s="270"/>
      <c r="X608" s="270"/>
      <c r="Y608" s="270"/>
      <c r="Z608" s="270"/>
    </row>
    <row r="609" ht="15.75" customHeight="1">
      <c r="A609" s="270"/>
      <c r="B609" s="270"/>
      <c r="C609" s="270"/>
      <c r="D609" s="270"/>
      <c r="E609" s="270"/>
      <c r="F609" s="270"/>
      <c r="G609" s="270"/>
      <c r="H609" s="270"/>
      <c r="I609" s="270"/>
      <c r="J609" s="270"/>
      <c r="K609" s="270"/>
      <c r="L609" s="270"/>
      <c r="M609" s="270"/>
      <c r="N609" s="270"/>
      <c r="O609" s="270"/>
      <c r="P609" s="270"/>
      <c r="Q609" s="270"/>
      <c r="R609" s="270"/>
      <c r="S609" s="270"/>
      <c r="T609" s="270"/>
      <c r="U609" s="270"/>
      <c r="V609" s="270"/>
      <c r="W609" s="270"/>
      <c r="X609" s="270"/>
      <c r="Y609" s="270"/>
      <c r="Z609" s="270"/>
    </row>
    <row r="610" ht="15.75" customHeight="1">
      <c r="A610" s="270"/>
      <c r="B610" s="270"/>
      <c r="C610" s="270"/>
      <c r="D610" s="270"/>
      <c r="E610" s="270"/>
      <c r="F610" s="270"/>
      <c r="G610" s="270"/>
      <c r="H610" s="270"/>
      <c r="I610" s="270"/>
      <c r="J610" s="270"/>
      <c r="K610" s="270"/>
      <c r="L610" s="270"/>
      <c r="M610" s="270"/>
      <c r="N610" s="270"/>
      <c r="O610" s="270"/>
      <c r="P610" s="270"/>
      <c r="Q610" s="270"/>
      <c r="R610" s="270"/>
      <c r="S610" s="270"/>
      <c r="T610" s="270"/>
      <c r="U610" s="270"/>
      <c r="V610" s="270"/>
      <c r="W610" s="270"/>
      <c r="X610" s="270"/>
      <c r="Y610" s="270"/>
      <c r="Z610" s="270"/>
    </row>
    <row r="611" ht="15.75" customHeight="1">
      <c r="A611" s="270"/>
      <c r="B611" s="270"/>
      <c r="C611" s="270"/>
      <c r="D611" s="270"/>
      <c r="E611" s="270"/>
      <c r="F611" s="270"/>
      <c r="G611" s="270"/>
      <c r="H611" s="270"/>
      <c r="I611" s="270"/>
      <c r="J611" s="270"/>
      <c r="K611" s="270"/>
      <c r="L611" s="270"/>
      <c r="M611" s="270"/>
      <c r="N611" s="270"/>
      <c r="O611" s="270"/>
      <c r="P611" s="270"/>
      <c r="Q611" s="270"/>
      <c r="R611" s="270"/>
      <c r="S611" s="270"/>
      <c r="T611" s="270"/>
      <c r="U611" s="270"/>
      <c r="V611" s="270"/>
      <c r="W611" s="270"/>
      <c r="X611" s="270"/>
      <c r="Y611" s="270"/>
      <c r="Z611" s="270"/>
    </row>
    <row r="612" ht="15.75" customHeight="1">
      <c r="A612" s="270"/>
      <c r="B612" s="270"/>
      <c r="C612" s="270"/>
      <c r="D612" s="270"/>
      <c r="E612" s="270"/>
      <c r="F612" s="270"/>
      <c r="G612" s="270"/>
      <c r="H612" s="270"/>
      <c r="I612" s="270"/>
      <c r="J612" s="270"/>
      <c r="K612" s="270"/>
      <c r="L612" s="270"/>
      <c r="M612" s="270"/>
      <c r="N612" s="270"/>
      <c r="O612" s="270"/>
      <c r="P612" s="270"/>
      <c r="Q612" s="270"/>
      <c r="R612" s="270"/>
      <c r="S612" s="270"/>
      <c r="T612" s="270"/>
      <c r="U612" s="270"/>
      <c r="V612" s="270"/>
      <c r="W612" s="270"/>
      <c r="X612" s="270"/>
      <c r="Y612" s="270"/>
      <c r="Z612" s="270"/>
    </row>
    <row r="613" ht="15.75" customHeight="1">
      <c r="A613" s="270"/>
      <c r="B613" s="270"/>
      <c r="C613" s="270"/>
      <c r="D613" s="270"/>
      <c r="E613" s="270"/>
      <c r="F613" s="270"/>
      <c r="G613" s="270"/>
      <c r="H613" s="270"/>
      <c r="I613" s="270"/>
      <c r="J613" s="270"/>
      <c r="K613" s="270"/>
      <c r="L613" s="270"/>
      <c r="M613" s="270"/>
      <c r="N613" s="270"/>
      <c r="O613" s="270"/>
      <c r="P613" s="270"/>
      <c r="Q613" s="270"/>
      <c r="R613" s="270"/>
      <c r="S613" s="270"/>
      <c r="T613" s="270"/>
      <c r="U613" s="270"/>
      <c r="V613" s="270"/>
      <c r="W613" s="270"/>
      <c r="X613" s="270"/>
      <c r="Y613" s="270"/>
      <c r="Z613" s="270"/>
    </row>
    <row r="614" ht="15.75" customHeight="1">
      <c r="A614" s="270"/>
      <c r="B614" s="270"/>
      <c r="C614" s="270"/>
      <c r="D614" s="270"/>
      <c r="E614" s="270"/>
      <c r="F614" s="270"/>
      <c r="G614" s="270"/>
      <c r="H614" s="270"/>
      <c r="I614" s="270"/>
      <c r="J614" s="270"/>
      <c r="K614" s="270"/>
      <c r="L614" s="270"/>
      <c r="M614" s="270"/>
      <c r="N614" s="270"/>
      <c r="O614" s="270"/>
      <c r="P614" s="270"/>
      <c r="Q614" s="270"/>
      <c r="R614" s="270"/>
      <c r="S614" s="270"/>
      <c r="T614" s="270"/>
      <c r="U614" s="270"/>
      <c r="V614" s="270"/>
      <c r="W614" s="270"/>
      <c r="X614" s="270"/>
      <c r="Y614" s="270"/>
      <c r="Z614" s="270"/>
    </row>
    <row r="615" ht="15.75" customHeight="1">
      <c r="A615" s="270"/>
      <c r="B615" s="270"/>
      <c r="C615" s="270"/>
      <c r="D615" s="270"/>
      <c r="E615" s="270"/>
      <c r="F615" s="270"/>
      <c r="G615" s="270"/>
      <c r="H615" s="270"/>
      <c r="I615" s="270"/>
      <c r="J615" s="270"/>
      <c r="K615" s="270"/>
      <c r="L615" s="270"/>
      <c r="M615" s="270"/>
      <c r="N615" s="270"/>
      <c r="O615" s="270"/>
      <c r="P615" s="270"/>
      <c r="Q615" s="270"/>
      <c r="R615" s="270"/>
      <c r="S615" s="270"/>
      <c r="T615" s="270"/>
      <c r="U615" s="270"/>
      <c r="V615" s="270"/>
      <c r="W615" s="270"/>
      <c r="X615" s="270"/>
      <c r="Y615" s="270"/>
      <c r="Z615" s="270"/>
    </row>
    <row r="616" ht="15.75" customHeight="1">
      <c r="A616" s="270"/>
      <c r="B616" s="270"/>
      <c r="C616" s="270"/>
      <c r="D616" s="270"/>
      <c r="E616" s="270"/>
      <c r="F616" s="270"/>
      <c r="G616" s="270"/>
      <c r="H616" s="270"/>
      <c r="I616" s="270"/>
      <c r="J616" s="270"/>
      <c r="K616" s="270"/>
      <c r="L616" s="270"/>
      <c r="M616" s="270"/>
      <c r="N616" s="270"/>
      <c r="O616" s="270"/>
      <c r="P616" s="270"/>
      <c r="Q616" s="270"/>
      <c r="R616" s="270"/>
      <c r="S616" s="270"/>
      <c r="T616" s="270"/>
      <c r="U616" s="270"/>
      <c r="V616" s="270"/>
      <c r="W616" s="270"/>
      <c r="X616" s="270"/>
      <c r="Y616" s="270"/>
      <c r="Z616" s="270"/>
    </row>
    <row r="617" ht="15.75" customHeight="1">
      <c r="A617" s="270"/>
      <c r="B617" s="270"/>
      <c r="C617" s="270"/>
      <c r="D617" s="270"/>
      <c r="E617" s="270"/>
      <c r="F617" s="270"/>
      <c r="G617" s="270"/>
      <c r="H617" s="270"/>
      <c r="I617" s="270"/>
      <c r="J617" s="270"/>
      <c r="K617" s="270"/>
      <c r="L617" s="270"/>
      <c r="M617" s="270"/>
      <c r="N617" s="270"/>
      <c r="O617" s="270"/>
      <c r="P617" s="270"/>
      <c r="Q617" s="270"/>
      <c r="R617" s="270"/>
      <c r="S617" s="270"/>
      <c r="T617" s="270"/>
      <c r="U617" s="270"/>
      <c r="V617" s="270"/>
      <c r="W617" s="270"/>
      <c r="X617" s="270"/>
      <c r="Y617" s="270"/>
      <c r="Z617" s="270"/>
    </row>
    <row r="618" ht="15.75" customHeight="1">
      <c r="A618" s="270"/>
      <c r="B618" s="270"/>
      <c r="C618" s="270"/>
      <c r="D618" s="270"/>
      <c r="E618" s="270"/>
      <c r="F618" s="270"/>
      <c r="G618" s="270"/>
      <c r="H618" s="270"/>
      <c r="I618" s="270"/>
      <c r="J618" s="270"/>
      <c r="K618" s="270"/>
      <c r="L618" s="270"/>
      <c r="M618" s="270"/>
      <c r="N618" s="270"/>
      <c r="O618" s="270"/>
      <c r="P618" s="270"/>
      <c r="Q618" s="270"/>
      <c r="R618" s="270"/>
      <c r="S618" s="270"/>
      <c r="T618" s="270"/>
      <c r="U618" s="270"/>
      <c r="V618" s="270"/>
      <c r="W618" s="270"/>
      <c r="X618" s="270"/>
      <c r="Y618" s="270"/>
      <c r="Z618" s="270"/>
    </row>
    <row r="619" ht="15.75" customHeight="1">
      <c r="A619" s="270"/>
      <c r="B619" s="270"/>
      <c r="C619" s="270"/>
      <c r="D619" s="270"/>
      <c r="E619" s="270"/>
      <c r="F619" s="270"/>
      <c r="G619" s="270"/>
      <c r="H619" s="270"/>
      <c r="I619" s="270"/>
      <c r="J619" s="270"/>
      <c r="K619" s="270"/>
      <c r="L619" s="270"/>
      <c r="M619" s="270"/>
      <c r="N619" s="270"/>
      <c r="O619" s="270"/>
      <c r="P619" s="270"/>
      <c r="Q619" s="270"/>
      <c r="R619" s="270"/>
      <c r="S619" s="270"/>
      <c r="T619" s="270"/>
      <c r="U619" s="270"/>
      <c r="V619" s="270"/>
      <c r="W619" s="270"/>
      <c r="X619" s="270"/>
      <c r="Y619" s="270"/>
      <c r="Z619" s="270"/>
    </row>
    <row r="620" ht="15.75" customHeight="1">
      <c r="A620" s="270"/>
      <c r="B620" s="270"/>
      <c r="C620" s="270"/>
      <c r="D620" s="270"/>
      <c r="E620" s="270"/>
      <c r="F620" s="270"/>
      <c r="G620" s="270"/>
      <c r="H620" s="270"/>
      <c r="I620" s="270"/>
      <c r="J620" s="270"/>
      <c r="K620" s="270"/>
      <c r="L620" s="270"/>
      <c r="M620" s="270"/>
      <c r="N620" s="270"/>
      <c r="O620" s="270"/>
      <c r="P620" s="270"/>
      <c r="Q620" s="270"/>
      <c r="R620" s="270"/>
      <c r="S620" s="270"/>
      <c r="T620" s="270"/>
      <c r="U620" s="270"/>
      <c r="V620" s="270"/>
      <c r="W620" s="270"/>
      <c r="X620" s="270"/>
      <c r="Y620" s="270"/>
      <c r="Z620" s="270"/>
    </row>
    <row r="621" ht="15.75" customHeight="1">
      <c r="A621" s="270"/>
      <c r="B621" s="270"/>
      <c r="C621" s="270"/>
      <c r="D621" s="270"/>
      <c r="E621" s="270"/>
      <c r="F621" s="270"/>
      <c r="G621" s="270"/>
      <c r="H621" s="270"/>
      <c r="I621" s="270"/>
      <c r="J621" s="270"/>
      <c r="K621" s="270"/>
      <c r="L621" s="270"/>
      <c r="M621" s="270"/>
      <c r="N621" s="270"/>
      <c r="O621" s="270"/>
      <c r="P621" s="270"/>
      <c r="Q621" s="270"/>
      <c r="R621" s="270"/>
      <c r="S621" s="270"/>
      <c r="T621" s="270"/>
      <c r="U621" s="270"/>
      <c r="V621" s="270"/>
      <c r="W621" s="270"/>
      <c r="X621" s="270"/>
      <c r="Y621" s="270"/>
      <c r="Z621" s="270"/>
    </row>
    <row r="622" ht="15.75" customHeight="1">
      <c r="A622" s="270"/>
      <c r="B622" s="270"/>
      <c r="C622" s="270"/>
      <c r="D622" s="270"/>
      <c r="E622" s="270"/>
      <c r="F622" s="270"/>
      <c r="G622" s="270"/>
      <c r="H622" s="270"/>
      <c r="I622" s="270"/>
      <c r="J622" s="270"/>
      <c r="K622" s="270"/>
      <c r="L622" s="270"/>
      <c r="M622" s="270"/>
      <c r="N622" s="270"/>
      <c r="O622" s="270"/>
      <c r="P622" s="270"/>
      <c r="Q622" s="270"/>
      <c r="R622" s="270"/>
      <c r="S622" s="270"/>
      <c r="T622" s="270"/>
      <c r="U622" s="270"/>
      <c r="V622" s="270"/>
      <c r="W622" s="270"/>
      <c r="X622" s="270"/>
      <c r="Y622" s="270"/>
      <c r="Z622" s="270"/>
    </row>
    <row r="623" ht="15.75" customHeight="1">
      <c r="A623" s="270"/>
      <c r="B623" s="270"/>
      <c r="C623" s="270"/>
      <c r="D623" s="270"/>
      <c r="E623" s="270"/>
      <c r="F623" s="270"/>
      <c r="G623" s="270"/>
      <c r="H623" s="270"/>
      <c r="I623" s="270"/>
      <c r="J623" s="270"/>
      <c r="K623" s="270"/>
      <c r="L623" s="270"/>
      <c r="M623" s="270"/>
      <c r="N623" s="270"/>
      <c r="O623" s="270"/>
      <c r="P623" s="270"/>
      <c r="Q623" s="270"/>
      <c r="R623" s="270"/>
      <c r="S623" s="270"/>
      <c r="T623" s="270"/>
      <c r="U623" s="270"/>
      <c r="V623" s="270"/>
      <c r="W623" s="270"/>
      <c r="X623" s="270"/>
      <c r="Y623" s="270"/>
      <c r="Z623" s="270"/>
    </row>
    <row r="624" ht="15.75" customHeight="1">
      <c r="A624" s="270"/>
      <c r="B624" s="270"/>
      <c r="C624" s="270"/>
      <c r="D624" s="270"/>
      <c r="E624" s="270"/>
      <c r="F624" s="270"/>
      <c r="G624" s="270"/>
      <c r="H624" s="270"/>
      <c r="I624" s="270"/>
      <c r="J624" s="270"/>
      <c r="K624" s="270"/>
      <c r="L624" s="270"/>
      <c r="M624" s="270"/>
      <c r="N624" s="270"/>
      <c r="O624" s="270"/>
      <c r="P624" s="270"/>
      <c r="Q624" s="270"/>
      <c r="R624" s="270"/>
      <c r="S624" s="270"/>
      <c r="T624" s="270"/>
      <c r="U624" s="270"/>
      <c r="V624" s="270"/>
      <c r="W624" s="270"/>
      <c r="X624" s="270"/>
      <c r="Y624" s="270"/>
      <c r="Z624" s="270"/>
    </row>
    <row r="625" ht="15.75" customHeight="1">
      <c r="A625" s="270"/>
      <c r="B625" s="270"/>
      <c r="C625" s="270"/>
      <c r="D625" s="270"/>
      <c r="E625" s="270"/>
      <c r="F625" s="270"/>
      <c r="G625" s="270"/>
      <c r="H625" s="270"/>
      <c r="I625" s="270"/>
      <c r="J625" s="270"/>
      <c r="K625" s="270"/>
      <c r="L625" s="270"/>
      <c r="M625" s="270"/>
      <c r="N625" s="270"/>
      <c r="O625" s="270"/>
      <c r="P625" s="270"/>
      <c r="Q625" s="270"/>
      <c r="R625" s="270"/>
      <c r="S625" s="270"/>
      <c r="T625" s="270"/>
      <c r="U625" s="270"/>
      <c r="V625" s="270"/>
      <c r="W625" s="270"/>
      <c r="X625" s="270"/>
      <c r="Y625" s="270"/>
      <c r="Z625" s="270"/>
    </row>
    <row r="626" ht="15.75" customHeight="1">
      <c r="A626" s="270"/>
      <c r="B626" s="270"/>
      <c r="C626" s="270"/>
      <c r="D626" s="270"/>
      <c r="E626" s="270"/>
      <c r="F626" s="270"/>
      <c r="G626" s="270"/>
      <c r="H626" s="270"/>
      <c r="I626" s="270"/>
      <c r="J626" s="270"/>
      <c r="K626" s="270"/>
      <c r="L626" s="270"/>
      <c r="M626" s="270"/>
      <c r="N626" s="270"/>
      <c r="O626" s="270"/>
      <c r="P626" s="270"/>
      <c r="Q626" s="270"/>
      <c r="R626" s="270"/>
      <c r="S626" s="270"/>
      <c r="T626" s="270"/>
      <c r="U626" s="270"/>
      <c r="V626" s="270"/>
      <c r="W626" s="270"/>
      <c r="X626" s="270"/>
      <c r="Y626" s="270"/>
      <c r="Z626" s="270"/>
    </row>
    <row r="627" ht="15.75" customHeight="1">
      <c r="A627" s="270"/>
      <c r="B627" s="270"/>
      <c r="C627" s="270"/>
      <c r="D627" s="270"/>
      <c r="E627" s="270"/>
      <c r="F627" s="270"/>
      <c r="G627" s="270"/>
      <c r="H627" s="270"/>
      <c r="I627" s="270"/>
      <c r="J627" s="270"/>
      <c r="K627" s="270"/>
      <c r="L627" s="270"/>
      <c r="M627" s="270"/>
      <c r="N627" s="270"/>
      <c r="O627" s="270"/>
      <c r="P627" s="270"/>
      <c r="Q627" s="270"/>
      <c r="R627" s="270"/>
      <c r="S627" s="270"/>
      <c r="T627" s="270"/>
      <c r="U627" s="270"/>
      <c r="V627" s="270"/>
      <c r="W627" s="270"/>
      <c r="X627" s="270"/>
      <c r="Y627" s="270"/>
      <c r="Z627" s="270"/>
    </row>
    <row r="628" ht="15.75" customHeight="1">
      <c r="A628" s="270"/>
      <c r="B628" s="270"/>
      <c r="C628" s="270"/>
      <c r="D628" s="270"/>
      <c r="E628" s="270"/>
      <c r="F628" s="270"/>
      <c r="G628" s="270"/>
      <c r="H628" s="270"/>
      <c r="I628" s="270"/>
      <c r="J628" s="270"/>
      <c r="K628" s="270"/>
      <c r="L628" s="270"/>
      <c r="M628" s="270"/>
      <c r="N628" s="270"/>
      <c r="O628" s="270"/>
      <c r="P628" s="270"/>
      <c r="Q628" s="270"/>
      <c r="R628" s="270"/>
      <c r="S628" s="270"/>
      <c r="T628" s="270"/>
      <c r="U628" s="270"/>
      <c r="V628" s="270"/>
      <c r="W628" s="270"/>
      <c r="X628" s="270"/>
      <c r="Y628" s="270"/>
      <c r="Z628" s="270"/>
    </row>
    <row r="629" ht="15.75" customHeight="1">
      <c r="A629" s="270"/>
      <c r="B629" s="270"/>
      <c r="C629" s="270"/>
      <c r="D629" s="270"/>
      <c r="E629" s="270"/>
      <c r="F629" s="270"/>
      <c r="G629" s="270"/>
      <c r="H629" s="270"/>
      <c r="I629" s="270"/>
      <c r="J629" s="270"/>
      <c r="K629" s="270"/>
      <c r="L629" s="270"/>
      <c r="M629" s="270"/>
      <c r="N629" s="270"/>
      <c r="O629" s="270"/>
      <c r="P629" s="270"/>
      <c r="Q629" s="270"/>
      <c r="R629" s="270"/>
      <c r="S629" s="270"/>
      <c r="T629" s="270"/>
      <c r="U629" s="270"/>
      <c r="V629" s="270"/>
      <c r="W629" s="270"/>
      <c r="X629" s="270"/>
      <c r="Y629" s="270"/>
      <c r="Z629" s="270"/>
    </row>
    <row r="630" ht="15.75" customHeight="1">
      <c r="A630" s="270"/>
      <c r="B630" s="270"/>
      <c r="C630" s="270"/>
      <c r="D630" s="270"/>
      <c r="E630" s="270"/>
      <c r="F630" s="270"/>
      <c r="G630" s="270"/>
      <c r="H630" s="270"/>
      <c r="I630" s="270"/>
      <c r="J630" s="270"/>
      <c r="K630" s="270"/>
      <c r="L630" s="270"/>
      <c r="M630" s="270"/>
      <c r="N630" s="270"/>
      <c r="O630" s="270"/>
      <c r="P630" s="270"/>
      <c r="Q630" s="270"/>
      <c r="R630" s="270"/>
      <c r="S630" s="270"/>
      <c r="T630" s="270"/>
      <c r="U630" s="270"/>
      <c r="V630" s="270"/>
      <c r="W630" s="270"/>
      <c r="X630" s="270"/>
      <c r="Y630" s="270"/>
      <c r="Z630" s="270"/>
    </row>
    <row r="631" ht="15.75" customHeight="1">
      <c r="A631" s="270"/>
      <c r="B631" s="270"/>
      <c r="C631" s="270"/>
      <c r="D631" s="270"/>
      <c r="E631" s="270"/>
      <c r="F631" s="270"/>
      <c r="G631" s="270"/>
      <c r="H631" s="270"/>
      <c r="I631" s="270"/>
      <c r="J631" s="270"/>
      <c r="K631" s="270"/>
      <c r="L631" s="270"/>
      <c r="M631" s="270"/>
      <c r="N631" s="270"/>
      <c r="O631" s="270"/>
      <c r="P631" s="270"/>
      <c r="Q631" s="270"/>
      <c r="R631" s="270"/>
      <c r="S631" s="270"/>
      <c r="T631" s="270"/>
      <c r="U631" s="270"/>
      <c r="V631" s="270"/>
      <c r="W631" s="270"/>
      <c r="X631" s="270"/>
      <c r="Y631" s="270"/>
      <c r="Z631" s="270"/>
    </row>
    <row r="632" ht="15.75" customHeight="1">
      <c r="A632" s="270"/>
      <c r="B632" s="270"/>
      <c r="C632" s="270"/>
      <c r="D632" s="270"/>
      <c r="E632" s="270"/>
      <c r="F632" s="270"/>
      <c r="G632" s="270"/>
      <c r="H632" s="270"/>
      <c r="I632" s="270"/>
      <c r="J632" s="270"/>
      <c r="K632" s="270"/>
      <c r="L632" s="270"/>
      <c r="M632" s="270"/>
      <c r="N632" s="270"/>
      <c r="O632" s="270"/>
      <c r="P632" s="270"/>
      <c r="Q632" s="270"/>
      <c r="R632" s="270"/>
      <c r="S632" s="270"/>
      <c r="T632" s="270"/>
      <c r="U632" s="270"/>
      <c r="V632" s="270"/>
      <c r="W632" s="270"/>
      <c r="X632" s="270"/>
      <c r="Y632" s="270"/>
      <c r="Z632" s="270"/>
    </row>
    <row r="633" ht="15.75" customHeight="1">
      <c r="A633" s="270"/>
      <c r="B633" s="270"/>
      <c r="C633" s="270"/>
      <c r="D633" s="270"/>
      <c r="E633" s="270"/>
      <c r="F633" s="270"/>
      <c r="G633" s="270"/>
      <c r="H633" s="270"/>
      <c r="I633" s="270"/>
      <c r="J633" s="270"/>
      <c r="K633" s="270"/>
      <c r="L633" s="270"/>
      <c r="M633" s="270"/>
      <c r="N633" s="270"/>
      <c r="O633" s="270"/>
      <c r="P633" s="270"/>
      <c r="Q633" s="270"/>
      <c r="R633" s="270"/>
      <c r="S633" s="270"/>
      <c r="T633" s="270"/>
      <c r="U633" s="270"/>
      <c r="V633" s="270"/>
      <c r="W633" s="270"/>
      <c r="X633" s="270"/>
      <c r="Y633" s="270"/>
      <c r="Z633" s="270"/>
    </row>
    <row r="634" ht="15.75" customHeight="1">
      <c r="A634" s="270"/>
      <c r="B634" s="270"/>
      <c r="C634" s="270"/>
      <c r="D634" s="270"/>
      <c r="E634" s="270"/>
      <c r="F634" s="270"/>
      <c r="G634" s="270"/>
      <c r="H634" s="270"/>
      <c r="I634" s="270"/>
      <c r="J634" s="270"/>
      <c r="K634" s="270"/>
      <c r="L634" s="270"/>
      <c r="M634" s="270"/>
      <c r="N634" s="270"/>
      <c r="O634" s="270"/>
      <c r="P634" s="270"/>
      <c r="Q634" s="270"/>
      <c r="R634" s="270"/>
      <c r="S634" s="270"/>
      <c r="T634" s="270"/>
      <c r="U634" s="270"/>
      <c r="V634" s="270"/>
      <c r="W634" s="270"/>
      <c r="X634" s="270"/>
      <c r="Y634" s="270"/>
      <c r="Z634" s="270"/>
    </row>
    <row r="635" ht="15.75" customHeight="1">
      <c r="A635" s="270"/>
      <c r="B635" s="270"/>
      <c r="C635" s="270"/>
      <c r="D635" s="270"/>
      <c r="E635" s="270"/>
      <c r="F635" s="270"/>
      <c r="G635" s="270"/>
      <c r="H635" s="270"/>
      <c r="I635" s="270"/>
      <c r="J635" s="270"/>
      <c r="K635" s="270"/>
      <c r="L635" s="270"/>
      <c r="M635" s="270"/>
      <c r="N635" s="270"/>
      <c r="O635" s="270"/>
      <c r="P635" s="270"/>
      <c r="Q635" s="270"/>
      <c r="R635" s="270"/>
      <c r="S635" s="270"/>
      <c r="T635" s="270"/>
      <c r="U635" s="270"/>
      <c r="V635" s="270"/>
      <c r="W635" s="270"/>
      <c r="X635" s="270"/>
      <c r="Y635" s="270"/>
      <c r="Z635" s="270"/>
    </row>
    <row r="636" ht="15.75" customHeight="1">
      <c r="A636" s="270"/>
      <c r="B636" s="270"/>
      <c r="C636" s="270"/>
      <c r="D636" s="270"/>
      <c r="E636" s="270"/>
      <c r="F636" s="270"/>
      <c r="G636" s="270"/>
      <c r="H636" s="270"/>
      <c r="I636" s="270"/>
      <c r="J636" s="270"/>
      <c r="K636" s="270"/>
      <c r="L636" s="270"/>
      <c r="M636" s="270"/>
      <c r="N636" s="270"/>
      <c r="O636" s="270"/>
      <c r="P636" s="270"/>
      <c r="Q636" s="270"/>
      <c r="R636" s="270"/>
      <c r="S636" s="270"/>
      <c r="T636" s="270"/>
      <c r="U636" s="270"/>
      <c r="V636" s="270"/>
      <c r="W636" s="270"/>
      <c r="X636" s="270"/>
      <c r="Y636" s="270"/>
      <c r="Z636" s="270"/>
    </row>
    <row r="637" ht="15.75" customHeight="1">
      <c r="A637" s="270"/>
      <c r="B637" s="270"/>
      <c r="C637" s="270"/>
      <c r="D637" s="270"/>
      <c r="E637" s="270"/>
      <c r="F637" s="270"/>
      <c r="G637" s="270"/>
      <c r="H637" s="270"/>
      <c r="I637" s="270"/>
      <c r="J637" s="270"/>
      <c r="K637" s="270"/>
      <c r="L637" s="270"/>
      <c r="M637" s="270"/>
      <c r="N637" s="270"/>
      <c r="O637" s="270"/>
      <c r="P637" s="270"/>
      <c r="Q637" s="270"/>
      <c r="R637" s="270"/>
      <c r="S637" s="270"/>
      <c r="T637" s="270"/>
      <c r="U637" s="270"/>
      <c r="V637" s="270"/>
      <c r="W637" s="270"/>
      <c r="X637" s="270"/>
      <c r="Y637" s="270"/>
      <c r="Z637" s="270"/>
    </row>
    <row r="638" ht="15.75" customHeight="1">
      <c r="A638" s="270"/>
      <c r="B638" s="270"/>
      <c r="C638" s="270"/>
      <c r="D638" s="270"/>
      <c r="E638" s="270"/>
      <c r="F638" s="270"/>
      <c r="G638" s="270"/>
      <c r="H638" s="270"/>
      <c r="I638" s="270"/>
      <c r="J638" s="270"/>
      <c r="K638" s="270"/>
      <c r="L638" s="270"/>
      <c r="M638" s="270"/>
      <c r="N638" s="270"/>
      <c r="O638" s="270"/>
      <c r="P638" s="270"/>
      <c r="Q638" s="270"/>
      <c r="R638" s="270"/>
      <c r="S638" s="270"/>
      <c r="T638" s="270"/>
      <c r="U638" s="270"/>
      <c r="V638" s="270"/>
      <c r="W638" s="270"/>
      <c r="X638" s="270"/>
      <c r="Y638" s="270"/>
      <c r="Z638" s="270"/>
    </row>
    <row r="639" ht="15.75" customHeight="1">
      <c r="A639" s="270"/>
      <c r="B639" s="270"/>
      <c r="C639" s="270"/>
      <c r="D639" s="270"/>
      <c r="E639" s="270"/>
      <c r="F639" s="270"/>
      <c r="G639" s="270"/>
      <c r="H639" s="270"/>
      <c r="I639" s="270"/>
      <c r="J639" s="270"/>
      <c r="K639" s="270"/>
      <c r="L639" s="270"/>
      <c r="M639" s="270"/>
      <c r="N639" s="270"/>
      <c r="O639" s="270"/>
      <c r="P639" s="270"/>
      <c r="Q639" s="270"/>
      <c r="R639" s="270"/>
      <c r="S639" s="270"/>
      <c r="T639" s="270"/>
      <c r="U639" s="270"/>
      <c r="V639" s="270"/>
      <c r="W639" s="270"/>
      <c r="X639" s="270"/>
      <c r="Y639" s="270"/>
      <c r="Z639" s="270"/>
    </row>
    <row r="640" ht="15.75" customHeight="1">
      <c r="A640" s="270"/>
      <c r="B640" s="270"/>
      <c r="C640" s="270"/>
      <c r="D640" s="270"/>
      <c r="E640" s="270"/>
      <c r="F640" s="270"/>
      <c r="G640" s="270"/>
      <c r="H640" s="270"/>
      <c r="I640" s="270"/>
      <c r="J640" s="270"/>
      <c r="K640" s="270"/>
      <c r="L640" s="270"/>
      <c r="M640" s="270"/>
      <c r="N640" s="270"/>
      <c r="O640" s="270"/>
      <c r="P640" s="270"/>
      <c r="Q640" s="270"/>
      <c r="R640" s="270"/>
      <c r="S640" s="270"/>
      <c r="T640" s="270"/>
      <c r="U640" s="270"/>
      <c r="V640" s="270"/>
      <c r="W640" s="270"/>
      <c r="X640" s="270"/>
      <c r="Y640" s="270"/>
      <c r="Z640" s="270"/>
    </row>
    <row r="641" ht="15.75" customHeight="1">
      <c r="A641" s="270"/>
      <c r="B641" s="270"/>
      <c r="C641" s="270"/>
      <c r="D641" s="270"/>
      <c r="E641" s="270"/>
      <c r="F641" s="270"/>
      <c r="G641" s="270"/>
      <c r="H641" s="270"/>
      <c r="I641" s="270"/>
      <c r="J641" s="270"/>
      <c r="K641" s="270"/>
      <c r="L641" s="270"/>
      <c r="M641" s="270"/>
      <c r="N641" s="270"/>
      <c r="O641" s="270"/>
      <c r="P641" s="270"/>
      <c r="Q641" s="270"/>
      <c r="R641" s="270"/>
      <c r="S641" s="270"/>
      <c r="T641" s="270"/>
      <c r="U641" s="270"/>
      <c r="V641" s="270"/>
      <c r="W641" s="270"/>
      <c r="X641" s="270"/>
      <c r="Y641" s="270"/>
      <c r="Z641" s="270"/>
    </row>
    <row r="642" ht="15.75" customHeight="1">
      <c r="A642" s="270"/>
      <c r="B642" s="270"/>
      <c r="C642" s="270"/>
      <c r="D642" s="270"/>
      <c r="E642" s="270"/>
      <c r="F642" s="270"/>
      <c r="G642" s="270"/>
      <c r="H642" s="270"/>
      <c r="I642" s="270"/>
      <c r="J642" s="270"/>
      <c r="K642" s="270"/>
      <c r="L642" s="270"/>
      <c r="M642" s="270"/>
      <c r="N642" s="270"/>
      <c r="O642" s="270"/>
      <c r="P642" s="270"/>
      <c r="Q642" s="270"/>
      <c r="R642" s="270"/>
      <c r="S642" s="270"/>
      <c r="T642" s="270"/>
      <c r="U642" s="270"/>
      <c r="V642" s="270"/>
      <c r="W642" s="270"/>
      <c r="X642" s="270"/>
      <c r="Y642" s="270"/>
      <c r="Z642" s="270"/>
    </row>
    <row r="643" ht="15.75" customHeight="1">
      <c r="A643" s="270"/>
      <c r="B643" s="270"/>
      <c r="C643" s="270"/>
      <c r="D643" s="270"/>
      <c r="E643" s="270"/>
      <c r="F643" s="270"/>
      <c r="G643" s="270"/>
      <c r="H643" s="270"/>
      <c r="I643" s="270"/>
      <c r="J643" s="270"/>
      <c r="K643" s="270"/>
      <c r="L643" s="270"/>
      <c r="M643" s="270"/>
      <c r="N643" s="270"/>
      <c r="O643" s="270"/>
      <c r="P643" s="270"/>
      <c r="Q643" s="270"/>
      <c r="R643" s="270"/>
      <c r="S643" s="270"/>
      <c r="T643" s="270"/>
      <c r="U643" s="270"/>
      <c r="V643" s="270"/>
      <c r="W643" s="270"/>
      <c r="X643" s="270"/>
      <c r="Y643" s="270"/>
      <c r="Z643" s="270"/>
    </row>
    <row r="644" ht="15.75" customHeight="1">
      <c r="A644" s="270"/>
      <c r="B644" s="270"/>
      <c r="C644" s="270"/>
      <c r="D644" s="270"/>
      <c r="E644" s="270"/>
      <c r="F644" s="270"/>
      <c r="G644" s="270"/>
      <c r="H644" s="270"/>
      <c r="I644" s="270"/>
      <c r="J644" s="270"/>
      <c r="K644" s="270"/>
      <c r="L644" s="270"/>
      <c r="M644" s="270"/>
      <c r="N644" s="270"/>
      <c r="O644" s="270"/>
      <c r="P644" s="270"/>
      <c r="Q644" s="270"/>
      <c r="R644" s="270"/>
      <c r="S644" s="270"/>
      <c r="T644" s="270"/>
      <c r="U644" s="270"/>
      <c r="V644" s="270"/>
      <c r="W644" s="270"/>
      <c r="X644" s="270"/>
      <c r="Y644" s="270"/>
      <c r="Z644" s="270"/>
    </row>
    <row r="645" ht="15.75" customHeight="1">
      <c r="A645" s="270"/>
      <c r="B645" s="270"/>
      <c r="C645" s="270"/>
      <c r="D645" s="270"/>
      <c r="E645" s="270"/>
      <c r="F645" s="270"/>
      <c r="G645" s="270"/>
      <c r="H645" s="270"/>
      <c r="I645" s="270"/>
      <c r="J645" s="270"/>
      <c r="K645" s="270"/>
      <c r="L645" s="270"/>
      <c r="M645" s="270"/>
      <c r="N645" s="270"/>
      <c r="O645" s="270"/>
      <c r="P645" s="270"/>
      <c r="Q645" s="270"/>
      <c r="R645" s="270"/>
      <c r="S645" s="270"/>
      <c r="T645" s="270"/>
      <c r="U645" s="270"/>
      <c r="V645" s="270"/>
      <c r="W645" s="270"/>
      <c r="X645" s="270"/>
      <c r="Y645" s="270"/>
      <c r="Z645" s="270"/>
    </row>
    <row r="646" ht="15.75" customHeight="1">
      <c r="A646" s="270"/>
      <c r="B646" s="270"/>
      <c r="C646" s="270"/>
      <c r="D646" s="270"/>
      <c r="E646" s="270"/>
      <c r="F646" s="270"/>
      <c r="G646" s="270"/>
      <c r="H646" s="270"/>
      <c r="I646" s="270"/>
      <c r="J646" s="270"/>
      <c r="K646" s="270"/>
      <c r="L646" s="270"/>
      <c r="M646" s="270"/>
      <c r="N646" s="270"/>
      <c r="O646" s="270"/>
      <c r="P646" s="270"/>
      <c r="Q646" s="270"/>
      <c r="R646" s="270"/>
      <c r="S646" s="270"/>
      <c r="T646" s="270"/>
      <c r="U646" s="270"/>
      <c r="V646" s="270"/>
      <c r="W646" s="270"/>
      <c r="X646" s="270"/>
      <c r="Y646" s="270"/>
      <c r="Z646" s="270"/>
    </row>
    <row r="647" ht="15.75" customHeight="1">
      <c r="A647" s="270"/>
      <c r="B647" s="270"/>
      <c r="C647" s="270"/>
      <c r="D647" s="270"/>
      <c r="E647" s="270"/>
      <c r="F647" s="270"/>
      <c r="G647" s="270"/>
      <c r="H647" s="270"/>
      <c r="I647" s="270"/>
      <c r="J647" s="270"/>
      <c r="K647" s="270"/>
      <c r="L647" s="270"/>
      <c r="M647" s="270"/>
      <c r="N647" s="270"/>
      <c r="O647" s="270"/>
      <c r="P647" s="270"/>
      <c r="Q647" s="270"/>
      <c r="R647" s="270"/>
      <c r="S647" s="270"/>
      <c r="T647" s="270"/>
      <c r="U647" s="270"/>
      <c r="V647" s="270"/>
      <c r="W647" s="270"/>
      <c r="X647" s="270"/>
      <c r="Y647" s="270"/>
      <c r="Z647" s="270"/>
    </row>
    <row r="648" ht="15.75" customHeight="1">
      <c r="A648" s="270"/>
      <c r="B648" s="270"/>
      <c r="C648" s="270"/>
      <c r="D648" s="270"/>
      <c r="E648" s="270"/>
      <c r="F648" s="270"/>
      <c r="G648" s="270"/>
      <c r="H648" s="270"/>
      <c r="I648" s="270"/>
      <c r="J648" s="270"/>
      <c r="K648" s="270"/>
      <c r="L648" s="270"/>
      <c r="M648" s="270"/>
      <c r="N648" s="270"/>
      <c r="O648" s="270"/>
      <c r="P648" s="270"/>
      <c r="Q648" s="270"/>
      <c r="R648" s="270"/>
      <c r="S648" s="270"/>
      <c r="T648" s="270"/>
      <c r="U648" s="270"/>
      <c r="V648" s="270"/>
      <c r="W648" s="270"/>
      <c r="X648" s="270"/>
      <c r="Y648" s="270"/>
      <c r="Z648" s="270"/>
    </row>
    <row r="649" ht="15.75" customHeight="1">
      <c r="A649" s="270"/>
      <c r="B649" s="270"/>
      <c r="C649" s="270"/>
      <c r="D649" s="270"/>
      <c r="E649" s="270"/>
      <c r="F649" s="270"/>
      <c r="G649" s="270"/>
      <c r="H649" s="270"/>
      <c r="I649" s="270"/>
      <c r="J649" s="270"/>
      <c r="K649" s="270"/>
      <c r="L649" s="270"/>
      <c r="M649" s="270"/>
      <c r="N649" s="270"/>
      <c r="O649" s="270"/>
      <c r="P649" s="270"/>
      <c r="Q649" s="270"/>
      <c r="R649" s="270"/>
      <c r="S649" s="270"/>
      <c r="T649" s="270"/>
      <c r="U649" s="270"/>
      <c r="V649" s="270"/>
      <c r="W649" s="270"/>
      <c r="X649" s="270"/>
      <c r="Y649" s="270"/>
      <c r="Z649" s="270"/>
    </row>
    <row r="650" ht="15.75" customHeight="1">
      <c r="A650" s="270"/>
      <c r="B650" s="270"/>
      <c r="C650" s="270"/>
      <c r="D650" s="270"/>
      <c r="E650" s="270"/>
      <c r="F650" s="270"/>
      <c r="G650" s="270"/>
      <c r="H650" s="270"/>
      <c r="I650" s="270"/>
      <c r="J650" s="270"/>
      <c r="K650" s="270"/>
      <c r="L650" s="270"/>
      <c r="M650" s="270"/>
      <c r="N650" s="270"/>
      <c r="O650" s="270"/>
      <c r="P650" s="270"/>
      <c r="Q650" s="270"/>
      <c r="R650" s="270"/>
      <c r="S650" s="270"/>
      <c r="T650" s="270"/>
      <c r="U650" s="270"/>
      <c r="V650" s="270"/>
      <c r="W650" s="270"/>
      <c r="X650" s="270"/>
      <c r="Y650" s="270"/>
      <c r="Z650" s="270"/>
    </row>
    <row r="651" ht="15.75" customHeight="1">
      <c r="A651" s="270"/>
      <c r="B651" s="270"/>
      <c r="C651" s="270"/>
      <c r="D651" s="270"/>
      <c r="E651" s="270"/>
      <c r="F651" s="270"/>
      <c r="G651" s="270"/>
      <c r="H651" s="270"/>
      <c r="I651" s="270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270"/>
      <c r="U651" s="270"/>
      <c r="V651" s="270"/>
      <c r="W651" s="270"/>
      <c r="X651" s="270"/>
      <c r="Y651" s="270"/>
      <c r="Z651" s="270"/>
    </row>
    <row r="652" ht="15.75" customHeight="1">
      <c r="A652" s="270"/>
      <c r="B652" s="270"/>
      <c r="C652" s="270"/>
      <c r="D652" s="270"/>
      <c r="E652" s="270"/>
      <c r="F652" s="270"/>
      <c r="G652" s="270"/>
      <c r="H652" s="270"/>
      <c r="I652" s="270"/>
      <c r="J652" s="270"/>
      <c r="K652" s="270"/>
      <c r="L652" s="270"/>
      <c r="M652" s="270"/>
      <c r="N652" s="270"/>
      <c r="O652" s="270"/>
      <c r="P652" s="270"/>
      <c r="Q652" s="270"/>
      <c r="R652" s="270"/>
      <c r="S652" s="270"/>
      <c r="T652" s="270"/>
      <c r="U652" s="270"/>
      <c r="V652" s="270"/>
      <c r="W652" s="270"/>
      <c r="X652" s="270"/>
      <c r="Y652" s="270"/>
      <c r="Z652" s="270"/>
    </row>
    <row r="653" ht="15.75" customHeight="1">
      <c r="A653" s="270"/>
      <c r="B653" s="270"/>
      <c r="C653" s="270"/>
      <c r="D653" s="270"/>
      <c r="E653" s="270"/>
      <c r="F653" s="270"/>
      <c r="G653" s="270"/>
      <c r="H653" s="270"/>
      <c r="I653" s="270"/>
      <c r="J653" s="270"/>
      <c r="K653" s="270"/>
      <c r="L653" s="270"/>
      <c r="M653" s="270"/>
      <c r="N653" s="270"/>
      <c r="O653" s="270"/>
      <c r="P653" s="270"/>
      <c r="Q653" s="270"/>
      <c r="R653" s="270"/>
      <c r="S653" s="270"/>
      <c r="T653" s="270"/>
      <c r="U653" s="270"/>
      <c r="V653" s="270"/>
      <c r="W653" s="270"/>
      <c r="X653" s="270"/>
      <c r="Y653" s="270"/>
      <c r="Z653" s="270"/>
    </row>
    <row r="654" ht="15.75" customHeight="1">
      <c r="A654" s="270"/>
      <c r="B654" s="270"/>
      <c r="C654" s="270"/>
      <c r="D654" s="270"/>
      <c r="E654" s="270"/>
      <c r="F654" s="270"/>
      <c r="G654" s="270"/>
      <c r="H654" s="270"/>
      <c r="I654" s="270"/>
      <c r="J654" s="270"/>
      <c r="K654" s="270"/>
      <c r="L654" s="270"/>
      <c r="M654" s="270"/>
      <c r="N654" s="270"/>
      <c r="O654" s="270"/>
      <c r="P654" s="270"/>
      <c r="Q654" s="270"/>
      <c r="R654" s="270"/>
      <c r="S654" s="270"/>
      <c r="T654" s="270"/>
      <c r="U654" s="270"/>
      <c r="V654" s="270"/>
      <c r="W654" s="270"/>
      <c r="X654" s="270"/>
      <c r="Y654" s="270"/>
      <c r="Z654" s="270"/>
    </row>
    <row r="655" ht="15.75" customHeight="1">
      <c r="A655" s="270"/>
      <c r="B655" s="270"/>
      <c r="C655" s="270"/>
      <c r="D655" s="270"/>
      <c r="E655" s="270"/>
      <c r="F655" s="270"/>
      <c r="G655" s="270"/>
      <c r="H655" s="270"/>
      <c r="I655" s="270"/>
      <c r="J655" s="270"/>
      <c r="K655" s="270"/>
      <c r="L655" s="270"/>
      <c r="M655" s="270"/>
      <c r="N655" s="270"/>
      <c r="O655" s="270"/>
      <c r="P655" s="270"/>
      <c r="Q655" s="270"/>
      <c r="R655" s="270"/>
      <c r="S655" s="270"/>
      <c r="T655" s="270"/>
      <c r="U655" s="270"/>
      <c r="V655" s="270"/>
      <c r="W655" s="270"/>
      <c r="X655" s="270"/>
      <c r="Y655" s="270"/>
      <c r="Z655" s="270"/>
    </row>
    <row r="656" ht="15.75" customHeight="1">
      <c r="A656" s="270"/>
      <c r="B656" s="270"/>
      <c r="C656" s="270"/>
      <c r="D656" s="270"/>
      <c r="E656" s="270"/>
      <c r="F656" s="270"/>
      <c r="G656" s="270"/>
      <c r="H656" s="270"/>
      <c r="I656" s="270"/>
      <c r="J656" s="270"/>
      <c r="K656" s="270"/>
      <c r="L656" s="270"/>
      <c r="M656" s="270"/>
      <c r="N656" s="270"/>
      <c r="O656" s="270"/>
      <c r="P656" s="270"/>
      <c r="Q656" s="270"/>
      <c r="R656" s="270"/>
      <c r="S656" s="270"/>
      <c r="T656" s="270"/>
      <c r="U656" s="270"/>
      <c r="V656" s="270"/>
      <c r="W656" s="270"/>
      <c r="X656" s="270"/>
      <c r="Y656" s="270"/>
      <c r="Z656" s="270"/>
    </row>
    <row r="657" ht="15.75" customHeight="1">
      <c r="A657" s="270"/>
      <c r="B657" s="270"/>
      <c r="C657" s="270"/>
      <c r="D657" s="270"/>
      <c r="E657" s="270"/>
      <c r="F657" s="270"/>
      <c r="G657" s="270"/>
      <c r="H657" s="270"/>
      <c r="I657" s="270"/>
      <c r="J657" s="270"/>
      <c r="K657" s="270"/>
      <c r="L657" s="270"/>
      <c r="M657" s="270"/>
      <c r="N657" s="270"/>
      <c r="O657" s="270"/>
      <c r="P657" s="270"/>
      <c r="Q657" s="270"/>
      <c r="R657" s="270"/>
      <c r="S657" s="270"/>
      <c r="T657" s="270"/>
      <c r="U657" s="270"/>
      <c r="V657" s="270"/>
      <c r="W657" s="270"/>
      <c r="X657" s="270"/>
      <c r="Y657" s="270"/>
      <c r="Z657" s="270"/>
    </row>
    <row r="658" ht="15.75" customHeight="1">
      <c r="A658" s="270"/>
      <c r="B658" s="270"/>
      <c r="C658" s="270"/>
      <c r="D658" s="270"/>
      <c r="E658" s="270"/>
      <c r="F658" s="270"/>
      <c r="G658" s="270"/>
      <c r="H658" s="270"/>
      <c r="I658" s="270"/>
      <c r="J658" s="270"/>
      <c r="K658" s="270"/>
      <c r="L658" s="270"/>
      <c r="M658" s="270"/>
      <c r="N658" s="270"/>
      <c r="O658" s="270"/>
      <c r="P658" s="270"/>
      <c r="Q658" s="270"/>
      <c r="R658" s="270"/>
      <c r="S658" s="270"/>
      <c r="T658" s="270"/>
      <c r="U658" s="270"/>
      <c r="V658" s="270"/>
      <c r="W658" s="270"/>
      <c r="X658" s="270"/>
      <c r="Y658" s="270"/>
      <c r="Z658" s="270"/>
    </row>
    <row r="659" ht="15.75" customHeight="1">
      <c r="A659" s="270"/>
      <c r="B659" s="270"/>
      <c r="C659" s="270"/>
      <c r="D659" s="270"/>
      <c r="E659" s="270"/>
      <c r="F659" s="270"/>
      <c r="G659" s="270"/>
      <c r="H659" s="270"/>
      <c r="I659" s="270"/>
      <c r="J659" s="270"/>
      <c r="K659" s="270"/>
      <c r="L659" s="270"/>
      <c r="M659" s="270"/>
      <c r="N659" s="270"/>
      <c r="O659" s="270"/>
      <c r="P659" s="270"/>
      <c r="Q659" s="270"/>
      <c r="R659" s="270"/>
      <c r="S659" s="270"/>
      <c r="T659" s="270"/>
      <c r="U659" s="270"/>
      <c r="V659" s="270"/>
      <c r="W659" s="270"/>
      <c r="X659" s="270"/>
      <c r="Y659" s="270"/>
      <c r="Z659" s="270"/>
    </row>
    <row r="660" ht="15.75" customHeight="1">
      <c r="A660" s="270"/>
      <c r="B660" s="270"/>
      <c r="C660" s="270"/>
      <c r="D660" s="270"/>
      <c r="E660" s="270"/>
      <c r="F660" s="270"/>
      <c r="G660" s="270"/>
      <c r="H660" s="270"/>
      <c r="I660" s="270"/>
      <c r="J660" s="270"/>
      <c r="K660" s="270"/>
      <c r="L660" s="270"/>
      <c r="M660" s="270"/>
      <c r="N660" s="270"/>
      <c r="O660" s="270"/>
      <c r="P660" s="270"/>
      <c r="Q660" s="270"/>
      <c r="R660" s="270"/>
      <c r="S660" s="270"/>
      <c r="T660" s="270"/>
      <c r="U660" s="270"/>
      <c r="V660" s="270"/>
      <c r="W660" s="270"/>
      <c r="X660" s="270"/>
      <c r="Y660" s="270"/>
      <c r="Z660" s="270"/>
    </row>
    <row r="661" ht="15.75" customHeight="1">
      <c r="A661" s="270"/>
      <c r="B661" s="270"/>
      <c r="C661" s="270"/>
      <c r="D661" s="270"/>
      <c r="E661" s="270"/>
      <c r="F661" s="270"/>
      <c r="G661" s="270"/>
      <c r="H661" s="270"/>
      <c r="I661" s="270"/>
      <c r="J661" s="270"/>
      <c r="K661" s="270"/>
      <c r="L661" s="270"/>
      <c r="M661" s="270"/>
      <c r="N661" s="270"/>
      <c r="O661" s="270"/>
      <c r="P661" s="270"/>
      <c r="Q661" s="270"/>
      <c r="R661" s="270"/>
      <c r="S661" s="270"/>
      <c r="T661" s="270"/>
      <c r="U661" s="270"/>
      <c r="V661" s="270"/>
      <c r="W661" s="270"/>
      <c r="X661" s="270"/>
      <c r="Y661" s="270"/>
      <c r="Z661" s="270"/>
    </row>
    <row r="662" ht="15.75" customHeight="1">
      <c r="A662" s="270"/>
      <c r="B662" s="270"/>
      <c r="C662" s="270"/>
      <c r="D662" s="270"/>
      <c r="E662" s="270"/>
      <c r="F662" s="270"/>
      <c r="G662" s="270"/>
      <c r="H662" s="270"/>
      <c r="I662" s="270"/>
      <c r="J662" s="270"/>
      <c r="K662" s="270"/>
      <c r="L662" s="270"/>
      <c r="M662" s="270"/>
      <c r="N662" s="270"/>
      <c r="O662" s="270"/>
      <c r="P662" s="270"/>
      <c r="Q662" s="270"/>
      <c r="R662" s="270"/>
      <c r="S662" s="270"/>
      <c r="T662" s="270"/>
      <c r="U662" s="270"/>
      <c r="V662" s="270"/>
      <c r="W662" s="270"/>
      <c r="X662" s="270"/>
      <c r="Y662" s="270"/>
      <c r="Z662" s="270"/>
    </row>
    <row r="663" ht="15.75" customHeight="1">
      <c r="A663" s="270"/>
      <c r="B663" s="270"/>
      <c r="C663" s="270"/>
      <c r="D663" s="270"/>
      <c r="E663" s="270"/>
      <c r="F663" s="270"/>
      <c r="G663" s="270"/>
      <c r="H663" s="270"/>
      <c r="I663" s="270"/>
      <c r="J663" s="270"/>
      <c r="K663" s="270"/>
      <c r="L663" s="270"/>
      <c r="M663" s="270"/>
      <c r="N663" s="270"/>
      <c r="O663" s="270"/>
      <c r="P663" s="270"/>
      <c r="Q663" s="270"/>
      <c r="R663" s="270"/>
      <c r="S663" s="270"/>
      <c r="T663" s="270"/>
      <c r="U663" s="270"/>
      <c r="V663" s="270"/>
      <c r="W663" s="270"/>
      <c r="X663" s="270"/>
      <c r="Y663" s="270"/>
      <c r="Z663" s="270"/>
    </row>
    <row r="664" ht="15.75" customHeight="1">
      <c r="A664" s="270"/>
      <c r="B664" s="270"/>
      <c r="C664" s="270"/>
      <c r="D664" s="270"/>
      <c r="E664" s="270"/>
      <c r="F664" s="270"/>
      <c r="G664" s="270"/>
      <c r="H664" s="270"/>
      <c r="I664" s="270"/>
      <c r="J664" s="270"/>
      <c r="K664" s="270"/>
      <c r="L664" s="270"/>
      <c r="M664" s="270"/>
      <c r="N664" s="270"/>
      <c r="O664" s="270"/>
      <c r="P664" s="270"/>
      <c r="Q664" s="270"/>
      <c r="R664" s="270"/>
      <c r="S664" s="270"/>
      <c r="T664" s="270"/>
      <c r="U664" s="270"/>
      <c r="V664" s="270"/>
      <c r="W664" s="270"/>
      <c r="X664" s="270"/>
      <c r="Y664" s="270"/>
      <c r="Z664" s="270"/>
    </row>
    <row r="665" ht="15.75" customHeight="1">
      <c r="A665" s="270"/>
      <c r="B665" s="270"/>
      <c r="C665" s="270"/>
      <c r="D665" s="270"/>
      <c r="E665" s="270"/>
      <c r="F665" s="270"/>
      <c r="G665" s="270"/>
      <c r="H665" s="270"/>
      <c r="I665" s="270"/>
      <c r="J665" s="270"/>
      <c r="K665" s="270"/>
      <c r="L665" s="270"/>
      <c r="M665" s="270"/>
      <c r="N665" s="270"/>
      <c r="O665" s="270"/>
      <c r="P665" s="270"/>
      <c r="Q665" s="270"/>
      <c r="R665" s="270"/>
      <c r="S665" s="270"/>
      <c r="T665" s="270"/>
      <c r="U665" s="270"/>
      <c r="V665" s="270"/>
      <c r="W665" s="270"/>
      <c r="X665" s="270"/>
      <c r="Y665" s="270"/>
      <c r="Z665" s="270"/>
    </row>
    <row r="666" ht="15.75" customHeight="1">
      <c r="A666" s="270"/>
      <c r="B666" s="270"/>
      <c r="C666" s="270"/>
      <c r="D666" s="270"/>
      <c r="E666" s="270"/>
      <c r="F666" s="270"/>
      <c r="G666" s="270"/>
      <c r="H666" s="270"/>
      <c r="I666" s="270"/>
      <c r="J666" s="270"/>
      <c r="K666" s="270"/>
      <c r="L666" s="270"/>
      <c r="M666" s="270"/>
      <c r="N666" s="270"/>
      <c r="O666" s="270"/>
      <c r="P666" s="270"/>
      <c r="Q666" s="270"/>
      <c r="R666" s="270"/>
      <c r="S666" s="270"/>
      <c r="T666" s="270"/>
      <c r="U666" s="270"/>
      <c r="V666" s="270"/>
      <c r="W666" s="270"/>
      <c r="X666" s="270"/>
      <c r="Y666" s="270"/>
      <c r="Z666" s="270"/>
    </row>
    <row r="667" ht="15.75" customHeight="1">
      <c r="A667" s="270"/>
      <c r="B667" s="270"/>
      <c r="C667" s="270"/>
      <c r="D667" s="270"/>
      <c r="E667" s="270"/>
      <c r="F667" s="270"/>
      <c r="G667" s="270"/>
      <c r="H667" s="270"/>
      <c r="I667" s="270"/>
      <c r="J667" s="270"/>
      <c r="K667" s="270"/>
      <c r="L667" s="270"/>
      <c r="M667" s="270"/>
      <c r="N667" s="270"/>
      <c r="O667" s="270"/>
      <c r="P667" s="270"/>
      <c r="Q667" s="270"/>
      <c r="R667" s="270"/>
      <c r="S667" s="270"/>
      <c r="T667" s="270"/>
      <c r="U667" s="270"/>
      <c r="V667" s="270"/>
      <c r="W667" s="270"/>
      <c r="X667" s="270"/>
      <c r="Y667" s="270"/>
      <c r="Z667" s="270"/>
    </row>
    <row r="668" ht="15.75" customHeight="1">
      <c r="A668" s="270"/>
      <c r="B668" s="270"/>
      <c r="C668" s="270"/>
      <c r="D668" s="270"/>
      <c r="E668" s="270"/>
      <c r="F668" s="270"/>
      <c r="G668" s="270"/>
      <c r="H668" s="270"/>
      <c r="I668" s="270"/>
      <c r="J668" s="270"/>
      <c r="K668" s="270"/>
      <c r="L668" s="270"/>
      <c r="M668" s="270"/>
      <c r="N668" s="270"/>
      <c r="O668" s="270"/>
      <c r="P668" s="270"/>
      <c r="Q668" s="270"/>
      <c r="R668" s="270"/>
      <c r="S668" s="270"/>
      <c r="T668" s="270"/>
      <c r="U668" s="270"/>
      <c r="V668" s="270"/>
      <c r="W668" s="270"/>
      <c r="X668" s="270"/>
      <c r="Y668" s="270"/>
      <c r="Z668" s="270"/>
    </row>
    <row r="669" ht="15.75" customHeight="1">
      <c r="A669" s="270"/>
      <c r="B669" s="270"/>
      <c r="C669" s="270"/>
      <c r="D669" s="270"/>
      <c r="E669" s="270"/>
      <c r="F669" s="270"/>
      <c r="G669" s="270"/>
      <c r="H669" s="270"/>
      <c r="I669" s="270"/>
      <c r="J669" s="270"/>
      <c r="K669" s="270"/>
      <c r="L669" s="270"/>
      <c r="M669" s="270"/>
      <c r="N669" s="270"/>
      <c r="O669" s="270"/>
      <c r="P669" s="270"/>
      <c r="Q669" s="270"/>
      <c r="R669" s="270"/>
      <c r="S669" s="270"/>
      <c r="T669" s="270"/>
      <c r="U669" s="270"/>
      <c r="V669" s="270"/>
      <c r="W669" s="270"/>
      <c r="X669" s="270"/>
      <c r="Y669" s="270"/>
      <c r="Z669" s="270"/>
    </row>
    <row r="670" ht="15.75" customHeight="1">
      <c r="A670" s="270"/>
      <c r="B670" s="270"/>
      <c r="C670" s="270"/>
      <c r="D670" s="270"/>
      <c r="E670" s="270"/>
      <c r="F670" s="270"/>
      <c r="G670" s="270"/>
      <c r="H670" s="270"/>
      <c r="I670" s="270"/>
      <c r="J670" s="270"/>
      <c r="K670" s="270"/>
      <c r="L670" s="270"/>
      <c r="M670" s="270"/>
      <c r="N670" s="270"/>
      <c r="O670" s="270"/>
      <c r="P670" s="270"/>
      <c r="Q670" s="270"/>
      <c r="R670" s="270"/>
      <c r="S670" s="270"/>
      <c r="T670" s="270"/>
      <c r="U670" s="270"/>
      <c r="V670" s="270"/>
      <c r="W670" s="270"/>
      <c r="X670" s="270"/>
      <c r="Y670" s="270"/>
      <c r="Z670" s="270"/>
    </row>
    <row r="671" ht="15.75" customHeight="1">
      <c r="A671" s="270"/>
      <c r="B671" s="270"/>
      <c r="C671" s="270"/>
      <c r="D671" s="270"/>
      <c r="E671" s="270"/>
      <c r="F671" s="270"/>
      <c r="G671" s="270"/>
      <c r="H671" s="270"/>
      <c r="I671" s="270"/>
      <c r="J671" s="270"/>
      <c r="K671" s="270"/>
      <c r="L671" s="270"/>
      <c r="M671" s="270"/>
      <c r="N671" s="270"/>
      <c r="O671" s="270"/>
      <c r="P671" s="270"/>
      <c r="Q671" s="270"/>
      <c r="R671" s="270"/>
      <c r="S671" s="270"/>
      <c r="T671" s="270"/>
      <c r="U671" s="270"/>
      <c r="V671" s="270"/>
      <c r="W671" s="270"/>
      <c r="X671" s="270"/>
      <c r="Y671" s="270"/>
      <c r="Z671" s="270"/>
    </row>
    <row r="672" ht="15.75" customHeight="1">
      <c r="A672" s="270"/>
      <c r="B672" s="270"/>
      <c r="C672" s="270"/>
      <c r="D672" s="270"/>
      <c r="E672" s="270"/>
      <c r="F672" s="270"/>
      <c r="G672" s="270"/>
      <c r="H672" s="270"/>
      <c r="I672" s="270"/>
      <c r="J672" s="270"/>
      <c r="K672" s="270"/>
      <c r="L672" s="270"/>
      <c r="M672" s="270"/>
      <c r="N672" s="270"/>
      <c r="O672" s="270"/>
      <c r="P672" s="270"/>
      <c r="Q672" s="270"/>
      <c r="R672" s="270"/>
      <c r="S672" s="270"/>
      <c r="T672" s="270"/>
      <c r="U672" s="270"/>
      <c r="V672" s="270"/>
      <c r="W672" s="270"/>
      <c r="X672" s="270"/>
      <c r="Y672" s="270"/>
      <c r="Z672" s="270"/>
    </row>
    <row r="673" ht="15.75" customHeight="1">
      <c r="A673" s="270"/>
      <c r="B673" s="270"/>
      <c r="C673" s="270"/>
      <c r="D673" s="270"/>
      <c r="E673" s="270"/>
      <c r="F673" s="270"/>
      <c r="G673" s="270"/>
      <c r="H673" s="270"/>
      <c r="I673" s="270"/>
      <c r="J673" s="270"/>
      <c r="K673" s="270"/>
      <c r="L673" s="270"/>
      <c r="M673" s="270"/>
      <c r="N673" s="270"/>
      <c r="O673" s="270"/>
      <c r="P673" s="270"/>
      <c r="Q673" s="270"/>
      <c r="R673" s="270"/>
      <c r="S673" s="270"/>
      <c r="T673" s="270"/>
      <c r="U673" s="270"/>
      <c r="V673" s="270"/>
      <c r="W673" s="270"/>
      <c r="X673" s="270"/>
      <c r="Y673" s="270"/>
      <c r="Z673" s="270"/>
    </row>
    <row r="674" ht="15.75" customHeight="1">
      <c r="A674" s="270"/>
      <c r="B674" s="270"/>
      <c r="C674" s="270"/>
      <c r="D674" s="270"/>
      <c r="E674" s="270"/>
      <c r="F674" s="270"/>
      <c r="G674" s="270"/>
      <c r="H674" s="270"/>
      <c r="I674" s="270"/>
      <c r="J674" s="270"/>
      <c r="K674" s="270"/>
      <c r="L674" s="270"/>
      <c r="M674" s="270"/>
      <c r="N674" s="270"/>
      <c r="O674" s="270"/>
      <c r="P674" s="270"/>
      <c r="Q674" s="270"/>
      <c r="R674" s="270"/>
      <c r="S674" s="270"/>
      <c r="T674" s="270"/>
      <c r="U674" s="270"/>
      <c r="V674" s="270"/>
      <c r="W674" s="270"/>
      <c r="X674" s="270"/>
      <c r="Y674" s="270"/>
      <c r="Z674" s="270"/>
    </row>
    <row r="675" ht="15.75" customHeight="1">
      <c r="A675" s="270"/>
      <c r="B675" s="270"/>
      <c r="C675" s="270"/>
      <c r="D675" s="270"/>
      <c r="E675" s="270"/>
      <c r="F675" s="270"/>
      <c r="G675" s="270"/>
      <c r="H675" s="270"/>
      <c r="I675" s="270"/>
      <c r="J675" s="270"/>
      <c r="K675" s="270"/>
      <c r="L675" s="270"/>
      <c r="M675" s="270"/>
      <c r="N675" s="270"/>
      <c r="O675" s="270"/>
      <c r="P675" s="270"/>
      <c r="Q675" s="270"/>
      <c r="R675" s="270"/>
      <c r="S675" s="270"/>
      <c r="T675" s="270"/>
      <c r="U675" s="270"/>
      <c r="V675" s="270"/>
      <c r="W675" s="270"/>
      <c r="X675" s="270"/>
      <c r="Y675" s="270"/>
      <c r="Z675" s="270"/>
    </row>
    <row r="676" ht="15.75" customHeight="1">
      <c r="A676" s="270"/>
      <c r="B676" s="270"/>
      <c r="C676" s="270"/>
      <c r="D676" s="270"/>
      <c r="E676" s="270"/>
      <c r="F676" s="270"/>
      <c r="G676" s="270"/>
      <c r="H676" s="270"/>
      <c r="I676" s="270"/>
      <c r="J676" s="270"/>
      <c r="K676" s="270"/>
      <c r="L676" s="270"/>
      <c r="M676" s="270"/>
      <c r="N676" s="270"/>
      <c r="O676" s="270"/>
      <c r="P676" s="270"/>
      <c r="Q676" s="270"/>
      <c r="R676" s="270"/>
      <c r="S676" s="270"/>
      <c r="T676" s="270"/>
      <c r="U676" s="270"/>
      <c r="V676" s="270"/>
      <c r="W676" s="270"/>
      <c r="X676" s="270"/>
      <c r="Y676" s="270"/>
      <c r="Z676" s="270"/>
    </row>
    <row r="677" ht="15.75" customHeight="1">
      <c r="A677" s="270"/>
      <c r="B677" s="270"/>
      <c r="C677" s="270"/>
      <c r="D677" s="270"/>
      <c r="E677" s="270"/>
      <c r="F677" s="270"/>
      <c r="G677" s="270"/>
      <c r="H677" s="270"/>
      <c r="I677" s="270"/>
      <c r="J677" s="270"/>
      <c r="K677" s="270"/>
      <c r="L677" s="270"/>
      <c r="M677" s="270"/>
      <c r="N677" s="270"/>
      <c r="O677" s="270"/>
      <c r="P677" s="270"/>
      <c r="Q677" s="270"/>
      <c r="R677" s="270"/>
      <c r="S677" s="270"/>
      <c r="T677" s="270"/>
      <c r="U677" s="270"/>
      <c r="V677" s="270"/>
      <c r="W677" s="270"/>
      <c r="X677" s="270"/>
      <c r="Y677" s="270"/>
      <c r="Z677" s="270"/>
    </row>
    <row r="678" ht="15.75" customHeight="1">
      <c r="A678" s="270"/>
      <c r="B678" s="270"/>
      <c r="C678" s="270"/>
      <c r="D678" s="270"/>
      <c r="E678" s="270"/>
      <c r="F678" s="270"/>
      <c r="G678" s="270"/>
      <c r="H678" s="270"/>
      <c r="I678" s="270"/>
      <c r="J678" s="270"/>
      <c r="K678" s="270"/>
      <c r="L678" s="270"/>
      <c r="M678" s="270"/>
      <c r="N678" s="270"/>
      <c r="O678" s="270"/>
      <c r="P678" s="270"/>
      <c r="Q678" s="270"/>
      <c r="R678" s="270"/>
      <c r="S678" s="270"/>
      <c r="T678" s="270"/>
      <c r="U678" s="270"/>
      <c r="V678" s="270"/>
      <c r="W678" s="270"/>
      <c r="X678" s="270"/>
      <c r="Y678" s="270"/>
      <c r="Z678" s="270"/>
    </row>
    <row r="679" ht="15.75" customHeight="1">
      <c r="A679" s="270"/>
      <c r="B679" s="270"/>
      <c r="C679" s="270"/>
      <c r="D679" s="270"/>
      <c r="E679" s="270"/>
      <c r="F679" s="270"/>
      <c r="G679" s="270"/>
      <c r="H679" s="270"/>
      <c r="I679" s="270"/>
      <c r="J679" s="270"/>
      <c r="K679" s="270"/>
      <c r="L679" s="270"/>
      <c r="M679" s="270"/>
      <c r="N679" s="270"/>
      <c r="O679" s="270"/>
      <c r="P679" s="270"/>
      <c r="Q679" s="270"/>
      <c r="R679" s="270"/>
      <c r="S679" s="270"/>
      <c r="T679" s="270"/>
      <c r="U679" s="270"/>
      <c r="V679" s="270"/>
      <c r="W679" s="270"/>
      <c r="X679" s="270"/>
      <c r="Y679" s="270"/>
      <c r="Z679" s="270"/>
    </row>
    <row r="680" ht="15.75" customHeight="1">
      <c r="A680" s="270"/>
      <c r="B680" s="270"/>
      <c r="C680" s="270"/>
      <c r="D680" s="270"/>
      <c r="E680" s="270"/>
      <c r="F680" s="270"/>
      <c r="G680" s="270"/>
      <c r="H680" s="270"/>
      <c r="I680" s="270"/>
      <c r="J680" s="270"/>
      <c r="K680" s="270"/>
      <c r="L680" s="270"/>
      <c r="M680" s="270"/>
      <c r="N680" s="270"/>
      <c r="O680" s="270"/>
      <c r="P680" s="270"/>
      <c r="Q680" s="270"/>
      <c r="R680" s="270"/>
      <c r="S680" s="270"/>
      <c r="T680" s="270"/>
      <c r="U680" s="270"/>
      <c r="V680" s="270"/>
      <c r="W680" s="270"/>
      <c r="X680" s="270"/>
      <c r="Y680" s="270"/>
      <c r="Z680" s="270"/>
    </row>
    <row r="681" ht="15.75" customHeight="1">
      <c r="A681" s="270"/>
      <c r="B681" s="270"/>
      <c r="C681" s="270"/>
      <c r="D681" s="270"/>
      <c r="E681" s="270"/>
      <c r="F681" s="270"/>
      <c r="G681" s="270"/>
      <c r="H681" s="270"/>
      <c r="I681" s="270"/>
      <c r="J681" s="270"/>
      <c r="K681" s="270"/>
      <c r="L681" s="270"/>
      <c r="M681" s="270"/>
      <c r="N681" s="270"/>
      <c r="O681" s="270"/>
      <c r="P681" s="270"/>
      <c r="Q681" s="270"/>
      <c r="R681" s="270"/>
      <c r="S681" s="270"/>
      <c r="T681" s="270"/>
      <c r="U681" s="270"/>
      <c r="V681" s="270"/>
      <c r="W681" s="270"/>
      <c r="X681" s="270"/>
      <c r="Y681" s="270"/>
      <c r="Z681" s="270"/>
    </row>
    <row r="682" ht="15.75" customHeight="1">
      <c r="A682" s="270"/>
      <c r="B682" s="270"/>
      <c r="C682" s="270"/>
      <c r="D682" s="270"/>
      <c r="E682" s="270"/>
      <c r="F682" s="270"/>
      <c r="G682" s="270"/>
      <c r="H682" s="270"/>
      <c r="I682" s="270"/>
      <c r="J682" s="270"/>
      <c r="K682" s="270"/>
      <c r="L682" s="270"/>
      <c r="M682" s="270"/>
      <c r="N682" s="270"/>
      <c r="O682" s="270"/>
      <c r="P682" s="270"/>
      <c r="Q682" s="270"/>
      <c r="R682" s="270"/>
      <c r="S682" s="270"/>
      <c r="T682" s="270"/>
      <c r="U682" s="270"/>
      <c r="V682" s="270"/>
      <c r="W682" s="270"/>
      <c r="X682" s="270"/>
      <c r="Y682" s="270"/>
      <c r="Z682" s="270"/>
    </row>
    <row r="683" ht="15.75" customHeight="1">
      <c r="A683" s="270"/>
      <c r="B683" s="270"/>
      <c r="C683" s="270"/>
      <c r="D683" s="270"/>
      <c r="E683" s="270"/>
      <c r="F683" s="270"/>
      <c r="G683" s="270"/>
      <c r="H683" s="270"/>
      <c r="I683" s="270"/>
      <c r="J683" s="270"/>
      <c r="K683" s="270"/>
      <c r="L683" s="270"/>
      <c r="M683" s="270"/>
      <c r="N683" s="270"/>
      <c r="O683" s="270"/>
      <c r="P683" s="270"/>
      <c r="Q683" s="270"/>
      <c r="R683" s="270"/>
      <c r="S683" s="270"/>
      <c r="T683" s="270"/>
      <c r="U683" s="270"/>
      <c r="V683" s="270"/>
      <c r="W683" s="270"/>
      <c r="X683" s="270"/>
      <c r="Y683" s="270"/>
      <c r="Z683" s="270"/>
    </row>
    <row r="684" ht="15.75" customHeight="1">
      <c r="A684" s="270"/>
      <c r="B684" s="270"/>
      <c r="C684" s="270"/>
      <c r="D684" s="270"/>
      <c r="E684" s="270"/>
      <c r="F684" s="270"/>
      <c r="G684" s="270"/>
      <c r="H684" s="270"/>
      <c r="I684" s="270"/>
      <c r="J684" s="270"/>
      <c r="K684" s="270"/>
      <c r="L684" s="270"/>
      <c r="M684" s="270"/>
      <c r="N684" s="270"/>
      <c r="O684" s="270"/>
      <c r="P684" s="270"/>
      <c r="Q684" s="270"/>
      <c r="R684" s="270"/>
      <c r="S684" s="270"/>
      <c r="T684" s="270"/>
      <c r="U684" s="270"/>
      <c r="V684" s="270"/>
      <c r="W684" s="270"/>
      <c r="X684" s="270"/>
      <c r="Y684" s="270"/>
      <c r="Z684" s="270"/>
    </row>
    <row r="685" ht="15.75" customHeight="1">
      <c r="A685" s="270"/>
      <c r="B685" s="270"/>
      <c r="C685" s="270"/>
      <c r="D685" s="270"/>
      <c r="E685" s="270"/>
      <c r="F685" s="270"/>
      <c r="G685" s="270"/>
      <c r="H685" s="270"/>
      <c r="I685" s="270"/>
      <c r="J685" s="270"/>
      <c r="K685" s="270"/>
      <c r="L685" s="270"/>
      <c r="M685" s="270"/>
      <c r="N685" s="270"/>
      <c r="O685" s="270"/>
      <c r="P685" s="270"/>
      <c r="Q685" s="270"/>
      <c r="R685" s="270"/>
      <c r="S685" s="270"/>
      <c r="T685" s="270"/>
      <c r="U685" s="270"/>
      <c r="V685" s="270"/>
      <c r="W685" s="270"/>
      <c r="X685" s="270"/>
      <c r="Y685" s="270"/>
      <c r="Z685" s="270"/>
    </row>
    <row r="686" ht="15.75" customHeight="1">
      <c r="A686" s="270"/>
      <c r="B686" s="270"/>
      <c r="C686" s="270"/>
      <c r="D686" s="270"/>
      <c r="E686" s="270"/>
      <c r="F686" s="270"/>
      <c r="G686" s="270"/>
      <c r="H686" s="270"/>
      <c r="I686" s="270"/>
      <c r="J686" s="270"/>
      <c r="K686" s="270"/>
      <c r="L686" s="270"/>
      <c r="M686" s="270"/>
      <c r="N686" s="270"/>
      <c r="O686" s="270"/>
      <c r="P686" s="270"/>
      <c r="Q686" s="270"/>
      <c r="R686" s="270"/>
      <c r="S686" s="270"/>
      <c r="T686" s="270"/>
      <c r="U686" s="270"/>
      <c r="V686" s="270"/>
      <c r="W686" s="270"/>
      <c r="X686" s="270"/>
      <c r="Y686" s="270"/>
      <c r="Z686" s="270"/>
    </row>
    <row r="687" ht="15.75" customHeight="1">
      <c r="A687" s="270"/>
      <c r="B687" s="270"/>
      <c r="C687" s="270"/>
      <c r="D687" s="270"/>
      <c r="E687" s="270"/>
      <c r="F687" s="270"/>
      <c r="G687" s="270"/>
      <c r="H687" s="270"/>
      <c r="I687" s="270"/>
      <c r="J687" s="270"/>
      <c r="K687" s="270"/>
      <c r="L687" s="270"/>
      <c r="M687" s="270"/>
      <c r="N687" s="270"/>
      <c r="O687" s="270"/>
      <c r="P687" s="270"/>
      <c r="Q687" s="270"/>
      <c r="R687" s="270"/>
      <c r="S687" s="270"/>
      <c r="T687" s="270"/>
      <c r="U687" s="270"/>
      <c r="V687" s="270"/>
      <c r="W687" s="270"/>
      <c r="X687" s="270"/>
      <c r="Y687" s="270"/>
      <c r="Z687" s="270"/>
    </row>
    <row r="688" ht="15.75" customHeight="1">
      <c r="A688" s="270"/>
      <c r="B688" s="270"/>
      <c r="C688" s="270"/>
      <c r="D688" s="270"/>
      <c r="E688" s="270"/>
      <c r="F688" s="270"/>
      <c r="G688" s="270"/>
      <c r="H688" s="270"/>
      <c r="I688" s="270"/>
      <c r="J688" s="270"/>
      <c r="K688" s="270"/>
      <c r="L688" s="270"/>
      <c r="M688" s="270"/>
      <c r="N688" s="270"/>
      <c r="O688" s="270"/>
      <c r="P688" s="270"/>
      <c r="Q688" s="270"/>
      <c r="R688" s="270"/>
      <c r="S688" s="270"/>
      <c r="T688" s="270"/>
      <c r="U688" s="270"/>
      <c r="V688" s="270"/>
      <c r="W688" s="270"/>
      <c r="X688" s="270"/>
      <c r="Y688" s="270"/>
      <c r="Z688" s="270"/>
    </row>
    <row r="689" ht="15.75" customHeight="1">
      <c r="A689" s="270"/>
      <c r="B689" s="270"/>
      <c r="C689" s="270"/>
      <c r="D689" s="270"/>
      <c r="E689" s="270"/>
      <c r="F689" s="270"/>
      <c r="G689" s="270"/>
      <c r="H689" s="270"/>
      <c r="I689" s="270"/>
      <c r="J689" s="270"/>
      <c r="K689" s="270"/>
      <c r="L689" s="270"/>
      <c r="M689" s="270"/>
      <c r="N689" s="270"/>
      <c r="O689" s="270"/>
      <c r="P689" s="270"/>
      <c r="Q689" s="270"/>
      <c r="R689" s="270"/>
      <c r="S689" s="270"/>
      <c r="T689" s="270"/>
      <c r="U689" s="270"/>
      <c r="V689" s="270"/>
      <c r="W689" s="270"/>
      <c r="X689" s="270"/>
      <c r="Y689" s="270"/>
      <c r="Z689" s="270"/>
    </row>
    <row r="690" ht="15.75" customHeight="1">
      <c r="A690" s="270"/>
      <c r="B690" s="270"/>
      <c r="C690" s="270"/>
      <c r="D690" s="270"/>
      <c r="E690" s="270"/>
      <c r="F690" s="270"/>
      <c r="G690" s="270"/>
      <c r="H690" s="270"/>
      <c r="I690" s="270"/>
      <c r="J690" s="270"/>
      <c r="K690" s="270"/>
      <c r="L690" s="270"/>
      <c r="M690" s="270"/>
      <c r="N690" s="270"/>
      <c r="O690" s="270"/>
      <c r="P690" s="270"/>
      <c r="Q690" s="270"/>
      <c r="R690" s="270"/>
      <c r="S690" s="270"/>
      <c r="T690" s="270"/>
      <c r="U690" s="270"/>
      <c r="V690" s="270"/>
      <c r="W690" s="270"/>
      <c r="X690" s="270"/>
      <c r="Y690" s="270"/>
      <c r="Z690" s="270"/>
    </row>
    <row r="691" ht="15.75" customHeight="1">
      <c r="A691" s="270"/>
      <c r="B691" s="270"/>
      <c r="C691" s="270"/>
      <c r="D691" s="270"/>
      <c r="E691" s="270"/>
      <c r="F691" s="270"/>
      <c r="G691" s="270"/>
      <c r="H691" s="270"/>
      <c r="I691" s="270"/>
      <c r="J691" s="270"/>
      <c r="K691" s="270"/>
      <c r="L691" s="270"/>
      <c r="M691" s="270"/>
      <c r="N691" s="270"/>
      <c r="O691" s="270"/>
      <c r="P691" s="270"/>
      <c r="Q691" s="270"/>
      <c r="R691" s="270"/>
      <c r="S691" s="270"/>
      <c r="T691" s="270"/>
      <c r="U691" s="270"/>
      <c r="V691" s="270"/>
      <c r="W691" s="270"/>
      <c r="X691" s="270"/>
      <c r="Y691" s="270"/>
      <c r="Z691" s="270"/>
    </row>
    <row r="692" ht="15.75" customHeight="1">
      <c r="A692" s="270"/>
      <c r="B692" s="270"/>
      <c r="C692" s="270"/>
      <c r="D692" s="270"/>
      <c r="E692" s="270"/>
      <c r="F692" s="270"/>
      <c r="G692" s="270"/>
      <c r="H692" s="270"/>
      <c r="I692" s="270"/>
      <c r="J692" s="270"/>
      <c r="K692" s="270"/>
      <c r="L692" s="270"/>
      <c r="M692" s="270"/>
      <c r="N692" s="270"/>
      <c r="O692" s="270"/>
      <c r="P692" s="270"/>
      <c r="Q692" s="270"/>
      <c r="R692" s="270"/>
      <c r="S692" s="270"/>
      <c r="T692" s="270"/>
      <c r="U692" s="270"/>
      <c r="V692" s="270"/>
      <c r="W692" s="270"/>
      <c r="X692" s="270"/>
      <c r="Y692" s="270"/>
      <c r="Z692" s="270"/>
    </row>
    <row r="693" ht="15.75" customHeight="1">
      <c r="A693" s="270"/>
      <c r="B693" s="270"/>
      <c r="C693" s="270"/>
      <c r="D693" s="270"/>
      <c r="E693" s="270"/>
      <c r="F693" s="270"/>
      <c r="G693" s="270"/>
      <c r="H693" s="270"/>
      <c r="I693" s="270"/>
      <c r="J693" s="270"/>
      <c r="K693" s="270"/>
      <c r="L693" s="270"/>
      <c r="M693" s="270"/>
      <c r="N693" s="270"/>
      <c r="O693" s="270"/>
      <c r="P693" s="270"/>
      <c r="Q693" s="270"/>
      <c r="R693" s="270"/>
      <c r="S693" s="270"/>
      <c r="T693" s="270"/>
      <c r="U693" s="270"/>
      <c r="V693" s="270"/>
      <c r="W693" s="270"/>
      <c r="X693" s="270"/>
      <c r="Y693" s="270"/>
      <c r="Z693" s="270"/>
    </row>
    <row r="694" ht="15.75" customHeight="1">
      <c r="A694" s="270"/>
      <c r="B694" s="270"/>
      <c r="C694" s="270"/>
      <c r="D694" s="270"/>
      <c r="E694" s="270"/>
      <c r="F694" s="270"/>
      <c r="G694" s="270"/>
      <c r="H694" s="270"/>
      <c r="I694" s="270"/>
      <c r="J694" s="270"/>
      <c r="K694" s="270"/>
      <c r="L694" s="270"/>
      <c r="M694" s="270"/>
      <c r="N694" s="270"/>
      <c r="O694" s="270"/>
      <c r="P694" s="270"/>
      <c r="Q694" s="270"/>
      <c r="R694" s="270"/>
      <c r="S694" s="270"/>
      <c r="T694" s="270"/>
      <c r="U694" s="270"/>
      <c r="V694" s="270"/>
      <c r="W694" s="270"/>
      <c r="X694" s="270"/>
      <c r="Y694" s="270"/>
      <c r="Z694" s="270"/>
    </row>
    <row r="695" ht="15.75" customHeight="1">
      <c r="A695" s="270"/>
      <c r="B695" s="270"/>
      <c r="C695" s="270"/>
      <c r="D695" s="270"/>
      <c r="E695" s="270"/>
      <c r="F695" s="270"/>
      <c r="G695" s="270"/>
      <c r="H695" s="270"/>
      <c r="I695" s="270"/>
      <c r="J695" s="270"/>
      <c r="K695" s="270"/>
      <c r="L695" s="270"/>
      <c r="M695" s="270"/>
      <c r="N695" s="270"/>
      <c r="O695" s="270"/>
      <c r="P695" s="270"/>
      <c r="Q695" s="270"/>
      <c r="R695" s="270"/>
      <c r="S695" s="270"/>
      <c r="T695" s="270"/>
      <c r="U695" s="270"/>
      <c r="V695" s="270"/>
      <c r="W695" s="270"/>
      <c r="X695" s="270"/>
      <c r="Y695" s="270"/>
      <c r="Z695" s="270"/>
    </row>
    <row r="696" ht="15.75" customHeight="1">
      <c r="A696" s="270"/>
      <c r="B696" s="270"/>
      <c r="C696" s="270"/>
      <c r="D696" s="270"/>
      <c r="E696" s="270"/>
      <c r="F696" s="270"/>
      <c r="G696" s="270"/>
      <c r="H696" s="270"/>
      <c r="I696" s="270"/>
      <c r="J696" s="270"/>
      <c r="K696" s="270"/>
      <c r="L696" s="270"/>
      <c r="M696" s="270"/>
      <c r="N696" s="270"/>
      <c r="O696" s="270"/>
      <c r="P696" s="270"/>
      <c r="Q696" s="270"/>
      <c r="R696" s="270"/>
      <c r="S696" s="270"/>
      <c r="T696" s="270"/>
      <c r="U696" s="270"/>
      <c r="V696" s="270"/>
      <c r="W696" s="270"/>
      <c r="X696" s="270"/>
      <c r="Y696" s="270"/>
      <c r="Z696" s="270"/>
    </row>
    <row r="697" ht="15.75" customHeight="1">
      <c r="A697" s="270"/>
      <c r="B697" s="270"/>
      <c r="C697" s="270"/>
      <c r="D697" s="270"/>
      <c r="E697" s="270"/>
      <c r="F697" s="270"/>
      <c r="G697" s="270"/>
      <c r="H697" s="270"/>
      <c r="I697" s="270"/>
      <c r="J697" s="270"/>
      <c r="K697" s="270"/>
      <c r="L697" s="270"/>
      <c r="M697" s="270"/>
      <c r="N697" s="270"/>
      <c r="O697" s="270"/>
      <c r="P697" s="270"/>
      <c r="Q697" s="270"/>
      <c r="R697" s="270"/>
      <c r="S697" s="270"/>
      <c r="T697" s="270"/>
      <c r="U697" s="270"/>
      <c r="V697" s="270"/>
      <c r="W697" s="270"/>
      <c r="X697" s="270"/>
      <c r="Y697" s="270"/>
      <c r="Z697" s="270"/>
    </row>
    <row r="698" ht="15.75" customHeight="1">
      <c r="A698" s="270"/>
      <c r="B698" s="270"/>
      <c r="C698" s="270"/>
      <c r="D698" s="270"/>
      <c r="E698" s="270"/>
      <c r="F698" s="270"/>
      <c r="G698" s="270"/>
      <c r="H698" s="270"/>
      <c r="I698" s="270"/>
      <c r="J698" s="270"/>
      <c r="K698" s="270"/>
      <c r="L698" s="270"/>
      <c r="M698" s="270"/>
      <c r="N698" s="270"/>
      <c r="O698" s="270"/>
      <c r="P698" s="270"/>
      <c r="Q698" s="270"/>
      <c r="R698" s="270"/>
      <c r="S698" s="270"/>
      <c r="T698" s="270"/>
      <c r="U698" s="270"/>
      <c r="V698" s="270"/>
      <c r="W698" s="270"/>
      <c r="X698" s="270"/>
      <c r="Y698" s="270"/>
      <c r="Z698" s="270"/>
    </row>
    <row r="699" ht="15.75" customHeight="1">
      <c r="A699" s="270"/>
      <c r="B699" s="270"/>
      <c r="C699" s="270"/>
      <c r="D699" s="270"/>
      <c r="E699" s="270"/>
      <c r="F699" s="270"/>
      <c r="G699" s="270"/>
      <c r="H699" s="270"/>
      <c r="I699" s="270"/>
      <c r="J699" s="270"/>
      <c r="K699" s="270"/>
      <c r="L699" s="270"/>
      <c r="M699" s="270"/>
      <c r="N699" s="270"/>
      <c r="O699" s="270"/>
      <c r="P699" s="270"/>
      <c r="Q699" s="270"/>
      <c r="R699" s="270"/>
      <c r="S699" s="270"/>
      <c r="T699" s="270"/>
      <c r="U699" s="270"/>
      <c r="V699" s="270"/>
      <c r="W699" s="270"/>
      <c r="X699" s="270"/>
      <c r="Y699" s="270"/>
      <c r="Z699" s="270"/>
    </row>
    <row r="700" ht="15.75" customHeight="1">
      <c r="A700" s="270"/>
      <c r="B700" s="270"/>
      <c r="C700" s="270"/>
      <c r="D700" s="270"/>
      <c r="E700" s="270"/>
      <c r="F700" s="270"/>
      <c r="G700" s="270"/>
      <c r="H700" s="270"/>
      <c r="I700" s="270"/>
      <c r="J700" s="270"/>
      <c r="K700" s="270"/>
      <c r="L700" s="270"/>
      <c r="M700" s="270"/>
      <c r="N700" s="270"/>
      <c r="O700" s="270"/>
      <c r="P700" s="270"/>
      <c r="Q700" s="270"/>
      <c r="R700" s="270"/>
      <c r="S700" s="270"/>
      <c r="T700" s="270"/>
      <c r="U700" s="270"/>
      <c r="V700" s="270"/>
      <c r="W700" s="270"/>
      <c r="X700" s="270"/>
      <c r="Y700" s="270"/>
      <c r="Z700" s="270"/>
    </row>
    <row r="701" ht="15.75" customHeight="1">
      <c r="A701" s="270"/>
      <c r="B701" s="270"/>
      <c r="C701" s="270"/>
      <c r="D701" s="270"/>
      <c r="E701" s="270"/>
      <c r="F701" s="270"/>
      <c r="G701" s="270"/>
      <c r="H701" s="270"/>
      <c r="I701" s="270"/>
      <c r="J701" s="270"/>
      <c r="K701" s="270"/>
      <c r="L701" s="270"/>
      <c r="M701" s="270"/>
      <c r="N701" s="270"/>
      <c r="O701" s="270"/>
      <c r="P701" s="270"/>
      <c r="Q701" s="270"/>
      <c r="R701" s="270"/>
      <c r="S701" s="270"/>
      <c r="T701" s="270"/>
      <c r="U701" s="270"/>
      <c r="V701" s="270"/>
      <c r="W701" s="270"/>
      <c r="X701" s="270"/>
      <c r="Y701" s="270"/>
      <c r="Z701" s="270"/>
    </row>
    <row r="702" ht="15.75" customHeight="1">
      <c r="A702" s="270"/>
      <c r="B702" s="270"/>
      <c r="C702" s="270"/>
      <c r="D702" s="270"/>
      <c r="E702" s="270"/>
      <c r="F702" s="270"/>
      <c r="G702" s="270"/>
      <c r="H702" s="270"/>
      <c r="I702" s="270"/>
      <c r="J702" s="270"/>
      <c r="K702" s="270"/>
      <c r="L702" s="270"/>
      <c r="M702" s="270"/>
      <c r="N702" s="270"/>
      <c r="O702" s="270"/>
      <c r="P702" s="270"/>
      <c r="Q702" s="270"/>
      <c r="R702" s="270"/>
      <c r="S702" s="270"/>
      <c r="T702" s="270"/>
      <c r="U702" s="270"/>
      <c r="V702" s="270"/>
      <c r="W702" s="270"/>
      <c r="X702" s="270"/>
      <c r="Y702" s="270"/>
      <c r="Z702" s="270"/>
    </row>
    <row r="703" ht="15.75" customHeight="1">
      <c r="A703" s="270"/>
      <c r="B703" s="270"/>
      <c r="C703" s="270"/>
      <c r="D703" s="270"/>
      <c r="E703" s="270"/>
      <c r="F703" s="270"/>
      <c r="G703" s="270"/>
      <c r="H703" s="270"/>
      <c r="I703" s="270"/>
      <c r="J703" s="270"/>
      <c r="K703" s="270"/>
      <c r="L703" s="270"/>
      <c r="M703" s="270"/>
      <c r="N703" s="270"/>
      <c r="O703" s="270"/>
      <c r="P703" s="270"/>
      <c r="Q703" s="270"/>
      <c r="R703" s="270"/>
      <c r="S703" s="270"/>
      <c r="T703" s="270"/>
      <c r="U703" s="270"/>
      <c r="V703" s="270"/>
      <c r="W703" s="270"/>
      <c r="X703" s="270"/>
      <c r="Y703" s="270"/>
      <c r="Z703" s="270"/>
    </row>
    <row r="704" ht="15.75" customHeight="1">
      <c r="A704" s="270"/>
      <c r="B704" s="270"/>
      <c r="C704" s="270"/>
      <c r="D704" s="270"/>
      <c r="E704" s="270"/>
      <c r="F704" s="270"/>
      <c r="G704" s="270"/>
      <c r="H704" s="270"/>
      <c r="I704" s="270"/>
      <c r="J704" s="270"/>
      <c r="K704" s="270"/>
      <c r="L704" s="270"/>
      <c r="M704" s="270"/>
      <c r="N704" s="270"/>
      <c r="O704" s="270"/>
      <c r="P704" s="270"/>
      <c r="Q704" s="270"/>
      <c r="R704" s="270"/>
      <c r="S704" s="270"/>
      <c r="T704" s="270"/>
      <c r="U704" s="270"/>
      <c r="V704" s="270"/>
      <c r="W704" s="270"/>
      <c r="X704" s="270"/>
      <c r="Y704" s="270"/>
      <c r="Z704" s="270"/>
    </row>
    <row r="705" ht="15.75" customHeight="1">
      <c r="A705" s="270"/>
      <c r="B705" s="270"/>
      <c r="C705" s="270"/>
      <c r="D705" s="270"/>
      <c r="E705" s="270"/>
      <c r="F705" s="270"/>
      <c r="G705" s="270"/>
      <c r="H705" s="270"/>
      <c r="I705" s="270"/>
      <c r="J705" s="270"/>
      <c r="K705" s="270"/>
      <c r="L705" s="270"/>
      <c r="M705" s="270"/>
      <c r="N705" s="270"/>
      <c r="O705" s="270"/>
      <c r="P705" s="270"/>
      <c r="Q705" s="270"/>
      <c r="R705" s="270"/>
      <c r="S705" s="270"/>
      <c r="T705" s="270"/>
      <c r="U705" s="270"/>
      <c r="V705" s="270"/>
      <c r="W705" s="270"/>
      <c r="X705" s="270"/>
      <c r="Y705" s="270"/>
      <c r="Z705" s="270"/>
    </row>
    <row r="706" ht="15.75" customHeight="1">
      <c r="A706" s="270"/>
      <c r="B706" s="270"/>
      <c r="C706" s="270"/>
      <c r="D706" s="270"/>
      <c r="E706" s="270"/>
      <c r="F706" s="270"/>
      <c r="G706" s="270"/>
      <c r="H706" s="270"/>
      <c r="I706" s="270"/>
      <c r="J706" s="270"/>
      <c r="K706" s="270"/>
      <c r="L706" s="270"/>
      <c r="M706" s="270"/>
      <c r="N706" s="270"/>
      <c r="O706" s="270"/>
      <c r="P706" s="270"/>
      <c r="Q706" s="270"/>
      <c r="R706" s="270"/>
      <c r="S706" s="270"/>
      <c r="T706" s="270"/>
      <c r="U706" s="270"/>
      <c r="V706" s="270"/>
      <c r="W706" s="270"/>
      <c r="X706" s="270"/>
      <c r="Y706" s="270"/>
      <c r="Z706" s="270"/>
    </row>
    <row r="707" ht="15.75" customHeight="1">
      <c r="A707" s="270"/>
      <c r="B707" s="270"/>
      <c r="C707" s="270"/>
      <c r="D707" s="270"/>
      <c r="E707" s="270"/>
      <c r="F707" s="270"/>
      <c r="G707" s="270"/>
      <c r="H707" s="270"/>
      <c r="I707" s="270"/>
      <c r="J707" s="270"/>
      <c r="K707" s="270"/>
      <c r="L707" s="270"/>
      <c r="M707" s="270"/>
      <c r="N707" s="270"/>
      <c r="O707" s="270"/>
      <c r="P707" s="270"/>
      <c r="Q707" s="270"/>
      <c r="R707" s="270"/>
      <c r="S707" s="270"/>
      <c r="T707" s="270"/>
      <c r="U707" s="270"/>
      <c r="V707" s="270"/>
      <c r="W707" s="270"/>
      <c r="X707" s="270"/>
      <c r="Y707" s="270"/>
      <c r="Z707" s="270"/>
    </row>
    <row r="708" ht="15.75" customHeight="1">
      <c r="A708" s="270"/>
      <c r="B708" s="270"/>
      <c r="C708" s="270"/>
      <c r="D708" s="270"/>
      <c r="E708" s="270"/>
      <c r="F708" s="270"/>
      <c r="G708" s="270"/>
      <c r="H708" s="270"/>
      <c r="I708" s="270"/>
      <c r="J708" s="270"/>
      <c r="K708" s="270"/>
      <c r="L708" s="270"/>
      <c r="M708" s="270"/>
      <c r="N708" s="270"/>
      <c r="O708" s="270"/>
      <c r="P708" s="270"/>
      <c r="Q708" s="270"/>
      <c r="R708" s="270"/>
      <c r="S708" s="270"/>
      <c r="T708" s="270"/>
      <c r="U708" s="270"/>
      <c r="V708" s="270"/>
      <c r="W708" s="270"/>
      <c r="X708" s="270"/>
      <c r="Y708" s="270"/>
      <c r="Z708" s="270"/>
    </row>
    <row r="709" ht="15.75" customHeight="1">
      <c r="A709" s="270"/>
      <c r="B709" s="270"/>
      <c r="C709" s="270"/>
      <c r="D709" s="270"/>
      <c r="E709" s="270"/>
      <c r="F709" s="270"/>
      <c r="G709" s="270"/>
      <c r="H709" s="270"/>
      <c r="I709" s="270"/>
      <c r="J709" s="270"/>
      <c r="K709" s="270"/>
      <c r="L709" s="270"/>
      <c r="M709" s="270"/>
      <c r="N709" s="270"/>
      <c r="O709" s="270"/>
      <c r="P709" s="270"/>
      <c r="Q709" s="270"/>
      <c r="R709" s="270"/>
      <c r="S709" s="270"/>
      <c r="T709" s="270"/>
      <c r="U709" s="270"/>
      <c r="V709" s="270"/>
      <c r="W709" s="270"/>
      <c r="X709" s="270"/>
      <c r="Y709" s="270"/>
      <c r="Z709" s="270"/>
    </row>
    <row r="710" ht="15.75" customHeight="1">
      <c r="A710" s="270"/>
      <c r="B710" s="270"/>
      <c r="C710" s="270"/>
      <c r="D710" s="270"/>
      <c r="E710" s="270"/>
      <c r="F710" s="270"/>
      <c r="G710" s="270"/>
      <c r="H710" s="270"/>
      <c r="I710" s="270"/>
      <c r="J710" s="270"/>
      <c r="K710" s="270"/>
      <c r="L710" s="270"/>
      <c r="M710" s="270"/>
      <c r="N710" s="270"/>
      <c r="O710" s="270"/>
      <c r="P710" s="270"/>
      <c r="Q710" s="270"/>
      <c r="R710" s="270"/>
      <c r="S710" s="270"/>
      <c r="T710" s="270"/>
      <c r="U710" s="270"/>
      <c r="V710" s="270"/>
      <c r="W710" s="270"/>
      <c r="X710" s="270"/>
      <c r="Y710" s="270"/>
      <c r="Z710" s="270"/>
    </row>
    <row r="711" ht="15.75" customHeight="1">
      <c r="A711" s="270"/>
      <c r="B711" s="270"/>
      <c r="C711" s="270"/>
      <c r="D711" s="270"/>
      <c r="E711" s="270"/>
      <c r="F711" s="270"/>
      <c r="G711" s="270"/>
      <c r="H711" s="270"/>
      <c r="I711" s="270"/>
      <c r="J711" s="270"/>
      <c r="K711" s="270"/>
      <c r="L711" s="270"/>
      <c r="M711" s="270"/>
      <c r="N711" s="270"/>
      <c r="O711" s="270"/>
      <c r="P711" s="270"/>
      <c r="Q711" s="270"/>
      <c r="R711" s="270"/>
      <c r="S711" s="270"/>
      <c r="T711" s="270"/>
      <c r="U711" s="270"/>
      <c r="V711" s="270"/>
      <c r="W711" s="270"/>
      <c r="X711" s="270"/>
      <c r="Y711" s="270"/>
      <c r="Z711" s="270"/>
    </row>
    <row r="712" ht="15.75" customHeight="1">
      <c r="A712" s="270"/>
      <c r="B712" s="270"/>
      <c r="C712" s="270"/>
      <c r="D712" s="270"/>
      <c r="E712" s="270"/>
      <c r="F712" s="270"/>
      <c r="G712" s="270"/>
      <c r="H712" s="270"/>
      <c r="I712" s="270"/>
      <c r="J712" s="270"/>
      <c r="K712" s="270"/>
      <c r="L712" s="270"/>
      <c r="M712" s="270"/>
      <c r="N712" s="270"/>
      <c r="O712" s="270"/>
      <c r="P712" s="270"/>
      <c r="Q712" s="270"/>
      <c r="R712" s="270"/>
      <c r="S712" s="270"/>
      <c r="T712" s="270"/>
      <c r="U712" s="270"/>
      <c r="V712" s="270"/>
      <c r="W712" s="270"/>
      <c r="X712" s="270"/>
      <c r="Y712" s="270"/>
      <c r="Z712" s="270"/>
    </row>
    <row r="713" ht="15.75" customHeight="1">
      <c r="A713" s="270"/>
      <c r="B713" s="270"/>
      <c r="C713" s="270"/>
      <c r="D713" s="270"/>
      <c r="E713" s="270"/>
      <c r="F713" s="270"/>
      <c r="G713" s="270"/>
      <c r="H713" s="270"/>
      <c r="I713" s="270"/>
      <c r="J713" s="270"/>
      <c r="K713" s="270"/>
      <c r="L713" s="270"/>
      <c r="M713" s="270"/>
      <c r="N713" s="270"/>
      <c r="O713" s="270"/>
      <c r="P713" s="270"/>
      <c r="Q713" s="270"/>
      <c r="R713" s="270"/>
      <c r="S713" s="270"/>
      <c r="T713" s="270"/>
      <c r="U713" s="270"/>
      <c r="V713" s="270"/>
      <c r="W713" s="270"/>
      <c r="X713" s="270"/>
      <c r="Y713" s="270"/>
      <c r="Z713" s="270"/>
    </row>
    <row r="714" ht="15.75" customHeight="1">
      <c r="A714" s="270"/>
      <c r="B714" s="270"/>
      <c r="C714" s="270"/>
      <c r="D714" s="270"/>
      <c r="E714" s="270"/>
      <c r="F714" s="270"/>
      <c r="G714" s="270"/>
      <c r="H714" s="270"/>
      <c r="I714" s="270"/>
      <c r="J714" s="270"/>
      <c r="K714" s="270"/>
      <c r="L714" s="270"/>
      <c r="M714" s="270"/>
      <c r="N714" s="270"/>
      <c r="O714" s="270"/>
      <c r="P714" s="270"/>
      <c r="Q714" s="270"/>
      <c r="R714" s="270"/>
      <c r="S714" s="270"/>
      <c r="T714" s="270"/>
      <c r="U714" s="270"/>
      <c r="V714" s="270"/>
      <c r="W714" s="270"/>
      <c r="X714" s="270"/>
      <c r="Y714" s="270"/>
      <c r="Z714" s="270"/>
    </row>
    <row r="715" ht="15.75" customHeight="1">
      <c r="A715" s="270"/>
      <c r="B715" s="270"/>
      <c r="C715" s="270"/>
      <c r="D715" s="270"/>
      <c r="E715" s="270"/>
      <c r="F715" s="270"/>
      <c r="G715" s="270"/>
      <c r="H715" s="270"/>
      <c r="I715" s="270"/>
      <c r="J715" s="270"/>
      <c r="K715" s="270"/>
      <c r="L715" s="270"/>
      <c r="M715" s="270"/>
      <c r="N715" s="270"/>
      <c r="O715" s="270"/>
      <c r="P715" s="270"/>
      <c r="Q715" s="270"/>
      <c r="R715" s="270"/>
      <c r="S715" s="270"/>
      <c r="T715" s="270"/>
      <c r="U715" s="270"/>
      <c r="V715" s="270"/>
      <c r="W715" s="270"/>
      <c r="X715" s="270"/>
      <c r="Y715" s="270"/>
      <c r="Z715" s="270"/>
    </row>
    <row r="716" ht="15.75" customHeight="1">
      <c r="A716" s="270"/>
      <c r="B716" s="270"/>
      <c r="C716" s="270"/>
      <c r="D716" s="270"/>
      <c r="E716" s="270"/>
      <c r="F716" s="270"/>
      <c r="G716" s="270"/>
      <c r="H716" s="270"/>
      <c r="I716" s="270"/>
      <c r="J716" s="270"/>
      <c r="K716" s="270"/>
      <c r="L716" s="270"/>
      <c r="M716" s="270"/>
      <c r="N716" s="270"/>
      <c r="O716" s="270"/>
      <c r="P716" s="270"/>
      <c r="Q716" s="270"/>
      <c r="R716" s="270"/>
      <c r="S716" s="270"/>
      <c r="T716" s="270"/>
      <c r="U716" s="270"/>
      <c r="V716" s="270"/>
      <c r="W716" s="270"/>
      <c r="X716" s="270"/>
      <c r="Y716" s="270"/>
      <c r="Z716" s="270"/>
    </row>
    <row r="717" ht="15.75" customHeight="1">
      <c r="A717" s="270"/>
      <c r="B717" s="270"/>
      <c r="C717" s="270"/>
      <c r="D717" s="270"/>
      <c r="E717" s="270"/>
      <c r="F717" s="270"/>
      <c r="G717" s="270"/>
      <c r="H717" s="270"/>
      <c r="I717" s="270"/>
      <c r="J717" s="270"/>
      <c r="K717" s="270"/>
      <c r="L717" s="270"/>
      <c r="M717" s="270"/>
      <c r="N717" s="270"/>
      <c r="O717" s="270"/>
      <c r="P717" s="270"/>
      <c r="Q717" s="270"/>
      <c r="R717" s="270"/>
      <c r="S717" s="270"/>
      <c r="T717" s="270"/>
      <c r="U717" s="270"/>
      <c r="V717" s="270"/>
      <c r="W717" s="270"/>
      <c r="X717" s="270"/>
      <c r="Y717" s="270"/>
      <c r="Z717" s="270"/>
    </row>
    <row r="718" ht="15.75" customHeight="1">
      <c r="A718" s="270"/>
      <c r="B718" s="270"/>
      <c r="C718" s="270"/>
      <c r="D718" s="270"/>
      <c r="E718" s="270"/>
      <c r="F718" s="270"/>
      <c r="G718" s="270"/>
      <c r="H718" s="270"/>
      <c r="I718" s="270"/>
      <c r="J718" s="270"/>
      <c r="K718" s="270"/>
      <c r="L718" s="270"/>
      <c r="M718" s="270"/>
      <c r="N718" s="270"/>
      <c r="O718" s="270"/>
      <c r="P718" s="270"/>
      <c r="Q718" s="270"/>
      <c r="R718" s="270"/>
      <c r="S718" s="270"/>
      <c r="T718" s="270"/>
      <c r="U718" s="270"/>
      <c r="V718" s="270"/>
      <c r="W718" s="270"/>
      <c r="X718" s="270"/>
      <c r="Y718" s="270"/>
      <c r="Z718" s="270"/>
    </row>
    <row r="719" ht="15.75" customHeight="1">
      <c r="A719" s="270"/>
      <c r="B719" s="270"/>
      <c r="C719" s="270"/>
      <c r="D719" s="270"/>
      <c r="E719" s="270"/>
      <c r="F719" s="270"/>
      <c r="G719" s="270"/>
      <c r="H719" s="270"/>
      <c r="I719" s="270"/>
      <c r="J719" s="270"/>
      <c r="K719" s="270"/>
      <c r="L719" s="270"/>
      <c r="M719" s="270"/>
      <c r="N719" s="270"/>
      <c r="O719" s="270"/>
      <c r="P719" s="270"/>
      <c r="Q719" s="270"/>
      <c r="R719" s="270"/>
      <c r="S719" s="270"/>
      <c r="T719" s="270"/>
      <c r="U719" s="270"/>
      <c r="V719" s="270"/>
      <c r="W719" s="270"/>
      <c r="X719" s="270"/>
      <c r="Y719" s="270"/>
      <c r="Z719" s="270"/>
    </row>
    <row r="720" ht="15.75" customHeight="1">
      <c r="A720" s="270"/>
      <c r="B720" s="270"/>
      <c r="C720" s="270"/>
      <c r="D720" s="270"/>
      <c r="E720" s="270"/>
      <c r="F720" s="270"/>
      <c r="G720" s="270"/>
      <c r="H720" s="270"/>
      <c r="I720" s="270"/>
      <c r="J720" s="270"/>
      <c r="K720" s="270"/>
      <c r="L720" s="270"/>
      <c r="M720" s="270"/>
      <c r="N720" s="270"/>
      <c r="O720" s="270"/>
      <c r="P720" s="270"/>
      <c r="Q720" s="270"/>
      <c r="R720" s="270"/>
      <c r="S720" s="270"/>
      <c r="T720" s="270"/>
      <c r="U720" s="270"/>
      <c r="V720" s="270"/>
      <c r="W720" s="270"/>
      <c r="X720" s="270"/>
      <c r="Y720" s="270"/>
      <c r="Z720" s="270"/>
    </row>
    <row r="721" ht="15.75" customHeight="1">
      <c r="A721" s="270"/>
      <c r="B721" s="270"/>
      <c r="C721" s="270"/>
      <c r="D721" s="270"/>
      <c r="E721" s="270"/>
      <c r="F721" s="270"/>
      <c r="G721" s="270"/>
      <c r="H721" s="270"/>
      <c r="I721" s="270"/>
      <c r="J721" s="270"/>
      <c r="K721" s="270"/>
      <c r="L721" s="270"/>
      <c r="M721" s="270"/>
      <c r="N721" s="270"/>
      <c r="O721" s="270"/>
      <c r="P721" s="270"/>
      <c r="Q721" s="270"/>
      <c r="R721" s="270"/>
      <c r="S721" s="270"/>
      <c r="T721" s="270"/>
      <c r="U721" s="270"/>
      <c r="V721" s="270"/>
      <c r="W721" s="270"/>
      <c r="X721" s="270"/>
      <c r="Y721" s="270"/>
      <c r="Z721" s="270"/>
    </row>
    <row r="722" ht="15.75" customHeight="1">
      <c r="A722" s="270"/>
      <c r="B722" s="270"/>
      <c r="C722" s="270"/>
      <c r="D722" s="270"/>
      <c r="E722" s="270"/>
      <c r="F722" s="270"/>
      <c r="G722" s="270"/>
      <c r="H722" s="270"/>
      <c r="I722" s="270"/>
      <c r="J722" s="270"/>
      <c r="K722" s="270"/>
      <c r="L722" s="270"/>
      <c r="M722" s="270"/>
      <c r="N722" s="270"/>
      <c r="O722" s="270"/>
      <c r="P722" s="270"/>
      <c r="Q722" s="270"/>
      <c r="R722" s="270"/>
      <c r="S722" s="270"/>
      <c r="T722" s="270"/>
      <c r="U722" s="270"/>
      <c r="V722" s="270"/>
      <c r="W722" s="270"/>
      <c r="X722" s="270"/>
      <c r="Y722" s="270"/>
      <c r="Z722" s="270"/>
    </row>
    <row r="723" ht="15.75" customHeight="1">
      <c r="A723" s="270"/>
      <c r="B723" s="270"/>
      <c r="C723" s="270"/>
      <c r="D723" s="270"/>
      <c r="E723" s="270"/>
      <c r="F723" s="270"/>
      <c r="G723" s="270"/>
      <c r="H723" s="270"/>
      <c r="I723" s="270"/>
      <c r="J723" s="270"/>
      <c r="K723" s="270"/>
      <c r="L723" s="270"/>
      <c r="M723" s="270"/>
      <c r="N723" s="270"/>
      <c r="O723" s="270"/>
      <c r="P723" s="270"/>
      <c r="Q723" s="270"/>
      <c r="R723" s="270"/>
      <c r="S723" s="270"/>
      <c r="T723" s="270"/>
      <c r="U723" s="270"/>
      <c r="V723" s="270"/>
      <c r="W723" s="270"/>
      <c r="X723" s="270"/>
      <c r="Y723" s="270"/>
      <c r="Z723" s="270"/>
    </row>
    <row r="724" ht="15.75" customHeight="1">
      <c r="A724" s="270"/>
      <c r="B724" s="270"/>
      <c r="C724" s="270"/>
      <c r="D724" s="270"/>
      <c r="E724" s="270"/>
      <c r="F724" s="270"/>
      <c r="G724" s="270"/>
      <c r="H724" s="270"/>
      <c r="I724" s="270"/>
      <c r="J724" s="270"/>
      <c r="K724" s="270"/>
      <c r="L724" s="270"/>
      <c r="M724" s="270"/>
      <c r="N724" s="270"/>
      <c r="O724" s="270"/>
      <c r="P724" s="270"/>
      <c r="Q724" s="270"/>
      <c r="R724" s="270"/>
      <c r="S724" s="270"/>
      <c r="T724" s="270"/>
      <c r="U724" s="270"/>
      <c r="V724" s="270"/>
      <c r="W724" s="270"/>
      <c r="X724" s="270"/>
      <c r="Y724" s="270"/>
      <c r="Z724" s="270"/>
    </row>
    <row r="725" ht="15.75" customHeight="1">
      <c r="A725" s="270"/>
      <c r="B725" s="270"/>
      <c r="C725" s="270"/>
      <c r="D725" s="270"/>
      <c r="E725" s="270"/>
      <c r="F725" s="270"/>
      <c r="G725" s="270"/>
      <c r="H725" s="270"/>
      <c r="I725" s="270"/>
      <c r="J725" s="270"/>
      <c r="K725" s="270"/>
      <c r="L725" s="270"/>
      <c r="M725" s="270"/>
      <c r="N725" s="270"/>
      <c r="O725" s="270"/>
      <c r="P725" s="270"/>
      <c r="Q725" s="270"/>
      <c r="R725" s="270"/>
      <c r="S725" s="270"/>
      <c r="T725" s="270"/>
      <c r="U725" s="270"/>
      <c r="V725" s="270"/>
      <c r="W725" s="270"/>
      <c r="X725" s="270"/>
      <c r="Y725" s="270"/>
      <c r="Z725" s="270"/>
    </row>
    <row r="726" ht="15.75" customHeight="1">
      <c r="A726" s="270"/>
      <c r="B726" s="270"/>
      <c r="C726" s="270"/>
      <c r="D726" s="270"/>
      <c r="E726" s="270"/>
      <c r="F726" s="270"/>
      <c r="G726" s="270"/>
      <c r="H726" s="270"/>
      <c r="I726" s="270"/>
      <c r="J726" s="270"/>
      <c r="K726" s="270"/>
      <c r="L726" s="270"/>
      <c r="M726" s="270"/>
      <c r="N726" s="270"/>
      <c r="O726" s="270"/>
      <c r="P726" s="270"/>
      <c r="Q726" s="270"/>
      <c r="R726" s="270"/>
      <c r="S726" s="270"/>
      <c r="T726" s="270"/>
      <c r="U726" s="270"/>
      <c r="V726" s="270"/>
      <c r="W726" s="270"/>
      <c r="X726" s="270"/>
      <c r="Y726" s="270"/>
      <c r="Z726" s="270"/>
    </row>
    <row r="727" ht="15.75" customHeight="1">
      <c r="A727" s="270"/>
      <c r="B727" s="270"/>
      <c r="C727" s="270"/>
      <c r="D727" s="270"/>
      <c r="E727" s="270"/>
      <c r="F727" s="270"/>
      <c r="G727" s="270"/>
      <c r="H727" s="270"/>
      <c r="I727" s="270"/>
      <c r="J727" s="270"/>
      <c r="K727" s="270"/>
      <c r="L727" s="270"/>
      <c r="M727" s="270"/>
      <c r="N727" s="270"/>
      <c r="O727" s="270"/>
      <c r="P727" s="270"/>
      <c r="Q727" s="270"/>
      <c r="R727" s="270"/>
      <c r="S727" s="270"/>
      <c r="T727" s="270"/>
      <c r="U727" s="270"/>
      <c r="V727" s="270"/>
      <c r="W727" s="270"/>
      <c r="X727" s="270"/>
      <c r="Y727" s="270"/>
      <c r="Z727" s="270"/>
    </row>
    <row r="728" ht="15.75" customHeight="1">
      <c r="A728" s="270"/>
      <c r="B728" s="270"/>
      <c r="C728" s="270"/>
      <c r="D728" s="270"/>
      <c r="E728" s="270"/>
      <c r="F728" s="270"/>
      <c r="G728" s="270"/>
      <c r="H728" s="270"/>
      <c r="I728" s="270"/>
      <c r="J728" s="270"/>
      <c r="K728" s="270"/>
      <c r="L728" s="270"/>
      <c r="M728" s="270"/>
      <c r="N728" s="270"/>
      <c r="O728" s="270"/>
      <c r="P728" s="270"/>
      <c r="Q728" s="270"/>
      <c r="R728" s="270"/>
      <c r="S728" s="270"/>
      <c r="T728" s="270"/>
      <c r="U728" s="270"/>
      <c r="V728" s="270"/>
      <c r="W728" s="270"/>
      <c r="X728" s="270"/>
      <c r="Y728" s="270"/>
      <c r="Z728" s="270"/>
    </row>
    <row r="729" ht="15.75" customHeight="1">
      <c r="A729" s="270"/>
      <c r="B729" s="270"/>
      <c r="C729" s="270"/>
      <c r="D729" s="270"/>
      <c r="E729" s="270"/>
      <c r="F729" s="270"/>
      <c r="G729" s="270"/>
      <c r="H729" s="270"/>
      <c r="I729" s="270"/>
      <c r="J729" s="270"/>
      <c r="K729" s="270"/>
      <c r="L729" s="270"/>
      <c r="M729" s="270"/>
      <c r="N729" s="270"/>
      <c r="O729" s="270"/>
      <c r="P729" s="270"/>
      <c r="Q729" s="270"/>
      <c r="R729" s="270"/>
      <c r="S729" s="270"/>
      <c r="T729" s="270"/>
      <c r="U729" s="270"/>
      <c r="V729" s="270"/>
      <c r="W729" s="270"/>
      <c r="X729" s="270"/>
      <c r="Y729" s="270"/>
      <c r="Z729" s="270"/>
    </row>
    <row r="730" ht="15.75" customHeight="1">
      <c r="A730" s="270"/>
      <c r="B730" s="270"/>
      <c r="C730" s="270"/>
      <c r="D730" s="270"/>
      <c r="E730" s="270"/>
      <c r="F730" s="270"/>
      <c r="G730" s="270"/>
      <c r="H730" s="270"/>
      <c r="I730" s="270"/>
      <c r="J730" s="270"/>
      <c r="K730" s="270"/>
      <c r="L730" s="270"/>
      <c r="M730" s="270"/>
      <c r="N730" s="270"/>
      <c r="O730" s="270"/>
      <c r="P730" s="270"/>
      <c r="Q730" s="270"/>
      <c r="R730" s="270"/>
      <c r="S730" s="270"/>
      <c r="T730" s="270"/>
      <c r="U730" s="270"/>
      <c r="V730" s="270"/>
      <c r="W730" s="270"/>
      <c r="X730" s="270"/>
      <c r="Y730" s="270"/>
      <c r="Z730" s="270"/>
    </row>
    <row r="731" ht="15.75" customHeight="1">
      <c r="A731" s="270"/>
      <c r="B731" s="270"/>
      <c r="C731" s="270"/>
      <c r="D731" s="270"/>
      <c r="E731" s="270"/>
      <c r="F731" s="270"/>
      <c r="G731" s="270"/>
      <c r="H731" s="270"/>
      <c r="I731" s="270"/>
      <c r="J731" s="270"/>
      <c r="K731" s="270"/>
      <c r="L731" s="270"/>
      <c r="M731" s="270"/>
      <c r="N731" s="270"/>
      <c r="O731" s="270"/>
      <c r="P731" s="270"/>
      <c r="Q731" s="270"/>
      <c r="R731" s="270"/>
      <c r="S731" s="270"/>
      <c r="T731" s="270"/>
      <c r="U731" s="270"/>
      <c r="V731" s="270"/>
      <c r="W731" s="270"/>
      <c r="X731" s="270"/>
      <c r="Y731" s="270"/>
      <c r="Z731" s="270"/>
    </row>
    <row r="732" ht="15.75" customHeight="1">
      <c r="A732" s="270"/>
      <c r="B732" s="270"/>
      <c r="C732" s="270"/>
      <c r="D732" s="270"/>
      <c r="E732" s="270"/>
      <c r="F732" s="270"/>
      <c r="G732" s="270"/>
      <c r="H732" s="270"/>
      <c r="I732" s="270"/>
      <c r="J732" s="270"/>
      <c r="K732" s="270"/>
      <c r="L732" s="270"/>
      <c r="M732" s="270"/>
      <c r="N732" s="270"/>
      <c r="O732" s="270"/>
      <c r="P732" s="270"/>
      <c r="Q732" s="270"/>
      <c r="R732" s="270"/>
      <c r="S732" s="270"/>
      <c r="T732" s="270"/>
      <c r="U732" s="270"/>
      <c r="V732" s="270"/>
      <c r="W732" s="270"/>
      <c r="X732" s="270"/>
      <c r="Y732" s="270"/>
      <c r="Z732" s="270"/>
    </row>
    <row r="733" ht="15.75" customHeight="1">
      <c r="A733" s="270"/>
      <c r="B733" s="270"/>
      <c r="C733" s="270"/>
      <c r="D733" s="270"/>
      <c r="E733" s="270"/>
      <c r="F733" s="270"/>
      <c r="G733" s="270"/>
      <c r="H733" s="270"/>
      <c r="I733" s="270"/>
      <c r="J733" s="270"/>
      <c r="K733" s="270"/>
      <c r="L733" s="270"/>
      <c r="M733" s="270"/>
      <c r="N733" s="270"/>
      <c r="O733" s="270"/>
      <c r="P733" s="270"/>
      <c r="Q733" s="270"/>
      <c r="R733" s="270"/>
      <c r="S733" s="270"/>
      <c r="T733" s="270"/>
      <c r="U733" s="270"/>
      <c r="V733" s="270"/>
      <c r="W733" s="270"/>
      <c r="X733" s="270"/>
      <c r="Y733" s="270"/>
      <c r="Z733" s="270"/>
    </row>
    <row r="734" ht="15.75" customHeight="1">
      <c r="A734" s="270"/>
      <c r="B734" s="270"/>
      <c r="C734" s="270"/>
      <c r="D734" s="270"/>
      <c r="E734" s="270"/>
      <c r="F734" s="270"/>
      <c r="G734" s="270"/>
      <c r="H734" s="270"/>
      <c r="I734" s="270"/>
      <c r="J734" s="270"/>
      <c r="K734" s="270"/>
      <c r="L734" s="270"/>
      <c r="M734" s="270"/>
      <c r="N734" s="270"/>
      <c r="O734" s="270"/>
      <c r="P734" s="270"/>
      <c r="Q734" s="270"/>
      <c r="R734" s="270"/>
      <c r="S734" s="270"/>
      <c r="T734" s="270"/>
      <c r="U734" s="270"/>
      <c r="V734" s="270"/>
      <c r="W734" s="270"/>
      <c r="X734" s="270"/>
      <c r="Y734" s="270"/>
      <c r="Z734" s="270"/>
    </row>
    <row r="735" ht="15.75" customHeight="1">
      <c r="A735" s="270"/>
      <c r="B735" s="270"/>
      <c r="C735" s="270"/>
      <c r="D735" s="270"/>
      <c r="E735" s="270"/>
      <c r="F735" s="270"/>
      <c r="G735" s="270"/>
      <c r="H735" s="270"/>
      <c r="I735" s="270"/>
      <c r="J735" s="270"/>
      <c r="K735" s="270"/>
      <c r="L735" s="270"/>
      <c r="M735" s="270"/>
      <c r="N735" s="270"/>
      <c r="O735" s="270"/>
      <c r="P735" s="270"/>
      <c r="Q735" s="270"/>
      <c r="R735" s="270"/>
      <c r="S735" s="270"/>
      <c r="T735" s="270"/>
      <c r="U735" s="270"/>
      <c r="V735" s="270"/>
      <c r="W735" s="270"/>
      <c r="X735" s="270"/>
      <c r="Y735" s="270"/>
      <c r="Z735" s="270"/>
    </row>
    <row r="736" ht="15.75" customHeight="1">
      <c r="A736" s="270"/>
      <c r="B736" s="270"/>
      <c r="C736" s="270"/>
      <c r="D736" s="270"/>
      <c r="E736" s="270"/>
      <c r="F736" s="270"/>
      <c r="G736" s="270"/>
      <c r="H736" s="270"/>
      <c r="I736" s="270"/>
      <c r="J736" s="270"/>
      <c r="K736" s="270"/>
      <c r="L736" s="270"/>
      <c r="M736" s="270"/>
      <c r="N736" s="270"/>
      <c r="O736" s="270"/>
      <c r="P736" s="270"/>
      <c r="Q736" s="270"/>
      <c r="R736" s="270"/>
      <c r="S736" s="270"/>
      <c r="T736" s="270"/>
      <c r="U736" s="270"/>
      <c r="V736" s="270"/>
      <c r="W736" s="270"/>
      <c r="X736" s="270"/>
      <c r="Y736" s="270"/>
      <c r="Z736" s="270"/>
    </row>
    <row r="737" ht="15.75" customHeight="1">
      <c r="A737" s="270"/>
      <c r="B737" s="270"/>
      <c r="C737" s="270"/>
      <c r="D737" s="270"/>
      <c r="E737" s="270"/>
      <c r="F737" s="270"/>
      <c r="G737" s="270"/>
      <c r="H737" s="270"/>
      <c r="I737" s="270"/>
      <c r="J737" s="270"/>
      <c r="K737" s="270"/>
      <c r="L737" s="270"/>
      <c r="M737" s="270"/>
      <c r="N737" s="270"/>
      <c r="O737" s="270"/>
      <c r="P737" s="270"/>
      <c r="Q737" s="270"/>
      <c r="R737" s="270"/>
      <c r="S737" s="270"/>
      <c r="T737" s="270"/>
      <c r="U737" s="270"/>
      <c r="V737" s="270"/>
      <c r="W737" s="270"/>
      <c r="X737" s="270"/>
      <c r="Y737" s="270"/>
      <c r="Z737" s="270"/>
    </row>
    <row r="738" ht="15.75" customHeight="1">
      <c r="A738" s="270"/>
      <c r="B738" s="270"/>
      <c r="C738" s="270"/>
      <c r="D738" s="270"/>
      <c r="E738" s="270"/>
      <c r="F738" s="270"/>
      <c r="G738" s="270"/>
      <c r="H738" s="270"/>
      <c r="I738" s="270"/>
      <c r="J738" s="270"/>
      <c r="K738" s="270"/>
      <c r="L738" s="270"/>
      <c r="M738" s="270"/>
      <c r="N738" s="270"/>
      <c r="O738" s="270"/>
      <c r="P738" s="270"/>
      <c r="Q738" s="270"/>
      <c r="R738" s="270"/>
      <c r="S738" s="270"/>
      <c r="T738" s="270"/>
      <c r="U738" s="270"/>
      <c r="V738" s="270"/>
      <c r="W738" s="270"/>
      <c r="X738" s="270"/>
      <c r="Y738" s="270"/>
      <c r="Z738" s="270"/>
    </row>
    <row r="739" ht="15.75" customHeight="1">
      <c r="A739" s="270"/>
      <c r="B739" s="270"/>
      <c r="C739" s="270"/>
      <c r="D739" s="270"/>
      <c r="E739" s="270"/>
      <c r="F739" s="270"/>
      <c r="G739" s="270"/>
      <c r="H739" s="270"/>
      <c r="I739" s="270"/>
      <c r="J739" s="270"/>
      <c r="K739" s="270"/>
      <c r="L739" s="270"/>
      <c r="M739" s="270"/>
      <c r="N739" s="270"/>
      <c r="O739" s="270"/>
      <c r="P739" s="270"/>
      <c r="Q739" s="270"/>
      <c r="R739" s="270"/>
      <c r="S739" s="270"/>
      <c r="T739" s="270"/>
      <c r="U739" s="270"/>
      <c r="V739" s="270"/>
      <c r="W739" s="270"/>
      <c r="X739" s="270"/>
      <c r="Y739" s="270"/>
      <c r="Z739" s="270"/>
    </row>
    <row r="740" ht="15.75" customHeight="1">
      <c r="A740" s="270"/>
      <c r="B740" s="270"/>
      <c r="C740" s="270"/>
      <c r="D740" s="270"/>
      <c r="E740" s="270"/>
      <c r="F740" s="270"/>
      <c r="G740" s="270"/>
      <c r="H740" s="270"/>
      <c r="I740" s="270"/>
      <c r="J740" s="270"/>
      <c r="K740" s="270"/>
      <c r="L740" s="270"/>
      <c r="M740" s="270"/>
      <c r="N740" s="270"/>
      <c r="O740" s="270"/>
      <c r="P740" s="270"/>
      <c r="Q740" s="270"/>
      <c r="R740" s="270"/>
      <c r="S740" s="270"/>
      <c r="T740" s="270"/>
      <c r="U740" s="270"/>
      <c r="V740" s="270"/>
      <c r="W740" s="270"/>
      <c r="X740" s="270"/>
      <c r="Y740" s="270"/>
      <c r="Z740" s="270"/>
    </row>
    <row r="741" ht="15.75" customHeight="1">
      <c r="A741" s="270"/>
      <c r="B741" s="270"/>
      <c r="C741" s="270"/>
      <c r="D741" s="270"/>
      <c r="E741" s="270"/>
      <c r="F741" s="270"/>
      <c r="G741" s="270"/>
      <c r="H741" s="270"/>
      <c r="I741" s="270"/>
      <c r="J741" s="270"/>
      <c r="K741" s="270"/>
      <c r="L741" s="270"/>
      <c r="M741" s="270"/>
      <c r="N741" s="270"/>
      <c r="O741" s="270"/>
      <c r="P741" s="270"/>
      <c r="Q741" s="270"/>
      <c r="R741" s="270"/>
      <c r="S741" s="270"/>
      <c r="T741" s="270"/>
      <c r="U741" s="270"/>
      <c r="V741" s="270"/>
      <c r="W741" s="270"/>
      <c r="X741" s="270"/>
      <c r="Y741" s="270"/>
      <c r="Z741" s="270"/>
    </row>
    <row r="742" ht="15.75" customHeight="1">
      <c r="A742" s="270"/>
      <c r="B742" s="270"/>
      <c r="C742" s="270"/>
      <c r="D742" s="270"/>
      <c r="E742" s="270"/>
      <c r="F742" s="270"/>
      <c r="G742" s="270"/>
      <c r="H742" s="270"/>
      <c r="I742" s="270"/>
      <c r="J742" s="270"/>
      <c r="K742" s="270"/>
      <c r="L742" s="270"/>
      <c r="M742" s="270"/>
      <c r="N742" s="270"/>
      <c r="O742" s="270"/>
      <c r="P742" s="270"/>
      <c r="Q742" s="270"/>
      <c r="R742" s="270"/>
      <c r="S742" s="270"/>
      <c r="T742" s="270"/>
      <c r="U742" s="270"/>
      <c r="V742" s="270"/>
      <c r="W742" s="270"/>
      <c r="X742" s="270"/>
      <c r="Y742" s="270"/>
      <c r="Z742" s="270"/>
    </row>
    <row r="743" ht="15.75" customHeight="1">
      <c r="A743" s="270"/>
      <c r="B743" s="270"/>
      <c r="C743" s="270"/>
      <c r="D743" s="270"/>
      <c r="E743" s="270"/>
      <c r="F743" s="270"/>
      <c r="G743" s="270"/>
      <c r="H743" s="270"/>
      <c r="I743" s="270"/>
      <c r="J743" s="270"/>
      <c r="K743" s="270"/>
      <c r="L743" s="270"/>
      <c r="M743" s="270"/>
      <c r="N743" s="270"/>
      <c r="O743" s="270"/>
      <c r="P743" s="270"/>
      <c r="Q743" s="270"/>
      <c r="R743" s="270"/>
      <c r="S743" s="270"/>
      <c r="T743" s="270"/>
      <c r="U743" s="270"/>
      <c r="V743" s="270"/>
      <c r="W743" s="270"/>
      <c r="X743" s="270"/>
      <c r="Y743" s="270"/>
      <c r="Z743" s="270"/>
    </row>
    <row r="744" ht="15.75" customHeight="1">
      <c r="A744" s="270"/>
      <c r="B744" s="270"/>
      <c r="C744" s="270"/>
      <c r="D744" s="270"/>
      <c r="E744" s="270"/>
      <c r="F744" s="270"/>
      <c r="G744" s="270"/>
      <c r="H744" s="270"/>
      <c r="I744" s="270"/>
      <c r="J744" s="270"/>
      <c r="K744" s="270"/>
      <c r="L744" s="270"/>
      <c r="M744" s="270"/>
      <c r="N744" s="270"/>
      <c r="O744" s="270"/>
      <c r="P744" s="270"/>
      <c r="Q744" s="270"/>
      <c r="R744" s="270"/>
      <c r="S744" s="270"/>
      <c r="T744" s="270"/>
      <c r="U744" s="270"/>
      <c r="V744" s="270"/>
      <c r="W744" s="270"/>
      <c r="X744" s="270"/>
      <c r="Y744" s="270"/>
      <c r="Z744" s="270"/>
    </row>
    <row r="745" ht="15.75" customHeight="1">
      <c r="A745" s="270"/>
      <c r="B745" s="270"/>
      <c r="C745" s="270"/>
      <c r="D745" s="270"/>
      <c r="E745" s="270"/>
      <c r="F745" s="270"/>
      <c r="G745" s="270"/>
      <c r="H745" s="270"/>
      <c r="I745" s="270"/>
      <c r="J745" s="270"/>
      <c r="K745" s="270"/>
      <c r="L745" s="270"/>
      <c r="M745" s="270"/>
      <c r="N745" s="270"/>
      <c r="O745" s="270"/>
      <c r="P745" s="270"/>
      <c r="Q745" s="270"/>
      <c r="R745" s="270"/>
      <c r="S745" s="270"/>
      <c r="T745" s="270"/>
      <c r="U745" s="270"/>
      <c r="V745" s="270"/>
      <c r="W745" s="270"/>
      <c r="X745" s="270"/>
      <c r="Y745" s="270"/>
      <c r="Z745" s="270"/>
    </row>
    <row r="746" ht="15.75" customHeight="1">
      <c r="A746" s="270"/>
      <c r="B746" s="270"/>
      <c r="C746" s="270"/>
      <c r="D746" s="270"/>
      <c r="E746" s="270"/>
      <c r="F746" s="270"/>
      <c r="G746" s="270"/>
      <c r="H746" s="270"/>
      <c r="I746" s="270"/>
      <c r="J746" s="270"/>
      <c r="K746" s="270"/>
      <c r="L746" s="270"/>
      <c r="M746" s="270"/>
      <c r="N746" s="270"/>
      <c r="O746" s="270"/>
      <c r="P746" s="270"/>
      <c r="Q746" s="270"/>
      <c r="R746" s="270"/>
      <c r="S746" s="270"/>
      <c r="T746" s="270"/>
      <c r="U746" s="270"/>
      <c r="V746" s="270"/>
      <c r="W746" s="270"/>
      <c r="X746" s="270"/>
      <c r="Y746" s="270"/>
      <c r="Z746" s="270"/>
    </row>
    <row r="747" ht="15.75" customHeight="1">
      <c r="A747" s="270"/>
      <c r="B747" s="270"/>
      <c r="C747" s="270"/>
      <c r="D747" s="270"/>
      <c r="E747" s="270"/>
      <c r="F747" s="270"/>
      <c r="G747" s="270"/>
      <c r="H747" s="270"/>
      <c r="I747" s="270"/>
      <c r="J747" s="270"/>
      <c r="K747" s="270"/>
      <c r="L747" s="270"/>
      <c r="M747" s="270"/>
      <c r="N747" s="270"/>
      <c r="O747" s="270"/>
      <c r="P747" s="270"/>
      <c r="Q747" s="270"/>
      <c r="R747" s="270"/>
      <c r="S747" s="270"/>
      <c r="T747" s="270"/>
      <c r="U747" s="270"/>
      <c r="V747" s="270"/>
      <c r="W747" s="270"/>
      <c r="X747" s="270"/>
      <c r="Y747" s="270"/>
      <c r="Z747" s="270"/>
    </row>
    <row r="748" ht="15.75" customHeight="1">
      <c r="A748" s="270"/>
      <c r="B748" s="270"/>
      <c r="C748" s="270"/>
      <c r="D748" s="270"/>
      <c r="E748" s="270"/>
      <c r="F748" s="270"/>
      <c r="G748" s="270"/>
      <c r="H748" s="270"/>
      <c r="I748" s="270"/>
      <c r="J748" s="270"/>
      <c r="K748" s="270"/>
      <c r="L748" s="270"/>
      <c r="M748" s="270"/>
      <c r="N748" s="270"/>
      <c r="O748" s="270"/>
      <c r="P748" s="270"/>
      <c r="Q748" s="270"/>
      <c r="R748" s="270"/>
      <c r="S748" s="270"/>
      <c r="T748" s="270"/>
      <c r="U748" s="270"/>
      <c r="V748" s="270"/>
      <c r="W748" s="270"/>
      <c r="X748" s="270"/>
      <c r="Y748" s="270"/>
      <c r="Z748" s="270"/>
    </row>
    <row r="749" ht="15.75" customHeight="1">
      <c r="A749" s="270"/>
      <c r="B749" s="270"/>
      <c r="C749" s="270"/>
      <c r="D749" s="270"/>
      <c r="E749" s="270"/>
      <c r="F749" s="270"/>
      <c r="G749" s="270"/>
      <c r="H749" s="270"/>
      <c r="I749" s="270"/>
      <c r="J749" s="270"/>
      <c r="K749" s="270"/>
      <c r="L749" s="270"/>
      <c r="M749" s="270"/>
      <c r="N749" s="270"/>
      <c r="O749" s="270"/>
      <c r="P749" s="270"/>
      <c r="Q749" s="270"/>
      <c r="R749" s="270"/>
      <c r="S749" s="270"/>
      <c r="T749" s="270"/>
      <c r="U749" s="270"/>
      <c r="V749" s="270"/>
      <c r="W749" s="270"/>
      <c r="X749" s="270"/>
      <c r="Y749" s="270"/>
      <c r="Z749" s="270"/>
    </row>
    <row r="750" ht="15.75" customHeight="1">
      <c r="A750" s="270"/>
      <c r="B750" s="270"/>
      <c r="C750" s="270"/>
      <c r="D750" s="270"/>
      <c r="E750" s="270"/>
      <c r="F750" s="270"/>
      <c r="G750" s="270"/>
      <c r="H750" s="270"/>
      <c r="I750" s="270"/>
      <c r="J750" s="270"/>
      <c r="K750" s="270"/>
      <c r="L750" s="270"/>
      <c r="M750" s="270"/>
      <c r="N750" s="270"/>
      <c r="O750" s="270"/>
      <c r="P750" s="270"/>
      <c r="Q750" s="270"/>
      <c r="R750" s="270"/>
      <c r="S750" s="270"/>
      <c r="T750" s="270"/>
      <c r="U750" s="270"/>
      <c r="V750" s="270"/>
      <c r="W750" s="270"/>
      <c r="X750" s="270"/>
      <c r="Y750" s="270"/>
      <c r="Z750" s="270"/>
    </row>
    <row r="751" ht="15.75" customHeight="1">
      <c r="A751" s="270"/>
      <c r="B751" s="270"/>
      <c r="C751" s="270"/>
      <c r="D751" s="270"/>
      <c r="E751" s="270"/>
      <c r="F751" s="270"/>
      <c r="G751" s="270"/>
      <c r="H751" s="270"/>
      <c r="I751" s="270"/>
      <c r="J751" s="270"/>
      <c r="K751" s="270"/>
      <c r="L751" s="270"/>
      <c r="M751" s="270"/>
      <c r="N751" s="270"/>
      <c r="O751" s="270"/>
      <c r="P751" s="270"/>
      <c r="Q751" s="270"/>
      <c r="R751" s="270"/>
      <c r="S751" s="270"/>
      <c r="T751" s="270"/>
      <c r="U751" s="270"/>
      <c r="V751" s="270"/>
      <c r="W751" s="270"/>
      <c r="X751" s="270"/>
      <c r="Y751" s="270"/>
      <c r="Z751" s="270"/>
    </row>
    <row r="752" ht="15.75" customHeight="1">
      <c r="A752" s="270"/>
      <c r="B752" s="270"/>
      <c r="C752" s="270"/>
      <c r="D752" s="270"/>
      <c r="E752" s="270"/>
      <c r="F752" s="270"/>
      <c r="G752" s="270"/>
      <c r="H752" s="270"/>
      <c r="I752" s="270"/>
      <c r="J752" s="270"/>
      <c r="K752" s="270"/>
      <c r="L752" s="270"/>
      <c r="M752" s="270"/>
      <c r="N752" s="270"/>
      <c r="O752" s="270"/>
      <c r="P752" s="270"/>
      <c r="Q752" s="270"/>
      <c r="R752" s="270"/>
      <c r="S752" s="270"/>
      <c r="T752" s="270"/>
      <c r="U752" s="270"/>
      <c r="V752" s="270"/>
      <c r="W752" s="270"/>
      <c r="X752" s="270"/>
      <c r="Y752" s="270"/>
      <c r="Z752" s="270"/>
    </row>
    <row r="753" ht="15.75" customHeight="1">
      <c r="A753" s="270"/>
      <c r="B753" s="270"/>
      <c r="C753" s="270"/>
      <c r="D753" s="270"/>
      <c r="E753" s="270"/>
      <c r="F753" s="270"/>
      <c r="G753" s="270"/>
      <c r="H753" s="270"/>
      <c r="I753" s="270"/>
      <c r="J753" s="270"/>
      <c r="K753" s="270"/>
      <c r="L753" s="270"/>
      <c r="M753" s="270"/>
      <c r="N753" s="270"/>
      <c r="O753" s="270"/>
      <c r="P753" s="270"/>
      <c r="Q753" s="270"/>
      <c r="R753" s="270"/>
      <c r="S753" s="270"/>
      <c r="T753" s="270"/>
      <c r="U753" s="270"/>
      <c r="V753" s="270"/>
      <c r="W753" s="270"/>
      <c r="X753" s="270"/>
      <c r="Y753" s="270"/>
      <c r="Z753" s="270"/>
    </row>
    <row r="754" ht="15.75" customHeight="1">
      <c r="A754" s="270"/>
      <c r="B754" s="270"/>
      <c r="C754" s="270"/>
      <c r="D754" s="270"/>
      <c r="E754" s="270"/>
      <c r="F754" s="270"/>
      <c r="G754" s="270"/>
      <c r="H754" s="270"/>
      <c r="I754" s="270"/>
      <c r="J754" s="270"/>
      <c r="K754" s="270"/>
      <c r="L754" s="270"/>
      <c r="M754" s="270"/>
      <c r="N754" s="270"/>
      <c r="O754" s="270"/>
      <c r="P754" s="270"/>
      <c r="Q754" s="270"/>
      <c r="R754" s="270"/>
      <c r="S754" s="270"/>
      <c r="T754" s="270"/>
      <c r="U754" s="270"/>
      <c r="V754" s="270"/>
      <c r="W754" s="270"/>
      <c r="X754" s="270"/>
      <c r="Y754" s="270"/>
      <c r="Z754" s="270"/>
    </row>
    <row r="755" ht="15.75" customHeight="1">
      <c r="A755" s="270"/>
      <c r="B755" s="270"/>
      <c r="C755" s="270"/>
      <c r="D755" s="270"/>
      <c r="E755" s="270"/>
      <c r="F755" s="270"/>
      <c r="G755" s="270"/>
      <c r="H755" s="270"/>
      <c r="I755" s="270"/>
      <c r="J755" s="270"/>
      <c r="K755" s="270"/>
      <c r="L755" s="270"/>
      <c r="M755" s="270"/>
      <c r="N755" s="270"/>
      <c r="O755" s="270"/>
      <c r="P755" s="270"/>
      <c r="Q755" s="270"/>
      <c r="R755" s="270"/>
      <c r="S755" s="270"/>
      <c r="T755" s="270"/>
      <c r="U755" s="270"/>
      <c r="V755" s="270"/>
      <c r="W755" s="270"/>
      <c r="X755" s="270"/>
      <c r="Y755" s="270"/>
      <c r="Z755" s="270"/>
    </row>
    <row r="756" ht="15.75" customHeight="1">
      <c r="A756" s="270"/>
      <c r="B756" s="270"/>
      <c r="C756" s="270"/>
      <c r="D756" s="270"/>
      <c r="E756" s="270"/>
      <c r="F756" s="270"/>
      <c r="G756" s="270"/>
      <c r="H756" s="270"/>
      <c r="I756" s="270"/>
      <c r="J756" s="270"/>
      <c r="K756" s="270"/>
      <c r="L756" s="270"/>
      <c r="M756" s="270"/>
      <c r="N756" s="270"/>
      <c r="O756" s="270"/>
      <c r="P756" s="270"/>
      <c r="Q756" s="270"/>
      <c r="R756" s="270"/>
      <c r="S756" s="270"/>
      <c r="T756" s="270"/>
      <c r="U756" s="270"/>
      <c r="V756" s="270"/>
      <c r="W756" s="270"/>
      <c r="X756" s="270"/>
      <c r="Y756" s="270"/>
      <c r="Z756" s="270"/>
    </row>
    <row r="757" ht="15.75" customHeight="1">
      <c r="A757" s="270"/>
      <c r="B757" s="270"/>
      <c r="C757" s="270"/>
      <c r="D757" s="270"/>
      <c r="E757" s="270"/>
      <c r="F757" s="270"/>
      <c r="G757" s="270"/>
      <c r="H757" s="270"/>
      <c r="I757" s="270"/>
      <c r="J757" s="270"/>
      <c r="K757" s="270"/>
      <c r="L757" s="270"/>
      <c r="M757" s="270"/>
      <c r="N757" s="270"/>
      <c r="O757" s="270"/>
      <c r="P757" s="270"/>
      <c r="Q757" s="270"/>
      <c r="R757" s="270"/>
      <c r="S757" s="270"/>
      <c r="T757" s="270"/>
      <c r="U757" s="270"/>
      <c r="V757" s="270"/>
      <c r="W757" s="270"/>
      <c r="X757" s="270"/>
      <c r="Y757" s="270"/>
      <c r="Z757" s="270"/>
    </row>
    <row r="758" ht="15.75" customHeight="1">
      <c r="A758" s="270"/>
      <c r="B758" s="270"/>
      <c r="C758" s="270"/>
      <c r="D758" s="270"/>
      <c r="E758" s="270"/>
      <c r="F758" s="270"/>
      <c r="G758" s="270"/>
      <c r="H758" s="270"/>
      <c r="I758" s="270"/>
      <c r="J758" s="270"/>
      <c r="K758" s="270"/>
      <c r="L758" s="270"/>
      <c r="M758" s="270"/>
      <c r="N758" s="270"/>
      <c r="O758" s="270"/>
      <c r="P758" s="270"/>
      <c r="Q758" s="270"/>
      <c r="R758" s="270"/>
      <c r="S758" s="270"/>
      <c r="T758" s="270"/>
      <c r="U758" s="270"/>
      <c r="V758" s="270"/>
      <c r="W758" s="270"/>
      <c r="X758" s="270"/>
      <c r="Y758" s="270"/>
      <c r="Z758" s="270"/>
    </row>
    <row r="759" ht="15.75" customHeight="1">
      <c r="A759" s="270"/>
      <c r="B759" s="270"/>
      <c r="C759" s="270"/>
      <c r="D759" s="270"/>
      <c r="E759" s="270"/>
      <c r="F759" s="270"/>
      <c r="G759" s="270"/>
      <c r="H759" s="270"/>
      <c r="I759" s="270"/>
      <c r="J759" s="270"/>
      <c r="K759" s="270"/>
      <c r="L759" s="270"/>
      <c r="M759" s="270"/>
      <c r="N759" s="270"/>
      <c r="O759" s="270"/>
      <c r="P759" s="270"/>
      <c r="Q759" s="270"/>
      <c r="R759" s="270"/>
      <c r="S759" s="270"/>
      <c r="T759" s="270"/>
      <c r="U759" s="270"/>
      <c r="V759" s="270"/>
      <c r="W759" s="270"/>
      <c r="X759" s="270"/>
      <c r="Y759" s="270"/>
      <c r="Z759" s="270"/>
    </row>
    <row r="760" ht="15.75" customHeight="1">
      <c r="A760" s="270"/>
      <c r="B760" s="270"/>
      <c r="C760" s="270"/>
      <c r="D760" s="270"/>
      <c r="E760" s="270"/>
      <c r="F760" s="270"/>
      <c r="G760" s="270"/>
      <c r="H760" s="270"/>
      <c r="I760" s="270"/>
      <c r="J760" s="270"/>
      <c r="K760" s="270"/>
      <c r="L760" s="270"/>
      <c r="M760" s="270"/>
      <c r="N760" s="270"/>
      <c r="O760" s="270"/>
      <c r="P760" s="270"/>
      <c r="Q760" s="270"/>
      <c r="R760" s="270"/>
      <c r="S760" s="270"/>
      <c r="T760" s="270"/>
      <c r="U760" s="270"/>
      <c r="V760" s="270"/>
      <c r="W760" s="270"/>
      <c r="X760" s="270"/>
      <c r="Y760" s="270"/>
      <c r="Z760" s="270"/>
    </row>
    <row r="761" ht="15.75" customHeight="1">
      <c r="A761" s="270"/>
      <c r="B761" s="270"/>
      <c r="C761" s="270"/>
      <c r="D761" s="270"/>
      <c r="E761" s="270"/>
      <c r="F761" s="270"/>
      <c r="G761" s="270"/>
      <c r="H761" s="270"/>
      <c r="I761" s="270"/>
      <c r="J761" s="270"/>
      <c r="K761" s="270"/>
      <c r="L761" s="270"/>
      <c r="M761" s="270"/>
      <c r="N761" s="270"/>
      <c r="O761" s="270"/>
      <c r="P761" s="270"/>
      <c r="Q761" s="270"/>
      <c r="R761" s="270"/>
      <c r="S761" s="270"/>
      <c r="T761" s="270"/>
      <c r="U761" s="270"/>
      <c r="V761" s="270"/>
      <c r="W761" s="270"/>
      <c r="X761" s="270"/>
      <c r="Y761" s="270"/>
      <c r="Z761" s="270"/>
    </row>
    <row r="762" ht="15.75" customHeight="1">
      <c r="A762" s="270"/>
      <c r="B762" s="270"/>
      <c r="C762" s="270"/>
      <c r="D762" s="270"/>
      <c r="E762" s="270"/>
      <c r="F762" s="270"/>
      <c r="G762" s="270"/>
      <c r="H762" s="270"/>
      <c r="I762" s="270"/>
      <c r="J762" s="270"/>
      <c r="K762" s="270"/>
      <c r="L762" s="270"/>
      <c r="M762" s="270"/>
      <c r="N762" s="270"/>
      <c r="O762" s="270"/>
      <c r="P762" s="270"/>
      <c r="Q762" s="270"/>
      <c r="R762" s="270"/>
      <c r="S762" s="270"/>
      <c r="T762" s="270"/>
      <c r="U762" s="270"/>
      <c r="V762" s="270"/>
      <c r="W762" s="270"/>
      <c r="X762" s="270"/>
      <c r="Y762" s="270"/>
      <c r="Z762" s="270"/>
    </row>
    <row r="763" ht="15.75" customHeight="1">
      <c r="A763" s="270"/>
      <c r="B763" s="270"/>
      <c r="C763" s="270"/>
      <c r="D763" s="270"/>
      <c r="E763" s="270"/>
      <c r="F763" s="270"/>
      <c r="G763" s="270"/>
      <c r="H763" s="270"/>
      <c r="I763" s="270"/>
      <c r="J763" s="270"/>
      <c r="K763" s="270"/>
      <c r="L763" s="270"/>
      <c r="M763" s="270"/>
      <c r="N763" s="270"/>
      <c r="O763" s="270"/>
      <c r="P763" s="270"/>
      <c r="Q763" s="270"/>
      <c r="R763" s="270"/>
      <c r="S763" s="270"/>
      <c r="T763" s="270"/>
      <c r="U763" s="270"/>
      <c r="V763" s="270"/>
      <c r="W763" s="270"/>
      <c r="X763" s="270"/>
      <c r="Y763" s="270"/>
      <c r="Z763" s="270"/>
    </row>
    <row r="764" ht="15.75" customHeight="1">
      <c r="A764" s="270"/>
      <c r="B764" s="270"/>
      <c r="C764" s="270"/>
      <c r="D764" s="270"/>
      <c r="E764" s="270"/>
      <c r="F764" s="270"/>
      <c r="G764" s="270"/>
      <c r="H764" s="270"/>
      <c r="I764" s="270"/>
      <c r="J764" s="270"/>
      <c r="K764" s="270"/>
      <c r="L764" s="270"/>
      <c r="M764" s="270"/>
      <c r="N764" s="270"/>
      <c r="O764" s="270"/>
      <c r="P764" s="270"/>
      <c r="Q764" s="270"/>
      <c r="R764" s="270"/>
      <c r="S764" s="270"/>
      <c r="T764" s="270"/>
      <c r="U764" s="270"/>
      <c r="V764" s="270"/>
      <c r="W764" s="270"/>
      <c r="X764" s="270"/>
      <c r="Y764" s="270"/>
      <c r="Z764" s="270"/>
    </row>
    <row r="765" ht="15.75" customHeight="1">
      <c r="A765" s="270"/>
      <c r="B765" s="270"/>
      <c r="C765" s="270"/>
      <c r="D765" s="270"/>
      <c r="E765" s="270"/>
      <c r="F765" s="270"/>
      <c r="G765" s="270"/>
      <c r="H765" s="270"/>
      <c r="I765" s="270"/>
      <c r="J765" s="270"/>
      <c r="K765" s="270"/>
      <c r="L765" s="270"/>
      <c r="M765" s="270"/>
      <c r="N765" s="270"/>
      <c r="O765" s="270"/>
      <c r="P765" s="270"/>
      <c r="Q765" s="270"/>
      <c r="R765" s="270"/>
      <c r="S765" s="270"/>
      <c r="T765" s="270"/>
      <c r="U765" s="270"/>
      <c r="V765" s="270"/>
      <c r="W765" s="270"/>
      <c r="X765" s="270"/>
      <c r="Y765" s="270"/>
      <c r="Z765" s="270"/>
    </row>
    <row r="766" ht="15.75" customHeight="1">
      <c r="A766" s="270"/>
      <c r="B766" s="270"/>
      <c r="C766" s="270"/>
      <c r="D766" s="270"/>
      <c r="E766" s="270"/>
      <c r="F766" s="270"/>
      <c r="G766" s="270"/>
      <c r="H766" s="270"/>
      <c r="I766" s="270"/>
      <c r="J766" s="270"/>
      <c r="K766" s="270"/>
      <c r="L766" s="270"/>
      <c r="M766" s="270"/>
      <c r="N766" s="270"/>
      <c r="O766" s="270"/>
      <c r="P766" s="270"/>
      <c r="Q766" s="270"/>
      <c r="R766" s="270"/>
      <c r="S766" s="270"/>
      <c r="T766" s="270"/>
      <c r="U766" s="270"/>
      <c r="V766" s="270"/>
      <c r="W766" s="270"/>
      <c r="X766" s="270"/>
      <c r="Y766" s="270"/>
      <c r="Z766" s="270"/>
    </row>
    <row r="767" ht="15.75" customHeight="1">
      <c r="A767" s="270"/>
      <c r="B767" s="270"/>
      <c r="C767" s="270"/>
      <c r="D767" s="270"/>
      <c r="E767" s="270"/>
      <c r="F767" s="270"/>
      <c r="G767" s="270"/>
      <c r="H767" s="270"/>
      <c r="I767" s="270"/>
      <c r="J767" s="270"/>
      <c r="K767" s="270"/>
      <c r="L767" s="270"/>
      <c r="M767" s="270"/>
      <c r="N767" s="270"/>
      <c r="O767" s="270"/>
      <c r="P767" s="270"/>
      <c r="Q767" s="270"/>
      <c r="R767" s="270"/>
      <c r="S767" s="270"/>
      <c r="T767" s="270"/>
      <c r="U767" s="270"/>
      <c r="V767" s="270"/>
      <c r="W767" s="270"/>
      <c r="X767" s="270"/>
      <c r="Y767" s="270"/>
      <c r="Z767" s="270"/>
    </row>
    <row r="768" ht="15.75" customHeight="1">
      <c r="A768" s="270"/>
      <c r="B768" s="270"/>
      <c r="C768" s="270"/>
      <c r="D768" s="270"/>
      <c r="E768" s="270"/>
      <c r="F768" s="270"/>
      <c r="G768" s="270"/>
      <c r="H768" s="270"/>
      <c r="I768" s="270"/>
      <c r="J768" s="270"/>
      <c r="K768" s="270"/>
      <c r="L768" s="270"/>
      <c r="M768" s="270"/>
      <c r="N768" s="270"/>
      <c r="O768" s="270"/>
      <c r="P768" s="270"/>
      <c r="Q768" s="270"/>
      <c r="R768" s="270"/>
      <c r="S768" s="270"/>
      <c r="T768" s="270"/>
      <c r="U768" s="270"/>
      <c r="V768" s="270"/>
      <c r="W768" s="270"/>
      <c r="X768" s="270"/>
      <c r="Y768" s="270"/>
      <c r="Z768" s="270"/>
    </row>
    <row r="769" ht="15.75" customHeight="1">
      <c r="A769" s="270"/>
      <c r="B769" s="270"/>
      <c r="C769" s="270"/>
      <c r="D769" s="270"/>
      <c r="E769" s="270"/>
      <c r="F769" s="270"/>
      <c r="G769" s="270"/>
      <c r="H769" s="270"/>
      <c r="I769" s="270"/>
      <c r="J769" s="270"/>
      <c r="K769" s="270"/>
      <c r="L769" s="270"/>
      <c r="M769" s="270"/>
      <c r="N769" s="270"/>
      <c r="O769" s="270"/>
      <c r="P769" s="270"/>
      <c r="Q769" s="270"/>
      <c r="R769" s="270"/>
      <c r="S769" s="270"/>
      <c r="T769" s="270"/>
      <c r="U769" s="270"/>
      <c r="V769" s="270"/>
      <c r="W769" s="270"/>
      <c r="X769" s="270"/>
      <c r="Y769" s="270"/>
      <c r="Z769" s="270"/>
    </row>
    <row r="770" ht="15.75" customHeight="1">
      <c r="A770" s="270"/>
      <c r="B770" s="270"/>
      <c r="C770" s="270"/>
      <c r="D770" s="270"/>
      <c r="E770" s="270"/>
      <c r="F770" s="270"/>
      <c r="G770" s="270"/>
      <c r="H770" s="270"/>
      <c r="I770" s="270"/>
      <c r="J770" s="270"/>
      <c r="K770" s="270"/>
      <c r="L770" s="270"/>
      <c r="M770" s="270"/>
      <c r="N770" s="270"/>
      <c r="O770" s="270"/>
      <c r="P770" s="270"/>
      <c r="Q770" s="270"/>
      <c r="R770" s="270"/>
      <c r="S770" s="270"/>
      <c r="T770" s="270"/>
      <c r="U770" s="270"/>
      <c r="V770" s="270"/>
      <c r="W770" s="270"/>
      <c r="X770" s="270"/>
      <c r="Y770" s="270"/>
      <c r="Z770" s="270"/>
    </row>
    <row r="771" ht="15.75" customHeight="1">
      <c r="A771" s="270"/>
      <c r="B771" s="270"/>
      <c r="C771" s="270"/>
      <c r="D771" s="270"/>
      <c r="E771" s="270"/>
      <c r="F771" s="270"/>
      <c r="G771" s="270"/>
      <c r="H771" s="270"/>
      <c r="I771" s="270"/>
      <c r="J771" s="270"/>
      <c r="K771" s="270"/>
      <c r="L771" s="270"/>
      <c r="M771" s="270"/>
      <c r="N771" s="270"/>
      <c r="O771" s="270"/>
      <c r="P771" s="270"/>
      <c r="Q771" s="270"/>
      <c r="R771" s="270"/>
      <c r="S771" s="270"/>
      <c r="T771" s="270"/>
      <c r="U771" s="270"/>
      <c r="V771" s="270"/>
      <c r="W771" s="270"/>
      <c r="X771" s="270"/>
      <c r="Y771" s="270"/>
      <c r="Z771" s="270"/>
    </row>
    <row r="772" ht="15.75" customHeight="1">
      <c r="A772" s="270"/>
      <c r="B772" s="270"/>
      <c r="C772" s="270"/>
      <c r="D772" s="270"/>
      <c r="E772" s="270"/>
      <c r="F772" s="270"/>
      <c r="G772" s="270"/>
      <c r="H772" s="270"/>
      <c r="I772" s="270"/>
      <c r="J772" s="270"/>
      <c r="K772" s="270"/>
      <c r="L772" s="270"/>
      <c r="M772" s="270"/>
      <c r="N772" s="270"/>
      <c r="O772" s="270"/>
      <c r="P772" s="270"/>
      <c r="Q772" s="270"/>
      <c r="R772" s="270"/>
      <c r="S772" s="270"/>
      <c r="T772" s="270"/>
      <c r="U772" s="270"/>
      <c r="V772" s="270"/>
      <c r="W772" s="270"/>
      <c r="X772" s="270"/>
      <c r="Y772" s="270"/>
      <c r="Z772" s="270"/>
    </row>
    <row r="773" ht="15.75" customHeight="1">
      <c r="A773" s="270"/>
      <c r="B773" s="270"/>
      <c r="C773" s="270"/>
      <c r="D773" s="270"/>
      <c r="E773" s="270"/>
      <c r="F773" s="270"/>
      <c r="G773" s="270"/>
      <c r="H773" s="270"/>
      <c r="I773" s="270"/>
      <c r="J773" s="270"/>
      <c r="K773" s="270"/>
      <c r="L773" s="270"/>
      <c r="M773" s="270"/>
      <c r="N773" s="270"/>
      <c r="O773" s="270"/>
      <c r="P773" s="270"/>
      <c r="Q773" s="270"/>
      <c r="R773" s="270"/>
      <c r="S773" s="270"/>
      <c r="T773" s="270"/>
      <c r="U773" s="270"/>
      <c r="V773" s="270"/>
      <c r="W773" s="270"/>
      <c r="X773" s="270"/>
      <c r="Y773" s="270"/>
      <c r="Z773" s="270"/>
    </row>
    <row r="774" ht="15.75" customHeight="1">
      <c r="A774" s="270"/>
      <c r="B774" s="270"/>
      <c r="C774" s="270"/>
      <c r="D774" s="270"/>
      <c r="E774" s="270"/>
      <c r="F774" s="270"/>
      <c r="G774" s="270"/>
      <c r="H774" s="270"/>
      <c r="I774" s="270"/>
      <c r="J774" s="270"/>
      <c r="K774" s="270"/>
      <c r="L774" s="270"/>
      <c r="M774" s="270"/>
      <c r="N774" s="270"/>
      <c r="O774" s="270"/>
      <c r="P774" s="270"/>
      <c r="Q774" s="270"/>
      <c r="R774" s="270"/>
      <c r="S774" s="270"/>
      <c r="T774" s="270"/>
      <c r="U774" s="270"/>
      <c r="V774" s="270"/>
      <c r="W774" s="270"/>
      <c r="X774" s="270"/>
      <c r="Y774" s="270"/>
      <c r="Z774" s="270"/>
    </row>
    <row r="775" ht="15.75" customHeight="1">
      <c r="A775" s="270"/>
      <c r="B775" s="270"/>
      <c r="C775" s="270"/>
      <c r="D775" s="270"/>
      <c r="E775" s="270"/>
      <c r="F775" s="270"/>
      <c r="G775" s="270"/>
      <c r="H775" s="270"/>
      <c r="I775" s="270"/>
      <c r="J775" s="270"/>
      <c r="K775" s="270"/>
      <c r="L775" s="270"/>
      <c r="M775" s="270"/>
      <c r="N775" s="270"/>
      <c r="O775" s="270"/>
      <c r="P775" s="270"/>
      <c r="Q775" s="270"/>
      <c r="R775" s="270"/>
      <c r="S775" s="270"/>
      <c r="T775" s="270"/>
      <c r="U775" s="270"/>
      <c r="V775" s="270"/>
      <c r="W775" s="270"/>
      <c r="X775" s="270"/>
      <c r="Y775" s="270"/>
      <c r="Z775" s="270"/>
    </row>
    <row r="776" ht="15.75" customHeight="1">
      <c r="A776" s="270"/>
      <c r="B776" s="270"/>
      <c r="C776" s="270"/>
      <c r="D776" s="270"/>
      <c r="E776" s="270"/>
      <c r="F776" s="270"/>
      <c r="G776" s="270"/>
      <c r="H776" s="270"/>
      <c r="I776" s="270"/>
      <c r="J776" s="270"/>
      <c r="K776" s="270"/>
      <c r="L776" s="270"/>
      <c r="M776" s="270"/>
      <c r="N776" s="270"/>
      <c r="O776" s="270"/>
      <c r="P776" s="270"/>
      <c r="Q776" s="270"/>
      <c r="R776" s="270"/>
      <c r="S776" s="270"/>
      <c r="T776" s="270"/>
      <c r="U776" s="270"/>
      <c r="V776" s="270"/>
      <c r="W776" s="270"/>
      <c r="X776" s="270"/>
      <c r="Y776" s="270"/>
      <c r="Z776" s="270"/>
    </row>
    <row r="777" ht="15.75" customHeight="1">
      <c r="A777" s="270"/>
      <c r="B777" s="270"/>
      <c r="C777" s="270"/>
      <c r="D777" s="270"/>
      <c r="E777" s="270"/>
      <c r="F777" s="270"/>
      <c r="G777" s="270"/>
      <c r="H777" s="270"/>
      <c r="I777" s="270"/>
      <c r="J777" s="270"/>
      <c r="K777" s="270"/>
      <c r="L777" s="270"/>
      <c r="M777" s="270"/>
      <c r="N777" s="270"/>
      <c r="O777" s="270"/>
      <c r="P777" s="270"/>
      <c r="Q777" s="270"/>
      <c r="R777" s="270"/>
      <c r="S777" s="270"/>
      <c r="T777" s="270"/>
      <c r="U777" s="270"/>
      <c r="V777" s="270"/>
      <c r="W777" s="270"/>
      <c r="X777" s="270"/>
      <c r="Y777" s="270"/>
      <c r="Z777" s="270"/>
    </row>
    <row r="778" ht="15.75" customHeight="1">
      <c r="A778" s="270"/>
      <c r="B778" s="270"/>
      <c r="C778" s="270"/>
      <c r="D778" s="270"/>
      <c r="E778" s="270"/>
      <c r="F778" s="270"/>
      <c r="G778" s="270"/>
      <c r="H778" s="270"/>
      <c r="I778" s="270"/>
      <c r="J778" s="270"/>
      <c r="K778" s="270"/>
      <c r="L778" s="270"/>
      <c r="M778" s="270"/>
      <c r="N778" s="270"/>
      <c r="O778" s="270"/>
      <c r="P778" s="270"/>
      <c r="Q778" s="270"/>
      <c r="R778" s="270"/>
      <c r="S778" s="270"/>
      <c r="T778" s="270"/>
      <c r="U778" s="270"/>
      <c r="V778" s="270"/>
      <c r="W778" s="270"/>
      <c r="X778" s="270"/>
      <c r="Y778" s="270"/>
      <c r="Z778" s="270"/>
    </row>
    <row r="779" ht="15.75" customHeight="1">
      <c r="A779" s="270"/>
      <c r="B779" s="270"/>
      <c r="C779" s="270"/>
      <c r="D779" s="270"/>
      <c r="E779" s="270"/>
      <c r="F779" s="270"/>
      <c r="G779" s="270"/>
      <c r="H779" s="270"/>
      <c r="I779" s="270"/>
      <c r="J779" s="270"/>
      <c r="K779" s="270"/>
      <c r="L779" s="270"/>
      <c r="M779" s="270"/>
      <c r="N779" s="270"/>
      <c r="O779" s="270"/>
      <c r="P779" s="270"/>
      <c r="Q779" s="270"/>
      <c r="R779" s="270"/>
      <c r="S779" s="270"/>
      <c r="T779" s="270"/>
      <c r="U779" s="270"/>
      <c r="V779" s="270"/>
      <c r="W779" s="270"/>
      <c r="X779" s="270"/>
      <c r="Y779" s="270"/>
      <c r="Z779" s="270"/>
    </row>
    <row r="780" ht="15.75" customHeight="1">
      <c r="A780" s="270"/>
      <c r="B780" s="270"/>
      <c r="C780" s="270"/>
      <c r="D780" s="270"/>
      <c r="E780" s="270"/>
      <c r="F780" s="270"/>
      <c r="G780" s="270"/>
      <c r="H780" s="270"/>
      <c r="I780" s="270"/>
      <c r="J780" s="270"/>
      <c r="K780" s="270"/>
      <c r="L780" s="270"/>
      <c r="M780" s="270"/>
      <c r="N780" s="270"/>
      <c r="O780" s="270"/>
      <c r="P780" s="270"/>
      <c r="Q780" s="270"/>
      <c r="R780" s="270"/>
      <c r="S780" s="270"/>
      <c r="T780" s="270"/>
      <c r="U780" s="270"/>
      <c r="V780" s="270"/>
      <c r="W780" s="270"/>
      <c r="X780" s="270"/>
      <c r="Y780" s="270"/>
      <c r="Z780" s="270"/>
    </row>
    <row r="781" ht="15.75" customHeight="1">
      <c r="A781" s="270"/>
      <c r="B781" s="270"/>
      <c r="C781" s="270"/>
      <c r="D781" s="270"/>
      <c r="E781" s="270"/>
      <c r="F781" s="270"/>
      <c r="G781" s="270"/>
      <c r="H781" s="270"/>
      <c r="I781" s="270"/>
      <c r="J781" s="270"/>
      <c r="K781" s="270"/>
      <c r="L781" s="270"/>
      <c r="M781" s="270"/>
      <c r="N781" s="270"/>
      <c r="O781" s="270"/>
      <c r="P781" s="270"/>
      <c r="Q781" s="270"/>
      <c r="R781" s="270"/>
      <c r="S781" s="270"/>
      <c r="T781" s="270"/>
      <c r="U781" s="270"/>
      <c r="V781" s="270"/>
      <c r="W781" s="270"/>
      <c r="X781" s="270"/>
      <c r="Y781" s="270"/>
      <c r="Z781" s="270"/>
    </row>
    <row r="782" ht="15.75" customHeight="1">
      <c r="A782" s="270"/>
      <c r="B782" s="270"/>
      <c r="C782" s="270"/>
      <c r="D782" s="270"/>
      <c r="E782" s="270"/>
      <c r="F782" s="270"/>
      <c r="G782" s="270"/>
      <c r="H782" s="270"/>
      <c r="I782" s="270"/>
      <c r="J782" s="270"/>
      <c r="K782" s="270"/>
      <c r="L782" s="270"/>
      <c r="M782" s="270"/>
      <c r="N782" s="270"/>
      <c r="O782" s="270"/>
      <c r="P782" s="270"/>
      <c r="Q782" s="270"/>
      <c r="R782" s="270"/>
      <c r="S782" s="270"/>
      <c r="T782" s="270"/>
      <c r="U782" s="270"/>
      <c r="V782" s="270"/>
      <c r="W782" s="270"/>
      <c r="X782" s="270"/>
      <c r="Y782" s="270"/>
      <c r="Z782" s="270"/>
    </row>
    <row r="783" ht="15.75" customHeight="1">
      <c r="A783" s="270"/>
      <c r="B783" s="270"/>
      <c r="C783" s="270"/>
      <c r="D783" s="270"/>
      <c r="E783" s="270"/>
      <c r="F783" s="270"/>
      <c r="G783" s="270"/>
      <c r="H783" s="270"/>
      <c r="I783" s="270"/>
      <c r="J783" s="270"/>
      <c r="K783" s="270"/>
      <c r="L783" s="270"/>
      <c r="M783" s="270"/>
      <c r="N783" s="270"/>
      <c r="O783" s="270"/>
      <c r="P783" s="270"/>
      <c r="Q783" s="270"/>
      <c r="R783" s="270"/>
      <c r="S783" s="270"/>
      <c r="T783" s="270"/>
      <c r="U783" s="270"/>
      <c r="V783" s="270"/>
      <c r="W783" s="270"/>
      <c r="X783" s="270"/>
      <c r="Y783" s="270"/>
      <c r="Z783" s="270"/>
    </row>
    <row r="784" ht="15.75" customHeight="1">
      <c r="A784" s="270"/>
      <c r="B784" s="270"/>
      <c r="C784" s="270"/>
      <c r="D784" s="270"/>
      <c r="E784" s="270"/>
      <c r="F784" s="270"/>
      <c r="G784" s="270"/>
      <c r="H784" s="270"/>
      <c r="I784" s="270"/>
      <c r="J784" s="270"/>
      <c r="K784" s="270"/>
      <c r="L784" s="270"/>
      <c r="M784" s="270"/>
      <c r="N784" s="270"/>
      <c r="O784" s="270"/>
      <c r="P784" s="270"/>
      <c r="Q784" s="270"/>
      <c r="R784" s="270"/>
      <c r="S784" s="270"/>
      <c r="T784" s="270"/>
      <c r="U784" s="270"/>
      <c r="V784" s="270"/>
      <c r="W784" s="270"/>
      <c r="X784" s="270"/>
      <c r="Y784" s="270"/>
      <c r="Z784" s="270"/>
    </row>
    <row r="785" ht="15.75" customHeight="1">
      <c r="A785" s="270"/>
      <c r="B785" s="270"/>
      <c r="C785" s="270"/>
      <c r="D785" s="270"/>
      <c r="E785" s="270"/>
      <c r="F785" s="270"/>
      <c r="G785" s="270"/>
      <c r="H785" s="270"/>
      <c r="I785" s="270"/>
      <c r="J785" s="270"/>
      <c r="K785" s="270"/>
      <c r="L785" s="270"/>
      <c r="M785" s="270"/>
      <c r="N785" s="270"/>
      <c r="O785" s="270"/>
      <c r="P785" s="270"/>
      <c r="Q785" s="270"/>
      <c r="R785" s="270"/>
      <c r="S785" s="270"/>
      <c r="T785" s="270"/>
      <c r="U785" s="270"/>
      <c r="V785" s="270"/>
      <c r="W785" s="270"/>
      <c r="X785" s="270"/>
      <c r="Y785" s="270"/>
      <c r="Z785" s="270"/>
    </row>
    <row r="786" ht="15.75" customHeight="1">
      <c r="A786" s="270"/>
      <c r="B786" s="270"/>
      <c r="C786" s="270"/>
      <c r="D786" s="270"/>
      <c r="E786" s="270"/>
      <c r="F786" s="270"/>
      <c r="G786" s="270"/>
      <c r="H786" s="270"/>
      <c r="I786" s="270"/>
      <c r="J786" s="270"/>
      <c r="K786" s="270"/>
      <c r="L786" s="270"/>
      <c r="M786" s="270"/>
      <c r="N786" s="270"/>
      <c r="O786" s="270"/>
      <c r="P786" s="270"/>
      <c r="Q786" s="270"/>
      <c r="R786" s="270"/>
      <c r="S786" s="270"/>
      <c r="T786" s="270"/>
      <c r="U786" s="270"/>
      <c r="V786" s="270"/>
      <c r="W786" s="270"/>
      <c r="X786" s="270"/>
      <c r="Y786" s="270"/>
      <c r="Z786" s="270"/>
    </row>
    <row r="787" ht="15.75" customHeight="1">
      <c r="A787" s="270"/>
      <c r="B787" s="270"/>
      <c r="C787" s="270"/>
      <c r="D787" s="270"/>
      <c r="E787" s="270"/>
      <c r="F787" s="270"/>
      <c r="G787" s="270"/>
      <c r="H787" s="270"/>
      <c r="I787" s="270"/>
      <c r="J787" s="270"/>
      <c r="K787" s="270"/>
      <c r="L787" s="270"/>
      <c r="M787" s="270"/>
      <c r="N787" s="270"/>
      <c r="O787" s="270"/>
      <c r="P787" s="270"/>
      <c r="Q787" s="270"/>
      <c r="R787" s="270"/>
      <c r="S787" s="270"/>
      <c r="T787" s="270"/>
      <c r="U787" s="270"/>
      <c r="V787" s="270"/>
      <c r="W787" s="270"/>
      <c r="X787" s="270"/>
      <c r="Y787" s="270"/>
      <c r="Z787" s="270"/>
    </row>
    <row r="788" ht="15.75" customHeight="1">
      <c r="A788" s="270"/>
      <c r="B788" s="270"/>
      <c r="C788" s="270"/>
      <c r="D788" s="270"/>
      <c r="E788" s="270"/>
      <c r="F788" s="270"/>
      <c r="G788" s="270"/>
      <c r="H788" s="270"/>
      <c r="I788" s="270"/>
      <c r="J788" s="270"/>
      <c r="K788" s="270"/>
      <c r="L788" s="270"/>
      <c r="M788" s="270"/>
      <c r="N788" s="270"/>
      <c r="O788" s="270"/>
      <c r="P788" s="270"/>
      <c r="Q788" s="270"/>
      <c r="R788" s="270"/>
      <c r="S788" s="270"/>
      <c r="T788" s="270"/>
      <c r="U788" s="270"/>
      <c r="V788" s="270"/>
      <c r="W788" s="270"/>
      <c r="X788" s="270"/>
      <c r="Y788" s="270"/>
      <c r="Z788" s="270"/>
    </row>
    <row r="789" ht="15.75" customHeight="1">
      <c r="A789" s="270"/>
      <c r="B789" s="270"/>
      <c r="C789" s="270"/>
      <c r="D789" s="270"/>
      <c r="E789" s="270"/>
      <c r="F789" s="270"/>
      <c r="G789" s="270"/>
      <c r="H789" s="270"/>
      <c r="I789" s="270"/>
      <c r="J789" s="270"/>
      <c r="K789" s="270"/>
      <c r="L789" s="270"/>
      <c r="M789" s="270"/>
      <c r="N789" s="270"/>
      <c r="O789" s="270"/>
      <c r="P789" s="270"/>
      <c r="Q789" s="270"/>
      <c r="R789" s="270"/>
      <c r="S789" s="270"/>
      <c r="T789" s="270"/>
      <c r="U789" s="270"/>
      <c r="V789" s="270"/>
      <c r="W789" s="270"/>
      <c r="X789" s="270"/>
      <c r="Y789" s="270"/>
      <c r="Z789" s="270"/>
    </row>
    <row r="790" ht="15.75" customHeight="1">
      <c r="A790" s="270"/>
      <c r="B790" s="270"/>
      <c r="C790" s="270"/>
      <c r="D790" s="270"/>
      <c r="E790" s="270"/>
      <c r="F790" s="270"/>
      <c r="G790" s="270"/>
      <c r="H790" s="270"/>
      <c r="I790" s="270"/>
      <c r="J790" s="270"/>
      <c r="K790" s="270"/>
      <c r="L790" s="270"/>
      <c r="M790" s="270"/>
      <c r="N790" s="270"/>
      <c r="O790" s="270"/>
      <c r="P790" s="270"/>
      <c r="Q790" s="270"/>
      <c r="R790" s="270"/>
      <c r="S790" s="270"/>
      <c r="T790" s="270"/>
      <c r="U790" s="270"/>
      <c r="V790" s="270"/>
      <c r="W790" s="270"/>
      <c r="X790" s="270"/>
      <c r="Y790" s="270"/>
      <c r="Z790" s="270"/>
    </row>
    <row r="791" ht="15.75" customHeight="1">
      <c r="A791" s="270"/>
      <c r="B791" s="270"/>
      <c r="C791" s="270"/>
      <c r="D791" s="270"/>
      <c r="E791" s="270"/>
      <c r="F791" s="270"/>
      <c r="G791" s="270"/>
      <c r="H791" s="270"/>
      <c r="I791" s="270"/>
      <c r="J791" s="270"/>
      <c r="K791" s="270"/>
      <c r="L791" s="270"/>
      <c r="M791" s="270"/>
      <c r="N791" s="270"/>
      <c r="O791" s="270"/>
      <c r="P791" s="270"/>
      <c r="Q791" s="270"/>
      <c r="R791" s="270"/>
      <c r="S791" s="270"/>
      <c r="T791" s="270"/>
      <c r="U791" s="270"/>
      <c r="V791" s="270"/>
      <c r="W791" s="270"/>
      <c r="X791" s="270"/>
      <c r="Y791" s="270"/>
      <c r="Z791" s="270"/>
    </row>
    <row r="792" ht="15.75" customHeight="1">
      <c r="A792" s="270"/>
      <c r="B792" s="270"/>
      <c r="C792" s="270"/>
      <c r="D792" s="270"/>
      <c r="E792" s="270"/>
      <c r="F792" s="270"/>
      <c r="G792" s="270"/>
      <c r="H792" s="270"/>
      <c r="I792" s="270"/>
      <c r="J792" s="270"/>
      <c r="K792" s="270"/>
      <c r="L792" s="270"/>
      <c r="M792" s="270"/>
      <c r="N792" s="270"/>
      <c r="O792" s="270"/>
      <c r="P792" s="270"/>
      <c r="Q792" s="270"/>
      <c r="R792" s="270"/>
      <c r="S792" s="270"/>
      <c r="T792" s="270"/>
      <c r="U792" s="270"/>
      <c r="V792" s="270"/>
      <c r="W792" s="270"/>
      <c r="X792" s="270"/>
      <c r="Y792" s="270"/>
      <c r="Z792" s="270"/>
    </row>
    <row r="793" ht="15.75" customHeight="1">
      <c r="A793" s="270"/>
      <c r="B793" s="270"/>
      <c r="C793" s="270"/>
      <c r="D793" s="270"/>
      <c r="E793" s="270"/>
      <c r="F793" s="270"/>
      <c r="G793" s="270"/>
      <c r="H793" s="270"/>
      <c r="I793" s="270"/>
      <c r="J793" s="270"/>
      <c r="K793" s="270"/>
      <c r="L793" s="270"/>
      <c r="M793" s="270"/>
      <c r="N793" s="270"/>
      <c r="O793" s="270"/>
      <c r="P793" s="270"/>
      <c r="Q793" s="270"/>
      <c r="R793" s="270"/>
      <c r="S793" s="270"/>
      <c r="T793" s="270"/>
      <c r="U793" s="270"/>
      <c r="V793" s="270"/>
      <c r="W793" s="270"/>
      <c r="X793" s="270"/>
      <c r="Y793" s="270"/>
      <c r="Z793" s="270"/>
    </row>
    <row r="794" ht="15.75" customHeight="1">
      <c r="A794" s="270"/>
      <c r="B794" s="270"/>
      <c r="C794" s="270"/>
      <c r="D794" s="270"/>
      <c r="E794" s="270"/>
      <c r="F794" s="270"/>
      <c r="G794" s="270"/>
      <c r="H794" s="270"/>
      <c r="I794" s="270"/>
      <c r="J794" s="270"/>
      <c r="K794" s="270"/>
      <c r="L794" s="270"/>
      <c r="M794" s="270"/>
      <c r="N794" s="270"/>
      <c r="O794" s="270"/>
      <c r="P794" s="270"/>
      <c r="Q794" s="270"/>
      <c r="R794" s="270"/>
      <c r="S794" s="270"/>
      <c r="T794" s="270"/>
      <c r="U794" s="270"/>
      <c r="V794" s="270"/>
      <c r="W794" s="270"/>
      <c r="X794" s="270"/>
      <c r="Y794" s="270"/>
      <c r="Z794" s="270"/>
    </row>
    <row r="795" ht="15.75" customHeight="1">
      <c r="A795" s="270"/>
      <c r="B795" s="270"/>
      <c r="C795" s="270"/>
      <c r="D795" s="270"/>
      <c r="E795" s="270"/>
      <c r="F795" s="270"/>
      <c r="G795" s="270"/>
      <c r="H795" s="270"/>
      <c r="I795" s="270"/>
      <c r="J795" s="270"/>
      <c r="K795" s="270"/>
      <c r="L795" s="270"/>
      <c r="M795" s="270"/>
      <c r="N795" s="270"/>
      <c r="O795" s="270"/>
      <c r="P795" s="270"/>
      <c r="Q795" s="270"/>
      <c r="R795" s="270"/>
      <c r="S795" s="270"/>
      <c r="T795" s="270"/>
      <c r="U795" s="270"/>
      <c r="V795" s="270"/>
      <c r="W795" s="270"/>
      <c r="X795" s="270"/>
      <c r="Y795" s="270"/>
      <c r="Z795" s="270"/>
    </row>
    <row r="796" ht="15.75" customHeight="1">
      <c r="A796" s="270"/>
      <c r="B796" s="270"/>
      <c r="C796" s="270"/>
      <c r="D796" s="270"/>
      <c r="E796" s="270"/>
      <c r="F796" s="270"/>
      <c r="G796" s="270"/>
      <c r="H796" s="270"/>
      <c r="I796" s="270"/>
      <c r="J796" s="270"/>
      <c r="K796" s="270"/>
      <c r="L796" s="270"/>
      <c r="M796" s="270"/>
      <c r="N796" s="270"/>
      <c r="O796" s="270"/>
      <c r="P796" s="270"/>
      <c r="Q796" s="270"/>
      <c r="R796" s="270"/>
      <c r="S796" s="270"/>
      <c r="T796" s="270"/>
      <c r="U796" s="270"/>
      <c r="V796" s="270"/>
      <c r="W796" s="270"/>
      <c r="X796" s="270"/>
      <c r="Y796" s="270"/>
      <c r="Z796" s="270"/>
    </row>
    <row r="797" ht="15.75" customHeight="1">
      <c r="A797" s="270"/>
      <c r="B797" s="270"/>
      <c r="C797" s="270"/>
      <c r="D797" s="270"/>
      <c r="E797" s="270"/>
      <c r="F797" s="270"/>
      <c r="G797" s="270"/>
      <c r="H797" s="270"/>
      <c r="I797" s="270"/>
      <c r="J797" s="270"/>
      <c r="K797" s="270"/>
      <c r="L797" s="270"/>
      <c r="M797" s="270"/>
      <c r="N797" s="270"/>
      <c r="O797" s="270"/>
      <c r="P797" s="270"/>
      <c r="Q797" s="270"/>
      <c r="R797" s="270"/>
      <c r="S797" s="270"/>
      <c r="T797" s="270"/>
      <c r="U797" s="270"/>
      <c r="V797" s="270"/>
      <c r="W797" s="270"/>
      <c r="X797" s="270"/>
      <c r="Y797" s="270"/>
      <c r="Z797" s="270"/>
    </row>
    <row r="798" ht="15.75" customHeight="1">
      <c r="A798" s="270"/>
      <c r="B798" s="270"/>
      <c r="C798" s="270"/>
      <c r="D798" s="270"/>
      <c r="E798" s="270"/>
      <c r="F798" s="270"/>
      <c r="G798" s="270"/>
      <c r="H798" s="270"/>
      <c r="I798" s="270"/>
      <c r="J798" s="270"/>
      <c r="K798" s="270"/>
      <c r="L798" s="270"/>
      <c r="M798" s="270"/>
      <c r="N798" s="270"/>
      <c r="O798" s="270"/>
      <c r="P798" s="270"/>
      <c r="Q798" s="270"/>
      <c r="R798" s="270"/>
      <c r="S798" s="270"/>
      <c r="T798" s="270"/>
      <c r="U798" s="270"/>
      <c r="V798" s="270"/>
      <c r="W798" s="270"/>
      <c r="X798" s="270"/>
      <c r="Y798" s="270"/>
      <c r="Z798" s="270"/>
    </row>
    <row r="799" ht="15.75" customHeight="1">
      <c r="A799" s="270"/>
      <c r="B799" s="270"/>
      <c r="C799" s="270"/>
      <c r="D799" s="270"/>
      <c r="E799" s="270"/>
      <c r="F799" s="270"/>
      <c r="G799" s="270"/>
      <c r="H799" s="270"/>
      <c r="I799" s="270"/>
      <c r="J799" s="270"/>
      <c r="K799" s="270"/>
      <c r="L799" s="270"/>
      <c r="M799" s="270"/>
      <c r="N799" s="270"/>
      <c r="O799" s="270"/>
      <c r="P799" s="270"/>
      <c r="Q799" s="270"/>
      <c r="R799" s="270"/>
      <c r="S799" s="270"/>
      <c r="T799" s="270"/>
      <c r="U799" s="270"/>
      <c r="V799" s="270"/>
      <c r="W799" s="270"/>
      <c r="X799" s="270"/>
      <c r="Y799" s="270"/>
      <c r="Z799" s="270"/>
    </row>
    <row r="800" ht="15.75" customHeight="1">
      <c r="A800" s="270"/>
      <c r="B800" s="270"/>
      <c r="C800" s="270"/>
      <c r="D800" s="270"/>
      <c r="E800" s="270"/>
      <c r="F800" s="270"/>
      <c r="G800" s="270"/>
      <c r="H800" s="270"/>
      <c r="I800" s="270"/>
      <c r="J800" s="270"/>
      <c r="K800" s="270"/>
      <c r="L800" s="270"/>
      <c r="M800" s="270"/>
      <c r="N800" s="270"/>
      <c r="O800" s="270"/>
      <c r="P800" s="270"/>
      <c r="Q800" s="270"/>
      <c r="R800" s="270"/>
      <c r="S800" s="270"/>
      <c r="T800" s="270"/>
      <c r="U800" s="270"/>
      <c r="V800" s="270"/>
      <c r="W800" s="270"/>
      <c r="X800" s="270"/>
      <c r="Y800" s="270"/>
      <c r="Z800" s="270"/>
    </row>
    <row r="801" ht="15.75" customHeight="1">
      <c r="A801" s="270"/>
      <c r="B801" s="270"/>
      <c r="C801" s="270"/>
      <c r="D801" s="270"/>
      <c r="E801" s="270"/>
      <c r="F801" s="270"/>
      <c r="G801" s="270"/>
      <c r="H801" s="270"/>
      <c r="I801" s="270"/>
      <c r="J801" s="270"/>
      <c r="K801" s="270"/>
      <c r="L801" s="270"/>
      <c r="M801" s="270"/>
      <c r="N801" s="270"/>
      <c r="O801" s="270"/>
      <c r="P801" s="270"/>
      <c r="Q801" s="270"/>
      <c r="R801" s="270"/>
      <c r="S801" s="270"/>
      <c r="T801" s="270"/>
      <c r="U801" s="270"/>
      <c r="V801" s="270"/>
      <c r="W801" s="270"/>
      <c r="X801" s="270"/>
      <c r="Y801" s="270"/>
      <c r="Z801" s="270"/>
    </row>
    <row r="802" ht="15.75" customHeight="1">
      <c r="A802" s="270"/>
      <c r="B802" s="270"/>
      <c r="C802" s="270"/>
      <c r="D802" s="270"/>
      <c r="E802" s="270"/>
      <c r="F802" s="270"/>
      <c r="G802" s="270"/>
      <c r="H802" s="270"/>
      <c r="I802" s="270"/>
      <c r="J802" s="270"/>
      <c r="K802" s="270"/>
      <c r="L802" s="270"/>
      <c r="M802" s="270"/>
      <c r="N802" s="270"/>
      <c r="O802" s="270"/>
      <c r="P802" s="270"/>
      <c r="Q802" s="270"/>
      <c r="R802" s="270"/>
      <c r="S802" s="270"/>
      <c r="T802" s="270"/>
      <c r="U802" s="270"/>
      <c r="V802" s="270"/>
      <c r="W802" s="270"/>
      <c r="X802" s="270"/>
      <c r="Y802" s="270"/>
      <c r="Z802" s="270"/>
    </row>
    <row r="803" ht="15.75" customHeight="1">
      <c r="A803" s="270"/>
      <c r="B803" s="270"/>
      <c r="C803" s="270"/>
      <c r="D803" s="270"/>
      <c r="E803" s="270"/>
      <c r="F803" s="270"/>
      <c r="G803" s="270"/>
      <c r="H803" s="270"/>
      <c r="I803" s="270"/>
      <c r="J803" s="270"/>
      <c r="K803" s="270"/>
      <c r="L803" s="270"/>
      <c r="M803" s="270"/>
      <c r="N803" s="270"/>
      <c r="O803" s="270"/>
      <c r="P803" s="270"/>
      <c r="Q803" s="270"/>
      <c r="R803" s="270"/>
      <c r="S803" s="270"/>
      <c r="T803" s="270"/>
      <c r="U803" s="270"/>
      <c r="V803" s="270"/>
      <c r="W803" s="270"/>
      <c r="X803" s="270"/>
      <c r="Y803" s="270"/>
      <c r="Z803" s="270"/>
    </row>
    <row r="804" ht="15.75" customHeight="1">
      <c r="A804" s="270"/>
      <c r="B804" s="270"/>
      <c r="C804" s="270"/>
      <c r="D804" s="270"/>
      <c r="E804" s="270"/>
      <c r="F804" s="270"/>
      <c r="G804" s="270"/>
      <c r="H804" s="270"/>
      <c r="I804" s="270"/>
      <c r="J804" s="270"/>
      <c r="K804" s="270"/>
      <c r="L804" s="270"/>
      <c r="M804" s="270"/>
      <c r="N804" s="270"/>
      <c r="O804" s="270"/>
      <c r="P804" s="270"/>
      <c r="Q804" s="270"/>
      <c r="R804" s="270"/>
      <c r="S804" s="270"/>
      <c r="T804" s="270"/>
      <c r="U804" s="270"/>
      <c r="V804" s="270"/>
      <c r="W804" s="270"/>
      <c r="X804" s="270"/>
      <c r="Y804" s="270"/>
      <c r="Z804" s="270"/>
    </row>
    <row r="805" ht="15.75" customHeight="1">
      <c r="A805" s="270"/>
      <c r="B805" s="270"/>
      <c r="C805" s="270"/>
      <c r="D805" s="270"/>
      <c r="E805" s="270"/>
      <c r="F805" s="270"/>
      <c r="G805" s="270"/>
      <c r="H805" s="270"/>
      <c r="I805" s="270"/>
      <c r="J805" s="270"/>
      <c r="K805" s="270"/>
      <c r="L805" s="270"/>
      <c r="M805" s="270"/>
      <c r="N805" s="270"/>
      <c r="O805" s="270"/>
      <c r="P805" s="270"/>
      <c r="Q805" s="270"/>
      <c r="R805" s="270"/>
      <c r="S805" s="270"/>
      <c r="T805" s="270"/>
      <c r="U805" s="270"/>
      <c r="V805" s="270"/>
      <c r="W805" s="270"/>
      <c r="X805" s="270"/>
      <c r="Y805" s="270"/>
      <c r="Z805" s="270"/>
    </row>
    <row r="806" ht="15.75" customHeight="1">
      <c r="A806" s="270"/>
      <c r="B806" s="270"/>
      <c r="C806" s="270"/>
      <c r="D806" s="270"/>
      <c r="E806" s="270"/>
      <c r="F806" s="270"/>
      <c r="G806" s="270"/>
      <c r="H806" s="270"/>
      <c r="I806" s="270"/>
      <c r="J806" s="270"/>
      <c r="K806" s="270"/>
      <c r="L806" s="270"/>
      <c r="M806" s="270"/>
      <c r="N806" s="270"/>
      <c r="O806" s="270"/>
      <c r="P806" s="270"/>
      <c r="Q806" s="270"/>
      <c r="R806" s="270"/>
      <c r="S806" s="270"/>
      <c r="T806" s="270"/>
      <c r="U806" s="270"/>
      <c r="V806" s="270"/>
      <c r="W806" s="270"/>
      <c r="X806" s="270"/>
      <c r="Y806" s="270"/>
      <c r="Z806" s="270"/>
    </row>
    <row r="807" ht="15.75" customHeight="1">
      <c r="A807" s="270"/>
      <c r="B807" s="270"/>
      <c r="C807" s="270"/>
      <c r="D807" s="270"/>
      <c r="E807" s="270"/>
      <c r="F807" s="270"/>
      <c r="G807" s="270"/>
      <c r="H807" s="270"/>
      <c r="I807" s="270"/>
      <c r="J807" s="270"/>
      <c r="K807" s="270"/>
      <c r="L807" s="270"/>
      <c r="M807" s="270"/>
      <c r="N807" s="270"/>
      <c r="O807" s="270"/>
      <c r="P807" s="270"/>
      <c r="Q807" s="270"/>
      <c r="R807" s="270"/>
      <c r="S807" s="270"/>
      <c r="T807" s="270"/>
      <c r="U807" s="270"/>
      <c r="V807" s="270"/>
      <c r="W807" s="270"/>
      <c r="X807" s="270"/>
      <c r="Y807" s="270"/>
      <c r="Z807" s="270"/>
    </row>
    <row r="808" ht="15.75" customHeight="1">
      <c r="A808" s="270"/>
      <c r="B808" s="270"/>
      <c r="C808" s="270"/>
      <c r="D808" s="270"/>
      <c r="E808" s="270"/>
      <c r="F808" s="270"/>
      <c r="G808" s="270"/>
      <c r="H808" s="270"/>
      <c r="I808" s="270"/>
      <c r="J808" s="270"/>
      <c r="K808" s="270"/>
      <c r="L808" s="270"/>
      <c r="M808" s="270"/>
      <c r="N808" s="270"/>
      <c r="O808" s="270"/>
      <c r="P808" s="270"/>
      <c r="Q808" s="270"/>
      <c r="R808" s="270"/>
      <c r="S808" s="270"/>
      <c r="T808" s="270"/>
      <c r="U808" s="270"/>
      <c r="V808" s="270"/>
      <c r="W808" s="270"/>
      <c r="X808" s="270"/>
      <c r="Y808" s="270"/>
      <c r="Z808" s="270"/>
    </row>
    <row r="809" ht="15.75" customHeight="1">
      <c r="A809" s="270"/>
      <c r="B809" s="270"/>
      <c r="C809" s="270"/>
      <c r="D809" s="270"/>
      <c r="E809" s="270"/>
      <c r="F809" s="270"/>
      <c r="G809" s="270"/>
      <c r="H809" s="270"/>
      <c r="I809" s="270"/>
      <c r="J809" s="270"/>
      <c r="K809" s="270"/>
      <c r="L809" s="270"/>
      <c r="M809" s="270"/>
      <c r="N809" s="270"/>
      <c r="O809" s="270"/>
      <c r="P809" s="270"/>
      <c r="Q809" s="270"/>
      <c r="R809" s="270"/>
      <c r="S809" s="270"/>
      <c r="T809" s="270"/>
      <c r="U809" s="270"/>
      <c r="V809" s="270"/>
      <c r="W809" s="270"/>
      <c r="X809" s="270"/>
      <c r="Y809" s="270"/>
      <c r="Z809" s="270"/>
    </row>
    <row r="810" ht="15.75" customHeight="1">
      <c r="A810" s="270"/>
      <c r="B810" s="270"/>
      <c r="C810" s="270"/>
      <c r="D810" s="270"/>
      <c r="E810" s="270"/>
      <c r="F810" s="270"/>
      <c r="G810" s="270"/>
      <c r="H810" s="270"/>
      <c r="I810" s="270"/>
      <c r="J810" s="270"/>
      <c r="K810" s="270"/>
      <c r="L810" s="270"/>
      <c r="M810" s="270"/>
      <c r="N810" s="270"/>
      <c r="O810" s="270"/>
      <c r="P810" s="270"/>
      <c r="Q810" s="270"/>
      <c r="R810" s="270"/>
      <c r="S810" s="270"/>
      <c r="T810" s="270"/>
      <c r="U810" s="270"/>
      <c r="V810" s="270"/>
      <c r="W810" s="270"/>
      <c r="X810" s="270"/>
      <c r="Y810" s="270"/>
      <c r="Z810" s="270"/>
    </row>
    <row r="811" ht="15.75" customHeight="1">
      <c r="A811" s="270"/>
      <c r="B811" s="270"/>
      <c r="C811" s="270"/>
      <c r="D811" s="270"/>
      <c r="E811" s="270"/>
      <c r="F811" s="270"/>
      <c r="G811" s="270"/>
      <c r="H811" s="270"/>
      <c r="I811" s="270"/>
      <c r="J811" s="270"/>
      <c r="K811" s="270"/>
      <c r="L811" s="270"/>
      <c r="M811" s="270"/>
      <c r="N811" s="270"/>
      <c r="O811" s="270"/>
      <c r="P811" s="270"/>
      <c r="Q811" s="270"/>
      <c r="R811" s="270"/>
      <c r="S811" s="270"/>
      <c r="T811" s="270"/>
      <c r="U811" s="270"/>
      <c r="V811" s="270"/>
      <c r="W811" s="270"/>
      <c r="X811" s="270"/>
      <c r="Y811" s="270"/>
      <c r="Z811" s="270"/>
    </row>
    <row r="812" ht="15.75" customHeight="1">
      <c r="A812" s="270"/>
      <c r="B812" s="270"/>
      <c r="C812" s="270"/>
      <c r="D812" s="270"/>
      <c r="E812" s="270"/>
      <c r="F812" s="270"/>
      <c r="G812" s="270"/>
      <c r="H812" s="270"/>
      <c r="I812" s="270"/>
      <c r="J812" s="270"/>
      <c r="K812" s="270"/>
      <c r="L812" s="270"/>
      <c r="M812" s="270"/>
      <c r="N812" s="270"/>
      <c r="O812" s="270"/>
      <c r="P812" s="270"/>
      <c r="Q812" s="270"/>
      <c r="R812" s="270"/>
      <c r="S812" s="270"/>
      <c r="T812" s="270"/>
      <c r="U812" s="270"/>
      <c r="V812" s="270"/>
      <c r="W812" s="270"/>
      <c r="X812" s="270"/>
      <c r="Y812" s="270"/>
      <c r="Z812" s="270"/>
    </row>
    <row r="813" ht="15.75" customHeight="1">
      <c r="A813" s="270"/>
      <c r="B813" s="270"/>
      <c r="C813" s="270"/>
      <c r="D813" s="270"/>
      <c r="E813" s="270"/>
      <c r="F813" s="270"/>
      <c r="G813" s="270"/>
      <c r="H813" s="270"/>
      <c r="I813" s="270"/>
      <c r="J813" s="270"/>
      <c r="K813" s="270"/>
      <c r="L813" s="270"/>
      <c r="M813" s="270"/>
      <c r="N813" s="270"/>
      <c r="O813" s="270"/>
      <c r="P813" s="270"/>
      <c r="Q813" s="270"/>
      <c r="R813" s="270"/>
      <c r="S813" s="270"/>
      <c r="T813" s="270"/>
      <c r="U813" s="270"/>
      <c r="V813" s="270"/>
      <c r="W813" s="270"/>
      <c r="X813" s="270"/>
      <c r="Y813" s="270"/>
      <c r="Z813" s="270"/>
    </row>
    <row r="814" ht="15.75" customHeight="1">
      <c r="A814" s="270"/>
      <c r="B814" s="270"/>
      <c r="C814" s="270"/>
      <c r="D814" s="270"/>
      <c r="E814" s="270"/>
      <c r="F814" s="270"/>
      <c r="G814" s="270"/>
      <c r="H814" s="270"/>
      <c r="I814" s="270"/>
      <c r="J814" s="270"/>
      <c r="K814" s="270"/>
      <c r="L814" s="270"/>
      <c r="M814" s="270"/>
      <c r="N814" s="270"/>
      <c r="O814" s="270"/>
      <c r="P814" s="270"/>
      <c r="Q814" s="270"/>
      <c r="R814" s="270"/>
      <c r="S814" s="270"/>
      <c r="T814" s="270"/>
      <c r="U814" s="270"/>
      <c r="V814" s="270"/>
      <c r="W814" s="270"/>
      <c r="X814" s="270"/>
      <c r="Y814" s="270"/>
      <c r="Z814" s="270"/>
    </row>
    <row r="815" ht="15.75" customHeight="1">
      <c r="A815" s="270"/>
      <c r="B815" s="270"/>
      <c r="C815" s="270"/>
      <c r="D815" s="270"/>
      <c r="E815" s="270"/>
      <c r="F815" s="270"/>
      <c r="G815" s="270"/>
      <c r="H815" s="270"/>
      <c r="I815" s="270"/>
      <c r="J815" s="270"/>
      <c r="K815" s="270"/>
      <c r="L815" s="270"/>
      <c r="M815" s="270"/>
      <c r="N815" s="270"/>
      <c r="O815" s="270"/>
      <c r="P815" s="270"/>
      <c r="Q815" s="270"/>
      <c r="R815" s="270"/>
      <c r="S815" s="270"/>
      <c r="T815" s="270"/>
      <c r="U815" s="270"/>
      <c r="V815" s="270"/>
      <c r="W815" s="270"/>
      <c r="X815" s="270"/>
      <c r="Y815" s="270"/>
      <c r="Z815" s="270"/>
    </row>
    <row r="816" ht="15.75" customHeight="1">
      <c r="A816" s="270"/>
      <c r="B816" s="270"/>
      <c r="C816" s="270"/>
      <c r="D816" s="270"/>
      <c r="E816" s="270"/>
      <c r="F816" s="270"/>
      <c r="G816" s="270"/>
      <c r="H816" s="270"/>
      <c r="I816" s="270"/>
      <c r="J816" s="270"/>
      <c r="K816" s="270"/>
      <c r="L816" s="270"/>
      <c r="M816" s="270"/>
      <c r="N816" s="270"/>
      <c r="O816" s="270"/>
      <c r="P816" s="270"/>
      <c r="Q816" s="270"/>
      <c r="R816" s="270"/>
      <c r="S816" s="270"/>
      <c r="T816" s="270"/>
      <c r="U816" s="270"/>
      <c r="V816" s="270"/>
      <c r="W816" s="270"/>
      <c r="X816" s="270"/>
      <c r="Y816" s="270"/>
      <c r="Z816" s="270"/>
    </row>
    <row r="817" ht="15.75" customHeight="1">
      <c r="A817" s="270"/>
      <c r="B817" s="270"/>
      <c r="C817" s="270"/>
      <c r="D817" s="270"/>
      <c r="E817" s="270"/>
      <c r="F817" s="270"/>
      <c r="G817" s="270"/>
      <c r="H817" s="270"/>
      <c r="I817" s="270"/>
      <c r="J817" s="270"/>
      <c r="K817" s="270"/>
      <c r="L817" s="270"/>
      <c r="M817" s="270"/>
      <c r="N817" s="270"/>
      <c r="O817" s="270"/>
      <c r="P817" s="270"/>
      <c r="Q817" s="270"/>
      <c r="R817" s="270"/>
      <c r="S817" s="270"/>
      <c r="T817" s="270"/>
      <c r="U817" s="270"/>
      <c r="V817" s="270"/>
      <c r="W817" s="270"/>
      <c r="X817" s="270"/>
      <c r="Y817" s="270"/>
      <c r="Z817" s="270"/>
    </row>
    <row r="818" ht="15.75" customHeight="1">
      <c r="A818" s="270"/>
      <c r="B818" s="270"/>
      <c r="C818" s="270"/>
      <c r="D818" s="270"/>
      <c r="E818" s="270"/>
      <c r="F818" s="270"/>
      <c r="G818" s="270"/>
      <c r="H818" s="270"/>
      <c r="I818" s="270"/>
      <c r="J818" s="270"/>
      <c r="K818" s="270"/>
      <c r="L818" s="270"/>
      <c r="M818" s="270"/>
      <c r="N818" s="270"/>
      <c r="O818" s="270"/>
      <c r="P818" s="270"/>
      <c r="Q818" s="270"/>
      <c r="R818" s="270"/>
      <c r="S818" s="270"/>
      <c r="T818" s="270"/>
      <c r="U818" s="270"/>
      <c r="V818" s="270"/>
      <c r="W818" s="270"/>
      <c r="X818" s="270"/>
      <c r="Y818" s="270"/>
      <c r="Z818" s="270"/>
    </row>
    <row r="819" ht="15.75" customHeight="1">
      <c r="A819" s="270"/>
      <c r="B819" s="270"/>
      <c r="C819" s="270"/>
      <c r="D819" s="270"/>
      <c r="E819" s="270"/>
      <c r="F819" s="270"/>
      <c r="G819" s="270"/>
      <c r="H819" s="270"/>
      <c r="I819" s="270"/>
      <c r="J819" s="270"/>
      <c r="K819" s="270"/>
      <c r="L819" s="270"/>
      <c r="M819" s="270"/>
      <c r="N819" s="270"/>
      <c r="O819" s="270"/>
      <c r="P819" s="270"/>
      <c r="Q819" s="270"/>
      <c r="R819" s="270"/>
      <c r="S819" s="270"/>
      <c r="T819" s="270"/>
      <c r="U819" s="270"/>
      <c r="V819" s="270"/>
      <c r="W819" s="270"/>
      <c r="X819" s="270"/>
      <c r="Y819" s="270"/>
      <c r="Z819" s="270"/>
    </row>
    <row r="820" ht="15.75" customHeight="1">
      <c r="A820" s="270"/>
      <c r="B820" s="270"/>
      <c r="C820" s="270"/>
      <c r="D820" s="270"/>
      <c r="E820" s="270"/>
      <c r="F820" s="270"/>
      <c r="G820" s="270"/>
      <c r="H820" s="270"/>
      <c r="I820" s="270"/>
      <c r="J820" s="270"/>
      <c r="K820" s="270"/>
      <c r="L820" s="270"/>
      <c r="M820" s="270"/>
      <c r="N820" s="270"/>
      <c r="O820" s="270"/>
      <c r="P820" s="270"/>
      <c r="Q820" s="270"/>
      <c r="R820" s="270"/>
      <c r="S820" s="270"/>
      <c r="T820" s="270"/>
      <c r="U820" s="270"/>
      <c r="V820" s="270"/>
      <c r="W820" s="270"/>
      <c r="X820" s="270"/>
      <c r="Y820" s="270"/>
      <c r="Z820" s="270"/>
    </row>
    <row r="821" ht="15.75" customHeight="1">
      <c r="A821" s="270"/>
      <c r="B821" s="270"/>
      <c r="C821" s="270"/>
      <c r="D821" s="270"/>
      <c r="E821" s="270"/>
      <c r="F821" s="270"/>
      <c r="G821" s="270"/>
      <c r="H821" s="270"/>
      <c r="I821" s="270"/>
      <c r="J821" s="270"/>
      <c r="K821" s="270"/>
      <c r="L821" s="270"/>
      <c r="M821" s="270"/>
      <c r="N821" s="270"/>
      <c r="O821" s="270"/>
      <c r="P821" s="270"/>
      <c r="Q821" s="270"/>
      <c r="R821" s="270"/>
      <c r="S821" s="270"/>
      <c r="T821" s="270"/>
      <c r="U821" s="270"/>
      <c r="V821" s="270"/>
      <c r="W821" s="270"/>
      <c r="X821" s="270"/>
      <c r="Y821" s="270"/>
      <c r="Z821" s="270"/>
    </row>
    <row r="822" ht="15.75" customHeight="1">
      <c r="A822" s="270"/>
      <c r="B822" s="270"/>
      <c r="C822" s="270"/>
      <c r="D822" s="270"/>
      <c r="E822" s="270"/>
      <c r="F822" s="270"/>
      <c r="G822" s="270"/>
      <c r="H822" s="270"/>
      <c r="I822" s="270"/>
      <c r="J822" s="270"/>
      <c r="K822" s="270"/>
      <c r="L822" s="270"/>
      <c r="M822" s="270"/>
      <c r="N822" s="270"/>
      <c r="O822" s="270"/>
      <c r="P822" s="270"/>
      <c r="Q822" s="270"/>
      <c r="R822" s="270"/>
      <c r="S822" s="270"/>
      <c r="T822" s="270"/>
      <c r="U822" s="270"/>
      <c r="V822" s="270"/>
      <c r="W822" s="270"/>
      <c r="X822" s="270"/>
      <c r="Y822" s="270"/>
      <c r="Z822" s="270"/>
    </row>
    <row r="823" ht="15.75" customHeight="1">
      <c r="A823" s="270"/>
      <c r="B823" s="270"/>
      <c r="C823" s="270"/>
      <c r="D823" s="270"/>
      <c r="E823" s="270"/>
      <c r="F823" s="270"/>
      <c r="G823" s="270"/>
      <c r="H823" s="270"/>
      <c r="I823" s="270"/>
      <c r="J823" s="270"/>
      <c r="K823" s="270"/>
      <c r="L823" s="270"/>
      <c r="M823" s="270"/>
      <c r="N823" s="270"/>
      <c r="O823" s="270"/>
      <c r="P823" s="270"/>
      <c r="Q823" s="270"/>
      <c r="R823" s="270"/>
      <c r="S823" s="270"/>
      <c r="T823" s="270"/>
      <c r="U823" s="270"/>
      <c r="V823" s="270"/>
      <c r="W823" s="270"/>
      <c r="X823" s="270"/>
      <c r="Y823" s="270"/>
      <c r="Z823" s="270"/>
    </row>
    <row r="824" ht="15.75" customHeight="1">
      <c r="A824" s="270"/>
      <c r="B824" s="270"/>
      <c r="C824" s="270"/>
      <c r="D824" s="270"/>
      <c r="E824" s="270"/>
      <c r="F824" s="270"/>
      <c r="G824" s="270"/>
      <c r="H824" s="270"/>
      <c r="I824" s="270"/>
      <c r="J824" s="270"/>
      <c r="K824" s="270"/>
      <c r="L824" s="270"/>
      <c r="M824" s="270"/>
      <c r="N824" s="270"/>
      <c r="O824" s="270"/>
      <c r="P824" s="270"/>
      <c r="Q824" s="270"/>
      <c r="R824" s="270"/>
      <c r="S824" s="270"/>
      <c r="T824" s="270"/>
      <c r="U824" s="270"/>
      <c r="V824" s="270"/>
      <c r="W824" s="270"/>
      <c r="X824" s="270"/>
      <c r="Y824" s="270"/>
      <c r="Z824" s="270"/>
    </row>
    <row r="825" ht="15.75" customHeight="1">
      <c r="A825" s="270"/>
      <c r="B825" s="270"/>
      <c r="C825" s="270"/>
      <c r="D825" s="270"/>
      <c r="E825" s="270"/>
      <c r="F825" s="270"/>
      <c r="G825" s="270"/>
      <c r="H825" s="270"/>
      <c r="I825" s="270"/>
      <c r="J825" s="270"/>
      <c r="K825" s="270"/>
      <c r="L825" s="270"/>
      <c r="M825" s="270"/>
      <c r="N825" s="270"/>
      <c r="O825" s="270"/>
      <c r="P825" s="270"/>
      <c r="Q825" s="270"/>
      <c r="R825" s="270"/>
      <c r="S825" s="270"/>
      <c r="T825" s="270"/>
      <c r="U825" s="270"/>
      <c r="V825" s="270"/>
      <c r="W825" s="270"/>
      <c r="X825" s="270"/>
      <c r="Y825" s="270"/>
      <c r="Z825" s="270"/>
    </row>
    <row r="826" ht="15.75" customHeight="1">
      <c r="A826" s="270"/>
      <c r="B826" s="270"/>
      <c r="C826" s="270"/>
      <c r="D826" s="270"/>
      <c r="E826" s="270"/>
      <c r="F826" s="270"/>
      <c r="G826" s="270"/>
      <c r="H826" s="270"/>
      <c r="I826" s="270"/>
      <c r="J826" s="270"/>
      <c r="K826" s="270"/>
      <c r="L826" s="270"/>
      <c r="M826" s="270"/>
      <c r="N826" s="270"/>
      <c r="O826" s="270"/>
      <c r="P826" s="270"/>
      <c r="Q826" s="270"/>
      <c r="R826" s="270"/>
      <c r="S826" s="270"/>
      <c r="T826" s="270"/>
      <c r="U826" s="270"/>
      <c r="V826" s="270"/>
      <c r="W826" s="270"/>
      <c r="X826" s="270"/>
      <c r="Y826" s="270"/>
      <c r="Z826" s="270"/>
    </row>
    <row r="827" ht="15.75" customHeight="1">
      <c r="A827" s="270"/>
      <c r="B827" s="270"/>
      <c r="C827" s="270"/>
      <c r="D827" s="270"/>
      <c r="E827" s="270"/>
      <c r="F827" s="270"/>
      <c r="G827" s="270"/>
      <c r="H827" s="270"/>
      <c r="I827" s="270"/>
      <c r="J827" s="270"/>
      <c r="K827" s="270"/>
      <c r="L827" s="270"/>
      <c r="M827" s="270"/>
      <c r="N827" s="270"/>
      <c r="O827" s="270"/>
      <c r="P827" s="270"/>
      <c r="Q827" s="270"/>
      <c r="R827" s="270"/>
      <c r="S827" s="270"/>
      <c r="T827" s="270"/>
      <c r="U827" s="270"/>
      <c r="V827" s="270"/>
      <c r="W827" s="270"/>
      <c r="X827" s="270"/>
      <c r="Y827" s="270"/>
      <c r="Z827" s="270"/>
    </row>
    <row r="828" ht="15.75" customHeight="1">
      <c r="A828" s="270"/>
      <c r="B828" s="270"/>
      <c r="C828" s="270"/>
      <c r="D828" s="270"/>
      <c r="E828" s="270"/>
      <c r="F828" s="270"/>
      <c r="G828" s="270"/>
      <c r="H828" s="270"/>
      <c r="I828" s="270"/>
      <c r="J828" s="270"/>
      <c r="K828" s="270"/>
      <c r="L828" s="270"/>
      <c r="M828" s="270"/>
      <c r="N828" s="270"/>
      <c r="O828" s="270"/>
      <c r="P828" s="270"/>
      <c r="Q828" s="270"/>
      <c r="R828" s="270"/>
      <c r="S828" s="270"/>
      <c r="T828" s="270"/>
      <c r="U828" s="270"/>
      <c r="V828" s="270"/>
      <c r="W828" s="270"/>
      <c r="X828" s="270"/>
      <c r="Y828" s="270"/>
      <c r="Z828" s="270"/>
    </row>
    <row r="829" ht="15.75" customHeight="1">
      <c r="A829" s="270"/>
      <c r="B829" s="270"/>
      <c r="C829" s="270"/>
      <c r="D829" s="270"/>
      <c r="E829" s="270"/>
      <c r="F829" s="270"/>
      <c r="G829" s="270"/>
      <c r="H829" s="270"/>
      <c r="I829" s="270"/>
      <c r="J829" s="270"/>
      <c r="K829" s="270"/>
      <c r="L829" s="270"/>
      <c r="M829" s="270"/>
      <c r="N829" s="270"/>
      <c r="O829" s="270"/>
      <c r="P829" s="270"/>
      <c r="Q829" s="270"/>
      <c r="R829" s="270"/>
      <c r="S829" s="270"/>
      <c r="T829" s="270"/>
      <c r="U829" s="270"/>
      <c r="V829" s="270"/>
      <c r="W829" s="270"/>
      <c r="X829" s="270"/>
      <c r="Y829" s="270"/>
      <c r="Z829" s="270"/>
    </row>
    <row r="830" ht="15.75" customHeight="1">
      <c r="A830" s="270"/>
      <c r="B830" s="270"/>
      <c r="C830" s="270"/>
      <c r="D830" s="270"/>
      <c r="E830" s="270"/>
      <c r="F830" s="270"/>
      <c r="G830" s="270"/>
      <c r="H830" s="270"/>
      <c r="I830" s="270"/>
      <c r="J830" s="270"/>
      <c r="K830" s="270"/>
      <c r="L830" s="270"/>
      <c r="M830" s="270"/>
      <c r="N830" s="270"/>
      <c r="O830" s="270"/>
      <c r="P830" s="270"/>
      <c r="Q830" s="270"/>
      <c r="R830" s="270"/>
      <c r="S830" s="270"/>
      <c r="T830" s="270"/>
      <c r="U830" s="270"/>
      <c r="V830" s="270"/>
      <c r="W830" s="270"/>
      <c r="X830" s="270"/>
      <c r="Y830" s="270"/>
      <c r="Z830" s="270"/>
    </row>
    <row r="831" ht="15.75" customHeight="1">
      <c r="A831" s="270"/>
      <c r="B831" s="270"/>
      <c r="C831" s="270"/>
      <c r="D831" s="270"/>
      <c r="E831" s="270"/>
      <c r="F831" s="270"/>
      <c r="G831" s="270"/>
      <c r="H831" s="270"/>
      <c r="I831" s="270"/>
      <c r="J831" s="270"/>
      <c r="K831" s="270"/>
      <c r="L831" s="270"/>
      <c r="M831" s="270"/>
      <c r="N831" s="270"/>
      <c r="O831" s="270"/>
      <c r="P831" s="270"/>
      <c r="Q831" s="270"/>
      <c r="R831" s="270"/>
      <c r="S831" s="270"/>
      <c r="T831" s="270"/>
      <c r="U831" s="270"/>
      <c r="V831" s="270"/>
      <c r="W831" s="270"/>
      <c r="X831" s="270"/>
      <c r="Y831" s="270"/>
      <c r="Z831" s="270"/>
    </row>
    <row r="832" ht="15.75" customHeight="1">
      <c r="A832" s="270"/>
      <c r="B832" s="270"/>
      <c r="C832" s="270"/>
      <c r="D832" s="270"/>
      <c r="E832" s="270"/>
      <c r="F832" s="270"/>
      <c r="G832" s="270"/>
      <c r="H832" s="270"/>
      <c r="I832" s="270"/>
      <c r="J832" s="270"/>
      <c r="K832" s="270"/>
      <c r="L832" s="270"/>
      <c r="M832" s="270"/>
      <c r="N832" s="270"/>
      <c r="O832" s="270"/>
      <c r="P832" s="270"/>
      <c r="Q832" s="270"/>
      <c r="R832" s="270"/>
      <c r="S832" s="270"/>
      <c r="T832" s="270"/>
      <c r="U832" s="270"/>
      <c r="V832" s="270"/>
      <c r="W832" s="270"/>
      <c r="X832" s="270"/>
      <c r="Y832" s="270"/>
      <c r="Z832" s="270"/>
    </row>
    <row r="833" ht="15.75" customHeight="1">
      <c r="A833" s="270"/>
      <c r="B833" s="270"/>
      <c r="C833" s="270"/>
      <c r="D833" s="270"/>
      <c r="E833" s="270"/>
      <c r="F833" s="270"/>
      <c r="G833" s="270"/>
      <c r="H833" s="270"/>
      <c r="I833" s="270"/>
      <c r="J833" s="270"/>
      <c r="K833" s="270"/>
      <c r="L833" s="270"/>
      <c r="M833" s="270"/>
      <c r="N833" s="270"/>
      <c r="O833" s="270"/>
      <c r="P833" s="270"/>
      <c r="Q833" s="270"/>
      <c r="R833" s="270"/>
      <c r="S833" s="270"/>
      <c r="T833" s="270"/>
      <c r="U833" s="270"/>
      <c r="V833" s="270"/>
      <c r="W833" s="270"/>
      <c r="X833" s="270"/>
      <c r="Y833" s="270"/>
      <c r="Z833" s="270"/>
    </row>
    <row r="834" ht="15.75" customHeight="1">
      <c r="A834" s="270"/>
      <c r="B834" s="270"/>
      <c r="C834" s="270"/>
      <c r="D834" s="270"/>
      <c r="E834" s="270"/>
      <c r="F834" s="270"/>
      <c r="G834" s="270"/>
      <c r="H834" s="270"/>
      <c r="I834" s="270"/>
      <c r="J834" s="270"/>
      <c r="K834" s="270"/>
      <c r="L834" s="270"/>
      <c r="M834" s="270"/>
      <c r="N834" s="270"/>
      <c r="O834" s="270"/>
      <c r="P834" s="270"/>
      <c r="Q834" s="270"/>
      <c r="R834" s="270"/>
      <c r="S834" s="270"/>
      <c r="T834" s="270"/>
      <c r="U834" s="270"/>
      <c r="V834" s="270"/>
      <c r="W834" s="270"/>
      <c r="X834" s="270"/>
      <c r="Y834" s="270"/>
      <c r="Z834" s="270"/>
    </row>
    <row r="835" ht="15.75" customHeight="1">
      <c r="A835" s="270"/>
      <c r="B835" s="270"/>
      <c r="C835" s="270"/>
      <c r="D835" s="270"/>
      <c r="E835" s="270"/>
      <c r="F835" s="270"/>
      <c r="G835" s="270"/>
      <c r="H835" s="270"/>
      <c r="I835" s="270"/>
      <c r="J835" s="270"/>
      <c r="K835" s="270"/>
      <c r="L835" s="270"/>
      <c r="M835" s="270"/>
      <c r="N835" s="270"/>
      <c r="O835" s="270"/>
      <c r="P835" s="270"/>
      <c r="Q835" s="270"/>
      <c r="R835" s="270"/>
      <c r="S835" s="270"/>
      <c r="T835" s="270"/>
      <c r="U835" s="270"/>
      <c r="V835" s="270"/>
      <c r="W835" s="270"/>
      <c r="X835" s="270"/>
      <c r="Y835" s="270"/>
      <c r="Z835" s="270"/>
    </row>
    <row r="836" ht="15.75" customHeight="1">
      <c r="A836" s="270"/>
      <c r="B836" s="270"/>
      <c r="C836" s="270"/>
      <c r="D836" s="270"/>
      <c r="E836" s="270"/>
      <c r="F836" s="270"/>
      <c r="G836" s="270"/>
      <c r="H836" s="270"/>
      <c r="I836" s="270"/>
      <c r="J836" s="270"/>
      <c r="K836" s="270"/>
      <c r="L836" s="270"/>
      <c r="M836" s="270"/>
      <c r="N836" s="270"/>
      <c r="O836" s="270"/>
      <c r="P836" s="270"/>
      <c r="Q836" s="270"/>
      <c r="R836" s="270"/>
      <c r="S836" s="270"/>
      <c r="T836" s="270"/>
      <c r="U836" s="270"/>
      <c r="V836" s="270"/>
      <c r="W836" s="270"/>
      <c r="X836" s="270"/>
      <c r="Y836" s="270"/>
      <c r="Z836" s="270"/>
    </row>
    <row r="837" ht="15.75" customHeight="1">
      <c r="A837" s="270"/>
      <c r="B837" s="270"/>
      <c r="C837" s="270"/>
      <c r="D837" s="270"/>
      <c r="E837" s="270"/>
      <c r="F837" s="270"/>
      <c r="G837" s="270"/>
      <c r="H837" s="270"/>
      <c r="I837" s="270"/>
      <c r="J837" s="270"/>
      <c r="K837" s="270"/>
      <c r="L837" s="270"/>
      <c r="M837" s="270"/>
      <c r="N837" s="270"/>
      <c r="O837" s="270"/>
      <c r="P837" s="270"/>
      <c r="Q837" s="270"/>
      <c r="R837" s="270"/>
      <c r="S837" s="270"/>
      <c r="T837" s="270"/>
      <c r="U837" s="270"/>
      <c r="V837" s="270"/>
      <c r="W837" s="270"/>
      <c r="X837" s="270"/>
      <c r="Y837" s="270"/>
      <c r="Z837" s="270"/>
    </row>
    <row r="838" ht="15.75" customHeight="1">
      <c r="A838" s="270"/>
      <c r="B838" s="270"/>
      <c r="C838" s="270"/>
      <c r="D838" s="270"/>
      <c r="E838" s="270"/>
      <c r="F838" s="270"/>
      <c r="G838" s="270"/>
      <c r="H838" s="270"/>
      <c r="I838" s="270"/>
      <c r="J838" s="270"/>
      <c r="K838" s="270"/>
      <c r="L838" s="270"/>
      <c r="M838" s="270"/>
      <c r="N838" s="270"/>
      <c r="O838" s="270"/>
      <c r="P838" s="270"/>
      <c r="Q838" s="270"/>
      <c r="R838" s="270"/>
      <c r="S838" s="270"/>
      <c r="T838" s="270"/>
      <c r="U838" s="270"/>
      <c r="V838" s="270"/>
      <c r="W838" s="270"/>
      <c r="X838" s="270"/>
      <c r="Y838" s="270"/>
      <c r="Z838" s="270"/>
    </row>
    <row r="839" ht="15.75" customHeight="1">
      <c r="A839" s="270"/>
      <c r="B839" s="270"/>
      <c r="C839" s="270"/>
      <c r="D839" s="270"/>
      <c r="E839" s="270"/>
      <c r="F839" s="270"/>
      <c r="G839" s="270"/>
      <c r="H839" s="270"/>
      <c r="I839" s="270"/>
      <c r="J839" s="270"/>
      <c r="K839" s="270"/>
      <c r="L839" s="270"/>
      <c r="M839" s="270"/>
      <c r="N839" s="270"/>
      <c r="O839" s="270"/>
      <c r="P839" s="270"/>
      <c r="Q839" s="270"/>
      <c r="R839" s="270"/>
      <c r="S839" s="270"/>
      <c r="T839" s="270"/>
      <c r="U839" s="270"/>
      <c r="V839" s="270"/>
      <c r="W839" s="270"/>
      <c r="X839" s="270"/>
      <c r="Y839" s="270"/>
      <c r="Z839" s="270"/>
    </row>
    <row r="840" ht="15.75" customHeight="1">
      <c r="A840" s="270"/>
      <c r="B840" s="270"/>
      <c r="C840" s="270"/>
      <c r="D840" s="270"/>
      <c r="E840" s="270"/>
      <c r="F840" s="270"/>
      <c r="G840" s="270"/>
      <c r="H840" s="270"/>
      <c r="I840" s="270"/>
      <c r="J840" s="270"/>
      <c r="K840" s="270"/>
      <c r="L840" s="270"/>
      <c r="M840" s="270"/>
      <c r="N840" s="270"/>
      <c r="O840" s="270"/>
      <c r="P840" s="270"/>
      <c r="Q840" s="270"/>
      <c r="R840" s="270"/>
      <c r="S840" s="270"/>
      <c r="T840" s="270"/>
      <c r="U840" s="270"/>
      <c r="V840" s="270"/>
      <c r="W840" s="270"/>
      <c r="X840" s="270"/>
      <c r="Y840" s="270"/>
      <c r="Z840" s="270"/>
    </row>
    <row r="841" ht="15.75" customHeight="1">
      <c r="A841" s="270"/>
      <c r="B841" s="270"/>
      <c r="C841" s="270"/>
      <c r="D841" s="270"/>
      <c r="E841" s="270"/>
      <c r="F841" s="270"/>
      <c r="G841" s="270"/>
      <c r="H841" s="270"/>
      <c r="I841" s="270"/>
      <c r="J841" s="270"/>
      <c r="K841" s="270"/>
      <c r="L841" s="270"/>
      <c r="M841" s="270"/>
      <c r="N841" s="270"/>
      <c r="O841" s="270"/>
      <c r="P841" s="270"/>
      <c r="Q841" s="270"/>
      <c r="R841" s="270"/>
      <c r="S841" s="270"/>
      <c r="T841" s="270"/>
      <c r="U841" s="270"/>
      <c r="V841" s="270"/>
      <c r="W841" s="270"/>
      <c r="X841" s="270"/>
      <c r="Y841" s="270"/>
      <c r="Z841" s="270"/>
    </row>
    <row r="842" ht="15.75" customHeight="1">
      <c r="A842" s="270"/>
      <c r="B842" s="270"/>
      <c r="C842" s="270"/>
      <c r="D842" s="270"/>
      <c r="E842" s="270"/>
      <c r="F842" s="270"/>
      <c r="G842" s="270"/>
      <c r="H842" s="270"/>
      <c r="I842" s="270"/>
      <c r="J842" s="270"/>
      <c r="K842" s="270"/>
      <c r="L842" s="270"/>
      <c r="M842" s="270"/>
      <c r="N842" s="270"/>
      <c r="O842" s="270"/>
      <c r="P842" s="270"/>
      <c r="Q842" s="270"/>
      <c r="R842" s="270"/>
      <c r="S842" s="270"/>
      <c r="T842" s="270"/>
      <c r="U842" s="270"/>
      <c r="V842" s="270"/>
      <c r="W842" s="270"/>
      <c r="X842" s="270"/>
      <c r="Y842" s="270"/>
      <c r="Z842" s="270"/>
    </row>
    <row r="843" ht="15.75" customHeight="1">
      <c r="A843" s="270"/>
      <c r="B843" s="270"/>
      <c r="C843" s="270"/>
      <c r="D843" s="270"/>
      <c r="E843" s="270"/>
      <c r="F843" s="270"/>
      <c r="G843" s="270"/>
      <c r="H843" s="270"/>
      <c r="I843" s="270"/>
      <c r="J843" s="270"/>
      <c r="K843" s="270"/>
      <c r="L843" s="270"/>
      <c r="M843" s="270"/>
      <c r="N843" s="270"/>
      <c r="O843" s="270"/>
      <c r="P843" s="270"/>
      <c r="Q843" s="270"/>
      <c r="R843" s="270"/>
      <c r="S843" s="270"/>
      <c r="T843" s="270"/>
      <c r="U843" s="270"/>
      <c r="V843" s="270"/>
      <c r="W843" s="270"/>
      <c r="X843" s="270"/>
      <c r="Y843" s="270"/>
      <c r="Z843" s="270"/>
    </row>
    <row r="844" ht="15.75" customHeight="1">
      <c r="A844" s="270"/>
      <c r="B844" s="270"/>
      <c r="C844" s="270"/>
      <c r="D844" s="270"/>
      <c r="E844" s="270"/>
      <c r="F844" s="270"/>
      <c r="G844" s="270"/>
      <c r="H844" s="270"/>
      <c r="I844" s="270"/>
      <c r="J844" s="270"/>
      <c r="K844" s="270"/>
      <c r="L844" s="270"/>
      <c r="M844" s="270"/>
      <c r="N844" s="270"/>
      <c r="O844" s="270"/>
      <c r="P844" s="270"/>
      <c r="Q844" s="270"/>
      <c r="R844" s="270"/>
      <c r="S844" s="270"/>
      <c r="T844" s="270"/>
      <c r="U844" s="270"/>
      <c r="V844" s="270"/>
      <c r="W844" s="270"/>
      <c r="X844" s="270"/>
      <c r="Y844" s="270"/>
      <c r="Z844" s="270"/>
    </row>
    <row r="845" ht="15.75" customHeight="1">
      <c r="A845" s="270"/>
      <c r="B845" s="270"/>
      <c r="C845" s="270"/>
      <c r="D845" s="270"/>
      <c r="E845" s="270"/>
      <c r="F845" s="270"/>
      <c r="G845" s="270"/>
      <c r="H845" s="270"/>
      <c r="I845" s="270"/>
      <c r="J845" s="270"/>
      <c r="K845" s="270"/>
      <c r="L845" s="270"/>
      <c r="M845" s="270"/>
      <c r="N845" s="270"/>
      <c r="O845" s="270"/>
      <c r="P845" s="270"/>
      <c r="Q845" s="270"/>
      <c r="R845" s="270"/>
      <c r="S845" s="270"/>
      <c r="T845" s="270"/>
      <c r="U845" s="270"/>
      <c r="V845" s="270"/>
      <c r="W845" s="270"/>
      <c r="X845" s="270"/>
      <c r="Y845" s="270"/>
      <c r="Z845" s="270"/>
    </row>
    <row r="846" ht="15.75" customHeight="1">
      <c r="A846" s="270"/>
      <c r="B846" s="270"/>
      <c r="C846" s="270"/>
      <c r="D846" s="270"/>
      <c r="E846" s="270"/>
      <c r="F846" s="270"/>
      <c r="G846" s="270"/>
      <c r="H846" s="270"/>
      <c r="I846" s="270"/>
      <c r="J846" s="270"/>
      <c r="K846" s="270"/>
      <c r="L846" s="270"/>
      <c r="M846" s="270"/>
      <c r="N846" s="270"/>
      <c r="O846" s="270"/>
      <c r="P846" s="270"/>
      <c r="Q846" s="270"/>
      <c r="R846" s="270"/>
      <c r="S846" s="270"/>
      <c r="T846" s="270"/>
      <c r="U846" s="270"/>
      <c r="V846" s="270"/>
      <c r="W846" s="270"/>
      <c r="X846" s="270"/>
      <c r="Y846" s="270"/>
      <c r="Z846" s="270"/>
    </row>
    <row r="847" ht="15.75" customHeight="1">
      <c r="A847" s="270"/>
      <c r="B847" s="270"/>
      <c r="C847" s="270"/>
      <c r="D847" s="270"/>
      <c r="E847" s="270"/>
      <c r="F847" s="270"/>
      <c r="G847" s="270"/>
      <c r="H847" s="270"/>
      <c r="I847" s="270"/>
      <c r="J847" s="270"/>
      <c r="K847" s="270"/>
      <c r="L847" s="270"/>
      <c r="M847" s="270"/>
      <c r="N847" s="270"/>
      <c r="O847" s="270"/>
      <c r="P847" s="270"/>
      <c r="Q847" s="270"/>
      <c r="R847" s="270"/>
      <c r="S847" s="270"/>
      <c r="T847" s="270"/>
      <c r="U847" s="270"/>
      <c r="V847" s="270"/>
      <c r="W847" s="270"/>
      <c r="X847" s="270"/>
      <c r="Y847" s="270"/>
      <c r="Z847" s="270"/>
    </row>
    <row r="848" ht="15.75" customHeight="1">
      <c r="A848" s="270"/>
      <c r="B848" s="270"/>
      <c r="C848" s="270"/>
      <c r="D848" s="270"/>
      <c r="E848" s="270"/>
      <c r="F848" s="270"/>
      <c r="G848" s="270"/>
      <c r="H848" s="270"/>
      <c r="I848" s="270"/>
      <c r="J848" s="270"/>
      <c r="K848" s="270"/>
      <c r="L848" s="270"/>
      <c r="M848" s="270"/>
      <c r="N848" s="270"/>
      <c r="O848" s="270"/>
      <c r="P848" s="270"/>
      <c r="Q848" s="270"/>
      <c r="R848" s="270"/>
      <c r="S848" s="270"/>
      <c r="T848" s="270"/>
      <c r="U848" s="270"/>
      <c r="V848" s="270"/>
      <c r="W848" s="270"/>
      <c r="X848" s="270"/>
      <c r="Y848" s="270"/>
      <c r="Z848" s="270"/>
    </row>
    <row r="849" ht="15.75" customHeight="1">
      <c r="A849" s="270"/>
      <c r="B849" s="270"/>
      <c r="C849" s="270"/>
      <c r="D849" s="270"/>
      <c r="E849" s="270"/>
      <c r="F849" s="270"/>
      <c r="G849" s="270"/>
      <c r="H849" s="270"/>
      <c r="I849" s="270"/>
      <c r="J849" s="270"/>
      <c r="K849" s="270"/>
      <c r="L849" s="270"/>
      <c r="M849" s="270"/>
      <c r="N849" s="270"/>
      <c r="O849" s="270"/>
      <c r="P849" s="270"/>
      <c r="Q849" s="270"/>
      <c r="R849" s="270"/>
      <c r="S849" s="270"/>
      <c r="T849" s="270"/>
      <c r="U849" s="270"/>
      <c r="V849" s="270"/>
      <c r="W849" s="270"/>
      <c r="X849" s="270"/>
      <c r="Y849" s="270"/>
      <c r="Z849" s="270"/>
    </row>
    <row r="850" ht="15.75" customHeight="1">
      <c r="A850" s="270"/>
      <c r="B850" s="270"/>
      <c r="C850" s="270"/>
      <c r="D850" s="270"/>
      <c r="E850" s="270"/>
      <c r="F850" s="270"/>
      <c r="G850" s="270"/>
      <c r="H850" s="270"/>
      <c r="I850" s="270"/>
      <c r="J850" s="270"/>
      <c r="K850" s="270"/>
      <c r="L850" s="270"/>
      <c r="M850" s="270"/>
      <c r="N850" s="270"/>
      <c r="O850" s="270"/>
      <c r="P850" s="270"/>
      <c r="Q850" s="270"/>
      <c r="R850" s="270"/>
      <c r="S850" s="270"/>
      <c r="T850" s="270"/>
      <c r="U850" s="270"/>
      <c r="V850" s="270"/>
      <c r="W850" s="270"/>
      <c r="X850" s="270"/>
      <c r="Y850" s="270"/>
      <c r="Z850" s="270"/>
    </row>
    <row r="851" ht="15.75" customHeight="1">
      <c r="A851" s="270"/>
      <c r="B851" s="270"/>
      <c r="C851" s="270"/>
      <c r="D851" s="270"/>
      <c r="E851" s="270"/>
      <c r="F851" s="270"/>
      <c r="G851" s="270"/>
      <c r="H851" s="270"/>
      <c r="I851" s="270"/>
      <c r="J851" s="270"/>
      <c r="K851" s="270"/>
      <c r="L851" s="270"/>
      <c r="M851" s="270"/>
      <c r="N851" s="270"/>
      <c r="O851" s="270"/>
      <c r="P851" s="270"/>
      <c r="Q851" s="270"/>
      <c r="R851" s="270"/>
      <c r="S851" s="270"/>
      <c r="T851" s="270"/>
      <c r="U851" s="270"/>
      <c r="V851" s="270"/>
      <c r="W851" s="270"/>
      <c r="X851" s="270"/>
      <c r="Y851" s="270"/>
      <c r="Z851" s="270"/>
    </row>
    <row r="852" ht="15.75" customHeight="1">
      <c r="A852" s="270"/>
      <c r="B852" s="270"/>
      <c r="C852" s="270"/>
      <c r="D852" s="270"/>
      <c r="E852" s="270"/>
      <c r="F852" s="270"/>
      <c r="G852" s="270"/>
      <c r="H852" s="270"/>
      <c r="I852" s="270"/>
      <c r="J852" s="270"/>
      <c r="K852" s="270"/>
      <c r="L852" s="270"/>
      <c r="M852" s="270"/>
      <c r="N852" s="270"/>
      <c r="O852" s="270"/>
      <c r="P852" s="270"/>
      <c r="Q852" s="270"/>
      <c r="R852" s="270"/>
      <c r="S852" s="270"/>
      <c r="T852" s="270"/>
      <c r="U852" s="270"/>
      <c r="V852" s="270"/>
      <c r="W852" s="270"/>
      <c r="X852" s="270"/>
      <c r="Y852" s="270"/>
      <c r="Z852" s="270"/>
    </row>
    <row r="853" ht="15.75" customHeight="1">
      <c r="A853" s="270"/>
      <c r="B853" s="270"/>
      <c r="C853" s="270"/>
      <c r="D853" s="270"/>
      <c r="E853" s="270"/>
      <c r="F853" s="270"/>
      <c r="G853" s="270"/>
      <c r="H853" s="270"/>
      <c r="I853" s="270"/>
      <c r="J853" s="270"/>
      <c r="K853" s="270"/>
      <c r="L853" s="270"/>
      <c r="M853" s="270"/>
      <c r="N853" s="270"/>
      <c r="O853" s="270"/>
      <c r="P853" s="270"/>
      <c r="Q853" s="270"/>
      <c r="R853" s="270"/>
      <c r="S853" s="270"/>
      <c r="T853" s="270"/>
      <c r="U853" s="270"/>
      <c r="V853" s="270"/>
      <c r="W853" s="270"/>
      <c r="X853" s="270"/>
      <c r="Y853" s="270"/>
      <c r="Z853" s="270"/>
    </row>
    <row r="854" ht="15.75" customHeight="1">
      <c r="A854" s="270"/>
      <c r="B854" s="270"/>
      <c r="C854" s="270"/>
      <c r="D854" s="270"/>
      <c r="E854" s="270"/>
      <c r="F854" s="270"/>
      <c r="G854" s="270"/>
      <c r="H854" s="270"/>
      <c r="I854" s="270"/>
      <c r="J854" s="270"/>
      <c r="K854" s="270"/>
      <c r="L854" s="270"/>
      <c r="M854" s="270"/>
      <c r="N854" s="270"/>
      <c r="O854" s="270"/>
      <c r="P854" s="270"/>
      <c r="Q854" s="270"/>
      <c r="R854" s="270"/>
      <c r="S854" s="270"/>
      <c r="T854" s="270"/>
      <c r="U854" s="270"/>
      <c r="V854" s="270"/>
      <c r="W854" s="270"/>
      <c r="X854" s="270"/>
      <c r="Y854" s="270"/>
      <c r="Z854" s="270"/>
    </row>
    <row r="855" ht="15.75" customHeight="1">
      <c r="A855" s="270"/>
      <c r="B855" s="270"/>
      <c r="C855" s="270"/>
      <c r="D855" s="270"/>
      <c r="E855" s="270"/>
      <c r="F855" s="270"/>
      <c r="G855" s="270"/>
      <c r="H855" s="270"/>
      <c r="I855" s="270"/>
      <c r="J855" s="270"/>
      <c r="K855" s="270"/>
      <c r="L855" s="270"/>
      <c r="M855" s="270"/>
      <c r="N855" s="270"/>
      <c r="O855" s="270"/>
      <c r="P855" s="270"/>
      <c r="Q855" s="270"/>
      <c r="R855" s="270"/>
      <c r="S855" s="270"/>
      <c r="T855" s="270"/>
      <c r="U855" s="270"/>
      <c r="V855" s="270"/>
      <c r="W855" s="270"/>
      <c r="X855" s="270"/>
      <c r="Y855" s="270"/>
      <c r="Z855" s="270"/>
    </row>
    <row r="856" ht="15.75" customHeight="1">
      <c r="A856" s="270"/>
      <c r="B856" s="270"/>
      <c r="C856" s="270"/>
      <c r="D856" s="270"/>
      <c r="E856" s="270"/>
      <c r="F856" s="270"/>
      <c r="G856" s="270"/>
      <c r="H856" s="270"/>
      <c r="I856" s="270"/>
      <c r="J856" s="270"/>
      <c r="K856" s="270"/>
      <c r="L856" s="270"/>
      <c r="M856" s="270"/>
      <c r="N856" s="270"/>
      <c r="O856" s="270"/>
      <c r="P856" s="270"/>
      <c r="Q856" s="270"/>
      <c r="R856" s="270"/>
      <c r="S856" s="270"/>
      <c r="T856" s="270"/>
      <c r="U856" s="270"/>
      <c r="V856" s="270"/>
      <c r="W856" s="270"/>
      <c r="X856" s="270"/>
      <c r="Y856" s="270"/>
      <c r="Z856" s="270"/>
    </row>
    <row r="857" ht="15.75" customHeight="1">
      <c r="A857" s="270"/>
      <c r="B857" s="270"/>
      <c r="C857" s="270"/>
      <c r="D857" s="270"/>
      <c r="E857" s="270"/>
      <c r="F857" s="270"/>
      <c r="G857" s="270"/>
      <c r="H857" s="270"/>
      <c r="I857" s="270"/>
      <c r="J857" s="270"/>
      <c r="K857" s="270"/>
      <c r="L857" s="270"/>
      <c r="M857" s="270"/>
      <c r="N857" s="270"/>
      <c r="O857" s="270"/>
      <c r="P857" s="270"/>
      <c r="Q857" s="270"/>
      <c r="R857" s="270"/>
      <c r="S857" s="270"/>
      <c r="T857" s="270"/>
      <c r="U857" s="270"/>
      <c r="V857" s="270"/>
      <c r="W857" s="270"/>
      <c r="X857" s="270"/>
      <c r="Y857" s="270"/>
      <c r="Z857" s="270"/>
    </row>
    <row r="858" ht="15.75" customHeight="1">
      <c r="A858" s="270"/>
      <c r="B858" s="270"/>
      <c r="C858" s="270"/>
      <c r="D858" s="270"/>
      <c r="E858" s="270"/>
      <c r="F858" s="270"/>
      <c r="G858" s="270"/>
      <c r="H858" s="270"/>
      <c r="I858" s="270"/>
      <c r="J858" s="270"/>
      <c r="K858" s="270"/>
      <c r="L858" s="270"/>
      <c r="M858" s="270"/>
      <c r="N858" s="270"/>
      <c r="O858" s="270"/>
      <c r="P858" s="270"/>
      <c r="Q858" s="270"/>
      <c r="R858" s="270"/>
      <c r="S858" s="270"/>
      <c r="T858" s="270"/>
      <c r="U858" s="270"/>
      <c r="V858" s="270"/>
      <c r="W858" s="270"/>
      <c r="X858" s="270"/>
      <c r="Y858" s="270"/>
      <c r="Z858" s="270"/>
    </row>
    <row r="859" ht="15.75" customHeight="1">
      <c r="A859" s="270"/>
      <c r="B859" s="270"/>
      <c r="C859" s="270"/>
      <c r="D859" s="270"/>
      <c r="E859" s="270"/>
      <c r="F859" s="270"/>
      <c r="G859" s="270"/>
      <c r="H859" s="270"/>
      <c r="I859" s="270"/>
      <c r="J859" s="270"/>
      <c r="K859" s="270"/>
      <c r="L859" s="270"/>
      <c r="M859" s="270"/>
      <c r="N859" s="270"/>
      <c r="O859" s="270"/>
      <c r="P859" s="270"/>
      <c r="Q859" s="270"/>
      <c r="R859" s="270"/>
      <c r="S859" s="270"/>
      <c r="T859" s="270"/>
      <c r="U859" s="270"/>
      <c r="V859" s="270"/>
      <c r="W859" s="270"/>
      <c r="X859" s="270"/>
      <c r="Y859" s="270"/>
      <c r="Z859" s="270"/>
    </row>
    <row r="860" ht="15.75" customHeight="1">
      <c r="A860" s="270"/>
      <c r="B860" s="270"/>
      <c r="C860" s="270"/>
      <c r="D860" s="270"/>
      <c r="E860" s="270"/>
      <c r="F860" s="270"/>
      <c r="G860" s="270"/>
      <c r="H860" s="270"/>
      <c r="I860" s="270"/>
      <c r="J860" s="270"/>
      <c r="K860" s="270"/>
      <c r="L860" s="270"/>
      <c r="M860" s="270"/>
      <c r="N860" s="270"/>
      <c r="O860" s="270"/>
      <c r="P860" s="270"/>
      <c r="Q860" s="270"/>
      <c r="R860" s="270"/>
      <c r="S860" s="270"/>
      <c r="T860" s="270"/>
      <c r="U860" s="270"/>
      <c r="V860" s="270"/>
      <c r="W860" s="270"/>
      <c r="X860" s="270"/>
      <c r="Y860" s="270"/>
      <c r="Z860" s="270"/>
    </row>
    <row r="861" ht="15.75" customHeight="1">
      <c r="A861" s="270"/>
      <c r="B861" s="270"/>
      <c r="C861" s="270"/>
      <c r="D861" s="270"/>
      <c r="E861" s="270"/>
      <c r="F861" s="270"/>
      <c r="G861" s="270"/>
      <c r="H861" s="270"/>
      <c r="I861" s="270"/>
      <c r="J861" s="270"/>
      <c r="K861" s="270"/>
      <c r="L861" s="270"/>
      <c r="M861" s="270"/>
      <c r="N861" s="270"/>
      <c r="O861" s="270"/>
      <c r="P861" s="270"/>
      <c r="Q861" s="270"/>
      <c r="R861" s="270"/>
      <c r="S861" s="270"/>
      <c r="T861" s="270"/>
      <c r="U861" s="270"/>
      <c r="V861" s="270"/>
      <c r="W861" s="270"/>
      <c r="X861" s="270"/>
      <c r="Y861" s="270"/>
      <c r="Z861" s="270"/>
    </row>
    <row r="862" ht="15.75" customHeight="1">
      <c r="A862" s="270"/>
      <c r="B862" s="270"/>
      <c r="C862" s="270"/>
      <c r="D862" s="270"/>
      <c r="E862" s="270"/>
      <c r="F862" s="270"/>
      <c r="G862" s="270"/>
      <c r="H862" s="270"/>
      <c r="I862" s="270"/>
      <c r="J862" s="270"/>
      <c r="K862" s="270"/>
      <c r="L862" s="270"/>
      <c r="M862" s="270"/>
      <c r="N862" s="270"/>
      <c r="O862" s="270"/>
      <c r="P862" s="270"/>
      <c r="Q862" s="270"/>
      <c r="R862" s="270"/>
      <c r="S862" s="270"/>
      <c r="T862" s="270"/>
      <c r="U862" s="270"/>
      <c r="V862" s="270"/>
      <c r="W862" s="270"/>
      <c r="X862" s="270"/>
      <c r="Y862" s="270"/>
      <c r="Z862" s="270"/>
    </row>
    <row r="863" ht="15.75" customHeight="1">
      <c r="A863" s="270"/>
      <c r="B863" s="270"/>
      <c r="C863" s="270"/>
      <c r="D863" s="270"/>
      <c r="E863" s="270"/>
      <c r="F863" s="270"/>
      <c r="G863" s="270"/>
      <c r="H863" s="270"/>
      <c r="I863" s="270"/>
      <c r="J863" s="270"/>
      <c r="K863" s="270"/>
      <c r="L863" s="270"/>
      <c r="M863" s="270"/>
      <c r="N863" s="270"/>
      <c r="O863" s="270"/>
      <c r="P863" s="270"/>
      <c r="Q863" s="270"/>
      <c r="R863" s="270"/>
      <c r="S863" s="270"/>
      <c r="T863" s="270"/>
      <c r="U863" s="270"/>
      <c r="V863" s="270"/>
      <c r="W863" s="270"/>
      <c r="X863" s="270"/>
      <c r="Y863" s="270"/>
      <c r="Z863" s="270"/>
    </row>
    <row r="864" ht="15.75" customHeight="1">
      <c r="A864" s="270"/>
      <c r="B864" s="270"/>
      <c r="C864" s="270"/>
      <c r="D864" s="270"/>
      <c r="E864" s="270"/>
      <c r="F864" s="270"/>
      <c r="G864" s="270"/>
      <c r="H864" s="270"/>
      <c r="I864" s="270"/>
      <c r="J864" s="270"/>
      <c r="K864" s="270"/>
      <c r="L864" s="270"/>
      <c r="M864" s="270"/>
      <c r="N864" s="270"/>
      <c r="O864" s="270"/>
      <c r="P864" s="270"/>
      <c r="Q864" s="270"/>
      <c r="R864" s="270"/>
      <c r="S864" s="270"/>
      <c r="T864" s="270"/>
      <c r="U864" s="270"/>
      <c r="V864" s="270"/>
      <c r="W864" s="270"/>
      <c r="X864" s="270"/>
      <c r="Y864" s="270"/>
      <c r="Z864" s="270"/>
    </row>
    <row r="865" ht="15.75" customHeight="1">
      <c r="A865" s="270"/>
      <c r="B865" s="270"/>
      <c r="C865" s="270"/>
      <c r="D865" s="270"/>
      <c r="E865" s="270"/>
      <c r="F865" s="270"/>
      <c r="G865" s="270"/>
      <c r="H865" s="270"/>
      <c r="I865" s="270"/>
      <c r="J865" s="270"/>
      <c r="K865" s="270"/>
      <c r="L865" s="270"/>
      <c r="M865" s="270"/>
      <c r="N865" s="270"/>
      <c r="O865" s="270"/>
      <c r="P865" s="270"/>
      <c r="Q865" s="270"/>
      <c r="R865" s="270"/>
      <c r="S865" s="270"/>
      <c r="T865" s="270"/>
      <c r="U865" s="270"/>
      <c r="V865" s="270"/>
      <c r="W865" s="270"/>
      <c r="X865" s="270"/>
      <c r="Y865" s="270"/>
      <c r="Z865" s="270"/>
    </row>
    <row r="866" ht="15.75" customHeight="1">
      <c r="A866" s="270"/>
      <c r="B866" s="270"/>
      <c r="C866" s="270"/>
      <c r="D866" s="270"/>
      <c r="E866" s="270"/>
      <c r="F866" s="270"/>
      <c r="G866" s="270"/>
      <c r="H866" s="270"/>
      <c r="I866" s="270"/>
      <c r="J866" s="270"/>
      <c r="K866" s="270"/>
      <c r="L866" s="270"/>
      <c r="M866" s="270"/>
      <c r="N866" s="270"/>
      <c r="O866" s="270"/>
      <c r="P866" s="270"/>
      <c r="Q866" s="270"/>
      <c r="R866" s="270"/>
      <c r="S866" s="270"/>
      <c r="T866" s="270"/>
      <c r="U866" s="270"/>
      <c r="V866" s="270"/>
      <c r="W866" s="270"/>
      <c r="X866" s="270"/>
      <c r="Y866" s="270"/>
      <c r="Z866" s="270"/>
    </row>
    <row r="867" ht="15.75" customHeight="1">
      <c r="A867" s="270"/>
      <c r="B867" s="270"/>
      <c r="C867" s="270"/>
      <c r="D867" s="270"/>
      <c r="E867" s="270"/>
      <c r="F867" s="270"/>
      <c r="G867" s="270"/>
      <c r="H867" s="270"/>
      <c r="I867" s="270"/>
      <c r="J867" s="270"/>
      <c r="K867" s="270"/>
      <c r="L867" s="270"/>
      <c r="M867" s="270"/>
      <c r="N867" s="270"/>
      <c r="O867" s="270"/>
      <c r="P867" s="270"/>
      <c r="Q867" s="270"/>
      <c r="R867" s="270"/>
      <c r="S867" s="270"/>
      <c r="T867" s="270"/>
      <c r="U867" s="270"/>
      <c r="V867" s="270"/>
      <c r="W867" s="270"/>
      <c r="X867" s="270"/>
      <c r="Y867" s="270"/>
      <c r="Z867" s="270"/>
    </row>
    <row r="868" ht="15.75" customHeight="1">
      <c r="A868" s="270"/>
      <c r="B868" s="270"/>
      <c r="C868" s="270"/>
      <c r="D868" s="270"/>
      <c r="E868" s="270"/>
      <c r="F868" s="270"/>
      <c r="G868" s="270"/>
      <c r="H868" s="270"/>
      <c r="I868" s="270"/>
      <c r="J868" s="270"/>
      <c r="K868" s="270"/>
      <c r="L868" s="270"/>
      <c r="M868" s="270"/>
      <c r="N868" s="270"/>
      <c r="O868" s="270"/>
      <c r="P868" s="270"/>
      <c r="Q868" s="270"/>
      <c r="R868" s="270"/>
      <c r="S868" s="270"/>
      <c r="T868" s="270"/>
      <c r="U868" s="270"/>
      <c r="V868" s="270"/>
      <c r="W868" s="270"/>
      <c r="X868" s="270"/>
      <c r="Y868" s="270"/>
      <c r="Z868" s="270"/>
    </row>
    <row r="869" ht="15.75" customHeight="1">
      <c r="A869" s="270"/>
      <c r="B869" s="270"/>
      <c r="C869" s="270"/>
      <c r="D869" s="270"/>
      <c r="E869" s="270"/>
      <c r="F869" s="270"/>
      <c r="G869" s="270"/>
      <c r="H869" s="270"/>
      <c r="I869" s="270"/>
      <c r="J869" s="270"/>
      <c r="K869" s="270"/>
      <c r="L869" s="270"/>
      <c r="M869" s="270"/>
      <c r="N869" s="270"/>
      <c r="O869" s="270"/>
      <c r="P869" s="270"/>
      <c r="Q869" s="270"/>
      <c r="R869" s="270"/>
      <c r="S869" s="270"/>
      <c r="T869" s="270"/>
      <c r="U869" s="270"/>
      <c r="V869" s="270"/>
      <c r="W869" s="270"/>
      <c r="X869" s="270"/>
      <c r="Y869" s="270"/>
      <c r="Z869" s="270"/>
    </row>
    <row r="870" ht="15.75" customHeight="1">
      <c r="A870" s="270"/>
      <c r="B870" s="270"/>
      <c r="C870" s="270"/>
      <c r="D870" s="270"/>
      <c r="E870" s="270"/>
      <c r="F870" s="270"/>
      <c r="G870" s="270"/>
      <c r="H870" s="270"/>
      <c r="I870" s="270"/>
      <c r="J870" s="270"/>
      <c r="K870" s="270"/>
      <c r="L870" s="270"/>
      <c r="M870" s="270"/>
      <c r="N870" s="270"/>
      <c r="O870" s="270"/>
      <c r="P870" s="270"/>
      <c r="Q870" s="270"/>
      <c r="R870" s="270"/>
      <c r="S870" s="270"/>
      <c r="T870" s="270"/>
      <c r="U870" s="270"/>
      <c r="V870" s="270"/>
      <c r="W870" s="270"/>
      <c r="X870" s="270"/>
      <c r="Y870" s="270"/>
      <c r="Z870" s="270"/>
    </row>
    <row r="871" ht="15.75" customHeight="1">
      <c r="A871" s="270"/>
      <c r="B871" s="270"/>
      <c r="C871" s="270"/>
      <c r="D871" s="270"/>
      <c r="E871" s="270"/>
      <c r="F871" s="270"/>
      <c r="G871" s="270"/>
      <c r="H871" s="270"/>
      <c r="I871" s="270"/>
      <c r="J871" s="270"/>
      <c r="K871" s="270"/>
      <c r="L871" s="270"/>
      <c r="M871" s="270"/>
      <c r="N871" s="270"/>
      <c r="O871" s="270"/>
      <c r="P871" s="270"/>
      <c r="Q871" s="270"/>
      <c r="R871" s="270"/>
      <c r="S871" s="270"/>
      <c r="T871" s="270"/>
      <c r="U871" s="270"/>
      <c r="V871" s="270"/>
      <c r="W871" s="270"/>
      <c r="X871" s="270"/>
      <c r="Y871" s="270"/>
      <c r="Z871" s="270"/>
    </row>
    <row r="872" ht="15.75" customHeight="1">
      <c r="A872" s="270"/>
      <c r="B872" s="270"/>
      <c r="C872" s="270"/>
      <c r="D872" s="270"/>
      <c r="E872" s="270"/>
      <c r="F872" s="270"/>
      <c r="G872" s="270"/>
      <c r="H872" s="270"/>
      <c r="I872" s="270"/>
      <c r="J872" s="270"/>
      <c r="K872" s="270"/>
      <c r="L872" s="270"/>
      <c r="M872" s="270"/>
      <c r="N872" s="270"/>
      <c r="O872" s="270"/>
      <c r="P872" s="270"/>
      <c r="Q872" s="270"/>
      <c r="R872" s="270"/>
      <c r="S872" s="270"/>
      <c r="T872" s="270"/>
      <c r="U872" s="270"/>
      <c r="V872" s="270"/>
      <c r="W872" s="270"/>
      <c r="X872" s="270"/>
      <c r="Y872" s="270"/>
      <c r="Z872" s="270"/>
    </row>
    <row r="873" ht="15.75" customHeight="1">
      <c r="A873" s="270"/>
      <c r="B873" s="270"/>
      <c r="C873" s="270"/>
      <c r="D873" s="270"/>
      <c r="E873" s="270"/>
      <c r="F873" s="270"/>
      <c r="G873" s="270"/>
      <c r="H873" s="270"/>
      <c r="I873" s="270"/>
      <c r="J873" s="270"/>
      <c r="K873" s="270"/>
      <c r="L873" s="270"/>
      <c r="M873" s="270"/>
      <c r="N873" s="270"/>
      <c r="O873" s="270"/>
      <c r="P873" s="270"/>
      <c r="Q873" s="270"/>
      <c r="R873" s="270"/>
      <c r="S873" s="270"/>
      <c r="T873" s="270"/>
      <c r="U873" s="270"/>
      <c r="V873" s="270"/>
      <c r="W873" s="270"/>
      <c r="X873" s="270"/>
      <c r="Y873" s="270"/>
      <c r="Z873" s="270"/>
    </row>
    <row r="874" ht="15.75" customHeight="1">
      <c r="A874" s="270"/>
      <c r="B874" s="270"/>
      <c r="C874" s="270"/>
      <c r="D874" s="270"/>
      <c r="E874" s="270"/>
      <c r="F874" s="270"/>
      <c r="G874" s="270"/>
      <c r="H874" s="270"/>
      <c r="I874" s="270"/>
      <c r="J874" s="270"/>
      <c r="K874" s="270"/>
      <c r="L874" s="270"/>
      <c r="M874" s="270"/>
      <c r="N874" s="270"/>
      <c r="O874" s="270"/>
      <c r="P874" s="270"/>
      <c r="Q874" s="270"/>
      <c r="R874" s="270"/>
      <c r="S874" s="270"/>
      <c r="T874" s="270"/>
      <c r="U874" s="270"/>
      <c r="V874" s="270"/>
      <c r="W874" s="270"/>
      <c r="X874" s="270"/>
      <c r="Y874" s="270"/>
      <c r="Z874" s="270"/>
    </row>
    <row r="875" ht="15.75" customHeight="1">
      <c r="A875" s="270"/>
      <c r="B875" s="270"/>
      <c r="C875" s="270"/>
      <c r="D875" s="270"/>
      <c r="E875" s="270"/>
      <c r="F875" s="270"/>
      <c r="G875" s="270"/>
      <c r="H875" s="270"/>
      <c r="I875" s="270"/>
      <c r="J875" s="270"/>
      <c r="K875" s="270"/>
      <c r="L875" s="270"/>
      <c r="M875" s="270"/>
      <c r="N875" s="270"/>
      <c r="O875" s="270"/>
      <c r="P875" s="270"/>
      <c r="Q875" s="270"/>
      <c r="R875" s="270"/>
      <c r="S875" s="270"/>
      <c r="T875" s="270"/>
      <c r="U875" s="270"/>
      <c r="V875" s="270"/>
      <c r="W875" s="270"/>
      <c r="X875" s="270"/>
      <c r="Y875" s="270"/>
      <c r="Z875" s="270"/>
    </row>
    <row r="876" ht="15.75" customHeight="1">
      <c r="A876" s="270"/>
      <c r="B876" s="270"/>
      <c r="C876" s="270"/>
      <c r="D876" s="270"/>
      <c r="E876" s="270"/>
      <c r="F876" s="270"/>
      <c r="G876" s="270"/>
      <c r="H876" s="270"/>
      <c r="I876" s="270"/>
      <c r="J876" s="270"/>
      <c r="K876" s="270"/>
      <c r="L876" s="270"/>
      <c r="M876" s="270"/>
      <c r="N876" s="270"/>
      <c r="O876" s="270"/>
      <c r="P876" s="270"/>
      <c r="Q876" s="270"/>
      <c r="R876" s="270"/>
      <c r="S876" s="270"/>
      <c r="T876" s="270"/>
      <c r="U876" s="270"/>
      <c r="V876" s="270"/>
      <c r="W876" s="270"/>
      <c r="X876" s="270"/>
      <c r="Y876" s="270"/>
      <c r="Z876" s="270"/>
    </row>
    <row r="877" ht="15.75" customHeight="1">
      <c r="A877" s="270"/>
      <c r="B877" s="270"/>
      <c r="C877" s="270"/>
      <c r="D877" s="270"/>
      <c r="E877" s="270"/>
      <c r="F877" s="270"/>
      <c r="G877" s="270"/>
      <c r="H877" s="270"/>
      <c r="I877" s="270"/>
      <c r="J877" s="270"/>
      <c r="K877" s="270"/>
      <c r="L877" s="270"/>
      <c r="M877" s="270"/>
      <c r="N877" s="270"/>
      <c r="O877" s="270"/>
      <c r="P877" s="270"/>
      <c r="Q877" s="270"/>
      <c r="R877" s="270"/>
      <c r="S877" s="270"/>
      <c r="T877" s="270"/>
      <c r="U877" s="270"/>
      <c r="V877" s="270"/>
      <c r="W877" s="270"/>
      <c r="X877" s="270"/>
      <c r="Y877" s="270"/>
      <c r="Z877" s="270"/>
    </row>
    <row r="878" ht="15.75" customHeight="1">
      <c r="A878" s="270"/>
      <c r="B878" s="270"/>
      <c r="C878" s="270"/>
      <c r="D878" s="270"/>
      <c r="E878" s="270"/>
      <c r="F878" s="270"/>
      <c r="G878" s="270"/>
      <c r="H878" s="270"/>
      <c r="I878" s="270"/>
      <c r="J878" s="270"/>
      <c r="K878" s="270"/>
      <c r="L878" s="270"/>
      <c r="M878" s="270"/>
      <c r="N878" s="270"/>
      <c r="O878" s="270"/>
      <c r="P878" s="270"/>
      <c r="Q878" s="270"/>
      <c r="R878" s="270"/>
      <c r="S878" s="270"/>
      <c r="T878" s="270"/>
      <c r="U878" s="270"/>
      <c r="V878" s="270"/>
      <c r="W878" s="270"/>
      <c r="X878" s="270"/>
      <c r="Y878" s="270"/>
      <c r="Z878" s="270"/>
    </row>
    <row r="879" ht="15.75" customHeight="1">
      <c r="A879" s="270"/>
      <c r="B879" s="270"/>
      <c r="C879" s="270"/>
      <c r="D879" s="270"/>
      <c r="E879" s="270"/>
      <c r="F879" s="270"/>
      <c r="G879" s="270"/>
      <c r="H879" s="270"/>
      <c r="I879" s="270"/>
      <c r="J879" s="270"/>
      <c r="K879" s="270"/>
      <c r="L879" s="270"/>
      <c r="M879" s="270"/>
      <c r="N879" s="270"/>
      <c r="O879" s="270"/>
      <c r="P879" s="270"/>
      <c r="Q879" s="270"/>
      <c r="R879" s="270"/>
      <c r="S879" s="270"/>
      <c r="T879" s="270"/>
      <c r="U879" s="270"/>
      <c r="V879" s="270"/>
      <c r="W879" s="270"/>
      <c r="X879" s="270"/>
      <c r="Y879" s="270"/>
      <c r="Z879" s="270"/>
    </row>
    <row r="880" ht="15.75" customHeight="1">
      <c r="A880" s="270"/>
      <c r="B880" s="270"/>
      <c r="C880" s="270"/>
      <c r="D880" s="270"/>
      <c r="E880" s="270"/>
      <c r="F880" s="270"/>
      <c r="G880" s="270"/>
      <c r="H880" s="270"/>
      <c r="I880" s="270"/>
      <c r="J880" s="270"/>
      <c r="K880" s="270"/>
      <c r="L880" s="270"/>
      <c r="M880" s="270"/>
      <c r="N880" s="270"/>
      <c r="O880" s="270"/>
      <c r="P880" s="270"/>
      <c r="Q880" s="270"/>
      <c r="R880" s="270"/>
      <c r="S880" s="270"/>
      <c r="T880" s="270"/>
      <c r="U880" s="270"/>
      <c r="V880" s="270"/>
      <c r="W880" s="270"/>
      <c r="X880" s="270"/>
      <c r="Y880" s="270"/>
      <c r="Z880" s="270"/>
    </row>
    <row r="881" ht="15.75" customHeight="1">
      <c r="A881" s="270"/>
      <c r="B881" s="270"/>
      <c r="C881" s="270"/>
      <c r="D881" s="270"/>
      <c r="E881" s="270"/>
      <c r="F881" s="270"/>
      <c r="G881" s="270"/>
      <c r="H881" s="270"/>
      <c r="I881" s="270"/>
      <c r="J881" s="270"/>
      <c r="K881" s="270"/>
      <c r="L881" s="270"/>
      <c r="M881" s="270"/>
      <c r="N881" s="270"/>
      <c r="O881" s="270"/>
      <c r="P881" s="270"/>
      <c r="Q881" s="270"/>
      <c r="R881" s="270"/>
      <c r="S881" s="270"/>
      <c r="T881" s="270"/>
      <c r="U881" s="270"/>
      <c r="V881" s="270"/>
      <c r="W881" s="270"/>
      <c r="X881" s="270"/>
      <c r="Y881" s="270"/>
      <c r="Z881" s="270"/>
    </row>
    <row r="882" ht="15.75" customHeight="1">
      <c r="A882" s="270"/>
      <c r="B882" s="270"/>
      <c r="C882" s="270"/>
      <c r="D882" s="270"/>
      <c r="E882" s="270"/>
      <c r="F882" s="270"/>
      <c r="G882" s="270"/>
      <c r="H882" s="270"/>
      <c r="I882" s="270"/>
      <c r="J882" s="270"/>
      <c r="K882" s="270"/>
      <c r="L882" s="270"/>
      <c r="M882" s="270"/>
      <c r="N882" s="270"/>
      <c r="O882" s="270"/>
      <c r="P882" s="270"/>
      <c r="Q882" s="270"/>
      <c r="R882" s="270"/>
      <c r="S882" s="270"/>
      <c r="T882" s="270"/>
      <c r="U882" s="270"/>
      <c r="V882" s="270"/>
      <c r="W882" s="270"/>
      <c r="X882" s="270"/>
      <c r="Y882" s="270"/>
      <c r="Z882" s="270"/>
    </row>
    <row r="883" ht="15.75" customHeight="1">
      <c r="A883" s="270"/>
      <c r="B883" s="270"/>
      <c r="C883" s="270"/>
      <c r="D883" s="270"/>
      <c r="E883" s="270"/>
      <c r="F883" s="270"/>
      <c r="G883" s="270"/>
      <c r="H883" s="270"/>
      <c r="I883" s="270"/>
      <c r="J883" s="270"/>
      <c r="K883" s="270"/>
      <c r="L883" s="270"/>
      <c r="M883" s="270"/>
      <c r="N883" s="270"/>
      <c r="O883" s="270"/>
      <c r="P883" s="270"/>
      <c r="Q883" s="270"/>
      <c r="R883" s="270"/>
      <c r="S883" s="270"/>
      <c r="T883" s="270"/>
      <c r="U883" s="270"/>
      <c r="V883" s="270"/>
      <c r="W883" s="270"/>
      <c r="X883" s="270"/>
      <c r="Y883" s="270"/>
      <c r="Z883" s="270"/>
    </row>
    <row r="884" ht="15.75" customHeight="1">
      <c r="A884" s="270"/>
      <c r="B884" s="270"/>
      <c r="C884" s="270"/>
      <c r="D884" s="270"/>
      <c r="E884" s="270"/>
      <c r="F884" s="270"/>
      <c r="G884" s="270"/>
      <c r="H884" s="270"/>
      <c r="I884" s="270"/>
      <c r="J884" s="270"/>
      <c r="K884" s="270"/>
      <c r="L884" s="270"/>
      <c r="M884" s="270"/>
      <c r="N884" s="270"/>
      <c r="O884" s="270"/>
      <c r="P884" s="270"/>
      <c r="Q884" s="270"/>
      <c r="R884" s="270"/>
      <c r="S884" s="270"/>
      <c r="T884" s="270"/>
      <c r="U884" s="270"/>
      <c r="V884" s="270"/>
      <c r="W884" s="270"/>
      <c r="X884" s="270"/>
      <c r="Y884" s="270"/>
      <c r="Z884" s="270"/>
    </row>
    <row r="885" ht="15.75" customHeight="1">
      <c r="A885" s="270"/>
      <c r="B885" s="270"/>
      <c r="C885" s="270"/>
      <c r="D885" s="270"/>
      <c r="E885" s="270"/>
      <c r="F885" s="270"/>
      <c r="G885" s="270"/>
      <c r="H885" s="270"/>
      <c r="I885" s="270"/>
      <c r="J885" s="270"/>
      <c r="K885" s="270"/>
      <c r="L885" s="270"/>
      <c r="M885" s="270"/>
      <c r="N885" s="270"/>
      <c r="O885" s="270"/>
      <c r="P885" s="270"/>
      <c r="Q885" s="270"/>
      <c r="R885" s="270"/>
      <c r="S885" s="270"/>
      <c r="T885" s="270"/>
      <c r="U885" s="270"/>
      <c r="V885" s="270"/>
      <c r="W885" s="270"/>
      <c r="X885" s="270"/>
      <c r="Y885" s="270"/>
      <c r="Z885" s="270"/>
    </row>
    <row r="886" ht="15.75" customHeight="1">
      <c r="A886" s="270"/>
      <c r="B886" s="270"/>
      <c r="C886" s="270"/>
      <c r="D886" s="270"/>
      <c r="E886" s="270"/>
      <c r="F886" s="270"/>
      <c r="G886" s="270"/>
      <c r="H886" s="270"/>
      <c r="I886" s="270"/>
      <c r="J886" s="270"/>
      <c r="K886" s="270"/>
      <c r="L886" s="270"/>
      <c r="M886" s="270"/>
      <c r="N886" s="270"/>
      <c r="O886" s="270"/>
      <c r="P886" s="270"/>
      <c r="Q886" s="270"/>
      <c r="R886" s="270"/>
      <c r="S886" s="270"/>
      <c r="T886" s="270"/>
      <c r="U886" s="270"/>
      <c r="V886" s="270"/>
      <c r="W886" s="270"/>
      <c r="X886" s="270"/>
      <c r="Y886" s="270"/>
      <c r="Z886" s="270"/>
    </row>
    <row r="887" ht="15.75" customHeight="1">
      <c r="A887" s="270"/>
      <c r="B887" s="270"/>
      <c r="C887" s="270"/>
      <c r="D887" s="270"/>
      <c r="E887" s="270"/>
      <c r="F887" s="270"/>
      <c r="G887" s="270"/>
      <c r="H887" s="270"/>
      <c r="I887" s="270"/>
      <c r="J887" s="270"/>
      <c r="K887" s="270"/>
      <c r="L887" s="270"/>
      <c r="M887" s="270"/>
      <c r="N887" s="270"/>
      <c r="O887" s="270"/>
      <c r="P887" s="270"/>
      <c r="Q887" s="270"/>
      <c r="R887" s="270"/>
      <c r="S887" s="270"/>
      <c r="T887" s="270"/>
      <c r="U887" s="270"/>
      <c r="V887" s="270"/>
      <c r="W887" s="270"/>
      <c r="X887" s="270"/>
      <c r="Y887" s="270"/>
      <c r="Z887" s="270"/>
    </row>
    <row r="888" ht="15.75" customHeight="1">
      <c r="A888" s="270"/>
      <c r="B888" s="270"/>
      <c r="C888" s="270"/>
      <c r="D888" s="270"/>
      <c r="E888" s="270"/>
      <c r="F888" s="270"/>
      <c r="G888" s="270"/>
      <c r="H888" s="270"/>
      <c r="I888" s="270"/>
      <c r="J888" s="270"/>
      <c r="K888" s="270"/>
      <c r="L888" s="270"/>
      <c r="M888" s="270"/>
      <c r="N888" s="270"/>
      <c r="O888" s="270"/>
      <c r="P888" s="270"/>
      <c r="Q888" s="270"/>
      <c r="R888" s="270"/>
      <c r="S888" s="270"/>
      <c r="T888" s="270"/>
      <c r="U888" s="270"/>
      <c r="V888" s="270"/>
      <c r="W888" s="270"/>
      <c r="X888" s="270"/>
      <c r="Y888" s="270"/>
      <c r="Z888" s="270"/>
    </row>
    <row r="889" ht="15.75" customHeight="1">
      <c r="A889" s="270"/>
      <c r="B889" s="270"/>
      <c r="C889" s="270"/>
      <c r="D889" s="270"/>
      <c r="E889" s="270"/>
      <c r="F889" s="270"/>
      <c r="G889" s="270"/>
      <c r="H889" s="270"/>
      <c r="I889" s="270"/>
      <c r="J889" s="270"/>
      <c r="K889" s="270"/>
      <c r="L889" s="270"/>
      <c r="M889" s="270"/>
      <c r="N889" s="270"/>
      <c r="O889" s="270"/>
      <c r="P889" s="270"/>
      <c r="Q889" s="270"/>
      <c r="R889" s="270"/>
      <c r="S889" s="270"/>
      <c r="T889" s="270"/>
      <c r="U889" s="270"/>
      <c r="V889" s="270"/>
      <c r="W889" s="270"/>
      <c r="X889" s="270"/>
      <c r="Y889" s="270"/>
      <c r="Z889" s="270"/>
    </row>
    <row r="890" ht="15.75" customHeight="1">
      <c r="A890" s="270"/>
      <c r="B890" s="270"/>
      <c r="C890" s="270"/>
      <c r="D890" s="270"/>
      <c r="E890" s="270"/>
      <c r="F890" s="270"/>
      <c r="G890" s="270"/>
      <c r="H890" s="270"/>
      <c r="I890" s="270"/>
      <c r="J890" s="270"/>
      <c r="K890" s="270"/>
      <c r="L890" s="270"/>
      <c r="M890" s="270"/>
      <c r="N890" s="270"/>
      <c r="O890" s="270"/>
      <c r="P890" s="270"/>
      <c r="Q890" s="270"/>
      <c r="R890" s="270"/>
      <c r="S890" s="270"/>
      <c r="T890" s="270"/>
      <c r="U890" s="270"/>
      <c r="V890" s="270"/>
      <c r="W890" s="270"/>
      <c r="X890" s="270"/>
      <c r="Y890" s="270"/>
      <c r="Z890" s="270"/>
    </row>
    <row r="891" ht="15.75" customHeight="1">
      <c r="A891" s="270"/>
      <c r="B891" s="270"/>
      <c r="C891" s="270"/>
      <c r="D891" s="270"/>
      <c r="E891" s="270"/>
      <c r="F891" s="270"/>
      <c r="G891" s="270"/>
      <c r="H891" s="270"/>
      <c r="I891" s="270"/>
      <c r="J891" s="270"/>
      <c r="K891" s="270"/>
      <c r="L891" s="270"/>
      <c r="M891" s="270"/>
      <c r="N891" s="270"/>
      <c r="O891" s="270"/>
      <c r="P891" s="270"/>
      <c r="Q891" s="270"/>
      <c r="R891" s="270"/>
      <c r="S891" s="270"/>
      <c r="T891" s="270"/>
      <c r="U891" s="270"/>
      <c r="V891" s="270"/>
      <c r="W891" s="270"/>
      <c r="X891" s="270"/>
      <c r="Y891" s="270"/>
      <c r="Z891" s="270"/>
    </row>
    <row r="892" ht="15.75" customHeight="1">
      <c r="A892" s="270"/>
      <c r="B892" s="270"/>
      <c r="C892" s="270"/>
      <c r="D892" s="270"/>
      <c r="E892" s="270"/>
      <c r="F892" s="270"/>
      <c r="G892" s="270"/>
      <c r="H892" s="270"/>
      <c r="I892" s="270"/>
      <c r="J892" s="270"/>
      <c r="K892" s="270"/>
      <c r="L892" s="270"/>
      <c r="M892" s="270"/>
      <c r="N892" s="270"/>
      <c r="O892" s="270"/>
      <c r="P892" s="270"/>
      <c r="Q892" s="270"/>
      <c r="R892" s="270"/>
      <c r="S892" s="270"/>
      <c r="T892" s="270"/>
      <c r="U892" s="270"/>
      <c r="V892" s="270"/>
      <c r="W892" s="270"/>
      <c r="X892" s="270"/>
      <c r="Y892" s="270"/>
      <c r="Z892" s="270"/>
    </row>
    <row r="893" ht="15.75" customHeight="1">
      <c r="A893" s="270"/>
      <c r="B893" s="270"/>
      <c r="C893" s="270"/>
      <c r="D893" s="270"/>
      <c r="E893" s="270"/>
      <c r="F893" s="270"/>
      <c r="G893" s="270"/>
      <c r="H893" s="270"/>
      <c r="I893" s="270"/>
      <c r="J893" s="270"/>
      <c r="K893" s="270"/>
      <c r="L893" s="270"/>
      <c r="M893" s="270"/>
      <c r="N893" s="270"/>
      <c r="O893" s="270"/>
      <c r="P893" s="270"/>
      <c r="Q893" s="270"/>
      <c r="R893" s="270"/>
      <c r="S893" s="270"/>
      <c r="T893" s="270"/>
      <c r="U893" s="270"/>
      <c r="V893" s="270"/>
      <c r="W893" s="270"/>
      <c r="X893" s="270"/>
      <c r="Y893" s="270"/>
      <c r="Z893" s="270"/>
    </row>
    <row r="894" ht="15.75" customHeight="1">
      <c r="A894" s="270"/>
      <c r="B894" s="270"/>
      <c r="C894" s="270"/>
      <c r="D894" s="270"/>
      <c r="E894" s="270"/>
      <c r="F894" s="270"/>
      <c r="G894" s="270"/>
      <c r="H894" s="270"/>
      <c r="I894" s="270"/>
      <c r="J894" s="270"/>
      <c r="K894" s="270"/>
      <c r="L894" s="270"/>
      <c r="M894" s="270"/>
      <c r="N894" s="270"/>
      <c r="O894" s="270"/>
      <c r="P894" s="270"/>
      <c r="Q894" s="270"/>
      <c r="R894" s="270"/>
      <c r="S894" s="270"/>
      <c r="T894" s="270"/>
      <c r="U894" s="270"/>
      <c r="V894" s="270"/>
      <c r="W894" s="270"/>
      <c r="X894" s="270"/>
      <c r="Y894" s="270"/>
      <c r="Z894" s="270"/>
    </row>
    <row r="895" ht="15.75" customHeight="1">
      <c r="A895" s="270"/>
      <c r="B895" s="270"/>
      <c r="C895" s="270"/>
      <c r="D895" s="270"/>
      <c r="E895" s="270"/>
      <c r="F895" s="270"/>
      <c r="G895" s="270"/>
      <c r="H895" s="270"/>
      <c r="I895" s="270"/>
      <c r="J895" s="270"/>
      <c r="K895" s="270"/>
      <c r="L895" s="270"/>
      <c r="M895" s="270"/>
      <c r="N895" s="270"/>
      <c r="O895" s="270"/>
      <c r="P895" s="270"/>
      <c r="Q895" s="270"/>
      <c r="R895" s="270"/>
      <c r="S895" s="270"/>
      <c r="T895" s="270"/>
      <c r="U895" s="270"/>
      <c r="V895" s="270"/>
      <c r="W895" s="270"/>
      <c r="X895" s="270"/>
      <c r="Y895" s="270"/>
      <c r="Z895" s="270"/>
    </row>
    <row r="896" ht="15.75" customHeight="1">
      <c r="A896" s="270"/>
      <c r="B896" s="270"/>
      <c r="C896" s="270"/>
      <c r="D896" s="270"/>
      <c r="E896" s="270"/>
      <c r="F896" s="270"/>
      <c r="G896" s="270"/>
      <c r="H896" s="270"/>
      <c r="I896" s="270"/>
      <c r="J896" s="270"/>
      <c r="K896" s="270"/>
      <c r="L896" s="270"/>
      <c r="M896" s="270"/>
      <c r="N896" s="270"/>
      <c r="O896" s="270"/>
      <c r="P896" s="270"/>
      <c r="Q896" s="270"/>
      <c r="R896" s="270"/>
      <c r="S896" s="270"/>
      <c r="T896" s="270"/>
      <c r="U896" s="270"/>
      <c r="V896" s="270"/>
      <c r="W896" s="270"/>
      <c r="X896" s="270"/>
      <c r="Y896" s="270"/>
      <c r="Z896" s="270"/>
    </row>
    <row r="897" ht="15.75" customHeight="1">
      <c r="A897" s="270"/>
      <c r="B897" s="270"/>
      <c r="C897" s="270"/>
      <c r="D897" s="270"/>
      <c r="E897" s="270"/>
      <c r="F897" s="270"/>
      <c r="G897" s="270"/>
      <c r="H897" s="270"/>
      <c r="I897" s="270"/>
      <c r="J897" s="270"/>
      <c r="K897" s="270"/>
      <c r="L897" s="270"/>
      <c r="M897" s="270"/>
      <c r="N897" s="270"/>
      <c r="O897" s="270"/>
      <c r="P897" s="270"/>
      <c r="Q897" s="270"/>
      <c r="R897" s="270"/>
      <c r="S897" s="270"/>
      <c r="T897" s="270"/>
      <c r="U897" s="270"/>
      <c r="V897" s="270"/>
      <c r="W897" s="270"/>
      <c r="X897" s="270"/>
      <c r="Y897" s="270"/>
      <c r="Z897" s="270"/>
    </row>
    <row r="898" ht="15.75" customHeight="1">
      <c r="A898" s="270"/>
      <c r="B898" s="270"/>
      <c r="C898" s="270"/>
      <c r="D898" s="270"/>
      <c r="E898" s="270"/>
      <c r="F898" s="270"/>
      <c r="G898" s="270"/>
      <c r="H898" s="270"/>
      <c r="I898" s="270"/>
      <c r="J898" s="270"/>
      <c r="K898" s="270"/>
      <c r="L898" s="270"/>
      <c r="M898" s="270"/>
      <c r="N898" s="270"/>
      <c r="O898" s="270"/>
      <c r="P898" s="270"/>
      <c r="Q898" s="270"/>
      <c r="R898" s="270"/>
      <c r="S898" s="270"/>
      <c r="T898" s="270"/>
      <c r="U898" s="270"/>
      <c r="V898" s="270"/>
      <c r="W898" s="270"/>
      <c r="X898" s="270"/>
      <c r="Y898" s="270"/>
      <c r="Z898" s="270"/>
    </row>
    <row r="899" ht="15.75" customHeight="1">
      <c r="A899" s="270"/>
      <c r="B899" s="270"/>
      <c r="C899" s="270"/>
      <c r="D899" s="270"/>
      <c r="E899" s="270"/>
      <c r="F899" s="270"/>
      <c r="G899" s="270"/>
      <c r="H899" s="270"/>
      <c r="I899" s="270"/>
      <c r="J899" s="270"/>
      <c r="K899" s="270"/>
      <c r="L899" s="270"/>
      <c r="M899" s="270"/>
      <c r="N899" s="270"/>
      <c r="O899" s="270"/>
      <c r="P899" s="270"/>
      <c r="Q899" s="270"/>
      <c r="R899" s="270"/>
      <c r="S899" s="270"/>
      <c r="T899" s="270"/>
      <c r="U899" s="270"/>
      <c r="V899" s="270"/>
      <c r="W899" s="270"/>
      <c r="X899" s="270"/>
      <c r="Y899" s="270"/>
      <c r="Z899" s="270"/>
    </row>
    <row r="900" ht="15.75" customHeight="1">
      <c r="A900" s="270"/>
      <c r="B900" s="270"/>
      <c r="C900" s="270"/>
      <c r="D900" s="270"/>
      <c r="E900" s="270"/>
      <c r="F900" s="270"/>
      <c r="G900" s="270"/>
      <c r="H900" s="270"/>
      <c r="I900" s="270"/>
      <c r="J900" s="270"/>
      <c r="K900" s="270"/>
      <c r="L900" s="270"/>
      <c r="M900" s="270"/>
      <c r="N900" s="270"/>
      <c r="O900" s="270"/>
      <c r="P900" s="270"/>
      <c r="Q900" s="270"/>
      <c r="R900" s="270"/>
      <c r="S900" s="270"/>
      <c r="T900" s="270"/>
      <c r="U900" s="270"/>
      <c r="V900" s="270"/>
      <c r="W900" s="270"/>
      <c r="X900" s="270"/>
      <c r="Y900" s="270"/>
      <c r="Z900" s="270"/>
    </row>
    <row r="901" ht="15.75" customHeight="1">
      <c r="A901" s="270"/>
      <c r="B901" s="270"/>
      <c r="C901" s="270"/>
      <c r="D901" s="270"/>
      <c r="E901" s="270"/>
      <c r="F901" s="270"/>
      <c r="G901" s="270"/>
      <c r="H901" s="270"/>
      <c r="I901" s="270"/>
      <c r="J901" s="270"/>
      <c r="K901" s="270"/>
      <c r="L901" s="270"/>
      <c r="M901" s="270"/>
      <c r="N901" s="270"/>
      <c r="O901" s="270"/>
      <c r="P901" s="270"/>
      <c r="Q901" s="270"/>
      <c r="R901" s="270"/>
      <c r="S901" s="270"/>
      <c r="T901" s="270"/>
      <c r="U901" s="270"/>
      <c r="V901" s="270"/>
      <c r="W901" s="270"/>
      <c r="X901" s="270"/>
      <c r="Y901" s="270"/>
      <c r="Z901" s="270"/>
    </row>
    <row r="902" ht="15.75" customHeight="1">
      <c r="A902" s="270"/>
      <c r="B902" s="270"/>
      <c r="C902" s="270"/>
      <c r="D902" s="270"/>
      <c r="E902" s="270"/>
      <c r="F902" s="270"/>
      <c r="G902" s="270"/>
      <c r="H902" s="270"/>
      <c r="I902" s="270"/>
      <c r="J902" s="270"/>
      <c r="K902" s="270"/>
      <c r="L902" s="270"/>
      <c r="M902" s="270"/>
      <c r="N902" s="270"/>
      <c r="O902" s="270"/>
      <c r="P902" s="270"/>
      <c r="Q902" s="270"/>
      <c r="R902" s="270"/>
      <c r="S902" s="270"/>
      <c r="T902" s="270"/>
      <c r="U902" s="270"/>
      <c r="V902" s="270"/>
      <c r="W902" s="270"/>
      <c r="X902" s="270"/>
      <c r="Y902" s="270"/>
      <c r="Z902" s="270"/>
    </row>
    <row r="903" ht="15.75" customHeight="1">
      <c r="A903" s="270"/>
      <c r="B903" s="270"/>
      <c r="C903" s="270"/>
      <c r="D903" s="270"/>
      <c r="E903" s="270"/>
      <c r="F903" s="270"/>
      <c r="G903" s="270"/>
      <c r="H903" s="270"/>
      <c r="I903" s="270"/>
      <c r="J903" s="270"/>
      <c r="K903" s="270"/>
      <c r="L903" s="270"/>
      <c r="M903" s="270"/>
      <c r="N903" s="270"/>
      <c r="O903" s="270"/>
      <c r="P903" s="270"/>
      <c r="Q903" s="270"/>
      <c r="R903" s="270"/>
      <c r="S903" s="270"/>
      <c r="T903" s="270"/>
      <c r="U903" s="270"/>
      <c r="V903" s="270"/>
      <c r="W903" s="270"/>
      <c r="X903" s="270"/>
      <c r="Y903" s="270"/>
      <c r="Z903" s="270"/>
    </row>
    <row r="904" ht="15.75" customHeight="1">
      <c r="A904" s="270"/>
      <c r="B904" s="270"/>
      <c r="C904" s="270"/>
      <c r="D904" s="270"/>
      <c r="E904" s="270"/>
      <c r="F904" s="270"/>
      <c r="G904" s="270"/>
      <c r="H904" s="270"/>
      <c r="I904" s="270"/>
      <c r="J904" s="270"/>
      <c r="K904" s="270"/>
      <c r="L904" s="270"/>
      <c r="M904" s="270"/>
      <c r="N904" s="270"/>
      <c r="O904" s="270"/>
      <c r="P904" s="270"/>
      <c r="Q904" s="270"/>
      <c r="R904" s="270"/>
      <c r="S904" s="270"/>
      <c r="T904" s="270"/>
      <c r="U904" s="270"/>
      <c r="V904" s="270"/>
      <c r="W904" s="270"/>
      <c r="X904" s="270"/>
      <c r="Y904" s="270"/>
      <c r="Z904" s="270"/>
    </row>
    <row r="905" ht="15.75" customHeight="1">
      <c r="A905" s="270"/>
      <c r="B905" s="270"/>
      <c r="C905" s="270"/>
      <c r="D905" s="270"/>
      <c r="E905" s="270"/>
      <c r="F905" s="270"/>
      <c r="G905" s="270"/>
      <c r="H905" s="270"/>
      <c r="I905" s="270"/>
      <c r="J905" s="270"/>
      <c r="K905" s="270"/>
      <c r="L905" s="270"/>
      <c r="M905" s="270"/>
      <c r="N905" s="270"/>
      <c r="O905" s="270"/>
      <c r="P905" s="270"/>
      <c r="Q905" s="270"/>
      <c r="R905" s="270"/>
      <c r="S905" s="270"/>
      <c r="T905" s="270"/>
      <c r="U905" s="270"/>
      <c r="V905" s="270"/>
      <c r="W905" s="270"/>
      <c r="X905" s="270"/>
      <c r="Y905" s="270"/>
      <c r="Z905" s="270"/>
    </row>
    <row r="906" ht="15.75" customHeight="1">
      <c r="A906" s="270"/>
      <c r="B906" s="270"/>
      <c r="C906" s="270"/>
      <c r="D906" s="270"/>
      <c r="E906" s="270"/>
      <c r="F906" s="270"/>
      <c r="G906" s="270"/>
      <c r="H906" s="270"/>
      <c r="I906" s="270"/>
      <c r="J906" s="270"/>
      <c r="K906" s="270"/>
      <c r="L906" s="270"/>
      <c r="M906" s="270"/>
      <c r="N906" s="270"/>
      <c r="O906" s="270"/>
      <c r="P906" s="270"/>
      <c r="Q906" s="270"/>
      <c r="R906" s="270"/>
      <c r="S906" s="270"/>
      <c r="T906" s="270"/>
      <c r="U906" s="270"/>
      <c r="V906" s="270"/>
      <c r="W906" s="270"/>
      <c r="X906" s="270"/>
      <c r="Y906" s="270"/>
      <c r="Z906" s="270"/>
    </row>
    <row r="907" ht="15.75" customHeight="1">
      <c r="A907" s="270"/>
      <c r="B907" s="270"/>
      <c r="C907" s="270"/>
      <c r="D907" s="270"/>
      <c r="E907" s="270"/>
      <c r="F907" s="270"/>
      <c r="G907" s="270"/>
      <c r="H907" s="270"/>
      <c r="I907" s="270"/>
      <c r="J907" s="270"/>
      <c r="K907" s="270"/>
      <c r="L907" s="270"/>
      <c r="M907" s="270"/>
      <c r="N907" s="270"/>
      <c r="O907" s="270"/>
      <c r="P907" s="270"/>
      <c r="Q907" s="270"/>
      <c r="R907" s="270"/>
      <c r="S907" s="270"/>
      <c r="T907" s="270"/>
      <c r="U907" s="270"/>
      <c r="V907" s="270"/>
      <c r="W907" s="270"/>
      <c r="X907" s="270"/>
      <c r="Y907" s="270"/>
      <c r="Z907" s="270"/>
    </row>
    <row r="908" ht="15.75" customHeight="1">
      <c r="A908" s="270"/>
      <c r="B908" s="270"/>
      <c r="C908" s="270"/>
      <c r="D908" s="270"/>
      <c r="E908" s="270"/>
      <c r="F908" s="270"/>
      <c r="G908" s="270"/>
      <c r="H908" s="270"/>
      <c r="I908" s="270"/>
      <c r="J908" s="270"/>
      <c r="K908" s="270"/>
      <c r="L908" s="270"/>
      <c r="M908" s="270"/>
      <c r="N908" s="270"/>
      <c r="O908" s="270"/>
      <c r="P908" s="270"/>
      <c r="Q908" s="270"/>
      <c r="R908" s="270"/>
      <c r="S908" s="270"/>
      <c r="T908" s="270"/>
      <c r="U908" s="270"/>
      <c r="V908" s="270"/>
      <c r="W908" s="270"/>
      <c r="X908" s="270"/>
      <c r="Y908" s="270"/>
      <c r="Z908" s="270"/>
    </row>
    <row r="909" ht="15.75" customHeight="1">
      <c r="A909" s="270"/>
      <c r="B909" s="270"/>
      <c r="C909" s="270"/>
      <c r="D909" s="270"/>
      <c r="E909" s="270"/>
      <c r="F909" s="270"/>
      <c r="G909" s="270"/>
      <c r="H909" s="270"/>
      <c r="I909" s="270"/>
      <c r="J909" s="270"/>
      <c r="K909" s="270"/>
      <c r="L909" s="270"/>
      <c r="M909" s="270"/>
      <c r="N909" s="270"/>
      <c r="O909" s="270"/>
      <c r="P909" s="270"/>
      <c r="Q909" s="270"/>
      <c r="R909" s="270"/>
      <c r="S909" s="270"/>
      <c r="T909" s="270"/>
      <c r="U909" s="270"/>
      <c r="V909" s="270"/>
      <c r="W909" s="270"/>
      <c r="X909" s="270"/>
      <c r="Y909" s="270"/>
      <c r="Z909" s="270"/>
    </row>
    <row r="910" ht="15.75" customHeight="1">
      <c r="A910" s="270"/>
      <c r="B910" s="270"/>
      <c r="C910" s="270"/>
      <c r="D910" s="270"/>
      <c r="E910" s="270"/>
      <c r="F910" s="270"/>
      <c r="G910" s="270"/>
      <c r="H910" s="270"/>
      <c r="I910" s="270"/>
      <c r="J910" s="270"/>
      <c r="K910" s="270"/>
      <c r="L910" s="270"/>
      <c r="M910" s="270"/>
      <c r="N910" s="270"/>
      <c r="O910" s="270"/>
      <c r="P910" s="270"/>
      <c r="Q910" s="270"/>
      <c r="R910" s="270"/>
      <c r="S910" s="270"/>
      <c r="T910" s="270"/>
      <c r="U910" s="270"/>
      <c r="V910" s="270"/>
      <c r="W910" s="270"/>
      <c r="X910" s="270"/>
      <c r="Y910" s="270"/>
      <c r="Z910" s="270"/>
    </row>
    <row r="911" ht="15.75" customHeight="1">
      <c r="A911" s="270"/>
      <c r="B911" s="270"/>
      <c r="C911" s="270"/>
      <c r="D911" s="270"/>
      <c r="E911" s="270"/>
      <c r="F911" s="270"/>
      <c r="G911" s="270"/>
      <c r="H911" s="270"/>
      <c r="I911" s="270"/>
      <c r="J911" s="270"/>
      <c r="K911" s="270"/>
      <c r="L911" s="270"/>
      <c r="M911" s="270"/>
      <c r="N911" s="270"/>
      <c r="O911" s="270"/>
      <c r="P911" s="270"/>
      <c r="Q911" s="270"/>
      <c r="R911" s="270"/>
      <c r="S911" s="270"/>
      <c r="T911" s="270"/>
      <c r="U911" s="270"/>
      <c r="V911" s="270"/>
      <c r="W911" s="270"/>
      <c r="X911" s="270"/>
      <c r="Y911" s="270"/>
      <c r="Z911" s="270"/>
    </row>
    <row r="912" ht="15.75" customHeight="1">
      <c r="A912" s="270"/>
      <c r="B912" s="270"/>
      <c r="C912" s="270"/>
      <c r="D912" s="270"/>
      <c r="E912" s="270"/>
      <c r="F912" s="270"/>
      <c r="G912" s="270"/>
      <c r="H912" s="270"/>
      <c r="I912" s="270"/>
      <c r="J912" s="270"/>
      <c r="K912" s="270"/>
      <c r="L912" s="270"/>
      <c r="M912" s="270"/>
      <c r="N912" s="270"/>
      <c r="O912" s="270"/>
      <c r="P912" s="270"/>
      <c r="Q912" s="270"/>
      <c r="R912" s="270"/>
      <c r="S912" s="270"/>
      <c r="T912" s="270"/>
      <c r="U912" s="270"/>
      <c r="V912" s="270"/>
      <c r="W912" s="270"/>
      <c r="X912" s="270"/>
      <c r="Y912" s="270"/>
      <c r="Z912" s="270"/>
    </row>
    <row r="913" ht="15.75" customHeight="1">
      <c r="A913" s="270"/>
      <c r="B913" s="270"/>
      <c r="C913" s="270"/>
      <c r="D913" s="270"/>
      <c r="E913" s="270"/>
      <c r="F913" s="270"/>
      <c r="G913" s="270"/>
      <c r="H913" s="270"/>
      <c r="I913" s="270"/>
      <c r="J913" s="270"/>
      <c r="K913" s="270"/>
      <c r="L913" s="270"/>
      <c r="M913" s="270"/>
      <c r="N913" s="270"/>
      <c r="O913" s="270"/>
      <c r="P913" s="270"/>
      <c r="Q913" s="270"/>
      <c r="R913" s="270"/>
      <c r="S913" s="270"/>
      <c r="T913" s="270"/>
      <c r="U913" s="270"/>
      <c r="V913" s="270"/>
      <c r="W913" s="270"/>
      <c r="X913" s="270"/>
      <c r="Y913" s="270"/>
      <c r="Z913" s="270"/>
    </row>
    <row r="914" ht="15.75" customHeight="1">
      <c r="A914" s="270"/>
      <c r="B914" s="270"/>
      <c r="C914" s="270"/>
      <c r="D914" s="270"/>
      <c r="E914" s="270"/>
      <c r="F914" s="270"/>
      <c r="G914" s="270"/>
      <c r="H914" s="270"/>
      <c r="I914" s="270"/>
      <c r="J914" s="270"/>
      <c r="K914" s="270"/>
      <c r="L914" s="270"/>
      <c r="M914" s="270"/>
      <c r="N914" s="270"/>
      <c r="O914" s="270"/>
      <c r="P914" s="270"/>
      <c r="Q914" s="270"/>
      <c r="R914" s="270"/>
      <c r="S914" s="270"/>
      <c r="T914" s="270"/>
      <c r="U914" s="270"/>
      <c r="V914" s="270"/>
      <c r="W914" s="270"/>
      <c r="X914" s="270"/>
      <c r="Y914" s="270"/>
      <c r="Z914" s="270"/>
    </row>
    <row r="915" ht="15.75" customHeight="1">
      <c r="A915" s="270"/>
      <c r="B915" s="270"/>
      <c r="C915" s="270"/>
      <c r="D915" s="270"/>
      <c r="E915" s="270"/>
      <c r="F915" s="270"/>
      <c r="G915" s="270"/>
      <c r="H915" s="270"/>
      <c r="I915" s="270"/>
      <c r="J915" s="270"/>
      <c r="K915" s="270"/>
      <c r="L915" s="270"/>
      <c r="M915" s="270"/>
      <c r="N915" s="270"/>
      <c r="O915" s="270"/>
      <c r="P915" s="270"/>
      <c r="Q915" s="270"/>
      <c r="R915" s="270"/>
      <c r="S915" s="270"/>
      <c r="T915" s="270"/>
      <c r="U915" s="270"/>
      <c r="V915" s="270"/>
      <c r="W915" s="270"/>
      <c r="X915" s="270"/>
      <c r="Y915" s="270"/>
      <c r="Z915" s="270"/>
    </row>
    <row r="916" ht="15.75" customHeight="1">
      <c r="A916" s="270"/>
      <c r="B916" s="270"/>
      <c r="C916" s="270"/>
      <c r="D916" s="270"/>
      <c r="E916" s="270"/>
      <c r="F916" s="270"/>
      <c r="G916" s="270"/>
      <c r="H916" s="270"/>
      <c r="I916" s="270"/>
      <c r="J916" s="270"/>
      <c r="K916" s="270"/>
      <c r="L916" s="270"/>
      <c r="M916" s="270"/>
      <c r="N916" s="270"/>
      <c r="O916" s="270"/>
      <c r="P916" s="270"/>
      <c r="Q916" s="270"/>
      <c r="R916" s="270"/>
      <c r="S916" s="270"/>
      <c r="T916" s="270"/>
      <c r="U916" s="270"/>
      <c r="V916" s="270"/>
      <c r="W916" s="270"/>
      <c r="X916" s="270"/>
      <c r="Y916" s="270"/>
      <c r="Z916" s="270"/>
    </row>
    <row r="917" ht="15.75" customHeight="1">
      <c r="A917" s="270"/>
      <c r="B917" s="270"/>
      <c r="C917" s="270"/>
      <c r="D917" s="270"/>
      <c r="E917" s="270"/>
      <c r="F917" s="270"/>
      <c r="G917" s="270"/>
      <c r="H917" s="270"/>
      <c r="I917" s="270"/>
      <c r="J917" s="270"/>
      <c r="K917" s="270"/>
      <c r="L917" s="270"/>
      <c r="M917" s="270"/>
      <c r="N917" s="270"/>
      <c r="O917" s="270"/>
      <c r="P917" s="270"/>
      <c r="Q917" s="270"/>
      <c r="R917" s="270"/>
      <c r="S917" s="270"/>
      <c r="T917" s="270"/>
      <c r="U917" s="270"/>
      <c r="V917" s="270"/>
      <c r="W917" s="270"/>
      <c r="X917" s="270"/>
      <c r="Y917" s="270"/>
      <c r="Z917" s="270"/>
    </row>
    <row r="918" ht="15.75" customHeight="1">
      <c r="A918" s="270"/>
      <c r="B918" s="270"/>
      <c r="C918" s="270"/>
      <c r="D918" s="270"/>
      <c r="E918" s="270"/>
      <c r="F918" s="270"/>
      <c r="G918" s="270"/>
      <c r="H918" s="270"/>
      <c r="I918" s="270"/>
      <c r="J918" s="270"/>
      <c r="K918" s="270"/>
      <c r="L918" s="270"/>
      <c r="M918" s="270"/>
      <c r="N918" s="270"/>
      <c r="O918" s="270"/>
      <c r="P918" s="270"/>
      <c r="Q918" s="270"/>
      <c r="R918" s="270"/>
      <c r="S918" s="270"/>
      <c r="T918" s="270"/>
      <c r="U918" s="270"/>
      <c r="V918" s="270"/>
      <c r="W918" s="270"/>
      <c r="X918" s="270"/>
      <c r="Y918" s="270"/>
      <c r="Z918" s="270"/>
    </row>
    <row r="919" ht="15.75" customHeight="1">
      <c r="A919" s="270"/>
      <c r="B919" s="270"/>
      <c r="C919" s="270"/>
      <c r="D919" s="270"/>
      <c r="E919" s="270"/>
      <c r="F919" s="270"/>
      <c r="G919" s="270"/>
      <c r="H919" s="270"/>
      <c r="I919" s="270"/>
      <c r="J919" s="270"/>
      <c r="K919" s="270"/>
      <c r="L919" s="270"/>
      <c r="M919" s="270"/>
      <c r="N919" s="270"/>
      <c r="O919" s="270"/>
      <c r="P919" s="270"/>
      <c r="Q919" s="270"/>
      <c r="R919" s="270"/>
      <c r="S919" s="270"/>
      <c r="T919" s="270"/>
      <c r="U919" s="270"/>
      <c r="V919" s="270"/>
      <c r="W919" s="270"/>
      <c r="X919" s="270"/>
      <c r="Y919" s="270"/>
      <c r="Z919" s="270"/>
    </row>
    <row r="920" ht="15.75" customHeight="1">
      <c r="A920" s="270"/>
      <c r="B920" s="270"/>
      <c r="C920" s="270"/>
      <c r="D920" s="270"/>
      <c r="E920" s="270"/>
      <c r="F920" s="270"/>
      <c r="G920" s="270"/>
      <c r="H920" s="270"/>
      <c r="I920" s="270"/>
      <c r="J920" s="270"/>
      <c r="K920" s="270"/>
      <c r="L920" s="270"/>
      <c r="M920" s="270"/>
      <c r="N920" s="270"/>
      <c r="O920" s="270"/>
      <c r="P920" s="270"/>
      <c r="Q920" s="270"/>
      <c r="R920" s="270"/>
      <c r="S920" s="270"/>
      <c r="T920" s="270"/>
      <c r="U920" s="270"/>
      <c r="V920" s="270"/>
      <c r="W920" s="270"/>
      <c r="X920" s="270"/>
      <c r="Y920" s="270"/>
      <c r="Z920" s="270"/>
    </row>
    <row r="921" ht="15.75" customHeight="1">
      <c r="A921" s="270"/>
      <c r="B921" s="270"/>
      <c r="C921" s="270"/>
      <c r="D921" s="270"/>
      <c r="E921" s="270"/>
      <c r="F921" s="270"/>
      <c r="G921" s="270"/>
      <c r="H921" s="270"/>
      <c r="I921" s="270"/>
      <c r="J921" s="270"/>
      <c r="K921" s="270"/>
      <c r="L921" s="270"/>
      <c r="M921" s="270"/>
      <c r="N921" s="270"/>
      <c r="O921" s="270"/>
      <c r="P921" s="270"/>
      <c r="Q921" s="270"/>
      <c r="R921" s="270"/>
      <c r="S921" s="270"/>
      <c r="T921" s="270"/>
      <c r="U921" s="270"/>
      <c r="V921" s="270"/>
      <c r="W921" s="270"/>
      <c r="X921" s="270"/>
      <c r="Y921" s="270"/>
      <c r="Z921" s="270"/>
    </row>
    <row r="922" ht="15.75" customHeight="1">
      <c r="A922" s="270"/>
      <c r="B922" s="270"/>
      <c r="C922" s="270"/>
      <c r="D922" s="270"/>
      <c r="E922" s="270"/>
      <c r="F922" s="270"/>
      <c r="G922" s="270"/>
      <c r="H922" s="270"/>
      <c r="I922" s="270"/>
      <c r="J922" s="270"/>
      <c r="K922" s="270"/>
      <c r="L922" s="270"/>
      <c r="M922" s="270"/>
      <c r="N922" s="270"/>
      <c r="O922" s="270"/>
      <c r="P922" s="270"/>
      <c r="Q922" s="270"/>
      <c r="R922" s="270"/>
      <c r="S922" s="270"/>
      <c r="T922" s="270"/>
      <c r="U922" s="270"/>
      <c r="V922" s="270"/>
      <c r="W922" s="270"/>
      <c r="X922" s="270"/>
      <c r="Y922" s="270"/>
      <c r="Z922" s="270"/>
    </row>
    <row r="923" ht="15.75" customHeight="1">
      <c r="A923" s="270"/>
      <c r="B923" s="270"/>
      <c r="C923" s="270"/>
      <c r="D923" s="270"/>
      <c r="E923" s="270"/>
      <c r="F923" s="270"/>
      <c r="G923" s="270"/>
      <c r="H923" s="270"/>
      <c r="I923" s="270"/>
      <c r="J923" s="270"/>
      <c r="K923" s="270"/>
      <c r="L923" s="270"/>
      <c r="M923" s="270"/>
      <c r="N923" s="270"/>
      <c r="O923" s="270"/>
      <c r="P923" s="270"/>
      <c r="Q923" s="270"/>
      <c r="R923" s="270"/>
      <c r="S923" s="270"/>
      <c r="T923" s="270"/>
      <c r="U923" s="270"/>
      <c r="V923" s="270"/>
      <c r="W923" s="270"/>
      <c r="X923" s="270"/>
      <c r="Y923" s="270"/>
      <c r="Z923" s="270"/>
    </row>
    <row r="924" ht="15.75" customHeight="1">
      <c r="A924" s="270"/>
      <c r="B924" s="270"/>
      <c r="C924" s="270"/>
      <c r="D924" s="270"/>
      <c r="E924" s="270"/>
      <c r="F924" s="270"/>
      <c r="G924" s="270"/>
      <c r="H924" s="270"/>
      <c r="I924" s="270"/>
      <c r="J924" s="270"/>
      <c r="K924" s="270"/>
      <c r="L924" s="270"/>
      <c r="M924" s="270"/>
      <c r="N924" s="270"/>
      <c r="O924" s="270"/>
      <c r="P924" s="270"/>
      <c r="Q924" s="270"/>
      <c r="R924" s="270"/>
      <c r="S924" s="270"/>
      <c r="T924" s="270"/>
      <c r="U924" s="270"/>
      <c r="V924" s="270"/>
      <c r="W924" s="270"/>
      <c r="X924" s="270"/>
      <c r="Y924" s="270"/>
      <c r="Z924" s="270"/>
    </row>
    <row r="925" ht="15.75" customHeight="1">
      <c r="A925" s="270"/>
      <c r="B925" s="270"/>
      <c r="C925" s="270"/>
      <c r="D925" s="270"/>
      <c r="E925" s="270"/>
      <c r="F925" s="270"/>
      <c r="G925" s="270"/>
      <c r="H925" s="270"/>
      <c r="I925" s="270"/>
      <c r="J925" s="270"/>
      <c r="K925" s="270"/>
      <c r="L925" s="270"/>
      <c r="M925" s="270"/>
      <c r="N925" s="270"/>
      <c r="O925" s="270"/>
      <c r="P925" s="270"/>
      <c r="Q925" s="270"/>
      <c r="R925" s="270"/>
      <c r="S925" s="270"/>
      <c r="T925" s="270"/>
      <c r="U925" s="270"/>
      <c r="V925" s="270"/>
      <c r="W925" s="270"/>
      <c r="X925" s="270"/>
      <c r="Y925" s="270"/>
      <c r="Z925" s="270"/>
    </row>
    <row r="926" ht="15.75" customHeight="1">
      <c r="A926" s="270"/>
      <c r="B926" s="270"/>
      <c r="C926" s="270"/>
      <c r="D926" s="270"/>
      <c r="E926" s="270"/>
      <c r="F926" s="270"/>
      <c r="G926" s="270"/>
      <c r="H926" s="270"/>
      <c r="I926" s="270"/>
      <c r="J926" s="270"/>
      <c r="K926" s="270"/>
      <c r="L926" s="270"/>
      <c r="M926" s="270"/>
      <c r="N926" s="270"/>
      <c r="O926" s="270"/>
      <c r="P926" s="270"/>
      <c r="Q926" s="270"/>
      <c r="R926" s="270"/>
      <c r="S926" s="270"/>
      <c r="T926" s="270"/>
      <c r="U926" s="270"/>
      <c r="V926" s="270"/>
      <c r="W926" s="270"/>
      <c r="X926" s="270"/>
      <c r="Y926" s="270"/>
      <c r="Z926" s="270"/>
    </row>
    <row r="927" ht="15.75" customHeight="1">
      <c r="A927" s="270"/>
      <c r="B927" s="270"/>
      <c r="C927" s="270"/>
      <c r="D927" s="270"/>
      <c r="E927" s="270"/>
      <c r="F927" s="270"/>
      <c r="G927" s="270"/>
      <c r="H927" s="270"/>
      <c r="I927" s="270"/>
      <c r="J927" s="270"/>
      <c r="K927" s="270"/>
      <c r="L927" s="270"/>
      <c r="M927" s="270"/>
      <c r="N927" s="270"/>
      <c r="O927" s="270"/>
      <c r="P927" s="270"/>
      <c r="Q927" s="270"/>
      <c r="R927" s="270"/>
      <c r="S927" s="270"/>
      <c r="T927" s="270"/>
      <c r="U927" s="270"/>
      <c r="V927" s="270"/>
      <c r="W927" s="270"/>
      <c r="X927" s="270"/>
      <c r="Y927" s="270"/>
      <c r="Z927" s="270"/>
    </row>
    <row r="928" ht="15.75" customHeight="1">
      <c r="A928" s="270"/>
      <c r="B928" s="270"/>
      <c r="C928" s="270"/>
      <c r="D928" s="270"/>
      <c r="E928" s="270"/>
      <c r="F928" s="270"/>
      <c r="G928" s="270"/>
      <c r="H928" s="270"/>
      <c r="I928" s="270"/>
      <c r="J928" s="270"/>
      <c r="K928" s="270"/>
      <c r="L928" s="270"/>
      <c r="M928" s="270"/>
      <c r="N928" s="270"/>
      <c r="O928" s="270"/>
      <c r="P928" s="270"/>
      <c r="Q928" s="270"/>
      <c r="R928" s="270"/>
      <c r="S928" s="270"/>
      <c r="T928" s="270"/>
      <c r="U928" s="270"/>
      <c r="V928" s="270"/>
      <c r="W928" s="270"/>
      <c r="X928" s="270"/>
      <c r="Y928" s="270"/>
      <c r="Z928" s="270"/>
    </row>
    <row r="929" ht="15.75" customHeight="1">
      <c r="A929" s="270"/>
      <c r="B929" s="270"/>
      <c r="C929" s="270"/>
      <c r="D929" s="270"/>
      <c r="E929" s="270"/>
      <c r="F929" s="270"/>
      <c r="G929" s="270"/>
      <c r="H929" s="270"/>
      <c r="I929" s="270"/>
      <c r="J929" s="270"/>
      <c r="K929" s="270"/>
      <c r="L929" s="270"/>
      <c r="M929" s="270"/>
      <c r="N929" s="270"/>
      <c r="O929" s="270"/>
      <c r="P929" s="270"/>
      <c r="Q929" s="270"/>
      <c r="R929" s="270"/>
      <c r="S929" s="270"/>
      <c r="T929" s="270"/>
      <c r="U929" s="270"/>
      <c r="V929" s="270"/>
      <c r="W929" s="270"/>
      <c r="X929" s="270"/>
      <c r="Y929" s="270"/>
      <c r="Z929" s="270"/>
    </row>
    <row r="930" ht="15.75" customHeight="1">
      <c r="A930" s="270"/>
      <c r="B930" s="270"/>
      <c r="C930" s="270"/>
      <c r="D930" s="270"/>
      <c r="E930" s="270"/>
      <c r="F930" s="270"/>
      <c r="G930" s="270"/>
      <c r="H930" s="270"/>
      <c r="I930" s="270"/>
      <c r="J930" s="270"/>
      <c r="K930" s="270"/>
      <c r="L930" s="270"/>
      <c r="M930" s="270"/>
      <c r="N930" s="270"/>
      <c r="O930" s="270"/>
      <c r="P930" s="270"/>
      <c r="Q930" s="270"/>
      <c r="R930" s="270"/>
      <c r="S930" s="270"/>
      <c r="T930" s="270"/>
      <c r="U930" s="270"/>
      <c r="V930" s="270"/>
      <c r="W930" s="270"/>
      <c r="X930" s="270"/>
      <c r="Y930" s="270"/>
      <c r="Z930" s="270"/>
    </row>
    <row r="931" ht="15.75" customHeight="1">
      <c r="A931" s="270"/>
      <c r="B931" s="270"/>
      <c r="C931" s="270"/>
      <c r="D931" s="270"/>
      <c r="E931" s="270"/>
      <c r="F931" s="270"/>
      <c r="G931" s="270"/>
      <c r="H931" s="270"/>
      <c r="I931" s="270"/>
      <c r="J931" s="270"/>
      <c r="K931" s="270"/>
      <c r="L931" s="270"/>
      <c r="M931" s="270"/>
      <c r="N931" s="270"/>
      <c r="O931" s="270"/>
      <c r="P931" s="270"/>
      <c r="Q931" s="270"/>
      <c r="R931" s="270"/>
      <c r="S931" s="270"/>
      <c r="T931" s="270"/>
      <c r="U931" s="270"/>
      <c r="V931" s="270"/>
      <c r="W931" s="270"/>
      <c r="X931" s="270"/>
      <c r="Y931" s="270"/>
      <c r="Z931" s="270"/>
    </row>
    <row r="932" ht="15.75" customHeight="1">
      <c r="A932" s="270"/>
      <c r="B932" s="270"/>
      <c r="C932" s="270"/>
      <c r="D932" s="270"/>
      <c r="E932" s="270"/>
      <c r="F932" s="270"/>
      <c r="G932" s="270"/>
      <c r="H932" s="270"/>
      <c r="I932" s="270"/>
      <c r="J932" s="270"/>
      <c r="K932" s="270"/>
      <c r="L932" s="270"/>
      <c r="M932" s="270"/>
      <c r="N932" s="270"/>
      <c r="O932" s="270"/>
      <c r="P932" s="270"/>
      <c r="Q932" s="270"/>
      <c r="R932" s="270"/>
      <c r="S932" s="270"/>
      <c r="T932" s="270"/>
      <c r="U932" s="270"/>
      <c r="V932" s="270"/>
      <c r="W932" s="270"/>
      <c r="X932" s="270"/>
      <c r="Y932" s="270"/>
      <c r="Z932" s="270"/>
    </row>
    <row r="933" ht="15.75" customHeight="1">
      <c r="A933" s="270"/>
      <c r="B933" s="270"/>
      <c r="C933" s="270"/>
      <c r="D933" s="270"/>
      <c r="E933" s="270"/>
      <c r="F933" s="270"/>
      <c r="G933" s="270"/>
      <c r="H933" s="270"/>
      <c r="I933" s="270"/>
      <c r="J933" s="270"/>
      <c r="K933" s="270"/>
      <c r="L933" s="270"/>
      <c r="M933" s="270"/>
      <c r="N933" s="270"/>
      <c r="O933" s="270"/>
      <c r="P933" s="270"/>
      <c r="Q933" s="270"/>
      <c r="R933" s="270"/>
      <c r="S933" s="270"/>
      <c r="T933" s="270"/>
      <c r="U933" s="270"/>
      <c r="V933" s="270"/>
      <c r="W933" s="270"/>
      <c r="X933" s="270"/>
      <c r="Y933" s="270"/>
      <c r="Z933" s="270"/>
    </row>
    <row r="934" ht="15.75" customHeight="1">
      <c r="A934" s="270"/>
      <c r="B934" s="270"/>
      <c r="C934" s="270"/>
      <c r="D934" s="270"/>
      <c r="E934" s="270"/>
      <c r="F934" s="270"/>
      <c r="G934" s="270"/>
      <c r="H934" s="270"/>
      <c r="I934" s="270"/>
      <c r="J934" s="270"/>
      <c r="K934" s="270"/>
      <c r="L934" s="270"/>
      <c r="M934" s="270"/>
      <c r="N934" s="270"/>
      <c r="O934" s="270"/>
      <c r="P934" s="270"/>
      <c r="Q934" s="270"/>
      <c r="R934" s="270"/>
      <c r="S934" s="270"/>
      <c r="T934" s="270"/>
      <c r="U934" s="270"/>
      <c r="V934" s="270"/>
      <c r="W934" s="270"/>
      <c r="X934" s="270"/>
      <c r="Y934" s="270"/>
      <c r="Z934" s="270"/>
    </row>
    <row r="935" ht="15.75" customHeight="1">
      <c r="A935" s="270"/>
      <c r="B935" s="270"/>
      <c r="C935" s="270"/>
      <c r="D935" s="270"/>
      <c r="E935" s="270"/>
      <c r="F935" s="270"/>
      <c r="G935" s="270"/>
      <c r="H935" s="270"/>
      <c r="I935" s="270"/>
      <c r="J935" s="270"/>
      <c r="K935" s="270"/>
      <c r="L935" s="270"/>
      <c r="M935" s="270"/>
      <c r="N935" s="270"/>
      <c r="O935" s="270"/>
      <c r="P935" s="270"/>
      <c r="Q935" s="270"/>
      <c r="R935" s="270"/>
      <c r="S935" s="270"/>
      <c r="T935" s="270"/>
      <c r="U935" s="270"/>
      <c r="V935" s="270"/>
      <c r="W935" s="270"/>
      <c r="X935" s="270"/>
      <c r="Y935" s="270"/>
      <c r="Z935" s="270"/>
    </row>
    <row r="936" ht="15.75" customHeight="1">
      <c r="A936" s="270"/>
      <c r="B936" s="270"/>
      <c r="C936" s="270"/>
      <c r="D936" s="270"/>
      <c r="E936" s="270"/>
      <c r="F936" s="270"/>
      <c r="G936" s="270"/>
      <c r="H936" s="270"/>
      <c r="I936" s="270"/>
      <c r="J936" s="270"/>
      <c r="K936" s="270"/>
      <c r="L936" s="270"/>
      <c r="M936" s="270"/>
      <c r="N936" s="270"/>
      <c r="O936" s="270"/>
      <c r="P936" s="270"/>
      <c r="Q936" s="270"/>
      <c r="R936" s="270"/>
      <c r="S936" s="270"/>
      <c r="T936" s="270"/>
      <c r="U936" s="270"/>
      <c r="V936" s="270"/>
      <c r="W936" s="270"/>
      <c r="X936" s="270"/>
      <c r="Y936" s="270"/>
      <c r="Z936" s="270"/>
    </row>
    <row r="937" ht="15.75" customHeight="1">
      <c r="A937" s="270"/>
      <c r="B937" s="270"/>
      <c r="C937" s="270"/>
      <c r="D937" s="270"/>
      <c r="E937" s="270"/>
      <c r="F937" s="270"/>
      <c r="G937" s="270"/>
      <c r="H937" s="270"/>
      <c r="I937" s="270"/>
      <c r="J937" s="270"/>
      <c r="K937" s="270"/>
      <c r="L937" s="270"/>
      <c r="M937" s="270"/>
      <c r="N937" s="270"/>
      <c r="O937" s="270"/>
      <c r="P937" s="270"/>
      <c r="Q937" s="270"/>
      <c r="R937" s="270"/>
      <c r="S937" s="270"/>
      <c r="T937" s="270"/>
      <c r="U937" s="270"/>
      <c r="V937" s="270"/>
      <c r="W937" s="270"/>
      <c r="X937" s="270"/>
      <c r="Y937" s="270"/>
      <c r="Z937" s="270"/>
    </row>
    <row r="938" ht="15.75" customHeight="1">
      <c r="A938" s="270"/>
      <c r="B938" s="270"/>
      <c r="C938" s="270"/>
      <c r="D938" s="270"/>
      <c r="E938" s="270"/>
      <c r="F938" s="270"/>
      <c r="G938" s="270"/>
      <c r="H938" s="270"/>
      <c r="I938" s="270"/>
      <c r="J938" s="270"/>
      <c r="K938" s="270"/>
      <c r="L938" s="270"/>
      <c r="M938" s="270"/>
      <c r="N938" s="270"/>
      <c r="O938" s="270"/>
      <c r="P938" s="270"/>
      <c r="Q938" s="270"/>
      <c r="R938" s="270"/>
      <c r="S938" s="270"/>
      <c r="T938" s="270"/>
      <c r="U938" s="270"/>
      <c r="V938" s="270"/>
      <c r="W938" s="270"/>
      <c r="X938" s="270"/>
      <c r="Y938" s="270"/>
      <c r="Z938" s="270"/>
    </row>
    <row r="939" ht="15.75" customHeight="1">
      <c r="A939" s="270"/>
      <c r="B939" s="270"/>
      <c r="C939" s="270"/>
      <c r="D939" s="270"/>
      <c r="E939" s="270"/>
      <c r="F939" s="270"/>
      <c r="G939" s="270"/>
      <c r="H939" s="270"/>
      <c r="I939" s="270"/>
      <c r="J939" s="270"/>
      <c r="K939" s="270"/>
      <c r="L939" s="270"/>
      <c r="M939" s="270"/>
      <c r="N939" s="270"/>
      <c r="O939" s="270"/>
      <c r="P939" s="270"/>
      <c r="Q939" s="270"/>
      <c r="R939" s="270"/>
      <c r="S939" s="270"/>
      <c r="T939" s="270"/>
      <c r="U939" s="270"/>
      <c r="V939" s="270"/>
      <c r="W939" s="270"/>
      <c r="X939" s="270"/>
      <c r="Y939" s="270"/>
      <c r="Z939" s="270"/>
    </row>
    <row r="940" ht="15.75" customHeight="1">
      <c r="A940" s="270"/>
      <c r="B940" s="270"/>
      <c r="C940" s="270"/>
      <c r="D940" s="270"/>
      <c r="E940" s="270"/>
      <c r="F940" s="270"/>
      <c r="G940" s="270"/>
      <c r="H940" s="270"/>
      <c r="I940" s="270"/>
      <c r="J940" s="270"/>
      <c r="K940" s="270"/>
      <c r="L940" s="270"/>
      <c r="M940" s="270"/>
      <c r="N940" s="270"/>
      <c r="O940" s="270"/>
      <c r="P940" s="270"/>
      <c r="Q940" s="270"/>
      <c r="R940" s="270"/>
      <c r="S940" s="270"/>
      <c r="T940" s="270"/>
      <c r="U940" s="270"/>
      <c r="V940" s="270"/>
      <c r="W940" s="270"/>
      <c r="X940" s="270"/>
      <c r="Y940" s="270"/>
      <c r="Z940" s="270"/>
    </row>
    <row r="941" ht="15.75" customHeight="1">
      <c r="A941" s="270"/>
      <c r="B941" s="270"/>
      <c r="C941" s="270"/>
      <c r="D941" s="270"/>
      <c r="E941" s="270"/>
      <c r="F941" s="270"/>
      <c r="G941" s="270"/>
      <c r="H941" s="270"/>
      <c r="I941" s="270"/>
      <c r="J941" s="270"/>
      <c r="K941" s="270"/>
      <c r="L941" s="270"/>
      <c r="M941" s="270"/>
      <c r="N941" s="270"/>
      <c r="O941" s="270"/>
      <c r="P941" s="270"/>
      <c r="Q941" s="270"/>
      <c r="R941" s="270"/>
      <c r="S941" s="270"/>
      <c r="T941" s="270"/>
      <c r="U941" s="270"/>
      <c r="V941" s="270"/>
      <c r="W941" s="270"/>
      <c r="X941" s="270"/>
      <c r="Y941" s="270"/>
      <c r="Z941" s="270"/>
    </row>
    <row r="942" ht="15.75" customHeight="1">
      <c r="A942" s="270"/>
      <c r="B942" s="270"/>
      <c r="C942" s="270"/>
      <c r="D942" s="270"/>
      <c r="E942" s="270"/>
      <c r="F942" s="270"/>
      <c r="G942" s="270"/>
      <c r="H942" s="270"/>
      <c r="I942" s="270"/>
      <c r="J942" s="270"/>
      <c r="K942" s="270"/>
      <c r="L942" s="270"/>
      <c r="M942" s="270"/>
      <c r="N942" s="270"/>
      <c r="O942" s="270"/>
      <c r="P942" s="270"/>
      <c r="Q942" s="270"/>
      <c r="R942" s="270"/>
      <c r="S942" s="270"/>
      <c r="T942" s="270"/>
      <c r="U942" s="270"/>
      <c r="V942" s="270"/>
      <c r="W942" s="270"/>
      <c r="X942" s="270"/>
      <c r="Y942" s="270"/>
      <c r="Z942" s="270"/>
    </row>
    <row r="943" ht="15.75" customHeight="1">
      <c r="A943" s="270"/>
      <c r="B943" s="270"/>
      <c r="C943" s="270"/>
      <c r="D943" s="270"/>
      <c r="E943" s="270"/>
      <c r="F943" s="270"/>
      <c r="G943" s="270"/>
      <c r="H943" s="270"/>
      <c r="I943" s="270"/>
      <c r="J943" s="270"/>
      <c r="K943" s="270"/>
      <c r="L943" s="270"/>
      <c r="M943" s="270"/>
      <c r="N943" s="270"/>
      <c r="O943" s="270"/>
      <c r="P943" s="270"/>
      <c r="Q943" s="270"/>
      <c r="R943" s="270"/>
      <c r="S943" s="270"/>
      <c r="T943" s="270"/>
      <c r="U943" s="270"/>
      <c r="V943" s="270"/>
      <c r="W943" s="270"/>
      <c r="X943" s="270"/>
      <c r="Y943" s="270"/>
      <c r="Z943" s="270"/>
    </row>
    <row r="944" ht="15.75" customHeight="1">
      <c r="A944" s="270"/>
      <c r="B944" s="270"/>
      <c r="C944" s="270"/>
      <c r="D944" s="270"/>
      <c r="E944" s="270"/>
      <c r="F944" s="270"/>
      <c r="G944" s="270"/>
      <c r="H944" s="270"/>
      <c r="I944" s="270"/>
      <c r="J944" s="270"/>
      <c r="K944" s="270"/>
      <c r="L944" s="270"/>
      <c r="M944" s="270"/>
      <c r="N944" s="270"/>
      <c r="O944" s="270"/>
      <c r="P944" s="270"/>
      <c r="Q944" s="270"/>
      <c r="R944" s="270"/>
      <c r="S944" s="270"/>
      <c r="T944" s="270"/>
      <c r="U944" s="270"/>
      <c r="V944" s="270"/>
      <c r="W944" s="270"/>
      <c r="X944" s="270"/>
      <c r="Y944" s="270"/>
      <c r="Z944" s="270"/>
    </row>
    <row r="945" ht="15.75" customHeight="1">
      <c r="A945" s="270"/>
      <c r="B945" s="270"/>
      <c r="C945" s="270"/>
      <c r="D945" s="270"/>
      <c r="E945" s="270"/>
      <c r="F945" s="270"/>
      <c r="G945" s="270"/>
      <c r="H945" s="270"/>
      <c r="I945" s="270"/>
      <c r="J945" s="270"/>
      <c r="K945" s="270"/>
      <c r="L945" s="270"/>
      <c r="M945" s="270"/>
      <c r="N945" s="270"/>
      <c r="O945" s="270"/>
      <c r="P945" s="270"/>
      <c r="Q945" s="270"/>
      <c r="R945" s="270"/>
      <c r="S945" s="270"/>
      <c r="T945" s="270"/>
      <c r="U945" s="270"/>
      <c r="V945" s="270"/>
      <c r="W945" s="270"/>
      <c r="X945" s="270"/>
      <c r="Y945" s="270"/>
      <c r="Z945" s="270"/>
    </row>
    <row r="946" ht="15.75" customHeight="1">
      <c r="A946" s="270"/>
      <c r="B946" s="270"/>
      <c r="C946" s="270"/>
      <c r="D946" s="270"/>
      <c r="E946" s="270"/>
      <c r="F946" s="270"/>
      <c r="G946" s="270"/>
      <c r="H946" s="270"/>
      <c r="I946" s="270"/>
      <c r="J946" s="270"/>
      <c r="K946" s="270"/>
      <c r="L946" s="270"/>
      <c r="M946" s="270"/>
      <c r="N946" s="270"/>
      <c r="O946" s="270"/>
      <c r="P946" s="270"/>
      <c r="Q946" s="270"/>
      <c r="R946" s="270"/>
      <c r="S946" s="270"/>
      <c r="T946" s="270"/>
      <c r="U946" s="270"/>
      <c r="V946" s="270"/>
      <c r="W946" s="270"/>
      <c r="X946" s="270"/>
      <c r="Y946" s="270"/>
      <c r="Z946" s="270"/>
    </row>
    <row r="947" ht="15.75" customHeight="1">
      <c r="A947" s="270"/>
      <c r="B947" s="270"/>
      <c r="C947" s="270"/>
      <c r="D947" s="270"/>
      <c r="E947" s="270"/>
      <c r="F947" s="270"/>
      <c r="G947" s="270"/>
      <c r="H947" s="270"/>
      <c r="I947" s="270"/>
      <c r="J947" s="270"/>
      <c r="K947" s="270"/>
      <c r="L947" s="270"/>
      <c r="M947" s="270"/>
      <c r="N947" s="270"/>
      <c r="O947" s="270"/>
      <c r="P947" s="270"/>
      <c r="Q947" s="270"/>
      <c r="R947" s="270"/>
      <c r="S947" s="270"/>
      <c r="T947" s="270"/>
      <c r="U947" s="270"/>
      <c r="V947" s="270"/>
      <c r="W947" s="270"/>
      <c r="X947" s="270"/>
      <c r="Y947" s="270"/>
      <c r="Z947" s="270"/>
    </row>
    <row r="948" ht="15.75" customHeight="1">
      <c r="A948" s="270"/>
      <c r="B948" s="270"/>
      <c r="C948" s="270"/>
      <c r="D948" s="270"/>
      <c r="E948" s="270"/>
      <c r="F948" s="270"/>
      <c r="G948" s="270"/>
      <c r="H948" s="270"/>
      <c r="I948" s="270"/>
      <c r="J948" s="270"/>
      <c r="K948" s="270"/>
      <c r="L948" s="270"/>
      <c r="M948" s="270"/>
      <c r="N948" s="270"/>
      <c r="O948" s="270"/>
      <c r="P948" s="270"/>
      <c r="Q948" s="270"/>
      <c r="R948" s="270"/>
      <c r="S948" s="270"/>
      <c r="T948" s="270"/>
      <c r="U948" s="270"/>
      <c r="V948" s="270"/>
      <c r="W948" s="270"/>
      <c r="X948" s="270"/>
      <c r="Y948" s="270"/>
      <c r="Z948" s="270"/>
    </row>
    <row r="949" ht="15.75" customHeight="1">
      <c r="A949" s="270"/>
      <c r="B949" s="270"/>
      <c r="C949" s="270"/>
      <c r="D949" s="270"/>
      <c r="E949" s="270"/>
      <c r="F949" s="270"/>
      <c r="G949" s="270"/>
      <c r="H949" s="270"/>
      <c r="I949" s="270"/>
      <c r="J949" s="270"/>
      <c r="K949" s="270"/>
      <c r="L949" s="270"/>
      <c r="M949" s="270"/>
      <c r="N949" s="270"/>
      <c r="O949" s="270"/>
      <c r="P949" s="270"/>
      <c r="Q949" s="270"/>
      <c r="R949" s="270"/>
      <c r="S949" s="270"/>
      <c r="T949" s="270"/>
      <c r="U949" s="270"/>
      <c r="V949" s="270"/>
      <c r="W949" s="270"/>
      <c r="X949" s="270"/>
      <c r="Y949" s="270"/>
      <c r="Z949" s="270"/>
    </row>
    <row r="950" ht="15.75" customHeight="1">
      <c r="A950" s="270"/>
      <c r="B950" s="270"/>
      <c r="C950" s="270"/>
      <c r="D950" s="270"/>
      <c r="E950" s="270"/>
      <c r="F950" s="270"/>
      <c r="G950" s="270"/>
      <c r="H950" s="270"/>
      <c r="I950" s="270"/>
      <c r="J950" s="270"/>
      <c r="K950" s="270"/>
      <c r="L950" s="270"/>
      <c r="M950" s="270"/>
      <c r="N950" s="270"/>
      <c r="O950" s="270"/>
      <c r="P950" s="270"/>
      <c r="Q950" s="270"/>
      <c r="R950" s="270"/>
      <c r="S950" s="270"/>
      <c r="T950" s="270"/>
      <c r="U950" s="270"/>
      <c r="V950" s="270"/>
      <c r="W950" s="270"/>
      <c r="X950" s="270"/>
      <c r="Y950" s="270"/>
      <c r="Z950" s="270"/>
    </row>
    <row r="951" ht="15.75" customHeight="1">
      <c r="A951" s="270"/>
      <c r="B951" s="270"/>
      <c r="C951" s="270"/>
      <c r="D951" s="270"/>
      <c r="E951" s="270"/>
      <c r="F951" s="270"/>
      <c r="G951" s="270"/>
      <c r="H951" s="270"/>
      <c r="I951" s="270"/>
      <c r="J951" s="270"/>
      <c r="K951" s="270"/>
      <c r="L951" s="270"/>
      <c r="M951" s="270"/>
      <c r="N951" s="270"/>
      <c r="O951" s="270"/>
      <c r="P951" s="270"/>
      <c r="Q951" s="270"/>
      <c r="R951" s="270"/>
      <c r="S951" s="270"/>
      <c r="T951" s="270"/>
      <c r="U951" s="270"/>
      <c r="V951" s="270"/>
      <c r="W951" s="270"/>
      <c r="X951" s="270"/>
      <c r="Y951" s="270"/>
      <c r="Z951" s="270"/>
    </row>
    <row r="952" ht="15.75" customHeight="1">
      <c r="A952" s="270"/>
      <c r="B952" s="270"/>
      <c r="C952" s="270"/>
      <c r="D952" s="270"/>
      <c r="E952" s="270"/>
      <c r="F952" s="270"/>
      <c r="G952" s="270"/>
      <c r="H952" s="270"/>
      <c r="I952" s="270"/>
      <c r="J952" s="270"/>
      <c r="K952" s="270"/>
      <c r="L952" s="270"/>
      <c r="M952" s="270"/>
      <c r="N952" s="270"/>
      <c r="O952" s="270"/>
      <c r="P952" s="270"/>
      <c r="Q952" s="270"/>
      <c r="R952" s="270"/>
      <c r="S952" s="270"/>
      <c r="T952" s="270"/>
      <c r="U952" s="270"/>
      <c r="V952" s="270"/>
      <c r="W952" s="270"/>
      <c r="X952" s="270"/>
      <c r="Y952" s="270"/>
      <c r="Z952" s="270"/>
    </row>
    <row r="953" ht="15.75" customHeight="1">
      <c r="A953" s="270"/>
      <c r="B953" s="270"/>
      <c r="C953" s="270"/>
      <c r="D953" s="270"/>
      <c r="E953" s="270"/>
      <c r="F953" s="270"/>
      <c r="G953" s="270"/>
      <c r="H953" s="270"/>
      <c r="I953" s="270"/>
      <c r="J953" s="270"/>
      <c r="K953" s="270"/>
      <c r="L953" s="270"/>
      <c r="M953" s="270"/>
      <c r="N953" s="270"/>
      <c r="O953" s="270"/>
      <c r="P953" s="270"/>
      <c r="Q953" s="270"/>
      <c r="R953" s="270"/>
      <c r="S953" s="270"/>
      <c r="T953" s="270"/>
      <c r="U953" s="270"/>
      <c r="V953" s="270"/>
      <c r="W953" s="270"/>
      <c r="X953" s="270"/>
      <c r="Y953" s="270"/>
      <c r="Z953" s="270"/>
    </row>
    <row r="954" ht="15.75" customHeight="1">
      <c r="A954" s="270"/>
      <c r="B954" s="270"/>
      <c r="C954" s="270"/>
      <c r="D954" s="270"/>
      <c r="E954" s="270"/>
      <c r="F954" s="270"/>
      <c r="G954" s="270"/>
      <c r="H954" s="270"/>
      <c r="I954" s="270"/>
      <c r="J954" s="270"/>
      <c r="K954" s="270"/>
      <c r="L954" s="270"/>
      <c r="M954" s="270"/>
      <c r="N954" s="270"/>
      <c r="O954" s="270"/>
      <c r="P954" s="270"/>
      <c r="Q954" s="270"/>
      <c r="R954" s="270"/>
      <c r="S954" s="270"/>
      <c r="T954" s="270"/>
      <c r="U954" s="270"/>
      <c r="V954" s="270"/>
      <c r="W954" s="270"/>
      <c r="X954" s="270"/>
      <c r="Y954" s="270"/>
      <c r="Z954" s="270"/>
    </row>
    <row r="955" ht="15.75" customHeight="1">
      <c r="A955" s="270"/>
      <c r="B955" s="270"/>
      <c r="C955" s="270"/>
      <c r="D955" s="270"/>
      <c r="E955" s="270"/>
      <c r="F955" s="270"/>
      <c r="G955" s="270"/>
      <c r="H955" s="270"/>
      <c r="I955" s="270"/>
      <c r="J955" s="270"/>
      <c r="K955" s="270"/>
      <c r="L955" s="270"/>
      <c r="M955" s="270"/>
      <c r="N955" s="270"/>
      <c r="O955" s="270"/>
      <c r="P955" s="270"/>
      <c r="Q955" s="270"/>
      <c r="R955" s="270"/>
      <c r="S955" s="270"/>
      <c r="T955" s="270"/>
      <c r="U955" s="270"/>
      <c r="V955" s="270"/>
      <c r="W955" s="270"/>
      <c r="X955" s="270"/>
      <c r="Y955" s="270"/>
      <c r="Z955" s="270"/>
    </row>
    <row r="956" ht="15.75" customHeight="1">
      <c r="A956" s="270"/>
      <c r="B956" s="270"/>
      <c r="C956" s="270"/>
      <c r="D956" s="270"/>
      <c r="E956" s="270"/>
      <c r="F956" s="270"/>
      <c r="G956" s="270"/>
      <c r="H956" s="270"/>
      <c r="I956" s="270"/>
      <c r="J956" s="270"/>
      <c r="K956" s="270"/>
      <c r="L956" s="270"/>
      <c r="M956" s="270"/>
      <c r="N956" s="270"/>
      <c r="O956" s="270"/>
      <c r="P956" s="270"/>
      <c r="Q956" s="270"/>
      <c r="R956" s="270"/>
      <c r="S956" s="270"/>
      <c r="T956" s="270"/>
      <c r="U956" s="270"/>
      <c r="V956" s="270"/>
      <c r="W956" s="270"/>
      <c r="X956" s="270"/>
      <c r="Y956" s="270"/>
      <c r="Z956" s="270"/>
    </row>
    <row r="957" ht="15.75" customHeight="1">
      <c r="A957" s="270"/>
      <c r="B957" s="270"/>
      <c r="C957" s="270"/>
      <c r="D957" s="270"/>
      <c r="E957" s="270"/>
      <c r="F957" s="270"/>
      <c r="G957" s="270"/>
      <c r="H957" s="270"/>
      <c r="I957" s="270"/>
      <c r="J957" s="270"/>
      <c r="K957" s="270"/>
      <c r="L957" s="270"/>
      <c r="M957" s="270"/>
      <c r="N957" s="270"/>
      <c r="O957" s="270"/>
      <c r="P957" s="270"/>
      <c r="Q957" s="270"/>
      <c r="R957" s="270"/>
      <c r="S957" s="270"/>
      <c r="T957" s="270"/>
      <c r="U957" s="270"/>
      <c r="V957" s="270"/>
      <c r="W957" s="270"/>
      <c r="X957" s="270"/>
      <c r="Y957" s="270"/>
      <c r="Z957" s="270"/>
    </row>
    <row r="958" ht="15.75" customHeight="1">
      <c r="A958" s="270"/>
      <c r="B958" s="270"/>
      <c r="C958" s="270"/>
      <c r="D958" s="270"/>
      <c r="E958" s="270"/>
      <c r="F958" s="270"/>
      <c r="G958" s="270"/>
      <c r="H958" s="270"/>
      <c r="I958" s="270"/>
      <c r="J958" s="270"/>
      <c r="K958" s="270"/>
      <c r="L958" s="270"/>
      <c r="M958" s="270"/>
      <c r="N958" s="270"/>
      <c r="O958" s="270"/>
      <c r="P958" s="270"/>
      <c r="Q958" s="270"/>
      <c r="R958" s="270"/>
      <c r="S958" s="270"/>
      <c r="T958" s="270"/>
      <c r="U958" s="270"/>
      <c r="V958" s="270"/>
      <c r="W958" s="270"/>
      <c r="X958" s="270"/>
      <c r="Y958" s="270"/>
      <c r="Z958" s="270"/>
    </row>
    <row r="959" ht="15.75" customHeight="1">
      <c r="A959" s="270"/>
      <c r="B959" s="270"/>
      <c r="C959" s="270"/>
      <c r="D959" s="270"/>
      <c r="E959" s="270"/>
      <c r="F959" s="270"/>
      <c r="G959" s="270"/>
      <c r="H959" s="270"/>
      <c r="I959" s="270"/>
      <c r="J959" s="270"/>
      <c r="K959" s="270"/>
      <c r="L959" s="270"/>
      <c r="M959" s="270"/>
      <c r="N959" s="270"/>
      <c r="O959" s="270"/>
      <c r="P959" s="270"/>
      <c r="Q959" s="270"/>
      <c r="R959" s="270"/>
      <c r="S959" s="270"/>
      <c r="T959" s="270"/>
      <c r="U959" s="270"/>
      <c r="V959" s="270"/>
      <c r="W959" s="270"/>
      <c r="X959" s="270"/>
      <c r="Y959" s="270"/>
      <c r="Z959" s="270"/>
    </row>
    <row r="960" ht="15.75" customHeight="1">
      <c r="A960" s="270"/>
      <c r="B960" s="270"/>
      <c r="C960" s="270"/>
      <c r="D960" s="270"/>
      <c r="E960" s="270"/>
      <c r="F960" s="270"/>
      <c r="G960" s="270"/>
      <c r="H960" s="270"/>
      <c r="I960" s="270"/>
      <c r="J960" s="270"/>
      <c r="K960" s="270"/>
      <c r="L960" s="270"/>
      <c r="M960" s="270"/>
      <c r="N960" s="270"/>
      <c r="O960" s="270"/>
      <c r="P960" s="270"/>
      <c r="Q960" s="270"/>
      <c r="R960" s="270"/>
      <c r="S960" s="270"/>
      <c r="T960" s="270"/>
      <c r="U960" s="270"/>
      <c r="V960" s="270"/>
      <c r="W960" s="270"/>
      <c r="X960" s="270"/>
      <c r="Y960" s="270"/>
      <c r="Z960" s="270"/>
    </row>
    <row r="961" ht="15.75" customHeight="1">
      <c r="A961" s="270"/>
      <c r="B961" s="270"/>
      <c r="C961" s="270"/>
      <c r="D961" s="270"/>
      <c r="E961" s="270"/>
      <c r="F961" s="270"/>
      <c r="G961" s="270"/>
      <c r="H961" s="270"/>
      <c r="I961" s="270"/>
      <c r="J961" s="270"/>
      <c r="K961" s="270"/>
      <c r="L961" s="270"/>
      <c r="M961" s="270"/>
      <c r="N961" s="270"/>
      <c r="O961" s="270"/>
      <c r="P961" s="270"/>
      <c r="Q961" s="270"/>
      <c r="R961" s="270"/>
      <c r="S961" s="270"/>
      <c r="T961" s="270"/>
      <c r="U961" s="270"/>
      <c r="V961" s="270"/>
      <c r="W961" s="270"/>
      <c r="X961" s="270"/>
      <c r="Y961" s="270"/>
      <c r="Z961" s="270"/>
    </row>
    <row r="962" ht="15.75" customHeight="1">
      <c r="A962" s="270"/>
      <c r="B962" s="270"/>
      <c r="C962" s="270"/>
      <c r="D962" s="270"/>
      <c r="E962" s="270"/>
      <c r="F962" s="270"/>
      <c r="G962" s="270"/>
      <c r="H962" s="270"/>
      <c r="I962" s="270"/>
      <c r="J962" s="270"/>
      <c r="K962" s="270"/>
      <c r="L962" s="270"/>
      <c r="M962" s="270"/>
      <c r="N962" s="270"/>
      <c r="O962" s="270"/>
      <c r="P962" s="270"/>
      <c r="Q962" s="270"/>
      <c r="R962" s="270"/>
      <c r="S962" s="270"/>
      <c r="T962" s="270"/>
      <c r="U962" s="270"/>
      <c r="V962" s="270"/>
      <c r="W962" s="270"/>
      <c r="X962" s="270"/>
      <c r="Y962" s="270"/>
      <c r="Z962" s="270"/>
    </row>
    <row r="963" ht="15.75" customHeight="1">
      <c r="A963" s="270"/>
      <c r="B963" s="270"/>
      <c r="C963" s="270"/>
      <c r="D963" s="270"/>
      <c r="E963" s="270"/>
      <c r="F963" s="270"/>
      <c r="G963" s="270"/>
      <c r="H963" s="270"/>
      <c r="I963" s="270"/>
      <c r="J963" s="270"/>
      <c r="K963" s="270"/>
      <c r="L963" s="270"/>
      <c r="M963" s="270"/>
      <c r="N963" s="270"/>
      <c r="O963" s="270"/>
      <c r="P963" s="270"/>
      <c r="Q963" s="270"/>
      <c r="R963" s="270"/>
      <c r="S963" s="270"/>
      <c r="T963" s="270"/>
      <c r="U963" s="270"/>
      <c r="V963" s="270"/>
      <c r="W963" s="270"/>
      <c r="X963" s="270"/>
      <c r="Y963" s="270"/>
      <c r="Z963" s="270"/>
    </row>
    <row r="964" ht="15.75" customHeight="1">
      <c r="A964" s="270"/>
      <c r="B964" s="270"/>
      <c r="C964" s="270"/>
      <c r="D964" s="270"/>
      <c r="E964" s="270"/>
      <c r="F964" s="270"/>
      <c r="G964" s="270"/>
      <c r="H964" s="270"/>
      <c r="I964" s="270"/>
      <c r="J964" s="270"/>
      <c r="K964" s="270"/>
      <c r="L964" s="270"/>
      <c r="M964" s="270"/>
      <c r="N964" s="270"/>
      <c r="O964" s="270"/>
      <c r="P964" s="270"/>
      <c r="Q964" s="270"/>
      <c r="R964" s="270"/>
      <c r="S964" s="270"/>
      <c r="T964" s="270"/>
      <c r="U964" s="270"/>
      <c r="V964" s="270"/>
      <c r="W964" s="270"/>
      <c r="X964" s="270"/>
      <c r="Y964" s="270"/>
      <c r="Z964" s="270"/>
    </row>
    <row r="965" ht="15.75" customHeight="1">
      <c r="A965" s="270"/>
      <c r="B965" s="270"/>
      <c r="C965" s="270"/>
      <c r="D965" s="270"/>
      <c r="E965" s="270"/>
      <c r="F965" s="270"/>
      <c r="G965" s="270"/>
      <c r="H965" s="270"/>
      <c r="I965" s="270"/>
      <c r="J965" s="270"/>
      <c r="K965" s="270"/>
      <c r="L965" s="270"/>
      <c r="M965" s="270"/>
      <c r="N965" s="270"/>
      <c r="O965" s="270"/>
      <c r="P965" s="270"/>
      <c r="Q965" s="270"/>
      <c r="R965" s="270"/>
      <c r="S965" s="270"/>
      <c r="T965" s="270"/>
      <c r="U965" s="270"/>
      <c r="V965" s="270"/>
      <c r="W965" s="270"/>
      <c r="X965" s="270"/>
      <c r="Y965" s="270"/>
      <c r="Z965" s="270"/>
    </row>
    <row r="966" ht="15.75" customHeight="1">
      <c r="A966" s="270"/>
      <c r="B966" s="270"/>
      <c r="C966" s="270"/>
      <c r="D966" s="270"/>
      <c r="E966" s="270"/>
      <c r="F966" s="270"/>
      <c r="G966" s="270"/>
      <c r="H966" s="270"/>
      <c r="I966" s="270"/>
      <c r="J966" s="270"/>
      <c r="K966" s="270"/>
      <c r="L966" s="270"/>
      <c r="M966" s="270"/>
      <c r="N966" s="270"/>
      <c r="O966" s="270"/>
      <c r="P966" s="270"/>
      <c r="Q966" s="270"/>
      <c r="R966" s="270"/>
      <c r="S966" s="270"/>
      <c r="T966" s="270"/>
      <c r="U966" s="270"/>
      <c r="V966" s="270"/>
      <c r="W966" s="270"/>
      <c r="X966" s="270"/>
      <c r="Y966" s="270"/>
      <c r="Z966" s="270"/>
    </row>
    <row r="967" ht="15.75" customHeight="1">
      <c r="A967" s="270"/>
      <c r="B967" s="270"/>
      <c r="C967" s="270"/>
      <c r="D967" s="270"/>
      <c r="E967" s="270"/>
      <c r="F967" s="270"/>
      <c r="G967" s="270"/>
      <c r="H967" s="270"/>
      <c r="I967" s="270"/>
      <c r="J967" s="270"/>
      <c r="K967" s="270"/>
      <c r="L967" s="270"/>
      <c r="M967" s="270"/>
      <c r="N967" s="270"/>
      <c r="O967" s="270"/>
      <c r="P967" s="270"/>
      <c r="Q967" s="270"/>
      <c r="R967" s="270"/>
      <c r="S967" s="270"/>
      <c r="T967" s="270"/>
      <c r="U967" s="270"/>
      <c r="V967" s="270"/>
      <c r="W967" s="270"/>
      <c r="X967" s="270"/>
      <c r="Y967" s="270"/>
      <c r="Z967" s="270"/>
    </row>
    <row r="968" ht="15.75" customHeight="1">
      <c r="A968" s="270"/>
      <c r="B968" s="270"/>
      <c r="C968" s="270"/>
      <c r="D968" s="270"/>
      <c r="E968" s="270"/>
      <c r="F968" s="270"/>
      <c r="G968" s="270"/>
      <c r="H968" s="270"/>
      <c r="I968" s="270"/>
      <c r="J968" s="270"/>
      <c r="K968" s="270"/>
      <c r="L968" s="270"/>
      <c r="M968" s="270"/>
      <c r="N968" s="270"/>
      <c r="O968" s="270"/>
      <c r="P968" s="270"/>
      <c r="Q968" s="270"/>
      <c r="R968" s="270"/>
      <c r="S968" s="270"/>
      <c r="T968" s="270"/>
      <c r="U968" s="270"/>
      <c r="V968" s="270"/>
      <c r="W968" s="270"/>
      <c r="X968" s="270"/>
      <c r="Y968" s="270"/>
      <c r="Z968" s="270"/>
    </row>
    <row r="969" ht="15.75" customHeight="1">
      <c r="A969" s="270"/>
      <c r="B969" s="270"/>
      <c r="C969" s="270"/>
      <c r="D969" s="270"/>
      <c r="E969" s="270"/>
      <c r="F969" s="270"/>
      <c r="G969" s="270"/>
      <c r="H969" s="270"/>
      <c r="I969" s="270"/>
      <c r="J969" s="270"/>
      <c r="K969" s="270"/>
      <c r="L969" s="270"/>
      <c r="M969" s="270"/>
      <c r="N969" s="270"/>
      <c r="O969" s="270"/>
      <c r="P969" s="270"/>
      <c r="Q969" s="270"/>
      <c r="R969" s="270"/>
      <c r="S969" s="270"/>
      <c r="T969" s="270"/>
      <c r="U969" s="270"/>
      <c r="V969" s="270"/>
      <c r="W969" s="270"/>
      <c r="X969" s="270"/>
      <c r="Y969" s="270"/>
      <c r="Z969" s="270"/>
    </row>
    <row r="970" ht="15.75" customHeight="1">
      <c r="A970" s="270"/>
      <c r="B970" s="270"/>
      <c r="C970" s="270"/>
      <c r="D970" s="270"/>
      <c r="E970" s="270"/>
      <c r="F970" s="270"/>
      <c r="G970" s="270"/>
      <c r="H970" s="270"/>
      <c r="I970" s="270"/>
      <c r="J970" s="270"/>
      <c r="K970" s="270"/>
      <c r="L970" s="270"/>
      <c r="M970" s="270"/>
      <c r="N970" s="270"/>
      <c r="O970" s="270"/>
      <c r="P970" s="270"/>
      <c r="Q970" s="270"/>
      <c r="R970" s="270"/>
      <c r="S970" s="270"/>
      <c r="T970" s="270"/>
      <c r="U970" s="270"/>
      <c r="V970" s="270"/>
      <c r="W970" s="270"/>
      <c r="X970" s="270"/>
      <c r="Y970" s="270"/>
      <c r="Z970" s="270"/>
    </row>
    <row r="971" ht="15.75" customHeight="1">
      <c r="A971" s="270"/>
      <c r="B971" s="270"/>
      <c r="C971" s="270"/>
      <c r="D971" s="270"/>
      <c r="E971" s="270"/>
      <c r="F971" s="270"/>
      <c r="G971" s="270"/>
      <c r="H971" s="270"/>
      <c r="I971" s="270"/>
      <c r="J971" s="270"/>
      <c r="K971" s="270"/>
      <c r="L971" s="270"/>
      <c r="M971" s="270"/>
      <c r="N971" s="270"/>
      <c r="O971" s="270"/>
      <c r="P971" s="270"/>
      <c r="Q971" s="270"/>
      <c r="R971" s="270"/>
      <c r="S971" s="270"/>
      <c r="T971" s="270"/>
      <c r="U971" s="270"/>
      <c r="V971" s="270"/>
      <c r="W971" s="270"/>
      <c r="X971" s="270"/>
      <c r="Y971" s="270"/>
      <c r="Z971" s="270"/>
    </row>
    <row r="972" ht="15.75" customHeight="1">
      <c r="A972" s="270"/>
      <c r="B972" s="270"/>
      <c r="C972" s="270"/>
      <c r="D972" s="270"/>
      <c r="E972" s="270"/>
      <c r="F972" s="270"/>
      <c r="G972" s="270"/>
      <c r="H972" s="270"/>
      <c r="I972" s="270"/>
      <c r="J972" s="270"/>
      <c r="K972" s="270"/>
      <c r="L972" s="270"/>
      <c r="M972" s="270"/>
      <c r="N972" s="270"/>
      <c r="O972" s="270"/>
      <c r="P972" s="270"/>
      <c r="Q972" s="270"/>
      <c r="R972" s="270"/>
      <c r="S972" s="270"/>
      <c r="T972" s="270"/>
      <c r="U972" s="270"/>
      <c r="V972" s="270"/>
      <c r="W972" s="270"/>
      <c r="X972" s="270"/>
      <c r="Y972" s="270"/>
      <c r="Z972" s="270"/>
    </row>
    <row r="973" ht="15.75" customHeight="1">
      <c r="A973" s="270"/>
      <c r="B973" s="270"/>
      <c r="C973" s="270"/>
      <c r="D973" s="270"/>
      <c r="E973" s="270"/>
      <c r="F973" s="270"/>
      <c r="G973" s="270"/>
      <c r="H973" s="270"/>
      <c r="I973" s="270"/>
      <c r="J973" s="270"/>
      <c r="K973" s="270"/>
      <c r="L973" s="270"/>
      <c r="M973" s="270"/>
      <c r="N973" s="270"/>
      <c r="O973" s="270"/>
      <c r="P973" s="270"/>
      <c r="Q973" s="270"/>
      <c r="R973" s="270"/>
      <c r="S973" s="270"/>
      <c r="T973" s="270"/>
      <c r="U973" s="270"/>
      <c r="V973" s="270"/>
      <c r="W973" s="270"/>
      <c r="X973" s="270"/>
      <c r="Y973" s="270"/>
      <c r="Z973" s="270"/>
    </row>
    <row r="974" ht="15.75" customHeight="1">
      <c r="A974" s="270"/>
      <c r="B974" s="270"/>
      <c r="C974" s="270"/>
      <c r="D974" s="270"/>
      <c r="E974" s="270"/>
      <c r="F974" s="270"/>
      <c r="G974" s="270"/>
      <c r="H974" s="270"/>
      <c r="I974" s="270"/>
      <c r="J974" s="270"/>
      <c r="K974" s="270"/>
      <c r="L974" s="270"/>
      <c r="M974" s="270"/>
      <c r="N974" s="270"/>
      <c r="O974" s="270"/>
      <c r="P974" s="270"/>
      <c r="Q974" s="270"/>
      <c r="R974" s="270"/>
      <c r="S974" s="270"/>
      <c r="T974" s="270"/>
      <c r="U974" s="270"/>
      <c r="V974" s="270"/>
      <c r="W974" s="270"/>
      <c r="X974" s="270"/>
      <c r="Y974" s="270"/>
      <c r="Z974" s="270"/>
    </row>
    <row r="975" ht="15.75" customHeight="1">
      <c r="A975" s="270"/>
      <c r="B975" s="270"/>
      <c r="C975" s="270"/>
      <c r="D975" s="270"/>
      <c r="E975" s="270"/>
      <c r="F975" s="270"/>
      <c r="G975" s="270"/>
      <c r="H975" s="270"/>
      <c r="I975" s="270"/>
      <c r="J975" s="270"/>
      <c r="K975" s="270"/>
      <c r="L975" s="270"/>
      <c r="M975" s="270"/>
      <c r="N975" s="270"/>
      <c r="O975" s="270"/>
      <c r="P975" s="270"/>
      <c r="Q975" s="270"/>
      <c r="R975" s="270"/>
      <c r="S975" s="270"/>
      <c r="T975" s="270"/>
      <c r="U975" s="270"/>
      <c r="V975" s="270"/>
      <c r="W975" s="270"/>
      <c r="X975" s="270"/>
      <c r="Y975" s="270"/>
      <c r="Z975" s="270"/>
    </row>
    <row r="976" ht="15.75" customHeight="1">
      <c r="A976" s="270"/>
      <c r="B976" s="270"/>
      <c r="C976" s="270"/>
      <c r="D976" s="270"/>
      <c r="E976" s="270"/>
      <c r="F976" s="270"/>
      <c r="G976" s="270"/>
      <c r="H976" s="270"/>
      <c r="I976" s="270"/>
      <c r="J976" s="270"/>
      <c r="K976" s="270"/>
      <c r="L976" s="270"/>
      <c r="M976" s="270"/>
      <c r="N976" s="270"/>
      <c r="O976" s="270"/>
      <c r="P976" s="270"/>
      <c r="Q976" s="270"/>
      <c r="R976" s="270"/>
      <c r="S976" s="270"/>
      <c r="T976" s="270"/>
      <c r="U976" s="270"/>
      <c r="V976" s="270"/>
      <c r="W976" s="270"/>
      <c r="X976" s="270"/>
      <c r="Y976" s="270"/>
      <c r="Z976" s="270"/>
    </row>
    <row r="977" ht="15.75" customHeight="1">
      <c r="A977" s="270"/>
      <c r="B977" s="270"/>
      <c r="C977" s="270"/>
      <c r="D977" s="270"/>
      <c r="E977" s="270"/>
      <c r="F977" s="270"/>
      <c r="G977" s="270"/>
      <c r="H977" s="270"/>
      <c r="I977" s="270"/>
      <c r="J977" s="270"/>
      <c r="K977" s="270"/>
      <c r="L977" s="270"/>
      <c r="M977" s="270"/>
      <c r="N977" s="270"/>
      <c r="O977" s="270"/>
      <c r="P977" s="270"/>
      <c r="Q977" s="270"/>
      <c r="R977" s="270"/>
      <c r="S977" s="270"/>
      <c r="T977" s="270"/>
      <c r="U977" s="270"/>
      <c r="V977" s="270"/>
      <c r="W977" s="270"/>
      <c r="X977" s="270"/>
      <c r="Y977" s="270"/>
      <c r="Z977" s="270"/>
    </row>
    <row r="978" ht="15.75" customHeight="1">
      <c r="A978" s="270"/>
      <c r="B978" s="270"/>
      <c r="C978" s="270"/>
      <c r="D978" s="270"/>
      <c r="E978" s="270"/>
      <c r="F978" s="270"/>
      <c r="G978" s="270"/>
      <c r="H978" s="270"/>
      <c r="I978" s="270"/>
      <c r="J978" s="270"/>
      <c r="K978" s="270"/>
      <c r="L978" s="270"/>
      <c r="M978" s="270"/>
      <c r="N978" s="270"/>
      <c r="O978" s="270"/>
      <c r="P978" s="270"/>
      <c r="Q978" s="270"/>
      <c r="R978" s="270"/>
      <c r="S978" s="270"/>
      <c r="T978" s="270"/>
      <c r="U978" s="270"/>
      <c r="V978" s="270"/>
      <c r="W978" s="270"/>
      <c r="X978" s="270"/>
      <c r="Y978" s="270"/>
      <c r="Z978" s="270"/>
    </row>
    <row r="979" ht="15.75" customHeight="1">
      <c r="A979" s="270"/>
      <c r="B979" s="270"/>
      <c r="C979" s="270"/>
      <c r="D979" s="270"/>
      <c r="E979" s="270"/>
      <c r="F979" s="270"/>
      <c r="G979" s="270"/>
      <c r="H979" s="270"/>
      <c r="I979" s="270"/>
      <c r="J979" s="270"/>
      <c r="K979" s="270"/>
      <c r="L979" s="270"/>
      <c r="M979" s="270"/>
      <c r="N979" s="270"/>
      <c r="O979" s="270"/>
      <c r="P979" s="270"/>
      <c r="Q979" s="270"/>
      <c r="R979" s="270"/>
      <c r="S979" s="270"/>
      <c r="T979" s="270"/>
      <c r="U979" s="270"/>
      <c r="V979" s="270"/>
      <c r="W979" s="270"/>
      <c r="X979" s="270"/>
      <c r="Y979" s="270"/>
      <c r="Z979" s="270"/>
    </row>
    <row r="980" ht="15.75" customHeight="1">
      <c r="A980" s="270"/>
      <c r="B980" s="270"/>
      <c r="C980" s="270"/>
      <c r="D980" s="270"/>
      <c r="E980" s="270"/>
      <c r="F980" s="270"/>
      <c r="G980" s="270"/>
      <c r="H980" s="270"/>
      <c r="I980" s="270"/>
      <c r="J980" s="270"/>
      <c r="K980" s="270"/>
      <c r="L980" s="270"/>
      <c r="M980" s="270"/>
      <c r="N980" s="270"/>
      <c r="O980" s="270"/>
      <c r="P980" s="270"/>
      <c r="Q980" s="270"/>
      <c r="R980" s="270"/>
      <c r="S980" s="270"/>
      <c r="T980" s="270"/>
      <c r="U980" s="270"/>
      <c r="V980" s="270"/>
      <c r="W980" s="270"/>
      <c r="X980" s="270"/>
      <c r="Y980" s="270"/>
      <c r="Z980" s="270"/>
    </row>
    <row r="981" ht="15.75" customHeight="1">
      <c r="A981" s="270"/>
      <c r="B981" s="270"/>
      <c r="C981" s="270"/>
      <c r="D981" s="270"/>
      <c r="E981" s="270"/>
      <c r="F981" s="270"/>
      <c r="G981" s="270"/>
      <c r="H981" s="270"/>
      <c r="I981" s="270"/>
      <c r="J981" s="270"/>
      <c r="K981" s="270"/>
      <c r="L981" s="270"/>
      <c r="M981" s="270"/>
      <c r="N981" s="270"/>
      <c r="O981" s="270"/>
      <c r="P981" s="270"/>
      <c r="Q981" s="270"/>
      <c r="R981" s="270"/>
      <c r="S981" s="270"/>
      <c r="T981" s="270"/>
      <c r="U981" s="270"/>
      <c r="V981" s="270"/>
      <c r="W981" s="270"/>
      <c r="X981" s="270"/>
      <c r="Y981" s="270"/>
      <c r="Z981" s="270"/>
    </row>
    <row r="982" ht="15.75" customHeight="1">
      <c r="A982" s="270"/>
      <c r="B982" s="270"/>
      <c r="C982" s="270"/>
      <c r="D982" s="270"/>
      <c r="E982" s="270"/>
      <c r="F982" s="270"/>
      <c r="G982" s="270"/>
      <c r="H982" s="270"/>
      <c r="I982" s="270"/>
      <c r="J982" s="270"/>
      <c r="K982" s="270"/>
      <c r="L982" s="270"/>
      <c r="M982" s="270"/>
      <c r="N982" s="270"/>
      <c r="O982" s="270"/>
      <c r="P982" s="270"/>
      <c r="Q982" s="270"/>
      <c r="R982" s="270"/>
      <c r="S982" s="270"/>
      <c r="T982" s="270"/>
      <c r="U982" s="270"/>
      <c r="V982" s="270"/>
      <c r="W982" s="270"/>
      <c r="X982" s="270"/>
      <c r="Y982" s="270"/>
      <c r="Z982" s="270"/>
    </row>
    <row r="983" ht="15.75" customHeight="1">
      <c r="A983" s="270"/>
      <c r="B983" s="270"/>
      <c r="C983" s="270"/>
      <c r="D983" s="270"/>
      <c r="E983" s="270"/>
      <c r="F983" s="270"/>
      <c r="G983" s="270"/>
      <c r="H983" s="270"/>
      <c r="I983" s="270"/>
      <c r="J983" s="270"/>
      <c r="K983" s="270"/>
      <c r="L983" s="270"/>
      <c r="M983" s="270"/>
      <c r="N983" s="270"/>
      <c r="O983" s="270"/>
      <c r="P983" s="270"/>
      <c r="Q983" s="270"/>
      <c r="R983" s="270"/>
      <c r="S983" s="270"/>
      <c r="T983" s="270"/>
      <c r="U983" s="270"/>
      <c r="V983" s="270"/>
      <c r="W983" s="270"/>
      <c r="X983" s="270"/>
      <c r="Y983" s="270"/>
      <c r="Z983" s="270"/>
    </row>
    <row r="984" ht="15.75" customHeight="1">
      <c r="A984" s="270"/>
      <c r="B984" s="270"/>
      <c r="C984" s="270"/>
      <c r="D984" s="270"/>
      <c r="E984" s="270"/>
      <c r="F984" s="270"/>
      <c r="G984" s="270"/>
      <c r="H984" s="270"/>
      <c r="I984" s="270"/>
      <c r="J984" s="270"/>
      <c r="K984" s="270"/>
      <c r="L984" s="270"/>
      <c r="M984" s="270"/>
      <c r="N984" s="270"/>
      <c r="O984" s="270"/>
      <c r="P984" s="270"/>
      <c r="Q984" s="270"/>
      <c r="R984" s="270"/>
      <c r="S984" s="270"/>
      <c r="T984" s="270"/>
      <c r="U984" s="270"/>
      <c r="V984" s="270"/>
      <c r="W984" s="270"/>
      <c r="X984" s="270"/>
      <c r="Y984" s="270"/>
      <c r="Z984" s="270"/>
    </row>
    <row r="985" ht="15.75" customHeight="1">
      <c r="A985" s="270"/>
      <c r="B985" s="270"/>
      <c r="C985" s="270"/>
      <c r="D985" s="270"/>
      <c r="E985" s="270"/>
      <c r="F985" s="270"/>
      <c r="G985" s="270"/>
      <c r="H985" s="270"/>
      <c r="I985" s="270"/>
      <c r="J985" s="270"/>
      <c r="K985" s="270"/>
      <c r="L985" s="270"/>
      <c r="M985" s="270"/>
      <c r="N985" s="270"/>
      <c r="O985" s="270"/>
      <c r="P985" s="270"/>
      <c r="Q985" s="270"/>
      <c r="R985" s="270"/>
      <c r="S985" s="270"/>
      <c r="T985" s="270"/>
      <c r="U985" s="270"/>
      <c r="V985" s="270"/>
      <c r="W985" s="270"/>
      <c r="X985" s="270"/>
      <c r="Y985" s="270"/>
      <c r="Z985" s="270"/>
    </row>
    <row r="986" ht="15.75" customHeight="1">
      <c r="A986" s="270"/>
      <c r="B986" s="270"/>
      <c r="C986" s="270"/>
      <c r="D986" s="270"/>
      <c r="E986" s="270"/>
      <c r="F986" s="270"/>
      <c r="G986" s="270"/>
      <c r="H986" s="270"/>
      <c r="I986" s="270"/>
      <c r="J986" s="270"/>
      <c r="K986" s="270"/>
      <c r="L986" s="270"/>
      <c r="M986" s="270"/>
      <c r="N986" s="270"/>
      <c r="O986" s="270"/>
      <c r="P986" s="270"/>
      <c r="Q986" s="270"/>
      <c r="R986" s="270"/>
      <c r="S986" s="270"/>
      <c r="T986" s="270"/>
      <c r="U986" s="270"/>
      <c r="V986" s="270"/>
      <c r="W986" s="270"/>
      <c r="X986" s="270"/>
      <c r="Y986" s="270"/>
      <c r="Z986" s="270"/>
    </row>
    <row r="987" ht="15.75" customHeight="1">
      <c r="A987" s="270"/>
      <c r="B987" s="270"/>
      <c r="C987" s="270"/>
      <c r="D987" s="270"/>
      <c r="E987" s="270"/>
      <c r="F987" s="270"/>
      <c r="G987" s="270"/>
      <c r="H987" s="270"/>
      <c r="I987" s="270"/>
      <c r="J987" s="270"/>
      <c r="K987" s="270"/>
      <c r="L987" s="270"/>
      <c r="M987" s="270"/>
      <c r="N987" s="270"/>
      <c r="O987" s="270"/>
      <c r="P987" s="270"/>
      <c r="Q987" s="270"/>
      <c r="R987" s="270"/>
      <c r="S987" s="270"/>
      <c r="T987" s="270"/>
      <c r="U987" s="270"/>
      <c r="V987" s="270"/>
      <c r="W987" s="270"/>
      <c r="X987" s="270"/>
      <c r="Y987" s="270"/>
      <c r="Z987" s="270"/>
    </row>
    <row r="988" ht="15.75" customHeight="1">
      <c r="A988" s="270"/>
      <c r="B988" s="270"/>
      <c r="C988" s="270"/>
      <c r="D988" s="270"/>
      <c r="E988" s="270"/>
      <c r="F988" s="270"/>
      <c r="G988" s="270"/>
      <c r="H988" s="270"/>
      <c r="I988" s="270"/>
      <c r="J988" s="270"/>
      <c r="K988" s="270"/>
      <c r="L988" s="270"/>
      <c r="M988" s="270"/>
      <c r="N988" s="270"/>
      <c r="O988" s="270"/>
      <c r="P988" s="270"/>
      <c r="Q988" s="270"/>
      <c r="R988" s="270"/>
      <c r="S988" s="270"/>
      <c r="T988" s="270"/>
      <c r="U988" s="270"/>
      <c r="V988" s="270"/>
      <c r="W988" s="270"/>
      <c r="X988" s="270"/>
      <c r="Y988" s="270"/>
      <c r="Z988" s="270"/>
    </row>
    <row r="989" ht="15.75" customHeight="1">
      <c r="A989" s="270"/>
      <c r="B989" s="270"/>
      <c r="C989" s="270"/>
      <c r="D989" s="270"/>
      <c r="E989" s="270"/>
      <c r="F989" s="270"/>
      <c r="G989" s="270"/>
      <c r="H989" s="270"/>
      <c r="I989" s="270"/>
      <c r="J989" s="270"/>
      <c r="K989" s="270"/>
      <c r="L989" s="270"/>
      <c r="M989" s="270"/>
      <c r="N989" s="270"/>
      <c r="O989" s="270"/>
      <c r="P989" s="270"/>
      <c r="Q989" s="270"/>
      <c r="R989" s="270"/>
      <c r="S989" s="270"/>
      <c r="T989" s="270"/>
      <c r="U989" s="270"/>
      <c r="V989" s="270"/>
      <c r="W989" s="270"/>
      <c r="X989" s="270"/>
      <c r="Y989" s="270"/>
      <c r="Z989" s="270"/>
    </row>
    <row r="990" ht="15.75" customHeight="1">
      <c r="A990" s="270"/>
      <c r="B990" s="270"/>
      <c r="C990" s="270"/>
      <c r="D990" s="270"/>
      <c r="E990" s="270"/>
      <c r="F990" s="270"/>
      <c r="G990" s="270"/>
      <c r="H990" s="270"/>
      <c r="I990" s="270"/>
      <c r="J990" s="270"/>
      <c r="K990" s="270"/>
      <c r="L990" s="270"/>
      <c r="M990" s="270"/>
      <c r="N990" s="270"/>
      <c r="O990" s="270"/>
      <c r="P990" s="270"/>
      <c r="Q990" s="270"/>
      <c r="R990" s="270"/>
      <c r="S990" s="270"/>
      <c r="T990" s="270"/>
      <c r="U990" s="270"/>
      <c r="V990" s="270"/>
      <c r="W990" s="270"/>
      <c r="X990" s="270"/>
      <c r="Y990" s="270"/>
      <c r="Z990" s="270"/>
    </row>
    <row r="991" ht="15.75" customHeight="1">
      <c r="A991" s="270"/>
      <c r="B991" s="270"/>
      <c r="C991" s="270"/>
      <c r="D991" s="270"/>
      <c r="E991" s="270"/>
      <c r="F991" s="270"/>
      <c r="G991" s="270"/>
      <c r="H991" s="270"/>
      <c r="I991" s="270"/>
      <c r="J991" s="270"/>
      <c r="K991" s="270"/>
      <c r="L991" s="270"/>
      <c r="M991" s="270"/>
      <c r="N991" s="270"/>
      <c r="O991" s="270"/>
      <c r="P991" s="270"/>
      <c r="Q991" s="270"/>
      <c r="R991" s="270"/>
      <c r="S991" s="270"/>
      <c r="T991" s="270"/>
      <c r="U991" s="270"/>
      <c r="V991" s="270"/>
      <c r="W991" s="270"/>
      <c r="X991" s="270"/>
      <c r="Y991" s="270"/>
      <c r="Z991" s="270"/>
    </row>
    <row r="992" ht="15.75" customHeight="1">
      <c r="A992" s="270"/>
      <c r="B992" s="270"/>
      <c r="C992" s="270"/>
      <c r="D992" s="270"/>
      <c r="E992" s="270"/>
      <c r="F992" s="270"/>
      <c r="G992" s="270"/>
      <c r="H992" s="270"/>
      <c r="I992" s="270"/>
      <c r="J992" s="270"/>
      <c r="K992" s="270"/>
      <c r="L992" s="270"/>
      <c r="M992" s="270"/>
      <c r="N992" s="270"/>
      <c r="O992" s="270"/>
      <c r="P992" s="270"/>
      <c r="Q992" s="270"/>
      <c r="R992" s="270"/>
      <c r="S992" s="270"/>
      <c r="T992" s="270"/>
      <c r="U992" s="270"/>
      <c r="V992" s="270"/>
      <c r="W992" s="270"/>
      <c r="X992" s="270"/>
      <c r="Y992" s="270"/>
      <c r="Z992" s="270"/>
    </row>
    <row r="993" ht="15.75" customHeight="1">
      <c r="A993" s="270"/>
      <c r="B993" s="270"/>
      <c r="C993" s="270"/>
      <c r="D993" s="270"/>
      <c r="E993" s="270"/>
      <c r="F993" s="270"/>
      <c r="G993" s="270"/>
      <c r="H993" s="270"/>
      <c r="I993" s="270"/>
      <c r="J993" s="270"/>
      <c r="K993" s="270"/>
      <c r="L993" s="270"/>
      <c r="M993" s="270"/>
      <c r="N993" s="270"/>
      <c r="O993" s="270"/>
      <c r="P993" s="270"/>
      <c r="Q993" s="270"/>
      <c r="R993" s="270"/>
      <c r="S993" s="270"/>
      <c r="T993" s="270"/>
      <c r="U993" s="270"/>
      <c r="V993" s="270"/>
      <c r="W993" s="270"/>
      <c r="X993" s="270"/>
      <c r="Y993" s="270"/>
      <c r="Z993" s="270"/>
    </row>
    <row r="994" ht="15.75" customHeight="1">
      <c r="A994" s="270"/>
      <c r="B994" s="270"/>
      <c r="C994" s="270"/>
      <c r="D994" s="270"/>
      <c r="E994" s="270"/>
      <c r="F994" s="270"/>
      <c r="G994" s="270"/>
      <c r="H994" s="270"/>
      <c r="I994" s="270"/>
      <c r="J994" s="270"/>
      <c r="K994" s="270"/>
      <c r="L994" s="270"/>
      <c r="M994" s="270"/>
      <c r="N994" s="270"/>
      <c r="O994" s="270"/>
      <c r="P994" s="270"/>
      <c r="Q994" s="270"/>
      <c r="R994" s="270"/>
      <c r="S994" s="270"/>
      <c r="T994" s="270"/>
      <c r="U994" s="270"/>
      <c r="V994" s="270"/>
      <c r="W994" s="270"/>
      <c r="X994" s="270"/>
      <c r="Y994" s="270"/>
      <c r="Z994" s="270"/>
    </row>
    <row r="995" ht="15.75" customHeight="1">
      <c r="A995" s="270"/>
      <c r="B995" s="270"/>
      <c r="C995" s="270"/>
      <c r="D995" s="270"/>
      <c r="E995" s="270"/>
      <c r="F995" s="270"/>
      <c r="G995" s="270"/>
      <c r="H995" s="270"/>
      <c r="I995" s="270"/>
      <c r="J995" s="270"/>
      <c r="K995" s="270"/>
      <c r="L995" s="270"/>
      <c r="M995" s="270"/>
      <c r="N995" s="270"/>
      <c r="O995" s="270"/>
      <c r="P995" s="270"/>
      <c r="Q995" s="270"/>
      <c r="R995" s="270"/>
      <c r="S995" s="270"/>
      <c r="T995" s="270"/>
      <c r="U995" s="270"/>
      <c r="V995" s="270"/>
      <c r="W995" s="270"/>
      <c r="X995" s="270"/>
      <c r="Y995" s="270"/>
      <c r="Z995" s="270"/>
    </row>
    <row r="996" ht="15.75" customHeight="1">
      <c r="A996" s="270"/>
      <c r="B996" s="270"/>
      <c r="C996" s="270"/>
      <c r="D996" s="270"/>
      <c r="E996" s="270"/>
      <c r="F996" s="270"/>
      <c r="G996" s="270"/>
      <c r="H996" s="270"/>
      <c r="I996" s="270"/>
      <c r="J996" s="270"/>
      <c r="K996" s="270"/>
      <c r="L996" s="270"/>
      <c r="M996" s="270"/>
      <c r="N996" s="270"/>
      <c r="O996" s="270"/>
      <c r="P996" s="270"/>
      <c r="Q996" s="270"/>
      <c r="R996" s="270"/>
      <c r="S996" s="270"/>
      <c r="T996" s="270"/>
      <c r="U996" s="270"/>
      <c r="V996" s="270"/>
      <c r="W996" s="270"/>
      <c r="X996" s="270"/>
      <c r="Y996" s="270"/>
      <c r="Z996" s="270"/>
    </row>
    <row r="997" ht="15.75" customHeight="1">
      <c r="A997" s="270"/>
      <c r="B997" s="270"/>
      <c r="C997" s="270"/>
      <c r="D997" s="270"/>
      <c r="E997" s="270"/>
      <c r="F997" s="270"/>
      <c r="G997" s="270"/>
      <c r="H997" s="270"/>
      <c r="I997" s="270"/>
      <c r="J997" s="270"/>
      <c r="K997" s="270"/>
      <c r="L997" s="270"/>
      <c r="M997" s="270"/>
      <c r="N997" s="270"/>
      <c r="O997" s="270"/>
      <c r="P997" s="270"/>
      <c r="Q997" s="270"/>
      <c r="R997" s="270"/>
      <c r="S997" s="270"/>
      <c r="T997" s="270"/>
      <c r="U997" s="270"/>
      <c r="V997" s="270"/>
      <c r="W997" s="270"/>
      <c r="X997" s="270"/>
      <c r="Y997" s="270"/>
      <c r="Z997" s="270"/>
    </row>
    <row r="998" ht="15.75" customHeight="1">
      <c r="A998" s="270"/>
      <c r="B998" s="270"/>
      <c r="C998" s="270"/>
      <c r="D998" s="270"/>
      <c r="E998" s="270"/>
      <c r="F998" s="270"/>
      <c r="G998" s="270"/>
      <c r="H998" s="270"/>
      <c r="I998" s="270"/>
      <c r="J998" s="270"/>
      <c r="K998" s="270"/>
      <c r="L998" s="270"/>
      <c r="M998" s="270"/>
      <c r="N998" s="270"/>
      <c r="O998" s="270"/>
      <c r="P998" s="270"/>
      <c r="Q998" s="270"/>
      <c r="R998" s="270"/>
      <c r="S998" s="270"/>
      <c r="T998" s="270"/>
      <c r="U998" s="270"/>
      <c r="V998" s="270"/>
      <c r="W998" s="270"/>
      <c r="X998" s="270"/>
      <c r="Y998" s="270"/>
      <c r="Z998" s="270"/>
    </row>
    <row r="999" ht="15.75" customHeight="1">
      <c r="A999" s="270"/>
      <c r="B999" s="270"/>
      <c r="C999" s="270"/>
      <c r="D999" s="270"/>
      <c r="E999" s="270"/>
      <c r="F999" s="270"/>
      <c r="G999" s="270"/>
      <c r="H999" s="270"/>
      <c r="I999" s="270"/>
      <c r="J999" s="270"/>
      <c r="K999" s="270"/>
      <c r="L999" s="270"/>
      <c r="M999" s="270"/>
      <c r="N999" s="270"/>
      <c r="O999" s="270"/>
      <c r="P999" s="270"/>
      <c r="Q999" s="270"/>
      <c r="R999" s="270"/>
      <c r="S999" s="270"/>
      <c r="T999" s="270"/>
      <c r="U999" s="270"/>
      <c r="V999" s="270"/>
      <c r="W999" s="270"/>
      <c r="X999" s="270"/>
      <c r="Y999" s="270"/>
      <c r="Z999" s="270"/>
    </row>
    <row r="1000" ht="15.75" customHeight="1">
      <c r="A1000" s="270"/>
      <c r="B1000" s="270"/>
      <c r="C1000" s="270"/>
      <c r="D1000" s="270"/>
      <c r="E1000" s="270"/>
      <c r="F1000" s="270"/>
      <c r="G1000" s="270"/>
      <c r="H1000" s="270"/>
      <c r="I1000" s="270"/>
      <c r="J1000" s="270"/>
      <c r="K1000" s="270"/>
      <c r="L1000" s="270"/>
      <c r="M1000" s="270"/>
      <c r="N1000" s="270"/>
      <c r="O1000" s="270"/>
      <c r="P1000" s="270"/>
      <c r="Q1000" s="270"/>
      <c r="R1000" s="270"/>
      <c r="S1000" s="270"/>
      <c r="T1000" s="270"/>
      <c r="U1000" s="270"/>
      <c r="V1000" s="270"/>
      <c r="W1000" s="270"/>
      <c r="X1000" s="270"/>
      <c r="Y1000" s="270"/>
      <c r="Z1000" s="270"/>
    </row>
  </sheetData>
  <mergeCells count="35">
    <mergeCell ref="B5:G5"/>
    <mergeCell ref="K5:Q5"/>
    <mergeCell ref="B7:G11"/>
    <mergeCell ref="K7:Q11"/>
    <mergeCell ref="B13:G13"/>
    <mergeCell ref="K13:Q13"/>
    <mergeCell ref="K14:Q14"/>
    <mergeCell ref="B14:G14"/>
    <mergeCell ref="F15:G15"/>
    <mergeCell ref="L15:M15"/>
    <mergeCell ref="P15:Q15"/>
    <mergeCell ref="B16:C16"/>
    <mergeCell ref="K16:M16"/>
    <mergeCell ref="P16:Q16"/>
    <mergeCell ref="G21:H21"/>
    <mergeCell ref="B22:G22"/>
    <mergeCell ref="B23:G23"/>
    <mergeCell ref="B24:G24"/>
    <mergeCell ref="D27:F27"/>
    <mergeCell ref="D28:F28"/>
    <mergeCell ref="G29:H29"/>
    <mergeCell ref="A30:I33"/>
    <mergeCell ref="L22:Q22"/>
    <mergeCell ref="L23:Q23"/>
    <mergeCell ref="L24:Q24"/>
    <mergeCell ref="N27:P27"/>
    <mergeCell ref="N28:P28"/>
    <mergeCell ref="J30:Q33"/>
    <mergeCell ref="F16:G16"/>
    <mergeCell ref="E17:F18"/>
    <mergeCell ref="O17:P18"/>
    <mergeCell ref="B18:D21"/>
    <mergeCell ref="L18:N21"/>
    <mergeCell ref="F20:G20"/>
    <mergeCell ref="P20:Q20"/>
  </mergeCells>
  <printOptions/>
  <pageMargins bottom="0.75" footer="0.0" header="0.0" left="0.7" right="0.7" top="0.75"/>
  <pageSetup paperSize="9" orientation="landscape"/>
  <colBreaks count="1" manualBreakCount="1">
    <brk id="17" man="1"/>
  </colBrea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 fitToPage="1"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18.71"/>
    <col customWidth="1" min="3" max="3" width="15.57"/>
    <col customWidth="1" min="4" max="4" width="45.29"/>
    <col customWidth="1" min="5" max="5" width="23.57"/>
    <col customWidth="1" min="6" max="6" width="41.29"/>
    <col customWidth="1" min="7" max="7" width="27.86"/>
    <col customWidth="1" min="8" max="8" width="31.57"/>
    <col customWidth="1" min="9" max="26" width="18.0"/>
  </cols>
  <sheetData>
    <row r="1" ht="46.5" customHeight="1">
      <c r="A1" s="803"/>
      <c r="B1" s="804" t="s">
        <v>3431</v>
      </c>
      <c r="C1" s="72"/>
      <c r="D1" s="805" t="s">
        <v>3432</v>
      </c>
      <c r="E1" s="75"/>
      <c r="F1" s="75"/>
      <c r="G1" s="72"/>
      <c r="H1" s="806"/>
      <c r="I1" s="803"/>
      <c r="J1" s="803"/>
      <c r="K1" s="803"/>
      <c r="L1" s="803"/>
      <c r="M1" s="803"/>
      <c r="N1" s="803"/>
      <c r="O1" s="803"/>
      <c r="P1" s="803"/>
      <c r="Q1" s="803"/>
      <c r="R1" s="803"/>
      <c r="S1" s="803"/>
      <c r="T1" s="803"/>
      <c r="U1" s="803"/>
      <c r="V1" s="803"/>
      <c r="W1" s="803"/>
      <c r="X1" s="803"/>
      <c r="Y1" s="803"/>
      <c r="Z1" s="803"/>
    </row>
    <row r="2" ht="69.0" customHeight="1">
      <c r="A2" s="807"/>
      <c r="B2" s="808" t="s">
        <v>0</v>
      </c>
      <c r="C2" s="104"/>
      <c r="D2" s="809" t="str">
        <f>'соп-ка_Sheet_склад'!G19</f>
        <v>BIL248961719</v>
      </c>
      <c r="E2" s="104"/>
      <c r="F2" s="810" t="str">
        <f>"("&amp;D24&amp;")"</f>
        <v>(BIL248961719)</v>
      </c>
      <c r="G2" s="811" t="str">
        <f>VLOOKUP(D3,'Tech. sheet (2)'!F:G,2,FALSE)</f>
        <v>UA0006943</v>
      </c>
      <c r="H2" s="812" t="str">
        <f>"("&amp;G2&amp;")"</f>
        <v>(UA0006943)</v>
      </c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  <c r="W2" s="807"/>
      <c r="X2" s="807"/>
      <c r="Y2" s="807"/>
      <c r="Z2" s="807"/>
    </row>
    <row r="3" ht="49.5" customHeight="1">
      <c r="A3" s="807"/>
      <c r="B3" s="813" t="s">
        <v>3433</v>
      </c>
      <c r="C3" s="613"/>
      <c r="D3" s="814" t="str">
        <f>VLOOKUP(F16,'Tech. sheet (2)'!A:G,6,FALSE)</f>
        <v>T-896-795-170TH550F2828-BAO BLANK</v>
      </c>
      <c r="E3" s="106"/>
      <c r="F3" s="104"/>
      <c r="G3" s="815" t="s">
        <v>3434</v>
      </c>
      <c r="H3" s="816">
        <v>1500.0</v>
      </c>
      <c r="I3" s="807"/>
      <c r="J3" s="807"/>
      <c r="K3" s="807"/>
      <c r="L3" s="807"/>
      <c r="M3" s="807"/>
      <c r="N3" s="807"/>
      <c r="O3" s="807"/>
      <c r="P3" s="807"/>
      <c r="Q3" s="807"/>
      <c r="R3" s="807"/>
      <c r="S3" s="807"/>
      <c r="T3" s="807"/>
      <c r="U3" s="807"/>
      <c r="V3" s="807"/>
      <c r="W3" s="807"/>
      <c r="X3" s="807"/>
      <c r="Y3" s="807"/>
      <c r="Z3" s="807"/>
    </row>
    <row r="4" ht="33.75" customHeight="1">
      <c r="A4" s="807"/>
      <c r="B4" s="11"/>
      <c r="C4" s="56"/>
      <c r="D4" s="817" t="str">
        <f>"("&amp;I4&amp;")"</f>
        <v>(0.17-896-795-TH550-F2828-BAO)</v>
      </c>
      <c r="E4" s="524"/>
      <c r="F4" s="613"/>
      <c r="G4" s="815" t="s">
        <v>3435</v>
      </c>
      <c r="H4" s="818">
        <v>45595.0</v>
      </c>
      <c r="I4" s="819" t="str">
        <f>VLOOKUP(F16,'Tech. sheet (2)'!A:Z,26,FALSE)</f>
        <v>0.17-896-795-TH550-F2828-BAO</v>
      </c>
      <c r="J4" s="807"/>
      <c r="K4" s="807"/>
      <c r="L4" s="807"/>
      <c r="M4" s="807"/>
      <c r="N4" s="807"/>
      <c r="O4" s="807"/>
      <c r="P4" s="807"/>
      <c r="Q4" s="807"/>
      <c r="R4" s="807"/>
      <c r="S4" s="807"/>
      <c r="T4" s="807"/>
      <c r="U4" s="807"/>
      <c r="V4" s="807"/>
      <c r="W4" s="807"/>
      <c r="X4" s="807"/>
      <c r="Y4" s="807"/>
      <c r="Z4" s="807"/>
    </row>
    <row r="5" ht="39.75" customHeight="1">
      <c r="A5" s="807"/>
      <c r="B5" s="820"/>
      <c r="C5" s="50"/>
      <c r="D5" s="618"/>
      <c r="E5" s="52"/>
      <c r="F5" s="50"/>
      <c r="G5" s="821" t="s">
        <v>3436</v>
      </c>
      <c r="H5" s="822" t="s">
        <v>3437</v>
      </c>
      <c r="I5" s="807"/>
      <c r="J5" s="807"/>
      <c r="K5" s="807"/>
      <c r="L5" s="807"/>
      <c r="M5" s="807"/>
      <c r="N5" s="807"/>
      <c r="O5" s="807"/>
      <c r="P5" s="807"/>
      <c r="Q5" s="807"/>
      <c r="R5" s="807"/>
      <c r="S5" s="807"/>
      <c r="T5" s="807"/>
      <c r="U5" s="807"/>
      <c r="V5" s="807"/>
      <c r="W5" s="807"/>
      <c r="X5" s="807"/>
      <c r="Y5" s="807"/>
      <c r="Z5" s="807"/>
    </row>
    <row r="6" ht="19.5" customHeight="1">
      <c r="A6" s="803">
        <v>0.0</v>
      </c>
      <c r="B6" s="823" t="s">
        <v>3438</v>
      </c>
      <c r="C6" s="104"/>
      <c r="D6" s="824" t="str">
        <f>'соп-ка_Sheet_склад'!B23</f>
        <v>14289330303-3</v>
      </c>
      <c r="E6" s="104"/>
      <c r="F6" s="825" t="s">
        <v>3439</v>
      </c>
      <c r="G6" s="826"/>
      <c r="H6" s="110"/>
      <c r="I6" s="803"/>
      <c r="J6" s="803"/>
      <c r="K6" s="803"/>
      <c r="L6" s="803"/>
      <c r="M6" s="803"/>
      <c r="N6" s="803"/>
      <c r="O6" s="803"/>
      <c r="P6" s="803"/>
      <c r="Q6" s="803"/>
      <c r="R6" s="803"/>
      <c r="S6" s="803"/>
      <c r="T6" s="803"/>
      <c r="U6" s="803"/>
      <c r="V6" s="803"/>
      <c r="W6" s="803"/>
      <c r="X6" s="803"/>
      <c r="Y6" s="803"/>
      <c r="Z6" s="803"/>
    </row>
    <row r="7" ht="35.25" customHeight="1">
      <c r="A7" s="803"/>
      <c r="B7" s="823" t="s">
        <v>3440</v>
      </c>
      <c r="C7" s="104"/>
      <c r="D7" s="817" t="str">
        <f>"("&amp;D6&amp;")"</f>
        <v>(14289330303-3)</v>
      </c>
      <c r="E7" s="613"/>
      <c r="F7" s="825" t="s">
        <v>3441</v>
      </c>
      <c r="G7" s="827" t="str">
        <f>VLOOKUP(F16,'Tech. sheet (2)'!A:S,19,FALSE)</f>
        <v/>
      </c>
      <c r="H7" s="828" t="str">
        <f>"("&amp;G7&amp;")"</f>
        <v>()</v>
      </c>
      <c r="I7" s="803"/>
      <c r="J7" s="803"/>
      <c r="K7" s="803"/>
      <c r="L7" s="803"/>
      <c r="M7" s="803"/>
      <c r="N7" s="803"/>
      <c r="O7" s="803"/>
      <c r="P7" s="803"/>
      <c r="Q7" s="803"/>
      <c r="R7" s="803"/>
      <c r="S7" s="803"/>
      <c r="T7" s="803"/>
      <c r="U7" s="803"/>
      <c r="V7" s="803"/>
      <c r="W7" s="803"/>
      <c r="X7" s="803"/>
      <c r="Y7" s="803"/>
      <c r="Z7" s="803"/>
    </row>
    <row r="8" ht="40.5" customHeight="1">
      <c r="A8" s="819"/>
      <c r="B8" s="829" t="str">
        <f>VLOOKUP(F16,'Tech. sheet (2)'!A:S,17,FALSE)</f>
        <v/>
      </c>
      <c r="C8" s="830" t="str">
        <f>VLOOKUP(F16,'Tech. sheet (2)'!A:S,12,FALSE)</f>
        <v>BLANK</v>
      </c>
      <c r="D8" s="618"/>
      <c r="E8" s="50"/>
      <c r="F8" s="831" t="str">
        <f>VLOOKUP(F16,'Tech. sheet (2)'!A:S,18,FALSE)</f>
        <v/>
      </c>
      <c r="G8" s="104"/>
      <c r="H8" s="832"/>
      <c r="I8" s="819"/>
      <c r="J8" s="819"/>
      <c r="K8" s="819"/>
      <c r="L8" s="819"/>
      <c r="M8" s="819"/>
      <c r="N8" s="819"/>
      <c r="O8" s="819"/>
      <c r="P8" s="819"/>
      <c r="Q8" s="819"/>
      <c r="R8" s="819"/>
      <c r="S8" s="819"/>
      <c r="T8" s="819"/>
      <c r="U8" s="819"/>
      <c r="V8" s="819"/>
      <c r="W8" s="819"/>
      <c r="X8" s="819"/>
      <c r="Y8" s="819"/>
      <c r="Z8" s="819"/>
    </row>
    <row r="9" ht="33.0" customHeight="1">
      <c r="A9" s="803"/>
      <c r="B9" s="833" t="s">
        <v>3265</v>
      </c>
      <c r="C9" s="834" t="s">
        <v>3442</v>
      </c>
      <c r="D9" s="834" t="s">
        <v>3443</v>
      </c>
      <c r="E9" s="835" t="s">
        <v>3444</v>
      </c>
      <c r="F9" s="835" t="s">
        <v>3445</v>
      </c>
      <c r="G9" s="835" t="s">
        <v>3446</v>
      </c>
      <c r="H9" s="836" t="s">
        <v>3447</v>
      </c>
      <c r="I9" s="803"/>
      <c r="J9" s="803"/>
      <c r="K9" s="803"/>
      <c r="L9" s="803"/>
      <c r="M9" s="803"/>
      <c r="N9" s="803"/>
      <c r="O9" s="803"/>
      <c r="P9" s="803"/>
      <c r="Q9" s="803"/>
      <c r="R9" s="803"/>
      <c r="S9" s="803"/>
      <c r="T9" s="803"/>
      <c r="U9" s="803"/>
      <c r="V9" s="803"/>
      <c r="W9" s="803"/>
      <c r="X9" s="803"/>
      <c r="Y9" s="803"/>
      <c r="Z9" s="803"/>
    </row>
    <row r="10" ht="30.0" customHeight="1">
      <c r="A10" s="803"/>
      <c r="B10" s="837"/>
      <c r="C10" s="830">
        <v>1.0</v>
      </c>
      <c r="D10" s="838" t="str">
        <f>VLOOKUP($B$8,'Tech. sheet (2)'!K:P,'сопроводилка_пачки'!C10+2,FALSE)</f>
        <v>#N/A</v>
      </c>
      <c r="E10" s="839"/>
      <c r="F10" s="830"/>
      <c r="G10" s="840"/>
      <c r="H10" s="841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</row>
    <row r="11" ht="30.0" customHeight="1">
      <c r="A11" s="803" t="s">
        <v>3448</v>
      </c>
      <c r="B11" s="837"/>
      <c r="C11" s="830">
        <v>2.0</v>
      </c>
      <c r="D11" s="838" t="str">
        <f>VLOOKUP($B$8,'Tech. sheet (2)'!K:P,'сопроводилка_пачки'!C11+2,FALSE)</f>
        <v>#N/A</v>
      </c>
      <c r="E11" s="842"/>
      <c r="F11" s="830"/>
      <c r="G11" s="843"/>
      <c r="H11" s="844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</row>
    <row r="12" ht="30.0" customHeight="1">
      <c r="A12" s="803"/>
      <c r="B12" s="845"/>
      <c r="C12" s="830">
        <v>3.0</v>
      </c>
      <c r="D12" s="838" t="str">
        <f>VLOOKUP($B$8,'Tech. sheet (2)'!K:P,'сопроводилка_пачки'!C12+2,FALSE)</f>
        <v>#N/A</v>
      </c>
      <c r="E12" s="842"/>
      <c r="F12" s="846"/>
      <c r="G12" s="843"/>
      <c r="H12" s="841" t="s">
        <v>3332</v>
      </c>
      <c r="I12" s="803"/>
      <c r="J12" s="803"/>
      <c r="K12" s="803"/>
      <c r="L12" s="803"/>
      <c r="M12" s="803"/>
      <c r="N12" s="803"/>
      <c r="O12" s="803"/>
      <c r="P12" s="803"/>
      <c r="Q12" s="803"/>
      <c r="R12" s="803"/>
      <c r="S12" s="803"/>
      <c r="T12" s="803"/>
      <c r="U12" s="803"/>
      <c r="V12" s="803"/>
      <c r="W12" s="803"/>
      <c r="X12" s="803"/>
      <c r="Y12" s="803"/>
      <c r="Z12" s="803"/>
    </row>
    <row r="13" ht="30.0" customHeight="1">
      <c r="A13" s="803"/>
      <c r="B13" s="845"/>
      <c r="C13" s="830">
        <v>4.0</v>
      </c>
      <c r="D13" s="838" t="str">
        <f>VLOOKUP($B$8,'Tech. sheet (2)'!K:P,'сопроводилка_пачки'!C13+2,FALSE)</f>
        <v>#N/A</v>
      </c>
      <c r="E13" s="842"/>
      <c r="F13" s="846"/>
      <c r="G13" s="843"/>
      <c r="H13" s="841"/>
      <c r="I13" s="803"/>
      <c r="J13" s="803"/>
      <c r="K13" s="803"/>
      <c r="L13" s="803"/>
      <c r="M13" s="803"/>
      <c r="N13" s="803"/>
      <c r="O13" s="803"/>
      <c r="P13" s="803"/>
      <c r="Q13" s="803"/>
      <c r="R13" s="803"/>
      <c r="S13" s="803"/>
      <c r="T13" s="803"/>
      <c r="U13" s="803"/>
      <c r="V13" s="803"/>
      <c r="W13" s="803"/>
      <c r="X13" s="803"/>
      <c r="Y13" s="803"/>
      <c r="Z13" s="803"/>
    </row>
    <row r="14" ht="30.0" customHeight="1">
      <c r="A14" s="803"/>
      <c r="B14" s="845"/>
      <c r="C14" s="847"/>
      <c r="D14" s="838"/>
      <c r="E14" s="842"/>
      <c r="F14" s="846"/>
      <c r="G14" s="843"/>
      <c r="H14" s="841"/>
      <c r="I14" s="803"/>
      <c r="J14" s="803"/>
      <c r="K14" s="803"/>
      <c r="L14" s="803"/>
      <c r="M14" s="803"/>
      <c r="N14" s="803"/>
      <c r="O14" s="803"/>
      <c r="P14" s="803"/>
      <c r="Q14" s="803"/>
      <c r="R14" s="803"/>
      <c r="S14" s="803"/>
      <c r="T14" s="803"/>
      <c r="U14" s="803"/>
      <c r="V14" s="803"/>
      <c r="W14" s="803"/>
      <c r="X14" s="803"/>
      <c r="Y14" s="803"/>
      <c r="Z14" s="803"/>
    </row>
    <row r="15" ht="30.0" customHeight="1">
      <c r="A15" s="803"/>
      <c r="B15" s="845"/>
      <c r="C15" s="847"/>
      <c r="D15" s="848"/>
      <c r="E15" s="842"/>
      <c r="F15" s="846"/>
      <c r="G15" s="843"/>
      <c r="H15" s="841"/>
      <c r="I15" s="803"/>
      <c r="J15" s="803"/>
      <c r="K15" s="803"/>
      <c r="L15" s="803"/>
      <c r="M15" s="803"/>
      <c r="N15" s="803"/>
      <c r="O15" s="803"/>
      <c r="P15" s="803"/>
      <c r="Q15" s="803"/>
      <c r="R15" s="803"/>
      <c r="S15" s="803"/>
      <c r="T15" s="803"/>
      <c r="U15" s="803"/>
      <c r="V15" s="803"/>
      <c r="W15" s="803"/>
      <c r="X15" s="803"/>
      <c r="Y15" s="803"/>
      <c r="Z15" s="803"/>
    </row>
    <row r="16" ht="35.25" customHeight="1">
      <c r="A16" s="819"/>
      <c r="B16" s="849" t="s">
        <v>3449</v>
      </c>
      <c r="C16" s="104"/>
      <c r="D16" s="850"/>
      <c r="E16" s="851" t="s">
        <v>3238</v>
      </c>
      <c r="F16" s="852" t="str">
        <f>VLOOKUP(D2,Register!B:D,3,FALSE)</f>
        <v>0,17x896x795 BAO BLANK</v>
      </c>
      <c r="G16" s="104"/>
      <c r="H16" s="853" t="str">
        <f>VLOOKUP(F16,'Tech. sheet (2)'!A:S,4,FALSE)</f>
        <v>UA0006943</v>
      </c>
      <c r="I16" s="819"/>
      <c r="J16" s="819"/>
      <c r="K16" s="819"/>
      <c r="L16" s="819"/>
      <c r="M16" s="819"/>
      <c r="N16" s="819"/>
      <c r="O16" s="819"/>
      <c r="P16" s="819"/>
      <c r="Q16" s="819"/>
      <c r="R16" s="819"/>
      <c r="S16" s="819"/>
      <c r="T16" s="819"/>
      <c r="U16" s="819"/>
      <c r="V16" s="819"/>
      <c r="W16" s="819"/>
      <c r="X16" s="819"/>
      <c r="Y16" s="819"/>
      <c r="Z16" s="819"/>
    </row>
    <row r="17" ht="33.0" customHeight="1">
      <c r="A17" s="803"/>
      <c r="B17" s="854" t="s">
        <v>3450</v>
      </c>
      <c r="C17" s="834" t="s">
        <v>3451</v>
      </c>
      <c r="D17" s="855" t="s">
        <v>3355</v>
      </c>
      <c r="E17" s="830" t="s">
        <v>3265</v>
      </c>
      <c r="F17" s="830" t="s">
        <v>3452</v>
      </c>
      <c r="G17" s="836" t="s">
        <v>3445</v>
      </c>
      <c r="H17" s="853" t="s">
        <v>3453</v>
      </c>
      <c r="I17" s="803"/>
      <c r="J17" s="803"/>
      <c r="K17" s="803"/>
      <c r="L17" s="803"/>
      <c r="M17" s="803"/>
      <c r="N17" s="803"/>
      <c r="O17" s="803"/>
      <c r="P17" s="803"/>
      <c r="Q17" s="803"/>
      <c r="R17" s="803"/>
      <c r="S17" s="803"/>
      <c r="T17" s="803"/>
      <c r="U17" s="803"/>
      <c r="V17" s="803"/>
      <c r="W17" s="803"/>
      <c r="X17" s="803"/>
      <c r="Y17" s="803"/>
      <c r="Z17" s="803"/>
    </row>
    <row r="18" ht="30.0" customHeight="1">
      <c r="A18" s="803"/>
      <c r="B18" s="845"/>
      <c r="C18" s="847"/>
      <c r="D18" s="856"/>
      <c r="E18" s="842"/>
      <c r="F18" s="846"/>
      <c r="G18" s="843"/>
      <c r="H18" s="841"/>
      <c r="I18" s="803"/>
      <c r="J18" s="803"/>
      <c r="K18" s="803"/>
      <c r="L18" s="803"/>
      <c r="M18" s="803"/>
      <c r="N18" s="803"/>
      <c r="O18" s="803"/>
      <c r="P18" s="803"/>
      <c r="Q18" s="803"/>
      <c r="R18" s="803"/>
      <c r="S18" s="803"/>
      <c r="T18" s="803"/>
      <c r="U18" s="803"/>
      <c r="V18" s="803"/>
      <c r="W18" s="803"/>
      <c r="X18" s="803"/>
      <c r="Y18" s="803"/>
      <c r="Z18" s="803"/>
    </row>
    <row r="19" ht="30.0" customHeight="1">
      <c r="A19" s="803"/>
      <c r="B19" s="845"/>
      <c r="C19" s="847"/>
      <c r="D19" s="856"/>
      <c r="E19" s="842"/>
      <c r="F19" s="846"/>
      <c r="G19" s="843"/>
      <c r="H19" s="841"/>
      <c r="I19" s="803"/>
      <c r="J19" s="803"/>
      <c r="K19" s="803"/>
      <c r="L19" s="803"/>
      <c r="M19" s="803"/>
      <c r="N19" s="803"/>
      <c r="O19" s="803"/>
      <c r="P19" s="803"/>
      <c r="Q19" s="803"/>
      <c r="R19" s="803"/>
      <c r="S19" s="803"/>
      <c r="T19" s="803"/>
      <c r="U19" s="803"/>
      <c r="V19" s="803"/>
      <c r="W19" s="803"/>
      <c r="X19" s="803"/>
      <c r="Y19" s="803"/>
      <c r="Z19" s="803"/>
    </row>
    <row r="20" ht="30.0" customHeight="1">
      <c r="A20" s="803"/>
      <c r="B20" s="857"/>
      <c r="C20" s="858"/>
      <c r="D20" s="859"/>
      <c r="E20" s="860"/>
      <c r="F20" s="861"/>
      <c r="G20" s="862"/>
      <c r="H20" s="863"/>
      <c r="I20" s="803"/>
      <c r="J20" s="803"/>
      <c r="K20" s="803"/>
      <c r="L20" s="803"/>
      <c r="M20" s="803"/>
      <c r="N20" s="803"/>
      <c r="O20" s="803"/>
      <c r="P20" s="803"/>
      <c r="Q20" s="803"/>
      <c r="R20" s="803"/>
      <c r="S20" s="803"/>
      <c r="T20" s="803"/>
      <c r="U20" s="803"/>
      <c r="V20" s="803"/>
      <c r="W20" s="803"/>
      <c r="X20" s="803"/>
      <c r="Y20" s="803"/>
      <c r="Z20" s="803"/>
    </row>
    <row r="21" ht="12.75" customHeight="1">
      <c r="A21" s="803"/>
      <c r="B21" s="864"/>
      <c r="C21" s="25"/>
      <c r="D21" s="25"/>
      <c r="E21" s="25"/>
      <c r="F21" s="25"/>
      <c r="G21" s="25"/>
      <c r="H21" s="649"/>
      <c r="I21" s="803"/>
      <c r="J21" s="803"/>
      <c r="K21" s="803"/>
      <c r="L21" s="803"/>
      <c r="M21" s="803"/>
      <c r="N21" s="803"/>
      <c r="O21" s="803"/>
      <c r="P21" s="803"/>
      <c r="Q21" s="803"/>
      <c r="R21" s="803"/>
      <c r="S21" s="803"/>
      <c r="T21" s="803"/>
      <c r="U21" s="803"/>
      <c r="V21" s="803"/>
      <c r="W21" s="803"/>
      <c r="X21" s="803"/>
      <c r="Y21" s="803"/>
      <c r="Z21" s="803"/>
    </row>
    <row r="22" ht="12.75" customHeight="1">
      <c r="A22" s="803"/>
      <c r="B22" s="865"/>
      <c r="C22" s="289"/>
      <c r="D22" s="289"/>
      <c r="E22" s="289"/>
      <c r="F22" s="289"/>
      <c r="G22" s="289"/>
      <c r="H22" s="415"/>
      <c r="I22" s="803"/>
      <c r="J22" s="803"/>
      <c r="K22" s="803"/>
      <c r="L22" s="803"/>
      <c r="M22" s="803"/>
      <c r="N22" s="803"/>
      <c r="O22" s="803"/>
      <c r="P22" s="803"/>
      <c r="Q22" s="803"/>
      <c r="R22" s="803"/>
      <c r="S22" s="803"/>
      <c r="T22" s="803"/>
      <c r="U22" s="803"/>
      <c r="V22" s="803"/>
      <c r="W22" s="803"/>
      <c r="X22" s="803"/>
      <c r="Y22" s="803"/>
      <c r="Z22" s="803"/>
    </row>
    <row r="23" ht="46.5" customHeight="1">
      <c r="A23" s="803"/>
      <c r="B23" s="804" t="s">
        <v>3431</v>
      </c>
      <c r="C23" s="72"/>
      <c r="D23" s="805" t="s">
        <v>3432</v>
      </c>
      <c r="E23" s="75"/>
      <c r="F23" s="75"/>
      <c r="G23" s="72"/>
      <c r="H23" s="806"/>
      <c r="I23" s="803"/>
      <c r="J23" s="803"/>
      <c r="K23" s="803"/>
      <c r="L23" s="803"/>
      <c r="M23" s="803"/>
      <c r="N23" s="803"/>
      <c r="O23" s="803"/>
      <c r="P23" s="803"/>
      <c r="Q23" s="803"/>
      <c r="R23" s="803"/>
      <c r="S23" s="803"/>
      <c r="T23" s="803"/>
      <c r="U23" s="803"/>
      <c r="V23" s="803"/>
      <c r="W23" s="803"/>
      <c r="X23" s="803"/>
      <c r="Y23" s="803"/>
      <c r="Z23" s="803"/>
    </row>
    <row r="24" ht="69.0" customHeight="1">
      <c r="A24" s="807"/>
      <c r="B24" s="808" t="s">
        <v>0</v>
      </c>
      <c r="C24" s="104"/>
      <c r="D24" s="809" t="str">
        <f t="shared" ref="D24:D25" si="1">D2</f>
        <v>BIL248961719</v>
      </c>
      <c r="E24" s="104"/>
      <c r="F24" s="810" t="str">
        <f>"("&amp;D24&amp;")"</f>
        <v>(BIL248961719)</v>
      </c>
      <c r="G24" s="811" t="str">
        <f>G2</f>
        <v>UA0006943</v>
      </c>
      <c r="H24" s="812" t="str">
        <f>"("&amp;G24&amp;")"</f>
        <v>(UA0006943)</v>
      </c>
      <c r="I24" s="807"/>
      <c r="J24" s="807"/>
      <c r="K24" s="807"/>
      <c r="L24" s="807"/>
      <c r="M24" s="807"/>
      <c r="N24" s="807"/>
      <c r="O24" s="807"/>
      <c r="P24" s="807"/>
      <c r="Q24" s="807"/>
      <c r="R24" s="807"/>
      <c r="S24" s="807"/>
      <c r="T24" s="807"/>
      <c r="U24" s="807"/>
      <c r="V24" s="807"/>
      <c r="W24" s="807"/>
      <c r="X24" s="807"/>
      <c r="Y24" s="807"/>
      <c r="Z24" s="807"/>
    </row>
    <row r="25" ht="49.5" customHeight="1">
      <c r="A25" s="807"/>
      <c r="B25" s="813" t="s">
        <v>3433</v>
      </c>
      <c r="C25" s="613"/>
      <c r="D25" s="814" t="str">
        <f t="shared" si="1"/>
        <v>T-896-795-170TH550F2828-BAO BLANK</v>
      </c>
      <c r="E25" s="106"/>
      <c r="F25" s="104"/>
      <c r="G25" s="815" t="s">
        <v>3434</v>
      </c>
      <c r="H25" s="816">
        <f t="shared" ref="H25:H27" si="2">H3</f>
        <v>1500</v>
      </c>
      <c r="I25" s="807"/>
      <c r="J25" s="807"/>
      <c r="K25" s="807"/>
      <c r="L25" s="807"/>
      <c r="M25" s="807"/>
      <c r="N25" s="807"/>
      <c r="O25" s="807"/>
      <c r="P25" s="807"/>
      <c r="Q25" s="807"/>
      <c r="R25" s="807"/>
      <c r="S25" s="807"/>
      <c r="T25" s="807"/>
      <c r="U25" s="807"/>
      <c r="V25" s="807"/>
      <c r="W25" s="807"/>
      <c r="X25" s="807"/>
      <c r="Y25" s="807"/>
      <c r="Z25" s="807"/>
    </row>
    <row r="26" ht="33.75" customHeight="1">
      <c r="A26" s="807"/>
      <c r="B26" s="11"/>
      <c r="C26" s="56"/>
      <c r="D26" s="817" t="str">
        <f>"("&amp;I4&amp;")"</f>
        <v>(0.17-896-795-TH550-F2828-BAO)</v>
      </c>
      <c r="E26" s="524"/>
      <c r="F26" s="613"/>
      <c r="G26" s="815" t="s">
        <v>3435</v>
      </c>
      <c r="H26" s="818">
        <f t="shared" si="2"/>
        <v>45595</v>
      </c>
      <c r="I26" s="807"/>
      <c r="J26" s="807"/>
      <c r="K26" s="807"/>
      <c r="L26" s="807"/>
      <c r="M26" s="807"/>
      <c r="N26" s="807"/>
      <c r="O26" s="807"/>
      <c r="P26" s="807"/>
      <c r="Q26" s="807"/>
      <c r="R26" s="807"/>
      <c r="S26" s="807"/>
      <c r="T26" s="807"/>
      <c r="U26" s="807"/>
      <c r="V26" s="807"/>
      <c r="W26" s="807"/>
      <c r="X26" s="807"/>
      <c r="Y26" s="807"/>
      <c r="Z26" s="807"/>
    </row>
    <row r="27" ht="42.75" customHeight="1">
      <c r="A27" s="807"/>
      <c r="B27" s="820"/>
      <c r="C27" s="50"/>
      <c r="D27" s="618"/>
      <c r="E27" s="52"/>
      <c r="F27" s="50"/>
      <c r="G27" s="821" t="s">
        <v>3436</v>
      </c>
      <c r="H27" s="822" t="str">
        <f t="shared" si="2"/>
        <v>Сагаєвич</v>
      </c>
      <c r="I27" s="807"/>
      <c r="J27" s="807"/>
      <c r="K27" s="807"/>
      <c r="L27" s="807"/>
      <c r="M27" s="807"/>
      <c r="N27" s="807"/>
      <c r="O27" s="807"/>
      <c r="P27" s="807"/>
      <c r="Q27" s="807"/>
      <c r="R27" s="807"/>
      <c r="S27" s="807"/>
      <c r="T27" s="807"/>
      <c r="U27" s="807"/>
      <c r="V27" s="807"/>
      <c r="W27" s="807"/>
      <c r="X27" s="807"/>
      <c r="Y27" s="807"/>
      <c r="Z27" s="807"/>
    </row>
    <row r="28" ht="19.5" customHeight="1">
      <c r="A28" s="803">
        <v>0.0</v>
      </c>
      <c r="B28" s="823" t="s">
        <v>3438</v>
      </c>
      <c r="C28" s="104"/>
      <c r="D28" s="866" t="str">
        <f>D6</f>
        <v>14289330303-3</v>
      </c>
      <c r="E28" s="104"/>
      <c r="F28" s="825" t="s">
        <v>3454</v>
      </c>
      <c r="G28" s="826"/>
      <c r="H28" s="110"/>
      <c r="I28" s="803"/>
      <c r="J28" s="803"/>
      <c r="K28" s="803"/>
      <c r="L28" s="803"/>
      <c r="M28" s="803"/>
      <c r="N28" s="803"/>
      <c r="O28" s="803"/>
      <c r="P28" s="803"/>
      <c r="Q28" s="803"/>
      <c r="R28" s="803"/>
      <c r="S28" s="803"/>
      <c r="T28" s="803"/>
      <c r="U28" s="803"/>
      <c r="V28" s="803"/>
      <c r="W28" s="803"/>
      <c r="X28" s="803"/>
      <c r="Y28" s="803"/>
      <c r="Z28" s="803"/>
    </row>
    <row r="29" ht="35.25" customHeight="1">
      <c r="A29" s="803"/>
      <c r="B29" s="823" t="s">
        <v>3440</v>
      </c>
      <c r="C29" s="104"/>
      <c r="D29" s="817" t="str">
        <f>"("&amp;D28&amp;")"</f>
        <v>(14289330303-3)</v>
      </c>
      <c r="E29" s="613"/>
      <c r="F29" s="825" t="s">
        <v>3441</v>
      </c>
      <c r="G29" s="827" t="str">
        <f>G7</f>
        <v/>
      </c>
      <c r="H29" s="828" t="str">
        <f>"("&amp;G29&amp;")"</f>
        <v>()</v>
      </c>
      <c r="I29" s="803"/>
      <c r="J29" s="803"/>
      <c r="K29" s="803"/>
      <c r="L29" s="803"/>
      <c r="M29" s="803"/>
      <c r="N29" s="803"/>
      <c r="O29" s="803"/>
      <c r="P29" s="803"/>
      <c r="Q29" s="803"/>
      <c r="R29" s="803"/>
      <c r="S29" s="803"/>
      <c r="T29" s="803"/>
      <c r="U29" s="803"/>
      <c r="V29" s="803"/>
      <c r="W29" s="803"/>
      <c r="X29" s="803"/>
      <c r="Y29" s="803"/>
      <c r="Z29" s="803"/>
    </row>
    <row r="30" ht="38.25" customHeight="1">
      <c r="A30" s="819"/>
      <c r="B30" s="829" t="str">
        <f t="shared" ref="B30:C30" si="3">B8</f>
        <v/>
      </c>
      <c r="C30" s="830" t="str">
        <f t="shared" si="3"/>
        <v>BLANK</v>
      </c>
      <c r="D30" s="618"/>
      <c r="E30" s="50"/>
      <c r="F30" s="831" t="str">
        <f>F8</f>
        <v/>
      </c>
      <c r="G30" s="104"/>
      <c r="H30" s="832"/>
      <c r="I30" s="819"/>
      <c r="J30" s="819"/>
      <c r="K30" s="819"/>
      <c r="L30" s="819"/>
      <c r="M30" s="819"/>
      <c r="N30" s="819"/>
      <c r="O30" s="819"/>
      <c r="P30" s="819"/>
      <c r="Q30" s="819"/>
      <c r="R30" s="819"/>
      <c r="S30" s="819"/>
      <c r="T30" s="819"/>
      <c r="U30" s="819"/>
      <c r="V30" s="819"/>
      <c r="W30" s="819"/>
      <c r="X30" s="819"/>
      <c r="Y30" s="819"/>
      <c r="Z30" s="819"/>
    </row>
    <row r="31" ht="33.0" customHeight="1">
      <c r="A31" s="803"/>
      <c r="B31" s="833" t="s">
        <v>3265</v>
      </c>
      <c r="C31" s="834" t="s">
        <v>3442</v>
      </c>
      <c r="D31" s="834" t="s">
        <v>3443</v>
      </c>
      <c r="E31" s="835" t="s">
        <v>3444</v>
      </c>
      <c r="F31" s="835" t="s">
        <v>3445</v>
      </c>
      <c r="G31" s="835" t="s">
        <v>3446</v>
      </c>
      <c r="H31" s="836" t="s">
        <v>3447</v>
      </c>
      <c r="I31" s="803"/>
      <c r="J31" s="803"/>
      <c r="K31" s="803"/>
      <c r="L31" s="803"/>
      <c r="M31" s="803"/>
      <c r="N31" s="803"/>
      <c r="O31" s="803"/>
      <c r="P31" s="803"/>
      <c r="Q31" s="803"/>
      <c r="R31" s="803"/>
      <c r="S31" s="803"/>
      <c r="T31" s="803"/>
      <c r="U31" s="803"/>
      <c r="V31" s="803"/>
      <c r="W31" s="803"/>
      <c r="X31" s="803"/>
      <c r="Y31" s="803"/>
      <c r="Z31" s="803"/>
    </row>
    <row r="32" ht="30.0" customHeight="1">
      <c r="A32" s="803"/>
      <c r="B32" s="837"/>
      <c r="C32" s="830">
        <v>1.0</v>
      </c>
      <c r="D32" s="838" t="str">
        <f>VLOOKUP($B$8,'Tech. sheet (2)'!K:P,'сопроводилка_пачки'!C32+2,FALSE)</f>
        <v>#N/A</v>
      </c>
      <c r="E32" s="839"/>
      <c r="F32" s="830"/>
      <c r="G32" s="840"/>
      <c r="H32" s="841"/>
      <c r="I32" s="803"/>
      <c r="J32" s="803"/>
      <c r="K32" s="803"/>
      <c r="L32" s="803"/>
      <c r="M32" s="803"/>
      <c r="N32" s="803"/>
      <c r="O32" s="803"/>
      <c r="P32" s="803"/>
      <c r="Q32" s="803"/>
      <c r="R32" s="803"/>
      <c r="S32" s="803"/>
      <c r="T32" s="803"/>
      <c r="U32" s="803"/>
      <c r="V32" s="803"/>
      <c r="W32" s="803"/>
      <c r="X32" s="803"/>
      <c r="Y32" s="803"/>
      <c r="Z32" s="803"/>
    </row>
    <row r="33" ht="30.0" customHeight="1">
      <c r="A33" s="803" t="s">
        <v>3448</v>
      </c>
      <c r="B33" s="837"/>
      <c r="C33" s="830">
        <f t="shared" ref="C33:D33" si="4">C11</f>
        <v>2</v>
      </c>
      <c r="D33" s="838" t="str">
        <f t="shared" si="4"/>
        <v>#N/A</v>
      </c>
      <c r="E33" s="842"/>
      <c r="F33" s="830"/>
      <c r="G33" s="843"/>
      <c r="H33" s="844"/>
      <c r="I33" s="803"/>
      <c r="J33" s="803"/>
      <c r="K33" s="803"/>
      <c r="L33" s="803"/>
      <c r="M33" s="803"/>
      <c r="N33" s="803"/>
      <c r="O33" s="803"/>
      <c r="P33" s="803"/>
      <c r="Q33" s="803"/>
      <c r="R33" s="803"/>
      <c r="S33" s="803"/>
      <c r="T33" s="803"/>
      <c r="U33" s="803"/>
      <c r="V33" s="803"/>
      <c r="W33" s="803"/>
      <c r="X33" s="803"/>
      <c r="Y33" s="803"/>
      <c r="Z33" s="803"/>
    </row>
    <row r="34" ht="30.0" customHeight="1">
      <c r="A34" s="803"/>
      <c r="B34" s="845"/>
      <c r="C34" s="830">
        <f t="shared" ref="C34:D34" si="5">C12</f>
        <v>3</v>
      </c>
      <c r="D34" s="838" t="str">
        <f t="shared" si="5"/>
        <v>#N/A</v>
      </c>
      <c r="E34" s="842"/>
      <c r="F34" s="846"/>
      <c r="G34" s="843"/>
      <c r="H34" s="841"/>
      <c r="I34" s="803"/>
      <c r="J34" s="803"/>
      <c r="K34" s="803"/>
      <c r="L34" s="803"/>
      <c r="M34" s="803"/>
      <c r="N34" s="803"/>
      <c r="O34" s="803"/>
      <c r="P34" s="803"/>
      <c r="Q34" s="803"/>
      <c r="R34" s="803"/>
      <c r="S34" s="803"/>
      <c r="T34" s="803"/>
      <c r="U34" s="803"/>
      <c r="V34" s="803"/>
      <c r="W34" s="803"/>
      <c r="X34" s="803"/>
      <c r="Y34" s="803"/>
      <c r="Z34" s="803"/>
    </row>
    <row r="35" ht="30.0" customHeight="1">
      <c r="A35" s="803"/>
      <c r="B35" s="845"/>
      <c r="C35" s="830">
        <f t="shared" ref="C35:D35" si="6">C13</f>
        <v>4</v>
      </c>
      <c r="D35" s="838" t="str">
        <f t="shared" si="6"/>
        <v>#N/A</v>
      </c>
      <c r="E35" s="842"/>
      <c r="F35" s="846"/>
      <c r="G35" s="843"/>
      <c r="H35" s="841"/>
      <c r="I35" s="803"/>
      <c r="J35" s="803"/>
      <c r="K35" s="803"/>
      <c r="L35" s="803"/>
      <c r="M35" s="803"/>
      <c r="N35" s="803"/>
      <c r="O35" s="803"/>
      <c r="P35" s="803"/>
      <c r="Q35" s="803"/>
      <c r="R35" s="803"/>
      <c r="S35" s="803"/>
      <c r="T35" s="803"/>
      <c r="U35" s="803"/>
      <c r="V35" s="803"/>
      <c r="W35" s="803"/>
      <c r="X35" s="803"/>
      <c r="Y35" s="803"/>
      <c r="Z35" s="803"/>
    </row>
    <row r="36" ht="30.0" customHeight="1">
      <c r="A36" s="803"/>
      <c r="B36" s="845"/>
      <c r="C36" s="847"/>
      <c r="D36" s="856"/>
      <c r="E36" s="842"/>
      <c r="F36" s="846"/>
      <c r="G36" s="843"/>
      <c r="H36" s="841"/>
      <c r="I36" s="803"/>
      <c r="J36" s="803"/>
      <c r="K36" s="803"/>
      <c r="L36" s="803"/>
      <c r="M36" s="803"/>
      <c r="N36" s="803"/>
      <c r="O36" s="803"/>
      <c r="P36" s="803"/>
      <c r="Q36" s="803"/>
      <c r="R36" s="803"/>
      <c r="S36" s="803"/>
      <c r="T36" s="803"/>
      <c r="U36" s="803"/>
      <c r="V36" s="803"/>
      <c r="W36" s="803"/>
      <c r="X36" s="803"/>
      <c r="Y36" s="803"/>
      <c r="Z36" s="803"/>
    </row>
    <row r="37" ht="30.0" customHeight="1">
      <c r="A37" s="803"/>
      <c r="B37" s="845"/>
      <c r="C37" s="847"/>
      <c r="D37" s="848"/>
      <c r="E37" s="842"/>
      <c r="F37" s="846"/>
      <c r="G37" s="843"/>
      <c r="H37" s="841"/>
      <c r="I37" s="803"/>
      <c r="J37" s="803"/>
      <c r="K37" s="803"/>
      <c r="L37" s="803"/>
      <c r="M37" s="803"/>
      <c r="N37" s="803"/>
      <c r="O37" s="803"/>
      <c r="P37" s="803"/>
      <c r="Q37" s="803"/>
      <c r="R37" s="803"/>
      <c r="S37" s="803"/>
      <c r="T37" s="803"/>
      <c r="U37" s="803"/>
      <c r="V37" s="803"/>
      <c r="W37" s="803"/>
      <c r="X37" s="803"/>
      <c r="Y37" s="803"/>
      <c r="Z37" s="803"/>
    </row>
    <row r="38" ht="35.25" customHeight="1">
      <c r="A38" s="819"/>
      <c r="B38" s="849" t="s">
        <v>3449</v>
      </c>
      <c r="C38" s="104"/>
      <c r="D38" s="850"/>
      <c r="E38" s="851" t="s">
        <v>3238</v>
      </c>
      <c r="F38" s="852" t="str">
        <f>VLOOKUP(D24,Register!B:D,3,FALSE)</f>
        <v>0,17x896x795 BAO BLANK</v>
      </c>
      <c r="G38" s="104"/>
      <c r="H38" s="853" t="str">
        <f>VLOOKUP(F38,'Tech. sheet (2)'!A:S,4,FALSE)</f>
        <v>UA0006943</v>
      </c>
      <c r="I38" s="819"/>
      <c r="J38" s="819"/>
      <c r="K38" s="819"/>
      <c r="L38" s="819"/>
      <c r="M38" s="819"/>
      <c r="N38" s="819"/>
      <c r="O38" s="819"/>
      <c r="P38" s="819"/>
      <c r="Q38" s="819"/>
      <c r="R38" s="819"/>
      <c r="S38" s="819"/>
      <c r="T38" s="819"/>
      <c r="U38" s="819"/>
      <c r="V38" s="819"/>
      <c r="W38" s="819"/>
      <c r="X38" s="819"/>
      <c r="Y38" s="819"/>
      <c r="Z38" s="819"/>
    </row>
    <row r="39" ht="33.0" customHeight="1">
      <c r="A39" s="803"/>
      <c r="B39" s="854" t="s">
        <v>3450</v>
      </c>
      <c r="C39" s="834" t="s">
        <v>3451</v>
      </c>
      <c r="D39" s="855" t="s">
        <v>3355</v>
      </c>
      <c r="E39" s="830" t="s">
        <v>3265</v>
      </c>
      <c r="F39" s="830" t="s">
        <v>3452</v>
      </c>
      <c r="G39" s="836" t="s">
        <v>3445</v>
      </c>
      <c r="H39" s="853" t="s">
        <v>3453</v>
      </c>
      <c r="I39" s="803"/>
      <c r="J39" s="803"/>
      <c r="K39" s="803"/>
      <c r="L39" s="803"/>
      <c r="M39" s="803"/>
      <c r="N39" s="803"/>
      <c r="O39" s="803"/>
      <c r="P39" s="803"/>
      <c r="Q39" s="803"/>
      <c r="R39" s="803"/>
      <c r="S39" s="803"/>
      <c r="T39" s="803"/>
      <c r="U39" s="803"/>
      <c r="V39" s="803"/>
      <c r="W39" s="803"/>
      <c r="X39" s="803"/>
      <c r="Y39" s="803"/>
      <c r="Z39" s="803"/>
    </row>
    <row r="40" ht="30.0" customHeight="1">
      <c r="A40" s="803"/>
      <c r="B40" s="845"/>
      <c r="C40" s="847"/>
      <c r="D40" s="856"/>
      <c r="E40" s="842"/>
      <c r="F40" s="846"/>
      <c r="G40" s="843"/>
      <c r="H40" s="841"/>
      <c r="I40" s="803"/>
      <c r="J40" s="803"/>
      <c r="K40" s="803"/>
      <c r="L40" s="803"/>
      <c r="M40" s="803"/>
      <c r="N40" s="803"/>
      <c r="O40" s="803"/>
      <c r="P40" s="803"/>
      <c r="Q40" s="803"/>
      <c r="R40" s="803"/>
      <c r="S40" s="803"/>
      <c r="T40" s="803"/>
      <c r="U40" s="803"/>
      <c r="V40" s="803"/>
      <c r="W40" s="803"/>
      <c r="X40" s="803"/>
      <c r="Y40" s="803"/>
      <c r="Z40" s="803"/>
    </row>
    <row r="41" ht="30.0" customHeight="1">
      <c r="A41" s="803"/>
      <c r="B41" s="845"/>
      <c r="C41" s="847"/>
      <c r="D41" s="856"/>
      <c r="E41" s="842"/>
      <c r="F41" s="846"/>
      <c r="G41" s="843"/>
      <c r="H41" s="841"/>
      <c r="I41" s="803"/>
      <c r="J41" s="803"/>
      <c r="K41" s="803"/>
      <c r="L41" s="803"/>
      <c r="M41" s="803"/>
      <c r="N41" s="803"/>
      <c r="O41" s="803"/>
      <c r="P41" s="803"/>
      <c r="Q41" s="803"/>
      <c r="R41" s="803"/>
      <c r="S41" s="803"/>
      <c r="T41" s="803"/>
      <c r="U41" s="803"/>
      <c r="V41" s="803"/>
      <c r="W41" s="803"/>
      <c r="X41" s="803"/>
      <c r="Y41" s="803"/>
      <c r="Z41" s="803"/>
    </row>
    <row r="42" ht="30.0" customHeight="1">
      <c r="A42" s="803"/>
      <c r="B42" s="857"/>
      <c r="C42" s="858"/>
      <c r="D42" s="859"/>
      <c r="E42" s="860"/>
      <c r="F42" s="861"/>
      <c r="G42" s="862"/>
      <c r="H42" s="863"/>
      <c r="I42" s="803"/>
      <c r="J42" s="803"/>
      <c r="K42" s="803"/>
      <c r="L42" s="803"/>
      <c r="M42" s="803"/>
      <c r="N42" s="803"/>
      <c r="O42" s="803"/>
      <c r="P42" s="803"/>
      <c r="Q42" s="803"/>
      <c r="R42" s="803"/>
      <c r="S42" s="803"/>
      <c r="T42" s="803"/>
      <c r="U42" s="803"/>
      <c r="V42" s="803"/>
      <c r="W42" s="803"/>
      <c r="X42" s="803"/>
      <c r="Y42" s="803"/>
      <c r="Z42" s="803"/>
    </row>
    <row r="43" ht="19.5" customHeight="1">
      <c r="A43" s="803"/>
      <c r="B43" s="803"/>
      <c r="C43" s="803"/>
      <c r="D43" s="803"/>
      <c r="E43" s="803"/>
      <c r="F43" s="803"/>
      <c r="G43" s="803"/>
      <c r="H43" s="803"/>
      <c r="I43" s="803"/>
      <c r="J43" s="803"/>
      <c r="K43" s="803"/>
      <c r="L43" s="803"/>
      <c r="M43" s="803"/>
      <c r="N43" s="803"/>
      <c r="O43" s="803"/>
      <c r="P43" s="803"/>
      <c r="Q43" s="803"/>
      <c r="R43" s="803"/>
      <c r="S43" s="803"/>
      <c r="T43" s="803"/>
      <c r="U43" s="803"/>
      <c r="V43" s="803"/>
      <c r="W43" s="803"/>
      <c r="X43" s="803"/>
      <c r="Y43" s="803"/>
      <c r="Z43" s="803"/>
    </row>
    <row r="44" ht="19.5" customHeight="1">
      <c r="A44" s="803"/>
      <c r="B44" s="803"/>
      <c r="C44" s="803"/>
      <c r="D44" s="803"/>
      <c r="E44" s="803"/>
      <c r="F44" s="803"/>
      <c r="G44" s="803"/>
      <c r="H44" s="803"/>
      <c r="I44" s="803"/>
      <c r="J44" s="803"/>
      <c r="K44" s="803"/>
      <c r="L44" s="803"/>
      <c r="M44" s="803"/>
      <c r="N44" s="803"/>
      <c r="O44" s="803"/>
      <c r="P44" s="803"/>
      <c r="Q44" s="803"/>
      <c r="R44" s="803"/>
      <c r="S44" s="803"/>
      <c r="T44" s="803"/>
      <c r="U44" s="803"/>
      <c r="V44" s="803"/>
      <c r="W44" s="803"/>
      <c r="X44" s="803"/>
      <c r="Y44" s="803"/>
      <c r="Z44" s="803"/>
    </row>
    <row r="45" ht="19.5" customHeight="1">
      <c r="A45" s="803"/>
      <c r="B45" s="803"/>
      <c r="C45" s="803"/>
      <c r="D45" s="803"/>
      <c r="E45" s="803"/>
      <c r="F45" s="803"/>
      <c r="G45" s="803"/>
      <c r="H45" s="803"/>
      <c r="I45" s="803"/>
      <c r="J45" s="803"/>
      <c r="K45" s="803"/>
      <c r="L45" s="803"/>
      <c r="M45" s="803"/>
      <c r="N45" s="803"/>
      <c r="O45" s="803"/>
      <c r="P45" s="803"/>
      <c r="Q45" s="803"/>
      <c r="R45" s="803"/>
      <c r="S45" s="803"/>
      <c r="T45" s="803"/>
      <c r="U45" s="803"/>
      <c r="V45" s="803"/>
      <c r="W45" s="803"/>
      <c r="X45" s="803"/>
      <c r="Y45" s="803"/>
      <c r="Z45" s="803"/>
    </row>
    <row r="46" ht="19.5" customHeight="1">
      <c r="A46" s="803"/>
      <c r="B46" s="803"/>
      <c r="C46" s="803"/>
      <c r="D46" s="803"/>
      <c r="E46" s="803"/>
      <c r="F46" s="803"/>
      <c r="G46" s="803"/>
      <c r="H46" s="803"/>
      <c r="I46" s="803"/>
      <c r="J46" s="803"/>
      <c r="K46" s="803"/>
      <c r="L46" s="803"/>
      <c r="M46" s="803"/>
      <c r="N46" s="803"/>
      <c r="O46" s="803"/>
      <c r="P46" s="803"/>
      <c r="Q46" s="803"/>
      <c r="R46" s="803"/>
      <c r="S46" s="803"/>
      <c r="T46" s="803"/>
      <c r="U46" s="803"/>
      <c r="V46" s="803"/>
      <c r="W46" s="803"/>
      <c r="X46" s="803"/>
      <c r="Y46" s="803"/>
      <c r="Z46" s="803"/>
    </row>
    <row r="47" ht="19.5" customHeight="1">
      <c r="A47" s="803"/>
      <c r="B47" s="803"/>
      <c r="C47" s="803"/>
      <c r="D47" s="803"/>
      <c r="E47" s="803"/>
      <c r="F47" s="803"/>
      <c r="G47" s="803"/>
      <c r="H47" s="803"/>
      <c r="I47" s="803"/>
      <c r="J47" s="803"/>
      <c r="K47" s="803"/>
      <c r="L47" s="803"/>
      <c r="M47" s="803"/>
      <c r="N47" s="803"/>
      <c r="O47" s="803"/>
      <c r="P47" s="803"/>
      <c r="Q47" s="803"/>
      <c r="R47" s="803"/>
      <c r="S47" s="803"/>
      <c r="T47" s="803"/>
      <c r="U47" s="803"/>
      <c r="V47" s="803"/>
      <c r="W47" s="803"/>
      <c r="X47" s="803"/>
      <c r="Y47" s="803"/>
      <c r="Z47" s="803"/>
    </row>
    <row r="48" ht="19.5" customHeight="1">
      <c r="A48" s="803"/>
      <c r="B48" s="803"/>
      <c r="C48" s="803"/>
      <c r="D48" s="803"/>
      <c r="E48" s="803"/>
      <c r="F48" s="803"/>
      <c r="G48" s="803"/>
      <c r="H48" s="803"/>
      <c r="I48" s="803"/>
      <c r="J48" s="803"/>
      <c r="K48" s="803"/>
      <c r="L48" s="803"/>
      <c r="M48" s="803"/>
      <c r="N48" s="803"/>
      <c r="O48" s="803"/>
      <c r="P48" s="803"/>
      <c r="Q48" s="803"/>
      <c r="R48" s="803"/>
      <c r="S48" s="803"/>
      <c r="T48" s="803"/>
      <c r="U48" s="803"/>
      <c r="V48" s="803"/>
      <c r="W48" s="803"/>
      <c r="X48" s="803"/>
      <c r="Y48" s="803"/>
      <c r="Z48" s="803"/>
    </row>
    <row r="49" ht="19.5" customHeight="1">
      <c r="A49" s="803"/>
      <c r="B49" s="803"/>
      <c r="C49" s="803"/>
      <c r="D49" s="803"/>
      <c r="E49" s="803"/>
      <c r="F49" s="803"/>
      <c r="G49" s="803"/>
      <c r="H49" s="803"/>
      <c r="I49" s="803"/>
      <c r="J49" s="803"/>
      <c r="K49" s="803"/>
      <c r="L49" s="803"/>
      <c r="M49" s="803"/>
      <c r="N49" s="803"/>
      <c r="O49" s="803"/>
      <c r="P49" s="803"/>
      <c r="Q49" s="803"/>
      <c r="R49" s="803"/>
      <c r="S49" s="803"/>
      <c r="T49" s="803"/>
      <c r="U49" s="803"/>
      <c r="V49" s="803"/>
      <c r="W49" s="803"/>
      <c r="X49" s="803"/>
      <c r="Y49" s="803"/>
      <c r="Z49" s="803"/>
    </row>
    <row r="50" ht="19.5" customHeight="1">
      <c r="A50" s="803"/>
      <c r="B50" s="803"/>
      <c r="C50" s="803"/>
      <c r="D50" s="803"/>
      <c r="E50" s="803"/>
      <c r="F50" s="803"/>
      <c r="G50" s="803"/>
      <c r="H50" s="803"/>
      <c r="I50" s="803"/>
      <c r="J50" s="803"/>
      <c r="K50" s="803"/>
      <c r="L50" s="803"/>
      <c r="M50" s="803"/>
      <c r="N50" s="803"/>
      <c r="O50" s="803"/>
      <c r="P50" s="803"/>
      <c r="Q50" s="803"/>
      <c r="R50" s="803"/>
      <c r="S50" s="803"/>
      <c r="T50" s="803"/>
      <c r="U50" s="803"/>
      <c r="V50" s="803"/>
      <c r="W50" s="803"/>
      <c r="X50" s="803"/>
      <c r="Y50" s="803"/>
      <c r="Z50" s="803"/>
    </row>
    <row r="51" ht="19.5" customHeight="1">
      <c r="A51" s="803"/>
      <c r="B51" s="803"/>
      <c r="C51" s="803"/>
      <c r="D51" s="803"/>
      <c r="E51" s="803"/>
      <c r="F51" s="803"/>
      <c r="G51" s="803"/>
      <c r="H51" s="803"/>
      <c r="I51" s="803"/>
      <c r="J51" s="803"/>
      <c r="K51" s="803"/>
      <c r="L51" s="803"/>
      <c r="M51" s="803"/>
      <c r="N51" s="803"/>
      <c r="O51" s="803"/>
      <c r="P51" s="803"/>
      <c r="Q51" s="803"/>
      <c r="R51" s="803"/>
      <c r="S51" s="803"/>
      <c r="T51" s="803"/>
      <c r="U51" s="803"/>
      <c r="V51" s="803"/>
      <c r="W51" s="803"/>
      <c r="X51" s="803"/>
      <c r="Y51" s="803"/>
      <c r="Z51" s="803"/>
    </row>
    <row r="52" ht="19.5" customHeight="1">
      <c r="A52" s="803"/>
      <c r="B52" s="803"/>
      <c r="C52" s="803"/>
      <c r="D52" s="803"/>
      <c r="E52" s="803"/>
      <c r="F52" s="803"/>
      <c r="G52" s="803"/>
      <c r="H52" s="803"/>
      <c r="I52" s="803"/>
      <c r="J52" s="803"/>
      <c r="K52" s="803"/>
      <c r="L52" s="803"/>
      <c r="M52" s="803"/>
      <c r="N52" s="803"/>
      <c r="O52" s="803"/>
      <c r="P52" s="803"/>
      <c r="Q52" s="803"/>
      <c r="R52" s="803"/>
      <c r="S52" s="803"/>
      <c r="T52" s="803"/>
      <c r="U52" s="803"/>
      <c r="V52" s="803"/>
      <c r="W52" s="803"/>
      <c r="X52" s="803"/>
      <c r="Y52" s="803"/>
      <c r="Z52" s="803"/>
    </row>
    <row r="53" ht="19.5" customHeight="1">
      <c r="A53" s="803"/>
      <c r="B53" s="803"/>
      <c r="C53" s="803"/>
      <c r="D53" s="803"/>
      <c r="E53" s="803"/>
      <c r="F53" s="803"/>
      <c r="G53" s="803"/>
      <c r="H53" s="803"/>
      <c r="I53" s="803"/>
      <c r="J53" s="803"/>
      <c r="K53" s="803"/>
      <c r="L53" s="803"/>
      <c r="M53" s="803"/>
      <c r="N53" s="803"/>
      <c r="O53" s="803"/>
      <c r="P53" s="803"/>
      <c r="Q53" s="803"/>
      <c r="R53" s="803"/>
      <c r="S53" s="803"/>
      <c r="T53" s="803"/>
      <c r="U53" s="803"/>
      <c r="V53" s="803"/>
      <c r="W53" s="803"/>
      <c r="X53" s="803"/>
      <c r="Y53" s="803"/>
      <c r="Z53" s="803"/>
    </row>
    <row r="54" ht="19.5" customHeight="1">
      <c r="A54" s="803"/>
      <c r="B54" s="803"/>
      <c r="C54" s="803"/>
      <c r="D54" s="803"/>
      <c r="E54" s="803"/>
      <c r="F54" s="803"/>
      <c r="G54" s="803"/>
      <c r="H54" s="803"/>
      <c r="I54" s="803"/>
      <c r="J54" s="803"/>
      <c r="K54" s="803"/>
      <c r="L54" s="803"/>
      <c r="M54" s="803"/>
      <c r="N54" s="803"/>
      <c r="O54" s="803"/>
      <c r="P54" s="803"/>
      <c r="Q54" s="803"/>
      <c r="R54" s="803"/>
      <c r="S54" s="803"/>
      <c r="T54" s="803"/>
      <c r="U54" s="803"/>
      <c r="V54" s="803"/>
      <c r="W54" s="803"/>
      <c r="X54" s="803"/>
      <c r="Y54" s="803"/>
      <c r="Z54" s="803"/>
    </row>
    <row r="55" ht="19.5" customHeight="1">
      <c r="A55" s="803"/>
      <c r="B55" s="803"/>
      <c r="C55" s="803"/>
      <c r="D55" s="803"/>
      <c r="E55" s="803"/>
      <c r="F55" s="803"/>
      <c r="G55" s="803"/>
      <c r="H55" s="803"/>
      <c r="I55" s="803"/>
      <c r="J55" s="803"/>
      <c r="K55" s="803"/>
      <c r="L55" s="803"/>
      <c r="M55" s="803"/>
      <c r="N55" s="803"/>
      <c r="O55" s="803"/>
      <c r="P55" s="803"/>
      <c r="Q55" s="803"/>
      <c r="R55" s="803"/>
      <c r="S55" s="803"/>
      <c r="T55" s="803"/>
      <c r="U55" s="803"/>
      <c r="V55" s="803"/>
      <c r="W55" s="803"/>
      <c r="X55" s="803"/>
      <c r="Y55" s="803"/>
      <c r="Z55" s="803"/>
    </row>
    <row r="56" ht="19.5" customHeight="1">
      <c r="A56" s="803"/>
      <c r="B56" s="803"/>
      <c r="C56" s="803"/>
      <c r="D56" s="803"/>
      <c r="E56" s="803"/>
      <c r="F56" s="803"/>
      <c r="G56" s="803"/>
      <c r="H56" s="803"/>
      <c r="I56" s="803"/>
      <c r="J56" s="803"/>
      <c r="K56" s="803"/>
      <c r="L56" s="803"/>
      <c r="M56" s="803"/>
      <c r="N56" s="803"/>
      <c r="O56" s="803"/>
      <c r="P56" s="803"/>
      <c r="Q56" s="803"/>
      <c r="R56" s="803"/>
      <c r="S56" s="803"/>
      <c r="T56" s="803"/>
      <c r="U56" s="803"/>
      <c r="V56" s="803"/>
      <c r="W56" s="803"/>
      <c r="X56" s="803"/>
      <c r="Y56" s="803"/>
      <c r="Z56" s="803"/>
    </row>
    <row r="57" ht="19.5" customHeight="1">
      <c r="A57" s="803"/>
      <c r="B57" s="803"/>
      <c r="C57" s="803"/>
      <c r="D57" s="803"/>
      <c r="E57" s="803"/>
      <c r="F57" s="803"/>
      <c r="G57" s="803"/>
      <c r="H57" s="803"/>
      <c r="I57" s="803"/>
      <c r="J57" s="803"/>
      <c r="K57" s="803"/>
      <c r="L57" s="803"/>
      <c r="M57" s="803"/>
      <c r="N57" s="803"/>
      <c r="O57" s="803"/>
      <c r="P57" s="803"/>
      <c r="Q57" s="803"/>
      <c r="R57" s="803"/>
      <c r="S57" s="803"/>
      <c r="T57" s="803"/>
      <c r="U57" s="803"/>
      <c r="V57" s="803"/>
      <c r="W57" s="803"/>
      <c r="X57" s="803"/>
      <c r="Y57" s="803"/>
      <c r="Z57" s="803"/>
    </row>
    <row r="58" ht="19.5" customHeight="1">
      <c r="A58" s="803"/>
      <c r="B58" s="803"/>
      <c r="C58" s="803"/>
      <c r="D58" s="803"/>
      <c r="E58" s="803"/>
      <c r="F58" s="803"/>
      <c r="G58" s="803"/>
      <c r="H58" s="803"/>
      <c r="I58" s="803"/>
      <c r="J58" s="803"/>
      <c r="K58" s="803"/>
      <c r="L58" s="803"/>
      <c r="M58" s="803"/>
      <c r="N58" s="803"/>
      <c r="O58" s="803"/>
      <c r="P58" s="803"/>
      <c r="Q58" s="803"/>
      <c r="R58" s="803"/>
      <c r="S58" s="803"/>
      <c r="T58" s="803"/>
      <c r="U58" s="803"/>
      <c r="V58" s="803"/>
      <c r="W58" s="803"/>
      <c r="X58" s="803"/>
      <c r="Y58" s="803"/>
      <c r="Z58" s="803"/>
    </row>
    <row r="59" ht="19.5" customHeight="1">
      <c r="A59" s="803"/>
      <c r="B59" s="803"/>
      <c r="C59" s="803"/>
      <c r="D59" s="803"/>
      <c r="E59" s="803"/>
      <c r="F59" s="803"/>
      <c r="G59" s="803"/>
      <c r="H59" s="803"/>
      <c r="I59" s="803"/>
      <c r="J59" s="803"/>
      <c r="K59" s="803"/>
      <c r="L59" s="803"/>
      <c r="M59" s="803"/>
      <c r="N59" s="803"/>
      <c r="O59" s="803"/>
      <c r="P59" s="803"/>
      <c r="Q59" s="803"/>
      <c r="R59" s="803"/>
      <c r="S59" s="803"/>
      <c r="T59" s="803"/>
      <c r="U59" s="803"/>
      <c r="V59" s="803"/>
      <c r="W59" s="803"/>
      <c r="X59" s="803"/>
      <c r="Y59" s="803"/>
      <c r="Z59" s="803"/>
    </row>
    <row r="60" ht="19.5" customHeight="1">
      <c r="A60" s="803"/>
      <c r="B60" s="803"/>
      <c r="C60" s="803"/>
      <c r="D60" s="803"/>
      <c r="E60" s="803"/>
      <c r="F60" s="803"/>
      <c r="G60" s="803"/>
      <c r="H60" s="803"/>
      <c r="I60" s="803"/>
      <c r="J60" s="803"/>
      <c r="K60" s="803"/>
      <c r="L60" s="803"/>
      <c r="M60" s="803"/>
      <c r="N60" s="803"/>
      <c r="O60" s="803"/>
      <c r="P60" s="803"/>
      <c r="Q60" s="803"/>
      <c r="R60" s="803"/>
      <c r="S60" s="803"/>
      <c r="T60" s="803"/>
      <c r="U60" s="803"/>
      <c r="V60" s="803"/>
      <c r="W60" s="803"/>
      <c r="X60" s="803"/>
      <c r="Y60" s="803"/>
      <c r="Z60" s="803"/>
    </row>
    <row r="61" ht="19.5" customHeight="1">
      <c r="A61" s="803"/>
      <c r="B61" s="803"/>
      <c r="C61" s="803"/>
      <c r="D61" s="803"/>
      <c r="E61" s="803"/>
      <c r="F61" s="803"/>
      <c r="G61" s="803"/>
      <c r="H61" s="803"/>
      <c r="I61" s="803"/>
      <c r="J61" s="803"/>
      <c r="K61" s="803"/>
      <c r="L61" s="803"/>
      <c r="M61" s="803"/>
      <c r="N61" s="803"/>
      <c r="O61" s="803"/>
      <c r="P61" s="803"/>
      <c r="Q61" s="803"/>
      <c r="R61" s="803"/>
      <c r="S61" s="803"/>
      <c r="T61" s="803"/>
      <c r="U61" s="803"/>
      <c r="V61" s="803"/>
      <c r="W61" s="803"/>
      <c r="X61" s="803"/>
      <c r="Y61" s="803"/>
      <c r="Z61" s="803"/>
    </row>
    <row r="62" ht="19.5" customHeight="1">
      <c r="A62" s="803"/>
      <c r="B62" s="803"/>
      <c r="C62" s="803"/>
      <c r="D62" s="803"/>
      <c r="E62" s="803"/>
      <c r="F62" s="803"/>
      <c r="G62" s="803"/>
      <c r="H62" s="803"/>
      <c r="I62" s="803"/>
      <c r="J62" s="803"/>
      <c r="K62" s="803"/>
      <c r="L62" s="803"/>
      <c r="M62" s="803"/>
      <c r="N62" s="803"/>
      <c r="O62" s="803"/>
      <c r="P62" s="803"/>
      <c r="Q62" s="803"/>
      <c r="R62" s="803"/>
      <c r="S62" s="803"/>
      <c r="T62" s="803"/>
      <c r="U62" s="803"/>
      <c r="V62" s="803"/>
      <c r="W62" s="803"/>
      <c r="X62" s="803"/>
      <c r="Y62" s="803"/>
      <c r="Z62" s="803"/>
    </row>
    <row r="63" ht="19.5" customHeight="1">
      <c r="A63" s="803"/>
      <c r="B63" s="803"/>
      <c r="C63" s="803"/>
      <c r="D63" s="803"/>
      <c r="E63" s="803"/>
      <c r="F63" s="803"/>
      <c r="G63" s="803"/>
      <c r="H63" s="803"/>
      <c r="I63" s="803"/>
      <c r="J63" s="803"/>
      <c r="K63" s="803"/>
      <c r="L63" s="803"/>
      <c r="M63" s="803"/>
      <c r="N63" s="803"/>
      <c r="O63" s="803"/>
      <c r="P63" s="803"/>
      <c r="Q63" s="803"/>
      <c r="R63" s="803"/>
      <c r="S63" s="803"/>
      <c r="T63" s="803"/>
      <c r="U63" s="803"/>
      <c r="V63" s="803"/>
      <c r="W63" s="803"/>
      <c r="X63" s="803"/>
      <c r="Y63" s="803"/>
      <c r="Z63" s="803"/>
    </row>
    <row r="64" ht="19.5" customHeight="1">
      <c r="A64" s="803"/>
      <c r="B64" s="803"/>
      <c r="C64" s="803"/>
      <c r="D64" s="803"/>
      <c r="E64" s="803"/>
      <c r="F64" s="803"/>
      <c r="G64" s="803"/>
      <c r="H64" s="803"/>
      <c r="I64" s="803"/>
      <c r="J64" s="803"/>
      <c r="K64" s="803"/>
      <c r="L64" s="803"/>
      <c r="M64" s="803"/>
      <c r="N64" s="803"/>
      <c r="O64" s="803"/>
      <c r="P64" s="803"/>
      <c r="Q64" s="803"/>
      <c r="R64" s="803"/>
      <c r="S64" s="803"/>
      <c r="T64" s="803"/>
      <c r="U64" s="803"/>
      <c r="V64" s="803"/>
      <c r="W64" s="803"/>
      <c r="X64" s="803"/>
      <c r="Y64" s="803"/>
      <c r="Z64" s="803"/>
    </row>
    <row r="65" ht="19.5" customHeight="1">
      <c r="A65" s="803"/>
      <c r="B65" s="803"/>
      <c r="C65" s="803"/>
      <c r="D65" s="803"/>
      <c r="E65" s="803"/>
      <c r="F65" s="803"/>
      <c r="G65" s="803"/>
      <c r="H65" s="803"/>
      <c r="I65" s="803"/>
      <c r="J65" s="803"/>
      <c r="K65" s="803"/>
      <c r="L65" s="803"/>
      <c r="M65" s="803"/>
      <c r="N65" s="803"/>
      <c r="O65" s="803"/>
      <c r="P65" s="803"/>
      <c r="Q65" s="803"/>
      <c r="R65" s="803"/>
      <c r="S65" s="803"/>
      <c r="T65" s="803"/>
      <c r="U65" s="803"/>
      <c r="V65" s="803"/>
      <c r="W65" s="803"/>
      <c r="X65" s="803"/>
      <c r="Y65" s="803"/>
      <c r="Z65" s="803"/>
    </row>
    <row r="66" ht="19.5" customHeight="1">
      <c r="A66" s="803"/>
      <c r="B66" s="803"/>
      <c r="C66" s="803"/>
      <c r="D66" s="803"/>
      <c r="E66" s="803"/>
      <c r="F66" s="803"/>
      <c r="G66" s="803"/>
      <c r="H66" s="803"/>
      <c r="I66" s="803"/>
      <c r="J66" s="803"/>
      <c r="K66" s="803"/>
      <c r="L66" s="803"/>
      <c r="M66" s="803"/>
      <c r="N66" s="803"/>
      <c r="O66" s="803"/>
      <c r="P66" s="803"/>
      <c r="Q66" s="803"/>
      <c r="R66" s="803"/>
      <c r="S66" s="803"/>
      <c r="T66" s="803"/>
      <c r="U66" s="803"/>
      <c r="V66" s="803"/>
      <c r="W66" s="803"/>
      <c r="X66" s="803"/>
      <c r="Y66" s="803"/>
      <c r="Z66" s="803"/>
    </row>
    <row r="67" ht="19.5" customHeight="1">
      <c r="A67" s="803"/>
      <c r="B67" s="803"/>
      <c r="C67" s="803"/>
      <c r="D67" s="803"/>
      <c r="E67" s="803"/>
      <c r="F67" s="803"/>
      <c r="G67" s="803"/>
      <c r="H67" s="803"/>
      <c r="I67" s="803"/>
      <c r="J67" s="803"/>
      <c r="K67" s="803"/>
      <c r="L67" s="803"/>
      <c r="M67" s="803"/>
      <c r="N67" s="803"/>
      <c r="O67" s="803"/>
      <c r="P67" s="803"/>
      <c r="Q67" s="803"/>
      <c r="R67" s="803"/>
      <c r="S67" s="803"/>
      <c r="T67" s="803"/>
      <c r="U67" s="803"/>
      <c r="V67" s="803"/>
      <c r="W67" s="803"/>
      <c r="X67" s="803"/>
      <c r="Y67" s="803"/>
      <c r="Z67" s="803"/>
    </row>
    <row r="68" ht="19.5" customHeight="1">
      <c r="A68" s="803"/>
      <c r="B68" s="803"/>
      <c r="C68" s="803"/>
      <c r="D68" s="803"/>
      <c r="E68" s="803"/>
      <c r="F68" s="803"/>
      <c r="G68" s="803"/>
      <c r="H68" s="803"/>
      <c r="I68" s="803"/>
      <c r="J68" s="803"/>
      <c r="K68" s="803"/>
      <c r="L68" s="803"/>
      <c r="M68" s="803"/>
      <c r="N68" s="803"/>
      <c r="O68" s="803"/>
      <c r="P68" s="803"/>
      <c r="Q68" s="803"/>
      <c r="R68" s="803"/>
      <c r="S68" s="803"/>
      <c r="T68" s="803"/>
      <c r="U68" s="803"/>
      <c r="V68" s="803"/>
      <c r="W68" s="803"/>
      <c r="X68" s="803"/>
      <c r="Y68" s="803"/>
      <c r="Z68" s="803"/>
    </row>
    <row r="69" ht="19.5" customHeight="1">
      <c r="A69" s="803"/>
      <c r="B69" s="803"/>
      <c r="C69" s="803"/>
      <c r="D69" s="803"/>
      <c r="E69" s="803"/>
      <c r="F69" s="803"/>
      <c r="G69" s="803"/>
      <c r="H69" s="803"/>
      <c r="I69" s="803"/>
      <c r="J69" s="803"/>
      <c r="K69" s="803"/>
      <c r="L69" s="803"/>
      <c r="M69" s="803"/>
      <c r="N69" s="803"/>
      <c r="O69" s="803"/>
      <c r="P69" s="803"/>
      <c r="Q69" s="803"/>
      <c r="R69" s="803"/>
      <c r="S69" s="803"/>
      <c r="T69" s="803"/>
      <c r="U69" s="803"/>
      <c r="V69" s="803"/>
      <c r="W69" s="803"/>
      <c r="X69" s="803"/>
      <c r="Y69" s="803"/>
      <c r="Z69" s="803"/>
    </row>
    <row r="70" ht="19.5" customHeight="1">
      <c r="A70" s="803"/>
      <c r="B70" s="803"/>
      <c r="C70" s="803"/>
      <c r="D70" s="803"/>
      <c r="E70" s="803"/>
      <c r="F70" s="803"/>
      <c r="G70" s="803"/>
      <c r="H70" s="803"/>
      <c r="I70" s="803"/>
      <c r="J70" s="803"/>
      <c r="K70" s="803"/>
      <c r="L70" s="803"/>
      <c r="M70" s="803"/>
      <c r="N70" s="803"/>
      <c r="O70" s="803"/>
      <c r="P70" s="803"/>
      <c r="Q70" s="803"/>
      <c r="R70" s="803"/>
      <c r="S70" s="803"/>
      <c r="T70" s="803"/>
      <c r="U70" s="803"/>
      <c r="V70" s="803"/>
      <c r="W70" s="803"/>
      <c r="X70" s="803"/>
      <c r="Y70" s="803"/>
      <c r="Z70" s="803"/>
    </row>
    <row r="71" ht="19.5" customHeight="1">
      <c r="A71" s="803"/>
      <c r="B71" s="803"/>
      <c r="C71" s="803"/>
      <c r="D71" s="803"/>
      <c r="E71" s="803"/>
      <c r="F71" s="803"/>
      <c r="G71" s="803"/>
      <c r="H71" s="803"/>
      <c r="I71" s="803"/>
      <c r="J71" s="803"/>
      <c r="K71" s="803"/>
      <c r="L71" s="803"/>
      <c r="M71" s="803"/>
      <c r="N71" s="803"/>
      <c r="O71" s="803"/>
      <c r="P71" s="803"/>
      <c r="Q71" s="803"/>
      <c r="R71" s="803"/>
      <c r="S71" s="803"/>
      <c r="T71" s="803"/>
      <c r="U71" s="803"/>
      <c r="V71" s="803"/>
      <c r="W71" s="803"/>
      <c r="X71" s="803"/>
      <c r="Y71" s="803"/>
      <c r="Z71" s="803"/>
    </row>
    <row r="72" ht="19.5" customHeight="1">
      <c r="A72" s="803"/>
      <c r="B72" s="803"/>
      <c r="C72" s="803"/>
      <c r="D72" s="803"/>
      <c r="E72" s="803"/>
      <c r="F72" s="803"/>
      <c r="G72" s="803"/>
      <c r="H72" s="803"/>
      <c r="I72" s="803"/>
      <c r="J72" s="803"/>
      <c r="K72" s="803"/>
      <c r="L72" s="803"/>
      <c r="M72" s="803"/>
      <c r="N72" s="803"/>
      <c r="O72" s="803"/>
      <c r="P72" s="803"/>
      <c r="Q72" s="803"/>
      <c r="R72" s="803"/>
      <c r="S72" s="803"/>
      <c r="T72" s="803"/>
      <c r="U72" s="803"/>
      <c r="V72" s="803"/>
      <c r="W72" s="803"/>
      <c r="X72" s="803"/>
      <c r="Y72" s="803"/>
      <c r="Z72" s="803"/>
    </row>
    <row r="73" ht="19.5" customHeight="1">
      <c r="A73" s="803"/>
      <c r="B73" s="803"/>
      <c r="C73" s="803"/>
      <c r="D73" s="803"/>
      <c r="E73" s="803"/>
      <c r="F73" s="803"/>
      <c r="G73" s="803"/>
      <c r="H73" s="803"/>
      <c r="I73" s="803"/>
      <c r="J73" s="803"/>
      <c r="K73" s="803"/>
      <c r="L73" s="803"/>
      <c r="M73" s="803"/>
      <c r="N73" s="803"/>
      <c r="O73" s="803"/>
      <c r="P73" s="803"/>
      <c r="Q73" s="803"/>
      <c r="R73" s="803"/>
      <c r="S73" s="803"/>
      <c r="T73" s="803"/>
      <c r="U73" s="803"/>
      <c r="V73" s="803"/>
      <c r="W73" s="803"/>
      <c r="X73" s="803"/>
      <c r="Y73" s="803"/>
      <c r="Z73" s="803"/>
    </row>
    <row r="74" ht="19.5" customHeight="1">
      <c r="A74" s="803"/>
      <c r="B74" s="803"/>
      <c r="C74" s="803"/>
      <c r="D74" s="803"/>
      <c r="E74" s="803"/>
      <c r="F74" s="803"/>
      <c r="G74" s="803"/>
      <c r="H74" s="803"/>
      <c r="I74" s="803"/>
      <c r="J74" s="803"/>
      <c r="K74" s="803"/>
      <c r="L74" s="803"/>
      <c r="M74" s="803"/>
      <c r="N74" s="803"/>
      <c r="O74" s="803"/>
      <c r="P74" s="803"/>
      <c r="Q74" s="803"/>
      <c r="R74" s="803"/>
      <c r="S74" s="803"/>
      <c r="T74" s="803"/>
      <c r="U74" s="803"/>
      <c r="V74" s="803"/>
      <c r="W74" s="803"/>
      <c r="X74" s="803"/>
      <c r="Y74" s="803"/>
      <c r="Z74" s="803"/>
    </row>
    <row r="75" ht="19.5" customHeight="1">
      <c r="A75" s="803"/>
      <c r="B75" s="803"/>
      <c r="C75" s="803"/>
      <c r="D75" s="803"/>
      <c r="E75" s="803"/>
      <c r="F75" s="803"/>
      <c r="G75" s="803"/>
      <c r="H75" s="803"/>
      <c r="I75" s="803"/>
      <c r="J75" s="803"/>
      <c r="K75" s="803"/>
      <c r="L75" s="803"/>
      <c r="M75" s="803"/>
      <c r="N75" s="803"/>
      <c r="O75" s="803"/>
      <c r="P75" s="803"/>
      <c r="Q75" s="803"/>
      <c r="R75" s="803"/>
      <c r="S75" s="803"/>
      <c r="T75" s="803"/>
      <c r="U75" s="803"/>
      <c r="V75" s="803"/>
      <c r="W75" s="803"/>
      <c r="X75" s="803"/>
      <c r="Y75" s="803"/>
      <c r="Z75" s="803"/>
    </row>
    <row r="76" ht="19.5" customHeight="1">
      <c r="A76" s="803"/>
      <c r="B76" s="803"/>
      <c r="C76" s="803"/>
      <c r="D76" s="803"/>
      <c r="E76" s="803"/>
      <c r="F76" s="803"/>
      <c r="G76" s="803"/>
      <c r="H76" s="803"/>
      <c r="I76" s="803"/>
      <c r="J76" s="803"/>
      <c r="K76" s="803"/>
      <c r="L76" s="803"/>
      <c r="M76" s="803"/>
      <c r="N76" s="803"/>
      <c r="O76" s="803"/>
      <c r="P76" s="803"/>
      <c r="Q76" s="803"/>
      <c r="R76" s="803"/>
      <c r="S76" s="803"/>
      <c r="T76" s="803"/>
      <c r="U76" s="803"/>
      <c r="V76" s="803"/>
      <c r="W76" s="803"/>
      <c r="X76" s="803"/>
      <c r="Y76" s="803"/>
      <c r="Z76" s="803"/>
    </row>
    <row r="77" ht="19.5" customHeight="1">
      <c r="A77" s="803"/>
      <c r="B77" s="803"/>
      <c r="C77" s="803"/>
      <c r="D77" s="803"/>
      <c r="E77" s="803"/>
      <c r="F77" s="803"/>
      <c r="G77" s="803"/>
      <c r="H77" s="803"/>
      <c r="I77" s="803"/>
      <c r="J77" s="803"/>
      <c r="K77" s="803"/>
      <c r="L77" s="803"/>
      <c r="M77" s="803"/>
      <c r="N77" s="803"/>
      <c r="O77" s="803"/>
      <c r="P77" s="803"/>
      <c r="Q77" s="803"/>
      <c r="R77" s="803"/>
      <c r="S77" s="803"/>
      <c r="T77" s="803"/>
      <c r="U77" s="803"/>
      <c r="V77" s="803"/>
      <c r="W77" s="803"/>
      <c r="X77" s="803"/>
      <c r="Y77" s="803"/>
      <c r="Z77" s="803"/>
    </row>
    <row r="78" ht="19.5" customHeight="1">
      <c r="A78" s="803"/>
      <c r="B78" s="803"/>
      <c r="C78" s="803"/>
      <c r="D78" s="803"/>
      <c r="E78" s="803"/>
      <c r="F78" s="803"/>
      <c r="G78" s="803"/>
      <c r="H78" s="803"/>
      <c r="I78" s="803"/>
      <c r="J78" s="803"/>
      <c r="K78" s="803"/>
      <c r="L78" s="803"/>
      <c r="M78" s="803"/>
      <c r="N78" s="803"/>
      <c r="O78" s="803"/>
      <c r="P78" s="803"/>
      <c r="Q78" s="803"/>
      <c r="R78" s="803"/>
      <c r="S78" s="803"/>
      <c r="T78" s="803"/>
      <c r="U78" s="803"/>
      <c r="V78" s="803"/>
      <c r="W78" s="803"/>
      <c r="X78" s="803"/>
      <c r="Y78" s="803"/>
      <c r="Z78" s="803"/>
    </row>
    <row r="79" ht="19.5" customHeight="1">
      <c r="A79" s="803"/>
      <c r="B79" s="803"/>
      <c r="C79" s="803"/>
      <c r="D79" s="803"/>
      <c r="E79" s="803"/>
      <c r="F79" s="803"/>
      <c r="G79" s="803"/>
      <c r="H79" s="803"/>
      <c r="I79" s="803"/>
      <c r="J79" s="803"/>
      <c r="K79" s="803"/>
      <c r="L79" s="803"/>
      <c r="M79" s="803"/>
      <c r="N79" s="803"/>
      <c r="O79" s="803"/>
      <c r="P79" s="803"/>
      <c r="Q79" s="803"/>
      <c r="R79" s="803"/>
      <c r="S79" s="803"/>
      <c r="T79" s="803"/>
      <c r="U79" s="803"/>
      <c r="V79" s="803"/>
      <c r="W79" s="803"/>
      <c r="X79" s="803"/>
      <c r="Y79" s="803"/>
      <c r="Z79" s="803"/>
    </row>
    <row r="80" ht="19.5" customHeight="1">
      <c r="A80" s="803"/>
      <c r="B80" s="803"/>
      <c r="C80" s="803"/>
      <c r="D80" s="803"/>
      <c r="E80" s="803"/>
      <c r="F80" s="803"/>
      <c r="G80" s="803"/>
      <c r="H80" s="803"/>
      <c r="I80" s="803"/>
      <c r="J80" s="803"/>
      <c r="K80" s="803"/>
      <c r="L80" s="803"/>
      <c r="M80" s="803"/>
      <c r="N80" s="803"/>
      <c r="O80" s="803"/>
      <c r="P80" s="803"/>
      <c r="Q80" s="803"/>
      <c r="R80" s="803"/>
      <c r="S80" s="803"/>
      <c r="T80" s="803"/>
      <c r="U80" s="803"/>
      <c r="V80" s="803"/>
      <c r="W80" s="803"/>
      <c r="X80" s="803"/>
      <c r="Y80" s="803"/>
      <c r="Z80" s="803"/>
    </row>
    <row r="81" ht="19.5" customHeight="1">
      <c r="A81" s="803"/>
      <c r="B81" s="803"/>
      <c r="C81" s="803"/>
      <c r="D81" s="803"/>
      <c r="E81" s="803"/>
      <c r="F81" s="803"/>
      <c r="G81" s="803"/>
      <c r="H81" s="803"/>
      <c r="I81" s="803"/>
      <c r="J81" s="803"/>
      <c r="K81" s="803"/>
      <c r="L81" s="803"/>
      <c r="M81" s="803"/>
      <c r="N81" s="803"/>
      <c r="O81" s="803"/>
      <c r="P81" s="803"/>
      <c r="Q81" s="803"/>
      <c r="R81" s="803"/>
      <c r="S81" s="803"/>
      <c r="T81" s="803"/>
      <c r="U81" s="803"/>
      <c r="V81" s="803"/>
      <c r="W81" s="803"/>
      <c r="X81" s="803"/>
      <c r="Y81" s="803"/>
      <c r="Z81" s="803"/>
    </row>
    <row r="82" ht="19.5" customHeight="1">
      <c r="A82" s="803"/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803"/>
      <c r="X82" s="803"/>
      <c r="Y82" s="803"/>
      <c r="Z82" s="803"/>
    </row>
    <row r="83" ht="19.5" customHeight="1">
      <c r="A83" s="803"/>
      <c r="B83" s="803"/>
      <c r="C83" s="803"/>
      <c r="D83" s="803"/>
      <c r="E83" s="803"/>
      <c r="F83" s="803"/>
      <c r="G83" s="803"/>
      <c r="H83" s="803"/>
      <c r="I83" s="803"/>
      <c r="J83" s="803"/>
      <c r="K83" s="803"/>
      <c r="L83" s="803"/>
      <c r="M83" s="803"/>
      <c r="N83" s="803"/>
      <c r="O83" s="803"/>
      <c r="P83" s="803"/>
      <c r="Q83" s="803"/>
      <c r="R83" s="803"/>
      <c r="S83" s="803"/>
      <c r="T83" s="803"/>
      <c r="U83" s="803"/>
      <c r="V83" s="803"/>
      <c r="W83" s="803"/>
      <c r="X83" s="803"/>
      <c r="Y83" s="803"/>
      <c r="Z83" s="803"/>
    </row>
    <row r="84" ht="19.5" customHeight="1">
      <c r="A84" s="803"/>
      <c r="B84" s="803"/>
      <c r="C84" s="803"/>
      <c r="D84" s="803"/>
      <c r="E84" s="803"/>
      <c r="F84" s="803"/>
      <c r="G84" s="803"/>
      <c r="H84" s="803"/>
      <c r="I84" s="803"/>
      <c r="J84" s="803"/>
      <c r="K84" s="803"/>
      <c r="L84" s="803"/>
      <c r="M84" s="803"/>
      <c r="N84" s="803"/>
      <c r="O84" s="803"/>
      <c r="P84" s="803"/>
      <c r="Q84" s="803"/>
      <c r="R84" s="803"/>
      <c r="S84" s="803"/>
      <c r="T84" s="803"/>
      <c r="U84" s="803"/>
      <c r="V84" s="803"/>
      <c r="W84" s="803"/>
      <c r="X84" s="803"/>
      <c r="Y84" s="803"/>
      <c r="Z84" s="803"/>
    </row>
    <row r="85" ht="19.5" customHeight="1">
      <c r="A85" s="803"/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803"/>
      <c r="X85" s="803"/>
      <c r="Y85" s="803"/>
      <c r="Z85" s="803"/>
    </row>
    <row r="86" ht="19.5" customHeight="1">
      <c r="A86" s="803"/>
      <c r="B86" s="803"/>
      <c r="C86" s="803"/>
      <c r="D86" s="803"/>
      <c r="E86" s="803"/>
      <c r="F86" s="803"/>
      <c r="G86" s="803"/>
      <c r="H86" s="803"/>
      <c r="I86" s="803"/>
      <c r="J86" s="803"/>
      <c r="K86" s="803"/>
      <c r="L86" s="803"/>
      <c r="M86" s="803"/>
      <c r="N86" s="803"/>
      <c r="O86" s="803"/>
      <c r="P86" s="803"/>
      <c r="Q86" s="803"/>
      <c r="R86" s="803"/>
      <c r="S86" s="803"/>
      <c r="T86" s="803"/>
      <c r="U86" s="803"/>
      <c r="V86" s="803"/>
      <c r="W86" s="803"/>
      <c r="X86" s="803"/>
      <c r="Y86" s="803"/>
      <c r="Z86" s="803"/>
    </row>
    <row r="87" ht="19.5" customHeight="1">
      <c r="A87" s="803"/>
      <c r="B87" s="803"/>
      <c r="C87" s="803"/>
      <c r="D87" s="803"/>
      <c r="E87" s="803"/>
      <c r="F87" s="803"/>
      <c r="G87" s="803"/>
      <c r="H87" s="803"/>
      <c r="I87" s="803"/>
      <c r="J87" s="803"/>
      <c r="K87" s="803"/>
      <c r="L87" s="803"/>
      <c r="M87" s="803"/>
      <c r="N87" s="803"/>
      <c r="O87" s="803"/>
      <c r="P87" s="803"/>
      <c r="Q87" s="803"/>
      <c r="R87" s="803"/>
      <c r="S87" s="803"/>
      <c r="T87" s="803"/>
      <c r="U87" s="803"/>
      <c r="V87" s="803"/>
      <c r="W87" s="803"/>
      <c r="X87" s="803"/>
      <c r="Y87" s="803"/>
      <c r="Z87" s="803"/>
    </row>
    <row r="88" ht="19.5" customHeight="1">
      <c r="A88" s="803"/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803"/>
      <c r="X88" s="803"/>
      <c r="Y88" s="803"/>
      <c r="Z88" s="803"/>
    </row>
    <row r="89" ht="19.5" customHeight="1">
      <c r="A89" s="803"/>
      <c r="B89" s="803"/>
      <c r="C89" s="803"/>
      <c r="D89" s="803"/>
      <c r="E89" s="803"/>
      <c r="F89" s="803"/>
      <c r="G89" s="803"/>
      <c r="H89" s="803"/>
      <c r="I89" s="803"/>
      <c r="J89" s="803"/>
      <c r="K89" s="803"/>
      <c r="L89" s="803"/>
      <c r="M89" s="803"/>
      <c r="N89" s="803"/>
      <c r="O89" s="803"/>
      <c r="P89" s="803"/>
      <c r="Q89" s="803"/>
      <c r="R89" s="803"/>
      <c r="S89" s="803"/>
      <c r="T89" s="803"/>
      <c r="U89" s="803"/>
      <c r="V89" s="803"/>
      <c r="W89" s="803"/>
      <c r="X89" s="803"/>
      <c r="Y89" s="803"/>
      <c r="Z89" s="803"/>
    </row>
    <row r="90" ht="19.5" customHeight="1">
      <c r="A90" s="803"/>
      <c r="B90" s="803"/>
      <c r="C90" s="803"/>
      <c r="D90" s="803"/>
      <c r="E90" s="803"/>
      <c r="F90" s="803"/>
      <c r="G90" s="803"/>
      <c r="H90" s="803"/>
      <c r="I90" s="803"/>
      <c r="J90" s="803"/>
      <c r="K90" s="803"/>
      <c r="L90" s="803"/>
      <c r="M90" s="803"/>
      <c r="N90" s="803"/>
      <c r="O90" s="803"/>
      <c r="P90" s="803"/>
      <c r="Q90" s="803"/>
      <c r="R90" s="803"/>
      <c r="S90" s="803"/>
      <c r="T90" s="803"/>
      <c r="U90" s="803"/>
      <c r="V90" s="803"/>
      <c r="W90" s="803"/>
      <c r="X90" s="803"/>
      <c r="Y90" s="803"/>
      <c r="Z90" s="803"/>
    </row>
    <row r="91" ht="19.5" customHeight="1">
      <c r="A91" s="803"/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803"/>
      <c r="X91" s="803"/>
      <c r="Y91" s="803"/>
      <c r="Z91" s="803"/>
    </row>
    <row r="92" ht="19.5" customHeight="1">
      <c r="A92" s="803"/>
      <c r="B92" s="803"/>
      <c r="C92" s="803"/>
      <c r="D92" s="803"/>
      <c r="E92" s="803"/>
      <c r="F92" s="803"/>
      <c r="G92" s="803"/>
      <c r="H92" s="803"/>
      <c r="I92" s="803"/>
      <c r="J92" s="803"/>
      <c r="K92" s="803"/>
      <c r="L92" s="803"/>
      <c r="M92" s="803"/>
      <c r="N92" s="803"/>
      <c r="O92" s="803"/>
      <c r="P92" s="803"/>
      <c r="Q92" s="803"/>
      <c r="R92" s="803"/>
      <c r="S92" s="803"/>
      <c r="T92" s="803"/>
      <c r="U92" s="803"/>
      <c r="V92" s="803"/>
      <c r="W92" s="803"/>
      <c r="X92" s="803"/>
      <c r="Y92" s="803"/>
      <c r="Z92" s="803"/>
    </row>
    <row r="93" ht="19.5" customHeight="1">
      <c r="A93" s="803"/>
      <c r="B93" s="803"/>
      <c r="C93" s="803"/>
      <c r="D93" s="803"/>
      <c r="E93" s="803"/>
      <c r="F93" s="803"/>
      <c r="G93" s="803"/>
      <c r="H93" s="803"/>
      <c r="I93" s="803"/>
      <c r="J93" s="803"/>
      <c r="K93" s="803"/>
      <c r="L93" s="803"/>
      <c r="M93" s="803"/>
      <c r="N93" s="803"/>
      <c r="O93" s="803"/>
      <c r="P93" s="803"/>
      <c r="Q93" s="803"/>
      <c r="R93" s="803"/>
      <c r="S93" s="803"/>
      <c r="T93" s="803"/>
      <c r="U93" s="803"/>
      <c r="V93" s="803"/>
      <c r="W93" s="803"/>
      <c r="X93" s="803"/>
      <c r="Y93" s="803"/>
      <c r="Z93" s="803"/>
    </row>
    <row r="94" ht="19.5" customHeight="1">
      <c r="A94" s="803"/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803"/>
      <c r="X94" s="803"/>
      <c r="Y94" s="803"/>
      <c r="Z94" s="803"/>
    </row>
    <row r="95" ht="19.5" customHeight="1">
      <c r="A95" s="803"/>
      <c r="B95" s="803"/>
      <c r="C95" s="803"/>
      <c r="D95" s="803"/>
      <c r="E95" s="803"/>
      <c r="F95" s="803"/>
      <c r="G95" s="803"/>
      <c r="H95" s="803"/>
      <c r="I95" s="803"/>
      <c r="J95" s="803"/>
      <c r="K95" s="803"/>
      <c r="L95" s="803"/>
      <c r="M95" s="803"/>
      <c r="N95" s="803"/>
      <c r="O95" s="803"/>
      <c r="P95" s="803"/>
      <c r="Q95" s="803"/>
      <c r="R95" s="803"/>
      <c r="S95" s="803"/>
      <c r="T95" s="803"/>
      <c r="U95" s="803"/>
      <c r="V95" s="803"/>
      <c r="W95" s="803"/>
      <c r="X95" s="803"/>
      <c r="Y95" s="803"/>
      <c r="Z95" s="803"/>
    </row>
    <row r="96" ht="19.5" customHeight="1">
      <c r="A96" s="803"/>
      <c r="B96" s="803"/>
      <c r="C96" s="803"/>
      <c r="D96" s="803"/>
      <c r="E96" s="803"/>
      <c r="F96" s="803"/>
      <c r="G96" s="803"/>
      <c r="H96" s="803"/>
      <c r="I96" s="803"/>
      <c r="J96" s="803"/>
      <c r="K96" s="803"/>
      <c r="L96" s="803"/>
      <c r="M96" s="803"/>
      <c r="N96" s="803"/>
      <c r="O96" s="803"/>
      <c r="P96" s="803"/>
      <c r="Q96" s="803"/>
      <c r="R96" s="803"/>
      <c r="S96" s="803"/>
      <c r="T96" s="803"/>
      <c r="U96" s="803"/>
      <c r="V96" s="803"/>
      <c r="W96" s="803"/>
      <c r="X96" s="803"/>
      <c r="Y96" s="803"/>
      <c r="Z96" s="803"/>
    </row>
    <row r="97" ht="19.5" customHeight="1">
      <c r="A97" s="803"/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803"/>
      <c r="X97" s="803"/>
      <c r="Y97" s="803"/>
      <c r="Z97" s="803"/>
    </row>
    <row r="98" ht="19.5" customHeight="1">
      <c r="A98" s="803"/>
      <c r="B98" s="803"/>
      <c r="C98" s="803"/>
      <c r="D98" s="803"/>
      <c r="E98" s="803"/>
      <c r="F98" s="803"/>
      <c r="G98" s="803"/>
      <c r="H98" s="803"/>
      <c r="I98" s="803"/>
      <c r="J98" s="803"/>
      <c r="K98" s="803"/>
      <c r="L98" s="803"/>
      <c r="M98" s="803"/>
      <c r="N98" s="803"/>
      <c r="O98" s="803"/>
      <c r="P98" s="803"/>
      <c r="Q98" s="803"/>
      <c r="R98" s="803"/>
      <c r="S98" s="803"/>
      <c r="T98" s="803"/>
      <c r="U98" s="803"/>
      <c r="V98" s="803"/>
      <c r="W98" s="803"/>
      <c r="X98" s="803"/>
      <c r="Y98" s="803"/>
      <c r="Z98" s="803"/>
    </row>
    <row r="99" ht="19.5" customHeight="1">
      <c r="A99" s="803"/>
      <c r="B99" s="803"/>
      <c r="C99" s="803"/>
      <c r="D99" s="803"/>
      <c r="E99" s="803"/>
      <c r="F99" s="803"/>
      <c r="G99" s="803"/>
      <c r="H99" s="803"/>
      <c r="I99" s="803"/>
      <c r="J99" s="803"/>
      <c r="K99" s="803"/>
      <c r="L99" s="803"/>
      <c r="M99" s="803"/>
      <c r="N99" s="803"/>
      <c r="O99" s="803"/>
      <c r="P99" s="803"/>
      <c r="Q99" s="803"/>
      <c r="R99" s="803"/>
      <c r="S99" s="803"/>
      <c r="T99" s="803"/>
      <c r="U99" s="803"/>
      <c r="V99" s="803"/>
      <c r="W99" s="803"/>
      <c r="X99" s="803"/>
      <c r="Y99" s="803"/>
      <c r="Z99" s="803"/>
    </row>
    <row r="100" ht="19.5" customHeight="1">
      <c r="A100" s="803"/>
      <c r="B100" s="803"/>
      <c r="C100" s="803"/>
      <c r="D100" s="803"/>
      <c r="E100" s="803"/>
      <c r="F100" s="803"/>
      <c r="G100" s="803"/>
      <c r="H100" s="803"/>
      <c r="I100" s="803"/>
      <c r="J100" s="803"/>
      <c r="K100" s="803"/>
      <c r="L100" s="803"/>
      <c r="M100" s="803"/>
      <c r="N100" s="803"/>
      <c r="O100" s="803"/>
      <c r="P100" s="803"/>
      <c r="Q100" s="803"/>
      <c r="R100" s="803"/>
      <c r="S100" s="803"/>
      <c r="T100" s="803"/>
      <c r="U100" s="803"/>
      <c r="V100" s="803"/>
      <c r="W100" s="803"/>
      <c r="X100" s="803"/>
      <c r="Y100" s="803"/>
      <c r="Z100" s="803"/>
    </row>
    <row r="101" ht="19.5" customHeight="1">
      <c r="A101" s="803"/>
      <c r="B101" s="803"/>
      <c r="C101" s="803"/>
      <c r="D101" s="803"/>
      <c r="E101" s="803"/>
      <c r="F101" s="803"/>
      <c r="G101" s="803"/>
      <c r="H101" s="803"/>
      <c r="I101" s="803"/>
      <c r="J101" s="803"/>
      <c r="K101" s="803"/>
      <c r="L101" s="803"/>
      <c r="M101" s="803"/>
      <c r="N101" s="803"/>
      <c r="O101" s="803"/>
      <c r="P101" s="803"/>
      <c r="Q101" s="803"/>
      <c r="R101" s="803"/>
      <c r="S101" s="803"/>
      <c r="T101" s="803"/>
      <c r="U101" s="803"/>
      <c r="V101" s="803"/>
      <c r="W101" s="803"/>
      <c r="X101" s="803"/>
      <c r="Y101" s="803"/>
      <c r="Z101" s="803"/>
    </row>
    <row r="102" ht="19.5" customHeight="1">
      <c r="A102" s="803"/>
      <c r="B102" s="803"/>
      <c r="C102" s="803"/>
      <c r="D102" s="803"/>
      <c r="E102" s="803"/>
      <c r="F102" s="803"/>
      <c r="G102" s="803"/>
      <c r="H102" s="803"/>
      <c r="I102" s="803"/>
      <c r="J102" s="803"/>
      <c r="K102" s="803"/>
      <c r="L102" s="803"/>
      <c r="M102" s="803"/>
      <c r="N102" s="803"/>
      <c r="O102" s="803"/>
      <c r="P102" s="803"/>
      <c r="Q102" s="803"/>
      <c r="R102" s="803"/>
      <c r="S102" s="803"/>
      <c r="T102" s="803"/>
      <c r="U102" s="803"/>
      <c r="V102" s="803"/>
      <c r="W102" s="803"/>
      <c r="X102" s="803"/>
      <c r="Y102" s="803"/>
      <c r="Z102" s="803"/>
    </row>
    <row r="103" ht="19.5" customHeight="1">
      <c r="A103" s="803"/>
      <c r="B103" s="803"/>
      <c r="C103" s="803"/>
      <c r="D103" s="803"/>
      <c r="E103" s="803"/>
      <c r="F103" s="803"/>
      <c r="G103" s="803"/>
      <c r="H103" s="803"/>
      <c r="I103" s="803"/>
      <c r="J103" s="803"/>
      <c r="K103" s="803"/>
      <c r="L103" s="803"/>
      <c r="M103" s="803"/>
      <c r="N103" s="803"/>
      <c r="O103" s="803"/>
      <c r="P103" s="803"/>
      <c r="Q103" s="803"/>
      <c r="R103" s="803"/>
      <c r="S103" s="803"/>
      <c r="T103" s="803"/>
      <c r="U103" s="803"/>
      <c r="V103" s="803"/>
      <c r="W103" s="803"/>
      <c r="X103" s="803"/>
      <c r="Y103" s="803"/>
      <c r="Z103" s="803"/>
    </row>
    <row r="104" ht="19.5" customHeight="1">
      <c r="A104" s="803"/>
      <c r="B104" s="803"/>
      <c r="C104" s="803"/>
      <c r="D104" s="803"/>
      <c r="E104" s="803"/>
      <c r="F104" s="803"/>
      <c r="G104" s="803"/>
      <c r="H104" s="803"/>
      <c r="I104" s="803"/>
      <c r="J104" s="803"/>
      <c r="K104" s="803"/>
      <c r="L104" s="803"/>
      <c r="M104" s="803"/>
      <c r="N104" s="803"/>
      <c r="O104" s="803"/>
      <c r="P104" s="803"/>
      <c r="Q104" s="803"/>
      <c r="R104" s="803"/>
      <c r="S104" s="803"/>
      <c r="T104" s="803"/>
      <c r="U104" s="803"/>
      <c r="V104" s="803"/>
      <c r="W104" s="803"/>
      <c r="X104" s="803"/>
      <c r="Y104" s="803"/>
      <c r="Z104" s="803"/>
    </row>
    <row r="105" ht="19.5" customHeight="1">
      <c r="A105" s="803"/>
      <c r="B105" s="803"/>
      <c r="C105" s="803"/>
      <c r="D105" s="803"/>
      <c r="E105" s="803"/>
      <c r="F105" s="803"/>
      <c r="G105" s="803"/>
      <c r="H105" s="803"/>
      <c r="I105" s="803"/>
      <c r="J105" s="803"/>
      <c r="K105" s="803"/>
      <c r="L105" s="803"/>
      <c r="M105" s="803"/>
      <c r="N105" s="803"/>
      <c r="O105" s="803"/>
      <c r="P105" s="803"/>
      <c r="Q105" s="803"/>
      <c r="R105" s="803"/>
      <c r="S105" s="803"/>
      <c r="T105" s="803"/>
      <c r="U105" s="803"/>
      <c r="V105" s="803"/>
      <c r="W105" s="803"/>
      <c r="X105" s="803"/>
      <c r="Y105" s="803"/>
      <c r="Z105" s="803"/>
    </row>
    <row r="106" ht="19.5" customHeight="1">
      <c r="A106" s="803"/>
      <c r="B106" s="803"/>
      <c r="C106" s="803"/>
      <c r="D106" s="803"/>
      <c r="E106" s="803"/>
      <c r="F106" s="803"/>
      <c r="G106" s="803"/>
      <c r="H106" s="803"/>
      <c r="I106" s="803"/>
      <c r="J106" s="803"/>
      <c r="K106" s="803"/>
      <c r="L106" s="803"/>
      <c r="M106" s="803"/>
      <c r="N106" s="803"/>
      <c r="O106" s="803"/>
      <c r="P106" s="803"/>
      <c r="Q106" s="803"/>
      <c r="R106" s="803"/>
      <c r="S106" s="803"/>
      <c r="T106" s="803"/>
      <c r="U106" s="803"/>
      <c r="V106" s="803"/>
      <c r="W106" s="803"/>
      <c r="X106" s="803"/>
      <c r="Y106" s="803"/>
      <c r="Z106" s="803"/>
    </row>
    <row r="107" ht="19.5" customHeight="1">
      <c r="A107" s="803"/>
      <c r="B107" s="803"/>
      <c r="C107" s="803"/>
      <c r="D107" s="803"/>
      <c r="E107" s="803"/>
      <c r="F107" s="803"/>
      <c r="G107" s="803"/>
      <c r="H107" s="803"/>
      <c r="I107" s="803"/>
      <c r="J107" s="803"/>
      <c r="K107" s="803"/>
      <c r="L107" s="803"/>
      <c r="M107" s="803"/>
      <c r="N107" s="803"/>
      <c r="O107" s="803"/>
      <c r="P107" s="803"/>
      <c r="Q107" s="803"/>
      <c r="R107" s="803"/>
      <c r="S107" s="803"/>
      <c r="T107" s="803"/>
      <c r="U107" s="803"/>
      <c r="V107" s="803"/>
      <c r="W107" s="803"/>
      <c r="X107" s="803"/>
      <c r="Y107" s="803"/>
      <c r="Z107" s="803"/>
    </row>
    <row r="108" ht="19.5" customHeight="1">
      <c r="A108" s="803"/>
      <c r="B108" s="803"/>
      <c r="C108" s="803"/>
      <c r="D108" s="803"/>
      <c r="E108" s="803"/>
      <c r="F108" s="803"/>
      <c r="G108" s="803"/>
      <c r="H108" s="803"/>
      <c r="I108" s="803"/>
      <c r="J108" s="803"/>
      <c r="K108" s="803"/>
      <c r="L108" s="803"/>
      <c r="M108" s="803"/>
      <c r="N108" s="803"/>
      <c r="O108" s="803"/>
      <c r="P108" s="803"/>
      <c r="Q108" s="803"/>
      <c r="R108" s="803"/>
      <c r="S108" s="803"/>
      <c r="T108" s="803"/>
      <c r="U108" s="803"/>
      <c r="V108" s="803"/>
      <c r="W108" s="803"/>
      <c r="X108" s="803"/>
      <c r="Y108" s="803"/>
      <c r="Z108" s="803"/>
    </row>
    <row r="109" ht="19.5" customHeight="1">
      <c r="A109" s="803"/>
      <c r="B109" s="803"/>
      <c r="C109" s="803"/>
      <c r="D109" s="803"/>
      <c r="E109" s="803"/>
      <c r="F109" s="803"/>
      <c r="G109" s="803"/>
      <c r="H109" s="803"/>
      <c r="I109" s="803"/>
      <c r="J109" s="803"/>
      <c r="K109" s="803"/>
      <c r="L109" s="803"/>
      <c r="M109" s="803"/>
      <c r="N109" s="803"/>
      <c r="O109" s="803"/>
      <c r="P109" s="803"/>
      <c r="Q109" s="803"/>
      <c r="R109" s="803"/>
      <c r="S109" s="803"/>
      <c r="T109" s="803"/>
      <c r="U109" s="803"/>
      <c r="V109" s="803"/>
      <c r="W109" s="803"/>
      <c r="X109" s="803"/>
      <c r="Y109" s="803"/>
      <c r="Z109" s="803"/>
    </row>
    <row r="110" ht="19.5" customHeight="1">
      <c r="A110" s="803"/>
      <c r="B110" s="803"/>
      <c r="C110" s="803"/>
      <c r="D110" s="803"/>
      <c r="E110" s="803"/>
      <c r="F110" s="803"/>
      <c r="G110" s="803"/>
      <c r="H110" s="803"/>
      <c r="I110" s="803"/>
      <c r="J110" s="803"/>
      <c r="K110" s="803"/>
      <c r="L110" s="803"/>
      <c r="M110" s="803"/>
      <c r="N110" s="803"/>
      <c r="O110" s="803"/>
      <c r="P110" s="803"/>
      <c r="Q110" s="803"/>
      <c r="R110" s="803"/>
      <c r="S110" s="803"/>
      <c r="T110" s="803"/>
      <c r="U110" s="803"/>
      <c r="V110" s="803"/>
      <c r="W110" s="803"/>
      <c r="X110" s="803"/>
      <c r="Y110" s="803"/>
      <c r="Z110" s="803"/>
    </row>
    <row r="111" ht="19.5" customHeight="1">
      <c r="A111" s="803"/>
      <c r="B111" s="803"/>
      <c r="C111" s="803"/>
      <c r="D111" s="803"/>
      <c r="E111" s="803"/>
      <c r="F111" s="803"/>
      <c r="G111" s="803"/>
      <c r="H111" s="803"/>
      <c r="I111" s="803"/>
      <c r="J111" s="803"/>
      <c r="K111" s="803"/>
      <c r="L111" s="803"/>
      <c r="M111" s="803"/>
      <c r="N111" s="803"/>
      <c r="O111" s="803"/>
      <c r="P111" s="803"/>
      <c r="Q111" s="803"/>
      <c r="R111" s="803"/>
      <c r="S111" s="803"/>
      <c r="T111" s="803"/>
      <c r="U111" s="803"/>
      <c r="V111" s="803"/>
      <c r="W111" s="803"/>
      <c r="X111" s="803"/>
      <c r="Y111" s="803"/>
      <c r="Z111" s="803"/>
    </row>
    <row r="112" ht="19.5" customHeight="1">
      <c r="A112" s="803"/>
      <c r="B112" s="803"/>
      <c r="C112" s="803"/>
      <c r="D112" s="803"/>
      <c r="E112" s="803"/>
      <c r="F112" s="803"/>
      <c r="G112" s="803"/>
      <c r="H112" s="803"/>
      <c r="I112" s="803"/>
      <c r="J112" s="803"/>
      <c r="K112" s="803"/>
      <c r="L112" s="803"/>
      <c r="M112" s="803"/>
      <c r="N112" s="803"/>
      <c r="O112" s="803"/>
      <c r="P112" s="803"/>
      <c r="Q112" s="803"/>
      <c r="R112" s="803"/>
      <c r="S112" s="803"/>
      <c r="T112" s="803"/>
      <c r="U112" s="803"/>
      <c r="V112" s="803"/>
      <c r="W112" s="803"/>
      <c r="X112" s="803"/>
      <c r="Y112" s="803"/>
      <c r="Z112" s="803"/>
    </row>
    <row r="113" ht="19.5" customHeight="1">
      <c r="A113" s="803"/>
      <c r="B113" s="803"/>
      <c r="C113" s="803"/>
      <c r="D113" s="803"/>
      <c r="E113" s="803"/>
      <c r="F113" s="803"/>
      <c r="G113" s="803"/>
      <c r="H113" s="803"/>
      <c r="I113" s="803"/>
      <c r="J113" s="803"/>
      <c r="K113" s="803"/>
      <c r="L113" s="803"/>
      <c r="M113" s="803"/>
      <c r="N113" s="803"/>
      <c r="O113" s="803"/>
      <c r="P113" s="803"/>
      <c r="Q113" s="803"/>
      <c r="R113" s="803"/>
      <c r="S113" s="803"/>
      <c r="T113" s="803"/>
      <c r="U113" s="803"/>
      <c r="V113" s="803"/>
      <c r="W113" s="803"/>
      <c r="X113" s="803"/>
      <c r="Y113" s="803"/>
      <c r="Z113" s="803"/>
    </row>
    <row r="114" ht="19.5" customHeight="1">
      <c r="A114" s="803"/>
      <c r="B114" s="803"/>
      <c r="C114" s="803"/>
      <c r="D114" s="803"/>
      <c r="E114" s="803"/>
      <c r="F114" s="803"/>
      <c r="G114" s="803"/>
      <c r="H114" s="803"/>
      <c r="I114" s="803"/>
      <c r="J114" s="803"/>
      <c r="K114" s="803"/>
      <c r="L114" s="803"/>
      <c r="M114" s="803"/>
      <c r="N114" s="803"/>
      <c r="O114" s="803"/>
      <c r="P114" s="803"/>
      <c r="Q114" s="803"/>
      <c r="R114" s="803"/>
      <c r="S114" s="803"/>
      <c r="T114" s="803"/>
      <c r="U114" s="803"/>
      <c r="V114" s="803"/>
      <c r="W114" s="803"/>
      <c r="X114" s="803"/>
      <c r="Y114" s="803"/>
      <c r="Z114" s="803"/>
    </row>
    <row r="115" ht="19.5" customHeight="1">
      <c r="A115" s="803"/>
      <c r="B115" s="803"/>
      <c r="C115" s="803"/>
      <c r="D115" s="803"/>
      <c r="E115" s="803"/>
      <c r="F115" s="803"/>
      <c r="G115" s="803"/>
      <c r="H115" s="803"/>
      <c r="I115" s="803"/>
      <c r="J115" s="803"/>
      <c r="K115" s="803"/>
      <c r="L115" s="803"/>
      <c r="M115" s="803"/>
      <c r="N115" s="803"/>
      <c r="O115" s="803"/>
      <c r="P115" s="803"/>
      <c r="Q115" s="803"/>
      <c r="R115" s="803"/>
      <c r="S115" s="803"/>
      <c r="T115" s="803"/>
      <c r="U115" s="803"/>
      <c r="V115" s="803"/>
      <c r="W115" s="803"/>
      <c r="X115" s="803"/>
      <c r="Y115" s="803"/>
      <c r="Z115" s="803"/>
    </row>
    <row r="116" ht="19.5" customHeight="1">
      <c r="A116" s="803"/>
      <c r="B116" s="803"/>
      <c r="C116" s="803"/>
      <c r="D116" s="803"/>
      <c r="E116" s="803"/>
      <c r="F116" s="803"/>
      <c r="G116" s="803"/>
      <c r="H116" s="803"/>
      <c r="I116" s="803"/>
      <c r="J116" s="803"/>
      <c r="K116" s="803"/>
      <c r="L116" s="803"/>
      <c r="M116" s="803"/>
      <c r="N116" s="803"/>
      <c r="O116" s="803"/>
      <c r="P116" s="803"/>
      <c r="Q116" s="803"/>
      <c r="R116" s="803"/>
      <c r="S116" s="803"/>
      <c r="T116" s="803"/>
      <c r="U116" s="803"/>
      <c r="V116" s="803"/>
      <c r="W116" s="803"/>
      <c r="X116" s="803"/>
      <c r="Y116" s="803"/>
      <c r="Z116" s="803"/>
    </row>
    <row r="117" ht="19.5" customHeight="1">
      <c r="A117" s="803"/>
      <c r="B117" s="803"/>
      <c r="C117" s="803"/>
      <c r="D117" s="803"/>
      <c r="E117" s="803"/>
      <c r="F117" s="803"/>
      <c r="G117" s="803"/>
      <c r="H117" s="803"/>
      <c r="I117" s="803"/>
      <c r="J117" s="803"/>
      <c r="K117" s="803"/>
      <c r="L117" s="803"/>
      <c r="M117" s="803"/>
      <c r="N117" s="803"/>
      <c r="O117" s="803"/>
      <c r="P117" s="803"/>
      <c r="Q117" s="803"/>
      <c r="R117" s="803"/>
      <c r="S117" s="803"/>
      <c r="T117" s="803"/>
      <c r="U117" s="803"/>
      <c r="V117" s="803"/>
      <c r="W117" s="803"/>
      <c r="X117" s="803"/>
      <c r="Y117" s="803"/>
      <c r="Z117" s="803"/>
    </row>
    <row r="118" ht="19.5" customHeight="1">
      <c r="A118" s="803"/>
      <c r="B118" s="803"/>
      <c r="C118" s="803"/>
      <c r="D118" s="803"/>
      <c r="E118" s="803"/>
      <c r="F118" s="803"/>
      <c r="G118" s="803"/>
      <c r="H118" s="803"/>
      <c r="I118" s="803"/>
      <c r="J118" s="803"/>
      <c r="K118" s="803"/>
      <c r="L118" s="803"/>
      <c r="M118" s="803"/>
      <c r="N118" s="803"/>
      <c r="O118" s="803"/>
      <c r="P118" s="803"/>
      <c r="Q118" s="803"/>
      <c r="R118" s="803"/>
      <c r="S118" s="803"/>
      <c r="T118" s="803"/>
      <c r="U118" s="803"/>
      <c r="V118" s="803"/>
      <c r="W118" s="803"/>
      <c r="X118" s="803"/>
      <c r="Y118" s="803"/>
      <c r="Z118" s="803"/>
    </row>
    <row r="119" ht="19.5" customHeight="1">
      <c r="A119" s="803"/>
      <c r="B119" s="803"/>
      <c r="C119" s="803"/>
      <c r="D119" s="803"/>
      <c r="E119" s="803"/>
      <c r="F119" s="803"/>
      <c r="G119" s="803"/>
      <c r="H119" s="803"/>
      <c r="I119" s="803"/>
      <c r="J119" s="803"/>
      <c r="K119" s="803"/>
      <c r="L119" s="803"/>
      <c r="M119" s="803"/>
      <c r="N119" s="803"/>
      <c r="O119" s="803"/>
      <c r="P119" s="803"/>
      <c r="Q119" s="803"/>
      <c r="R119" s="803"/>
      <c r="S119" s="803"/>
      <c r="T119" s="803"/>
      <c r="U119" s="803"/>
      <c r="V119" s="803"/>
      <c r="W119" s="803"/>
      <c r="X119" s="803"/>
      <c r="Y119" s="803"/>
      <c r="Z119" s="803"/>
    </row>
    <row r="120" ht="19.5" customHeight="1">
      <c r="A120" s="803"/>
      <c r="B120" s="803"/>
      <c r="C120" s="803"/>
      <c r="D120" s="803"/>
      <c r="E120" s="803"/>
      <c r="F120" s="803"/>
      <c r="G120" s="803"/>
      <c r="H120" s="803"/>
      <c r="I120" s="803"/>
      <c r="J120" s="803"/>
      <c r="K120" s="803"/>
      <c r="L120" s="803"/>
      <c r="M120" s="803"/>
      <c r="N120" s="803"/>
      <c r="O120" s="803"/>
      <c r="P120" s="803"/>
      <c r="Q120" s="803"/>
      <c r="R120" s="803"/>
      <c r="S120" s="803"/>
      <c r="T120" s="803"/>
      <c r="U120" s="803"/>
      <c r="V120" s="803"/>
      <c r="W120" s="803"/>
      <c r="X120" s="803"/>
      <c r="Y120" s="803"/>
      <c r="Z120" s="803"/>
    </row>
    <row r="121" ht="19.5" customHeight="1">
      <c r="A121" s="803"/>
      <c r="B121" s="803"/>
      <c r="C121" s="803"/>
      <c r="D121" s="803"/>
      <c r="E121" s="803"/>
      <c r="F121" s="803"/>
      <c r="G121" s="803"/>
      <c r="H121" s="803"/>
      <c r="I121" s="803"/>
      <c r="J121" s="803"/>
      <c r="K121" s="803"/>
      <c r="L121" s="803"/>
      <c r="M121" s="803"/>
      <c r="N121" s="803"/>
      <c r="O121" s="803"/>
      <c r="P121" s="803"/>
      <c r="Q121" s="803"/>
      <c r="R121" s="803"/>
      <c r="S121" s="803"/>
      <c r="T121" s="803"/>
      <c r="U121" s="803"/>
      <c r="V121" s="803"/>
      <c r="W121" s="803"/>
      <c r="X121" s="803"/>
      <c r="Y121" s="803"/>
      <c r="Z121" s="803"/>
    </row>
    <row r="122" ht="19.5" customHeight="1">
      <c r="A122" s="803"/>
      <c r="B122" s="803"/>
      <c r="C122" s="803"/>
      <c r="D122" s="803"/>
      <c r="E122" s="803"/>
      <c r="F122" s="803"/>
      <c r="G122" s="803"/>
      <c r="H122" s="803"/>
      <c r="I122" s="803"/>
      <c r="J122" s="803"/>
      <c r="K122" s="803"/>
      <c r="L122" s="803"/>
      <c r="M122" s="803"/>
      <c r="N122" s="803"/>
      <c r="O122" s="803"/>
      <c r="P122" s="803"/>
      <c r="Q122" s="803"/>
      <c r="R122" s="803"/>
      <c r="S122" s="803"/>
      <c r="T122" s="803"/>
      <c r="U122" s="803"/>
      <c r="V122" s="803"/>
      <c r="W122" s="803"/>
      <c r="X122" s="803"/>
      <c r="Y122" s="803"/>
      <c r="Z122" s="803"/>
    </row>
    <row r="123" ht="19.5" customHeight="1">
      <c r="A123" s="803"/>
      <c r="B123" s="803"/>
      <c r="C123" s="803"/>
      <c r="D123" s="803"/>
      <c r="E123" s="803"/>
      <c r="F123" s="803"/>
      <c r="G123" s="803"/>
      <c r="H123" s="803"/>
      <c r="I123" s="803"/>
      <c r="J123" s="803"/>
      <c r="K123" s="803"/>
      <c r="L123" s="803"/>
      <c r="M123" s="803"/>
      <c r="N123" s="803"/>
      <c r="O123" s="803"/>
      <c r="P123" s="803"/>
      <c r="Q123" s="803"/>
      <c r="R123" s="803"/>
      <c r="S123" s="803"/>
      <c r="T123" s="803"/>
      <c r="U123" s="803"/>
      <c r="V123" s="803"/>
      <c r="W123" s="803"/>
      <c r="X123" s="803"/>
      <c r="Y123" s="803"/>
      <c r="Z123" s="803"/>
    </row>
    <row r="124" ht="19.5" customHeight="1">
      <c r="A124" s="803"/>
      <c r="B124" s="803"/>
      <c r="C124" s="803"/>
      <c r="D124" s="803"/>
      <c r="E124" s="803"/>
      <c r="F124" s="803"/>
      <c r="G124" s="803"/>
      <c r="H124" s="803"/>
      <c r="I124" s="803"/>
      <c r="J124" s="803"/>
      <c r="K124" s="803"/>
      <c r="L124" s="803"/>
      <c r="M124" s="803"/>
      <c r="N124" s="803"/>
      <c r="O124" s="803"/>
      <c r="P124" s="803"/>
      <c r="Q124" s="803"/>
      <c r="R124" s="803"/>
      <c r="S124" s="803"/>
      <c r="T124" s="803"/>
      <c r="U124" s="803"/>
      <c r="V124" s="803"/>
      <c r="W124" s="803"/>
      <c r="X124" s="803"/>
      <c r="Y124" s="803"/>
      <c r="Z124" s="803"/>
    </row>
    <row r="125" ht="19.5" customHeight="1">
      <c r="A125" s="803"/>
      <c r="B125" s="803"/>
      <c r="C125" s="803"/>
      <c r="D125" s="803"/>
      <c r="E125" s="803"/>
      <c r="F125" s="803"/>
      <c r="G125" s="803"/>
      <c r="H125" s="803"/>
      <c r="I125" s="803"/>
      <c r="J125" s="803"/>
      <c r="K125" s="803"/>
      <c r="L125" s="803"/>
      <c r="M125" s="803"/>
      <c r="N125" s="803"/>
      <c r="O125" s="803"/>
      <c r="P125" s="803"/>
      <c r="Q125" s="803"/>
      <c r="R125" s="803"/>
      <c r="S125" s="803"/>
      <c r="T125" s="803"/>
      <c r="U125" s="803"/>
      <c r="V125" s="803"/>
      <c r="W125" s="803"/>
      <c r="X125" s="803"/>
      <c r="Y125" s="803"/>
      <c r="Z125" s="803"/>
    </row>
    <row r="126" ht="19.5" customHeight="1">
      <c r="A126" s="803"/>
      <c r="B126" s="803"/>
      <c r="C126" s="803"/>
      <c r="D126" s="803"/>
      <c r="E126" s="803"/>
      <c r="F126" s="803"/>
      <c r="G126" s="803"/>
      <c r="H126" s="803"/>
      <c r="I126" s="803"/>
      <c r="J126" s="803"/>
      <c r="K126" s="803"/>
      <c r="L126" s="803"/>
      <c r="M126" s="803"/>
      <c r="N126" s="803"/>
      <c r="O126" s="803"/>
      <c r="P126" s="803"/>
      <c r="Q126" s="803"/>
      <c r="R126" s="803"/>
      <c r="S126" s="803"/>
      <c r="T126" s="803"/>
      <c r="U126" s="803"/>
      <c r="V126" s="803"/>
      <c r="W126" s="803"/>
      <c r="X126" s="803"/>
      <c r="Y126" s="803"/>
      <c r="Z126" s="803"/>
    </row>
    <row r="127" ht="19.5" customHeight="1">
      <c r="A127" s="803"/>
      <c r="B127" s="803"/>
      <c r="C127" s="803"/>
      <c r="D127" s="803"/>
      <c r="E127" s="803"/>
      <c r="F127" s="803"/>
      <c r="G127" s="803"/>
      <c r="H127" s="803"/>
      <c r="I127" s="803"/>
      <c r="J127" s="803"/>
      <c r="K127" s="803"/>
      <c r="L127" s="803"/>
      <c r="M127" s="803"/>
      <c r="N127" s="803"/>
      <c r="O127" s="803"/>
      <c r="P127" s="803"/>
      <c r="Q127" s="803"/>
      <c r="R127" s="803"/>
      <c r="S127" s="803"/>
      <c r="T127" s="803"/>
      <c r="U127" s="803"/>
      <c r="V127" s="803"/>
      <c r="W127" s="803"/>
      <c r="X127" s="803"/>
      <c r="Y127" s="803"/>
      <c r="Z127" s="803"/>
    </row>
    <row r="128" ht="19.5" customHeight="1">
      <c r="A128" s="803"/>
      <c r="B128" s="803"/>
      <c r="C128" s="803"/>
      <c r="D128" s="803"/>
      <c r="E128" s="803"/>
      <c r="F128" s="803"/>
      <c r="G128" s="803"/>
      <c r="H128" s="803"/>
      <c r="I128" s="803"/>
      <c r="J128" s="803"/>
      <c r="K128" s="803"/>
      <c r="L128" s="803"/>
      <c r="M128" s="803"/>
      <c r="N128" s="803"/>
      <c r="O128" s="803"/>
      <c r="P128" s="803"/>
      <c r="Q128" s="803"/>
      <c r="R128" s="803"/>
      <c r="S128" s="803"/>
      <c r="T128" s="803"/>
      <c r="U128" s="803"/>
      <c r="V128" s="803"/>
      <c r="W128" s="803"/>
      <c r="X128" s="803"/>
      <c r="Y128" s="803"/>
      <c r="Z128" s="803"/>
    </row>
    <row r="129" ht="19.5" customHeight="1">
      <c r="A129" s="803"/>
      <c r="B129" s="803"/>
      <c r="C129" s="803"/>
      <c r="D129" s="803"/>
      <c r="E129" s="803"/>
      <c r="F129" s="803"/>
      <c r="G129" s="803"/>
      <c r="H129" s="803"/>
      <c r="I129" s="803"/>
      <c r="J129" s="803"/>
      <c r="K129" s="803"/>
      <c r="L129" s="803"/>
      <c r="M129" s="803"/>
      <c r="N129" s="803"/>
      <c r="O129" s="803"/>
      <c r="P129" s="803"/>
      <c r="Q129" s="803"/>
      <c r="R129" s="803"/>
      <c r="S129" s="803"/>
      <c r="T129" s="803"/>
      <c r="U129" s="803"/>
      <c r="V129" s="803"/>
      <c r="W129" s="803"/>
      <c r="X129" s="803"/>
      <c r="Y129" s="803"/>
      <c r="Z129" s="803"/>
    </row>
    <row r="130" ht="19.5" customHeight="1">
      <c r="A130" s="803"/>
      <c r="B130" s="803"/>
      <c r="C130" s="803"/>
      <c r="D130" s="803"/>
      <c r="E130" s="803"/>
      <c r="F130" s="803"/>
      <c r="G130" s="803"/>
      <c r="H130" s="803"/>
      <c r="I130" s="803"/>
      <c r="J130" s="803"/>
      <c r="K130" s="803"/>
      <c r="L130" s="803"/>
      <c r="M130" s="803"/>
      <c r="N130" s="803"/>
      <c r="O130" s="803"/>
      <c r="P130" s="803"/>
      <c r="Q130" s="803"/>
      <c r="R130" s="803"/>
      <c r="S130" s="803"/>
      <c r="T130" s="803"/>
      <c r="U130" s="803"/>
      <c r="V130" s="803"/>
      <c r="W130" s="803"/>
      <c r="X130" s="803"/>
      <c r="Y130" s="803"/>
      <c r="Z130" s="803"/>
    </row>
    <row r="131" ht="19.5" customHeight="1">
      <c r="A131" s="803"/>
      <c r="B131" s="803"/>
      <c r="C131" s="803"/>
      <c r="D131" s="803"/>
      <c r="E131" s="803"/>
      <c r="F131" s="803"/>
      <c r="G131" s="803"/>
      <c r="H131" s="803"/>
      <c r="I131" s="803"/>
      <c r="J131" s="803"/>
      <c r="K131" s="803"/>
      <c r="L131" s="803"/>
      <c r="M131" s="803"/>
      <c r="N131" s="803"/>
      <c r="O131" s="803"/>
      <c r="P131" s="803"/>
      <c r="Q131" s="803"/>
      <c r="R131" s="803"/>
      <c r="S131" s="803"/>
      <c r="T131" s="803"/>
      <c r="U131" s="803"/>
      <c r="V131" s="803"/>
      <c r="W131" s="803"/>
      <c r="X131" s="803"/>
      <c r="Y131" s="803"/>
      <c r="Z131" s="803"/>
    </row>
    <row r="132" ht="19.5" customHeight="1">
      <c r="A132" s="803"/>
      <c r="B132" s="803"/>
      <c r="C132" s="803"/>
      <c r="D132" s="803"/>
      <c r="E132" s="803"/>
      <c r="F132" s="803"/>
      <c r="G132" s="803"/>
      <c r="H132" s="803"/>
      <c r="I132" s="803"/>
      <c r="J132" s="803"/>
      <c r="K132" s="803"/>
      <c r="L132" s="803"/>
      <c r="M132" s="803"/>
      <c r="N132" s="803"/>
      <c r="O132" s="803"/>
      <c r="P132" s="803"/>
      <c r="Q132" s="803"/>
      <c r="R132" s="803"/>
      <c r="S132" s="803"/>
      <c r="T132" s="803"/>
      <c r="U132" s="803"/>
      <c r="V132" s="803"/>
      <c r="W132" s="803"/>
      <c r="X132" s="803"/>
      <c r="Y132" s="803"/>
      <c r="Z132" s="803"/>
    </row>
    <row r="133" ht="19.5" customHeight="1">
      <c r="A133" s="803"/>
      <c r="B133" s="803"/>
      <c r="C133" s="803"/>
      <c r="D133" s="803"/>
      <c r="E133" s="803"/>
      <c r="F133" s="803"/>
      <c r="G133" s="803"/>
      <c r="H133" s="803"/>
      <c r="I133" s="803"/>
      <c r="J133" s="803"/>
      <c r="K133" s="803"/>
      <c r="L133" s="803"/>
      <c r="M133" s="803"/>
      <c r="N133" s="803"/>
      <c r="O133" s="803"/>
      <c r="P133" s="803"/>
      <c r="Q133" s="803"/>
      <c r="R133" s="803"/>
      <c r="S133" s="803"/>
      <c r="T133" s="803"/>
      <c r="U133" s="803"/>
      <c r="V133" s="803"/>
      <c r="W133" s="803"/>
      <c r="X133" s="803"/>
      <c r="Y133" s="803"/>
      <c r="Z133" s="803"/>
    </row>
    <row r="134" ht="19.5" customHeight="1">
      <c r="A134" s="803"/>
      <c r="B134" s="803"/>
      <c r="C134" s="803"/>
      <c r="D134" s="803"/>
      <c r="E134" s="803"/>
      <c r="F134" s="803"/>
      <c r="G134" s="803"/>
      <c r="H134" s="803"/>
      <c r="I134" s="803"/>
      <c r="J134" s="803"/>
      <c r="K134" s="803"/>
      <c r="L134" s="803"/>
      <c r="M134" s="803"/>
      <c r="N134" s="803"/>
      <c r="O134" s="803"/>
      <c r="P134" s="803"/>
      <c r="Q134" s="803"/>
      <c r="R134" s="803"/>
      <c r="S134" s="803"/>
      <c r="T134" s="803"/>
      <c r="U134" s="803"/>
      <c r="V134" s="803"/>
      <c r="W134" s="803"/>
      <c r="X134" s="803"/>
      <c r="Y134" s="803"/>
      <c r="Z134" s="803"/>
    </row>
    <row r="135" ht="19.5" customHeight="1">
      <c r="A135" s="803"/>
      <c r="B135" s="803"/>
      <c r="C135" s="803"/>
      <c r="D135" s="803"/>
      <c r="E135" s="803"/>
      <c r="F135" s="803"/>
      <c r="G135" s="803"/>
      <c r="H135" s="803"/>
      <c r="I135" s="803"/>
      <c r="J135" s="803"/>
      <c r="K135" s="803"/>
      <c r="L135" s="803"/>
      <c r="M135" s="803"/>
      <c r="N135" s="803"/>
      <c r="O135" s="803"/>
      <c r="P135" s="803"/>
      <c r="Q135" s="803"/>
      <c r="R135" s="803"/>
      <c r="S135" s="803"/>
      <c r="T135" s="803"/>
      <c r="U135" s="803"/>
      <c r="V135" s="803"/>
      <c r="W135" s="803"/>
      <c r="X135" s="803"/>
      <c r="Y135" s="803"/>
      <c r="Z135" s="803"/>
    </row>
    <row r="136" ht="19.5" customHeight="1">
      <c r="A136" s="803"/>
      <c r="B136" s="803"/>
      <c r="C136" s="803"/>
      <c r="D136" s="803"/>
      <c r="E136" s="803"/>
      <c r="F136" s="803"/>
      <c r="G136" s="803"/>
      <c r="H136" s="803"/>
      <c r="I136" s="803"/>
      <c r="J136" s="803"/>
      <c r="K136" s="803"/>
      <c r="L136" s="803"/>
      <c r="M136" s="803"/>
      <c r="N136" s="803"/>
      <c r="O136" s="803"/>
      <c r="P136" s="803"/>
      <c r="Q136" s="803"/>
      <c r="R136" s="803"/>
      <c r="S136" s="803"/>
      <c r="T136" s="803"/>
      <c r="U136" s="803"/>
      <c r="V136" s="803"/>
      <c r="W136" s="803"/>
      <c r="X136" s="803"/>
      <c r="Y136" s="803"/>
      <c r="Z136" s="803"/>
    </row>
    <row r="137" ht="19.5" customHeight="1">
      <c r="A137" s="803"/>
      <c r="B137" s="803"/>
      <c r="C137" s="803"/>
      <c r="D137" s="803"/>
      <c r="E137" s="803"/>
      <c r="F137" s="803"/>
      <c r="G137" s="803"/>
      <c r="H137" s="803"/>
      <c r="I137" s="803"/>
      <c r="J137" s="803"/>
      <c r="K137" s="803"/>
      <c r="L137" s="803"/>
      <c r="M137" s="803"/>
      <c r="N137" s="803"/>
      <c r="O137" s="803"/>
      <c r="P137" s="803"/>
      <c r="Q137" s="803"/>
      <c r="R137" s="803"/>
      <c r="S137" s="803"/>
      <c r="T137" s="803"/>
      <c r="U137" s="803"/>
      <c r="V137" s="803"/>
      <c r="W137" s="803"/>
      <c r="X137" s="803"/>
      <c r="Y137" s="803"/>
      <c r="Z137" s="803"/>
    </row>
    <row r="138" ht="19.5" customHeight="1">
      <c r="A138" s="803"/>
      <c r="B138" s="803"/>
      <c r="C138" s="803"/>
      <c r="D138" s="803"/>
      <c r="E138" s="803"/>
      <c r="F138" s="803"/>
      <c r="G138" s="803"/>
      <c r="H138" s="803"/>
      <c r="I138" s="803"/>
      <c r="J138" s="803"/>
      <c r="K138" s="803"/>
      <c r="L138" s="803"/>
      <c r="M138" s="803"/>
      <c r="N138" s="803"/>
      <c r="O138" s="803"/>
      <c r="P138" s="803"/>
      <c r="Q138" s="803"/>
      <c r="R138" s="803"/>
      <c r="S138" s="803"/>
      <c r="T138" s="803"/>
      <c r="U138" s="803"/>
      <c r="V138" s="803"/>
      <c r="W138" s="803"/>
      <c r="X138" s="803"/>
      <c r="Y138" s="803"/>
      <c r="Z138" s="803"/>
    </row>
    <row r="139" ht="19.5" customHeight="1">
      <c r="A139" s="803"/>
      <c r="B139" s="803"/>
      <c r="C139" s="803"/>
      <c r="D139" s="803"/>
      <c r="E139" s="803"/>
      <c r="F139" s="803"/>
      <c r="G139" s="803"/>
      <c r="H139" s="803"/>
      <c r="I139" s="803"/>
      <c r="J139" s="803"/>
      <c r="K139" s="803"/>
      <c r="L139" s="803"/>
      <c r="M139" s="803"/>
      <c r="N139" s="803"/>
      <c r="O139" s="803"/>
      <c r="P139" s="803"/>
      <c r="Q139" s="803"/>
      <c r="R139" s="803"/>
      <c r="S139" s="803"/>
      <c r="T139" s="803"/>
      <c r="U139" s="803"/>
      <c r="V139" s="803"/>
      <c r="W139" s="803"/>
      <c r="X139" s="803"/>
      <c r="Y139" s="803"/>
      <c r="Z139" s="803"/>
    </row>
    <row r="140" ht="19.5" customHeight="1">
      <c r="A140" s="803"/>
      <c r="B140" s="803"/>
      <c r="C140" s="803"/>
      <c r="D140" s="803"/>
      <c r="E140" s="803"/>
      <c r="F140" s="803"/>
      <c r="G140" s="803"/>
      <c r="H140" s="803"/>
      <c r="I140" s="803"/>
      <c r="J140" s="803"/>
      <c r="K140" s="803"/>
      <c r="L140" s="803"/>
      <c r="M140" s="803"/>
      <c r="N140" s="803"/>
      <c r="O140" s="803"/>
      <c r="P140" s="803"/>
      <c r="Q140" s="803"/>
      <c r="R140" s="803"/>
      <c r="S140" s="803"/>
      <c r="T140" s="803"/>
      <c r="U140" s="803"/>
      <c r="V140" s="803"/>
      <c r="W140" s="803"/>
      <c r="X140" s="803"/>
      <c r="Y140" s="803"/>
      <c r="Z140" s="803"/>
    </row>
    <row r="141" ht="19.5" customHeight="1">
      <c r="A141" s="803"/>
      <c r="B141" s="803"/>
      <c r="C141" s="803"/>
      <c r="D141" s="803"/>
      <c r="E141" s="803"/>
      <c r="F141" s="803"/>
      <c r="G141" s="803"/>
      <c r="H141" s="803"/>
      <c r="I141" s="803"/>
      <c r="J141" s="803"/>
      <c r="K141" s="803"/>
      <c r="L141" s="803"/>
      <c r="M141" s="803"/>
      <c r="N141" s="803"/>
      <c r="O141" s="803"/>
      <c r="P141" s="803"/>
      <c r="Q141" s="803"/>
      <c r="R141" s="803"/>
      <c r="S141" s="803"/>
      <c r="T141" s="803"/>
      <c r="U141" s="803"/>
      <c r="V141" s="803"/>
      <c r="W141" s="803"/>
      <c r="X141" s="803"/>
      <c r="Y141" s="803"/>
      <c r="Z141" s="803"/>
    </row>
    <row r="142" ht="19.5" customHeight="1">
      <c r="A142" s="803"/>
      <c r="B142" s="803"/>
      <c r="C142" s="803"/>
      <c r="D142" s="803"/>
      <c r="E142" s="803"/>
      <c r="F142" s="803"/>
      <c r="G142" s="803"/>
      <c r="H142" s="803"/>
      <c r="I142" s="803"/>
      <c r="J142" s="803"/>
      <c r="K142" s="803"/>
      <c r="L142" s="803"/>
      <c r="M142" s="803"/>
      <c r="N142" s="803"/>
      <c r="O142" s="803"/>
      <c r="P142" s="803"/>
      <c r="Q142" s="803"/>
      <c r="R142" s="803"/>
      <c r="S142" s="803"/>
      <c r="T142" s="803"/>
      <c r="U142" s="803"/>
      <c r="V142" s="803"/>
      <c r="W142" s="803"/>
      <c r="X142" s="803"/>
      <c r="Y142" s="803"/>
      <c r="Z142" s="803"/>
    </row>
    <row r="143" ht="19.5" customHeight="1">
      <c r="A143" s="803"/>
      <c r="B143" s="803"/>
      <c r="C143" s="803"/>
      <c r="D143" s="803"/>
      <c r="E143" s="803"/>
      <c r="F143" s="803"/>
      <c r="G143" s="803"/>
      <c r="H143" s="803"/>
      <c r="I143" s="803"/>
      <c r="J143" s="803"/>
      <c r="K143" s="803"/>
      <c r="L143" s="803"/>
      <c r="M143" s="803"/>
      <c r="N143" s="803"/>
      <c r="O143" s="803"/>
      <c r="P143" s="803"/>
      <c r="Q143" s="803"/>
      <c r="R143" s="803"/>
      <c r="S143" s="803"/>
      <c r="T143" s="803"/>
      <c r="U143" s="803"/>
      <c r="V143" s="803"/>
      <c r="W143" s="803"/>
      <c r="X143" s="803"/>
      <c r="Y143" s="803"/>
      <c r="Z143" s="803"/>
    </row>
    <row r="144" ht="19.5" customHeight="1">
      <c r="A144" s="803"/>
      <c r="B144" s="803"/>
      <c r="C144" s="803"/>
      <c r="D144" s="803"/>
      <c r="E144" s="803"/>
      <c r="F144" s="803"/>
      <c r="G144" s="803"/>
      <c r="H144" s="803"/>
      <c r="I144" s="803"/>
      <c r="J144" s="803"/>
      <c r="K144" s="803"/>
      <c r="L144" s="803"/>
      <c r="M144" s="803"/>
      <c r="N144" s="803"/>
      <c r="O144" s="803"/>
      <c r="P144" s="803"/>
      <c r="Q144" s="803"/>
      <c r="R144" s="803"/>
      <c r="S144" s="803"/>
      <c r="T144" s="803"/>
      <c r="U144" s="803"/>
      <c r="V144" s="803"/>
      <c r="W144" s="803"/>
      <c r="X144" s="803"/>
      <c r="Y144" s="803"/>
      <c r="Z144" s="803"/>
    </row>
    <row r="145" ht="19.5" customHeight="1">
      <c r="A145" s="803"/>
      <c r="B145" s="803"/>
      <c r="C145" s="803"/>
      <c r="D145" s="803"/>
      <c r="E145" s="803"/>
      <c r="F145" s="803"/>
      <c r="G145" s="803"/>
      <c r="H145" s="803"/>
      <c r="I145" s="803"/>
      <c r="J145" s="803"/>
      <c r="K145" s="803"/>
      <c r="L145" s="803"/>
      <c r="M145" s="803"/>
      <c r="N145" s="803"/>
      <c r="O145" s="803"/>
      <c r="P145" s="803"/>
      <c r="Q145" s="803"/>
      <c r="R145" s="803"/>
      <c r="S145" s="803"/>
      <c r="T145" s="803"/>
      <c r="U145" s="803"/>
      <c r="V145" s="803"/>
      <c r="W145" s="803"/>
      <c r="X145" s="803"/>
      <c r="Y145" s="803"/>
      <c r="Z145" s="803"/>
    </row>
    <row r="146" ht="19.5" customHeight="1">
      <c r="A146" s="803"/>
      <c r="B146" s="803"/>
      <c r="C146" s="803"/>
      <c r="D146" s="803"/>
      <c r="E146" s="803"/>
      <c r="F146" s="803"/>
      <c r="G146" s="803"/>
      <c r="H146" s="803"/>
      <c r="I146" s="803"/>
      <c r="J146" s="803"/>
      <c r="K146" s="803"/>
      <c r="L146" s="803"/>
      <c r="M146" s="803"/>
      <c r="N146" s="803"/>
      <c r="O146" s="803"/>
      <c r="P146" s="803"/>
      <c r="Q146" s="803"/>
      <c r="R146" s="803"/>
      <c r="S146" s="803"/>
      <c r="T146" s="803"/>
      <c r="U146" s="803"/>
      <c r="V146" s="803"/>
      <c r="W146" s="803"/>
      <c r="X146" s="803"/>
      <c r="Y146" s="803"/>
      <c r="Z146" s="803"/>
    </row>
    <row r="147" ht="19.5" customHeight="1">
      <c r="A147" s="803"/>
      <c r="B147" s="803"/>
      <c r="C147" s="803"/>
      <c r="D147" s="803"/>
      <c r="E147" s="803"/>
      <c r="F147" s="803"/>
      <c r="G147" s="803"/>
      <c r="H147" s="803"/>
      <c r="I147" s="803"/>
      <c r="J147" s="803"/>
      <c r="K147" s="803"/>
      <c r="L147" s="803"/>
      <c r="M147" s="803"/>
      <c r="N147" s="803"/>
      <c r="O147" s="803"/>
      <c r="P147" s="803"/>
      <c r="Q147" s="803"/>
      <c r="R147" s="803"/>
      <c r="S147" s="803"/>
      <c r="T147" s="803"/>
      <c r="U147" s="803"/>
      <c r="V147" s="803"/>
      <c r="W147" s="803"/>
      <c r="X147" s="803"/>
      <c r="Y147" s="803"/>
      <c r="Z147" s="803"/>
    </row>
    <row r="148" ht="19.5" customHeight="1">
      <c r="A148" s="803"/>
      <c r="B148" s="803"/>
      <c r="C148" s="803"/>
      <c r="D148" s="803"/>
      <c r="E148" s="803"/>
      <c r="F148" s="803"/>
      <c r="G148" s="803"/>
      <c r="H148" s="803"/>
      <c r="I148" s="803"/>
      <c r="J148" s="803"/>
      <c r="K148" s="803"/>
      <c r="L148" s="803"/>
      <c r="M148" s="803"/>
      <c r="N148" s="803"/>
      <c r="O148" s="803"/>
      <c r="P148" s="803"/>
      <c r="Q148" s="803"/>
      <c r="R148" s="803"/>
      <c r="S148" s="803"/>
      <c r="T148" s="803"/>
      <c r="U148" s="803"/>
      <c r="V148" s="803"/>
      <c r="W148" s="803"/>
      <c r="X148" s="803"/>
      <c r="Y148" s="803"/>
      <c r="Z148" s="803"/>
    </row>
    <row r="149" ht="19.5" customHeight="1">
      <c r="A149" s="803"/>
      <c r="B149" s="803"/>
      <c r="C149" s="803"/>
      <c r="D149" s="803"/>
      <c r="E149" s="803"/>
      <c r="F149" s="803"/>
      <c r="G149" s="803"/>
      <c r="H149" s="803"/>
      <c r="I149" s="803"/>
      <c r="J149" s="803"/>
      <c r="K149" s="803"/>
      <c r="L149" s="803"/>
      <c r="M149" s="803"/>
      <c r="N149" s="803"/>
      <c r="O149" s="803"/>
      <c r="P149" s="803"/>
      <c r="Q149" s="803"/>
      <c r="R149" s="803"/>
      <c r="S149" s="803"/>
      <c r="T149" s="803"/>
      <c r="U149" s="803"/>
      <c r="V149" s="803"/>
      <c r="W149" s="803"/>
      <c r="X149" s="803"/>
      <c r="Y149" s="803"/>
      <c r="Z149" s="803"/>
    </row>
    <row r="150" ht="19.5" customHeight="1">
      <c r="A150" s="803"/>
      <c r="B150" s="803"/>
      <c r="C150" s="803"/>
      <c r="D150" s="803"/>
      <c r="E150" s="803"/>
      <c r="F150" s="803"/>
      <c r="G150" s="803"/>
      <c r="H150" s="803"/>
      <c r="I150" s="803"/>
      <c r="J150" s="803"/>
      <c r="K150" s="803"/>
      <c r="L150" s="803"/>
      <c r="M150" s="803"/>
      <c r="N150" s="803"/>
      <c r="O150" s="803"/>
      <c r="P150" s="803"/>
      <c r="Q150" s="803"/>
      <c r="R150" s="803"/>
      <c r="S150" s="803"/>
      <c r="T150" s="803"/>
      <c r="U150" s="803"/>
      <c r="V150" s="803"/>
      <c r="W150" s="803"/>
      <c r="X150" s="803"/>
      <c r="Y150" s="803"/>
      <c r="Z150" s="803"/>
    </row>
    <row r="151" ht="19.5" customHeight="1">
      <c r="A151" s="803"/>
      <c r="B151" s="803"/>
      <c r="C151" s="803"/>
      <c r="D151" s="803"/>
      <c r="E151" s="803"/>
      <c r="F151" s="803"/>
      <c r="G151" s="803"/>
      <c r="H151" s="803"/>
      <c r="I151" s="803"/>
      <c r="J151" s="803"/>
      <c r="K151" s="803"/>
      <c r="L151" s="803"/>
      <c r="M151" s="803"/>
      <c r="N151" s="803"/>
      <c r="O151" s="803"/>
      <c r="P151" s="803"/>
      <c r="Q151" s="803"/>
      <c r="R151" s="803"/>
      <c r="S151" s="803"/>
      <c r="T151" s="803"/>
      <c r="U151" s="803"/>
      <c r="V151" s="803"/>
      <c r="W151" s="803"/>
      <c r="X151" s="803"/>
      <c r="Y151" s="803"/>
      <c r="Z151" s="803"/>
    </row>
    <row r="152" ht="19.5" customHeight="1">
      <c r="A152" s="803"/>
      <c r="B152" s="803"/>
      <c r="C152" s="803"/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803"/>
      <c r="V152" s="803"/>
      <c r="W152" s="803"/>
      <c r="X152" s="803"/>
      <c r="Y152" s="803"/>
      <c r="Z152" s="803"/>
    </row>
    <row r="153" ht="19.5" customHeight="1">
      <c r="A153" s="803"/>
      <c r="B153" s="803"/>
      <c r="C153" s="803"/>
      <c r="D153" s="803"/>
      <c r="E153" s="803"/>
      <c r="F153" s="803"/>
      <c r="G153" s="803"/>
      <c r="H153" s="803"/>
      <c r="I153" s="803"/>
      <c r="J153" s="803"/>
      <c r="K153" s="803"/>
      <c r="L153" s="803"/>
      <c r="M153" s="803"/>
      <c r="N153" s="803"/>
      <c r="O153" s="803"/>
      <c r="P153" s="803"/>
      <c r="Q153" s="803"/>
      <c r="R153" s="803"/>
      <c r="S153" s="803"/>
      <c r="T153" s="803"/>
      <c r="U153" s="803"/>
      <c r="V153" s="803"/>
      <c r="W153" s="803"/>
      <c r="X153" s="803"/>
      <c r="Y153" s="803"/>
      <c r="Z153" s="803"/>
    </row>
    <row r="154" ht="19.5" customHeight="1">
      <c r="A154" s="803"/>
      <c r="B154" s="803"/>
      <c r="C154" s="803"/>
      <c r="D154" s="803"/>
      <c r="E154" s="803"/>
      <c r="F154" s="803"/>
      <c r="G154" s="803"/>
      <c r="H154" s="803"/>
      <c r="I154" s="803"/>
      <c r="J154" s="803"/>
      <c r="K154" s="803"/>
      <c r="L154" s="803"/>
      <c r="M154" s="803"/>
      <c r="N154" s="803"/>
      <c r="O154" s="803"/>
      <c r="P154" s="803"/>
      <c r="Q154" s="803"/>
      <c r="R154" s="803"/>
      <c r="S154" s="803"/>
      <c r="T154" s="803"/>
      <c r="U154" s="803"/>
      <c r="V154" s="803"/>
      <c r="W154" s="803"/>
      <c r="X154" s="803"/>
      <c r="Y154" s="803"/>
      <c r="Z154" s="803"/>
    </row>
    <row r="155" ht="19.5" customHeight="1">
      <c r="A155" s="803"/>
      <c r="B155" s="803"/>
      <c r="C155" s="803"/>
      <c r="D155" s="803"/>
      <c r="E155" s="803"/>
      <c r="F155" s="803"/>
      <c r="G155" s="803"/>
      <c r="H155" s="803"/>
      <c r="I155" s="803"/>
      <c r="J155" s="803"/>
      <c r="K155" s="803"/>
      <c r="L155" s="803"/>
      <c r="M155" s="803"/>
      <c r="N155" s="803"/>
      <c r="O155" s="803"/>
      <c r="P155" s="803"/>
      <c r="Q155" s="803"/>
      <c r="R155" s="803"/>
      <c r="S155" s="803"/>
      <c r="T155" s="803"/>
      <c r="U155" s="803"/>
      <c r="V155" s="803"/>
      <c r="W155" s="803"/>
      <c r="X155" s="803"/>
      <c r="Y155" s="803"/>
      <c r="Z155" s="803"/>
    </row>
    <row r="156" ht="19.5" customHeight="1">
      <c r="A156" s="803"/>
      <c r="B156" s="803"/>
      <c r="C156" s="803"/>
      <c r="D156" s="803"/>
      <c r="E156" s="803"/>
      <c r="F156" s="803"/>
      <c r="G156" s="803"/>
      <c r="H156" s="803"/>
      <c r="I156" s="803"/>
      <c r="J156" s="803"/>
      <c r="K156" s="803"/>
      <c r="L156" s="803"/>
      <c r="M156" s="803"/>
      <c r="N156" s="803"/>
      <c r="O156" s="803"/>
      <c r="P156" s="803"/>
      <c r="Q156" s="803"/>
      <c r="R156" s="803"/>
      <c r="S156" s="803"/>
      <c r="T156" s="803"/>
      <c r="U156" s="803"/>
      <c r="V156" s="803"/>
      <c r="W156" s="803"/>
      <c r="X156" s="803"/>
      <c r="Y156" s="803"/>
      <c r="Z156" s="803"/>
    </row>
    <row r="157" ht="19.5" customHeight="1">
      <c r="A157" s="803"/>
      <c r="B157" s="803"/>
      <c r="C157" s="803"/>
      <c r="D157" s="803"/>
      <c r="E157" s="803"/>
      <c r="F157" s="803"/>
      <c r="G157" s="803"/>
      <c r="H157" s="803"/>
      <c r="I157" s="803"/>
      <c r="J157" s="803"/>
      <c r="K157" s="803"/>
      <c r="L157" s="803"/>
      <c r="M157" s="803"/>
      <c r="N157" s="803"/>
      <c r="O157" s="803"/>
      <c r="P157" s="803"/>
      <c r="Q157" s="803"/>
      <c r="R157" s="803"/>
      <c r="S157" s="803"/>
      <c r="T157" s="803"/>
      <c r="U157" s="803"/>
      <c r="V157" s="803"/>
      <c r="W157" s="803"/>
      <c r="X157" s="803"/>
      <c r="Y157" s="803"/>
      <c r="Z157" s="803"/>
    </row>
    <row r="158" ht="19.5" customHeight="1">
      <c r="A158" s="803"/>
      <c r="B158" s="803"/>
      <c r="C158" s="803"/>
      <c r="D158" s="803"/>
      <c r="E158" s="803"/>
      <c r="F158" s="803"/>
      <c r="G158" s="803"/>
      <c r="H158" s="803"/>
      <c r="I158" s="803"/>
      <c r="J158" s="803"/>
      <c r="K158" s="803"/>
      <c r="L158" s="803"/>
      <c r="M158" s="803"/>
      <c r="N158" s="803"/>
      <c r="O158" s="803"/>
      <c r="P158" s="803"/>
      <c r="Q158" s="803"/>
      <c r="R158" s="803"/>
      <c r="S158" s="803"/>
      <c r="T158" s="803"/>
      <c r="U158" s="803"/>
      <c r="V158" s="803"/>
      <c r="W158" s="803"/>
      <c r="X158" s="803"/>
      <c r="Y158" s="803"/>
      <c r="Z158" s="803"/>
    </row>
    <row r="159" ht="19.5" customHeight="1">
      <c r="A159" s="803"/>
      <c r="B159" s="803"/>
      <c r="C159" s="803"/>
      <c r="D159" s="803"/>
      <c r="E159" s="803"/>
      <c r="F159" s="803"/>
      <c r="G159" s="803"/>
      <c r="H159" s="803"/>
      <c r="I159" s="803"/>
      <c r="J159" s="803"/>
      <c r="K159" s="803"/>
      <c r="L159" s="803"/>
      <c r="M159" s="803"/>
      <c r="N159" s="803"/>
      <c r="O159" s="803"/>
      <c r="P159" s="803"/>
      <c r="Q159" s="803"/>
      <c r="R159" s="803"/>
      <c r="S159" s="803"/>
      <c r="T159" s="803"/>
      <c r="U159" s="803"/>
      <c r="V159" s="803"/>
      <c r="W159" s="803"/>
      <c r="X159" s="803"/>
      <c r="Y159" s="803"/>
      <c r="Z159" s="803"/>
    </row>
    <row r="160" ht="19.5" customHeight="1">
      <c r="A160" s="803"/>
      <c r="B160" s="803"/>
      <c r="C160" s="803"/>
      <c r="D160" s="803"/>
      <c r="E160" s="803"/>
      <c r="F160" s="803"/>
      <c r="G160" s="803"/>
      <c r="H160" s="803"/>
      <c r="I160" s="803"/>
      <c r="J160" s="803"/>
      <c r="K160" s="803"/>
      <c r="L160" s="803"/>
      <c r="M160" s="803"/>
      <c r="N160" s="803"/>
      <c r="O160" s="803"/>
      <c r="P160" s="803"/>
      <c r="Q160" s="803"/>
      <c r="R160" s="803"/>
      <c r="S160" s="803"/>
      <c r="T160" s="803"/>
      <c r="U160" s="803"/>
      <c r="V160" s="803"/>
      <c r="W160" s="803"/>
      <c r="X160" s="803"/>
      <c r="Y160" s="803"/>
      <c r="Z160" s="803"/>
    </row>
    <row r="161" ht="19.5" customHeight="1">
      <c r="A161" s="803"/>
      <c r="B161" s="803"/>
      <c r="C161" s="803"/>
      <c r="D161" s="803"/>
      <c r="E161" s="803"/>
      <c r="F161" s="803"/>
      <c r="G161" s="803"/>
      <c r="H161" s="803"/>
      <c r="I161" s="803"/>
      <c r="J161" s="803"/>
      <c r="K161" s="803"/>
      <c r="L161" s="803"/>
      <c r="M161" s="803"/>
      <c r="N161" s="803"/>
      <c r="O161" s="803"/>
      <c r="P161" s="803"/>
      <c r="Q161" s="803"/>
      <c r="R161" s="803"/>
      <c r="S161" s="803"/>
      <c r="T161" s="803"/>
      <c r="U161" s="803"/>
      <c r="V161" s="803"/>
      <c r="W161" s="803"/>
      <c r="X161" s="803"/>
      <c r="Y161" s="803"/>
      <c r="Z161" s="803"/>
    </row>
    <row r="162" ht="19.5" customHeight="1">
      <c r="A162" s="803"/>
      <c r="B162" s="803"/>
      <c r="C162" s="803"/>
      <c r="D162" s="803"/>
      <c r="E162" s="803"/>
      <c r="F162" s="803"/>
      <c r="G162" s="803"/>
      <c r="H162" s="803"/>
      <c r="I162" s="803"/>
      <c r="J162" s="803"/>
      <c r="K162" s="803"/>
      <c r="L162" s="803"/>
      <c r="M162" s="803"/>
      <c r="N162" s="803"/>
      <c r="O162" s="803"/>
      <c r="P162" s="803"/>
      <c r="Q162" s="803"/>
      <c r="R162" s="803"/>
      <c r="S162" s="803"/>
      <c r="T162" s="803"/>
      <c r="U162" s="803"/>
      <c r="V162" s="803"/>
      <c r="W162" s="803"/>
      <c r="X162" s="803"/>
      <c r="Y162" s="803"/>
      <c r="Z162" s="803"/>
    </row>
    <row r="163" ht="19.5" customHeight="1">
      <c r="A163" s="803"/>
      <c r="B163" s="803"/>
      <c r="C163" s="803"/>
      <c r="D163" s="803"/>
      <c r="E163" s="803"/>
      <c r="F163" s="803"/>
      <c r="G163" s="803"/>
      <c r="H163" s="803"/>
      <c r="I163" s="803"/>
      <c r="J163" s="803"/>
      <c r="K163" s="803"/>
      <c r="L163" s="803"/>
      <c r="M163" s="803"/>
      <c r="N163" s="803"/>
      <c r="O163" s="803"/>
      <c r="P163" s="803"/>
      <c r="Q163" s="803"/>
      <c r="R163" s="803"/>
      <c r="S163" s="803"/>
      <c r="T163" s="803"/>
      <c r="U163" s="803"/>
      <c r="V163" s="803"/>
      <c r="W163" s="803"/>
      <c r="X163" s="803"/>
      <c r="Y163" s="803"/>
      <c r="Z163" s="803"/>
    </row>
    <row r="164" ht="19.5" customHeight="1">
      <c r="A164" s="803"/>
      <c r="B164" s="803"/>
      <c r="C164" s="803"/>
      <c r="D164" s="803"/>
      <c r="E164" s="803"/>
      <c r="F164" s="803"/>
      <c r="G164" s="803"/>
      <c r="H164" s="803"/>
      <c r="I164" s="803"/>
      <c r="J164" s="803"/>
      <c r="K164" s="803"/>
      <c r="L164" s="803"/>
      <c r="M164" s="803"/>
      <c r="N164" s="803"/>
      <c r="O164" s="803"/>
      <c r="P164" s="803"/>
      <c r="Q164" s="803"/>
      <c r="R164" s="803"/>
      <c r="S164" s="803"/>
      <c r="T164" s="803"/>
      <c r="U164" s="803"/>
      <c r="V164" s="803"/>
      <c r="W164" s="803"/>
      <c r="X164" s="803"/>
      <c r="Y164" s="803"/>
      <c r="Z164" s="803"/>
    </row>
    <row r="165" ht="19.5" customHeight="1">
      <c r="A165" s="803"/>
      <c r="B165" s="803"/>
      <c r="C165" s="803"/>
      <c r="D165" s="803"/>
      <c r="E165" s="803"/>
      <c r="F165" s="803"/>
      <c r="G165" s="803"/>
      <c r="H165" s="803"/>
      <c r="I165" s="803"/>
      <c r="J165" s="803"/>
      <c r="K165" s="803"/>
      <c r="L165" s="803"/>
      <c r="M165" s="803"/>
      <c r="N165" s="803"/>
      <c r="O165" s="803"/>
      <c r="P165" s="803"/>
      <c r="Q165" s="803"/>
      <c r="R165" s="803"/>
      <c r="S165" s="803"/>
      <c r="T165" s="803"/>
      <c r="U165" s="803"/>
      <c r="V165" s="803"/>
      <c r="W165" s="803"/>
      <c r="X165" s="803"/>
      <c r="Y165" s="803"/>
      <c r="Z165" s="803"/>
    </row>
    <row r="166" ht="19.5" customHeight="1">
      <c r="A166" s="803"/>
      <c r="B166" s="803"/>
      <c r="C166" s="803"/>
      <c r="D166" s="803"/>
      <c r="E166" s="803"/>
      <c r="F166" s="803"/>
      <c r="G166" s="803"/>
      <c r="H166" s="803"/>
      <c r="I166" s="803"/>
      <c r="J166" s="803"/>
      <c r="K166" s="803"/>
      <c r="L166" s="803"/>
      <c r="M166" s="803"/>
      <c r="N166" s="803"/>
      <c r="O166" s="803"/>
      <c r="P166" s="803"/>
      <c r="Q166" s="803"/>
      <c r="R166" s="803"/>
      <c r="S166" s="803"/>
      <c r="T166" s="803"/>
      <c r="U166" s="803"/>
      <c r="V166" s="803"/>
      <c r="W166" s="803"/>
      <c r="X166" s="803"/>
      <c r="Y166" s="803"/>
      <c r="Z166" s="803"/>
    </row>
    <row r="167" ht="19.5" customHeight="1">
      <c r="A167" s="803"/>
      <c r="B167" s="803"/>
      <c r="C167" s="803"/>
      <c r="D167" s="803"/>
      <c r="E167" s="803"/>
      <c r="F167" s="803"/>
      <c r="G167" s="803"/>
      <c r="H167" s="803"/>
      <c r="I167" s="803"/>
      <c r="J167" s="803"/>
      <c r="K167" s="803"/>
      <c r="L167" s="803"/>
      <c r="M167" s="803"/>
      <c r="N167" s="803"/>
      <c r="O167" s="803"/>
      <c r="P167" s="803"/>
      <c r="Q167" s="803"/>
      <c r="R167" s="803"/>
      <c r="S167" s="803"/>
      <c r="T167" s="803"/>
      <c r="U167" s="803"/>
      <c r="V167" s="803"/>
      <c r="W167" s="803"/>
      <c r="X167" s="803"/>
      <c r="Y167" s="803"/>
      <c r="Z167" s="803"/>
    </row>
    <row r="168" ht="19.5" customHeight="1">
      <c r="A168" s="803"/>
      <c r="B168" s="803"/>
      <c r="C168" s="803"/>
      <c r="D168" s="803"/>
      <c r="E168" s="803"/>
      <c r="F168" s="803"/>
      <c r="G168" s="803"/>
      <c r="H168" s="803"/>
      <c r="I168" s="803"/>
      <c r="J168" s="803"/>
      <c r="K168" s="803"/>
      <c r="L168" s="803"/>
      <c r="M168" s="803"/>
      <c r="N168" s="803"/>
      <c r="O168" s="803"/>
      <c r="P168" s="803"/>
      <c r="Q168" s="803"/>
      <c r="R168" s="803"/>
      <c r="S168" s="803"/>
      <c r="T168" s="803"/>
      <c r="U168" s="803"/>
      <c r="V168" s="803"/>
      <c r="W168" s="803"/>
      <c r="X168" s="803"/>
      <c r="Y168" s="803"/>
      <c r="Z168" s="803"/>
    </row>
    <row r="169" ht="19.5" customHeight="1">
      <c r="A169" s="803"/>
      <c r="B169" s="803"/>
      <c r="C169" s="803"/>
      <c r="D169" s="803"/>
      <c r="E169" s="803"/>
      <c r="F169" s="803"/>
      <c r="G169" s="803"/>
      <c r="H169" s="803"/>
      <c r="I169" s="803"/>
      <c r="J169" s="803"/>
      <c r="K169" s="803"/>
      <c r="L169" s="803"/>
      <c r="M169" s="803"/>
      <c r="N169" s="803"/>
      <c r="O169" s="803"/>
      <c r="P169" s="803"/>
      <c r="Q169" s="803"/>
      <c r="R169" s="803"/>
      <c r="S169" s="803"/>
      <c r="T169" s="803"/>
      <c r="U169" s="803"/>
      <c r="V169" s="803"/>
      <c r="W169" s="803"/>
      <c r="X169" s="803"/>
      <c r="Y169" s="803"/>
      <c r="Z169" s="803"/>
    </row>
    <row r="170" ht="19.5" customHeight="1">
      <c r="A170" s="803"/>
      <c r="B170" s="803"/>
      <c r="C170" s="803"/>
      <c r="D170" s="803"/>
      <c r="E170" s="803"/>
      <c r="F170" s="803"/>
      <c r="G170" s="803"/>
      <c r="H170" s="803"/>
      <c r="I170" s="803"/>
      <c r="J170" s="803"/>
      <c r="K170" s="803"/>
      <c r="L170" s="803"/>
      <c r="M170" s="803"/>
      <c r="N170" s="803"/>
      <c r="O170" s="803"/>
      <c r="P170" s="803"/>
      <c r="Q170" s="803"/>
      <c r="R170" s="803"/>
      <c r="S170" s="803"/>
      <c r="T170" s="803"/>
      <c r="U170" s="803"/>
      <c r="V170" s="803"/>
      <c r="W170" s="803"/>
      <c r="X170" s="803"/>
      <c r="Y170" s="803"/>
      <c r="Z170" s="803"/>
    </row>
    <row r="171" ht="19.5" customHeight="1">
      <c r="A171" s="803"/>
      <c r="B171" s="803"/>
      <c r="C171" s="803"/>
      <c r="D171" s="803"/>
      <c r="E171" s="803"/>
      <c r="F171" s="803"/>
      <c r="G171" s="803"/>
      <c r="H171" s="803"/>
      <c r="I171" s="803"/>
      <c r="J171" s="803"/>
      <c r="K171" s="803"/>
      <c r="L171" s="803"/>
      <c r="M171" s="803"/>
      <c r="N171" s="803"/>
      <c r="O171" s="803"/>
      <c r="P171" s="803"/>
      <c r="Q171" s="803"/>
      <c r="R171" s="803"/>
      <c r="S171" s="803"/>
      <c r="T171" s="803"/>
      <c r="U171" s="803"/>
      <c r="V171" s="803"/>
      <c r="W171" s="803"/>
      <c r="X171" s="803"/>
      <c r="Y171" s="803"/>
      <c r="Z171" s="803"/>
    </row>
    <row r="172" ht="19.5" customHeight="1">
      <c r="A172" s="803"/>
      <c r="B172" s="803"/>
      <c r="C172" s="803"/>
      <c r="D172" s="803"/>
      <c r="E172" s="803"/>
      <c r="F172" s="803"/>
      <c r="G172" s="803"/>
      <c r="H172" s="803"/>
      <c r="I172" s="803"/>
      <c r="J172" s="803"/>
      <c r="K172" s="803"/>
      <c r="L172" s="803"/>
      <c r="M172" s="803"/>
      <c r="N172" s="803"/>
      <c r="O172" s="803"/>
      <c r="P172" s="803"/>
      <c r="Q172" s="803"/>
      <c r="R172" s="803"/>
      <c r="S172" s="803"/>
      <c r="T172" s="803"/>
      <c r="U172" s="803"/>
      <c r="V172" s="803"/>
      <c r="W172" s="803"/>
      <c r="X172" s="803"/>
      <c r="Y172" s="803"/>
      <c r="Z172" s="803"/>
    </row>
    <row r="173" ht="19.5" customHeight="1">
      <c r="A173" s="803"/>
      <c r="B173" s="803"/>
      <c r="C173" s="803"/>
      <c r="D173" s="803"/>
      <c r="E173" s="803"/>
      <c r="F173" s="803"/>
      <c r="G173" s="803"/>
      <c r="H173" s="803"/>
      <c r="I173" s="803"/>
      <c r="J173" s="803"/>
      <c r="K173" s="803"/>
      <c r="L173" s="803"/>
      <c r="M173" s="803"/>
      <c r="N173" s="803"/>
      <c r="O173" s="803"/>
      <c r="P173" s="803"/>
      <c r="Q173" s="803"/>
      <c r="R173" s="803"/>
      <c r="S173" s="803"/>
      <c r="T173" s="803"/>
      <c r="U173" s="803"/>
      <c r="V173" s="803"/>
      <c r="W173" s="803"/>
      <c r="X173" s="803"/>
      <c r="Y173" s="803"/>
      <c r="Z173" s="803"/>
    </row>
    <row r="174" ht="19.5" customHeight="1">
      <c r="A174" s="803"/>
      <c r="B174" s="803"/>
      <c r="C174" s="803"/>
      <c r="D174" s="803"/>
      <c r="E174" s="803"/>
      <c r="F174" s="803"/>
      <c r="G174" s="803"/>
      <c r="H174" s="803"/>
      <c r="I174" s="803"/>
      <c r="J174" s="803"/>
      <c r="K174" s="803"/>
      <c r="L174" s="803"/>
      <c r="M174" s="803"/>
      <c r="N174" s="803"/>
      <c r="O174" s="803"/>
      <c r="P174" s="803"/>
      <c r="Q174" s="803"/>
      <c r="R174" s="803"/>
      <c r="S174" s="803"/>
      <c r="T174" s="803"/>
      <c r="U174" s="803"/>
      <c r="V174" s="803"/>
      <c r="W174" s="803"/>
      <c r="X174" s="803"/>
      <c r="Y174" s="803"/>
      <c r="Z174" s="803"/>
    </row>
    <row r="175" ht="19.5" customHeight="1">
      <c r="A175" s="803"/>
      <c r="B175" s="803"/>
      <c r="C175" s="803"/>
      <c r="D175" s="803"/>
      <c r="E175" s="803"/>
      <c r="F175" s="803"/>
      <c r="G175" s="803"/>
      <c r="H175" s="803"/>
      <c r="I175" s="803"/>
      <c r="J175" s="803"/>
      <c r="K175" s="803"/>
      <c r="L175" s="803"/>
      <c r="M175" s="803"/>
      <c r="N175" s="803"/>
      <c r="O175" s="803"/>
      <c r="P175" s="803"/>
      <c r="Q175" s="803"/>
      <c r="R175" s="803"/>
      <c r="S175" s="803"/>
      <c r="T175" s="803"/>
      <c r="U175" s="803"/>
      <c r="V175" s="803"/>
      <c r="W175" s="803"/>
      <c r="X175" s="803"/>
      <c r="Y175" s="803"/>
      <c r="Z175" s="803"/>
    </row>
    <row r="176" ht="19.5" customHeight="1">
      <c r="A176" s="803"/>
      <c r="B176" s="803"/>
      <c r="C176" s="803"/>
      <c r="D176" s="803"/>
      <c r="E176" s="803"/>
      <c r="F176" s="803"/>
      <c r="G176" s="803"/>
      <c r="H176" s="803"/>
      <c r="I176" s="803"/>
      <c r="J176" s="803"/>
      <c r="K176" s="803"/>
      <c r="L176" s="803"/>
      <c r="M176" s="803"/>
      <c r="N176" s="803"/>
      <c r="O176" s="803"/>
      <c r="P176" s="803"/>
      <c r="Q176" s="803"/>
      <c r="R176" s="803"/>
      <c r="S176" s="803"/>
      <c r="T176" s="803"/>
      <c r="U176" s="803"/>
      <c r="V176" s="803"/>
      <c r="W176" s="803"/>
      <c r="X176" s="803"/>
      <c r="Y176" s="803"/>
      <c r="Z176" s="803"/>
    </row>
    <row r="177" ht="19.5" customHeight="1">
      <c r="A177" s="803"/>
      <c r="B177" s="803"/>
      <c r="C177" s="803"/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803"/>
      <c r="V177" s="803"/>
      <c r="W177" s="803"/>
      <c r="X177" s="803"/>
      <c r="Y177" s="803"/>
      <c r="Z177" s="803"/>
    </row>
    <row r="178" ht="19.5" customHeight="1">
      <c r="A178" s="803"/>
      <c r="B178" s="803"/>
      <c r="C178" s="803"/>
      <c r="D178" s="803"/>
      <c r="E178" s="803"/>
      <c r="F178" s="803"/>
      <c r="G178" s="803"/>
      <c r="H178" s="803"/>
      <c r="I178" s="803"/>
      <c r="J178" s="803"/>
      <c r="K178" s="803"/>
      <c r="L178" s="803"/>
      <c r="M178" s="803"/>
      <c r="N178" s="803"/>
      <c r="O178" s="803"/>
      <c r="P178" s="803"/>
      <c r="Q178" s="803"/>
      <c r="R178" s="803"/>
      <c r="S178" s="803"/>
      <c r="T178" s="803"/>
      <c r="U178" s="803"/>
      <c r="V178" s="803"/>
      <c r="W178" s="803"/>
      <c r="X178" s="803"/>
      <c r="Y178" s="803"/>
      <c r="Z178" s="803"/>
    </row>
    <row r="179" ht="19.5" customHeight="1">
      <c r="A179" s="803"/>
      <c r="B179" s="803"/>
      <c r="C179" s="803"/>
      <c r="D179" s="803"/>
      <c r="E179" s="803"/>
      <c r="F179" s="803"/>
      <c r="G179" s="803"/>
      <c r="H179" s="803"/>
      <c r="I179" s="803"/>
      <c r="J179" s="803"/>
      <c r="K179" s="803"/>
      <c r="L179" s="803"/>
      <c r="M179" s="803"/>
      <c r="N179" s="803"/>
      <c r="O179" s="803"/>
      <c r="P179" s="803"/>
      <c r="Q179" s="803"/>
      <c r="R179" s="803"/>
      <c r="S179" s="803"/>
      <c r="T179" s="803"/>
      <c r="U179" s="803"/>
      <c r="V179" s="803"/>
      <c r="W179" s="803"/>
      <c r="X179" s="803"/>
      <c r="Y179" s="803"/>
      <c r="Z179" s="803"/>
    </row>
    <row r="180" ht="19.5" customHeight="1">
      <c r="A180" s="803"/>
      <c r="B180" s="803"/>
      <c r="C180" s="803"/>
      <c r="D180" s="803"/>
      <c r="E180" s="803"/>
      <c r="F180" s="803"/>
      <c r="G180" s="803"/>
      <c r="H180" s="803"/>
      <c r="I180" s="803"/>
      <c r="J180" s="803"/>
      <c r="K180" s="803"/>
      <c r="L180" s="803"/>
      <c r="M180" s="803"/>
      <c r="N180" s="803"/>
      <c r="O180" s="803"/>
      <c r="P180" s="803"/>
      <c r="Q180" s="803"/>
      <c r="R180" s="803"/>
      <c r="S180" s="803"/>
      <c r="T180" s="803"/>
      <c r="U180" s="803"/>
      <c r="V180" s="803"/>
      <c r="W180" s="803"/>
      <c r="X180" s="803"/>
      <c r="Y180" s="803"/>
      <c r="Z180" s="803"/>
    </row>
    <row r="181" ht="19.5" customHeight="1">
      <c r="A181" s="803"/>
      <c r="B181" s="803"/>
      <c r="C181" s="803"/>
      <c r="D181" s="803"/>
      <c r="E181" s="803"/>
      <c r="F181" s="803"/>
      <c r="G181" s="803"/>
      <c r="H181" s="803"/>
      <c r="I181" s="803"/>
      <c r="J181" s="803"/>
      <c r="K181" s="803"/>
      <c r="L181" s="803"/>
      <c r="M181" s="803"/>
      <c r="N181" s="803"/>
      <c r="O181" s="803"/>
      <c r="P181" s="803"/>
      <c r="Q181" s="803"/>
      <c r="R181" s="803"/>
      <c r="S181" s="803"/>
      <c r="T181" s="803"/>
      <c r="U181" s="803"/>
      <c r="V181" s="803"/>
      <c r="W181" s="803"/>
      <c r="X181" s="803"/>
      <c r="Y181" s="803"/>
      <c r="Z181" s="803"/>
    </row>
    <row r="182" ht="19.5" customHeight="1">
      <c r="A182" s="803"/>
      <c r="B182" s="803"/>
      <c r="C182" s="803"/>
      <c r="D182" s="803"/>
      <c r="E182" s="803"/>
      <c r="F182" s="803"/>
      <c r="G182" s="803"/>
      <c r="H182" s="803"/>
      <c r="I182" s="803"/>
      <c r="J182" s="803"/>
      <c r="K182" s="803"/>
      <c r="L182" s="803"/>
      <c r="M182" s="803"/>
      <c r="N182" s="803"/>
      <c r="O182" s="803"/>
      <c r="P182" s="803"/>
      <c r="Q182" s="803"/>
      <c r="R182" s="803"/>
      <c r="S182" s="803"/>
      <c r="T182" s="803"/>
      <c r="U182" s="803"/>
      <c r="V182" s="803"/>
      <c r="W182" s="803"/>
      <c r="X182" s="803"/>
      <c r="Y182" s="803"/>
      <c r="Z182" s="803"/>
    </row>
    <row r="183" ht="19.5" customHeight="1">
      <c r="A183" s="803"/>
      <c r="B183" s="803"/>
      <c r="C183" s="803"/>
      <c r="D183" s="803"/>
      <c r="E183" s="803"/>
      <c r="F183" s="803"/>
      <c r="G183" s="803"/>
      <c r="H183" s="803"/>
      <c r="I183" s="803"/>
      <c r="J183" s="803"/>
      <c r="K183" s="803"/>
      <c r="L183" s="803"/>
      <c r="M183" s="803"/>
      <c r="N183" s="803"/>
      <c r="O183" s="803"/>
      <c r="P183" s="803"/>
      <c r="Q183" s="803"/>
      <c r="R183" s="803"/>
      <c r="S183" s="803"/>
      <c r="T183" s="803"/>
      <c r="U183" s="803"/>
      <c r="V183" s="803"/>
      <c r="W183" s="803"/>
      <c r="X183" s="803"/>
      <c r="Y183" s="803"/>
      <c r="Z183" s="803"/>
    </row>
    <row r="184" ht="19.5" customHeight="1">
      <c r="A184" s="803"/>
      <c r="B184" s="803"/>
      <c r="C184" s="803"/>
      <c r="D184" s="803"/>
      <c r="E184" s="803"/>
      <c r="F184" s="803"/>
      <c r="G184" s="803"/>
      <c r="H184" s="803"/>
      <c r="I184" s="803"/>
      <c r="J184" s="803"/>
      <c r="K184" s="803"/>
      <c r="L184" s="803"/>
      <c r="M184" s="803"/>
      <c r="N184" s="803"/>
      <c r="O184" s="803"/>
      <c r="P184" s="803"/>
      <c r="Q184" s="803"/>
      <c r="R184" s="803"/>
      <c r="S184" s="803"/>
      <c r="T184" s="803"/>
      <c r="U184" s="803"/>
      <c r="V184" s="803"/>
      <c r="W184" s="803"/>
      <c r="X184" s="803"/>
      <c r="Y184" s="803"/>
      <c r="Z184" s="803"/>
    </row>
    <row r="185" ht="19.5" customHeight="1">
      <c r="A185" s="803"/>
      <c r="B185" s="803"/>
      <c r="C185" s="803"/>
      <c r="D185" s="803"/>
      <c r="E185" s="803"/>
      <c r="F185" s="803"/>
      <c r="G185" s="803"/>
      <c r="H185" s="803"/>
      <c r="I185" s="803"/>
      <c r="J185" s="803"/>
      <c r="K185" s="803"/>
      <c r="L185" s="803"/>
      <c r="M185" s="803"/>
      <c r="N185" s="803"/>
      <c r="O185" s="803"/>
      <c r="P185" s="803"/>
      <c r="Q185" s="803"/>
      <c r="R185" s="803"/>
      <c r="S185" s="803"/>
      <c r="T185" s="803"/>
      <c r="U185" s="803"/>
      <c r="V185" s="803"/>
      <c r="W185" s="803"/>
      <c r="X185" s="803"/>
      <c r="Y185" s="803"/>
      <c r="Z185" s="803"/>
    </row>
    <row r="186" ht="19.5" customHeight="1">
      <c r="A186" s="803"/>
      <c r="B186" s="803"/>
      <c r="C186" s="803"/>
      <c r="D186" s="803"/>
      <c r="E186" s="803"/>
      <c r="F186" s="803"/>
      <c r="G186" s="803"/>
      <c r="H186" s="803"/>
      <c r="I186" s="803"/>
      <c r="J186" s="803"/>
      <c r="K186" s="803"/>
      <c r="L186" s="803"/>
      <c r="M186" s="803"/>
      <c r="N186" s="803"/>
      <c r="O186" s="803"/>
      <c r="P186" s="803"/>
      <c r="Q186" s="803"/>
      <c r="R186" s="803"/>
      <c r="S186" s="803"/>
      <c r="T186" s="803"/>
      <c r="U186" s="803"/>
      <c r="V186" s="803"/>
      <c r="W186" s="803"/>
      <c r="X186" s="803"/>
      <c r="Y186" s="803"/>
      <c r="Z186" s="803"/>
    </row>
    <row r="187" ht="19.5" customHeight="1">
      <c r="A187" s="803"/>
      <c r="B187" s="803"/>
      <c r="C187" s="803"/>
      <c r="D187" s="803"/>
      <c r="E187" s="803"/>
      <c r="F187" s="803"/>
      <c r="G187" s="803"/>
      <c r="H187" s="803"/>
      <c r="I187" s="803"/>
      <c r="J187" s="803"/>
      <c r="K187" s="803"/>
      <c r="L187" s="803"/>
      <c r="M187" s="803"/>
      <c r="N187" s="803"/>
      <c r="O187" s="803"/>
      <c r="P187" s="803"/>
      <c r="Q187" s="803"/>
      <c r="R187" s="803"/>
      <c r="S187" s="803"/>
      <c r="T187" s="803"/>
      <c r="U187" s="803"/>
      <c r="V187" s="803"/>
      <c r="W187" s="803"/>
      <c r="X187" s="803"/>
      <c r="Y187" s="803"/>
      <c r="Z187" s="803"/>
    </row>
    <row r="188" ht="19.5" customHeight="1">
      <c r="A188" s="803"/>
      <c r="B188" s="803"/>
      <c r="C188" s="803"/>
      <c r="D188" s="803"/>
      <c r="E188" s="803"/>
      <c r="F188" s="803"/>
      <c r="G188" s="803"/>
      <c r="H188" s="803"/>
      <c r="I188" s="803"/>
      <c r="J188" s="803"/>
      <c r="K188" s="803"/>
      <c r="L188" s="803"/>
      <c r="M188" s="803"/>
      <c r="N188" s="803"/>
      <c r="O188" s="803"/>
      <c r="P188" s="803"/>
      <c r="Q188" s="803"/>
      <c r="R188" s="803"/>
      <c r="S188" s="803"/>
      <c r="T188" s="803"/>
      <c r="U188" s="803"/>
      <c r="V188" s="803"/>
      <c r="W188" s="803"/>
      <c r="X188" s="803"/>
      <c r="Y188" s="803"/>
      <c r="Z188" s="803"/>
    </row>
    <row r="189" ht="19.5" customHeight="1">
      <c r="A189" s="803"/>
      <c r="B189" s="803"/>
      <c r="C189" s="803"/>
      <c r="D189" s="803"/>
      <c r="E189" s="803"/>
      <c r="F189" s="803"/>
      <c r="G189" s="803"/>
      <c r="H189" s="803"/>
      <c r="I189" s="803"/>
      <c r="J189" s="803"/>
      <c r="K189" s="803"/>
      <c r="L189" s="803"/>
      <c r="M189" s="803"/>
      <c r="N189" s="803"/>
      <c r="O189" s="803"/>
      <c r="P189" s="803"/>
      <c r="Q189" s="803"/>
      <c r="R189" s="803"/>
      <c r="S189" s="803"/>
      <c r="T189" s="803"/>
      <c r="U189" s="803"/>
      <c r="V189" s="803"/>
      <c r="W189" s="803"/>
      <c r="X189" s="803"/>
      <c r="Y189" s="803"/>
      <c r="Z189" s="803"/>
    </row>
    <row r="190" ht="19.5" customHeight="1">
      <c r="A190" s="803"/>
      <c r="B190" s="803"/>
      <c r="C190" s="803"/>
      <c r="D190" s="803"/>
      <c r="E190" s="803"/>
      <c r="F190" s="803"/>
      <c r="G190" s="803"/>
      <c r="H190" s="803"/>
      <c r="I190" s="803"/>
      <c r="J190" s="803"/>
      <c r="K190" s="803"/>
      <c r="L190" s="803"/>
      <c r="M190" s="803"/>
      <c r="N190" s="803"/>
      <c r="O190" s="803"/>
      <c r="P190" s="803"/>
      <c r="Q190" s="803"/>
      <c r="R190" s="803"/>
      <c r="S190" s="803"/>
      <c r="T190" s="803"/>
      <c r="U190" s="803"/>
      <c r="V190" s="803"/>
      <c r="W190" s="803"/>
      <c r="X190" s="803"/>
      <c r="Y190" s="803"/>
      <c r="Z190" s="803"/>
    </row>
    <row r="191" ht="19.5" customHeight="1">
      <c r="A191" s="803"/>
      <c r="B191" s="803"/>
      <c r="C191" s="803"/>
      <c r="D191" s="803"/>
      <c r="E191" s="803"/>
      <c r="F191" s="803"/>
      <c r="G191" s="803"/>
      <c r="H191" s="803"/>
      <c r="I191" s="803"/>
      <c r="J191" s="803"/>
      <c r="K191" s="803"/>
      <c r="L191" s="803"/>
      <c r="M191" s="803"/>
      <c r="N191" s="803"/>
      <c r="O191" s="803"/>
      <c r="P191" s="803"/>
      <c r="Q191" s="803"/>
      <c r="R191" s="803"/>
      <c r="S191" s="803"/>
      <c r="T191" s="803"/>
      <c r="U191" s="803"/>
      <c r="V191" s="803"/>
      <c r="W191" s="803"/>
      <c r="X191" s="803"/>
      <c r="Y191" s="803"/>
      <c r="Z191" s="803"/>
    </row>
    <row r="192" ht="19.5" customHeight="1">
      <c r="A192" s="803"/>
      <c r="B192" s="803"/>
      <c r="C192" s="803"/>
      <c r="D192" s="803"/>
      <c r="E192" s="803"/>
      <c r="F192" s="803"/>
      <c r="G192" s="803"/>
      <c r="H192" s="803"/>
      <c r="I192" s="803"/>
      <c r="J192" s="803"/>
      <c r="K192" s="803"/>
      <c r="L192" s="803"/>
      <c r="M192" s="803"/>
      <c r="N192" s="803"/>
      <c r="O192" s="803"/>
      <c r="P192" s="803"/>
      <c r="Q192" s="803"/>
      <c r="R192" s="803"/>
      <c r="S192" s="803"/>
      <c r="T192" s="803"/>
      <c r="U192" s="803"/>
      <c r="V192" s="803"/>
      <c r="W192" s="803"/>
      <c r="X192" s="803"/>
      <c r="Y192" s="803"/>
      <c r="Z192" s="803"/>
    </row>
    <row r="193" ht="19.5" customHeight="1">
      <c r="A193" s="803"/>
      <c r="B193" s="803"/>
      <c r="C193" s="803"/>
      <c r="D193" s="803"/>
      <c r="E193" s="803"/>
      <c r="F193" s="803"/>
      <c r="G193" s="803"/>
      <c r="H193" s="803"/>
      <c r="I193" s="803"/>
      <c r="J193" s="803"/>
      <c r="K193" s="803"/>
      <c r="L193" s="803"/>
      <c r="M193" s="803"/>
      <c r="N193" s="803"/>
      <c r="O193" s="803"/>
      <c r="P193" s="803"/>
      <c r="Q193" s="803"/>
      <c r="R193" s="803"/>
      <c r="S193" s="803"/>
      <c r="T193" s="803"/>
      <c r="U193" s="803"/>
      <c r="V193" s="803"/>
      <c r="W193" s="803"/>
      <c r="X193" s="803"/>
      <c r="Y193" s="803"/>
      <c r="Z193" s="803"/>
    </row>
    <row r="194" ht="19.5" customHeight="1">
      <c r="A194" s="803"/>
      <c r="B194" s="803"/>
      <c r="C194" s="803"/>
      <c r="D194" s="803"/>
      <c r="E194" s="803"/>
      <c r="F194" s="803"/>
      <c r="G194" s="803"/>
      <c r="H194" s="803"/>
      <c r="I194" s="803"/>
      <c r="J194" s="803"/>
      <c r="K194" s="803"/>
      <c r="L194" s="803"/>
      <c r="M194" s="803"/>
      <c r="N194" s="803"/>
      <c r="O194" s="803"/>
      <c r="P194" s="803"/>
      <c r="Q194" s="803"/>
      <c r="R194" s="803"/>
      <c r="S194" s="803"/>
      <c r="T194" s="803"/>
      <c r="U194" s="803"/>
      <c r="V194" s="803"/>
      <c r="W194" s="803"/>
      <c r="X194" s="803"/>
      <c r="Y194" s="803"/>
      <c r="Z194" s="803"/>
    </row>
    <row r="195" ht="19.5" customHeight="1">
      <c r="A195" s="803"/>
      <c r="B195" s="803"/>
      <c r="C195" s="803"/>
      <c r="D195" s="803"/>
      <c r="E195" s="803"/>
      <c r="F195" s="803"/>
      <c r="G195" s="803"/>
      <c r="H195" s="803"/>
      <c r="I195" s="803"/>
      <c r="J195" s="803"/>
      <c r="K195" s="803"/>
      <c r="L195" s="803"/>
      <c r="M195" s="803"/>
      <c r="N195" s="803"/>
      <c r="O195" s="803"/>
      <c r="P195" s="803"/>
      <c r="Q195" s="803"/>
      <c r="R195" s="803"/>
      <c r="S195" s="803"/>
      <c r="T195" s="803"/>
      <c r="U195" s="803"/>
      <c r="V195" s="803"/>
      <c r="W195" s="803"/>
      <c r="X195" s="803"/>
      <c r="Y195" s="803"/>
      <c r="Z195" s="803"/>
    </row>
    <row r="196" ht="19.5" customHeight="1">
      <c r="A196" s="803"/>
      <c r="B196" s="803"/>
      <c r="C196" s="803"/>
      <c r="D196" s="803"/>
      <c r="E196" s="803"/>
      <c r="F196" s="803"/>
      <c r="G196" s="803"/>
      <c r="H196" s="803"/>
      <c r="I196" s="803"/>
      <c r="J196" s="803"/>
      <c r="K196" s="803"/>
      <c r="L196" s="803"/>
      <c r="M196" s="803"/>
      <c r="N196" s="803"/>
      <c r="O196" s="803"/>
      <c r="P196" s="803"/>
      <c r="Q196" s="803"/>
      <c r="R196" s="803"/>
      <c r="S196" s="803"/>
      <c r="T196" s="803"/>
      <c r="U196" s="803"/>
      <c r="V196" s="803"/>
      <c r="W196" s="803"/>
      <c r="X196" s="803"/>
      <c r="Y196" s="803"/>
      <c r="Z196" s="803"/>
    </row>
    <row r="197" ht="19.5" customHeight="1">
      <c r="A197" s="803"/>
      <c r="B197" s="803"/>
      <c r="C197" s="803"/>
      <c r="D197" s="803"/>
      <c r="E197" s="803"/>
      <c r="F197" s="803"/>
      <c r="G197" s="803"/>
      <c r="H197" s="803"/>
      <c r="I197" s="803"/>
      <c r="J197" s="803"/>
      <c r="K197" s="803"/>
      <c r="L197" s="803"/>
      <c r="M197" s="803"/>
      <c r="N197" s="803"/>
      <c r="O197" s="803"/>
      <c r="P197" s="803"/>
      <c r="Q197" s="803"/>
      <c r="R197" s="803"/>
      <c r="S197" s="803"/>
      <c r="T197" s="803"/>
      <c r="U197" s="803"/>
      <c r="V197" s="803"/>
      <c r="W197" s="803"/>
      <c r="X197" s="803"/>
      <c r="Y197" s="803"/>
      <c r="Z197" s="803"/>
    </row>
    <row r="198" ht="19.5" customHeight="1">
      <c r="A198" s="803"/>
      <c r="B198" s="803"/>
      <c r="C198" s="803"/>
      <c r="D198" s="803"/>
      <c r="E198" s="803"/>
      <c r="F198" s="803"/>
      <c r="G198" s="803"/>
      <c r="H198" s="803"/>
      <c r="I198" s="803"/>
      <c r="J198" s="803"/>
      <c r="K198" s="803"/>
      <c r="L198" s="803"/>
      <c r="M198" s="803"/>
      <c r="N198" s="803"/>
      <c r="O198" s="803"/>
      <c r="P198" s="803"/>
      <c r="Q198" s="803"/>
      <c r="R198" s="803"/>
      <c r="S198" s="803"/>
      <c r="T198" s="803"/>
      <c r="U198" s="803"/>
      <c r="V198" s="803"/>
      <c r="W198" s="803"/>
      <c r="X198" s="803"/>
      <c r="Y198" s="803"/>
      <c r="Z198" s="803"/>
    </row>
    <row r="199" ht="19.5" customHeight="1">
      <c r="A199" s="803"/>
      <c r="B199" s="803"/>
      <c r="C199" s="803"/>
      <c r="D199" s="803"/>
      <c r="E199" s="803"/>
      <c r="F199" s="803"/>
      <c r="G199" s="803"/>
      <c r="H199" s="803"/>
      <c r="I199" s="803"/>
      <c r="J199" s="803"/>
      <c r="K199" s="803"/>
      <c r="L199" s="803"/>
      <c r="M199" s="803"/>
      <c r="N199" s="803"/>
      <c r="O199" s="803"/>
      <c r="P199" s="803"/>
      <c r="Q199" s="803"/>
      <c r="R199" s="803"/>
      <c r="S199" s="803"/>
      <c r="T199" s="803"/>
      <c r="U199" s="803"/>
      <c r="V199" s="803"/>
      <c r="W199" s="803"/>
      <c r="X199" s="803"/>
      <c r="Y199" s="803"/>
      <c r="Z199" s="803"/>
    </row>
    <row r="200" ht="19.5" customHeight="1">
      <c r="A200" s="803"/>
      <c r="B200" s="803"/>
      <c r="C200" s="803"/>
      <c r="D200" s="803"/>
      <c r="E200" s="803"/>
      <c r="F200" s="803"/>
      <c r="G200" s="803"/>
      <c r="H200" s="803"/>
      <c r="I200" s="803"/>
      <c r="J200" s="803"/>
      <c r="K200" s="803"/>
      <c r="L200" s="803"/>
      <c r="M200" s="803"/>
      <c r="N200" s="803"/>
      <c r="O200" s="803"/>
      <c r="P200" s="803"/>
      <c r="Q200" s="803"/>
      <c r="R200" s="803"/>
      <c r="S200" s="803"/>
      <c r="T200" s="803"/>
      <c r="U200" s="803"/>
      <c r="V200" s="803"/>
      <c r="W200" s="803"/>
      <c r="X200" s="803"/>
      <c r="Y200" s="803"/>
      <c r="Z200" s="803"/>
    </row>
    <row r="201" ht="19.5" customHeight="1">
      <c r="A201" s="803"/>
      <c r="B201" s="803"/>
      <c r="C201" s="803"/>
      <c r="D201" s="803"/>
      <c r="E201" s="803"/>
      <c r="F201" s="803"/>
      <c r="G201" s="803"/>
      <c r="H201" s="803"/>
      <c r="I201" s="803"/>
      <c r="J201" s="803"/>
      <c r="K201" s="803"/>
      <c r="L201" s="803"/>
      <c r="M201" s="803"/>
      <c r="N201" s="803"/>
      <c r="O201" s="803"/>
      <c r="P201" s="803"/>
      <c r="Q201" s="803"/>
      <c r="R201" s="803"/>
      <c r="S201" s="803"/>
      <c r="T201" s="803"/>
      <c r="U201" s="803"/>
      <c r="V201" s="803"/>
      <c r="W201" s="803"/>
      <c r="X201" s="803"/>
      <c r="Y201" s="803"/>
      <c r="Z201" s="803"/>
    </row>
    <row r="202" ht="19.5" customHeight="1">
      <c r="A202" s="803"/>
      <c r="B202" s="803"/>
      <c r="C202" s="803"/>
      <c r="D202" s="803"/>
      <c r="E202" s="803"/>
      <c r="F202" s="803"/>
      <c r="G202" s="803"/>
      <c r="H202" s="803"/>
      <c r="I202" s="803"/>
      <c r="J202" s="803"/>
      <c r="K202" s="803"/>
      <c r="L202" s="803"/>
      <c r="M202" s="803"/>
      <c r="N202" s="803"/>
      <c r="O202" s="803"/>
      <c r="P202" s="803"/>
      <c r="Q202" s="803"/>
      <c r="R202" s="803"/>
      <c r="S202" s="803"/>
      <c r="T202" s="803"/>
      <c r="U202" s="803"/>
      <c r="V202" s="803"/>
      <c r="W202" s="803"/>
      <c r="X202" s="803"/>
      <c r="Y202" s="803"/>
      <c r="Z202" s="803"/>
    </row>
    <row r="203" ht="19.5" customHeight="1">
      <c r="A203" s="803"/>
      <c r="B203" s="803"/>
      <c r="C203" s="803"/>
      <c r="D203" s="803"/>
      <c r="E203" s="803"/>
      <c r="F203" s="803"/>
      <c r="G203" s="803"/>
      <c r="H203" s="803"/>
      <c r="I203" s="803"/>
      <c r="J203" s="803"/>
      <c r="K203" s="803"/>
      <c r="L203" s="803"/>
      <c r="M203" s="803"/>
      <c r="N203" s="803"/>
      <c r="O203" s="803"/>
      <c r="P203" s="803"/>
      <c r="Q203" s="803"/>
      <c r="R203" s="803"/>
      <c r="S203" s="803"/>
      <c r="T203" s="803"/>
      <c r="U203" s="803"/>
      <c r="V203" s="803"/>
      <c r="W203" s="803"/>
      <c r="X203" s="803"/>
      <c r="Y203" s="803"/>
      <c r="Z203" s="803"/>
    </row>
    <row r="204" ht="19.5" customHeight="1">
      <c r="A204" s="803"/>
      <c r="B204" s="803"/>
      <c r="C204" s="803"/>
      <c r="D204" s="803"/>
      <c r="E204" s="803"/>
      <c r="F204" s="803"/>
      <c r="G204" s="803"/>
      <c r="H204" s="803"/>
      <c r="I204" s="803"/>
      <c r="J204" s="803"/>
      <c r="K204" s="803"/>
      <c r="L204" s="803"/>
      <c r="M204" s="803"/>
      <c r="N204" s="803"/>
      <c r="O204" s="803"/>
      <c r="P204" s="803"/>
      <c r="Q204" s="803"/>
      <c r="R204" s="803"/>
      <c r="S204" s="803"/>
      <c r="T204" s="803"/>
      <c r="U204" s="803"/>
      <c r="V204" s="803"/>
      <c r="W204" s="803"/>
      <c r="X204" s="803"/>
      <c r="Y204" s="803"/>
      <c r="Z204" s="803"/>
    </row>
    <row r="205" ht="19.5" customHeight="1">
      <c r="A205" s="803"/>
      <c r="B205" s="803"/>
      <c r="C205" s="803"/>
      <c r="D205" s="803"/>
      <c r="E205" s="803"/>
      <c r="F205" s="803"/>
      <c r="G205" s="803"/>
      <c r="H205" s="803"/>
      <c r="I205" s="803"/>
      <c r="J205" s="803"/>
      <c r="K205" s="803"/>
      <c r="L205" s="803"/>
      <c r="M205" s="803"/>
      <c r="N205" s="803"/>
      <c r="O205" s="803"/>
      <c r="P205" s="803"/>
      <c r="Q205" s="803"/>
      <c r="R205" s="803"/>
      <c r="S205" s="803"/>
      <c r="T205" s="803"/>
      <c r="U205" s="803"/>
      <c r="V205" s="803"/>
      <c r="W205" s="803"/>
      <c r="X205" s="803"/>
      <c r="Y205" s="803"/>
      <c r="Z205" s="803"/>
    </row>
    <row r="206" ht="19.5" customHeight="1">
      <c r="A206" s="803"/>
      <c r="B206" s="803"/>
      <c r="C206" s="803"/>
      <c r="D206" s="803"/>
      <c r="E206" s="803"/>
      <c r="F206" s="803"/>
      <c r="G206" s="803"/>
      <c r="H206" s="803"/>
      <c r="I206" s="803"/>
      <c r="J206" s="803"/>
      <c r="K206" s="803"/>
      <c r="L206" s="803"/>
      <c r="M206" s="803"/>
      <c r="N206" s="803"/>
      <c r="O206" s="803"/>
      <c r="P206" s="803"/>
      <c r="Q206" s="803"/>
      <c r="R206" s="803"/>
      <c r="S206" s="803"/>
      <c r="T206" s="803"/>
      <c r="U206" s="803"/>
      <c r="V206" s="803"/>
      <c r="W206" s="803"/>
      <c r="X206" s="803"/>
      <c r="Y206" s="803"/>
      <c r="Z206" s="803"/>
    </row>
    <row r="207" ht="19.5" customHeight="1">
      <c r="A207" s="803"/>
      <c r="B207" s="803"/>
      <c r="C207" s="803"/>
      <c r="D207" s="803"/>
      <c r="E207" s="803"/>
      <c r="F207" s="803"/>
      <c r="G207" s="803"/>
      <c r="H207" s="803"/>
      <c r="I207" s="803"/>
      <c r="J207" s="803"/>
      <c r="K207" s="803"/>
      <c r="L207" s="803"/>
      <c r="M207" s="803"/>
      <c r="N207" s="803"/>
      <c r="O207" s="803"/>
      <c r="P207" s="803"/>
      <c r="Q207" s="803"/>
      <c r="R207" s="803"/>
      <c r="S207" s="803"/>
      <c r="T207" s="803"/>
      <c r="U207" s="803"/>
      <c r="V207" s="803"/>
      <c r="W207" s="803"/>
      <c r="X207" s="803"/>
      <c r="Y207" s="803"/>
      <c r="Z207" s="803"/>
    </row>
    <row r="208" ht="19.5" customHeight="1">
      <c r="A208" s="803"/>
      <c r="B208" s="803"/>
      <c r="C208" s="803"/>
      <c r="D208" s="803"/>
      <c r="E208" s="803"/>
      <c r="F208" s="803"/>
      <c r="G208" s="803"/>
      <c r="H208" s="803"/>
      <c r="I208" s="803"/>
      <c r="J208" s="803"/>
      <c r="K208" s="803"/>
      <c r="L208" s="803"/>
      <c r="M208" s="803"/>
      <c r="N208" s="803"/>
      <c r="O208" s="803"/>
      <c r="P208" s="803"/>
      <c r="Q208" s="803"/>
      <c r="R208" s="803"/>
      <c r="S208" s="803"/>
      <c r="T208" s="803"/>
      <c r="U208" s="803"/>
      <c r="V208" s="803"/>
      <c r="W208" s="803"/>
      <c r="X208" s="803"/>
      <c r="Y208" s="803"/>
      <c r="Z208" s="803"/>
    </row>
    <row r="209" ht="19.5" customHeight="1">
      <c r="A209" s="803"/>
      <c r="B209" s="803"/>
      <c r="C209" s="803"/>
      <c r="D209" s="803"/>
      <c r="E209" s="803"/>
      <c r="F209" s="803"/>
      <c r="G209" s="803"/>
      <c r="H209" s="803"/>
      <c r="I209" s="803"/>
      <c r="J209" s="803"/>
      <c r="K209" s="803"/>
      <c r="L209" s="803"/>
      <c r="M209" s="803"/>
      <c r="N209" s="803"/>
      <c r="O209" s="803"/>
      <c r="P209" s="803"/>
      <c r="Q209" s="803"/>
      <c r="R209" s="803"/>
      <c r="S209" s="803"/>
      <c r="T209" s="803"/>
      <c r="U209" s="803"/>
      <c r="V209" s="803"/>
      <c r="W209" s="803"/>
      <c r="X209" s="803"/>
      <c r="Y209" s="803"/>
      <c r="Z209" s="803"/>
    </row>
    <row r="210" ht="19.5" customHeight="1">
      <c r="A210" s="803"/>
      <c r="B210" s="803"/>
      <c r="C210" s="803"/>
      <c r="D210" s="803"/>
      <c r="E210" s="803"/>
      <c r="F210" s="803"/>
      <c r="G210" s="803"/>
      <c r="H210" s="803"/>
      <c r="I210" s="803"/>
      <c r="J210" s="803"/>
      <c r="K210" s="803"/>
      <c r="L210" s="803"/>
      <c r="M210" s="803"/>
      <c r="N210" s="803"/>
      <c r="O210" s="803"/>
      <c r="P210" s="803"/>
      <c r="Q210" s="803"/>
      <c r="R210" s="803"/>
      <c r="S210" s="803"/>
      <c r="T210" s="803"/>
      <c r="U210" s="803"/>
      <c r="V210" s="803"/>
      <c r="W210" s="803"/>
      <c r="X210" s="803"/>
      <c r="Y210" s="803"/>
      <c r="Z210" s="803"/>
    </row>
    <row r="211" ht="19.5" customHeight="1">
      <c r="A211" s="803"/>
      <c r="B211" s="803"/>
      <c r="C211" s="803"/>
      <c r="D211" s="803"/>
      <c r="E211" s="803"/>
      <c r="F211" s="803"/>
      <c r="G211" s="803"/>
      <c r="H211" s="803"/>
      <c r="I211" s="803"/>
      <c r="J211" s="803"/>
      <c r="K211" s="803"/>
      <c r="L211" s="803"/>
      <c r="M211" s="803"/>
      <c r="N211" s="803"/>
      <c r="O211" s="803"/>
      <c r="P211" s="803"/>
      <c r="Q211" s="803"/>
      <c r="R211" s="803"/>
      <c r="S211" s="803"/>
      <c r="T211" s="803"/>
      <c r="U211" s="803"/>
      <c r="V211" s="803"/>
      <c r="W211" s="803"/>
      <c r="X211" s="803"/>
      <c r="Y211" s="803"/>
      <c r="Z211" s="803"/>
    </row>
    <row r="212" ht="19.5" customHeight="1">
      <c r="A212" s="803"/>
      <c r="B212" s="803"/>
      <c r="C212" s="803"/>
      <c r="D212" s="803"/>
      <c r="E212" s="803"/>
      <c r="F212" s="803"/>
      <c r="G212" s="803"/>
      <c r="H212" s="803"/>
      <c r="I212" s="803"/>
      <c r="J212" s="803"/>
      <c r="K212" s="803"/>
      <c r="L212" s="803"/>
      <c r="M212" s="803"/>
      <c r="N212" s="803"/>
      <c r="O212" s="803"/>
      <c r="P212" s="803"/>
      <c r="Q212" s="803"/>
      <c r="R212" s="803"/>
      <c r="S212" s="803"/>
      <c r="T212" s="803"/>
      <c r="U212" s="803"/>
      <c r="V212" s="803"/>
      <c r="W212" s="803"/>
      <c r="X212" s="803"/>
      <c r="Y212" s="803"/>
      <c r="Z212" s="803"/>
    </row>
    <row r="213" ht="19.5" customHeight="1">
      <c r="A213" s="803"/>
      <c r="B213" s="803"/>
      <c r="C213" s="803"/>
      <c r="D213" s="803"/>
      <c r="E213" s="803"/>
      <c r="F213" s="803"/>
      <c r="G213" s="803"/>
      <c r="H213" s="803"/>
      <c r="I213" s="803"/>
      <c r="J213" s="803"/>
      <c r="K213" s="803"/>
      <c r="L213" s="803"/>
      <c r="M213" s="803"/>
      <c r="N213" s="803"/>
      <c r="O213" s="803"/>
      <c r="P213" s="803"/>
      <c r="Q213" s="803"/>
      <c r="R213" s="803"/>
      <c r="S213" s="803"/>
      <c r="T213" s="803"/>
      <c r="U213" s="803"/>
      <c r="V213" s="803"/>
      <c r="W213" s="803"/>
      <c r="X213" s="803"/>
      <c r="Y213" s="803"/>
      <c r="Z213" s="803"/>
    </row>
    <row r="214" ht="19.5" customHeight="1">
      <c r="A214" s="803"/>
      <c r="B214" s="803"/>
      <c r="C214" s="803"/>
      <c r="D214" s="803"/>
      <c r="E214" s="803"/>
      <c r="F214" s="803"/>
      <c r="G214" s="803"/>
      <c r="H214" s="803"/>
      <c r="I214" s="803"/>
      <c r="J214" s="803"/>
      <c r="K214" s="803"/>
      <c r="L214" s="803"/>
      <c r="M214" s="803"/>
      <c r="N214" s="803"/>
      <c r="O214" s="803"/>
      <c r="P214" s="803"/>
      <c r="Q214" s="803"/>
      <c r="R214" s="803"/>
      <c r="S214" s="803"/>
      <c r="T214" s="803"/>
      <c r="U214" s="803"/>
      <c r="V214" s="803"/>
      <c r="W214" s="803"/>
      <c r="X214" s="803"/>
      <c r="Y214" s="803"/>
      <c r="Z214" s="803"/>
    </row>
    <row r="215" ht="19.5" customHeight="1">
      <c r="A215" s="803"/>
      <c r="B215" s="803"/>
      <c r="C215" s="803"/>
      <c r="D215" s="803"/>
      <c r="E215" s="803"/>
      <c r="F215" s="803"/>
      <c r="G215" s="803"/>
      <c r="H215" s="803"/>
      <c r="I215" s="803"/>
      <c r="J215" s="803"/>
      <c r="K215" s="803"/>
      <c r="L215" s="803"/>
      <c r="M215" s="803"/>
      <c r="N215" s="803"/>
      <c r="O215" s="803"/>
      <c r="P215" s="803"/>
      <c r="Q215" s="803"/>
      <c r="R215" s="803"/>
      <c r="S215" s="803"/>
      <c r="T215" s="803"/>
      <c r="U215" s="803"/>
      <c r="V215" s="803"/>
      <c r="W215" s="803"/>
      <c r="X215" s="803"/>
      <c r="Y215" s="803"/>
      <c r="Z215" s="803"/>
    </row>
    <row r="216" ht="19.5" customHeight="1">
      <c r="A216" s="803"/>
      <c r="B216" s="803"/>
      <c r="C216" s="803"/>
      <c r="D216" s="803"/>
      <c r="E216" s="803"/>
      <c r="F216" s="803"/>
      <c r="G216" s="803"/>
      <c r="H216" s="803"/>
      <c r="I216" s="803"/>
      <c r="J216" s="803"/>
      <c r="K216" s="803"/>
      <c r="L216" s="803"/>
      <c r="M216" s="803"/>
      <c r="N216" s="803"/>
      <c r="O216" s="803"/>
      <c r="P216" s="803"/>
      <c r="Q216" s="803"/>
      <c r="R216" s="803"/>
      <c r="S216" s="803"/>
      <c r="T216" s="803"/>
      <c r="U216" s="803"/>
      <c r="V216" s="803"/>
      <c r="W216" s="803"/>
      <c r="X216" s="803"/>
      <c r="Y216" s="803"/>
      <c r="Z216" s="803"/>
    </row>
    <row r="217" ht="19.5" customHeight="1">
      <c r="A217" s="803"/>
      <c r="B217" s="803"/>
      <c r="C217" s="803"/>
      <c r="D217" s="803"/>
      <c r="E217" s="803"/>
      <c r="F217" s="803"/>
      <c r="G217" s="803"/>
      <c r="H217" s="803"/>
      <c r="I217" s="803"/>
      <c r="J217" s="803"/>
      <c r="K217" s="803"/>
      <c r="L217" s="803"/>
      <c r="M217" s="803"/>
      <c r="N217" s="803"/>
      <c r="O217" s="803"/>
      <c r="P217" s="803"/>
      <c r="Q217" s="803"/>
      <c r="R217" s="803"/>
      <c r="S217" s="803"/>
      <c r="T217" s="803"/>
      <c r="U217" s="803"/>
      <c r="V217" s="803"/>
      <c r="W217" s="803"/>
      <c r="X217" s="803"/>
      <c r="Y217" s="803"/>
      <c r="Z217" s="803"/>
    </row>
    <row r="218" ht="19.5" customHeight="1">
      <c r="A218" s="803"/>
      <c r="B218" s="803"/>
      <c r="C218" s="803"/>
      <c r="D218" s="803"/>
      <c r="E218" s="803"/>
      <c r="F218" s="803"/>
      <c r="G218" s="803"/>
      <c r="H218" s="803"/>
      <c r="I218" s="803"/>
      <c r="J218" s="803"/>
      <c r="K218" s="803"/>
      <c r="L218" s="803"/>
      <c r="M218" s="803"/>
      <c r="N218" s="803"/>
      <c r="O218" s="803"/>
      <c r="P218" s="803"/>
      <c r="Q218" s="803"/>
      <c r="R218" s="803"/>
      <c r="S218" s="803"/>
      <c r="T218" s="803"/>
      <c r="U218" s="803"/>
      <c r="V218" s="803"/>
      <c r="W218" s="803"/>
      <c r="X218" s="803"/>
      <c r="Y218" s="803"/>
      <c r="Z218" s="803"/>
    </row>
    <row r="219" ht="19.5" customHeight="1">
      <c r="A219" s="803"/>
      <c r="B219" s="803"/>
      <c r="C219" s="803"/>
      <c r="D219" s="803"/>
      <c r="E219" s="803"/>
      <c r="F219" s="803"/>
      <c r="G219" s="803"/>
      <c r="H219" s="803"/>
      <c r="I219" s="803"/>
      <c r="J219" s="803"/>
      <c r="K219" s="803"/>
      <c r="L219" s="803"/>
      <c r="M219" s="803"/>
      <c r="N219" s="803"/>
      <c r="O219" s="803"/>
      <c r="P219" s="803"/>
      <c r="Q219" s="803"/>
      <c r="R219" s="803"/>
      <c r="S219" s="803"/>
      <c r="T219" s="803"/>
      <c r="U219" s="803"/>
      <c r="V219" s="803"/>
      <c r="W219" s="803"/>
      <c r="X219" s="803"/>
      <c r="Y219" s="803"/>
      <c r="Z219" s="803"/>
    </row>
    <row r="220" ht="19.5" customHeight="1">
      <c r="A220" s="803"/>
      <c r="B220" s="803"/>
      <c r="C220" s="803"/>
      <c r="D220" s="803"/>
      <c r="E220" s="803"/>
      <c r="F220" s="803"/>
      <c r="G220" s="803"/>
      <c r="H220" s="803"/>
      <c r="I220" s="803"/>
      <c r="J220" s="803"/>
      <c r="K220" s="803"/>
      <c r="L220" s="803"/>
      <c r="M220" s="803"/>
      <c r="N220" s="803"/>
      <c r="O220" s="803"/>
      <c r="P220" s="803"/>
      <c r="Q220" s="803"/>
      <c r="R220" s="803"/>
      <c r="S220" s="803"/>
      <c r="T220" s="803"/>
      <c r="U220" s="803"/>
      <c r="V220" s="803"/>
      <c r="W220" s="803"/>
      <c r="X220" s="803"/>
      <c r="Y220" s="803"/>
      <c r="Z220" s="803"/>
    </row>
    <row r="221" ht="19.5" customHeight="1">
      <c r="A221" s="803"/>
      <c r="B221" s="803"/>
      <c r="C221" s="803"/>
      <c r="D221" s="803"/>
      <c r="E221" s="803"/>
      <c r="F221" s="803"/>
      <c r="G221" s="803"/>
      <c r="H221" s="803"/>
      <c r="I221" s="803"/>
      <c r="J221" s="803"/>
      <c r="K221" s="803"/>
      <c r="L221" s="803"/>
      <c r="M221" s="803"/>
      <c r="N221" s="803"/>
      <c r="O221" s="803"/>
      <c r="P221" s="803"/>
      <c r="Q221" s="803"/>
      <c r="R221" s="803"/>
      <c r="S221" s="803"/>
      <c r="T221" s="803"/>
      <c r="U221" s="803"/>
      <c r="V221" s="803"/>
      <c r="W221" s="803"/>
      <c r="X221" s="803"/>
      <c r="Y221" s="803"/>
      <c r="Z221" s="803"/>
    </row>
    <row r="222" ht="19.5" customHeight="1">
      <c r="A222" s="803"/>
      <c r="B222" s="803"/>
      <c r="C222" s="803"/>
      <c r="D222" s="803"/>
      <c r="E222" s="803"/>
      <c r="F222" s="803"/>
      <c r="G222" s="803"/>
      <c r="H222" s="803"/>
      <c r="I222" s="803"/>
      <c r="J222" s="803"/>
      <c r="K222" s="803"/>
      <c r="L222" s="803"/>
      <c r="M222" s="803"/>
      <c r="N222" s="803"/>
      <c r="O222" s="803"/>
      <c r="P222" s="803"/>
      <c r="Q222" s="803"/>
      <c r="R222" s="803"/>
      <c r="S222" s="803"/>
      <c r="T222" s="803"/>
      <c r="U222" s="803"/>
      <c r="V222" s="803"/>
      <c r="W222" s="803"/>
      <c r="X222" s="803"/>
      <c r="Y222" s="803"/>
      <c r="Z222" s="803"/>
    </row>
    <row r="223" ht="19.5" customHeight="1">
      <c r="A223" s="803"/>
      <c r="B223" s="803"/>
      <c r="C223" s="803"/>
      <c r="D223" s="803"/>
      <c r="E223" s="803"/>
      <c r="F223" s="803"/>
      <c r="G223" s="803"/>
      <c r="H223" s="803"/>
      <c r="I223" s="803"/>
      <c r="J223" s="803"/>
      <c r="K223" s="803"/>
      <c r="L223" s="803"/>
      <c r="M223" s="803"/>
      <c r="N223" s="803"/>
      <c r="O223" s="803"/>
      <c r="P223" s="803"/>
      <c r="Q223" s="803"/>
      <c r="R223" s="803"/>
      <c r="S223" s="803"/>
      <c r="T223" s="803"/>
      <c r="U223" s="803"/>
      <c r="V223" s="803"/>
      <c r="W223" s="803"/>
      <c r="X223" s="803"/>
      <c r="Y223" s="803"/>
      <c r="Z223" s="803"/>
    </row>
    <row r="224" ht="19.5" customHeight="1">
      <c r="A224" s="803"/>
      <c r="B224" s="803"/>
      <c r="C224" s="803"/>
      <c r="D224" s="803"/>
      <c r="E224" s="803"/>
      <c r="F224" s="803"/>
      <c r="G224" s="803"/>
      <c r="H224" s="803"/>
      <c r="I224" s="803"/>
      <c r="J224" s="803"/>
      <c r="K224" s="803"/>
      <c r="L224" s="803"/>
      <c r="M224" s="803"/>
      <c r="N224" s="803"/>
      <c r="O224" s="803"/>
      <c r="P224" s="803"/>
      <c r="Q224" s="803"/>
      <c r="R224" s="803"/>
      <c r="S224" s="803"/>
      <c r="T224" s="803"/>
      <c r="U224" s="803"/>
      <c r="V224" s="803"/>
      <c r="W224" s="803"/>
      <c r="X224" s="803"/>
      <c r="Y224" s="803"/>
      <c r="Z224" s="803"/>
    </row>
    <row r="225" ht="19.5" customHeight="1">
      <c r="A225" s="803"/>
      <c r="B225" s="803"/>
      <c r="C225" s="803"/>
      <c r="D225" s="803"/>
      <c r="E225" s="803"/>
      <c r="F225" s="803"/>
      <c r="G225" s="803"/>
      <c r="H225" s="803"/>
      <c r="I225" s="803"/>
      <c r="J225" s="803"/>
      <c r="K225" s="803"/>
      <c r="L225" s="803"/>
      <c r="M225" s="803"/>
      <c r="N225" s="803"/>
      <c r="O225" s="803"/>
      <c r="P225" s="803"/>
      <c r="Q225" s="803"/>
      <c r="R225" s="803"/>
      <c r="S225" s="803"/>
      <c r="T225" s="803"/>
      <c r="U225" s="803"/>
      <c r="V225" s="803"/>
      <c r="W225" s="803"/>
      <c r="X225" s="803"/>
      <c r="Y225" s="803"/>
      <c r="Z225" s="803"/>
    </row>
    <row r="226" ht="19.5" customHeight="1">
      <c r="A226" s="803"/>
      <c r="B226" s="803"/>
      <c r="C226" s="803"/>
      <c r="D226" s="803"/>
      <c r="E226" s="803"/>
      <c r="F226" s="803"/>
      <c r="G226" s="803"/>
      <c r="H226" s="803"/>
      <c r="I226" s="803"/>
      <c r="J226" s="803"/>
      <c r="K226" s="803"/>
      <c r="L226" s="803"/>
      <c r="M226" s="803"/>
      <c r="N226" s="803"/>
      <c r="O226" s="803"/>
      <c r="P226" s="803"/>
      <c r="Q226" s="803"/>
      <c r="R226" s="803"/>
      <c r="S226" s="803"/>
      <c r="T226" s="803"/>
      <c r="U226" s="803"/>
      <c r="V226" s="803"/>
      <c r="W226" s="803"/>
      <c r="X226" s="803"/>
      <c r="Y226" s="803"/>
      <c r="Z226" s="803"/>
    </row>
    <row r="227" ht="19.5" customHeight="1">
      <c r="A227" s="803"/>
      <c r="B227" s="803"/>
      <c r="C227" s="803"/>
      <c r="D227" s="803"/>
      <c r="E227" s="803"/>
      <c r="F227" s="803"/>
      <c r="G227" s="803"/>
      <c r="H227" s="803"/>
      <c r="I227" s="803"/>
      <c r="J227" s="803"/>
      <c r="K227" s="803"/>
      <c r="L227" s="803"/>
      <c r="M227" s="803"/>
      <c r="N227" s="803"/>
      <c r="O227" s="803"/>
      <c r="P227" s="803"/>
      <c r="Q227" s="803"/>
      <c r="R227" s="803"/>
      <c r="S227" s="803"/>
      <c r="T227" s="803"/>
      <c r="U227" s="803"/>
      <c r="V227" s="803"/>
      <c r="W227" s="803"/>
      <c r="X227" s="803"/>
      <c r="Y227" s="803"/>
      <c r="Z227" s="803"/>
    </row>
    <row r="228" ht="19.5" customHeight="1">
      <c r="A228" s="803"/>
      <c r="B228" s="803"/>
      <c r="C228" s="803"/>
      <c r="D228" s="803"/>
      <c r="E228" s="803"/>
      <c r="F228" s="803"/>
      <c r="G228" s="803"/>
      <c r="H228" s="803"/>
      <c r="I228" s="803"/>
      <c r="J228" s="803"/>
      <c r="K228" s="803"/>
      <c r="L228" s="803"/>
      <c r="M228" s="803"/>
      <c r="N228" s="803"/>
      <c r="O228" s="803"/>
      <c r="P228" s="803"/>
      <c r="Q228" s="803"/>
      <c r="R228" s="803"/>
      <c r="S228" s="803"/>
      <c r="T228" s="803"/>
      <c r="U228" s="803"/>
      <c r="V228" s="803"/>
      <c r="W228" s="803"/>
      <c r="X228" s="803"/>
      <c r="Y228" s="803"/>
      <c r="Z228" s="803"/>
    </row>
    <row r="229" ht="19.5" customHeight="1">
      <c r="A229" s="803"/>
      <c r="B229" s="803"/>
      <c r="C229" s="803"/>
      <c r="D229" s="803"/>
      <c r="E229" s="803"/>
      <c r="F229" s="803"/>
      <c r="G229" s="803"/>
      <c r="H229" s="803"/>
      <c r="I229" s="803"/>
      <c r="J229" s="803"/>
      <c r="K229" s="803"/>
      <c r="L229" s="803"/>
      <c r="M229" s="803"/>
      <c r="N229" s="803"/>
      <c r="O229" s="803"/>
      <c r="P229" s="803"/>
      <c r="Q229" s="803"/>
      <c r="R229" s="803"/>
      <c r="S229" s="803"/>
      <c r="T229" s="803"/>
      <c r="U229" s="803"/>
      <c r="V229" s="803"/>
      <c r="W229" s="803"/>
      <c r="X229" s="803"/>
      <c r="Y229" s="803"/>
      <c r="Z229" s="803"/>
    </row>
    <row r="230" ht="19.5" customHeight="1">
      <c r="A230" s="803"/>
      <c r="B230" s="803"/>
      <c r="C230" s="803"/>
      <c r="D230" s="803"/>
      <c r="E230" s="803"/>
      <c r="F230" s="803"/>
      <c r="G230" s="803"/>
      <c r="H230" s="803"/>
      <c r="I230" s="803"/>
      <c r="J230" s="803"/>
      <c r="K230" s="803"/>
      <c r="L230" s="803"/>
      <c r="M230" s="803"/>
      <c r="N230" s="803"/>
      <c r="O230" s="803"/>
      <c r="P230" s="803"/>
      <c r="Q230" s="803"/>
      <c r="R230" s="803"/>
      <c r="S230" s="803"/>
      <c r="T230" s="803"/>
      <c r="U230" s="803"/>
      <c r="V230" s="803"/>
      <c r="W230" s="803"/>
      <c r="X230" s="803"/>
      <c r="Y230" s="803"/>
      <c r="Z230" s="803"/>
    </row>
    <row r="231" ht="19.5" customHeight="1">
      <c r="A231" s="803"/>
      <c r="B231" s="803"/>
      <c r="C231" s="803"/>
      <c r="D231" s="803"/>
      <c r="E231" s="803"/>
      <c r="F231" s="803"/>
      <c r="G231" s="803"/>
      <c r="H231" s="803"/>
      <c r="I231" s="803"/>
      <c r="J231" s="803"/>
      <c r="K231" s="803"/>
      <c r="L231" s="803"/>
      <c r="M231" s="803"/>
      <c r="N231" s="803"/>
      <c r="O231" s="803"/>
      <c r="P231" s="803"/>
      <c r="Q231" s="803"/>
      <c r="R231" s="803"/>
      <c r="S231" s="803"/>
      <c r="T231" s="803"/>
      <c r="U231" s="803"/>
      <c r="V231" s="803"/>
      <c r="W231" s="803"/>
      <c r="X231" s="803"/>
      <c r="Y231" s="803"/>
      <c r="Z231" s="803"/>
    </row>
    <row r="232" ht="19.5" customHeight="1">
      <c r="A232" s="803"/>
      <c r="B232" s="803"/>
      <c r="C232" s="803"/>
      <c r="D232" s="803"/>
      <c r="E232" s="803"/>
      <c r="F232" s="803"/>
      <c r="G232" s="803"/>
      <c r="H232" s="803"/>
      <c r="I232" s="803"/>
      <c r="J232" s="803"/>
      <c r="K232" s="803"/>
      <c r="L232" s="803"/>
      <c r="M232" s="803"/>
      <c r="N232" s="803"/>
      <c r="O232" s="803"/>
      <c r="P232" s="803"/>
      <c r="Q232" s="803"/>
      <c r="R232" s="803"/>
      <c r="S232" s="803"/>
      <c r="T232" s="803"/>
      <c r="U232" s="803"/>
      <c r="V232" s="803"/>
      <c r="W232" s="803"/>
      <c r="X232" s="803"/>
      <c r="Y232" s="803"/>
      <c r="Z232" s="803"/>
    </row>
    <row r="233" ht="19.5" customHeight="1">
      <c r="A233" s="803"/>
      <c r="B233" s="803"/>
      <c r="C233" s="803"/>
      <c r="D233" s="803"/>
      <c r="E233" s="803"/>
      <c r="F233" s="803"/>
      <c r="G233" s="803"/>
      <c r="H233" s="803"/>
      <c r="I233" s="803"/>
      <c r="J233" s="803"/>
      <c r="K233" s="803"/>
      <c r="L233" s="803"/>
      <c r="M233" s="803"/>
      <c r="N233" s="803"/>
      <c r="O233" s="803"/>
      <c r="P233" s="803"/>
      <c r="Q233" s="803"/>
      <c r="R233" s="803"/>
      <c r="S233" s="803"/>
      <c r="T233" s="803"/>
      <c r="U233" s="803"/>
      <c r="V233" s="803"/>
      <c r="W233" s="803"/>
      <c r="X233" s="803"/>
      <c r="Y233" s="803"/>
      <c r="Z233" s="803"/>
    </row>
    <row r="234" ht="19.5" customHeight="1">
      <c r="A234" s="803"/>
      <c r="B234" s="803"/>
      <c r="C234" s="803"/>
      <c r="D234" s="803"/>
      <c r="E234" s="803"/>
      <c r="F234" s="803"/>
      <c r="G234" s="803"/>
      <c r="H234" s="803"/>
      <c r="I234" s="803"/>
      <c r="J234" s="803"/>
      <c r="K234" s="803"/>
      <c r="L234" s="803"/>
      <c r="M234" s="803"/>
      <c r="N234" s="803"/>
      <c r="O234" s="803"/>
      <c r="P234" s="803"/>
      <c r="Q234" s="803"/>
      <c r="R234" s="803"/>
      <c r="S234" s="803"/>
      <c r="T234" s="803"/>
      <c r="U234" s="803"/>
      <c r="V234" s="803"/>
      <c r="W234" s="803"/>
      <c r="X234" s="803"/>
      <c r="Y234" s="803"/>
      <c r="Z234" s="803"/>
    </row>
    <row r="235" ht="19.5" customHeight="1">
      <c r="A235" s="803"/>
      <c r="B235" s="803"/>
      <c r="C235" s="803"/>
      <c r="D235" s="803"/>
      <c r="E235" s="803"/>
      <c r="F235" s="803"/>
      <c r="G235" s="803"/>
      <c r="H235" s="803"/>
      <c r="I235" s="803"/>
      <c r="J235" s="803"/>
      <c r="K235" s="803"/>
      <c r="L235" s="803"/>
      <c r="M235" s="803"/>
      <c r="N235" s="803"/>
      <c r="O235" s="803"/>
      <c r="P235" s="803"/>
      <c r="Q235" s="803"/>
      <c r="R235" s="803"/>
      <c r="S235" s="803"/>
      <c r="T235" s="803"/>
      <c r="U235" s="803"/>
      <c r="V235" s="803"/>
      <c r="W235" s="803"/>
      <c r="X235" s="803"/>
      <c r="Y235" s="803"/>
      <c r="Z235" s="803"/>
    </row>
    <row r="236" ht="19.5" customHeight="1">
      <c r="A236" s="803"/>
      <c r="B236" s="803"/>
      <c r="C236" s="803"/>
      <c r="D236" s="803"/>
      <c r="E236" s="803"/>
      <c r="F236" s="803"/>
      <c r="G236" s="803"/>
      <c r="H236" s="803"/>
      <c r="I236" s="803"/>
      <c r="J236" s="803"/>
      <c r="K236" s="803"/>
      <c r="L236" s="803"/>
      <c r="M236" s="803"/>
      <c r="N236" s="803"/>
      <c r="O236" s="803"/>
      <c r="P236" s="803"/>
      <c r="Q236" s="803"/>
      <c r="R236" s="803"/>
      <c r="S236" s="803"/>
      <c r="T236" s="803"/>
      <c r="U236" s="803"/>
      <c r="V236" s="803"/>
      <c r="W236" s="803"/>
      <c r="X236" s="803"/>
      <c r="Y236" s="803"/>
      <c r="Z236" s="803"/>
    </row>
    <row r="237" ht="19.5" customHeight="1">
      <c r="A237" s="803"/>
      <c r="B237" s="803"/>
      <c r="C237" s="803"/>
      <c r="D237" s="803"/>
      <c r="E237" s="803"/>
      <c r="F237" s="803"/>
      <c r="G237" s="803"/>
      <c r="H237" s="803"/>
      <c r="I237" s="803"/>
      <c r="J237" s="803"/>
      <c r="K237" s="803"/>
      <c r="L237" s="803"/>
      <c r="M237" s="803"/>
      <c r="N237" s="803"/>
      <c r="O237" s="803"/>
      <c r="P237" s="803"/>
      <c r="Q237" s="803"/>
      <c r="R237" s="803"/>
      <c r="S237" s="803"/>
      <c r="T237" s="803"/>
      <c r="U237" s="803"/>
      <c r="V237" s="803"/>
      <c r="W237" s="803"/>
      <c r="X237" s="803"/>
      <c r="Y237" s="803"/>
      <c r="Z237" s="803"/>
    </row>
    <row r="238" ht="19.5" customHeight="1">
      <c r="A238" s="803"/>
      <c r="B238" s="803"/>
      <c r="C238" s="803"/>
      <c r="D238" s="803"/>
      <c r="E238" s="803"/>
      <c r="F238" s="803"/>
      <c r="G238" s="803"/>
      <c r="H238" s="803"/>
      <c r="I238" s="803"/>
      <c r="J238" s="803"/>
      <c r="K238" s="803"/>
      <c r="L238" s="803"/>
      <c r="M238" s="803"/>
      <c r="N238" s="803"/>
      <c r="O238" s="803"/>
      <c r="P238" s="803"/>
      <c r="Q238" s="803"/>
      <c r="R238" s="803"/>
      <c r="S238" s="803"/>
      <c r="T238" s="803"/>
      <c r="U238" s="803"/>
      <c r="V238" s="803"/>
      <c r="W238" s="803"/>
      <c r="X238" s="803"/>
      <c r="Y238" s="803"/>
      <c r="Z238" s="803"/>
    </row>
    <row r="239" ht="19.5" customHeight="1">
      <c r="A239" s="803"/>
      <c r="B239" s="803"/>
      <c r="C239" s="803"/>
      <c r="D239" s="803"/>
      <c r="E239" s="803"/>
      <c r="F239" s="803"/>
      <c r="G239" s="803"/>
      <c r="H239" s="803"/>
      <c r="I239" s="803"/>
      <c r="J239" s="803"/>
      <c r="K239" s="803"/>
      <c r="L239" s="803"/>
      <c r="M239" s="803"/>
      <c r="N239" s="803"/>
      <c r="O239" s="803"/>
      <c r="P239" s="803"/>
      <c r="Q239" s="803"/>
      <c r="R239" s="803"/>
      <c r="S239" s="803"/>
      <c r="T239" s="803"/>
      <c r="U239" s="803"/>
      <c r="V239" s="803"/>
      <c r="W239" s="803"/>
      <c r="X239" s="803"/>
      <c r="Y239" s="803"/>
      <c r="Z239" s="803"/>
    </row>
    <row r="240" ht="19.5" customHeight="1">
      <c r="A240" s="803"/>
      <c r="B240" s="803"/>
      <c r="C240" s="803"/>
      <c r="D240" s="803"/>
      <c r="E240" s="803"/>
      <c r="F240" s="803"/>
      <c r="G240" s="803"/>
      <c r="H240" s="803"/>
      <c r="I240" s="803"/>
      <c r="J240" s="803"/>
      <c r="K240" s="803"/>
      <c r="L240" s="803"/>
      <c r="M240" s="803"/>
      <c r="N240" s="803"/>
      <c r="O240" s="803"/>
      <c r="P240" s="803"/>
      <c r="Q240" s="803"/>
      <c r="R240" s="803"/>
      <c r="S240" s="803"/>
      <c r="T240" s="803"/>
      <c r="U240" s="803"/>
      <c r="V240" s="803"/>
      <c r="W240" s="803"/>
      <c r="X240" s="803"/>
      <c r="Y240" s="803"/>
      <c r="Z240" s="803"/>
    </row>
    <row r="241" ht="19.5" customHeight="1">
      <c r="A241" s="803"/>
      <c r="B241" s="803"/>
      <c r="C241" s="803"/>
      <c r="D241" s="803"/>
      <c r="E241" s="803"/>
      <c r="F241" s="803"/>
      <c r="G241" s="803"/>
      <c r="H241" s="803"/>
      <c r="I241" s="803"/>
      <c r="J241" s="803"/>
      <c r="K241" s="803"/>
      <c r="L241" s="803"/>
      <c r="M241" s="803"/>
      <c r="N241" s="803"/>
      <c r="O241" s="803"/>
      <c r="P241" s="803"/>
      <c r="Q241" s="803"/>
      <c r="R241" s="803"/>
      <c r="S241" s="803"/>
      <c r="T241" s="803"/>
      <c r="U241" s="803"/>
      <c r="V241" s="803"/>
      <c r="W241" s="803"/>
      <c r="X241" s="803"/>
      <c r="Y241" s="803"/>
      <c r="Z241" s="803"/>
    </row>
    <row r="242" ht="19.5" customHeight="1">
      <c r="A242" s="803"/>
      <c r="B242" s="803"/>
      <c r="C242" s="803"/>
      <c r="D242" s="803"/>
      <c r="E242" s="803"/>
      <c r="F242" s="803"/>
      <c r="G242" s="803"/>
      <c r="H242" s="803"/>
      <c r="I242" s="803"/>
      <c r="J242" s="803"/>
      <c r="K242" s="803"/>
      <c r="L242" s="803"/>
      <c r="M242" s="803"/>
      <c r="N242" s="803"/>
      <c r="O242" s="803"/>
      <c r="P242" s="803"/>
      <c r="Q242" s="803"/>
      <c r="R242" s="803"/>
      <c r="S242" s="803"/>
      <c r="T242" s="803"/>
      <c r="U242" s="803"/>
      <c r="V242" s="803"/>
      <c r="W242" s="803"/>
      <c r="X242" s="803"/>
      <c r="Y242" s="803"/>
      <c r="Z242" s="803"/>
    </row>
    <row r="243" ht="19.5" customHeight="1">
      <c r="A243" s="803"/>
      <c r="B243" s="803"/>
      <c r="C243" s="803"/>
      <c r="D243" s="803"/>
      <c r="E243" s="803"/>
      <c r="F243" s="803"/>
      <c r="G243" s="803"/>
      <c r="H243" s="803"/>
      <c r="I243" s="803"/>
      <c r="J243" s="803"/>
      <c r="K243" s="803"/>
      <c r="L243" s="803"/>
      <c r="M243" s="803"/>
      <c r="N243" s="803"/>
      <c r="O243" s="803"/>
      <c r="P243" s="803"/>
      <c r="Q243" s="803"/>
      <c r="R243" s="803"/>
      <c r="S243" s="803"/>
      <c r="T243" s="803"/>
      <c r="U243" s="803"/>
      <c r="V243" s="803"/>
      <c r="W243" s="803"/>
      <c r="X243" s="803"/>
      <c r="Y243" s="803"/>
      <c r="Z243" s="803"/>
    </row>
    <row r="244" ht="19.5" customHeight="1">
      <c r="A244" s="803"/>
      <c r="B244" s="803"/>
      <c r="C244" s="803"/>
      <c r="D244" s="803"/>
      <c r="E244" s="803"/>
      <c r="F244" s="803"/>
      <c r="G244" s="803"/>
      <c r="H244" s="803"/>
      <c r="I244" s="803"/>
      <c r="J244" s="803"/>
      <c r="K244" s="803"/>
      <c r="L244" s="803"/>
      <c r="M244" s="803"/>
      <c r="N244" s="803"/>
      <c r="O244" s="803"/>
      <c r="P244" s="803"/>
      <c r="Q244" s="803"/>
      <c r="R244" s="803"/>
      <c r="S244" s="803"/>
      <c r="T244" s="803"/>
      <c r="U244" s="803"/>
      <c r="V244" s="803"/>
      <c r="W244" s="803"/>
      <c r="X244" s="803"/>
      <c r="Y244" s="803"/>
      <c r="Z244" s="803"/>
    </row>
    <row r="245" ht="19.5" customHeight="1">
      <c r="A245" s="803"/>
      <c r="B245" s="803"/>
      <c r="C245" s="803"/>
      <c r="D245" s="803"/>
      <c r="E245" s="803"/>
      <c r="F245" s="803"/>
      <c r="G245" s="803"/>
      <c r="H245" s="803"/>
      <c r="I245" s="803"/>
      <c r="J245" s="803"/>
      <c r="K245" s="803"/>
      <c r="L245" s="803"/>
      <c r="M245" s="803"/>
      <c r="N245" s="803"/>
      <c r="O245" s="803"/>
      <c r="P245" s="803"/>
      <c r="Q245" s="803"/>
      <c r="R245" s="803"/>
      <c r="S245" s="803"/>
      <c r="T245" s="803"/>
      <c r="U245" s="803"/>
      <c r="V245" s="803"/>
      <c r="W245" s="803"/>
      <c r="X245" s="803"/>
      <c r="Y245" s="803"/>
      <c r="Z245" s="803"/>
    </row>
    <row r="246" ht="19.5" customHeight="1">
      <c r="A246" s="803"/>
      <c r="B246" s="803"/>
      <c r="C246" s="803"/>
      <c r="D246" s="803"/>
      <c r="E246" s="803"/>
      <c r="F246" s="803"/>
      <c r="G246" s="803"/>
      <c r="H246" s="803"/>
      <c r="I246" s="803"/>
      <c r="J246" s="803"/>
      <c r="K246" s="803"/>
      <c r="L246" s="803"/>
      <c r="M246" s="803"/>
      <c r="N246" s="803"/>
      <c r="O246" s="803"/>
      <c r="P246" s="803"/>
      <c r="Q246" s="803"/>
      <c r="R246" s="803"/>
      <c r="S246" s="803"/>
      <c r="T246" s="803"/>
      <c r="U246" s="803"/>
      <c r="V246" s="803"/>
      <c r="W246" s="803"/>
      <c r="X246" s="803"/>
      <c r="Y246" s="803"/>
      <c r="Z246" s="803"/>
    </row>
    <row r="247" ht="19.5" customHeight="1">
      <c r="A247" s="803"/>
      <c r="B247" s="803"/>
      <c r="C247" s="803"/>
      <c r="D247" s="803"/>
      <c r="E247" s="803"/>
      <c r="F247" s="803"/>
      <c r="G247" s="803"/>
      <c r="H247" s="803"/>
      <c r="I247" s="803"/>
      <c r="J247" s="803"/>
      <c r="K247" s="803"/>
      <c r="L247" s="803"/>
      <c r="M247" s="803"/>
      <c r="N247" s="803"/>
      <c r="O247" s="803"/>
      <c r="P247" s="803"/>
      <c r="Q247" s="803"/>
      <c r="R247" s="803"/>
      <c r="S247" s="803"/>
      <c r="T247" s="803"/>
      <c r="U247" s="803"/>
      <c r="V247" s="803"/>
      <c r="W247" s="803"/>
      <c r="X247" s="803"/>
      <c r="Y247" s="803"/>
      <c r="Z247" s="803"/>
    </row>
    <row r="248" ht="19.5" customHeight="1">
      <c r="A248" s="803"/>
      <c r="B248" s="803"/>
      <c r="C248" s="803"/>
      <c r="D248" s="803"/>
      <c r="E248" s="803"/>
      <c r="F248" s="803"/>
      <c r="G248" s="803"/>
      <c r="H248" s="803"/>
      <c r="I248" s="803"/>
      <c r="J248" s="803"/>
      <c r="K248" s="803"/>
      <c r="L248" s="803"/>
      <c r="M248" s="803"/>
      <c r="N248" s="803"/>
      <c r="O248" s="803"/>
      <c r="P248" s="803"/>
      <c r="Q248" s="803"/>
      <c r="R248" s="803"/>
      <c r="S248" s="803"/>
      <c r="T248" s="803"/>
      <c r="U248" s="803"/>
      <c r="V248" s="803"/>
      <c r="W248" s="803"/>
      <c r="X248" s="803"/>
      <c r="Y248" s="803"/>
      <c r="Z248" s="803"/>
    </row>
    <row r="249" ht="19.5" customHeight="1">
      <c r="A249" s="803"/>
      <c r="B249" s="803"/>
      <c r="C249" s="803"/>
      <c r="D249" s="803"/>
      <c r="E249" s="803"/>
      <c r="F249" s="803"/>
      <c r="G249" s="803"/>
      <c r="H249" s="803"/>
      <c r="I249" s="803"/>
      <c r="J249" s="803"/>
      <c r="K249" s="803"/>
      <c r="L249" s="803"/>
      <c r="M249" s="803"/>
      <c r="N249" s="803"/>
      <c r="O249" s="803"/>
      <c r="P249" s="803"/>
      <c r="Q249" s="803"/>
      <c r="R249" s="803"/>
      <c r="S249" s="803"/>
      <c r="T249" s="803"/>
      <c r="U249" s="803"/>
      <c r="V249" s="803"/>
      <c r="W249" s="803"/>
      <c r="X249" s="803"/>
      <c r="Y249" s="803"/>
      <c r="Z249" s="803"/>
    </row>
    <row r="250" ht="19.5" customHeight="1">
      <c r="A250" s="803"/>
      <c r="B250" s="803"/>
      <c r="C250" s="803"/>
      <c r="D250" s="803"/>
      <c r="E250" s="803"/>
      <c r="F250" s="803"/>
      <c r="G250" s="803"/>
      <c r="H250" s="803"/>
      <c r="I250" s="803"/>
      <c r="J250" s="803"/>
      <c r="K250" s="803"/>
      <c r="L250" s="803"/>
      <c r="M250" s="803"/>
      <c r="N250" s="803"/>
      <c r="O250" s="803"/>
      <c r="P250" s="803"/>
      <c r="Q250" s="803"/>
      <c r="R250" s="803"/>
      <c r="S250" s="803"/>
      <c r="T250" s="803"/>
      <c r="U250" s="803"/>
      <c r="V250" s="803"/>
      <c r="W250" s="803"/>
      <c r="X250" s="803"/>
      <c r="Y250" s="803"/>
      <c r="Z250" s="803"/>
    </row>
    <row r="251" ht="19.5" customHeight="1">
      <c r="A251" s="803"/>
      <c r="B251" s="803"/>
      <c r="C251" s="803"/>
      <c r="D251" s="803"/>
      <c r="E251" s="803"/>
      <c r="F251" s="803"/>
      <c r="G251" s="803"/>
      <c r="H251" s="803"/>
      <c r="I251" s="803"/>
      <c r="J251" s="803"/>
      <c r="K251" s="803"/>
      <c r="L251" s="803"/>
      <c r="M251" s="803"/>
      <c r="N251" s="803"/>
      <c r="O251" s="803"/>
      <c r="P251" s="803"/>
      <c r="Q251" s="803"/>
      <c r="R251" s="803"/>
      <c r="S251" s="803"/>
      <c r="T251" s="803"/>
      <c r="U251" s="803"/>
      <c r="V251" s="803"/>
      <c r="W251" s="803"/>
      <c r="X251" s="803"/>
      <c r="Y251" s="803"/>
      <c r="Z251" s="803"/>
    </row>
    <row r="252" ht="19.5" customHeight="1">
      <c r="A252" s="803"/>
      <c r="B252" s="803"/>
      <c r="C252" s="803"/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803"/>
      <c r="V252" s="803"/>
      <c r="W252" s="803"/>
      <c r="X252" s="803"/>
      <c r="Y252" s="803"/>
      <c r="Z252" s="803"/>
    </row>
    <row r="253" ht="19.5" customHeight="1">
      <c r="A253" s="803"/>
      <c r="B253" s="803"/>
      <c r="C253" s="803"/>
      <c r="D253" s="803"/>
      <c r="E253" s="803"/>
      <c r="F253" s="803"/>
      <c r="G253" s="803"/>
      <c r="H253" s="803"/>
      <c r="I253" s="803"/>
      <c r="J253" s="803"/>
      <c r="K253" s="803"/>
      <c r="L253" s="803"/>
      <c r="M253" s="803"/>
      <c r="N253" s="803"/>
      <c r="O253" s="803"/>
      <c r="P253" s="803"/>
      <c r="Q253" s="803"/>
      <c r="R253" s="803"/>
      <c r="S253" s="803"/>
      <c r="T253" s="803"/>
      <c r="U253" s="803"/>
      <c r="V253" s="803"/>
      <c r="W253" s="803"/>
      <c r="X253" s="803"/>
      <c r="Y253" s="803"/>
      <c r="Z253" s="803"/>
    </row>
    <row r="254" ht="19.5" customHeight="1">
      <c r="A254" s="803"/>
      <c r="B254" s="803"/>
      <c r="C254" s="803"/>
      <c r="D254" s="803"/>
      <c r="E254" s="803"/>
      <c r="F254" s="803"/>
      <c r="G254" s="803"/>
      <c r="H254" s="803"/>
      <c r="I254" s="803"/>
      <c r="J254" s="803"/>
      <c r="K254" s="803"/>
      <c r="L254" s="803"/>
      <c r="M254" s="803"/>
      <c r="N254" s="803"/>
      <c r="O254" s="803"/>
      <c r="P254" s="803"/>
      <c r="Q254" s="803"/>
      <c r="R254" s="803"/>
      <c r="S254" s="803"/>
      <c r="T254" s="803"/>
      <c r="U254" s="803"/>
      <c r="V254" s="803"/>
      <c r="W254" s="803"/>
      <c r="X254" s="803"/>
      <c r="Y254" s="803"/>
      <c r="Z254" s="803"/>
    </row>
    <row r="255" ht="19.5" customHeight="1">
      <c r="A255" s="803"/>
      <c r="B255" s="803"/>
      <c r="C255" s="803"/>
      <c r="D255" s="803"/>
      <c r="E255" s="803"/>
      <c r="F255" s="803"/>
      <c r="G255" s="803"/>
      <c r="H255" s="803"/>
      <c r="I255" s="803"/>
      <c r="J255" s="803"/>
      <c r="K255" s="803"/>
      <c r="L255" s="803"/>
      <c r="M255" s="803"/>
      <c r="N255" s="803"/>
      <c r="O255" s="803"/>
      <c r="P255" s="803"/>
      <c r="Q255" s="803"/>
      <c r="R255" s="803"/>
      <c r="S255" s="803"/>
      <c r="T255" s="803"/>
      <c r="U255" s="803"/>
      <c r="V255" s="803"/>
      <c r="W255" s="803"/>
      <c r="X255" s="803"/>
      <c r="Y255" s="803"/>
      <c r="Z255" s="803"/>
    </row>
    <row r="256" ht="19.5" customHeight="1">
      <c r="A256" s="803"/>
      <c r="B256" s="803"/>
      <c r="C256" s="803"/>
      <c r="D256" s="803"/>
      <c r="E256" s="803"/>
      <c r="F256" s="803"/>
      <c r="G256" s="803"/>
      <c r="H256" s="803"/>
      <c r="I256" s="803"/>
      <c r="J256" s="803"/>
      <c r="K256" s="803"/>
      <c r="L256" s="803"/>
      <c r="M256" s="803"/>
      <c r="N256" s="803"/>
      <c r="O256" s="803"/>
      <c r="P256" s="803"/>
      <c r="Q256" s="803"/>
      <c r="R256" s="803"/>
      <c r="S256" s="803"/>
      <c r="T256" s="803"/>
      <c r="U256" s="803"/>
      <c r="V256" s="803"/>
      <c r="W256" s="803"/>
      <c r="X256" s="803"/>
      <c r="Y256" s="803"/>
      <c r="Z256" s="803"/>
    </row>
    <row r="257" ht="19.5" customHeight="1">
      <c r="A257" s="803"/>
      <c r="B257" s="803"/>
      <c r="C257" s="803"/>
      <c r="D257" s="803"/>
      <c r="E257" s="803"/>
      <c r="F257" s="803"/>
      <c r="G257" s="803"/>
      <c r="H257" s="803"/>
      <c r="I257" s="803"/>
      <c r="J257" s="803"/>
      <c r="K257" s="803"/>
      <c r="L257" s="803"/>
      <c r="M257" s="803"/>
      <c r="N257" s="803"/>
      <c r="O257" s="803"/>
      <c r="P257" s="803"/>
      <c r="Q257" s="803"/>
      <c r="R257" s="803"/>
      <c r="S257" s="803"/>
      <c r="T257" s="803"/>
      <c r="U257" s="803"/>
      <c r="V257" s="803"/>
      <c r="W257" s="803"/>
      <c r="X257" s="803"/>
      <c r="Y257" s="803"/>
      <c r="Z257" s="803"/>
    </row>
    <row r="258" ht="19.5" customHeight="1">
      <c r="A258" s="803"/>
      <c r="B258" s="803"/>
      <c r="C258" s="803"/>
      <c r="D258" s="803"/>
      <c r="E258" s="803"/>
      <c r="F258" s="803"/>
      <c r="G258" s="803"/>
      <c r="H258" s="803"/>
      <c r="I258" s="803"/>
      <c r="J258" s="803"/>
      <c r="K258" s="803"/>
      <c r="L258" s="803"/>
      <c r="M258" s="803"/>
      <c r="N258" s="803"/>
      <c r="O258" s="803"/>
      <c r="P258" s="803"/>
      <c r="Q258" s="803"/>
      <c r="R258" s="803"/>
      <c r="S258" s="803"/>
      <c r="T258" s="803"/>
      <c r="U258" s="803"/>
      <c r="V258" s="803"/>
      <c r="W258" s="803"/>
      <c r="X258" s="803"/>
      <c r="Y258" s="803"/>
      <c r="Z258" s="803"/>
    </row>
    <row r="259" ht="19.5" customHeight="1">
      <c r="A259" s="803"/>
      <c r="B259" s="803"/>
      <c r="C259" s="803"/>
      <c r="D259" s="803"/>
      <c r="E259" s="803"/>
      <c r="F259" s="803"/>
      <c r="G259" s="803"/>
      <c r="H259" s="803"/>
      <c r="I259" s="803"/>
      <c r="J259" s="803"/>
      <c r="K259" s="803"/>
      <c r="L259" s="803"/>
      <c r="M259" s="803"/>
      <c r="N259" s="803"/>
      <c r="O259" s="803"/>
      <c r="P259" s="803"/>
      <c r="Q259" s="803"/>
      <c r="R259" s="803"/>
      <c r="S259" s="803"/>
      <c r="T259" s="803"/>
      <c r="U259" s="803"/>
      <c r="V259" s="803"/>
      <c r="W259" s="803"/>
      <c r="X259" s="803"/>
      <c r="Y259" s="803"/>
      <c r="Z259" s="803"/>
    </row>
    <row r="260" ht="19.5" customHeight="1">
      <c r="A260" s="803"/>
      <c r="B260" s="803"/>
      <c r="C260" s="803"/>
      <c r="D260" s="803"/>
      <c r="E260" s="803"/>
      <c r="F260" s="803"/>
      <c r="G260" s="803"/>
      <c r="H260" s="803"/>
      <c r="I260" s="803"/>
      <c r="J260" s="803"/>
      <c r="K260" s="803"/>
      <c r="L260" s="803"/>
      <c r="M260" s="803"/>
      <c r="N260" s="803"/>
      <c r="O260" s="803"/>
      <c r="P260" s="803"/>
      <c r="Q260" s="803"/>
      <c r="R260" s="803"/>
      <c r="S260" s="803"/>
      <c r="T260" s="803"/>
      <c r="U260" s="803"/>
      <c r="V260" s="803"/>
      <c r="W260" s="803"/>
      <c r="X260" s="803"/>
      <c r="Y260" s="803"/>
      <c r="Z260" s="803"/>
    </row>
    <row r="261" ht="19.5" customHeight="1">
      <c r="A261" s="803"/>
      <c r="B261" s="803"/>
      <c r="C261" s="803"/>
      <c r="D261" s="803"/>
      <c r="E261" s="803"/>
      <c r="F261" s="803"/>
      <c r="G261" s="803"/>
      <c r="H261" s="803"/>
      <c r="I261" s="803"/>
      <c r="J261" s="803"/>
      <c r="K261" s="803"/>
      <c r="L261" s="803"/>
      <c r="M261" s="803"/>
      <c r="N261" s="803"/>
      <c r="O261" s="803"/>
      <c r="P261" s="803"/>
      <c r="Q261" s="803"/>
      <c r="R261" s="803"/>
      <c r="S261" s="803"/>
      <c r="T261" s="803"/>
      <c r="U261" s="803"/>
      <c r="V261" s="803"/>
      <c r="W261" s="803"/>
      <c r="X261" s="803"/>
      <c r="Y261" s="803"/>
      <c r="Z261" s="803"/>
    </row>
    <row r="262" ht="19.5" customHeight="1">
      <c r="A262" s="803"/>
      <c r="B262" s="803"/>
      <c r="C262" s="803"/>
      <c r="D262" s="803"/>
      <c r="E262" s="803"/>
      <c r="F262" s="803"/>
      <c r="G262" s="803"/>
      <c r="H262" s="803"/>
      <c r="I262" s="803"/>
      <c r="J262" s="803"/>
      <c r="K262" s="803"/>
      <c r="L262" s="803"/>
      <c r="M262" s="803"/>
      <c r="N262" s="803"/>
      <c r="O262" s="803"/>
      <c r="P262" s="803"/>
      <c r="Q262" s="803"/>
      <c r="R262" s="803"/>
      <c r="S262" s="803"/>
      <c r="T262" s="803"/>
      <c r="U262" s="803"/>
      <c r="V262" s="803"/>
      <c r="W262" s="803"/>
      <c r="X262" s="803"/>
      <c r="Y262" s="803"/>
      <c r="Z262" s="803"/>
    </row>
    <row r="263" ht="19.5" customHeight="1">
      <c r="A263" s="803"/>
      <c r="B263" s="803"/>
      <c r="C263" s="803"/>
      <c r="D263" s="803"/>
      <c r="E263" s="803"/>
      <c r="F263" s="803"/>
      <c r="G263" s="803"/>
      <c r="H263" s="803"/>
      <c r="I263" s="803"/>
      <c r="J263" s="803"/>
      <c r="K263" s="803"/>
      <c r="L263" s="803"/>
      <c r="M263" s="803"/>
      <c r="N263" s="803"/>
      <c r="O263" s="803"/>
      <c r="P263" s="803"/>
      <c r="Q263" s="803"/>
      <c r="R263" s="803"/>
      <c r="S263" s="803"/>
      <c r="T263" s="803"/>
      <c r="U263" s="803"/>
      <c r="V263" s="803"/>
      <c r="W263" s="803"/>
      <c r="X263" s="803"/>
      <c r="Y263" s="803"/>
      <c r="Z263" s="803"/>
    </row>
    <row r="264" ht="19.5" customHeight="1">
      <c r="A264" s="803"/>
      <c r="B264" s="803"/>
      <c r="C264" s="803"/>
      <c r="D264" s="803"/>
      <c r="E264" s="803"/>
      <c r="F264" s="803"/>
      <c r="G264" s="803"/>
      <c r="H264" s="803"/>
      <c r="I264" s="803"/>
      <c r="J264" s="803"/>
      <c r="K264" s="803"/>
      <c r="L264" s="803"/>
      <c r="M264" s="803"/>
      <c r="N264" s="803"/>
      <c r="O264" s="803"/>
      <c r="P264" s="803"/>
      <c r="Q264" s="803"/>
      <c r="R264" s="803"/>
      <c r="S264" s="803"/>
      <c r="T264" s="803"/>
      <c r="U264" s="803"/>
      <c r="V264" s="803"/>
      <c r="W264" s="803"/>
      <c r="X264" s="803"/>
      <c r="Y264" s="803"/>
      <c r="Z264" s="803"/>
    </row>
    <row r="265" ht="19.5" customHeight="1">
      <c r="A265" s="803"/>
      <c r="B265" s="803"/>
      <c r="C265" s="803"/>
      <c r="D265" s="803"/>
      <c r="E265" s="803"/>
      <c r="F265" s="803"/>
      <c r="G265" s="803"/>
      <c r="H265" s="803"/>
      <c r="I265" s="803"/>
      <c r="J265" s="803"/>
      <c r="K265" s="803"/>
      <c r="L265" s="803"/>
      <c r="M265" s="803"/>
      <c r="N265" s="803"/>
      <c r="O265" s="803"/>
      <c r="P265" s="803"/>
      <c r="Q265" s="803"/>
      <c r="R265" s="803"/>
      <c r="S265" s="803"/>
      <c r="T265" s="803"/>
      <c r="U265" s="803"/>
      <c r="V265" s="803"/>
      <c r="W265" s="803"/>
      <c r="X265" s="803"/>
      <c r="Y265" s="803"/>
      <c r="Z265" s="803"/>
    </row>
    <row r="266" ht="19.5" customHeight="1">
      <c r="A266" s="803"/>
      <c r="B266" s="803"/>
      <c r="C266" s="803"/>
      <c r="D266" s="803"/>
      <c r="E266" s="803"/>
      <c r="F266" s="803"/>
      <c r="G266" s="803"/>
      <c r="H266" s="803"/>
      <c r="I266" s="803"/>
      <c r="J266" s="803"/>
      <c r="K266" s="803"/>
      <c r="L266" s="803"/>
      <c r="M266" s="803"/>
      <c r="N266" s="803"/>
      <c r="O266" s="803"/>
      <c r="P266" s="803"/>
      <c r="Q266" s="803"/>
      <c r="R266" s="803"/>
      <c r="S266" s="803"/>
      <c r="T266" s="803"/>
      <c r="U266" s="803"/>
      <c r="V266" s="803"/>
      <c r="W266" s="803"/>
      <c r="X266" s="803"/>
      <c r="Y266" s="803"/>
      <c r="Z266" s="803"/>
    </row>
    <row r="267" ht="19.5" customHeight="1">
      <c r="A267" s="803"/>
      <c r="B267" s="803"/>
      <c r="C267" s="803"/>
      <c r="D267" s="803"/>
      <c r="E267" s="803"/>
      <c r="F267" s="803"/>
      <c r="G267" s="803"/>
      <c r="H267" s="803"/>
      <c r="I267" s="803"/>
      <c r="J267" s="803"/>
      <c r="K267" s="803"/>
      <c r="L267" s="803"/>
      <c r="M267" s="803"/>
      <c r="N267" s="803"/>
      <c r="O267" s="803"/>
      <c r="P267" s="803"/>
      <c r="Q267" s="803"/>
      <c r="R267" s="803"/>
      <c r="S267" s="803"/>
      <c r="T267" s="803"/>
      <c r="U267" s="803"/>
      <c r="V267" s="803"/>
      <c r="W267" s="803"/>
      <c r="X267" s="803"/>
      <c r="Y267" s="803"/>
      <c r="Z267" s="803"/>
    </row>
    <row r="268" ht="19.5" customHeight="1">
      <c r="A268" s="803"/>
      <c r="B268" s="803"/>
      <c r="C268" s="803"/>
      <c r="D268" s="803"/>
      <c r="E268" s="803"/>
      <c r="F268" s="803"/>
      <c r="G268" s="803"/>
      <c r="H268" s="803"/>
      <c r="I268" s="803"/>
      <c r="J268" s="803"/>
      <c r="K268" s="803"/>
      <c r="L268" s="803"/>
      <c r="M268" s="803"/>
      <c r="N268" s="803"/>
      <c r="O268" s="803"/>
      <c r="P268" s="803"/>
      <c r="Q268" s="803"/>
      <c r="R268" s="803"/>
      <c r="S268" s="803"/>
      <c r="T268" s="803"/>
      <c r="U268" s="803"/>
      <c r="V268" s="803"/>
      <c r="W268" s="803"/>
      <c r="X268" s="803"/>
      <c r="Y268" s="803"/>
      <c r="Z268" s="803"/>
    </row>
    <row r="269" ht="19.5" customHeight="1">
      <c r="A269" s="803"/>
      <c r="B269" s="803"/>
      <c r="C269" s="803"/>
      <c r="D269" s="803"/>
      <c r="E269" s="803"/>
      <c r="F269" s="803"/>
      <c r="G269" s="803"/>
      <c r="H269" s="803"/>
      <c r="I269" s="803"/>
      <c r="J269" s="803"/>
      <c r="K269" s="803"/>
      <c r="L269" s="803"/>
      <c r="M269" s="803"/>
      <c r="N269" s="803"/>
      <c r="O269" s="803"/>
      <c r="P269" s="803"/>
      <c r="Q269" s="803"/>
      <c r="R269" s="803"/>
      <c r="S269" s="803"/>
      <c r="T269" s="803"/>
      <c r="U269" s="803"/>
      <c r="V269" s="803"/>
      <c r="W269" s="803"/>
      <c r="X269" s="803"/>
      <c r="Y269" s="803"/>
      <c r="Z269" s="803"/>
    </row>
    <row r="270" ht="19.5" customHeight="1">
      <c r="A270" s="803"/>
      <c r="B270" s="803"/>
      <c r="C270" s="803"/>
      <c r="D270" s="803"/>
      <c r="E270" s="803"/>
      <c r="F270" s="803"/>
      <c r="G270" s="803"/>
      <c r="H270" s="803"/>
      <c r="I270" s="803"/>
      <c r="J270" s="803"/>
      <c r="K270" s="803"/>
      <c r="L270" s="803"/>
      <c r="M270" s="803"/>
      <c r="N270" s="803"/>
      <c r="O270" s="803"/>
      <c r="P270" s="803"/>
      <c r="Q270" s="803"/>
      <c r="R270" s="803"/>
      <c r="S270" s="803"/>
      <c r="T270" s="803"/>
      <c r="U270" s="803"/>
      <c r="V270" s="803"/>
      <c r="W270" s="803"/>
      <c r="X270" s="803"/>
      <c r="Y270" s="803"/>
      <c r="Z270" s="803"/>
    </row>
    <row r="271" ht="19.5" customHeight="1">
      <c r="A271" s="803"/>
      <c r="B271" s="803"/>
      <c r="C271" s="803"/>
      <c r="D271" s="803"/>
      <c r="E271" s="803"/>
      <c r="F271" s="803"/>
      <c r="G271" s="803"/>
      <c r="H271" s="803"/>
      <c r="I271" s="803"/>
      <c r="J271" s="803"/>
      <c r="K271" s="803"/>
      <c r="L271" s="803"/>
      <c r="M271" s="803"/>
      <c r="N271" s="803"/>
      <c r="O271" s="803"/>
      <c r="P271" s="803"/>
      <c r="Q271" s="803"/>
      <c r="R271" s="803"/>
      <c r="S271" s="803"/>
      <c r="T271" s="803"/>
      <c r="U271" s="803"/>
      <c r="V271" s="803"/>
      <c r="W271" s="803"/>
      <c r="X271" s="803"/>
      <c r="Y271" s="803"/>
      <c r="Z271" s="803"/>
    </row>
    <row r="272" ht="19.5" customHeight="1">
      <c r="A272" s="803"/>
      <c r="B272" s="803"/>
      <c r="C272" s="803"/>
      <c r="D272" s="803"/>
      <c r="E272" s="803"/>
      <c r="F272" s="803"/>
      <c r="G272" s="803"/>
      <c r="H272" s="803"/>
      <c r="I272" s="803"/>
      <c r="J272" s="803"/>
      <c r="K272" s="803"/>
      <c r="L272" s="803"/>
      <c r="M272" s="803"/>
      <c r="N272" s="803"/>
      <c r="O272" s="803"/>
      <c r="P272" s="803"/>
      <c r="Q272" s="803"/>
      <c r="R272" s="803"/>
      <c r="S272" s="803"/>
      <c r="T272" s="803"/>
      <c r="U272" s="803"/>
      <c r="V272" s="803"/>
      <c r="W272" s="803"/>
      <c r="X272" s="803"/>
      <c r="Y272" s="803"/>
      <c r="Z272" s="803"/>
    </row>
    <row r="273" ht="19.5" customHeight="1">
      <c r="A273" s="803"/>
      <c r="B273" s="803"/>
      <c r="C273" s="803"/>
      <c r="D273" s="803"/>
      <c r="E273" s="803"/>
      <c r="F273" s="803"/>
      <c r="G273" s="803"/>
      <c r="H273" s="803"/>
      <c r="I273" s="803"/>
      <c r="J273" s="803"/>
      <c r="K273" s="803"/>
      <c r="L273" s="803"/>
      <c r="M273" s="803"/>
      <c r="N273" s="803"/>
      <c r="O273" s="803"/>
      <c r="P273" s="803"/>
      <c r="Q273" s="803"/>
      <c r="R273" s="803"/>
      <c r="S273" s="803"/>
      <c r="T273" s="803"/>
      <c r="U273" s="803"/>
      <c r="V273" s="803"/>
      <c r="W273" s="803"/>
      <c r="X273" s="803"/>
      <c r="Y273" s="803"/>
      <c r="Z273" s="803"/>
    </row>
    <row r="274" ht="19.5" customHeight="1">
      <c r="A274" s="803"/>
      <c r="B274" s="803"/>
      <c r="C274" s="803"/>
      <c r="D274" s="803"/>
      <c r="E274" s="803"/>
      <c r="F274" s="803"/>
      <c r="G274" s="803"/>
      <c r="H274" s="803"/>
      <c r="I274" s="803"/>
      <c r="J274" s="803"/>
      <c r="K274" s="803"/>
      <c r="L274" s="803"/>
      <c r="M274" s="803"/>
      <c r="N274" s="803"/>
      <c r="O274" s="803"/>
      <c r="P274" s="803"/>
      <c r="Q274" s="803"/>
      <c r="R274" s="803"/>
      <c r="S274" s="803"/>
      <c r="T274" s="803"/>
      <c r="U274" s="803"/>
      <c r="V274" s="803"/>
      <c r="W274" s="803"/>
      <c r="X274" s="803"/>
      <c r="Y274" s="803"/>
      <c r="Z274" s="803"/>
    </row>
    <row r="275" ht="19.5" customHeight="1">
      <c r="A275" s="803"/>
      <c r="B275" s="803"/>
      <c r="C275" s="803"/>
      <c r="D275" s="803"/>
      <c r="E275" s="803"/>
      <c r="F275" s="803"/>
      <c r="G275" s="803"/>
      <c r="H275" s="803"/>
      <c r="I275" s="803"/>
      <c r="J275" s="803"/>
      <c r="K275" s="803"/>
      <c r="L275" s="803"/>
      <c r="M275" s="803"/>
      <c r="N275" s="803"/>
      <c r="O275" s="803"/>
      <c r="P275" s="803"/>
      <c r="Q275" s="803"/>
      <c r="R275" s="803"/>
      <c r="S275" s="803"/>
      <c r="T275" s="803"/>
      <c r="U275" s="803"/>
      <c r="V275" s="803"/>
      <c r="W275" s="803"/>
      <c r="X275" s="803"/>
      <c r="Y275" s="803"/>
      <c r="Z275" s="803"/>
    </row>
    <row r="276" ht="19.5" customHeight="1">
      <c r="A276" s="803"/>
      <c r="B276" s="803"/>
      <c r="C276" s="803"/>
      <c r="D276" s="803"/>
      <c r="E276" s="803"/>
      <c r="F276" s="803"/>
      <c r="G276" s="803"/>
      <c r="H276" s="803"/>
      <c r="I276" s="803"/>
      <c r="J276" s="803"/>
      <c r="K276" s="803"/>
      <c r="L276" s="803"/>
      <c r="M276" s="803"/>
      <c r="N276" s="803"/>
      <c r="O276" s="803"/>
      <c r="P276" s="803"/>
      <c r="Q276" s="803"/>
      <c r="R276" s="803"/>
      <c r="S276" s="803"/>
      <c r="T276" s="803"/>
      <c r="U276" s="803"/>
      <c r="V276" s="803"/>
      <c r="W276" s="803"/>
      <c r="X276" s="803"/>
      <c r="Y276" s="803"/>
      <c r="Z276" s="803"/>
    </row>
    <row r="277" ht="19.5" customHeight="1">
      <c r="A277" s="803"/>
      <c r="B277" s="803"/>
      <c r="C277" s="803"/>
      <c r="D277" s="803"/>
      <c r="E277" s="803"/>
      <c r="F277" s="803"/>
      <c r="G277" s="803"/>
      <c r="H277" s="803"/>
      <c r="I277" s="803"/>
      <c r="J277" s="803"/>
      <c r="K277" s="803"/>
      <c r="L277" s="803"/>
      <c r="M277" s="803"/>
      <c r="N277" s="803"/>
      <c r="O277" s="803"/>
      <c r="P277" s="803"/>
      <c r="Q277" s="803"/>
      <c r="R277" s="803"/>
      <c r="S277" s="803"/>
      <c r="T277" s="803"/>
      <c r="U277" s="803"/>
      <c r="V277" s="803"/>
      <c r="W277" s="803"/>
      <c r="X277" s="803"/>
      <c r="Y277" s="803"/>
      <c r="Z277" s="803"/>
    </row>
    <row r="278" ht="19.5" customHeight="1">
      <c r="A278" s="803"/>
      <c r="B278" s="803"/>
      <c r="C278" s="803"/>
      <c r="D278" s="803"/>
      <c r="E278" s="803"/>
      <c r="F278" s="803"/>
      <c r="G278" s="803"/>
      <c r="H278" s="803"/>
      <c r="I278" s="803"/>
      <c r="J278" s="803"/>
      <c r="K278" s="803"/>
      <c r="L278" s="803"/>
      <c r="M278" s="803"/>
      <c r="N278" s="803"/>
      <c r="O278" s="803"/>
      <c r="P278" s="803"/>
      <c r="Q278" s="803"/>
      <c r="R278" s="803"/>
      <c r="S278" s="803"/>
      <c r="T278" s="803"/>
      <c r="U278" s="803"/>
      <c r="V278" s="803"/>
      <c r="W278" s="803"/>
      <c r="X278" s="803"/>
      <c r="Y278" s="803"/>
      <c r="Z278" s="803"/>
    </row>
    <row r="279" ht="19.5" customHeight="1">
      <c r="A279" s="803"/>
      <c r="B279" s="803"/>
      <c r="C279" s="803"/>
      <c r="D279" s="803"/>
      <c r="E279" s="803"/>
      <c r="F279" s="803"/>
      <c r="G279" s="803"/>
      <c r="H279" s="803"/>
      <c r="I279" s="803"/>
      <c r="J279" s="803"/>
      <c r="K279" s="803"/>
      <c r="L279" s="803"/>
      <c r="M279" s="803"/>
      <c r="N279" s="803"/>
      <c r="O279" s="803"/>
      <c r="P279" s="803"/>
      <c r="Q279" s="803"/>
      <c r="R279" s="803"/>
      <c r="S279" s="803"/>
      <c r="T279" s="803"/>
      <c r="U279" s="803"/>
      <c r="V279" s="803"/>
      <c r="W279" s="803"/>
      <c r="X279" s="803"/>
      <c r="Y279" s="803"/>
      <c r="Z279" s="803"/>
    </row>
    <row r="280" ht="19.5" customHeight="1">
      <c r="A280" s="803"/>
      <c r="B280" s="803"/>
      <c r="C280" s="803"/>
      <c r="D280" s="803"/>
      <c r="E280" s="803"/>
      <c r="F280" s="803"/>
      <c r="G280" s="803"/>
      <c r="H280" s="803"/>
      <c r="I280" s="803"/>
      <c r="J280" s="803"/>
      <c r="K280" s="803"/>
      <c r="L280" s="803"/>
      <c r="M280" s="803"/>
      <c r="N280" s="803"/>
      <c r="O280" s="803"/>
      <c r="P280" s="803"/>
      <c r="Q280" s="803"/>
      <c r="R280" s="803"/>
      <c r="S280" s="803"/>
      <c r="T280" s="803"/>
      <c r="U280" s="803"/>
      <c r="V280" s="803"/>
      <c r="W280" s="803"/>
      <c r="X280" s="803"/>
      <c r="Y280" s="803"/>
      <c r="Z280" s="803"/>
    </row>
    <row r="281" ht="19.5" customHeight="1">
      <c r="A281" s="803"/>
      <c r="B281" s="803"/>
      <c r="C281" s="803"/>
      <c r="D281" s="803"/>
      <c r="E281" s="803"/>
      <c r="F281" s="803"/>
      <c r="G281" s="803"/>
      <c r="H281" s="803"/>
      <c r="I281" s="803"/>
      <c r="J281" s="803"/>
      <c r="K281" s="803"/>
      <c r="L281" s="803"/>
      <c r="M281" s="803"/>
      <c r="N281" s="803"/>
      <c r="O281" s="803"/>
      <c r="P281" s="803"/>
      <c r="Q281" s="803"/>
      <c r="R281" s="803"/>
      <c r="S281" s="803"/>
      <c r="T281" s="803"/>
      <c r="U281" s="803"/>
      <c r="V281" s="803"/>
      <c r="W281" s="803"/>
      <c r="X281" s="803"/>
      <c r="Y281" s="803"/>
      <c r="Z281" s="803"/>
    </row>
    <row r="282" ht="19.5" customHeight="1">
      <c r="A282" s="803"/>
      <c r="B282" s="803"/>
      <c r="C282" s="803"/>
      <c r="D282" s="803"/>
      <c r="E282" s="803"/>
      <c r="F282" s="803"/>
      <c r="G282" s="803"/>
      <c r="H282" s="803"/>
      <c r="I282" s="803"/>
      <c r="J282" s="803"/>
      <c r="K282" s="803"/>
      <c r="L282" s="803"/>
      <c r="M282" s="803"/>
      <c r="N282" s="803"/>
      <c r="O282" s="803"/>
      <c r="P282" s="803"/>
      <c r="Q282" s="803"/>
      <c r="R282" s="803"/>
      <c r="S282" s="803"/>
      <c r="T282" s="803"/>
      <c r="U282" s="803"/>
      <c r="V282" s="803"/>
      <c r="W282" s="803"/>
      <c r="X282" s="803"/>
      <c r="Y282" s="803"/>
      <c r="Z282" s="803"/>
    </row>
    <row r="283" ht="19.5" customHeight="1">
      <c r="A283" s="803"/>
      <c r="B283" s="803"/>
      <c r="C283" s="803"/>
      <c r="D283" s="803"/>
      <c r="E283" s="803"/>
      <c r="F283" s="803"/>
      <c r="G283" s="803"/>
      <c r="H283" s="803"/>
      <c r="I283" s="803"/>
      <c r="J283" s="803"/>
      <c r="K283" s="803"/>
      <c r="L283" s="803"/>
      <c r="M283" s="803"/>
      <c r="N283" s="803"/>
      <c r="O283" s="803"/>
      <c r="P283" s="803"/>
      <c r="Q283" s="803"/>
      <c r="R283" s="803"/>
      <c r="S283" s="803"/>
      <c r="T283" s="803"/>
      <c r="U283" s="803"/>
      <c r="V283" s="803"/>
      <c r="W283" s="803"/>
      <c r="X283" s="803"/>
      <c r="Y283" s="803"/>
      <c r="Z283" s="803"/>
    </row>
    <row r="284" ht="19.5" customHeight="1">
      <c r="A284" s="803"/>
      <c r="B284" s="803"/>
      <c r="C284" s="803"/>
      <c r="D284" s="803"/>
      <c r="E284" s="803"/>
      <c r="F284" s="803"/>
      <c r="G284" s="803"/>
      <c r="H284" s="803"/>
      <c r="I284" s="803"/>
      <c r="J284" s="803"/>
      <c r="K284" s="803"/>
      <c r="L284" s="803"/>
      <c r="M284" s="803"/>
      <c r="N284" s="803"/>
      <c r="O284" s="803"/>
      <c r="P284" s="803"/>
      <c r="Q284" s="803"/>
      <c r="R284" s="803"/>
      <c r="S284" s="803"/>
      <c r="T284" s="803"/>
      <c r="U284" s="803"/>
      <c r="V284" s="803"/>
      <c r="W284" s="803"/>
      <c r="X284" s="803"/>
      <c r="Y284" s="803"/>
      <c r="Z284" s="803"/>
    </row>
    <row r="285" ht="19.5" customHeight="1">
      <c r="A285" s="803"/>
      <c r="B285" s="803"/>
      <c r="C285" s="803"/>
      <c r="D285" s="803"/>
      <c r="E285" s="803"/>
      <c r="F285" s="803"/>
      <c r="G285" s="803"/>
      <c r="H285" s="803"/>
      <c r="I285" s="803"/>
      <c r="J285" s="803"/>
      <c r="K285" s="803"/>
      <c r="L285" s="803"/>
      <c r="M285" s="803"/>
      <c r="N285" s="803"/>
      <c r="O285" s="803"/>
      <c r="P285" s="803"/>
      <c r="Q285" s="803"/>
      <c r="R285" s="803"/>
      <c r="S285" s="803"/>
      <c r="T285" s="803"/>
      <c r="U285" s="803"/>
      <c r="V285" s="803"/>
      <c r="W285" s="803"/>
      <c r="X285" s="803"/>
      <c r="Y285" s="803"/>
      <c r="Z285" s="803"/>
    </row>
    <row r="286" ht="19.5" customHeight="1">
      <c r="A286" s="803"/>
      <c r="B286" s="803"/>
      <c r="C286" s="803"/>
      <c r="D286" s="803"/>
      <c r="E286" s="803"/>
      <c r="F286" s="803"/>
      <c r="G286" s="803"/>
      <c r="H286" s="803"/>
      <c r="I286" s="803"/>
      <c r="J286" s="803"/>
      <c r="K286" s="803"/>
      <c r="L286" s="803"/>
      <c r="M286" s="803"/>
      <c r="N286" s="803"/>
      <c r="O286" s="803"/>
      <c r="P286" s="803"/>
      <c r="Q286" s="803"/>
      <c r="R286" s="803"/>
      <c r="S286" s="803"/>
      <c r="T286" s="803"/>
      <c r="U286" s="803"/>
      <c r="V286" s="803"/>
      <c r="W286" s="803"/>
      <c r="X286" s="803"/>
      <c r="Y286" s="803"/>
      <c r="Z286" s="803"/>
    </row>
    <row r="287" ht="19.5" customHeight="1">
      <c r="A287" s="803"/>
      <c r="B287" s="803"/>
      <c r="C287" s="803"/>
      <c r="D287" s="803"/>
      <c r="E287" s="803"/>
      <c r="F287" s="803"/>
      <c r="G287" s="803"/>
      <c r="H287" s="803"/>
      <c r="I287" s="803"/>
      <c r="J287" s="803"/>
      <c r="K287" s="803"/>
      <c r="L287" s="803"/>
      <c r="M287" s="803"/>
      <c r="N287" s="803"/>
      <c r="O287" s="803"/>
      <c r="P287" s="803"/>
      <c r="Q287" s="803"/>
      <c r="R287" s="803"/>
      <c r="S287" s="803"/>
      <c r="T287" s="803"/>
      <c r="U287" s="803"/>
      <c r="V287" s="803"/>
      <c r="W287" s="803"/>
      <c r="X287" s="803"/>
      <c r="Y287" s="803"/>
      <c r="Z287" s="803"/>
    </row>
    <row r="288" ht="19.5" customHeight="1">
      <c r="A288" s="803"/>
      <c r="B288" s="803"/>
      <c r="C288" s="803"/>
      <c r="D288" s="803"/>
      <c r="E288" s="803"/>
      <c r="F288" s="803"/>
      <c r="G288" s="803"/>
      <c r="H288" s="803"/>
      <c r="I288" s="803"/>
      <c r="J288" s="803"/>
      <c r="K288" s="803"/>
      <c r="L288" s="803"/>
      <c r="M288" s="803"/>
      <c r="N288" s="803"/>
      <c r="O288" s="803"/>
      <c r="P288" s="803"/>
      <c r="Q288" s="803"/>
      <c r="R288" s="803"/>
      <c r="S288" s="803"/>
      <c r="T288" s="803"/>
      <c r="U288" s="803"/>
      <c r="V288" s="803"/>
      <c r="W288" s="803"/>
      <c r="X288" s="803"/>
      <c r="Y288" s="803"/>
      <c r="Z288" s="803"/>
    </row>
    <row r="289" ht="19.5" customHeight="1">
      <c r="A289" s="803"/>
      <c r="B289" s="803"/>
      <c r="C289" s="803"/>
      <c r="D289" s="803"/>
      <c r="E289" s="803"/>
      <c r="F289" s="803"/>
      <c r="G289" s="803"/>
      <c r="H289" s="803"/>
      <c r="I289" s="803"/>
      <c r="J289" s="803"/>
      <c r="K289" s="803"/>
      <c r="L289" s="803"/>
      <c r="M289" s="803"/>
      <c r="N289" s="803"/>
      <c r="O289" s="803"/>
      <c r="P289" s="803"/>
      <c r="Q289" s="803"/>
      <c r="R289" s="803"/>
      <c r="S289" s="803"/>
      <c r="T289" s="803"/>
      <c r="U289" s="803"/>
      <c r="V289" s="803"/>
      <c r="W289" s="803"/>
      <c r="X289" s="803"/>
      <c r="Y289" s="803"/>
      <c r="Z289" s="803"/>
    </row>
    <row r="290" ht="19.5" customHeight="1">
      <c r="A290" s="803"/>
      <c r="B290" s="803"/>
      <c r="C290" s="803"/>
      <c r="D290" s="803"/>
      <c r="E290" s="803"/>
      <c r="F290" s="803"/>
      <c r="G290" s="803"/>
      <c r="H290" s="803"/>
      <c r="I290" s="803"/>
      <c r="J290" s="803"/>
      <c r="K290" s="803"/>
      <c r="L290" s="803"/>
      <c r="M290" s="803"/>
      <c r="N290" s="803"/>
      <c r="O290" s="803"/>
      <c r="P290" s="803"/>
      <c r="Q290" s="803"/>
      <c r="R290" s="803"/>
      <c r="S290" s="803"/>
      <c r="T290" s="803"/>
      <c r="U290" s="803"/>
      <c r="V290" s="803"/>
      <c r="W290" s="803"/>
      <c r="X290" s="803"/>
      <c r="Y290" s="803"/>
      <c r="Z290" s="803"/>
    </row>
    <row r="291" ht="19.5" customHeight="1">
      <c r="A291" s="803"/>
      <c r="B291" s="803"/>
      <c r="C291" s="803"/>
      <c r="D291" s="803"/>
      <c r="E291" s="803"/>
      <c r="F291" s="803"/>
      <c r="G291" s="803"/>
      <c r="H291" s="803"/>
      <c r="I291" s="803"/>
      <c r="J291" s="803"/>
      <c r="K291" s="803"/>
      <c r="L291" s="803"/>
      <c r="M291" s="803"/>
      <c r="N291" s="803"/>
      <c r="O291" s="803"/>
      <c r="P291" s="803"/>
      <c r="Q291" s="803"/>
      <c r="R291" s="803"/>
      <c r="S291" s="803"/>
      <c r="T291" s="803"/>
      <c r="U291" s="803"/>
      <c r="V291" s="803"/>
      <c r="W291" s="803"/>
      <c r="X291" s="803"/>
      <c r="Y291" s="803"/>
      <c r="Z291" s="803"/>
    </row>
    <row r="292" ht="19.5" customHeight="1">
      <c r="A292" s="803"/>
      <c r="B292" s="803"/>
      <c r="C292" s="803"/>
      <c r="D292" s="803"/>
      <c r="E292" s="803"/>
      <c r="F292" s="803"/>
      <c r="G292" s="803"/>
      <c r="H292" s="803"/>
      <c r="I292" s="803"/>
      <c r="J292" s="803"/>
      <c r="K292" s="803"/>
      <c r="L292" s="803"/>
      <c r="M292" s="803"/>
      <c r="N292" s="803"/>
      <c r="O292" s="803"/>
      <c r="P292" s="803"/>
      <c r="Q292" s="803"/>
      <c r="R292" s="803"/>
      <c r="S292" s="803"/>
      <c r="T292" s="803"/>
      <c r="U292" s="803"/>
      <c r="V292" s="803"/>
      <c r="W292" s="803"/>
      <c r="X292" s="803"/>
      <c r="Y292" s="803"/>
      <c r="Z292" s="803"/>
    </row>
    <row r="293" ht="19.5" customHeight="1">
      <c r="A293" s="803"/>
      <c r="B293" s="803"/>
      <c r="C293" s="803"/>
      <c r="D293" s="803"/>
      <c r="E293" s="803"/>
      <c r="F293" s="803"/>
      <c r="G293" s="803"/>
      <c r="H293" s="803"/>
      <c r="I293" s="803"/>
      <c r="J293" s="803"/>
      <c r="K293" s="803"/>
      <c r="L293" s="803"/>
      <c r="M293" s="803"/>
      <c r="N293" s="803"/>
      <c r="O293" s="803"/>
      <c r="P293" s="803"/>
      <c r="Q293" s="803"/>
      <c r="R293" s="803"/>
      <c r="S293" s="803"/>
      <c r="T293" s="803"/>
      <c r="U293" s="803"/>
      <c r="V293" s="803"/>
      <c r="W293" s="803"/>
      <c r="X293" s="803"/>
      <c r="Y293" s="803"/>
      <c r="Z293" s="803"/>
    </row>
    <row r="294" ht="19.5" customHeight="1">
      <c r="A294" s="803"/>
      <c r="B294" s="803"/>
      <c r="C294" s="803"/>
      <c r="D294" s="803"/>
      <c r="E294" s="803"/>
      <c r="F294" s="803"/>
      <c r="G294" s="803"/>
      <c r="H294" s="803"/>
      <c r="I294" s="803"/>
      <c r="J294" s="803"/>
      <c r="K294" s="803"/>
      <c r="L294" s="803"/>
      <c r="M294" s="803"/>
      <c r="N294" s="803"/>
      <c r="O294" s="803"/>
      <c r="P294" s="803"/>
      <c r="Q294" s="803"/>
      <c r="R294" s="803"/>
      <c r="S294" s="803"/>
      <c r="T294" s="803"/>
      <c r="U294" s="803"/>
      <c r="V294" s="803"/>
      <c r="W294" s="803"/>
      <c r="X294" s="803"/>
      <c r="Y294" s="803"/>
      <c r="Z294" s="803"/>
    </row>
    <row r="295" ht="19.5" customHeight="1">
      <c r="A295" s="803"/>
      <c r="B295" s="803"/>
      <c r="C295" s="803"/>
      <c r="D295" s="803"/>
      <c r="E295" s="803"/>
      <c r="F295" s="803"/>
      <c r="G295" s="803"/>
      <c r="H295" s="803"/>
      <c r="I295" s="803"/>
      <c r="J295" s="803"/>
      <c r="K295" s="803"/>
      <c r="L295" s="803"/>
      <c r="M295" s="803"/>
      <c r="N295" s="803"/>
      <c r="O295" s="803"/>
      <c r="P295" s="803"/>
      <c r="Q295" s="803"/>
      <c r="R295" s="803"/>
      <c r="S295" s="803"/>
      <c r="T295" s="803"/>
      <c r="U295" s="803"/>
      <c r="V295" s="803"/>
      <c r="W295" s="803"/>
      <c r="X295" s="803"/>
      <c r="Y295" s="803"/>
      <c r="Z295" s="803"/>
    </row>
    <row r="296" ht="19.5" customHeight="1">
      <c r="A296" s="803"/>
      <c r="B296" s="803"/>
      <c r="C296" s="803"/>
      <c r="D296" s="803"/>
      <c r="E296" s="803"/>
      <c r="F296" s="803"/>
      <c r="G296" s="803"/>
      <c r="H296" s="803"/>
      <c r="I296" s="803"/>
      <c r="J296" s="803"/>
      <c r="K296" s="803"/>
      <c r="L296" s="803"/>
      <c r="M296" s="803"/>
      <c r="N296" s="803"/>
      <c r="O296" s="803"/>
      <c r="P296" s="803"/>
      <c r="Q296" s="803"/>
      <c r="R296" s="803"/>
      <c r="S296" s="803"/>
      <c r="T296" s="803"/>
      <c r="U296" s="803"/>
      <c r="V296" s="803"/>
      <c r="W296" s="803"/>
      <c r="X296" s="803"/>
      <c r="Y296" s="803"/>
      <c r="Z296" s="803"/>
    </row>
    <row r="297" ht="19.5" customHeight="1">
      <c r="A297" s="803"/>
      <c r="B297" s="803"/>
      <c r="C297" s="803"/>
      <c r="D297" s="803"/>
      <c r="E297" s="803"/>
      <c r="F297" s="803"/>
      <c r="G297" s="803"/>
      <c r="H297" s="803"/>
      <c r="I297" s="803"/>
      <c r="J297" s="803"/>
      <c r="K297" s="803"/>
      <c r="L297" s="803"/>
      <c r="M297" s="803"/>
      <c r="N297" s="803"/>
      <c r="O297" s="803"/>
      <c r="P297" s="803"/>
      <c r="Q297" s="803"/>
      <c r="R297" s="803"/>
      <c r="S297" s="803"/>
      <c r="T297" s="803"/>
      <c r="U297" s="803"/>
      <c r="V297" s="803"/>
      <c r="W297" s="803"/>
      <c r="X297" s="803"/>
      <c r="Y297" s="803"/>
      <c r="Z297" s="803"/>
    </row>
    <row r="298" ht="19.5" customHeight="1">
      <c r="A298" s="803"/>
      <c r="B298" s="803"/>
      <c r="C298" s="803"/>
      <c r="D298" s="803"/>
      <c r="E298" s="803"/>
      <c r="F298" s="803"/>
      <c r="G298" s="803"/>
      <c r="H298" s="803"/>
      <c r="I298" s="803"/>
      <c r="J298" s="803"/>
      <c r="K298" s="803"/>
      <c r="L298" s="803"/>
      <c r="M298" s="803"/>
      <c r="N298" s="803"/>
      <c r="O298" s="803"/>
      <c r="P298" s="803"/>
      <c r="Q298" s="803"/>
      <c r="R298" s="803"/>
      <c r="S298" s="803"/>
      <c r="T298" s="803"/>
      <c r="U298" s="803"/>
      <c r="V298" s="803"/>
      <c r="W298" s="803"/>
      <c r="X298" s="803"/>
      <c r="Y298" s="803"/>
      <c r="Z298" s="803"/>
    </row>
    <row r="299" ht="19.5" customHeight="1">
      <c r="A299" s="803"/>
      <c r="B299" s="803"/>
      <c r="C299" s="803"/>
      <c r="D299" s="803"/>
      <c r="E299" s="803"/>
      <c r="F299" s="803"/>
      <c r="G299" s="803"/>
      <c r="H299" s="803"/>
      <c r="I299" s="803"/>
      <c r="J299" s="803"/>
      <c r="K299" s="803"/>
      <c r="L299" s="803"/>
      <c r="M299" s="803"/>
      <c r="N299" s="803"/>
      <c r="O299" s="803"/>
      <c r="P299" s="803"/>
      <c r="Q299" s="803"/>
      <c r="R299" s="803"/>
      <c r="S299" s="803"/>
      <c r="T299" s="803"/>
      <c r="U299" s="803"/>
      <c r="V299" s="803"/>
      <c r="W299" s="803"/>
      <c r="X299" s="803"/>
      <c r="Y299" s="803"/>
      <c r="Z299" s="803"/>
    </row>
    <row r="300" ht="19.5" customHeight="1">
      <c r="A300" s="803"/>
      <c r="B300" s="803"/>
      <c r="C300" s="803"/>
      <c r="D300" s="803"/>
      <c r="E300" s="803"/>
      <c r="F300" s="803"/>
      <c r="G300" s="803"/>
      <c r="H300" s="803"/>
      <c r="I300" s="803"/>
      <c r="J300" s="803"/>
      <c r="K300" s="803"/>
      <c r="L300" s="803"/>
      <c r="M300" s="803"/>
      <c r="N300" s="803"/>
      <c r="O300" s="803"/>
      <c r="P300" s="803"/>
      <c r="Q300" s="803"/>
      <c r="R300" s="803"/>
      <c r="S300" s="803"/>
      <c r="T300" s="803"/>
      <c r="U300" s="803"/>
      <c r="V300" s="803"/>
      <c r="W300" s="803"/>
      <c r="X300" s="803"/>
      <c r="Y300" s="803"/>
      <c r="Z300" s="803"/>
    </row>
    <row r="301" ht="19.5" customHeight="1">
      <c r="A301" s="803"/>
      <c r="B301" s="803"/>
      <c r="C301" s="803"/>
      <c r="D301" s="803"/>
      <c r="E301" s="803"/>
      <c r="F301" s="803"/>
      <c r="G301" s="803"/>
      <c r="H301" s="803"/>
      <c r="I301" s="803"/>
      <c r="J301" s="803"/>
      <c r="K301" s="803"/>
      <c r="L301" s="803"/>
      <c r="M301" s="803"/>
      <c r="N301" s="803"/>
      <c r="O301" s="803"/>
      <c r="P301" s="803"/>
      <c r="Q301" s="803"/>
      <c r="R301" s="803"/>
      <c r="S301" s="803"/>
      <c r="T301" s="803"/>
      <c r="U301" s="803"/>
      <c r="V301" s="803"/>
      <c r="W301" s="803"/>
      <c r="X301" s="803"/>
      <c r="Y301" s="803"/>
      <c r="Z301" s="803"/>
    </row>
    <row r="302" ht="19.5" customHeight="1">
      <c r="A302" s="803"/>
      <c r="B302" s="803"/>
      <c r="C302" s="803"/>
      <c r="D302" s="803"/>
      <c r="E302" s="803"/>
      <c r="F302" s="803"/>
      <c r="G302" s="803"/>
      <c r="H302" s="803"/>
      <c r="I302" s="803"/>
      <c r="J302" s="803"/>
      <c r="K302" s="803"/>
      <c r="L302" s="803"/>
      <c r="M302" s="803"/>
      <c r="N302" s="803"/>
      <c r="O302" s="803"/>
      <c r="P302" s="803"/>
      <c r="Q302" s="803"/>
      <c r="R302" s="803"/>
      <c r="S302" s="803"/>
      <c r="T302" s="803"/>
      <c r="U302" s="803"/>
      <c r="V302" s="803"/>
      <c r="W302" s="803"/>
      <c r="X302" s="803"/>
      <c r="Y302" s="803"/>
      <c r="Z302" s="803"/>
    </row>
    <row r="303" ht="19.5" customHeight="1">
      <c r="A303" s="803"/>
      <c r="B303" s="803"/>
      <c r="C303" s="803"/>
      <c r="D303" s="803"/>
      <c r="E303" s="803"/>
      <c r="F303" s="803"/>
      <c r="G303" s="803"/>
      <c r="H303" s="803"/>
      <c r="I303" s="803"/>
      <c r="J303" s="803"/>
      <c r="K303" s="803"/>
      <c r="L303" s="803"/>
      <c r="M303" s="803"/>
      <c r="N303" s="803"/>
      <c r="O303" s="803"/>
      <c r="P303" s="803"/>
      <c r="Q303" s="803"/>
      <c r="R303" s="803"/>
      <c r="S303" s="803"/>
      <c r="T303" s="803"/>
      <c r="U303" s="803"/>
      <c r="V303" s="803"/>
      <c r="W303" s="803"/>
      <c r="X303" s="803"/>
      <c r="Y303" s="803"/>
      <c r="Z303" s="803"/>
    </row>
    <row r="304" ht="19.5" customHeight="1">
      <c r="A304" s="803"/>
      <c r="B304" s="803"/>
      <c r="C304" s="803"/>
      <c r="D304" s="803"/>
      <c r="E304" s="803"/>
      <c r="F304" s="803"/>
      <c r="G304" s="803"/>
      <c r="H304" s="803"/>
      <c r="I304" s="803"/>
      <c r="J304" s="803"/>
      <c r="K304" s="803"/>
      <c r="L304" s="803"/>
      <c r="M304" s="803"/>
      <c r="N304" s="803"/>
      <c r="O304" s="803"/>
      <c r="P304" s="803"/>
      <c r="Q304" s="803"/>
      <c r="R304" s="803"/>
      <c r="S304" s="803"/>
      <c r="T304" s="803"/>
      <c r="U304" s="803"/>
      <c r="V304" s="803"/>
      <c r="W304" s="803"/>
      <c r="X304" s="803"/>
      <c r="Y304" s="803"/>
      <c r="Z304" s="803"/>
    </row>
    <row r="305" ht="19.5" customHeight="1">
      <c r="A305" s="803"/>
      <c r="B305" s="803"/>
      <c r="C305" s="803"/>
      <c r="D305" s="803"/>
      <c r="E305" s="803"/>
      <c r="F305" s="803"/>
      <c r="G305" s="803"/>
      <c r="H305" s="803"/>
      <c r="I305" s="803"/>
      <c r="J305" s="803"/>
      <c r="K305" s="803"/>
      <c r="L305" s="803"/>
      <c r="M305" s="803"/>
      <c r="N305" s="803"/>
      <c r="O305" s="803"/>
      <c r="P305" s="803"/>
      <c r="Q305" s="803"/>
      <c r="R305" s="803"/>
      <c r="S305" s="803"/>
      <c r="T305" s="803"/>
      <c r="U305" s="803"/>
      <c r="V305" s="803"/>
      <c r="W305" s="803"/>
      <c r="X305" s="803"/>
      <c r="Y305" s="803"/>
      <c r="Z305" s="803"/>
    </row>
    <row r="306" ht="19.5" customHeight="1">
      <c r="A306" s="803"/>
      <c r="B306" s="803"/>
      <c r="C306" s="803"/>
      <c r="D306" s="803"/>
      <c r="E306" s="803"/>
      <c r="F306" s="803"/>
      <c r="G306" s="803"/>
      <c r="H306" s="803"/>
      <c r="I306" s="803"/>
      <c r="J306" s="803"/>
      <c r="K306" s="803"/>
      <c r="L306" s="803"/>
      <c r="M306" s="803"/>
      <c r="N306" s="803"/>
      <c r="O306" s="803"/>
      <c r="P306" s="803"/>
      <c r="Q306" s="803"/>
      <c r="R306" s="803"/>
      <c r="S306" s="803"/>
      <c r="T306" s="803"/>
      <c r="U306" s="803"/>
      <c r="V306" s="803"/>
      <c r="W306" s="803"/>
      <c r="X306" s="803"/>
      <c r="Y306" s="803"/>
      <c r="Z306" s="803"/>
    </row>
    <row r="307" ht="19.5" customHeight="1">
      <c r="A307" s="803"/>
      <c r="B307" s="803"/>
      <c r="C307" s="803"/>
      <c r="D307" s="803"/>
      <c r="E307" s="803"/>
      <c r="F307" s="803"/>
      <c r="G307" s="803"/>
      <c r="H307" s="803"/>
      <c r="I307" s="803"/>
      <c r="J307" s="803"/>
      <c r="K307" s="803"/>
      <c r="L307" s="803"/>
      <c r="M307" s="803"/>
      <c r="N307" s="803"/>
      <c r="O307" s="803"/>
      <c r="P307" s="803"/>
      <c r="Q307" s="803"/>
      <c r="R307" s="803"/>
      <c r="S307" s="803"/>
      <c r="T307" s="803"/>
      <c r="U307" s="803"/>
      <c r="V307" s="803"/>
      <c r="W307" s="803"/>
      <c r="X307" s="803"/>
      <c r="Y307" s="803"/>
      <c r="Z307" s="803"/>
    </row>
    <row r="308" ht="19.5" customHeight="1">
      <c r="A308" s="803"/>
      <c r="B308" s="803"/>
      <c r="C308" s="803"/>
      <c r="D308" s="803"/>
      <c r="E308" s="803"/>
      <c r="F308" s="803"/>
      <c r="G308" s="803"/>
      <c r="H308" s="803"/>
      <c r="I308" s="803"/>
      <c r="J308" s="803"/>
      <c r="K308" s="803"/>
      <c r="L308" s="803"/>
      <c r="M308" s="803"/>
      <c r="N308" s="803"/>
      <c r="O308" s="803"/>
      <c r="P308" s="803"/>
      <c r="Q308" s="803"/>
      <c r="R308" s="803"/>
      <c r="S308" s="803"/>
      <c r="T308" s="803"/>
      <c r="U308" s="803"/>
      <c r="V308" s="803"/>
      <c r="W308" s="803"/>
      <c r="X308" s="803"/>
      <c r="Y308" s="803"/>
      <c r="Z308" s="803"/>
    </row>
    <row r="309" ht="19.5" customHeight="1">
      <c r="A309" s="803"/>
      <c r="B309" s="803"/>
      <c r="C309" s="803"/>
      <c r="D309" s="803"/>
      <c r="E309" s="803"/>
      <c r="F309" s="803"/>
      <c r="G309" s="803"/>
      <c r="H309" s="803"/>
      <c r="I309" s="803"/>
      <c r="J309" s="803"/>
      <c r="K309" s="803"/>
      <c r="L309" s="803"/>
      <c r="M309" s="803"/>
      <c r="N309" s="803"/>
      <c r="O309" s="803"/>
      <c r="P309" s="803"/>
      <c r="Q309" s="803"/>
      <c r="R309" s="803"/>
      <c r="S309" s="803"/>
      <c r="T309" s="803"/>
      <c r="U309" s="803"/>
      <c r="V309" s="803"/>
      <c r="W309" s="803"/>
      <c r="X309" s="803"/>
      <c r="Y309" s="803"/>
      <c r="Z309" s="803"/>
    </row>
    <row r="310" ht="19.5" customHeight="1">
      <c r="A310" s="803"/>
      <c r="B310" s="803"/>
      <c r="C310" s="803"/>
      <c r="D310" s="803"/>
      <c r="E310" s="803"/>
      <c r="F310" s="803"/>
      <c r="G310" s="803"/>
      <c r="H310" s="803"/>
      <c r="I310" s="803"/>
      <c r="J310" s="803"/>
      <c r="K310" s="803"/>
      <c r="L310" s="803"/>
      <c r="M310" s="803"/>
      <c r="N310" s="803"/>
      <c r="O310" s="803"/>
      <c r="P310" s="803"/>
      <c r="Q310" s="803"/>
      <c r="R310" s="803"/>
      <c r="S310" s="803"/>
      <c r="T310" s="803"/>
      <c r="U310" s="803"/>
      <c r="V310" s="803"/>
      <c r="W310" s="803"/>
      <c r="X310" s="803"/>
      <c r="Y310" s="803"/>
      <c r="Z310" s="803"/>
    </row>
    <row r="311" ht="19.5" customHeight="1">
      <c r="A311" s="803"/>
      <c r="B311" s="803"/>
      <c r="C311" s="803"/>
      <c r="D311" s="803"/>
      <c r="E311" s="803"/>
      <c r="F311" s="803"/>
      <c r="G311" s="803"/>
      <c r="H311" s="803"/>
      <c r="I311" s="803"/>
      <c r="J311" s="803"/>
      <c r="K311" s="803"/>
      <c r="L311" s="803"/>
      <c r="M311" s="803"/>
      <c r="N311" s="803"/>
      <c r="O311" s="803"/>
      <c r="P311" s="803"/>
      <c r="Q311" s="803"/>
      <c r="R311" s="803"/>
      <c r="S311" s="803"/>
      <c r="T311" s="803"/>
      <c r="U311" s="803"/>
      <c r="V311" s="803"/>
      <c r="W311" s="803"/>
      <c r="X311" s="803"/>
      <c r="Y311" s="803"/>
      <c r="Z311" s="803"/>
    </row>
    <row r="312" ht="19.5" customHeight="1">
      <c r="A312" s="803"/>
      <c r="B312" s="803"/>
      <c r="C312" s="803"/>
      <c r="D312" s="803"/>
      <c r="E312" s="803"/>
      <c r="F312" s="803"/>
      <c r="G312" s="803"/>
      <c r="H312" s="803"/>
      <c r="I312" s="803"/>
      <c r="J312" s="803"/>
      <c r="K312" s="803"/>
      <c r="L312" s="803"/>
      <c r="M312" s="803"/>
      <c r="N312" s="803"/>
      <c r="O312" s="803"/>
      <c r="P312" s="803"/>
      <c r="Q312" s="803"/>
      <c r="R312" s="803"/>
      <c r="S312" s="803"/>
      <c r="T312" s="803"/>
      <c r="U312" s="803"/>
      <c r="V312" s="803"/>
      <c r="W312" s="803"/>
      <c r="X312" s="803"/>
      <c r="Y312" s="803"/>
      <c r="Z312" s="803"/>
    </row>
    <row r="313" ht="19.5" customHeight="1">
      <c r="A313" s="803"/>
      <c r="B313" s="803"/>
      <c r="C313" s="803"/>
      <c r="D313" s="803"/>
      <c r="E313" s="803"/>
      <c r="F313" s="803"/>
      <c r="G313" s="803"/>
      <c r="H313" s="803"/>
      <c r="I313" s="803"/>
      <c r="J313" s="803"/>
      <c r="K313" s="803"/>
      <c r="L313" s="803"/>
      <c r="M313" s="803"/>
      <c r="N313" s="803"/>
      <c r="O313" s="803"/>
      <c r="P313" s="803"/>
      <c r="Q313" s="803"/>
      <c r="R313" s="803"/>
      <c r="S313" s="803"/>
      <c r="T313" s="803"/>
      <c r="U313" s="803"/>
      <c r="V313" s="803"/>
      <c r="W313" s="803"/>
      <c r="X313" s="803"/>
      <c r="Y313" s="803"/>
      <c r="Z313" s="803"/>
    </row>
    <row r="314" ht="19.5" customHeight="1">
      <c r="A314" s="803"/>
      <c r="B314" s="803"/>
      <c r="C314" s="803"/>
      <c r="D314" s="803"/>
      <c r="E314" s="803"/>
      <c r="F314" s="803"/>
      <c r="G314" s="803"/>
      <c r="H314" s="803"/>
      <c r="I314" s="803"/>
      <c r="J314" s="803"/>
      <c r="K314" s="803"/>
      <c r="L314" s="803"/>
      <c r="M314" s="803"/>
      <c r="N314" s="803"/>
      <c r="O314" s="803"/>
      <c r="P314" s="803"/>
      <c r="Q314" s="803"/>
      <c r="R314" s="803"/>
      <c r="S314" s="803"/>
      <c r="T314" s="803"/>
      <c r="U314" s="803"/>
      <c r="V314" s="803"/>
      <c r="W314" s="803"/>
      <c r="X314" s="803"/>
      <c r="Y314" s="803"/>
      <c r="Z314" s="803"/>
    </row>
    <row r="315" ht="19.5" customHeight="1">
      <c r="A315" s="803"/>
      <c r="B315" s="803"/>
      <c r="C315" s="803"/>
      <c r="D315" s="803"/>
      <c r="E315" s="803"/>
      <c r="F315" s="803"/>
      <c r="G315" s="803"/>
      <c r="H315" s="803"/>
      <c r="I315" s="803"/>
      <c r="J315" s="803"/>
      <c r="K315" s="803"/>
      <c r="L315" s="803"/>
      <c r="M315" s="803"/>
      <c r="N315" s="803"/>
      <c r="O315" s="803"/>
      <c r="P315" s="803"/>
      <c r="Q315" s="803"/>
      <c r="R315" s="803"/>
      <c r="S315" s="803"/>
      <c r="T315" s="803"/>
      <c r="U315" s="803"/>
      <c r="V315" s="803"/>
      <c r="W315" s="803"/>
      <c r="X315" s="803"/>
      <c r="Y315" s="803"/>
      <c r="Z315" s="803"/>
    </row>
    <row r="316" ht="19.5" customHeight="1">
      <c r="A316" s="803"/>
      <c r="B316" s="803"/>
      <c r="C316" s="803"/>
      <c r="D316" s="803"/>
      <c r="E316" s="803"/>
      <c r="F316" s="803"/>
      <c r="G316" s="803"/>
      <c r="H316" s="803"/>
      <c r="I316" s="803"/>
      <c r="J316" s="803"/>
      <c r="K316" s="803"/>
      <c r="L316" s="803"/>
      <c r="M316" s="803"/>
      <c r="N316" s="803"/>
      <c r="O316" s="803"/>
      <c r="P316" s="803"/>
      <c r="Q316" s="803"/>
      <c r="R316" s="803"/>
      <c r="S316" s="803"/>
      <c r="T316" s="803"/>
      <c r="U316" s="803"/>
      <c r="V316" s="803"/>
      <c r="W316" s="803"/>
      <c r="X316" s="803"/>
      <c r="Y316" s="803"/>
      <c r="Z316" s="803"/>
    </row>
    <row r="317" ht="19.5" customHeight="1">
      <c r="A317" s="803"/>
      <c r="B317" s="803"/>
      <c r="C317" s="803"/>
      <c r="D317" s="803"/>
      <c r="E317" s="803"/>
      <c r="F317" s="803"/>
      <c r="G317" s="803"/>
      <c r="H317" s="803"/>
      <c r="I317" s="803"/>
      <c r="J317" s="803"/>
      <c r="K317" s="803"/>
      <c r="L317" s="803"/>
      <c r="M317" s="803"/>
      <c r="N317" s="803"/>
      <c r="O317" s="803"/>
      <c r="P317" s="803"/>
      <c r="Q317" s="803"/>
      <c r="R317" s="803"/>
      <c r="S317" s="803"/>
      <c r="T317" s="803"/>
      <c r="U317" s="803"/>
      <c r="V317" s="803"/>
      <c r="W317" s="803"/>
      <c r="X317" s="803"/>
      <c r="Y317" s="803"/>
      <c r="Z317" s="803"/>
    </row>
    <row r="318" ht="19.5" customHeight="1">
      <c r="A318" s="803"/>
      <c r="B318" s="803"/>
      <c r="C318" s="803"/>
      <c r="D318" s="803"/>
      <c r="E318" s="803"/>
      <c r="F318" s="803"/>
      <c r="G318" s="803"/>
      <c r="H318" s="803"/>
      <c r="I318" s="803"/>
      <c r="J318" s="803"/>
      <c r="K318" s="803"/>
      <c r="L318" s="803"/>
      <c r="M318" s="803"/>
      <c r="N318" s="803"/>
      <c r="O318" s="803"/>
      <c r="P318" s="803"/>
      <c r="Q318" s="803"/>
      <c r="R318" s="803"/>
      <c r="S318" s="803"/>
      <c r="T318" s="803"/>
      <c r="U318" s="803"/>
      <c r="V318" s="803"/>
      <c r="W318" s="803"/>
      <c r="X318" s="803"/>
      <c r="Y318" s="803"/>
      <c r="Z318" s="803"/>
    </row>
    <row r="319" ht="19.5" customHeight="1">
      <c r="A319" s="803"/>
      <c r="B319" s="803"/>
      <c r="C319" s="803"/>
      <c r="D319" s="803"/>
      <c r="E319" s="803"/>
      <c r="F319" s="803"/>
      <c r="G319" s="803"/>
      <c r="H319" s="803"/>
      <c r="I319" s="803"/>
      <c r="J319" s="803"/>
      <c r="K319" s="803"/>
      <c r="L319" s="803"/>
      <c r="M319" s="803"/>
      <c r="N319" s="803"/>
      <c r="O319" s="803"/>
      <c r="P319" s="803"/>
      <c r="Q319" s="803"/>
      <c r="R319" s="803"/>
      <c r="S319" s="803"/>
      <c r="T319" s="803"/>
      <c r="U319" s="803"/>
      <c r="V319" s="803"/>
      <c r="W319" s="803"/>
      <c r="X319" s="803"/>
      <c r="Y319" s="803"/>
      <c r="Z319" s="803"/>
    </row>
    <row r="320" ht="19.5" customHeight="1">
      <c r="A320" s="803"/>
      <c r="B320" s="803"/>
      <c r="C320" s="803"/>
      <c r="D320" s="803"/>
      <c r="E320" s="803"/>
      <c r="F320" s="803"/>
      <c r="G320" s="803"/>
      <c r="H320" s="803"/>
      <c r="I320" s="803"/>
      <c r="J320" s="803"/>
      <c r="K320" s="803"/>
      <c r="L320" s="803"/>
      <c r="M320" s="803"/>
      <c r="N320" s="803"/>
      <c r="O320" s="803"/>
      <c r="P320" s="803"/>
      <c r="Q320" s="803"/>
      <c r="R320" s="803"/>
      <c r="S320" s="803"/>
      <c r="T320" s="803"/>
      <c r="U320" s="803"/>
      <c r="V320" s="803"/>
      <c r="W320" s="803"/>
      <c r="X320" s="803"/>
      <c r="Y320" s="803"/>
      <c r="Z320" s="803"/>
    </row>
    <row r="321" ht="19.5" customHeight="1">
      <c r="A321" s="803"/>
      <c r="B321" s="803"/>
      <c r="C321" s="803"/>
      <c r="D321" s="803"/>
      <c r="E321" s="803"/>
      <c r="F321" s="803"/>
      <c r="G321" s="803"/>
      <c r="H321" s="803"/>
      <c r="I321" s="803"/>
      <c r="J321" s="803"/>
      <c r="K321" s="803"/>
      <c r="L321" s="803"/>
      <c r="M321" s="803"/>
      <c r="N321" s="803"/>
      <c r="O321" s="803"/>
      <c r="P321" s="803"/>
      <c r="Q321" s="803"/>
      <c r="R321" s="803"/>
      <c r="S321" s="803"/>
      <c r="T321" s="803"/>
      <c r="U321" s="803"/>
      <c r="V321" s="803"/>
      <c r="W321" s="803"/>
      <c r="X321" s="803"/>
      <c r="Y321" s="803"/>
      <c r="Z321" s="803"/>
    </row>
    <row r="322" ht="19.5" customHeight="1">
      <c r="A322" s="803"/>
      <c r="B322" s="803"/>
      <c r="C322" s="803"/>
      <c r="D322" s="803"/>
      <c r="E322" s="803"/>
      <c r="F322" s="803"/>
      <c r="G322" s="803"/>
      <c r="H322" s="803"/>
      <c r="I322" s="803"/>
      <c r="J322" s="803"/>
      <c r="K322" s="803"/>
      <c r="L322" s="803"/>
      <c r="M322" s="803"/>
      <c r="N322" s="803"/>
      <c r="O322" s="803"/>
      <c r="P322" s="803"/>
      <c r="Q322" s="803"/>
      <c r="R322" s="803"/>
      <c r="S322" s="803"/>
      <c r="T322" s="803"/>
      <c r="U322" s="803"/>
      <c r="V322" s="803"/>
      <c r="W322" s="803"/>
      <c r="X322" s="803"/>
      <c r="Y322" s="803"/>
      <c r="Z322" s="803"/>
    </row>
    <row r="323" ht="19.5" customHeight="1">
      <c r="A323" s="803"/>
      <c r="B323" s="803"/>
      <c r="C323" s="803"/>
      <c r="D323" s="803"/>
      <c r="E323" s="803"/>
      <c r="F323" s="803"/>
      <c r="G323" s="803"/>
      <c r="H323" s="803"/>
      <c r="I323" s="803"/>
      <c r="J323" s="803"/>
      <c r="K323" s="803"/>
      <c r="L323" s="803"/>
      <c r="M323" s="803"/>
      <c r="N323" s="803"/>
      <c r="O323" s="803"/>
      <c r="P323" s="803"/>
      <c r="Q323" s="803"/>
      <c r="R323" s="803"/>
      <c r="S323" s="803"/>
      <c r="T323" s="803"/>
      <c r="U323" s="803"/>
      <c r="V323" s="803"/>
      <c r="W323" s="803"/>
      <c r="X323" s="803"/>
      <c r="Y323" s="803"/>
      <c r="Z323" s="803"/>
    </row>
    <row r="324" ht="19.5" customHeight="1">
      <c r="A324" s="803"/>
      <c r="B324" s="803"/>
      <c r="C324" s="803"/>
      <c r="D324" s="803"/>
      <c r="E324" s="803"/>
      <c r="F324" s="803"/>
      <c r="G324" s="803"/>
      <c r="H324" s="803"/>
      <c r="I324" s="803"/>
      <c r="J324" s="803"/>
      <c r="K324" s="803"/>
      <c r="L324" s="803"/>
      <c r="M324" s="803"/>
      <c r="N324" s="803"/>
      <c r="O324" s="803"/>
      <c r="P324" s="803"/>
      <c r="Q324" s="803"/>
      <c r="R324" s="803"/>
      <c r="S324" s="803"/>
      <c r="T324" s="803"/>
      <c r="U324" s="803"/>
      <c r="V324" s="803"/>
      <c r="W324" s="803"/>
      <c r="X324" s="803"/>
      <c r="Y324" s="803"/>
      <c r="Z324" s="803"/>
    </row>
    <row r="325" ht="19.5" customHeight="1">
      <c r="A325" s="803"/>
      <c r="B325" s="803"/>
      <c r="C325" s="803"/>
      <c r="D325" s="803"/>
      <c r="E325" s="803"/>
      <c r="F325" s="803"/>
      <c r="G325" s="803"/>
      <c r="H325" s="803"/>
      <c r="I325" s="803"/>
      <c r="J325" s="803"/>
      <c r="K325" s="803"/>
      <c r="L325" s="803"/>
      <c r="M325" s="803"/>
      <c r="N325" s="803"/>
      <c r="O325" s="803"/>
      <c r="P325" s="803"/>
      <c r="Q325" s="803"/>
      <c r="R325" s="803"/>
      <c r="S325" s="803"/>
      <c r="T325" s="803"/>
      <c r="U325" s="803"/>
      <c r="V325" s="803"/>
      <c r="W325" s="803"/>
      <c r="X325" s="803"/>
      <c r="Y325" s="803"/>
      <c r="Z325" s="803"/>
    </row>
    <row r="326" ht="19.5" customHeight="1">
      <c r="A326" s="803"/>
      <c r="B326" s="803"/>
      <c r="C326" s="803"/>
      <c r="D326" s="803"/>
      <c r="E326" s="803"/>
      <c r="F326" s="803"/>
      <c r="G326" s="803"/>
      <c r="H326" s="803"/>
      <c r="I326" s="803"/>
      <c r="J326" s="803"/>
      <c r="K326" s="803"/>
      <c r="L326" s="803"/>
      <c r="M326" s="803"/>
      <c r="N326" s="803"/>
      <c r="O326" s="803"/>
      <c r="P326" s="803"/>
      <c r="Q326" s="803"/>
      <c r="R326" s="803"/>
      <c r="S326" s="803"/>
      <c r="T326" s="803"/>
      <c r="U326" s="803"/>
      <c r="V326" s="803"/>
      <c r="W326" s="803"/>
      <c r="X326" s="803"/>
      <c r="Y326" s="803"/>
      <c r="Z326" s="803"/>
    </row>
    <row r="327" ht="19.5" customHeight="1">
      <c r="A327" s="803"/>
      <c r="B327" s="803"/>
      <c r="C327" s="803"/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803"/>
      <c r="V327" s="803"/>
      <c r="W327" s="803"/>
      <c r="X327" s="803"/>
      <c r="Y327" s="803"/>
      <c r="Z327" s="803"/>
    </row>
    <row r="328" ht="19.5" customHeight="1">
      <c r="A328" s="803"/>
      <c r="B328" s="803"/>
      <c r="C328" s="803"/>
      <c r="D328" s="803"/>
      <c r="E328" s="803"/>
      <c r="F328" s="803"/>
      <c r="G328" s="803"/>
      <c r="H328" s="803"/>
      <c r="I328" s="803"/>
      <c r="J328" s="803"/>
      <c r="K328" s="803"/>
      <c r="L328" s="803"/>
      <c r="M328" s="803"/>
      <c r="N328" s="803"/>
      <c r="O328" s="803"/>
      <c r="P328" s="803"/>
      <c r="Q328" s="803"/>
      <c r="R328" s="803"/>
      <c r="S328" s="803"/>
      <c r="T328" s="803"/>
      <c r="U328" s="803"/>
      <c r="V328" s="803"/>
      <c r="W328" s="803"/>
      <c r="X328" s="803"/>
      <c r="Y328" s="803"/>
      <c r="Z328" s="803"/>
    </row>
    <row r="329" ht="19.5" customHeight="1">
      <c r="A329" s="803"/>
      <c r="B329" s="803"/>
      <c r="C329" s="803"/>
      <c r="D329" s="803"/>
      <c r="E329" s="803"/>
      <c r="F329" s="803"/>
      <c r="G329" s="803"/>
      <c r="H329" s="803"/>
      <c r="I329" s="803"/>
      <c r="J329" s="803"/>
      <c r="K329" s="803"/>
      <c r="L329" s="803"/>
      <c r="M329" s="803"/>
      <c r="N329" s="803"/>
      <c r="O329" s="803"/>
      <c r="P329" s="803"/>
      <c r="Q329" s="803"/>
      <c r="R329" s="803"/>
      <c r="S329" s="803"/>
      <c r="T329" s="803"/>
      <c r="U329" s="803"/>
      <c r="V329" s="803"/>
      <c r="W329" s="803"/>
      <c r="X329" s="803"/>
      <c r="Y329" s="803"/>
      <c r="Z329" s="803"/>
    </row>
    <row r="330" ht="19.5" customHeight="1">
      <c r="A330" s="803"/>
      <c r="B330" s="803"/>
      <c r="C330" s="803"/>
      <c r="D330" s="803"/>
      <c r="E330" s="803"/>
      <c r="F330" s="803"/>
      <c r="G330" s="803"/>
      <c r="H330" s="803"/>
      <c r="I330" s="803"/>
      <c r="J330" s="803"/>
      <c r="K330" s="803"/>
      <c r="L330" s="803"/>
      <c r="M330" s="803"/>
      <c r="N330" s="803"/>
      <c r="O330" s="803"/>
      <c r="P330" s="803"/>
      <c r="Q330" s="803"/>
      <c r="R330" s="803"/>
      <c r="S330" s="803"/>
      <c r="T330" s="803"/>
      <c r="U330" s="803"/>
      <c r="V330" s="803"/>
      <c r="W330" s="803"/>
      <c r="X330" s="803"/>
      <c r="Y330" s="803"/>
      <c r="Z330" s="803"/>
    </row>
    <row r="331" ht="19.5" customHeight="1">
      <c r="A331" s="803"/>
      <c r="B331" s="803"/>
      <c r="C331" s="803"/>
      <c r="D331" s="803"/>
      <c r="E331" s="803"/>
      <c r="F331" s="803"/>
      <c r="G331" s="803"/>
      <c r="H331" s="803"/>
      <c r="I331" s="803"/>
      <c r="J331" s="803"/>
      <c r="K331" s="803"/>
      <c r="L331" s="803"/>
      <c r="M331" s="803"/>
      <c r="N331" s="803"/>
      <c r="O331" s="803"/>
      <c r="P331" s="803"/>
      <c r="Q331" s="803"/>
      <c r="R331" s="803"/>
      <c r="S331" s="803"/>
      <c r="T331" s="803"/>
      <c r="U331" s="803"/>
      <c r="V331" s="803"/>
      <c r="W331" s="803"/>
      <c r="X331" s="803"/>
      <c r="Y331" s="803"/>
      <c r="Z331" s="803"/>
    </row>
    <row r="332" ht="19.5" customHeight="1">
      <c r="A332" s="803"/>
      <c r="B332" s="803"/>
      <c r="C332" s="803"/>
      <c r="D332" s="803"/>
      <c r="E332" s="803"/>
      <c r="F332" s="803"/>
      <c r="G332" s="803"/>
      <c r="H332" s="803"/>
      <c r="I332" s="803"/>
      <c r="J332" s="803"/>
      <c r="K332" s="803"/>
      <c r="L332" s="803"/>
      <c r="M332" s="803"/>
      <c r="N332" s="803"/>
      <c r="O332" s="803"/>
      <c r="P332" s="803"/>
      <c r="Q332" s="803"/>
      <c r="R332" s="803"/>
      <c r="S332" s="803"/>
      <c r="T332" s="803"/>
      <c r="U332" s="803"/>
      <c r="V332" s="803"/>
      <c r="W332" s="803"/>
      <c r="X332" s="803"/>
      <c r="Y332" s="803"/>
      <c r="Z332" s="803"/>
    </row>
    <row r="333" ht="19.5" customHeight="1">
      <c r="A333" s="803"/>
      <c r="B333" s="803"/>
      <c r="C333" s="803"/>
      <c r="D333" s="803"/>
      <c r="E333" s="803"/>
      <c r="F333" s="803"/>
      <c r="G333" s="803"/>
      <c r="H333" s="803"/>
      <c r="I333" s="803"/>
      <c r="J333" s="803"/>
      <c r="K333" s="803"/>
      <c r="L333" s="803"/>
      <c r="M333" s="803"/>
      <c r="N333" s="803"/>
      <c r="O333" s="803"/>
      <c r="P333" s="803"/>
      <c r="Q333" s="803"/>
      <c r="R333" s="803"/>
      <c r="S333" s="803"/>
      <c r="T333" s="803"/>
      <c r="U333" s="803"/>
      <c r="V333" s="803"/>
      <c r="W333" s="803"/>
      <c r="X333" s="803"/>
      <c r="Y333" s="803"/>
      <c r="Z333" s="803"/>
    </row>
    <row r="334" ht="19.5" customHeight="1">
      <c r="A334" s="803"/>
      <c r="B334" s="803"/>
      <c r="C334" s="803"/>
      <c r="D334" s="803"/>
      <c r="E334" s="803"/>
      <c r="F334" s="803"/>
      <c r="G334" s="803"/>
      <c r="H334" s="803"/>
      <c r="I334" s="803"/>
      <c r="J334" s="803"/>
      <c r="K334" s="803"/>
      <c r="L334" s="803"/>
      <c r="M334" s="803"/>
      <c r="N334" s="803"/>
      <c r="O334" s="803"/>
      <c r="P334" s="803"/>
      <c r="Q334" s="803"/>
      <c r="R334" s="803"/>
      <c r="S334" s="803"/>
      <c r="T334" s="803"/>
      <c r="U334" s="803"/>
      <c r="V334" s="803"/>
      <c r="W334" s="803"/>
      <c r="X334" s="803"/>
      <c r="Y334" s="803"/>
      <c r="Z334" s="803"/>
    </row>
    <row r="335" ht="19.5" customHeight="1">
      <c r="A335" s="803"/>
      <c r="B335" s="803"/>
      <c r="C335" s="803"/>
      <c r="D335" s="803"/>
      <c r="E335" s="803"/>
      <c r="F335" s="803"/>
      <c r="G335" s="803"/>
      <c r="H335" s="803"/>
      <c r="I335" s="803"/>
      <c r="J335" s="803"/>
      <c r="K335" s="803"/>
      <c r="L335" s="803"/>
      <c r="M335" s="803"/>
      <c r="N335" s="803"/>
      <c r="O335" s="803"/>
      <c r="P335" s="803"/>
      <c r="Q335" s="803"/>
      <c r="R335" s="803"/>
      <c r="S335" s="803"/>
      <c r="T335" s="803"/>
      <c r="U335" s="803"/>
      <c r="V335" s="803"/>
      <c r="W335" s="803"/>
      <c r="X335" s="803"/>
      <c r="Y335" s="803"/>
      <c r="Z335" s="803"/>
    </row>
    <row r="336" ht="19.5" customHeight="1">
      <c r="A336" s="803"/>
      <c r="B336" s="803"/>
      <c r="C336" s="803"/>
      <c r="D336" s="803"/>
      <c r="E336" s="803"/>
      <c r="F336" s="803"/>
      <c r="G336" s="803"/>
      <c r="H336" s="803"/>
      <c r="I336" s="803"/>
      <c r="J336" s="803"/>
      <c r="K336" s="803"/>
      <c r="L336" s="803"/>
      <c r="M336" s="803"/>
      <c r="N336" s="803"/>
      <c r="O336" s="803"/>
      <c r="P336" s="803"/>
      <c r="Q336" s="803"/>
      <c r="R336" s="803"/>
      <c r="S336" s="803"/>
      <c r="T336" s="803"/>
      <c r="U336" s="803"/>
      <c r="V336" s="803"/>
      <c r="W336" s="803"/>
      <c r="X336" s="803"/>
      <c r="Y336" s="803"/>
      <c r="Z336" s="803"/>
    </row>
    <row r="337" ht="19.5" customHeight="1">
      <c r="A337" s="803"/>
      <c r="B337" s="803"/>
      <c r="C337" s="803"/>
      <c r="D337" s="803"/>
      <c r="E337" s="803"/>
      <c r="F337" s="803"/>
      <c r="G337" s="803"/>
      <c r="H337" s="803"/>
      <c r="I337" s="803"/>
      <c r="J337" s="803"/>
      <c r="K337" s="803"/>
      <c r="L337" s="803"/>
      <c r="M337" s="803"/>
      <c r="N337" s="803"/>
      <c r="O337" s="803"/>
      <c r="P337" s="803"/>
      <c r="Q337" s="803"/>
      <c r="R337" s="803"/>
      <c r="S337" s="803"/>
      <c r="T337" s="803"/>
      <c r="U337" s="803"/>
      <c r="V337" s="803"/>
      <c r="W337" s="803"/>
      <c r="X337" s="803"/>
      <c r="Y337" s="803"/>
      <c r="Z337" s="803"/>
    </row>
    <row r="338" ht="19.5" customHeight="1">
      <c r="A338" s="803"/>
      <c r="B338" s="803"/>
      <c r="C338" s="803"/>
      <c r="D338" s="803"/>
      <c r="E338" s="803"/>
      <c r="F338" s="803"/>
      <c r="G338" s="803"/>
      <c r="H338" s="803"/>
      <c r="I338" s="803"/>
      <c r="J338" s="803"/>
      <c r="K338" s="803"/>
      <c r="L338" s="803"/>
      <c r="M338" s="803"/>
      <c r="N338" s="803"/>
      <c r="O338" s="803"/>
      <c r="P338" s="803"/>
      <c r="Q338" s="803"/>
      <c r="R338" s="803"/>
      <c r="S338" s="803"/>
      <c r="T338" s="803"/>
      <c r="U338" s="803"/>
      <c r="V338" s="803"/>
      <c r="W338" s="803"/>
      <c r="X338" s="803"/>
      <c r="Y338" s="803"/>
      <c r="Z338" s="803"/>
    </row>
    <row r="339" ht="19.5" customHeight="1">
      <c r="A339" s="803"/>
      <c r="B339" s="803"/>
      <c r="C339" s="803"/>
      <c r="D339" s="803"/>
      <c r="E339" s="803"/>
      <c r="F339" s="803"/>
      <c r="G339" s="803"/>
      <c r="H339" s="803"/>
      <c r="I339" s="803"/>
      <c r="J339" s="803"/>
      <c r="K339" s="803"/>
      <c r="L339" s="803"/>
      <c r="M339" s="803"/>
      <c r="N339" s="803"/>
      <c r="O339" s="803"/>
      <c r="P339" s="803"/>
      <c r="Q339" s="803"/>
      <c r="R339" s="803"/>
      <c r="S339" s="803"/>
      <c r="T339" s="803"/>
      <c r="U339" s="803"/>
      <c r="V339" s="803"/>
      <c r="W339" s="803"/>
      <c r="X339" s="803"/>
      <c r="Y339" s="803"/>
      <c r="Z339" s="803"/>
    </row>
    <row r="340" ht="19.5" customHeight="1">
      <c r="A340" s="803"/>
      <c r="B340" s="803"/>
      <c r="C340" s="803"/>
      <c r="D340" s="803"/>
      <c r="E340" s="803"/>
      <c r="F340" s="803"/>
      <c r="G340" s="803"/>
      <c r="H340" s="803"/>
      <c r="I340" s="803"/>
      <c r="J340" s="803"/>
      <c r="K340" s="803"/>
      <c r="L340" s="803"/>
      <c r="M340" s="803"/>
      <c r="N340" s="803"/>
      <c r="O340" s="803"/>
      <c r="P340" s="803"/>
      <c r="Q340" s="803"/>
      <c r="R340" s="803"/>
      <c r="S340" s="803"/>
      <c r="T340" s="803"/>
      <c r="U340" s="803"/>
      <c r="V340" s="803"/>
      <c r="W340" s="803"/>
      <c r="X340" s="803"/>
      <c r="Y340" s="803"/>
      <c r="Z340" s="803"/>
    </row>
    <row r="341" ht="19.5" customHeight="1">
      <c r="A341" s="803"/>
      <c r="B341" s="803"/>
      <c r="C341" s="803"/>
      <c r="D341" s="803"/>
      <c r="E341" s="803"/>
      <c r="F341" s="803"/>
      <c r="G341" s="803"/>
      <c r="H341" s="803"/>
      <c r="I341" s="803"/>
      <c r="J341" s="803"/>
      <c r="K341" s="803"/>
      <c r="L341" s="803"/>
      <c r="M341" s="803"/>
      <c r="N341" s="803"/>
      <c r="O341" s="803"/>
      <c r="P341" s="803"/>
      <c r="Q341" s="803"/>
      <c r="R341" s="803"/>
      <c r="S341" s="803"/>
      <c r="T341" s="803"/>
      <c r="U341" s="803"/>
      <c r="V341" s="803"/>
      <c r="W341" s="803"/>
      <c r="X341" s="803"/>
      <c r="Y341" s="803"/>
      <c r="Z341" s="803"/>
    </row>
    <row r="342" ht="19.5" customHeight="1">
      <c r="A342" s="803"/>
      <c r="B342" s="803"/>
      <c r="C342" s="803"/>
      <c r="D342" s="803"/>
      <c r="E342" s="803"/>
      <c r="F342" s="803"/>
      <c r="G342" s="803"/>
      <c r="H342" s="803"/>
      <c r="I342" s="803"/>
      <c r="J342" s="803"/>
      <c r="K342" s="803"/>
      <c r="L342" s="803"/>
      <c r="M342" s="803"/>
      <c r="N342" s="803"/>
      <c r="O342" s="803"/>
      <c r="P342" s="803"/>
      <c r="Q342" s="803"/>
      <c r="R342" s="803"/>
      <c r="S342" s="803"/>
      <c r="T342" s="803"/>
      <c r="U342" s="803"/>
      <c r="V342" s="803"/>
      <c r="W342" s="803"/>
      <c r="X342" s="803"/>
      <c r="Y342" s="803"/>
      <c r="Z342" s="803"/>
    </row>
    <row r="343" ht="19.5" customHeight="1">
      <c r="A343" s="803"/>
      <c r="B343" s="803"/>
      <c r="C343" s="803"/>
      <c r="D343" s="803"/>
      <c r="E343" s="803"/>
      <c r="F343" s="803"/>
      <c r="G343" s="803"/>
      <c r="H343" s="803"/>
      <c r="I343" s="803"/>
      <c r="J343" s="803"/>
      <c r="K343" s="803"/>
      <c r="L343" s="803"/>
      <c r="M343" s="803"/>
      <c r="N343" s="803"/>
      <c r="O343" s="803"/>
      <c r="P343" s="803"/>
      <c r="Q343" s="803"/>
      <c r="R343" s="803"/>
      <c r="S343" s="803"/>
      <c r="T343" s="803"/>
      <c r="U343" s="803"/>
      <c r="V343" s="803"/>
      <c r="W343" s="803"/>
      <c r="X343" s="803"/>
      <c r="Y343" s="803"/>
      <c r="Z343" s="803"/>
    </row>
    <row r="344" ht="19.5" customHeight="1">
      <c r="A344" s="803"/>
      <c r="B344" s="803"/>
      <c r="C344" s="803"/>
      <c r="D344" s="803"/>
      <c r="E344" s="803"/>
      <c r="F344" s="803"/>
      <c r="G344" s="803"/>
      <c r="H344" s="803"/>
      <c r="I344" s="803"/>
      <c r="J344" s="803"/>
      <c r="K344" s="803"/>
      <c r="L344" s="803"/>
      <c r="M344" s="803"/>
      <c r="N344" s="803"/>
      <c r="O344" s="803"/>
      <c r="P344" s="803"/>
      <c r="Q344" s="803"/>
      <c r="R344" s="803"/>
      <c r="S344" s="803"/>
      <c r="T344" s="803"/>
      <c r="U344" s="803"/>
      <c r="V344" s="803"/>
      <c r="W344" s="803"/>
      <c r="X344" s="803"/>
      <c r="Y344" s="803"/>
      <c r="Z344" s="803"/>
    </row>
    <row r="345" ht="19.5" customHeight="1">
      <c r="A345" s="803"/>
      <c r="B345" s="803"/>
      <c r="C345" s="803"/>
      <c r="D345" s="803"/>
      <c r="E345" s="803"/>
      <c r="F345" s="803"/>
      <c r="G345" s="803"/>
      <c r="H345" s="803"/>
      <c r="I345" s="803"/>
      <c r="J345" s="803"/>
      <c r="K345" s="803"/>
      <c r="L345" s="803"/>
      <c r="M345" s="803"/>
      <c r="N345" s="803"/>
      <c r="O345" s="803"/>
      <c r="P345" s="803"/>
      <c r="Q345" s="803"/>
      <c r="R345" s="803"/>
      <c r="S345" s="803"/>
      <c r="T345" s="803"/>
      <c r="U345" s="803"/>
      <c r="V345" s="803"/>
      <c r="W345" s="803"/>
      <c r="X345" s="803"/>
      <c r="Y345" s="803"/>
      <c r="Z345" s="803"/>
    </row>
    <row r="346" ht="19.5" customHeight="1">
      <c r="A346" s="803"/>
      <c r="B346" s="803"/>
      <c r="C346" s="803"/>
      <c r="D346" s="803"/>
      <c r="E346" s="803"/>
      <c r="F346" s="803"/>
      <c r="G346" s="803"/>
      <c r="H346" s="803"/>
      <c r="I346" s="803"/>
      <c r="J346" s="803"/>
      <c r="K346" s="803"/>
      <c r="L346" s="803"/>
      <c r="M346" s="803"/>
      <c r="N346" s="803"/>
      <c r="O346" s="803"/>
      <c r="P346" s="803"/>
      <c r="Q346" s="803"/>
      <c r="R346" s="803"/>
      <c r="S346" s="803"/>
      <c r="T346" s="803"/>
      <c r="U346" s="803"/>
      <c r="V346" s="803"/>
      <c r="W346" s="803"/>
      <c r="X346" s="803"/>
      <c r="Y346" s="803"/>
      <c r="Z346" s="803"/>
    </row>
    <row r="347" ht="19.5" customHeight="1">
      <c r="A347" s="803"/>
      <c r="B347" s="803"/>
      <c r="C347" s="803"/>
      <c r="D347" s="803"/>
      <c r="E347" s="803"/>
      <c r="F347" s="803"/>
      <c r="G347" s="803"/>
      <c r="H347" s="803"/>
      <c r="I347" s="803"/>
      <c r="J347" s="803"/>
      <c r="K347" s="803"/>
      <c r="L347" s="803"/>
      <c r="M347" s="803"/>
      <c r="N347" s="803"/>
      <c r="O347" s="803"/>
      <c r="P347" s="803"/>
      <c r="Q347" s="803"/>
      <c r="R347" s="803"/>
      <c r="S347" s="803"/>
      <c r="T347" s="803"/>
      <c r="U347" s="803"/>
      <c r="V347" s="803"/>
      <c r="W347" s="803"/>
      <c r="X347" s="803"/>
      <c r="Y347" s="803"/>
      <c r="Z347" s="803"/>
    </row>
    <row r="348" ht="19.5" customHeight="1">
      <c r="A348" s="803"/>
      <c r="B348" s="803"/>
      <c r="C348" s="803"/>
      <c r="D348" s="803"/>
      <c r="E348" s="803"/>
      <c r="F348" s="803"/>
      <c r="G348" s="803"/>
      <c r="H348" s="803"/>
      <c r="I348" s="803"/>
      <c r="J348" s="803"/>
      <c r="K348" s="803"/>
      <c r="L348" s="803"/>
      <c r="M348" s="803"/>
      <c r="N348" s="803"/>
      <c r="O348" s="803"/>
      <c r="P348" s="803"/>
      <c r="Q348" s="803"/>
      <c r="R348" s="803"/>
      <c r="S348" s="803"/>
      <c r="T348" s="803"/>
      <c r="U348" s="803"/>
      <c r="V348" s="803"/>
      <c r="W348" s="803"/>
      <c r="X348" s="803"/>
      <c r="Y348" s="803"/>
      <c r="Z348" s="803"/>
    </row>
    <row r="349" ht="19.5" customHeight="1">
      <c r="A349" s="803"/>
      <c r="B349" s="803"/>
      <c r="C349" s="803"/>
      <c r="D349" s="803"/>
      <c r="E349" s="803"/>
      <c r="F349" s="803"/>
      <c r="G349" s="803"/>
      <c r="H349" s="803"/>
      <c r="I349" s="803"/>
      <c r="J349" s="803"/>
      <c r="K349" s="803"/>
      <c r="L349" s="803"/>
      <c r="M349" s="803"/>
      <c r="N349" s="803"/>
      <c r="O349" s="803"/>
      <c r="P349" s="803"/>
      <c r="Q349" s="803"/>
      <c r="R349" s="803"/>
      <c r="S349" s="803"/>
      <c r="T349" s="803"/>
      <c r="U349" s="803"/>
      <c r="V349" s="803"/>
      <c r="W349" s="803"/>
      <c r="X349" s="803"/>
      <c r="Y349" s="803"/>
      <c r="Z349" s="803"/>
    </row>
    <row r="350" ht="19.5" customHeight="1">
      <c r="A350" s="803"/>
      <c r="B350" s="803"/>
      <c r="C350" s="803"/>
      <c r="D350" s="803"/>
      <c r="E350" s="803"/>
      <c r="F350" s="803"/>
      <c r="G350" s="803"/>
      <c r="H350" s="803"/>
      <c r="I350" s="803"/>
      <c r="J350" s="803"/>
      <c r="K350" s="803"/>
      <c r="L350" s="803"/>
      <c r="M350" s="803"/>
      <c r="N350" s="803"/>
      <c r="O350" s="803"/>
      <c r="P350" s="803"/>
      <c r="Q350" s="803"/>
      <c r="R350" s="803"/>
      <c r="S350" s="803"/>
      <c r="T350" s="803"/>
      <c r="U350" s="803"/>
      <c r="V350" s="803"/>
      <c r="W350" s="803"/>
      <c r="X350" s="803"/>
      <c r="Y350" s="803"/>
      <c r="Z350" s="803"/>
    </row>
    <row r="351" ht="19.5" customHeight="1">
      <c r="A351" s="803"/>
      <c r="B351" s="803"/>
      <c r="C351" s="803"/>
      <c r="D351" s="803"/>
      <c r="E351" s="803"/>
      <c r="F351" s="803"/>
      <c r="G351" s="803"/>
      <c r="H351" s="803"/>
      <c r="I351" s="803"/>
      <c r="J351" s="803"/>
      <c r="K351" s="803"/>
      <c r="L351" s="803"/>
      <c r="M351" s="803"/>
      <c r="N351" s="803"/>
      <c r="O351" s="803"/>
      <c r="P351" s="803"/>
      <c r="Q351" s="803"/>
      <c r="R351" s="803"/>
      <c r="S351" s="803"/>
      <c r="T351" s="803"/>
      <c r="U351" s="803"/>
      <c r="V351" s="803"/>
      <c r="W351" s="803"/>
      <c r="X351" s="803"/>
      <c r="Y351" s="803"/>
      <c r="Z351" s="803"/>
    </row>
    <row r="352" ht="19.5" customHeight="1">
      <c r="A352" s="803"/>
      <c r="B352" s="803"/>
      <c r="C352" s="803"/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803"/>
      <c r="V352" s="803"/>
      <c r="W352" s="803"/>
      <c r="X352" s="803"/>
      <c r="Y352" s="803"/>
      <c r="Z352" s="803"/>
    </row>
    <row r="353" ht="19.5" customHeight="1">
      <c r="A353" s="803"/>
      <c r="B353" s="803"/>
      <c r="C353" s="803"/>
      <c r="D353" s="803"/>
      <c r="E353" s="803"/>
      <c r="F353" s="803"/>
      <c r="G353" s="803"/>
      <c r="H353" s="803"/>
      <c r="I353" s="803"/>
      <c r="J353" s="803"/>
      <c r="K353" s="803"/>
      <c r="L353" s="803"/>
      <c r="M353" s="803"/>
      <c r="N353" s="803"/>
      <c r="O353" s="803"/>
      <c r="P353" s="803"/>
      <c r="Q353" s="803"/>
      <c r="R353" s="803"/>
      <c r="S353" s="803"/>
      <c r="T353" s="803"/>
      <c r="U353" s="803"/>
      <c r="V353" s="803"/>
      <c r="W353" s="803"/>
      <c r="X353" s="803"/>
      <c r="Y353" s="803"/>
      <c r="Z353" s="803"/>
    </row>
    <row r="354" ht="19.5" customHeight="1">
      <c r="A354" s="803"/>
      <c r="B354" s="803"/>
      <c r="C354" s="803"/>
      <c r="D354" s="803"/>
      <c r="E354" s="803"/>
      <c r="F354" s="803"/>
      <c r="G354" s="803"/>
      <c r="H354" s="803"/>
      <c r="I354" s="803"/>
      <c r="J354" s="803"/>
      <c r="K354" s="803"/>
      <c r="L354" s="803"/>
      <c r="M354" s="803"/>
      <c r="N354" s="803"/>
      <c r="O354" s="803"/>
      <c r="P354" s="803"/>
      <c r="Q354" s="803"/>
      <c r="R354" s="803"/>
      <c r="S354" s="803"/>
      <c r="T354" s="803"/>
      <c r="U354" s="803"/>
      <c r="V354" s="803"/>
      <c r="W354" s="803"/>
      <c r="X354" s="803"/>
      <c r="Y354" s="803"/>
      <c r="Z354" s="803"/>
    </row>
    <row r="355" ht="19.5" customHeight="1">
      <c r="A355" s="803"/>
      <c r="B355" s="803"/>
      <c r="C355" s="803"/>
      <c r="D355" s="803"/>
      <c r="E355" s="803"/>
      <c r="F355" s="803"/>
      <c r="G355" s="803"/>
      <c r="H355" s="803"/>
      <c r="I355" s="803"/>
      <c r="J355" s="803"/>
      <c r="K355" s="803"/>
      <c r="L355" s="803"/>
      <c r="M355" s="803"/>
      <c r="N355" s="803"/>
      <c r="O355" s="803"/>
      <c r="P355" s="803"/>
      <c r="Q355" s="803"/>
      <c r="R355" s="803"/>
      <c r="S355" s="803"/>
      <c r="T355" s="803"/>
      <c r="U355" s="803"/>
      <c r="V355" s="803"/>
      <c r="W355" s="803"/>
      <c r="X355" s="803"/>
      <c r="Y355" s="803"/>
      <c r="Z355" s="803"/>
    </row>
    <row r="356" ht="19.5" customHeight="1">
      <c r="A356" s="803"/>
      <c r="B356" s="803"/>
      <c r="C356" s="803"/>
      <c r="D356" s="803"/>
      <c r="E356" s="803"/>
      <c r="F356" s="803"/>
      <c r="G356" s="803"/>
      <c r="H356" s="803"/>
      <c r="I356" s="803"/>
      <c r="J356" s="803"/>
      <c r="K356" s="803"/>
      <c r="L356" s="803"/>
      <c r="M356" s="803"/>
      <c r="N356" s="803"/>
      <c r="O356" s="803"/>
      <c r="P356" s="803"/>
      <c r="Q356" s="803"/>
      <c r="R356" s="803"/>
      <c r="S356" s="803"/>
      <c r="T356" s="803"/>
      <c r="U356" s="803"/>
      <c r="V356" s="803"/>
      <c r="W356" s="803"/>
      <c r="X356" s="803"/>
      <c r="Y356" s="803"/>
      <c r="Z356" s="803"/>
    </row>
    <row r="357" ht="19.5" customHeight="1">
      <c r="A357" s="803"/>
      <c r="B357" s="803"/>
      <c r="C357" s="803"/>
      <c r="D357" s="803"/>
      <c r="E357" s="803"/>
      <c r="F357" s="803"/>
      <c r="G357" s="803"/>
      <c r="H357" s="803"/>
      <c r="I357" s="803"/>
      <c r="J357" s="803"/>
      <c r="K357" s="803"/>
      <c r="L357" s="803"/>
      <c r="M357" s="803"/>
      <c r="N357" s="803"/>
      <c r="O357" s="803"/>
      <c r="P357" s="803"/>
      <c r="Q357" s="803"/>
      <c r="R357" s="803"/>
      <c r="S357" s="803"/>
      <c r="T357" s="803"/>
      <c r="U357" s="803"/>
      <c r="V357" s="803"/>
      <c r="W357" s="803"/>
      <c r="X357" s="803"/>
      <c r="Y357" s="803"/>
      <c r="Z357" s="803"/>
    </row>
    <row r="358" ht="19.5" customHeight="1">
      <c r="A358" s="803"/>
      <c r="B358" s="803"/>
      <c r="C358" s="803"/>
      <c r="D358" s="803"/>
      <c r="E358" s="803"/>
      <c r="F358" s="803"/>
      <c r="G358" s="803"/>
      <c r="H358" s="803"/>
      <c r="I358" s="803"/>
      <c r="J358" s="803"/>
      <c r="K358" s="803"/>
      <c r="L358" s="803"/>
      <c r="M358" s="803"/>
      <c r="N358" s="803"/>
      <c r="O358" s="803"/>
      <c r="P358" s="803"/>
      <c r="Q358" s="803"/>
      <c r="R358" s="803"/>
      <c r="S358" s="803"/>
      <c r="T358" s="803"/>
      <c r="U358" s="803"/>
      <c r="V358" s="803"/>
      <c r="W358" s="803"/>
      <c r="X358" s="803"/>
      <c r="Y358" s="803"/>
      <c r="Z358" s="803"/>
    </row>
    <row r="359" ht="19.5" customHeight="1">
      <c r="A359" s="803"/>
      <c r="B359" s="803"/>
      <c r="C359" s="803"/>
      <c r="D359" s="803"/>
      <c r="E359" s="803"/>
      <c r="F359" s="803"/>
      <c r="G359" s="803"/>
      <c r="H359" s="803"/>
      <c r="I359" s="803"/>
      <c r="J359" s="803"/>
      <c r="K359" s="803"/>
      <c r="L359" s="803"/>
      <c r="M359" s="803"/>
      <c r="N359" s="803"/>
      <c r="O359" s="803"/>
      <c r="P359" s="803"/>
      <c r="Q359" s="803"/>
      <c r="R359" s="803"/>
      <c r="S359" s="803"/>
      <c r="T359" s="803"/>
      <c r="U359" s="803"/>
      <c r="V359" s="803"/>
      <c r="W359" s="803"/>
      <c r="X359" s="803"/>
      <c r="Y359" s="803"/>
      <c r="Z359" s="803"/>
    </row>
    <row r="360" ht="19.5" customHeight="1">
      <c r="A360" s="803"/>
      <c r="B360" s="803"/>
      <c r="C360" s="803"/>
      <c r="D360" s="803"/>
      <c r="E360" s="803"/>
      <c r="F360" s="803"/>
      <c r="G360" s="803"/>
      <c r="H360" s="803"/>
      <c r="I360" s="803"/>
      <c r="J360" s="803"/>
      <c r="K360" s="803"/>
      <c r="L360" s="803"/>
      <c r="M360" s="803"/>
      <c r="N360" s="803"/>
      <c r="O360" s="803"/>
      <c r="P360" s="803"/>
      <c r="Q360" s="803"/>
      <c r="R360" s="803"/>
      <c r="S360" s="803"/>
      <c r="T360" s="803"/>
      <c r="U360" s="803"/>
      <c r="V360" s="803"/>
      <c r="W360" s="803"/>
      <c r="X360" s="803"/>
      <c r="Y360" s="803"/>
      <c r="Z360" s="803"/>
    </row>
    <row r="361" ht="19.5" customHeight="1">
      <c r="A361" s="803"/>
      <c r="B361" s="803"/>
      <c r="C361" s="803"/>
      <c r="D361" s="803"/>
      <c r="E361" s="803"/>
      <c r="F361" s="803"/>
      <c r="G361" s="803"/>
      <c r="H361" s="803"/>
      <c r="I361" s="803"/>
      <c r="J361" s="803"/>
      <c r="K361" s="803"/>
      <c r="L361" s="803"/>
      <c r="M361" s="803"/>
      <c r="N361" s="803"/>
      <c r="O361" s="803"/>
      <c r="P361" s="803"/>
      <c r="Q361" s="803"/>
      <c r="R361" s="803"/>
      <c r="S361" s="803"/>
      <c r="T361" s="803"/>
      <c r="U361" s="803"/>
      <c r="V361" s="803"/>
      <c r="W361" s="803"/>
      <c r="X361" s="803"/>
      <c r="Y361" s="803"/>
      <c r="Z361" s="803"/>
    </row>
    <row r="362" ht="19.5" customHeight="1">
      <c r="A362" s="803"/>
      <c r="B362" s="803"/>
      <c r="C362" s="803"/>
      <c r="D362" s="803"/>
      <c r="E362" s="803"/>
      <c r="F362" s="803"/>
      <c r="G362" s="803"/>
      <c r="H362" s="803"/>
      <c r="I362" s="803"/>
      <c r="J362" s="803"/>
      <c r="K362" s="803"/>
      <c r="L362" s="803"/>
      <c r="M362" s="803"/>
      <c r="N362" s="803"/>
      <c r="O362" s="803"/>
      <c r="P362" s="803"/>
      <c r="Q362" s="803"/>
      <c r="R362" s="803"/>
      <c r="S362" s="803"/>
      <c r="T362" s="803"/>
      <c r="U362" s="803"/>
      <c r="V362" s="803"/>
      <c r="W362" s="803"/>
      <c r="X362" s="803"/>
      <c r="Y362" s="803"/>
      <c r="Z362" s="803"/>
    </row>
    <row r="363" ht="19.5" customHeight="1">
      <c r="A363" s="803"/>
      <c r="B363" s="803"/>
      <c r="C363" s="803"/>
      <c r="D363" s="803"/>
      <c r="E363" s="803"/>
      <c r="F363" s="803"/>
      <c r="G363" s="803"/>
      <c r="H363" s="803"/>
      <c r="I363" s="803"/>
      <c r="J363" s="803"/>
      <c r="K363" s="803"/>
      <c r="L363" s="803"/>
      <c r="M363" s="803"/>
      <c r="N363" s="803"/>
      <c r="O363" s="803"/>
      <c r="P363" s="803"/>
      <c r="Q363" s="803"/>
      <c r="R363" s="803"/>
      <c r="S363" s="803"/>
      <c r="T363" s="803"/>
      <c r="U363" s="803"/>
      <c r="V363" s="803"/>
      <c r="W363" s="803"/>
      <c r="X363" s="803"/>
      <c r="Y363" s="803"/>
      <c r="Z363" s="803"/>
    </row>
    <row r="364" ht="19.5" customHeight="1">
      <c r="A364" s="803"/>
      <c r="B364" s="803"/>
      <c r="C364" s="803"/>
      <c r="D364" s="803"/>
      <c r="E364" s="803"/>
      <c r="F364" s="803"/>
      <c r="G364" s="803"/>
      <c r="H364" s="803"/>
      <c r="I364" s="803"/>
      <c r="J364" s="803"/>
      <c r="K364" s="803"/>
      <c r="L364" s="803"/>
      <c r="M364" s="803"/>
      <c r="N364" s="803"/>
      <c r="O364" s="803"/>
      <c r="P364" s="803"/>
      <c r="Q364" s="803"/>
      <c r="R364" s="803"/>
      <c r="S364" s="803"/>
      <c r="T364" s="803"/>
      <c r="U364" s="803"/>
      <c r="V364" s="803"/>
      <c r="W364" s="803"/>
      <c r="X364" s="803"/>
      <c r="Y364" s="803"/>
      <c r="Z364" s="803"/>
    </row>
    <row r="365" ht="19.5" customHeight="1">
      <c r="A365" s="803"/>
      <c r="B365" s="803"/>
      <c r="C365" s="803"/>
      <c r="D365" s="803"/>
      <c r="E365" s="803"/>
      <c r="F365" s="803"/>
      <c r="G365" s="803"/>
      <c r="H365" s="803"/>
      <c r="I365" s="803"/>
      <c r="J365" s="803"/>
      <c r="K365" s="803"/>
      <c r="L365" s="803"/>
      <c r="M365" s="803"/>
      <c r="N365" s="803"/>
      <c r="O365" s="803"/>
      <c r="P365" s="803"/>
      <c r="Q365" s="803"/>
      <c r="R365" s="803"/>
      <c r="S365" s="803"/>
      <c r="T365" s="803"/>
      <c r="U365" s="803"/>
      <c r="V365" s="803"/>
      <c r="W365" s="803"/>
      <c r="X365" s="803"/>
      <c r="Y365" s="803"/>
      <c r="Z365" s="803"/>
    </row>
    <row r="366" ht="19.5" customHeight="1">
      <c r="A366" s="803"/>
      <c r="B366" s="803"/>
      <c r="C366" s="803"/>
      <c r="D366" s="803"/>
      <c r="E366" s="803"/>
      <c r="F366" s="803"/>
      <c r="G366" s="803"/>
      <c r="H366" s="803"/>
      <c r="I366" s="803"/>
      <c r="J366" s="803"/>
      <c r="K366" s="803"/>
      <c r="L366" s="803"/>
      <c r="M366" s="803"/>
      <c r="N366" s="803"/>
      <c r="O366" s="803"/>
      <c r="P366" s="803"/>
      <c r="Q366" s="803"/>
      <c r="R366" s="803"/>
      <c r="S366" s="803"/>
      <c r="T366" s="803"/>
      <c r="U366" s="803"/>
      <c r="V366" s="803"/>
      <c r="W366" s="803"/>
      <c r="X366" s="803"/>
      <c r="Y366" s="803"/>
      <c r="Z366" s="803"/>
    </row>
    <row r="367" ht="19.5" customHeight="1">
      <c r="A367" s="803"/>
      <c r="B367" s="803"/>
      <c r="C367" s="803"/>
      <c r="D367" s="803"/>
      <c r="E367" s="803"/>
      <c r="F367" s="803"/>
      <c r="G367" s="803"/>
      <c r="H367" s="803"/>
      <c r="I367" s="803"/>
      <c r="J367" s="803"/>
      <c r="K367" s="803"/>
      <c r="L367" s="803"/>
      <c r="M367" s="803"/>
      <c r="N367" s="803"/>
      <c r="O367" s="803"/>
      <c r="P367" s="803"/>
      <c r="Q367" s="803"/>
      <c r="R367" s="803"/>
      <c r="S367" s="803"/>
      <c r="T367" s="803"/>
      <c r="U367" s="803"/>
      <c r="V367" s="803"/>
      <c r="W367" s="803"/>
      <c r="X367" s="803"/>
      <c r="Y367" s="803"/>
      <c r="Z367" s="803"/>
    </row>
    <row r="368" ht="19.5" customHeight="1">
      <c r="A368" s="803"/>
      <c r="B368" s="803"/>
      <c r="C368" s="803"/>
      <c r="D368" s="803"/>
      <c r="E368" s="803"/>
      <c r="F368" s="803"/>
      <c r="G368" s="803"/>
      <c r="H368" s="803"/>
      <c r="I368" s="803"/>
      <c r="J368" s="803"/>
      <c r="K368" s="803"/>
      <c r="L368" s="803"/>
      <c r="M368" s="803"/>
      <c r="N368" s="803"/>
      <c r="O368" s="803"/>
      <c r="P368" s="803"/>
      <c r="Q368" s="803"/>
      <c r="R368" s="803"/>
      <c r="S368" s="803"/>
      <c r="T368" s="803"/>
      <c r="U368" s="803"/>
      <c r="V368" s="803"/>
      <c r="W368" s="803"/>
      <c r="X368" s="803"/>
      <c r="Y368" s="803"/>
      <c r="Z368" s="803"/>
    </row>
    <row r="369" ht="19.5" customHeight="1">
      <c r="A369" s="803"/>
      <c r="B369" s="803"/>
      <c r="C369" s="803"/>
      <c r="D369" s="803"/>
      <c r="E369" s="803"/>
      <c r="F369" s="803"/>
      <c r="G369" s="803"/>
      <c r="H369" s="803"/>
      <c r="I369" s="803"/>
      <c r="J369" s="803"/>
      <c r="K369" s="803"/>
      <c r="L369" s="803"/>
      <c r="M369" s="803"/>
      <c r="N369" s="803"/>
      <c r="O369" s="803"/>
      <c r="P369" s="803"/>
      <c r="Q369" s="803"/>
      <c r="R369" s="803"/>
      <c r="S369" s="803"/>
      <c r="T369" s="803"/>
      <c r="U369" s="803"/>
      <c r="V369" s="803"/>
      <c r="W369" s="803"/>
      <c r="X369" s="803"/>
      <c r="Y369" s="803"/>
      <c r="Z369" s="803"/>
    </row>
    <row r="370" ht="19.5" customHeight="1">
      <c r="A370" s="803"/>
      <c r="B370" s="803"/>
      <c r="C370" s="803"/>
      <c r="D370" s="803"/>
      <c r="E370" s="803"/>
      <c r="F370" s="803"/>
      <c r="G370" s="803"/>
      <c r="H370" s="803"/>
      <c r="I370" s="803"/>
      <c r="J370" s="803"/>
      <c r="K370" s="803"/>
      <c r="L370" s="803"/>
      <c r="M370" s="803"/>
      <c r="N370" s="803"/>
      <c r="O370" s="803"/>
      <c r="P370" s="803"/>
      <c r="Q370" s="803"/>
      <c r="R370" s="803"/>
      <c r="S370" s="803"/>
      <c r="T370" s="803"/>
      <c r="U370" s="803"/>
      <c r="V370" s="803"/>
      <c r="W370" s="803"/>
      <c r="X370" s="803"/>
      <c r="Y370" s="803"/>
      <c r="Z370" s="803"/>
    </row>
    <row r="371" ht="19.5" customHeight="1">
      <c r="A371" s="803"/>
      <c r="B371" s="803"/>
      <c r="C371" s="803"/>
      <c r="D371" s="803"/>
      <c r="E371" s="803"/>
      <c r="F371" s="803"/>
      <c r="G371" s="803"/>
      <c r="H371" s="803"/>
      <c r="I371" s="803"/>
      <c r="J371" s="803"/>
      <c r="K371" s="803"/>
      <c r="L371" s="803"/>
      <c r="M371" s="803"/>
      <c r="N371" s="803"/>
      <c r="O371" s="803"/>
      <c r="P371" s="803"/>
      <c r="Q371" s="803"/>
      <c r="R371" s="803"/>
      <c r="S371" s="803"/>
      <c r="T371" s="803"/>
      <c r="U371" s="803"/>
      <c r="V371" s="803"/>
      <c r="W371" s="803"/>
      <c r="X371" s="803"/>
      <c r="Y371" s="803"/>
      <c r="Z371" s="803"/>
    </row>
    <row r="372" ht="19.5" customHeight="1">
      <c r="A372" s="803"/>
      <c r="B372" s="803"/>
      <c r="C372" s="803"/>
      <c r="D372" s="803"/>
      <c r="E372" s="803"/>
      <c r="F372" s="803"/>
      <c r="G372" s="803"/>
      <c r="H372" s="803"/>
      <c r="I372" s="803"/>
      <c r="J372" s="803"/>
      <c r="K372" s="803"/>
      <c r="L372" s="803"/>
      <c r="M372" s="803"/>
      <c r="N372" s="803"/>
      <c r="O372" s="803"/>
      <c r="P372" s="803"/>
      <c r="Q372" s="803"/>
      <c r="R372" s="803"/>
      <c r="S372" s="803"/>
      <c r="T372" s="803"/>
      <c r="U372" s="803"/>
      <c r="V372" s="803"/>
      <c r="W372" s="803"/>
      <c r="X372" s="803"/>
      <c r="Y372" s="803"/>
      <c r="Z372" s="803"/>
    </row>
    <row r="373" ht="19.5" customHeight="1">
      <c r="A373" s="803"/>
      <c r="B373" s="803"/>
      <c r="C373" s="803"/>
      <c r="D373" s="803"/>
      <c r="E373" s="803"/>
      <c r="F373" s="803"/>
      <c r="G373" s="803"/>
      <c r="H373" s="803"/>
      <c r="I373" s="803"/>
      <c r="J373" s="803"/>
      <c r="K373" s="803"/>
      <c r="L373" s="803"/>
      <c r="M373" s="803"/>
      <c r="N373" s="803"/>
      <c r="O373" s="803"/>
      <c r="P373" s="803"/>
      <c r="Q373" s="803"/>
      <c r="R373" s="803"/>
      <c r="S373" s="803"/>
      <c r="T373" s="803"/>
      <c r="U373" s="803"/>
      <c r="V373" s="803"/>
      <c r="W373" s="803"/>
      <c r="X373" s="803"/>
      <c r="Y373" s="803"/>
      <c r="Z373" s="803"/>
    </row>
    <row r="374" ht="19.5" customHeight="1">
      <c r="A374" s="803"/>
      <c r="B374" s="803"/>
      <c r="C374" s="803"/>
      <c r="D374" s="803"/>
      <c r="E374" s="803"/>
      <c r="F374" s="803"/>
      <c r="G374" s="803"/>
      <c r="H374" s="803"/>
      <c r="I374" s="803"/>
      <c r="J374" s="803"/>
      <c r="K374" s="803"/>
      <c r="L374" s="803"/>
      <c r="M374" s="803"/>
      <c r="N374" s="803"/>
      <c r="O374" s="803"/>
      <c r="P374" s="803"/>
      <c r="Q374" s="803"/>
      <c r="R374" s="803"/>
      <c r="S374" s="803"/>
      <c r="T374" s="803"/>
      <c r="U374" s="803"/>
      <c r="V374" s="803"/>
      <c r="W374" s="803"/>
      <c r="X374" s="803"/>
      <c r="Y374" s="803"/>
      <c r="Z374" s="803"/>
    </row>
    <row r="375" ht="19.5" customHeight="1">
      <c r="A375" s="803"/>
      <c r="B375" s="803"/>
      <c r="C375" s="803"/>
      <c r="D375" s="803"/>
      <c r="E375" s="803"/>
      <c r="F375" s="803"/>
      <c r="G375" s="803"/>
      <c r="H375" s="803"/>
      <c r="I375" s="803"/>
      <c r="J375" s="803"/>
      <c r="K375" s="803"/>
      <c r="L375" s="803"/>
      <c r="M375" s="803"/>
      <c r="N375" s="803"/>
      <c r="O375" s="803"/>
      <c r="P375" s="803"/>
      <c r="Q375" s="803"/>
      <c r="R375" s="803"/>
      <c r="S375" s="803"/>
      <c r="T375" s="803"/>
      <c r="U375" s="803"/>
      <c r="V375" s="803"/>
      <c r="W375" s="803"/>
      <c r="X375" s="803"/>
      <c r="Y375" s="803"/>
      <c r="Z375" s="803"/>
    </row>
    <row r="376" ht="19.5" customHeight="1">
      <c r="A376" s="803"/>
      <c r="B376" s="803"/>
      <c r="C376" s="803"/>
      <c r="D376" s="803"/>
      <c r="E376" s="803"/>
      <c r="F376" s="803"/>
      <c r="G376" s="803"/>
      <c r="H376" s="803"/>
      <c r="I376" s="803"/>
      <c r="J376" s="803"/>
      <c r="K376" s="803"/>
      <c r="L376" s="803"/>
      <c r="M376" s="803"/>
      <c r="N376" s="803"/>
      <c r="O376" s="803"/>
      <c r="P376" s="803"/>
      <c r="Q376" s="803"/>
      <c r="R376" s="803"/>
      <c r="S376" s="803"/>
      <c r="T376" s="803"/>
      <c r="U376" s="803"/>
      <c r="V376" s="803"/>
      <c r="W376" s="803"/>
      <c r="X376" s="803"/>
      <c r="Y376" s="803"/>
      <c r="Z376" s="803"/>
    </row>
    <row r="377" ht="19.5" customHeight="1">
      <c r="A377" s="803"/>
      <c r="B377" s="803"/>
      <c r="C377" s="803"/>
      <c r="D377" s="803"/>
      <c r="E377" s="803"/>
      <c r="F377" s="803"/>
      <c r="G377" s="803"/>
      <c r="H377" s="803"/>
      <c r="I377" s="803"/>
      <c r="J377" s="803"/>
      <c r="K377" s="803"/>
      <c r="L377" s="803"/>
      <c r="M377" s="803"/>
      <c r="N377" s="803"/>
      <c r="O377" s="803"/>
      <c r="P377" s="803"/>
      <c r="Q377" s="803"/>
      <c r="R377" s="803"/>
      <c r="S377" s="803"/>
      <c r="T377" s="803"/>
      <c r="U377" s="803"/>
      <c r="V377" s="803"/>
      <c r="W377" s="803"/>
      <c r="X377" s="803"/>
      <c r="Y377" s="803"/>
      <c r="Z377" s="803"/>
    </row>
    <row r="378" ht="19.5" customHeight="1">
      <c r="A378" s="803"/>
      <c r="B378" s="803"/>
      <c r="C378" s="803"/>
      <c r="D378" s="803"/>
      <c r="E378" s="803"/>
      <c r="F378" s="803"/>
      <c r="G378" s="803"/>
      <c r="H378" s="803"/>
      <c r="I378" s="803"/>
      <c r="J378" s="803"/>
      <c r="K378" s="803"/>
      <c r="L378" s="803"/>
      <c r="M378" s="803"/>
      <c r="N378" s="803"/>
      <c r="O378" s="803"/>
      <c r="P378" s="803"/>
      <c r="Q378" s="803"/>
      <c r="R378" s="803"/>
      <c r="S378" s="803"/>
      <c r="T378" s="803"/>
      <c r="U378" s="803"/>
      <c r="V378" s="803"/>
      <c r="W378" s="803"/>
      <c r="X378" s="803"/>
      <c r="Y378" s="803"/>
      <c r="Z378" s="803"/>
    </row>
    <row r="379" ht="19.5" customHeight="1">
      <c r="A379" s="803"/>
      <c r="B379" s="803"/>
      <c r="C379" s="803"/>
      <c r="D379" s="803"/>
      <c r="E379" s="803"/>
      <c r="F379" s="803"/>
      <c r="G379" s="803"/>
      <c r="H379" s="803"/>
      <c r="I379" s="803"/>
      <c r="J379" s="803"/>
      <c r="K379" s="803"/>
      <c r="L379" s="803"/>
      <c r="M379" s="803"/>
      <c r="N379" s="803"/>
      <c r="O379" s="803"/>
      <c r="P379" s="803"/>
      <c r="Q379" s="803"/>
      <c r="R379" s="803"/>
      <c r="S379" s="803"/>
      <c r="T379" s="803"/>
      <c r="U379" s="803"/>
      <c r="V379" s="803"/>
      <c r="W379" s="803"/>
      <c r="X379" s="803"/>
      <c r="Y379" s="803"/>
      <c r="Z379" s="803"/>
    </row>
    <row r="380" ht="19.5" customHeight="1">
      <c r="A380" s="803"/>
      <c r="B380" s="803"/>
      <c r="C380" s="803"/>
      <c r="D380" s="803"/>
      <c r="E380" s="803"/>
      <c r="F380" s="803"/>
      <c r="G380" s="803"/>
      <c r="H380" s="803"/>
      <c r="I380" s="803"/>
      <c r="J380" s="803"/>
      <c r="K380" s="803"/>
      <c r="L380" s="803"/>
      <c r="M380" s="803"/>
      <c r="N380" s="803"/>
      <c r="O380" s="803"/>
      <c r="P380" s="803"/>
      <c r="Q380" s="803"/>
      <c r="R380" s="803"/>
      <c r="S380" s="803"/>
      <c r="T380" s="803"/>
      <c r="U380" s="803"/>
      <c r="V380" s="803"/>
      <c r="W380" s="803"/>
      <c r="X380" s="803"/>
      <c r="Y380" s="803"/>
      <c r="Z380" s="803"/>
    </row>
    <row r="381" ht="19.5" customHeight="1">
      <c r="A381" s="803"/>
      <c r="B381" s="803"/>
      <c r="C381" s="803"/>
      <c r="D381" s="803"/>
      <c r="E381" s="803"/>
      <c r="F381" s="803"/>
      <c r="G381" s="803"/>
      <c r="H381" s="803"/>
      <c r="I381" s="803"/>
      <c r="J381" s="803"/>
      <c r="K381" s="803"/>
      <c r="L381" s="803"/>
      <c r="M381" s="803"/>
      <c r="N381" s="803"/>
      <c r="O381" s="803"/>
      <c r="P381" s="803"/>
      <c r="Q381" s="803"/>
      <c r="R381" s="803"/>
      <c r="S381" s="803"/>
      <c r="T381" s="803"/>
      <c r="U381" s="803"/>
      <c r="V381" s="803"/>
      <c r="W381" s="803"/>
      <c r="X381" s="803"/>
      <c r="Y381" s="803"/>
      <c r="Z381" s="803"/>
    </row>
    <row r="382" ht="19.5" customHeight="1">
      <c r="A382" s="803"/>
      <c r="B382" s="803"/>
      <c r="C382" s="803"/>
      <c r="D382" s="803"/>
      <c r="E382" s="803"/>
      <c r="F382" s="803"/>
      <c r="G382" s="803"/>
      <c r="H382" s="803"/>
      <c r="I382" s="803"/>
      <c r="J382" s="803"/>
      <c r="K382" s="803"/>
      <c r="L382" s="803"/>
      <c r="M382" s="803"/>
      <c r="N382" s="803"/>
      <c r="O382" s="803"/>
      <c r="P382" s="803"/>
      <c r="Q382" s="803"/>
      <c r="R382" s="803"/>
      <c r="S382" s="803"/>
      <c r="T382" s="803"/>
      <c r="U382" s="803"/>
      <c r="V382" s="803"/>
      <c r="W382" s="803"/>
      <c r="X382" s="803"/>
      <c r="Y382" s="803"/>
      <c r="Z382" s="803"/>
    </row>
    <row r="383" ht="19.5" customHeight="1">
      <c r="A383" s="803"/>
      <c r="B383" s="803"/>
      <c r="C383" s="803"/>
      <c r="D383" s="803"/>
      <c r="E383" s="803"/>
      <c r="F383" s="803"/>
      <c r="G383" s="803"/>
      <c r="H383" s="803"/>
      <c r="I383" s="803"/>
      <c r="J383" s="803"/>
      <c r="K383" s="803"/>
      <c r="L383" s="803"/>
      <c r="M383" s="803"/>
      <c r="N383" s="803"/>
      <c r="O383" s="803"/>
      <c r="P383" s="803"/>
      <c r="Q383" s="803"/>
      <c r="R383" s="803"/>
      <c r="S383" s="803"/>
      <c r="T383" s="803"/>
      <c r="U383" s="803"/>
      <c r="V383" s="803"/>
      <c r="W383" s="803"/>
      <c r="X383" s="803"/>
      <c r="Y383" s="803"/>
      <c r="Z383" s="803"/>
    </row>
    <row r="384" ht="19.5" customHeight="1">
      <c r="A384" s="803"/>
      <c r="B384" s="803"/>
      <c r="C384" s="803"/>
      <c r="D384" s="803"/>
      <c r="E384" s="803"/>
      <c r="F384" s="803"/>
      <c r="G384" s="803"/>
      <c r="H384" s="803"/>
      <c r="I384" s="803"/>
      <c r="J384" s="803"/>
      <c r="K384" s="803"/>
      <c r="L384" s="803"/>
      <c r="M384" s="803"/>
      <c r="N384" s="803"/>
      <c r="O384" s="803"/>
      <c r="P384" s="803"/>
      <c r="Q384" s="803"/>
      <c r="R384" s="803"/>
      <c r="S384" s="803"/>
      <c r="T384" s="803"/>
      <c r="U384" s="803"/>
      <c r="V384" s="803"/>
      <c r="W384" s="803"/>
      <c r="X384" s="803"/>
      <c r="Y384" s="803"/>
      <c r="Z384" s="803"/>
    </row>
    <row r="385" ht="19.5" customHeight="1">
      <c r="A385" s="803"/>
      <c r="B385" s="803"/>
      <c r="C385" s="803"/>
      <c r="D385" s="803"/>
      <c r="E385" s="803"/>
      <c r="F385" s="803"/>
      <c r="G385" s="803"/>
      <c r="H385" s="803"/>
      <c r="I385" s="803"/>
      <c r="J385" s="803"/>
      <c r="K385" s="803"/>
      <c r="L385" s="803"/>
      <c r="M385" s="803"/>
      <c r="N385" s="803"/>
      <c r="O385" s="803"/>
      <c r="P385" s="803"/>
      <c r="Q385" s="803"/>
      <c r="R385" s="803"/>
      <c r="S385" s="803"/>
      <c r="T385" s="803"/>
      <c r="U385" s="803"/>
      <c r="V385" s="803"/>
      <c r="W385" s="803"/>
      <c r="X385" s="803"/>
      <c r="Y385" s="803"/>
      <c r="Z385" s="803"/>
    </row>
    <row r="386" ht="19.5" customHeight="1">
      <c r="A386" s="803"/>
      <c r="B386" s="803"/>
      <c r="C386" s="803"/>
      <c r="D386" s="803"/>
      <c r="E386" s="803"/>
      <c r="F386" s="803"/>
      <c r="G386" s="803"/>
      <c r="H386" s="803"/>
      <c r="I386" s="803"/>
      <c r="J386" s="803"/>
      <c r="K386" s="803"/>
      <c r="L386" s="803"/>
      <c r="M386" s="803"/>
      <c r="N386" s="803"/>
      <c r="O386" s="803"/>
      <c r="P386" s="803"/>
      <c r="Q386" s="803"/>
      <c r="R386" s="803"/>
      <c r="S386" s="803"/>
      <c r="T386" s="803"/>
      <c r="U386" s="803"/>
      <c r="V386" s="803"/>
      <c r="W386" s="803"/>
      <c r="X386" s="803"/>
      <c r="Y386" s="803"/>
      <c r="Z386" s="803"/>
    </row>
    <row r="387" ht="19.5" customHeight="1">
      <c r="A387" s="803"/>
      <c r="B387" s="803"/>
      <c r="C387" s="803"/>
      <c r="D387" s="803"/>
      <c r="E387" s="803"/>
      <c r="F387" s="803"/>
      <c r="G387" s="803"/>
      <c r="H387" s="803"/>
      <c r="I387" s="803"/>
      <c r="J387" s="803"/>
      <c r="K387" s="803"/>
      <c r="L387" s="803"/>
      <c r="M387" s="803"/>
      <c r="N387" s="803"/>
      <c r="O387" s="803"/>
      <c r="P387" s="803"/>
      <c r="Q387" s="803"/>
      <c r="R387" s="803"/>
      <c r="S387" s="803"/>
      <c r="T387" s="803"/>
      <c r="U387" s="803"/>
      <c r="V387" s="803"/>
      <c r="W387" s="803"/>
      <c r="X387" s="803"/>
      <c r="Y387" s="803"/>
      <c r="Z387" s="803"/>
    </row>
    <row r="388" ht="19.5" customHeight="1">
      <c r="A388" s="803"/>
      <c r="B388" s="803"/>
      <c r="C388" s="803"/>
      <c r="D388" s="803"/>
      <c r="E388" s="803"/>
      <c r="F388" s="803"/>
      <c r="G388" s="803"/>
      <c r="H388" s="803"/>
      <c r="I388" s="803"/>
      <c r="J388" s="803"/>
      <c r="K388" s="803"/>
      <c r="L388" s="803"/>
      <c r="M388" s="803"/>
      <c r="N388" s="803"/>
      <c r="O388" s="803"/>
      <c r="P388" s="803"/>
      <c r="Q388" s="803"/>
      <c r="R388" s="803"/>
      <c r="S388" s="803"/>
      <c r="T388" s="803"/>
      <c r="U388" s="803"/>
      <c r="V388" s="803"/>
      <c r="W388" s="803"/>
      <c r="X388" s="803"/>
      <c r="Y388" s="803"/>
      <c r="Z388" s="803"/>
    </row>
    <row r="389" ht="19.5" customHeight="1">
      <c r="A389" s="803"/>
      <c r="B389" s="803"/>
      <c r="C389" s="803"/>
      <c r="D389" s="803"/>
      <c r="E389" s="803"/>
      <c r="F389" s="803"/>
      <c r="G389" s="803"/>
      <c r="H389" s="803"/>
      <c r="I389" s="803"/>
      <c r="J389" s="803"/>
      <c r="K389" s="803"/>
      <c r="L389" s="803"/>
      <c r="M389" s="803"/>
      <c r="N389" s="803"/>
      <c r="O389" s="803"/>
      <c r="P389" s="803"/>
      <c r="Q389" s="803"/>
      <c r="R389" s="803"/>
      <c r="S389" s="803"/>
      <c r="T389" s="803"/>
      <c r="U389" s="803"/>
      <c r="V389" s="803"/>
      <c r="W389" s="803"/>
      <c r="X389" s="803"/>
      <c r="Y389" s="803"/>
      <c r="Z389" s="803"/>
    </row>
    <row r="390" ht="19.5" customHeight="1">
      <c r="A390" s="803"/>
      <c r="B390" s="803"/>
      <c r="C390" s="803"/>
      <c r="D390" s="803"/>
      <c r="E390" s="803"/>
      <c r="F390" s="803"/>
      <c r="G390" s="803"/>
      <c r="H390" s="803"/>
      <c r="I390" s="803"/>
      <c r="J390" s="803"/>
      <c r="K390" s="803"/>
      <c r="L390" s="803"/>
      <c r="M390" s="803"/>
      <c r="N390" s="803"/>
      <c r="O390" s="803"/>
      <c r="P390" s="803"/>
      <c r="Q390" s="803"/>
      <c r="R390" s="803"/>
      <c r="S390" s="803"/>
      <c r="T390" s="803"/>
      <c r="U390" s="803"/>
      <c r="V390" s="803"/>
      <c r="W390" s="803"/>
      <c r="X390" s="803"/>
      <c r="Y390" s="803"/>
      <c r="Z390" s="803"/>
    </row>
    <row r="391" ht="19.5" customHeight="1">
      <c r="A391" s="803"/>
      <c r="B391" s="803"/>
      <c r="C391" s="803"/>
      <c r="D391" s="803"/>
      <c r="E391" s="803"/>
      <c r="F391" s="803"/>
      <c r="G391" s="803"/>
      <c r="H391" s="803"/>
      <c r="I391" s="803"/>
      <c r="J391" s="803"/>
      <c r="K391" s="803"/>
      <c r="L391" s="803"/>
      <c r="M391" s="803"/>
      <c r="N391" s="803"/>
      <c r="O391" s="803"/>
      <c r="P391" s="803"/>
      <c r="Q391" s="803"/>
      <c r="R391" s="803"/>
      <c r="S391" s="803"/>
      <c r="T391" s="803"/>
      <c r="U391" s="803"/>
      <c r="V391" s="803"/>
      <c r="W391" s="803"/>
      <c r="X391" s="803"/>
      <c r="Y391" s="803"/>
      <c r="Z391" s="803"/>
    </row>
    <row r="392" ht="19.5" customHeight="1">
      <c r="A392" s="803"/>
      <c r="B392" s="803"/>
      <c r="C392" s="803"/>
      <c r="D392" s="803"/>
      <c r="E392" s="803"/>
      <c r="F392" s="803"/>
      <c r="G392" s="803"/>
      <c r="H392" s="803"/>
      <c r="I392" s="803"/>
      <c r="J392" s="803"/>
      <c r="K392" s="803"/>
      <c r="L392" s="803"/>
      <c r="M392" s="803"/>
      <c r="N392" s="803"/>
      <c r="O392" s="803"/>
      <c r="P392" s="803"/>
      <c r="Q392" s="803"/>
      <c r="R392" s="803"/>
      <c r="S392" s="803"/>
      <c r="T392" s="803"/>
      <c r="U392" s="803"/>
      <c r="V392" s="803"/>
      <c r="W392" s="803"/>
      <c r="X392" s="803"/>
      <c r="Y392" s="803"/>
      <c r="Z392" s="803"/>
    </row>
    <row r="393" ht="19.5" customHeight="1">
      <c r="A393" s="803"/>
      <c r="B393" s="803"/>
      <c r="C393" s="803"/>
      <c r="D393" s="803"/>
      <c r="E393" s="803"/>
      <c r="F393" s="803"/>
      <c r="G393" s="803"/>
      <c r="H393" s="803"/>
      <c r="I393" s="803"/>
      <c r="J393" s="803"/>
      <c r="K393" s="803"/>
      <c r="L393" s="803"/>
      <c r="M393" s="803"/>
      <c r="N393" s="803"/>
      <c r="O393" s="803"/>
      <c r="P393" s="803"/>
      <c r="Q393" s="803"/>
      <c r="R393" s="803"/>
      <c r="S393" s="803"/>
      <c r="T393" s="803"/>
      <c r="U393" s="803"/>
      <c r="V393" s="803"/>
      <c r="W393" s="803"/>
      <c r="X393" s="803"/>
      <c r="Y393" s="803"/>
      <c r="Z393" s="803"/>
    </row>
    <row r="394" ht="19.5" customHeight="1">
      <c r="A394" s="803"/>
      <c r="B394" s="803"/>
      <c r="C394" s="803"/>
      <c r="D394" s="803"/>
      <c r="E394" s="803"/>
      <c r="F394" s="803"/>
      <c r="G394" s="803"/>
      <c r="H394" s="803"/>
      <c r="I394" s="803"/>
      <c r="J394" s="803"/>
      <c r="K394" s="803"/>
      <c r="L394" s="803"/>
      <c r="M394" s="803"/>
      <c r="N394" s="803"/>
      <c r="O394" s="803"/>
      <c r="P394" s="803"/>
      <c r="Q394" s="803"/>
      <c r="R394" s="803"/>
      <c r="S394" s="803"/>
      <c r="T394" s="803"/>
      <c r="U394" s="803"/>
      <c r="V394" s="803"/>
      <c r="W394" s="803"/>
      <c r="X394" s="803"/>
      <c r="Y394" s="803"/>
      <c r="Z394" s="803"/>
    </row>
    <row r="395" ht="19.5" customHeight="1">
      <c r="A395" s="803"/>
      <c r="B395" s="803"/>
      <c r="C395" s="803"/>
      <c r="D395" s="803"/>
      <c r="E395" s="803"/>
      <c r="F395" s="803"/>
      <c r="G395" s="803"/>
      <c r="H395" s="803"/>
      <c r="I395" s="803"/>
      <c r="J395" s="803"/>
      <c r="K395" s="803"/>
      <c r="L395" s="803"/>
      <c r="M395" s="803"/>
      <c r="N395" s="803"/>
      <c r="O395" s="803"/>
      <c r="P395" s="803"/>
      <c r="Q395" s="803"/>
      <c r="R395" s="803"/>
      <c r="S395" s="803"/>
      <c r="T395" s="803"/>
      <c r="U395" s="803"/>
      <c r="V395" s="803"/>
      <c r="W395" s="803"/>
      <c r="X395" s="803"/>
      <c r="Y395" s="803"/>
      <c r="Z395" s="803"/>
    </row>
    <row r="396" ht="19.5" customHeight="1">
      <c r="A396" s="803"/>
      <c r="B396" s="803"/>
      <c r="C396" s="803"/>
      <c r="D396" s="803"/>
      <c r="E396" s="803"/>
      <c r="F396" s="803"/>
      <c r="G396" s="803"/>
      <c r="H396" s="803"/>
      <c r="I396" s="803"/>
      <c r="J396" s="803"/>
      <c r="K396" s="803"/>
      <c r="L396" s="803"/>
      <c r="M396" s="803"/>
      <c r="N396" s="803"/>
      <c r="O396" s="803"/>
      <c r="P396" s="803"/>
      <c r="Q396" s="803"/>
      <c r="R396" s="803"/>
      <c r="S396" s="803"/>
      <c r="T396" s="803"/>
      <c r="U396" s="803"/>
      <c r="V396" s="803"/>
      <c r="W396" s="803"/>
      <c r="X396" s="803"/>
      <c r="Y396" s="803"/>
      <c r="Z396" s="803"/>
    </row>
    <row r="397" ht="19.5" customHeight="1">
      <c r="A397" s="803"/>
      <c r="B397" s="803"/>
      <c r="C397" s="803"/>
      <c r="D397" s="803"/>
      <c r="E397" s="803"/>
      <c r="F397" s="803"/>
      <c r="G397" s="803"/>
      <c r="H397" s="803"/>
      <c r="I397" s="803"/>
      <c r="J397" s="803"/>
      <c r="K397" s="803"/>
      <c r="L397" s="803"/>
      <c r="M397" s="803"/>
      <c r="N397" s="803"/>
      <c r="O397" s="803"/>
      <c r="P397" s="803"/>
      <c r="Q397" s="803"/>
      <c r="R397" s="803"/>
      <c r="S397" s="803"/>
      <c r="T397" s="803"/>
      <c r="U397" s="803"/>
      <c r="V397" s="803"/>
      <c r="W397" s="803"/>
      <c r="X397" s="803"/>
      <c r="Y397" s="803"/>
      <c r="Z397" s="803"/>
    </row>
    <row r="398" ht="19.5" customHeight="1">
      <c r="A398" s="803"/>
      <c r="B398" s="803"/>
      <c r="C398" s="803"/>
      <c r="D398" s="803"/>
      <c r="E398" s="803"/>
      <c r="F398" s="803"/>
      <c r="G398" s="803"/>
      <c r="H398" s="803"/>
      <c r="I398" s="803"/>
      <c r="J398" s="803"/>
      <c r="K398" s="803"/>
      <c r="L398" s="803"/>
      <c r="M398" s="803"/>
      <c r="N398" s="803"/>
      <c r="O398" s="803"/>
      <c r="P398" s="803"/>
      <c r="Q398" s="803"/>
      <c r="R398" s="803"/>
      <c r="S398" s="803"/>
      <c r="T398" s="803"/>
      <c r="U398" s="803"/>
      <c r="V398" s="803"/>
      <c r="W398" s="803"/>
      <c r="X398" s="803"/>
      <c r="Y398" s="803"/>
      <c r="Z398" s="803"/>
    </row>
    <row r="399" ht="19.5" customHeight="1">
      <c r="A399" s="803"/>
      <c r="B399" s="803"/>
      <c r="C399" s="803"/>
      <c r="D399" s="803"/>
      <c r="E399" s="803"/>
      <c r="F399" s="803"/>
      <c r="G399" s="803"/>
      <c r="H399" s="803"/>
      <c r="I399" s="803"/>
      <c r="J399" s="803"/>
      <c r="K399" s="803"/>
      <c r="L399" s="803"/>
      <c r="M399" s="803"/>
      <c r="N399" s="803"/>
      <c r="O399" s="803"/>
      <c r="P399" s="803"/>
      <c r="Q399" s="803"/>
      <c r="R399" s="803"/>
      <c r="S399" s="803"/>
      <c r="T399" s="803"/>
      <c r="U399" s="803"/>
      <c r="V399" s="803"/>
      <c r="W399" s="803"/>
      <c r="X399" s="803"/>
      <c r="Y399" s="803"/>
      <c r="Z399" s="803"/>
    </row>
    <row r="400" ht="19.5" customHeight="1">
      <c r="A400" s="803"/>
      <c r="B400" s="803"/>
      <c r="C400" s="803"/>
      <c r="D400" s="803"/>
      <c r="E400" s="803"/>
      <c r="F400" s="803"/>
      <c r="G400" s="803"/>
      <c r="H400" s="803"/>
      <c r="I400" s="803"/>
      <c r="J400" s="803"/>
      <c r="K400" s="803"/>
      <c r="L400" s="803"/>
      <c r="M400" s="803"/>
      <c r="N400" s="803"/>
      <c r="O400" s="803"/>
      <c r="P400" s="803"/>
      <c r="Q400" s="803"/>
      <c r="R400" s="803"/>
      <c r="S400" s="803"/>
      <c r="T400" s="803"/>
      <c r="U400" s="803"/>
      <c r="V400" s="803"/>
      <c r="W400" s="803"/>
      <c r="X400" s="803"/>
      <c r="Y400" s="803"/>
      <c r="Z400" s="803"/>
    </row>
    <row r="401" ht="19.5" customHeight="1">
      <c r="A401" s="803"/>
      <c r="B401" s="803"/>
      <c r="C401" s="803"/>
      <c r="D401" s="803"/>
      <c r="E401" s="803"/>
      <c r="F401" s="803"/>
      <c r="G401" s="803"/>
      <c r="H401" s="803"/>
      <c r="I401" s="803"/>
      <c r="J401" s="803"/>
      <c r="K401" s="803"/>
      <c r="L401" s="803"/>
      <c r="M401" s="803"/>
      <c r="N401" s="803"/>
      <c r="O401" s="803"/>
      <c r="P401" s="803"/>
      <c r="Q401" s="803"/>
      <c r="R401" s="803"/>
      <c r="S401" s="803"/>
      <c r="T401" s="803"/>
      <c r="U401" s="803"/>
      <c r="V401" s="803"/>
      <c r="W401" s="803"/>
      <c r="X401" s="803"/>
      <c r="Y401" s="803"/>
      <c r="Z401" s="803"/>
    </row>
    <row r="402" ht="19.5" customHeight="1">
      <c r="A402" s="803"/>
      <c r="B402" s="803"/>
      <c r="C402" s="803"/>
      <c r="D402" s="803"/>
      <c r="E402" s="803"/>
      <c r="F402" s="803"/>
      <c r="G402" s="803"/>
      <c r="H402" s="803"/>
      <c r="I402" s="803"/>
      <c r="J402" s="803"/>
      <c r="K402" s="803"/>
      <c r="L402" s="803"/>
      <c r="M402" s="803"/>
      <c r="N402" s="803"/>
      <c r="O402" s="803"/>
      <c r="P402" s="803"/>
      <c r="Q402" s="803"/>
      <c r="R402" s="803"/>
      <c r="S402" s="803"/>
      <c r="T402" s="803"/>
      <c r="U402" s="803"/>
      <c r="V402" s="803"/>
      <c r="W402" s="803"/>
      <c r="X402" s="803"/>
      <c r="Y402" s="803"/>
      <c r="Z402" s="803"/>
    </row>
    <row r="403" ht="19.5" customHeight="1">
      <c r="A403" s="803"/>
      <c r="B403" s="803"/>
      <c r="C403" s="803"/>
      <c r="D403" s="803"/>
      <c r="E403" s="803"/>
      <c r="F403" s="803"/>
      <c r="G403" s="803"/>
      <c r="H403" s="803"/>
      <c r="I403" s="803"/>
      <c r="J403" s="803"/>
      <c r="K403" s="803"/>
      <c r="L403" s="803"/>
      <c r="M403" s="803"/>
      <c r="N403" s="803"/>
      <c r="O403" s="803"/>
      <c r="P403" s="803"/>
      <c r="Q403" s="803"/>
      <c r="R403" s="803"/>
      <c r="S403" s="803"/>
      <c r="T403" s="803"/>
      <c r="U403" s="803"/>
      <c r="V403" s="803"/>
      <c r="W403" s="803"/>
      <c r="X403" s="803"/>
      <c r="Y403" s="803"/>
      <c r="Z403" s="803"/>
    </row>
    <row r="404" ht="19.5" customHeight="1">
      <c r="A404" s="803"/>
      <c r="B404" s="803"/>
      <c r="C404" s="803"/>
      <c r="D404" s="803"/>
      <c r="E404" s="803"/>
      <c r="F404" s="803"/>
      <c r="G404" s="803"/>
      <c r="H404" s="803"/>
      <c r="I404" s="803"/>
      <c r="J404" s="803"/>
      <c r="K404" s="803"/>
      <c r="L404" s="803"/>
      <c r="M404" s="803"/>
      <c r="N404" s="803"/>
      <c r="O404" s="803"/>
      <c r="P404" s="803"/>
      <c r="Q404" s="803"/>
      <c r="R404" s="803"/>
      <c r="S404" s="803"/>
      <c r="T404" s="803"/>
      <c r="U404" s="803"/>
      <c r="V404" s="803"/>
      <c r="W404" s="803"/>
      <c r="X404" s="803"/>
      <c r="Y404" s="803"/>
      <c r="Z404" s="803"/>
    </row>
    <row r="405" ht="19.5" customHeight="1">
      <c r="A405" s="803"/>
      <c r="B405" s="803"/>
      <c r="C405" s="803"/>
      <c r="D405" s="803"/>
      <c r="E405" s="803"/>
      <c r="F405" s="803"/>
      <c r="G405" s="803"/>
      <c r="H405" s="803"/>
      <c r="I405" s="803"/>
      <c r="J405" s="803"/>
      <c r="K405" s="803"/>
      <c r="L405" s="803"/>
      <c r="M405" s="803"/>
      <c r="N405" s="803"/>
      <c r="O405" s="803"/>
      <c r="P405" s="803"/>
      <c r="Q405" s="803"/>
      <c r="R405" s="803"/>
      <c r="S405" s="803"/>
      <c r="T405" s="803"/>
      <c r="U405" s="803"/>
      <c r="V405" s="803"/>
      <c r="W405" s="803"/>
      <c r="X405" s="803"/>
      <c r="Y405" s="803"/>
      <c r="Z405" s="803"/>
    </row>
    <row r="406" ht="19.5" customHeight="1">
      <c r="A406" s="803"/>
      <c r="B406" s="803"/>
      <c r="C406" s="803"/>
      <c r="D406" s="803"/>
      <c r="E406" s="803"/>
      <c r="F406" s="803"/>
      <c r="G406" s="803"/>
      <c r="H406" s="803"/>
      <c r="I406" s="803"/>
      <c r="J406" s="803"/>
      <c r="K406" s="803"/>
      <c r="L406" s="803"/>
      <c r="M406" s="803"/>
      <c r="N406" s="803"/>
      <c r="O406" s="803"/>
      <c r="P406" s="803"/>
      <c r="Q406" s="803"/>
      <c r="R406" s="803"/>
      <c r="S406" s="803"/>
      <c r="T406" s="803"/>
      <c r="U406" s="803"/>
      <c r="V406" s="803"/>
      <c r="W406" s="803"/>
      <c r="X406" s="803"/>
      <c r="Y406" s="803"/>
      <c r="Z406" s="803"/>
    </row>
    <row r="407" ht="19.5" customHeight="1">
      <c r="A407" s="803"/>
      <c r="B407" s="803"/>
      <c r="C407" s="803"/>
      <c r="D407" s="803"/>
      <c r="E407" s="803"/>
      <c r="F407" s="803"/>
      <c r="G407" s="803"/>
      <c r="H407" s="803"/>
      <c r="I407" s="803"/>
      <c r="J407" s="803"/>
      <c r="K407" s="803"/>
      <c r="L407" s="803"/>
      <c r="M407" s="803"/>
      <c r="N407" s="803"/>
      <c r="O407" s="803"/>
      <c r="P407" s="803"/>
      <c r="Q407" s="803"/>
      <c r="R407" s="803"/>
      <c r="S407" s="803"/>
      <c r="T407" s="803"/>
      <c r="U407" s="803"/>
      <c r="V407" s="803"/>
      <c r="W407" s="803"/>
      <c r="X407" s="803"/>
      <c r="Y407" s="803"/>
      <c r="Z407" s="803"/>
    </row>
    <row r="408" ht="19.5" customHeight="1">
      <c r="A408" s="803"/>
      <c r="B408" s="803"/>
      <c r="C408" s="803"/>
      <c r="D408" s="803"/>
      <c r="E408" s="803"/>
      <c r="F408" s="803"/>
      <c r="G408" s="803"/>
      <c r="H408" s="803"/>
      <c r="I408" s="803"/>
      <c r="J408" s="803"/>
      <c r="K408" s="803"/>
      <c r="L408" s="803"/>
      <c r="M408" s="803"/>
      <c r="N408" s="803"/>
      <c r="O408" s="803"/>
      <c r="P408" s="803"/>
      <c r="Q408" s="803"/>
      <c r="R408" s="803"/>
      <c r="S408" s="803"/>
      <c r="T408" s="803"/>
      <c r="U408" s="803"/>
      <c r="V408" s="803"/>
      <c r="W408" s="803"/>
      <c r="X408" s="803"/>
      <c r="Y408" s="803"/>
      <c r="Z408" s="803"/>
    </row>
    <row r="409" ht="19.5" customHeight="1">
      <c r="A409" s="803"/>
      <c r="B409" s="803"/>
      <c r="C409" s="803"/>
      <c r="D409" s="803"/>
      <c r="E409" s="803"/>
      <c r="F409" s="803"/>
      <c r="G409" s="803"/>
      <c r="H409" s="803"/>
      <c r="I409" s="803"/>
      <c r="J409" s="803"/>
      <c r="K409" s="803"/>
      <c r="L409" s="803"/>
      <c r="M409" s="803"/>
      <c r="N409" s="803"/>
      <c r="O409" s="803"/>
      <c r="P409" s="803"/>
      <c r="Q409" s="803"/>
      <c r="R409" s="803"/>
      <c r="S409" s="803"/>
      <c r="T409" s="803"/>
      <c r="U409" s="803"/>
      <c r="V409" s="803"/>
      <c r="W409" s="803"/>
      <c r="X409" s="803"/>
      <c r="Y409" s="803"/>
      <c r="Z409" s="803"/>
    </row>
    <row r="410" ht="19.5" customHeight="1">
      <c r="A410" s="803"/>
      <c r="B410" s="803"/>
      <c r="C410" s="803"/>
      <c r="D410" s="803"/>
      <c r="E410" s="803"/>
      <c r="F410" s="803"/>
      <c r="G410" s="803"/>
      <c r="H410" s="803"/>
      <c r="I410" s="803"/>
      <c r="J410" s="803"/>
      <c r="K410" s="803"/>
      <c r="L410" s="803"/>
      <c r="M410" s="803"/>
      <c r="N410" s="803"/>
      <c r="O410" s="803"/>
      <c r="P410" s="803"/>
      <c r="Q410" s="803"/>
      <c r="R410" s="803"/>
      <c r="S410" s="803"/>
      <c r="T410" s="803"/>
      <c r="U410" s="803"/>
      <c r="V410" s="803"/>
      <c r="W410" s="803"/>
      <c r="X410" s="803"/>
      <c r="Y410" s="803"/>
      <c r="Z410" s="803"/>
    </row>
    <row r="411" ht="19.5" customHeight="1">
      <c r="A411" s="803"/>
      <c r="B411" s="803"/>
      <c r="C411" s="803"/>
      <c r="D411" s="803"/>
      <c r="E411" s="803"/>
      <c r="F411" s="803"/>
      <c r="G411" s="803"/>
      <c r="H411" s="803"/>
      <c r="I411" s="803"/>
      <c r="J411" s="803"/>
      <c r="K411" s="803"/>
      <c r="L411" s="803"/>
      <c r="M411" s="803"/>
      <c r="N411" s="803"/>
      <c r="O411" s="803"/>
      <c r="P411" s="803"/>
      <c r="Q411" s="803"/>
      <c r="R411" s="803"/>
      <c r="S411" s="803"/>
      <c r="T411" s="803"/>
      <c r="U411" s="803"/>
      <c r="V411" s="803"/>
      <c r="W411" s="803"/>
      <c r="X411" s="803"/>
      <c r="Y411" s="803"/>
      <c r="Z411" s="803"/>
    </row>
    <row r="412" ht="19.5" customHeight="1">
      <c r="A412" s="803"/>
      <c r="B412" s="803"/>
      <c r="C412" s="803"/>
      <c r="D412" s="803"/>
      <c r="E412" s="803"/>
      <c r="F412" s="803"/>
      <c r="G412" s="803"/>
      <c r="H412" s="803"/>
      <c r="I412" s="803"/>
      <c r="J412" s="803"/>
      <c r="K412" s="803"/>
      <c r="L412" s="803"/>
      <c r="M412" s="803"/>
      <c r="N412" s="803"/>
      <c r="O412" s="803"/>
      <c r="P412" s="803"/>
      <c r="Q412" s="803"/>
      <c r="R412" s="803"/>
      <c r="S412" s="803"/>
      <c r="T412" s="803"/>
      <c r="U412" s="803"/>
      <c r="V412" s="803"/>
      <c r="W412" s="803"/>
      <c r="X412" s="803"/>
      <c r="Y412" s="803"/>
      <c r="Z412" s="803"/>
    </row>
    <row r="413" ht="19.5" customHeight="1">
      <c r="A413" s="803"/>
      <c r="B413" s="803"/>
      <c r="C413" s="803"/>
      <c r="D413" s="803"/>
      <c r="E413" s="803"/>
      <c r="F413" s="803"/>
      <c r="G413" s="803"/>
      <c r="H413" s="803"/>
      <c r="I413" s="803"/>
      <c r="J413" s="803"/>
      <c r="K413" s="803"/>
      <c r="L413" s="803"/>
      <c r="M413" s="803"/>
      <c r="N413" s="803"/>
      <c r="O413" s="803"/>
      <c r="P413" s="803"/>
      <c r="Q413" s="803"/>
      <c r="R413" s="803"/>
      <c r="S413" s="803"/>
      <c r="T413" s="803"/>
      <c r="U413" s="803"/>
      <c r="V413" s="803"/>
      <c r="W413" s="803"/>
      <c r="X413" s="803"/>
      <c r="Y413" s="803"/>
      <c r="Z413" s="803"/>
    </row>
    <row r="414" ht="19.5" customHeight="1">
      <c r="A414" s="803"/>
      <c r="B414" s="803"/>
      <c r="C414" s="803"/>
      <c r="D414" s="803"/>
      <c r="E414" s="803"/>
      <c r="F414" s="803"/>
      <c r="G414" s="803"/>
      <c r="H414" s="803"/>
      <c r="I414" s="803"/>
      <c r="J414" s="803"/>
      <c r="K414" s="803"/>
      <c r="L414" s="803"/>
      <c r="M414" s="803"/>
      <c r="N414" s="803"/>
      <c r="O414" s="803"/>
      <c r="P414" s="803"/>
      <c r="Q414" s="803"/>
      <c r="R414" s="803"/>
      <c r="S414" s="803"/>
      <c r="T414" s="803"/>
      <c r="U414" s="803"/>
      <c r="V414" s="803"/>
      <c r="W414" s="803"/>
      <c r="X414" s="803"/>
      <c r="Y414" s="803"/>
      <c r="Z414" s="803"/>
    </row>
    <row r="415" ht="19.5" customHeight="1">
      <c r="A415" s="803"/>
      <c r="B415" s="803"/>
      <c r="C415" s="803"/>
      <c r="D415" s="803"/>
      <c r="E415" s="803"/>
      <c r="F415" s="803"/>
      <c r="G415" s="803"/>
      <c r="H415" s="803"/>
      <c r="I415" s="803"/>
      <c r="J415" s="803"/>
      <c r="K415" s="803"/>
      <c r="L415" s="803"/>
      <c r="M415" s="803"/>
      <c r="N415" s="803"/>
      <c r="O415" s="803"/>
      <c r="P415" s="803"/>
      <c r="Q415" s="803"/>
      <c r="R415" s="803"/>
      <c r="S415" s="803"/>
      <c r="T415" s="803"/>
      <c r="U415" s="803"/>
      <c r="V415" s="803"/>
      <c r="W415" s="803"/>
      <c r="X415" s="803"/>
      <c r="Y415" s="803"/>
      <c r="Z415" s="803"/>
    </row>
    <row r="416" ht="19.5" customHeight="1">
      <c r="A416" s="803"/>
      <c r="B416" s="803"/>
      <c r="C416" s="803"/>
      <c r="D416" s="803"/>
      <c r="E416" s="803"/>
      <c r="F416" s="803"/>
      <c r="G416" s="803"/>
      <c r="H416" s="803"/>
      <c r="I416" s="803"/>
      <c r="J416" s="803"/>
      <c r="K416" s="803"/>
      <c r="L416" s="803"/>
      <c r="M416" s="803"/>
      <c r="N416" s="803"/>
      <c r="O416" s="803"/>
      <c r="P416" s="803"/>
      <c r="Q416" s="803"/>
      <c r="R416" s="803"/>
      <c r="S416" s="803"/>
      <c r="T416" s="803"/>
      <c r="U416" s="803"/>
      <c r="V416" s="803"/>
      <c r="W416" s="803"/>
      <c r="X416" s="803"/>
      <c r="Y416" s="803"/>
      <c r="Z416" s="803"/>
    </row>
    <row r="417" ht="19.5" customHeight="1">
      <c r="A417" s="803"/>
      <c r="B417" s="803"/>
      <c r="C417" s="803"/>
      <c r="D417" s="803"/>
      <c r="E417" s="803"/>
      <c r="F417" s="803"/>
      <c r="G417" s="803"/>
      <c r="H417" s="803"/>
      <c r="I417" s="803"/>
      <c r="J417" s="803"/>
      <c r="K417" s="803"/>
      <c r="L417" s="803"/>
      <c r="M417" s="803"/>
      <c r="N417" s="803"/>
      <c r="O417" s="803"/>
      <c r="P417" s="803"/>
      <c r="Q417" s="803"/>
      <c r="R417" s="803"/>
      <c r="S417" s="803"/>
      <c r="T417" s="803"/>
      <c r="U417" s="803"/>
      <c r="V417" s="803"/>
      <c r="W417" s="803"/>
      <c r="X417" s="803"/>
      <c r="Y417" s="803"/>
      <c r="Z417" s="803"/>
    </row>
    <row r="418" ht="19.5" customHeight="1">
      <c r="A418" s="803"/>
      <c r="B418" s="803"/>
      <c r="C418" s="803"/>
      <c r="D418" s="803"/>
      <c r="E418" s="803"/>
      <c r="F418" s="803"/>
      <c r="G418" s="803"/>
      <c r="H418" s="803"/>
      <c r="I418" s="803"/>
      <c r="J418" s="803"/>
      <c r="K418" s="803"/>
      <c r="L418" s="803"/>
      <c r="M418" s="803"/>
      <c r="N418" s="803"/>
      <c r="O418" s="803"/>
      <c r="P418" s="803"/>
      <c r="Q418" s="803"/>
      <c r="R418" s="803"/>
      <c r="S418" s="803"/>
      <c r="T418" s="803"/>
      <c r="U418" s="803"/>
      <c r="V418" s="803"/>
      <c r="W418" s="803"/>
      <c r="X418" s="803"/>
      <c r="Y418" s="803"/>
      <c r="Z418" s="803"/>
    </row>
    <row r="419" ht="19.5" customHeight="1">
      <c r="A419" s="803"/>
      <c r="B419" s="803"/>
      <c r="C419" s="803"/>
      <c r="D419" s="803"/>
      <c r="E419" s="803"/>
      <c r="F419" s="803"/>
      <c r="G419" s="803"/>
      <c r="H419" s="803"/>
      <c r="I419" s="803"/>
      <c r="J419" s="803"/>
      <c r="K419" s="803"/>
      <c r="L419" s="803"/>
      <c r="M419" s="803"/>
      <c r="N419" s="803"/>
      <c r="O419" s="803"/>
      <c r="P419" s="803"/>
      <c r="Q419" s="803"/>
      <c r="R419" s="803"/>
      <c r="S419" s="803"/>
      <c r="T419" s="803"/>
      <c r="U419" s="803"/>
      <c r="V419" s="803"/>
      <c r="W419" s="803"/>
      <c r="X419" s="803"/>
      <c r="Y419" s="803"/>
      <c r="Z419" s="803"/>
    </row>
    <row r="420" ht="19.5" customHeight="1">
      <c r="A420" s="803"/>
      <c r="B420" s="803"/>
      <c r="C420" s="803"/>
      <c r="D420" s="803"/>
      <c r="E420" s="803"/>
      <c r="F420" s="803"/>
      <c r="G420" s="803"/>
      <c r="H420" s="803"/>
      <c r="I420" s="803"/>
      <c r="J420" s="803"/>
      <c r="K420" s="803"/>
      <c r="L420" s="803"/>
      <c r="M420" s="803"/>
      <c r="N420" s="803"/>
      <c r="O420" s="803"/>
      <c r="P420" s="803"/>
      <c r="Q420" s="803"/>
      <c r="R420" s="803"/>
      <c r="S420" s="803"/>
      <c r="T420" s="803"/>
      <c r="U420" s="803"/>
      <c r="V420" s="803"/>
      <c r="W420" s="803"/>
      <c r="X420" s="803"/>
      <c r="Y420" s="803"/>
      <c r="Z420" s="803"/>
    </row>
    <row r="421" ht="19.5" customHeight="1">
      <c r="A421" s="803"/>
      <c r="B421" s="803"/>
      <c r="C421" s="803"/>
      <c r="D421" s="803"/>
      <c r="E421" s="803"/>
      <c r="F421" s="803"/>
      <c r="G421" s="803"/>
      <c r="H421" s="803"/>
      <c r="I421" s="803"/>
      <c r="J421" s="803"/>
      <c r="K421" s="803"/>
      <c r="L421" s="803"/>
      <c r="M421" s="803"/>
      <c r="N421" s="803"/>
      <c r="O421" s="803"/>
      <c r="P421" s="803"/>
      <c r="Q421" s="803"/>
      <c r="R421" s="803"/>
      <c r="S421" s="803"/>
      <c r="T421" s="803"/>
      <c r="U421" s="803"/>
      <c r="V421" s="803"/>
      <c r="W421" s="803"/>
      <c r="X421" s="803"/>
      <c r="Y421" s="803"/>
      <c r="Z421" s="803"/>
    </row>
    <row r="422" ht="19.5" customHeight="1">
      <c r="A422" s="803"/>
      <c r="B422" s="803"/>
      <c r="C422" s="803"/>
      <c r="D422" s="803"/>
      <c r="E422" s="803"/>
      <c r="F422" s="803"/>
      <c r="G422" s="803"/>
      <c r="H422" s="803"/>
      <c r="I422" s="803"/>
      <c r="J422" s="803"/>
      <c r="K422" s="803"/>
      <c r="L422" s="803"/>
      <c r="M422" s="803"/>
      <c r="N422" s="803"/>
      <c r="O422" s="803"/>
      <c r="P422" s="803"/>
      <c r="Q422" s="803"/>
      <c r="R422" s="803"/>
      <c r="S422" s="803"/>
      <c r="T422" s="803"/>
      <c r="U422" s="803"/>
      <c r="V422" s="803"/>
      <c r="W422" s="803"/>
      <c r="X422" s="803"/>
      <c r="Y422" s="803"/>
      <c r="Z422" s="803"/>
    </row>
    <row r="423" ht="19.5" customHeight="1">
      <c r="A423" s="803"/>
      <c r="B423" s="803"/>
      <c r="C423" s="803"/>
      <c r="D423" s="803"/>
      <c r="E423" s="803"/>
      <c r="F423" s="803"/>
      <c r="G423" s="803"/>
      <c r="H423" s="803"/>
      <c r="I423" s="803"/>
      <c r="J423" s="803"/>
      <c r="K423" s="803"/>
      <c r="L423" s="803"/>
      <c r="M423" s="803"/>
      <c r="N423" s="803"/>
      <c r="O423" s="803"/>
      <c r="P423" s="803"/>
      <c r="Q423" s="803"/>
      <c r="R423" s="803"/>
      <c r="S423" s="803"/>
      <c r="T423" s="803"/>
      <c r="U423" s="803"/>
      <c r="V423" s="803"/>
      <c r="W423" s="803"/>
      <c r="X423" s="803"/>
      <c r="Y423" s="803"/>
      <c r="Z423" s="803"/>
    </row>
    <row r="424" ht="19.5" customHeight="1">
      <c r="A424" s="803"/>
      <c r="B424" s="803"/>
      <c r="C424" s="803"/>
      <c r="D424" s="803"/>
      <c r="E424" s="803"/>
      <c r="F424" s="803"/>
      <c r="G424" s="803"/>
      <c r="H424" s="803"/>
      <c r="I424" s="803"/>
      <c r="J424" s="803"/>
      <c r="K424" s="803"/>
      <c r="L424" s="803"/>
      <c r="M424" s="803"/>
      <c r="N424" s="803"/>
      <c r="O424" s="803"/>
      <c r="P424" s="803"/>
      <c r="Q424" s="803"/>
      <c r="R424" s="803"/>
      <c r="S424" s="803"/>
      <c r="T424" s="803"/>
      <c r="U424" s="803"/>
      <c r="V424" s="803"/>
      <c r="W424" s="803"/>
      <c r="X424" s="803"/>
      <c r="Y424" s="803"/>
      <c r="Z424" s="803"/>
    </row>
    <row r="425" ht="19.5" customHeight="1">
      <c r="A425" s="803"/>
      <c r="B425" s="803"/>
      <c r="C425" s="803"/>
      <c r="D425" s="803"/>
      <c r="E425" s="803"/>
      <c r="F425" s="803"/>
      <c r="G425" s="803"/>
      <c r="H425" s="803"/>
      <c r="I425" s="803"/>
      <c r="J425" s="803"/>
      <c r="K425" s="803"/>
      <c r="L425" s="803"/>
      <c r="M425" s="803"/>
      <c r="N425" s="803"/>
      <c r="O425" s="803"/>
      <c r="P425" s="803"/>
      <c r="Q425" s="803"/>
      <c r="R425" s="803"/>
      <c r="S425" s="803"/>
      <c r="T425" s="803"/>
      <c r="U425" s="803"/>
      <c r="V425" s="803"/>
      <c r="W425" s="803"/>
      <c r="X425" s="803"/>
      <c r="Y425" s="803"/>
      <c r="Z425" s="803"/>
    </row>
    <row r="426" ht="19.5" customHeight="1">
      <c r="A426" s="803"/>
      <c r="B426" s="803"/>
      <c r="C426" s="803"/>
      <c r="D426" s="803"/>
      <c r="E426" s="803"/>
      <c r="F426" s="803"/>
      <c r="G426" s="803"/>
      <c r="H426" s="803"/>
      <c r="I426" s="803"/>
      <c r="J426" s="803"/>
      <c r="K426" s="803"/>
      <c r="L426" s="803"/>
      <c r="M426" s="803"/>
      <c r="N426" s="803"/>
      <c r="O426" s="803"/>
      <c r="P426" s="803"/>
      <c r="Q426" s="803"/>
      <c r="R426" s="803"/>
      <c r="S426" s="803"/>
      <c r="T426" s="803"/>
      <c r="U426" s="803"/>
      <c r="V426" s="803"/>
      <c r="W426" s="803"/>
      <c r="X426" s="803"/>
      <c r="Y426" s="803"/>
      <c r="Z426" s="803"/>
    </row>
    <row r="427" ht="19.5" customHeight="1">
      <c r="A427" s="803"/>
      <c r="B427" s="803"/>
      <c r="C427" s="803"/>
      <c r="D427" s="803"/>
      <c r="E427" s="803"/>
      <c r="F427" s="803"/>
      <c r="G427" s="803"/>
      <c r="H427" s="803"/>
      <c r="I427" s="803"/>
      <c r="J427" s="803"/>
      <c r="K427" s="803"/>
      <c r="L427" s="803"/>
      <c r="M427" s="803"/>
      <c r="N427" s="803"/>
      <c r="O427" s="803"/>
      <c r="P427" s="803"/>
      <c r="Q427" s="803"/>
      <c r="R427" s="803"/>
      <c r="S427" s="803"/>
      <c r="T427" s="803"/>
      <c r="U427" s="803"/>
      <c r="V427" s="803"/>
      <c r="W427" s="803"/>
      <c r="X427" s="803"/>
      <c r="Y427" s="803"/>
      <c r="Z427" s="803"/>
    </row>
    <row r="428" ht="19.5" customHeight="1">
      <c r="A428" s="803"/>
      <c r="B428" s="803"/>
      <c r="C428" s="803"/>
      <c r="D428" s="803"/>
      <c r="E428" s="803"/>
      <c r="F428" s="803"/>
      <c r="G428" s="803"/>
      <c r="H428" s="803"/>
      <c r="I428" s="803"/>
      <c r="J428" s="803"/>
      <c r="K428" s="803"/>
      <c r="L428" s="803"/>
      <c r="M428" s="803"/>
      <c r="N428" s="803"/>
      <c r="O428" s="803"/>
      <c r="P428" s="803"/>
      <c r="Q428" s="803"/>
      <c r="R428" s="803"/>
      <c r="S428" s="803"/>
      <c r="T428" s="803"/>
      <c r="U428" s="803"/>
      <c r="V428" s="803"/>
      <c r="W428" s="803"/>
      <c r="X428" s="803"/>
      <c r="Y428" s="803"/>
      <c r="Z428" s="803"/>
    </row>
    <row r="429" ht="19.5" customHeight="1">
      <c r="A429" s="803"/>
      <c r="B429" s="803"/>
      <c r="C429" s="803"/>
      <c r="D429" s="803"/>
      <c r="E429" s="803"/>
      <c r="F429" s="803"/>
      <c r="G429" s="803"/>
      <c r="H429" s="803"/>
      <c r="I429" s="803"/>
      <c r="J429" s="803"/>
      <c r="K429" s="803"/>
      <c r="L429" s="803"/>
      <c r="M429" s="803"/>
      <c r="N429" s="803"/>
      <c r="O429" s="803"/>
      <c r="P429" s="803"/>
      <c r="Q429" s="803"/>
      <c r="R429" s="803"/>
      <c r="S429" s="803"/>
      <c r="T429" s="803"/>
      <c r="U429" s="803"/>
      <c r="V429" s="803"/>
      <c r="W429" s="803"/>
      <c r="X429" s="803"/>
      <c r="Y429" s="803"/>
      <c r="Z429" s="803"/>
    </row>
    <row r="430" ht="19.5" customHeight="1">
      <c r="A430" s="803"/>
      <c r="B430" s="803"/>
      <c r="C430" s="803"/>
      <c r="D430" s="803"/>
      <c r="E430" s="803"/>
      <c r="F430" s="803"/>
      <c r="G430" s="803"/>
      <c r="H430" s="803"/>
      <c r="I430" s="803"/>
      <c r="J430" s="803"/>
      <c r="K430" s="803"/>
      <c r="L430" s="803"/>
      <c r="M430" s="803"/>
      <c r="N430" s="803"/>
      <c r="O430" s="803"/>
      <c r="P430" s="803"/>
      <c r="Q430" s="803"/>
      <c r="R430" s="803"/>
      <c r="S430" s="803"/>
      <c r="T430" s="803"/>
      <c r="U430" s="803"/>
      <c r="V430" s="803"/>
      <c r="W430" s="803"/>
      <c r="X430" s="803"/>
      <c r="Y430" s="803"/>
      <c r="Z430" s="803"/>
    </row>
    <row r="431" ht="19.5" customHeight="1">
      <c r="A431" s="803"/>
      <c r="B431" s="803"/>
      <c r="C431" s="803"/>
      <c r="D431" s="803"/>
      <c r="E431" s="803"/>
      <c r="F431" s="803"/>
      <c r="G431" s="803"/>
      <c r="H431" s="803"/>
      <c r="I431" s="803"/>
      <c r="J431" s="803"/>
      <c r="K431" s="803"/>
      <c r="L431" s="803"/>
      <c r="M431" s="803"/>
      <c r="N431" s="803"/>
      <c r="O431" s="803"/>
      <c r="P431" s="803"/>
      <c r="Q431" s="803"/>
      <c r="R431" s="803"/>
      <c r="S431" s="803"/>
      <c r="T431" s="803"/>
      <c r="U431" s="803"/>
      <c r="V431" s="803"/>
      <c r="W431" s="803"/>
      <c r="X431" s="803"/>
      <c r="Y431" s="803"/>
      <c r="Z431" s="803"/>
    </row>
    <row r="432" ht="19.5" customHeight="1">
      <c r="A432" s="803"/>
      <c r="B432" s="803"/>
      <c r="C432" s="803"/>
      <c r="D432" s="803"/>
      <c r="E432" s="803"/>
      <c r="F432" s="803"/>
      <c r="G432" s="803"/>
      <c r="H432" s="803"/>
      <c r="I432" s="803"/>
      <c r="J432" s="803"/>
      <c r="K432" s="803"/>
      <c r="L432" s="803"/>
      <c r="M432" s="803"/>
      <c r="N432" s="803"/>
      <c r="O432" s="803"/>
      <c r="P432" s="803"/>
      <c r="Q432" s="803"/>
      <c r="R432" s="803"/>
      <c r="S432" s="803"/>
      <c r="T432" s="803"/>
      <c r="U432" s="803"/>
      <c r="V432" s="803"/>
      <c r="W432" s="803"/>
      <c r="X432" s="803"/>
      <c r="Y432" s="803"/>
      <c r="Z432" s="803"/>
    </row>
    <row r="433" ht="19.5" customHeight="1">
      <c r="A433" s="803"/>
      <c r="B433" s="803"/>
      <c r="C433" s="803"/>
      <c r="D433" s="803"/>
      <c r="E433" s="803"/>
      <c r="F433" s="803"/>
      <c r="G433" s="803"/>
      <c r="H433" s="803"/>
      <c r="I433" s="803"/>
      <c r="J433" s="803"/>
      <c r="K433" s="803"/>
      <c r="L433" s="803"/>
      <c r="M433" s="803"/>
      <c r="N433" s="803"/>
      <c r="O433" s="803"/>
      <c r="P433" s="803"/>
      <c r="Q433" s="803"/>
      <c r="R433" s="803"/>
      <c r="S433" s="803"/>
      <c r="T433" s="803"/>
      <c r="U433" s="803"/>
      <c r="V433" s="803"/>
      <c r="W433" s="803"/>
      <c r="X433" s="803"/>
      <c r="Y433" s="803"/>
      <c r="Z433" s="803"/>
    </row>
    <row r="434" ht="19.5" customHeight="1">
      <c r="A434" s="803"/>
      <c r="B434" s="803"/>
      <c r="C434" s="803"/>
      <c r="D434" s="803"/>
      <c r="E434" s="803"/>
      <c r="F434" s="803"/>
      <c r="G434" s="803"/>
      <c r="H434" s="803"/>
      <c r="I434" s="803"/>
      <c r="J434" s="803"/>
      <c r="K434" s="803"/>
      <c r="L434" s="803"/>
      <c r="M434" s="803"/>
      <c r="N434" s="803"/>
      <c r="O434" s="803"/>
      <c r="P434" s="803"/>
      <c r="Q434" s="803"/>
      <c r="R434" s="803"/>
      <c r="S434" s="803"/>
      <c r="T434" s="803"/>
      <c r="U434" s="803"/>
      <c r="V434" s="803"/>
      <c r="W434" s="803"/>
      <c r="X434" s="803"/>
      <c r="Y434" s="803"/>
      <c r="Z434" s="803"/>
    </row>
    <row r="435" ht="19.5" customHeight="1">
      <c r="A435" s="803"/>
      <c r="B435" s="803"/>
      <c r="C435" s="803"/>
      <c r="D435" s="803"/>
      <c r="E435" s="803"/>
      <c r="F435" s="803"/>
      <c r="G435" s="803"/>
      <c r="H435" s="803"/>
      <c r="I435" s="803"/>
      <c r="J435" s="803"/>
      <c r="K435" s="803"/>
      <c r="L435" s="803"/>
      <c r="M435" s="803"/>
      <c r="N435" s="803"/>
      <c r="O435" s="803"/>
      <c r="P435" s="803"/>
      <c r="Q435" s="803"/>
      <c r="R435" s="803"/>
      <c r="S435" s="803"/>
      <c r="T435" s="803"/>
      <c r="U435" s="803"/>
      <c r="V435" s="803"/>
      <c r="W435" s="803"/>
      <c r="X435" s="803"/>
      <c r="Y435" s="803"/>
      <c r="Z435" s="803"/>
    </row>
    <row r="436" ht="19.5" customHeight="1">
      <c r="A436" s="803"/>
      <c r="B436" s="803"/>
      <c r="C436" s="803"/>
      <c r="D436" s="803"/>
      <c r="E436" s="803"/>
      <c r="F436" s="803"/>
      <c r="G436" s="803"/>
      <c r="H436" s="803"/>
      <c r="I436" s="803"/>
      <c r="J436" s="803"/>
      <c r="K436" s="803"/>
      <c r="L436" s="803"/>
      <c r="M436" s="803"/>
      <c r="N436" s="803"/>
      <c r="O436" s="803"/>
      <c r="P436" s="803"/>
      <c r="Q436" s="803"/>
      <c r="R436" s="803"/>
      <c r="S436" s="803"/>
      <c r="T436" s="803"/>
      <c r="U436" s="803"/>
      <c r="V436" s="803"/>
      <c r="W436" s="803"/>
      <c r="X436" s="803"/>
      <c r="Y436" s="803"/>
      <c r="Z436" s="803"/>
    </row>
    <row r="437" ht="19.5" customHeight="1">
      <c r="A437" s="803"/>
      <c r="B437" s="803"/>
      <c r="C437" s="803"/>
      <c r="D437" s="803"/>
      <c r="E437" s="803"/>
      <c r="F437" s="803"/>
      <c r="G437" s="803"/>
      <c r="H437" s="803"/>
      <c r="I437" s="803"/>
      <c r="J437" s="803"/>
      <c r="K437" s="803"/>
      <c r="L437" s="803"/>
      <c r="M437" s="803"/>
      <c r="N437" s="803"/>
      <c r="O437" s="803"/>
      <c r="P437" s="803"/>
      <c r="Q437" s="803"/>
      <c r="R437" s="803"/>
      <c r="S437" s="803"/>
      <c r="T437" s="803"/>
      <c r="U437" s="803"/>
      <c r="V437" s="803"/>
      <c r="W437" s="803"/>
      <c r="X437" s="803"/>
      <c r="Y437" s="803"/>
      <c r="Z437" s="803"/>
    </row>
    <row r="438" ht="19.5" customHeight="1">
      <c r="A438" s="803"/>
      <c r="B438" s="803"/>
      <c r="C438" s="803"/>
      <c r="D438" s="803"/>
      <c r="E438" s="803"/>
      <c r="F438" s="803"/>
      <c r="G438" s="803"/>
      <c r="H438" s="803"/>
      <c r="I438" s="803"/>
      <c r="J438" s="803"/>
      <c r="K438" s="803"/>
      <c r="L438" s="803"/>
      <c r="M438" s="803"/>
      <c r="N438" s="803"/>
      <c r="O438" s="803"/>
      <c r="P438" s="803"/>
      <c r="Q438" s="803"/>
      <c r="R438" s="803"/>
      <c r="S438" s="803"/>
      <c r="T438" s="803"/>
      <c r="U438" s="803"/>
      <c r="V438" s="803"/>
      <c r="W438" s="803"/>
      <c r="X438" s="803"/>
      <c r="Y438" s="803"/>
      <c r="Z438" s="803"/>
    </row>
    <row r="439" ht="19.5" customHeight="1">
      <c r="A439" s="803"/>
      <c r="B439" s="803"/>
      <c r="C439" s="803"/>
      <c r="D439" s="803"/>
      <c r="E439" s="803"/>
      <c r="F439" s="803"/>
      <c r="G439" s="803"/>
      <c r="H439" s="803"/>
      <c r="I439" s="803"/>
      <c r="J439" s="803"/>
      <c r="K439" s="803"/>
      <c r="L439" s="803"/>
      <c r="M439" s="803"/>
      <c r="N439" s="803"/>
      <c r="O439" s="803"/>
      <c r="P439" s="803"/>
      <c r="Q439" s="803"/>
      <c r="R439" s="803"/>
      <c r="S439" s="803"/>
      <c r="T439" s="803"/>
      <c r="U439" s="803"/>
      <c r="V439" s="803"/>
      <c r="W439" s="803"/>
      <c r="X439" s="803"/>
      <c r="Y439" s="803"/>
      <c r="Z439" s="803"/>
    </row>
    <row r="440" ht="19.5" customHeight="1">
      <c r="A440" s="803"/>
      <c r="B440" s="803"/>
      <c r="C440" s="803"/>
      <c r="D440" s="803"/>
      <c r="E440" s="803"/>
      <c r="F440" s="803"/>
      <c r="G440" s="803"/>
      <c r="H440" s="803"/>
      <c r="I440" s="803"/>
      <c r="J440" s="803"/>
      <c r="K440" s="803"/>
      <c r="L440" s="803"/>
      <c r="M440" s="803"/>
      <c r="N440" s="803"/>
      <c r="O440" s="803"/>
      <c r="P440" s="803"/>
      <c r="Q440" s="803"/>
      <c r="R440" s="803"/>
      <c r="S440" s="803"/>
      <c r="T440" s="803"/>
      <c r="U440" s="803"/>
      <c r="V440" s="803"/>
      <c r="W440" s="803"/>
      <c r="X440" s="803"/>
      <c r="Y440" s="803"/>
      <c r="Z440" s="803"/>
    </row>
    <row r="441" ht="19.5" customHeight="1">
      <c r="A441" s="803"/>
      <c r="B441" s="803"/>
      <c r="C441" s="803"/>
      <c r="D441" s="803"/>
      <c r="E441" s="803"/>
      <c r="F441" s="803"/>
      <c r="G441" s="803"/>
      <c r="H441" s="803"/>
      <c r="I441" s="803"/>
      <c r="J441" s="803"/>
      <c r="K441" s="803"/>
      <c r="L441" s="803"/>
      <c r="M441" s="803"/>
      <c r="N441" s="803"/>
      <c r="O441" s="803"/>
      <c r="P441" s="803"/>
      <c r="Q441" s="803"/>
      <c r="R441" s="803"/>
      <c r="S441" s="803"/>
      <c r="T441" s="803"/>
      <c r="U441" s="803"/>
      <c r="V441" s="803"/>
      <c r="W441" s="803"/>
      <c r="X441" s="803"/>
      <c r="Y441" s="803"/>
      <c r="Z441" s="803"/>
    </row>
    <row r="442" ht="19.5" customHeight="1">
      <c r="A442" s="803"/>
      <c r="B442" s="803"/>
      <c r="C442" s="803"/>
      <c r="D442" s="803"/>
      <c r="E442" s="803"/>
      <c r="F442" s="803"/>
      <c r="G442" s="803"/>
      <c r="H442" s="803"/>
      <c r="I442" s="803"/>
      <c r="J442" s="803"/>
      <c r="K442" s="803"/>
      <c r="L442" s="803"/>
      <c r="M442" s="803"/>
      <c r="N442" s="803"/>
      <c r="O442" s="803"/>
      <c r="P442" s="803"/>
      <c r="Q442" s="803"/>
      <c r="R442" s="803"/>
      <c r="S442" s="803"/>
      <c r="T442" s="803"/>
      <c r="U442" s="803"/>
      <c r="V442" s="803"/>
      <c r="W442" s="803"/>
      <c r="X442" s="803"/>
      <c r="Y442" s="803"/>
      <c r="Z442" s="803"/>
    </row>
    <row r="443" ht="19.5" customHeight="1">
      <c r="A443" s="803"/>
      <c r="B443" s="803"/>
      <c r="C443" s="803"/>
      <c r="D443" s="803"/>
      <c r="E443" s="803"/>
      <c r="F443" s="803"/>
      <c r="G443" s="803"/>
      <c r="H443" s="803"/>
      <c r="I443" s="803"/>
      <c r="J443" s="803"/>
      <c r="K443" s="803"/>
      <c r="L443" s="803"/>
      <c r="M443" s="803"/>
      <c r="N443" s="803"/>
      <c r="O443" s="803"/>
      <c r="P443" s="803"/>
      <c r="Q443" s="803"/>
      <c r="R443" s="803"/>
      <c r="S443" s="803"/>
      <c r="T443" s="803"/>
      <c r="U443" s="803"/>
      <c r="V443" s="803"/>
      <c r="W443" s="803"/>
      <c r="X443" s="803"/>
      <c r="Y443" s="803"/>
      <c r="Z443" s="803"/>
    </row>
    <row r="444" ht="19.5" customHeight="1">
      <c r="A444" s="803"/>
      <c r="B444" s="803"/>
      <c r="C444" s="803"/>
      <c r="D444" s="803"/>
      <c r="E444" s="803"/>
      <c r="F444" s="803"/>
      <c r="G444" s="803"/>
      <c r="H444" s="803"/>
      <c r="I444" s="803"/>
      <c r="J444" s="803"/>
      <c r="K444" s="803"/>
      <c r="L444" s="803"/>
      <c r="M444" s="803"/>
      <c r="N444" s="803"/>
      <c r="O444" s="803"/>
      <c r="P444" s="803"/>
      <c r="Q444" s="803"/>
      <c r="R444" s="803"/>
      <c r="S444" s="803"/>
      <c r="T444" s="803"/>
      <c r="U444" s="803"/>
      <c r="V444" s="803"/>
      <c r="W444" s="803"/>
      <c r="X444" s="803"/>
      <c r="Y444" s="803"/>
      <c r="Z444" s="803"/>
    </row>
    <row r="445" ht="19.5" customHeight="1">
      <c r="A445" s="803"/>
      <c r="B445" s="803"/>
      <c r="C445" s="803"/>
      <c r="D445" s="803"/>
      <c r="E445" s="803"/>
      <c r="F445" s="803"/>
      <c r="G445" s="803"/>
      <c r="H445" s="803"/>
      <c r="I445" s="803"/>
      <c r="J445" s="803"/>
      <c r="K445" s="803"/>
      <c r="L445" s="803"/>
      <c r="M445" s="803"/>
      <c r="N445" s="803"/>
      <c r="O445" s="803"/>
      <c r="P445" s="803"/>
      <c r="Q445" s="803"/>
      <c r="R445" s="803"/>
      <c r="S445" s="803"/>
      <c r="T445" s="803"/>
      <c r="U445" s="803"/>
      <c r="V445" s="803"/>
      <c r="W445" s="803"/>
      <c r="X445" s="803"/>
      <c r="Y445" s="803"/>
      <c r="Z445" s="803"/>
    </row>
    <row r="446" ht="19.5" customHeight="1">
      <c r="A446" s="803"/>
      <c r="B446" s="803"/>
      <c r="C446" s="803"/>
      <c r="D446" s="803"/>
      <c r="E446" s="803"/>
      <c r="F446" s="803"/>
      <c r="G446" s="803"/>
      <c r="H446" s="803"/>
      <c r="I446" s="803"/>
      <c r="J446" s="803"/>
      <c r="K446" s="803"/>
      <c r="L446" s="803"/>
      <c r="M446" s="803"/>
      <c r="N446" s="803"/>
      <c r="O446" s="803"/>
      <c r="P446" s="803"/>
      <c r="Q446" s="803"/>
      <c r="R446" s="803"/>
      <c r="S446" s="803"/>
      <c r="T446" s="803"/>
      <c r="U446" s="803"/>
      <c r="V446" s="803"/>
      <c r="W446" s="803"/>
      <c r="X446" s="803"/>
      <c r="Y446" s="803"/>
      <c r="Z446" s="803"/>
    </row>
    <row r="447" ht="19.5" customHeight="1">
      <c r="A447" s="803"/>
      <c r="B447" s="803"/>
      <c r="C447" s="803"/>
      <c r="D447" s="803"/>
      <c r="E447" s="803"/>
      <c r="F447" s="803"/>
      <c r="G447" s="803"/>
      <c r="H447" s="803"/>
      <c r="I447" s="803"/>
      <c r="J447" s="803"/>
      <c r="K447" s="803"/>
      <c r="L447" s="803"/>
      <c r="M447" s="803"/>
      <c r="N447" s="803"/>
      <c r="O447" s="803"/>
      <c r="P447" s="803"/>
      <c r="Q447" s="803"/>
      <c r="R447" s="803"/>
      <c r="S447" s="803"/>
      <c r="T447" s="803"/>
      <c r="U447" s="803"/>
      <c r="V447" s="803"/>
      <c r="W447" s="803"/>
      <c r="X447" s="803"/>
      <c r="Y447" s="803"/>
      <c r="Z447" s="803"/>
    </row>
    <row r="448" ht="19.5" customHeight="1">
      <c r="A448" s="803"/>
      <c r="B448" s="803"/>
      <c r="C448" s="803"/>
      <c r="D448" s="803"/>
      <c r="E448" s="803"/>
      <c r="F448" s="803"/>
      <c r="G448" s="803"/>
      <c r="H448" s="803"/>
      <c r="I448" s="803"/>
      <c r="J448" s="803"/>
      <c r="K448" s="803"/>
      <c r="L448" s="803"/>
      <c r="M448" s="803"/>
      <c r="N448" s="803"/>
      <c r="O448" s="803"/>
      <c r="P448" s="803"/>
      <c r="Q448" s="803"/>
      <c r="R448" s="803"/>
      <c r="S448" s="803"/>
      <c r="T448" s="803"/>
      <c r="U448" s="803"/>
      <c r="V448" s="803"/>
      <c r="W448" s="803"/>
      <c r="X448" s="803"/>
      <c r="Y448" s="803"/>
      <c r="Z448" s="803"/>
    </row>
    <row r="449" ht="19.5" customHeight="1">
      <c r="A449" s="803"/>
      <c r="B449" s="803"/>
      <c r="C449" s="803"/>
      <c r="D449" s="803"/>
      <c r="E449" s="803"/>
      <c r="F449" s="803"/>
      <c r="G449" s="803"/>
      <c r="H449" s="803"/>
      <c r="I449" s="803"/>
      <c r="J449" s="803"/>
      <c r="K449" s="803"/>
      <c r="L449" s="803"/>
      <c r="M449" s="803"/>
      <c r="N449" s="803"/>
      <c r="O449" s="803"/>
      <c r="P449" s="803"/>
      <c r="Q449" s="803"/>
      <c r="R449" s="803"/>
      <c r="S449" s="803"/>
      <c r="T449" s="803"/>
      <c r="U449" s="803"/>
      <c r="V449" s="803"/>
      <c r="W449" s="803"/>
      <c r="X449" s="803"/>
      <c r="Y449" s="803"/>
      <c r="Z449" s="803"/>
    </row>
    <row r="450" ht="19.5" customHeight="1">
      <c r="A450" s="803"/>
      <c r="B450" s="803"/>
      <c r="C450" s="803"/>
      <c r="D450" s="803"/>
      <c r="E450" s="803"/>
      <c r="F450" s="803"/>
      <c r="G450" s="803"/>
      <c r="H450" s="803"/>
      <c r="I450" s="803"/>
      <c r="J450" s="803"/>
      <c r="K450" s="803"/>
      <c r="L450" s="803"/>
      <c r="M450" s="803"/>
      <c r="N450" s="803"/>
      <c r="O450" s="803"/>
      <c r="P450" s="803"/>
      <c r="Q450" s="803"/>
      <c r="R450" s="803"/>
      <c r="S450" s="803"/>
      <c r="T450" s="803"/>
      <c r="U450" s="803"/>
      <c r="V450" s="803"/>
      <c r="W450" s="803"/>
      <c r="X450" s="803"/>
      <c r="Y450" s="803"/>
      <c r="Z450" s="803"/>
    </row>
    <row r="451" ht="19.5" customHeight="1">
      <c r="A451" s="803"/>
      <c r="B451" s="803"/>
      <c r="C451" s="803"/>
      <c r="D451" s="803"/>
      <c r="E451" s="803"/>
      <c r="F451" s="803"/>
      <c r="G451" s="803"/>
      <c r="H451" s="803"/>
      <c r="I451" s="803"/>
      <c r="J451" s="803"/>
      <c r="K451" s="803"/>
      <c r="L451" s="803"/>
      <c r="M451" s="803"/>
      <c r="N451" s="803"/>
      <c r="O451" s="803"/>
      <c r="P451" s="803"/>
      <c r="Q451" s="803"/>
      <c r="R451" s="803"/>
      <c r="S451" s="803"/>
      <c r="T451" s="803"/>
      <c r="U451" s="803"/>
      <c r="V451" s="803"/>
      <c r="W451" s="803"/>
      <c r="X451" s="803"/>
      <c r="Y451" s="803"/>
      <c r="Z451" s="803"/>
    </row>
    <row r="452" ht="19.5" customHeight="1">
      <c r="A452" s="803"/>
      <c r="B452" s="803"/>
      <c r="C452" s="803"/>
      <c r="D452" s="803"/>
      <c r="E452" s="803"/>
      <c r="F452" s="803"/>
      <c r="G452" s="803"/>
      <c r="H452" s="803"/>
      <c r="I452" s="803"/>
      <c r="J452" s="803"/>
      <c r="K452" s="803"/>
      <c r="L452" s="803"/>
      <c r="M452" s="803"/>
      <c r="N452" s="803"/>
      <c r="O452" s="803"/>
      <c r="P452" s="803"/>
      <c r="Q452" s="803"/>
      <c r="R452" s="803"/>
      <c r="S452" s="803"/>
      <c r="T452" s="803"/>
      <c r="U452" s="803"/>
      <c r="V452" s="803"/>
      <c r="W452" s="803"/>
      <c r="X452" s="803"/>
      <c r="Y452" s="803"/>
      <c r="Z452" s="803"/>
    </row>
    <row r="453" ht="19.5" customHeight="1">
      <c r="A453" s="803"/>
      <c r="B453" s="803"/>
      <c r="C453" s="803"/>
      <c r="D453" s="803"/>
      <c r="E453" s="803"/>
      <c r="F453" s="803"/>
      <c r="G453" s="803"/>
      <c r="H453" s="803"/>
      <c r="I453" s="803"/>
      <c r="J453" s="803"/>
      <c r="K453" s="803"/>
      <c r="L453" s="803"/>
      <c r="M453" s="803"/>
      <c r="N453" s="803"/>
      <c r="O453" s="803"/>
      <c r="P453" s="803"/>
      <c r="Q453" s="803"/>
      <c r="R453" s="803"/>
      <c r="S453" s="803"/>
      <c r="T453" s="803"/>
      <c r="U453" s="803"/>
      <c r="V453" s="803"/>
      <c r="W453" s="803"/>
      <c r="X453" s="803"/>
      <c r="Y453" s="803"/>
      <c r="Z453" s="803"/>
    </row>
    <row r="454" ht="19.5" customHeight="1">
      <c r="A454" s="803"/>
      <c r="B454" s="803"/>
      <c r="C454" s="803"/>
      <c r="D454" s="803"/>
      <c r="E454" s="803"/>
      <c r="F454" s="803"/>
      <c r="G454" s="803"/>
      <c r="H454" s="803"/>
      <c r="I454" s="803"/>
      <c r="J454" s="803"/>
      <c r="K454" s="803"/>
      <c r="L454" s="803"/>
      <c r="M454" s="803"/>
      <c r="N454" s="803"/>
      <c r="O454" s="803"/>
      <c r="P454" s="803"/>
      <c r="Q454" s="803"/>
      <c r="R454" s="803"/>
      <c r="S454" s="803"/>
      <c r="T454" s="803"/>
      <c r="U454" s="803"/>
      <c r="V454" s="803"/>
      <c r="W454" s="803"/>
      <c r="X454" s="803"/>
      <c r="Y454" s="803"/>
      <c r="Z454" s="803"/>
    </row>
    <row r="455" ht="19.5" customHeight="1">
      <c r="A455" s="803"/>
      <c r="B455" s="803"/>
      <c r="C455" s="803"/>
      <c r="D455" s="803"/>
      <c r="E455" s="803"/>
      <c r="F455" s="803"/>
      <c r="G455" s="803"/>
      <c r="H455" s="803"/>
      <c r="I455" s="803"/>
      <c r="J455" s="803"/>
      <c r="K455" s="803"/>
      <c r="L455" s="803"/>
      <c r="M455" s="803"/>
      <c r="N455" s="803"/>
      <c r="O455" s="803"/>
      <c r="P455" s="803"/>
      <c r="Q455" s="803"/>
      <c r="R455" s="803"/>
      <c r="S455" s="803"/>
      <c r="T455" s="803"/>
      <c r="U455" s="803"/>
      <c r="V455" s="803"/>
      <c r="W455" s="803"/>
      <c r="X455" s="803"/>
      <c r="Y455" s="803"/>
      <c r="Z455" s="803"/>
    </row>
    <row r="456" ht="19.5" customHeight="1">
      <c r="A456" s="803"/>
      <c r="B456" s="803"/>
      <c r="C456" s="803"/>
      <c r="D456" s="803"/>
      <c r="E456" s="803"/>
      <c r="F456" s="803"/>
      <c r="G456" s="803"/>
      <c r="H456" s="803"/>
      <c r="I456" s="803"/>
      <c r="J456" s="803"/>
      <c r="K456" s="803"/>
      <c r="L456" s="803"/>
      <c r="M456" s="803"/>
      <c r="N456" s="803"/>
      <c r="O456" s="803"/>
      <c r="P456" s="803"/>
      <c r="Q456" s="803"/>
      <c r="R456" s="803"/>
      <c r="S456" s="803"/>
      <c r="T456" s="803"/>
      <c r="U456" s="803"/>
      <c r="V456" s="803"/>
      <c r="W456" s="803"/>
      <c r="X456" s="803"/>
      <c r="Y456" s="803"/>
      <c r="Z456" s="803"/>
    </row>
    <row r="457" ht="19.5" customHeight="1">
      <c r="A457" s="803"/>
      <c r="B457" s="803"/>
      <c r="C457" s="803"/>
      <c r="D457" s="803"/>
      <c r="E457" s="803"/>
      <c r="F457" s="803"/>
      <c r="G457" s="803"/>
      <c r="H457" s="803"/>
      <c r="I457" s="803"/>
      <c r="J457" s="803"/>
      <c r="K457" s="803"/>
      <c r="L457" s="803"/>
      <c r="M457" s="803"/>
      <c r="N457" s="803"/>
      <c r="O457" s="803"/>
      <c r="P457" s="803"/>
      <c r="Q457" s="803"/>
      <c r="R457" s="803"/>
      <c r="S457" s="803"/>
      <c r="T457" s="803"/>
      <c r="U457" s="803"/>
      <c r="V457" s="803"/>
      <c r="W457" s="803"/>
      <c r="X457" s="803"/>
      <c r="Y457" s="803"/>
      <c r="Z457" s="803"/>
    </row>
    <row r="458" ht="19.5" customHeight="1">
      <c r="A458" s="803"/>
      <c r="B458" s="803"/>
      <c r="C458" s="803"/>
      <c r="D458" s="803"/>
      <c r="E458" s="803"/>
      <c r="F458" s="803"/>
      <c r="G458" s="803"/>
      <c r="H458" s="803"/>
      <c r="I458" s="803"/>
      <c r="J458" s="803"/>
      <c r="K458" s="803"/>
      <c r="L458" s="803"/>
      <c r="M458" s="803"/>
      <c r="N458" s="803"/>
      <c r="O458" s="803"/>
      <c r="P458" s="803"/>
      <c r="Q458" s="803"/>
      <c r="R458" s="803"/>
      <c r="S458" s="803"/>
      <c r="T458" s="803"/>
      <c r="U458" s="803"/>
      <c r="V458" s="803"/>
      <c r="W458" s="803"/>
      <c r="X458" s="803"/>
      <c r="Y458" s="803"/>
      <c r="Z458" s="803"/>
    </row>
    <row r="459" ht="19.5" customHeight="1">
      <c r="A459" s="803"/>
      <c r="B459" s="803"/>
      <c r="C459" s="803"/>
      <c r="D459" s="803"/>
      <c r="E459" s="803"/>
      <c r="F459" s="803"/>
      <c r="G459" s="803"/>
      <c r="H459" s="803"/>
      <c r="I459" s="803"/>
      <c r="J459" s="803"/>
      <c r="K459" s="803"/>
      <c r="L459" s="803"/>
      <c r="M459" s="803"/>
      <c r="N459" s="803"/>
      <c r="O459" s="803"/>
      <c r="P459" s="803"/>
      <c r="Q459" s="803"/>
      <c r="R459" s="803"/>
      <c r="S459" s="803"/>
      <c r="T459" s="803"/>
      <c r="U459" s="803"/>
      <c r="V459" s="803"/>
      <c r="W459" s="803"/>
      <c r="X459" s="803"/>
      <c r="Y459" s="803"/>
      <c r="Z459" s="803"/>
    </row>
    <row r="460" ht="19.5" customHeight="1">
      <c r="A460" s="803"/>
      <c r="B460" s="803"/>
      <c r="C460" s="803"/>
      <c r="D460" s="803"/>
      <c r="E460" s="803"/>
      <c r="F460" s="803"/>
      <c r="G460" s="803"/>
      <c r="H460" s="803"/>
      <c r="I460" s="803"/>
      <c r="J460" s="803"/>
      <c r="K460" s="803"/>
      <c r="L460" s="803"/>
      <c r="M460" s="803"/>
      <c r="N460" s="803"/>
      <c r="O460" s="803"/>
      <c r="P460" s="803"/>
      <c r="Q460" s="803"/>
      <c r="R460" s="803"/>
      <c r="S460" s="803"/>
      <c r="T460" s="803"/>
      <c r="U460" s="803"/>
      <c r="V460" s="803"/>
      <c r="W460" s="803"/>
      <c r="X460" s="803"/>
      <c r="Y460" s="803"/>
      <c r="Z460" s="803"/>
    </row>
    <row r="461" ht="19.5" customHeight="1">
      <c r="A461" s="803"/>
      <c r="B461" s="803"/>
      <c r="C461" s="803"/>
      <c r="D461" s="803"/>
      <c r="E461" s="803"/>
      <c r="F461" s="803"/>
      <c r="G461" s="803"/>
      <c r="H461" s="803"/>
      <c r="I461" s="803"/>
      <c r="J461" s="803"/>
      <c r="K461" s="803"/>
      <c r="L461" s="803"/>
      <c r="M461" s="803"/>
      <c r="N461" s="803"/>
      <c r="O461" s="803"/>
      <c r="P461" s="803"/>
      <c r="Q461" s="803"/>
      <c r="R461" s="803"/>
      <c r="S461" s="803"/>
      <c r="T461" s="803"/>
      <c r="U461" s="803"/>
      <c r="V461" s="803"/>
      <c r="W461" s="803"/>
      <c r="X461" s="803"/>
      <c r="Y461" s="803"/>
      <c r="Z461" s="803"/>
    </row>
    <row r="462" ht="19.5" customHeight="1">
      <c r="A462" s="803"/>
      <c r="B462" s="803"/>
      <c r="C462" s="803"/>
      <c r="D462" s="803"/>
      <c r="E462" s="803"/>
      <c r="F462" s="803"/>
      <c r="G462" s="803"/>
      <c r="H462" s="803"/>
      <c r="I462" s="803"/>
      <c r="J462" s="803"/>
      <c r="K462" s="803"/>
      <c r="L462" s="803"/>
      <c r="M462" s="803"/>
      <c r="N462" s="803"/>
      <c r="O462" s="803"/>
      <c r="P462" s="803"/>
      <c r="Q462" s="803"/>
      <c r="R462" s="803"/>
      <c r="S462" s="803"/>
      <c r="T462" s="803"/>
      <c r="U462" s="803"/>
      <c r="V462" s="803"/>
      <c r="W462" s="803"/>
      <c r="X462" s="803"/>
      <c r="Y462" s="803"/>
      <c r="Z462" s="803"/>
    </row>
    <row r="463" ht="19.5" customHeight="1">
      <c r="A463" s="803"/>
      <c r="B463" s="803"/>
      <c r="C463" s="803"/>
      <c r="D463" s="803"/>
      <c r="E463" s="803"/>
      <c r="F463" s="803"/>
      <c r="G463" s="803"/>
      <c r="H463" s="803"/>
      <c r="I463" s="803"/>
      <c r="J463" s="803"/>
      <c r="K463" s="803"/>
      <c r="L463" s="803"/>
      <c r="M463" s="803"/>
      <c r="N463" s="803"/>
      <c r="O463" s="803"/>
      <c r="P463" s="803"/>
      <c r="Q463" s="803"/>
      <c r="R463" s="803"/>
      <c r="S463" s="803"/>
      <c r="T463" s="803"/>
      <c r="U463" s="803"/>
      <c r="V463" s="803"/>
      <c r="W463" s="803"/>
      <c r="X463" s="803"/>
      <c r="Y463" s="803"/>
      <c r="Z463" s="803"/>
    </row>
    <row r="464" ht="19.5" customHeight="1">
      <c r="A464" s="803"/>
      <c r="B464" s="803"/>
      <c r="C464" s="803"/>
      <c r="D464" s="803"/>
      <c r="E464" s="803"/>
      <c r="F464" s="803"/>
      <c r="G464" s="803"/>
      <c r="H464" s="803"/>
      <c r="I464" s="803"/>
      <c r="J464" s="803"/>
      <c r="K464" s="803"/>
      <c r="L464" s="803"/>
      <c r="M464" s="803"/>
      <c r="N464" s="803"/>
      <c r="O464" s="803"/>
      <c r="P464" s="803"/>
      <c r="Q464" s="803"/>
      <c r="R464" s="803"/>
      <c r="S464" s="803"/>
      <c r="T464" s="803"/>
      <c r="U464" s="803"/>
      <c r="V464" s="803"/>
      <c r="W464" s="803"/>
      <c r="X464" s="803"/>
      <c r="Y464" s="803"/>
      <c r="Z464" s="803"/>
    </row>
    <row r="465" ht="19.5" customHeight="1">
      <c r="A465" s="803"/>
      <c r="B465" s="803"/>
      <c r="C465" s="803"/>
      <c r="D465" s="803"/>
      <c r="E465" s="803"/>
      <c r="F465" s="803"/>
      <c r="G465" s="803"/>
      <c r="H465" s="803"/>
      <c r="I465" s="803"/>
      <c r="J465" s="803"/>
      <c r="K465" s="803"/>
      <c r="L465" s="803"/>
      <c r="M465" s="803"/>
      <c r="N465" s="803"/>
      <c r="O465" s="803"/>
      <c r="P465" s="803"/>
      <c r="Q465" s="803"/>
      <c r="R465" s="803"/>
      <c r="S465" s="803"/>
      <c r="T465" s="803"/>
      <c r="U465" s="803"/>
      <c r="V465" s="803"/>
      <c r="W465" s="803"/>
      <c r="X465" s="803"/>
      <c r="Y465" s="803"/>
      <c r="Z465" s="803"/>
    </row>
    <row r="466" ht="19.5" customHeight="1">
      <c r="A466" s="803"/>
      <c r="B466" s="803"/>
      <c r="C466" s="803"/>
      <c r="D466" s="803"/>
      <c r="E466" s="803"/>
      <c r="F466" s="803"/>
      <c r="G466" s="803"/>
      <c r="H466" s="803"/>
      <c r="I466" s="803"/>
      <c r="J466" s="803"/>
      <c r="K466" s="803"/>
      <c r="L466" s="803"/>
      <c r="M466" s="803"/>
      <c r="N466" s="803"/>
      <c r="O466" s="803"/>
      <c r="P466" s="803"/>
      <c r="Q466" s="803"/>
      <c r="R466" s="803"/>
      <c r="S466" s="803"/>
      <c r="T466" s="803"/>
      <c r="U466" s="803"/>
      <c r="V466" s="803"/>
      <c r="W466" s="803"/>
      <c r="X466" s="803"/>
      <c r="Y466" s="803"/>
      <c r="Z466" s="803"/>
    </row>
    <row r="467" ht="19.5" customHeight="1">
      <c r="A467" s="803"/>
      <c r="B467" s="803"/>
      <c r="C467" s="803"/>
      <c r="D467" s="803"/>
      <c r="E467" s="803"/>
      <c r="F467" s="803"/>
      <c r="G467" s="803"/>
      <c r="H467" s="803"/>
      <c r="I467" s="803"/>
      <c r="J467" s="803"/>
      <c r="K467" s="803"/>
      <c r="L467" s="803"/>
      <c r="M467" s="803"/>
      <c r="N467" s="803"/>
      <c r="O467" s="803"/>
      <c r="P467" s="803"/>
      <c r="Q467" s="803"/>
      <c r="R467" s="803"/>
      <c r="S467" s="803"/>
      <c r="T467" s="803"/>
      <c r="U467" s="803"/>
      <c r="V467" s="803"/>
      <c r="W467" s="803"/>
      <c r="X467" s="803"/>
      <c r="Y467" s="803"/>
      <c r="Z467" s="803"/>
    </row>
    <row r="468" ht="19.5" customHeight="1">
      <c r="A468" s="803"/>
      <c r="B468" s="803"/>
      <c r="C468" s="803"/>
      <c r="D468" s="803"/>
      <c r="E468" s="803"/>
      <c r="F468" s="803"/>
      <c r="G468" s="803"/>
      <c r="H468" s="803"/>
      <c r="I468" s="803"/>
      <c r="J468" s="803"/>
      <c r="K468" s="803"/>
      <c r="L468" s="803"/>
      <c r="M468" s="803"/>
      <c r="N468" s="803"/>
      <c r="O468" s="803"/>
      <c r="P468" s="803"/>
      <c r="Q468" s="803"/>
      <c r="R468" s="803"/>
      <c r="S468" s="803"/>
      <c r="T468" s="803"/>
      <c r="U468" s="803"/>
      <c r="V468" s="803"/>
      <c r="W468" s="803"/>
      <c r="X468" s="803"/>
      <c r="Y468" s="803"/>
      <c r="Z468" s="803"/>
    </row>
    <row r="469" ht="19.5" customHeight="1">
      <c r="A469" s="803"/>
      <c r="B469" s="803"/>
      <c r="C469" s="803"/>
      <c r="D469" s="803"/>
      <c r="E469" s="803"/>
      <c r="F469" s="803"/>
      <c r="G469" s="803"/>
      <c r="H469" s="803"/>
      <c r="I469" s="803"/>
      <c r="J469" s="803"/>
      <c r="K469" s="803"/>
      <c r="L469" s="803"/>
      <c r="M469" s="803"/>
      <c r="N469" s="803"/>
      <c r="O469" s="803"/>
      <c r="P469" s="803"/>
      <c r="Q469" s="803"/>
      <c r="R469" s="803"/>
      <c r="S469" s="803"/>
      <c r="T469" s="803"/>
      <c r="U469" s="803"/>
      <c r="V469" s="803"/>
      <c r="W469" s="803"/>
      <c r="X469" s="803"/>
      <c r="Y469" s="803"/>
      <c r="Z469" s="803"/>
    </row>
    <row r="470" ht="19.5" customHeight="1">
      <c r="A470" s="803"/>
      <c r="B470" s="803"/>
      <c r="C470" s="803"/>
      <c r="D470" s="803"/>
      <c r="E470" s="803"/>
      <c r="F470" s="803"/>
      <c r="G470" s="803"/>
      <c r="H470" s="803"/>
      <c r="I470" s="803"/>
      <c r="J470" s="803"/>
      <c r="K470" s="803"/>
      <c r="L470" s="803"/>
      <c r="M470" s="803"/>
      <c r="N470" s="803"/>
      <c r="O470" s="803"/>
      <c r="P470" s="803"/>
      <c r="Q470" s="803"/>
      <c r="R470" s="803"/>
      <c r="S470" s="803"/>
      <c r="T470" s="803"/>
      <c r="U470" s="803"/>
      <c r="V470" s="803"/>
      <c r="W470" s="803"/>
      <c r="X470" s="803"/>
      <c r="Y470" s="803"/>
      <c r="Z470" s="803"/>
    </row>
    <row r="471" ht="19.5" customHeight="1">
      <c r="A471" s="803"/>
      <c r="B471" s="803"/>
      <c r="C471" s="803"/>
      <c r="D471" s="803"/>
      <c r="E471" s="803"/>
      <c r="F471" s="803"/>
      <c r="G471" s="803"/>
      <c r="H471" s="803"/>
      <c r="I471" s="803"/>
      <c r="J471" s="803"/>
      <c r="K471" s="803"/>
      <c r="L471" s="803"/>
      <c r="M471" s="803"/>
      <c r="N471" s="803"/>
      <c r="O471" s="803"/>
      <c r="P471" s="803"/>
      <c r="Q471" s="803"/>
      <c r="R471" s="803"/>
      <c r="S471" s="803"/>
      <c r="T471" s="803"/>
      <c r="U471" s="803"/>
      <c r="V471" s="803"/>
      <c r="W471" s="803"/>
      <c r="X471" s="803"/>
      <c r="Y471" s="803"/>
      <c r="Z471" s="803"/>
    </row>
    <row r="472" ht="19.5" customHeight="1">
      <c r="A472" s="803"/>
      <c r="B472" s="803"/>
      <c r="C472" s="803"/>
      <c r="D472" s="803"/>
      <c r="E472" s="803"/>
      <c r="F472" s="803"/>
      <c r="G472" s="803"/>
      <c r="H472" s="803"/>
      <c r="I472" s="803"/>
      <c r="J472" s="803"/>
      <c r="K472" s="803"/>
      <c r="L472" s="803"/>
      <c r="M472" s="803"/>
      <c r="N472" s="803"/>
      <c r="O472" s="803"/>
      <c r="P472" s="803"/>
      <c r="Q472" s="803"/>
      <c r="R472" s="803"/>
      <c r="S472" s="803"/>
      <c r="T472" s="803"/>
      <c r="U472" s="803"/>
      <c r="V472" s="803"/>
      <c r="W472" s="803"/>
      <c r="X472" s="803"/>
      <c r="Y472" s="803"/>
      <c r="Z472" s="803"/>
    </row>
    <row r="473" ht="19.5" customHeight="1">
      <c r="A473" s="803"/>
      <c r="B473" s="803"/>
      <c r="C473" s="803"/>
      <c r="D473" s="803"/>
      <c r="E473" s="803"/>
      <c r="F473" s="803"/>
      <c r="G473" s="803"/>
      <c r="H473" s="803"/>
      <c r="I473" s="803"/>
      <c r="J473" s="803"/>
      <c r="K473" s="803"/>
      <c r="L473" s="803"/>
      <c r="M473" s="803"/>
      <c r="N473" s="803"/>
      <c r="O473" s="803"/>
      <c r="P473" s="803"/>
      <c r="Q473" s="803"/>
      <c r="R473" s="803"/>
      <c r="S473" s="803"/>
      <c r="T473" s="803"/>
      <c r="U473" s="803"/>
      <c r="V473" s="803"/>
      <c r="W473" s="803"/>
      <c r="X473" s="803"/>
      <c r="Y473" s="803"/>
      <c r="Z473" s="803"/>
    </row>
    <row r="474" ht="19.5" customHeight="1">
      <c r="A474" s="803"/>
      <c r="B474" s="803"/>
      <c r="C474" s="803"/>
      <c r="D474" s="803"/>
      <c r="E474" s="803"/>
      <c r="F474" s="803"/>
      <c r="G474" s="803"/>
      <c r="H474" s="803"/>
      <c r="I474" s="803"/>
      <c r="J474" s="803"/>
      <c r="K474" s="803"/>
      <c r="L474" s="803"/>
      <c r="M474" s="803"/>
      <c r="N474" s="803"/>
      <c r="O474" s="803"/>
      <c r="P474" s="803"/>
      <c r="Q474" s="803"/>
      <c r="R474" s="803"/>
      <c r="S474" s="803"/>
      <c r="T474" s="803"/>
      <c r="U474" s="803"/>
      <c r="V474" s="803"/>
      <c r="W474" s="803"/>
      <c r="X474" s="803"/>
      <c r="Y474" s="803"/>
      <c r="Z474" s="803"/>
    </row>
    <row r="475" ht="19.5" customHeight="1">
      <c r="A475" s="803"/>
      <c r="B475" s="803"/>
      <c r="C475" s="803"/>
      <c r="D475" s="803"/>
      <c r="E475" s="803"/>
      <c r="F475" s="803"/>
      <c r="G475" s="803"/>
      <c r="H475" s="803"/>
      <c r="I475" s="803"/>
      <c r="J475" s="803"/>
      <c r="K475" s="803"/>
      <c r="L475" s="803"/>
      <c r="M475" s="803"/>
      <c r="N475" s="803"/>
      <c r="O475" s="803"/>
      <c r="P475" s="803"/>
      <c r="Q475" s="803"/>
      <c r="R475" s="803"/>
      <c r="S475" s="803"/>
      <c r="T475" s="803"/>
      <c r="U475" s="803"/>
      <c r="V475" s="803"/>
      <c r="W475" s="803"/>
      <c r="X475" s="803"/>
      <c r="Y475" s="803"/>
      <c r="Z475" s="803"/>
    </row>
    <row r="476" ht="19.5" customHeight="1">
      <c r="A476" s="803"/>
      <c r="B476" s="803"/>
      <c r="C476" s="803"/>
      <c r="D476" s="803"/>
      <c r="E476" s="803"/>
      <c r="F476" s="803"/>
      <c r="G476" s="803"/>
      <c r="H476" s="803"/>
      <c r="I476" s="803"/>
      <c r="J476" s="803"/>
      <c r="K476" s="803"/>
      <c r="L476" s="803"/>
      <c r="M476" s="803"/>
      <c r="N476" s="803"/>
      <c r="O476" s="803"/>
      <c r="P476" s="803"/>
      <c r="Q476" s="803"/>
      <c r="R476" s="803"/>
      <c r="S476" s="803"/>
      <c r="T476" s="803"/>
      <c r="U476" s="803"/>
      <c r="V476" s="803"/>
      <c r="W476" s="803"/>
      <c r="X476" s="803"/>
      <c r="Y476" s="803"/>
      <c r="Z476" s="803"/>
    </row>
    <row r="477" ht="19.5" customHeight="1">
      <c r="A477" s="803"/>
      <c r="B477" s="803"/>
      <c r="C477" s="803"/>
      <c r="D477" s="803"/>
      <c r="E477" s="803"/>
      <c r="F477" s="803"/>
      <c r="G477" s="803"/>
      <c r="H477" s="803"/>
      <c r="I477" s="803"/>
      <c r="J477" s="803"/>
      <c r="K477" s="803"/>
      <c r="L477" s="803"/>
      <c r="M477" s="803"/>
      <c r="N477" s="803"/>
      <c r="O477" s="803"/>
      <c r="P477" s="803"/>
      <c r="Q477" s="803"/>
      <c r="R477" s="803"/>
      <c r="S477" s="803"/>
      <c r="T477" s="803"/>
      <c r="U477" s="803"/>
      <c r="V477" s="803"/>
      <c r="W477" s="803"/>
      <c r="X477" s="803"/>
      <c r="Y477" s="803"/>
      <c r="Z477" s="803"/>
    </row>
    <row r="478" ht="19.5" customHeight="1">
      <c r="A478" s="803"/>
      <c r="B478" s="803"/>
      <c r="C478" s="803"/>
      <c r="D478" s="803"/>
      <c r="E478" s="803"/>
      <c r="F478" s="803"/>
      <c r="G478" s="803"/>
      <c r="H478" s="803"/>
      <c r="I478" s="803"/>
      <c r="J478" s="803"/>
      <c r="K478" s="803"/>
      <c r="L478" s="803"/>
      <c r="M478" s="803"/>
      <c r="N478" s="803"/>
      <c r="O478" s="803"/>
      <c r="P478" s="803"/>
      <c r="Q478" s="803"/>
      <c r="R478" s="803"/>
      <c r="S478" s="803"/>
      <c r="T478" s="803"/>
      <c r="U478" s="803"/>
      <c r="V478" s="803"/>
      <c r="W478" s="803"/>
      <c r="X478" s="803"/>
      <c r="Y478" s="803"/>
      <c r="Z478" s="803"/>
    </row>
    <row r="479" ht="19.5" customHeight="1">
      <c r="A479" s="803"/>
      <c r="B479" s="803"/>
      <c r="C479" s="803"/>
      <c r="D479" s="803"/>
      <c r="E479" s="803"/>
      <c r="F479" s="803"/>
      <c r="G479" s="803"/>
      <c r="H479" s="803"/>
      <c r="I479" s="803"/>
      <c r="J479" s="803"/>
      <c r="K479" s="803"/>
      <c r="L479" s="803"/>
      <c r="M479" s="803"/>
      <c r="N479" s="803"/>
      <c r="O479" s="803"/>
      <c r="P479" s="803"/>
      <c r="Q479" s="803"/>
      <c r="R479" s="803"/>
      <c r="S479" s="803"/>
      <c r="T479" s="803"/>
      <c r="U479" s="803"/>
      <c r="V479" s="803"/>
      <c r="W479" s="803"/>
      <c r="X479" s="803"/>
      <c r="Y479" s="803"/>
      <c r="Z479" s="803"/>
    </row>
    <row r="480" ht="19.5" customHeight="1">
      <c r="A480" s="803"/>
      <c r="B480" s="803"/>
      <c r="C480" s="803"/>
      <c r="D480" s="803"/>
      <c r="E480" s="803"/>
      <c r="F480" s="803"/>
      <c r="G480" s="803"/>
      <c r="H480" s="803"/>
      <c r="I480" s="803"/>
      <c r="J480" s="803"/>
      <c r="K480" s="803"/>
      <c r="L480" s="803"/>
      <c r="M480" s="803"/>
      <c r="N480" s="803"/>
      <c r="O480" s="803"/>
      <c r="P480" s="803"/>
      <c r="Q480" s="803"/>
      <c r="R480" s="803"/>
      <c r="S480" s="803"/>
      <c r="T480" s="803"/>
      <c r="U480" s="803"/>
      <c r="V480" s="803"/>
      <c r="W480" s="803"/>
      <c r="X480" s="803"/>
      <c r="Y480" s="803"/>
      <c r="Z480" s="803"/>
    </row>
    <row r="481" ht="19.5" customHeight="1">
      <c r="A481" s="803"/>
      <c r="B481" s="803"/>
      <c r="C481" s="803"/>
      <c r="D481" s="803"/>
      <c r="E481" s="803"/>
      <c r="F481" s="803"/>
      <c r="G481" s="803"/>
      <c r="H481" s="803"/>
      <c r="I481" s="803"/>
      <c r="J481" s="803"/>
      <c r="K481" s="803"/>
      <c r="L481" s="803"/>
      <c r="M481" s="803"/>
      <c r="N481" s="803"/>
      <c r="O481" s="803"/>
      <c r="P481" s="803"/>
      <c r="Q481" s="803"/>
      <c r="R481" s="803"/>
      <c r="S481" s="803"/>
      <c r="T481" s="803"/>
      <c r="U481" s="803"/>
      <c r="V481" s="803"/>
      <c r="W481" s="803"/>
      <c r="X481" s="803"/>
      <c r="Y481" s="803"/>
      <c r="Z481" s="803"/>
    </row>
    <row r="482" ht="19.5" customHeight="1">
      <c r="A482" s="803"/>
      <c r="B482" s="803"/>
      <c r="C482" s="803"/>
      <c r="D482" s="803"/>
      <c r="E482" s="803"/>
      <c r="F482" s="803"/>
      <c r="G482" s="803"/>
      <c r="H482" s="803"/>
      <c r="I482" s="803"/>
      <c r="J482" s="803"/>
      <c r="K482" s="803"/>
      <c r="L482" s="803"/>
      <c r="M482" s="803"/>
      <c r="N482" s="803"/>
      <c r="O482" s="803"/>
      <c r="P482" s="803"/>
      <c r="Q482" s="803"/>
      <c r="R482" s="803"/>
      <c r="S482" s="803"/>
      <c r="T482" s="803"/>
      <c r="U482" s="803"/>
      <c r="V482" s="803"/>
      <c r="W482" s="803"/>
      <c r="X482" s="803"/>
      <c r="Y482" s="803"/>
      <c r="Z482" s="803"/>
    </row>
    <row r="483" ht="19.5" customHeight="1">
      <c r="A483" s="803"/>
      <c r="B483" s="803"/>
      <c r="C483" s="803"/>
      <c r="D483" s="803"/>
      <c r="E483" s="803"/>
      <c r="F483" s="803"/>
      <c r="G483" s="803"/>
      <c r="H483" s="803"/>
      <c r="I483" s="803"/>
      <c r="J483" s="803"/>
      <c r="K483" s="803"/>
      <c r="L483" s="803"/>
      <c r="M483" s="803"/>
      <c r="N483" s="803"/>
      <c r="O483" s="803"/>
      <c r="P483" s="803"/>
      <c r="Q483" s="803"/>
      <c r="R483" s="803"/>
      <c r="S483" s="803"/>
      <c r="T483" s="803"/>
      <c r="U483" s="803"/>
      <c r="V483" s="803"/>
      <c r="W483" s="803"/>
      <c r="X483" s="803"/>
      <c r="Y483" s="803"/>
      <c r="Z483" s="803"/>
    </row>
    <row r="484" ht="19.5" customHeight="1">
      <c r="A484" s="803"/>
      <c r="B484" s="803"/>
      <c r="C484" s="803"/>
      <c r="D484" s="803"/>
      <c r="E484" s="803"/>
      <c r="F484" s="803"/>
      <c r="G484" s="803"/>
      <c r="H484" s="803"/>
      <c r="I484" s="803"/>
      <c r="J484" s="803"/>
      <c r="K484" s="803"/>
      <c r="L484" s="803"/>
      <c r="M484" s="803"/>
      <c r="N484" s="803"/>
      <c r="O484" s="803"/>
      <c r="P484" s="803"/>
      <c r="Q484" s="803"/>
      <c r="R484" s="803"/>
      <c r="S484" s="803"/>
      <c r="T484" s="803"/>
      <c r="U484" s="803"/>
      <c r="V484" s="803"/>
      <c r="W484" s="803"/>
      <c r="X484" s="803"/>
      <c r="Y484" s="803"/>
      <c r="Z484" s="803"/>
    </row>
    <row r="485" ht="19.5" customHeight="1">
      <c r="A485" s="803"/>
      <c r="B485" s="803"/>
      <c r="C485" s="803"/>
      <c r="D485" s="803"/>
      <c r="E485" s="803"/>
      <c r="F485" s="803"/>
      <c r="G485" s="803"/>
      <c r="H485" s="803"/>
      <c r="I485" s="803"/>
      <c r="J485" s="803"/>
      <c r="K485" s="803"/>
      <c r="L485" s="803"/>
      <c r="M485" s="803"/>
      <c r="N485" s="803"/>
      <c r="O485" s="803"/>
      <c r="P485" s="803"/>
      <c r="Q485" s="803"/>
      <c r="R485" s="803"/>
      <c r="S485" s="803"/>
      <c r="T485" s="803"/>
      <c r="U485" s="803"/>
      <c r="V485" s="803"/>
      <c r="W485" s="803"/>
      <c r="X485" s="803"/>
      <c r="Y485" s="803"/>
      <c r="Z485" s="803"/>
    </row>
    <row r="486" ht="19.5" customHeight="1">
      <c r="A486" s="803"/>
      <c r="B486" s="803"/>
      <c r="C486" s="803"/>
      <c r="D486" s="803"/>
      <c r="E486" s="803"/>
      <c r="F486" s="803"/>
      <c r="G486" s="803"/>
      <c r="H486" s="803"/>
      <c r="I486" s="803"/>
      <c r="J486" s="803"/>
      <c r="K486" s="803"/>
      <c r="L486" s="803"/>
      <c r="M486" s="803"/>
      <c r="N486" s="803"/>
      <c r="O486" s="803"/>
      <c r="P486" s="803"/>
      <c r="Q486" s="803"/>
      <c r="R486" s="803"/>
      <c r="S486" s="803"/>
      <c r="T486" s="803"/>
      <c r="U486" s="803"/>
      <c r="V486" s="803"/>
      <c r="W486" s="803"/>
      <c r="X486" s="803"/>
      <c r="Y486" s="803"/>
      <c r="Z486" s="803"/>
    </row>
    <row r="487" ht="19.5" customHeight="1">
      <c r="A487" s="803"/>
      <c r="B487" s="803"/>
      <c r="C487" s="803"/>
      <c r="D487" s="803"/>
      <c r="E487" s="803"/>
      <c r="F487" s="803"/>
      <c r="G487" s="803"/>
      <c r="H487" s="803"/>
      <c r="I487" s="803"/>
      <c r="J487" s="803"/>
      <c r="K487" s="803"/>
      <c r="L487" s="803"/>
      <c r="M487" s="803"/>
      <c r="N487" s="803"/>
      <c r="O487" s="803"/>
      <c r="P487" s="803"/>
      <c r="Q487" s="803"/>
      <c r="R487" s="803"/>
      <c r="S487" s="803"/>
      <c r="T487" s="803"/>
      <c r="U487" s="803"/>
      <c r="V487" s="803"/>
      <c r="W487" s="803"/>
      <c r="X487" s="803"/>
      <c r="Y487" s="803"/>
      <c r="Z487" s="803"/>
    </row>
    <row r="488" ht="19.5" customHeight="1">
      <c r="A488" s="803"/>
      <c r="B488" s="803"/>
      <c r="C488" s="803"/>
      <c r="D488" s="803"/>
      <c r="E488" s="803"/>
      <c r="F488" s="803"/>
      <c r="G488" s="803"/>
      <c r="H488" s="803"/>
      <c r="I488" s="803"/>
      <c r="J488" s="803"/>
      <c r="K488" s="803"/>
      <c r="L488" s="803"/>
      <c r="M488" s="803"/>
      <c r="N488" s="803"/>
      <c r="O488" s="803"/>
      <c r="P488" s="803"/>
      <c r="Q488" s="803"/>
      <c r="R488" s="803"/>
      <c r="S488" s="803"/>
      <c r="T488" s="803"/>
      <c r="U488" s="803"/>
      <c r="V488" s="803"/>
      <c r="W488" s="803"/>
      <c r="X488" s="803"/>
      <c r="Y488" s="803"/>
      <c r="Z488" s="803"/>
    </row>
    <row r="489" ht="19.5" customHeight="1">
      <c r="A489" s="803"/>
      <c r="B489" s="803"/>
      <c r="C489" s="803"/>
      <c r="D489" s="803"/>
      <c r="E489" s="803"/>
      <c r="F489" s="803"/>
      <c r="G489" s="803"/>
      <c r="H489" s="803"/>
      <c r="I489" s="803"/>
      <c r="J489" s="803"/>
      <c r="K489" s="803"/>
      <c r="L489" s="803"/>
      <c r="M489" s="803"/>
      <c r="N489" s="803"/>
      <c r="O489" s="803"/>
      <c r="P489" s="803"/>
      <c r="Q489" s="803"/>
      <c r="R489" s="803"/>
      <c r="S489" s="803"/>
      <c r="T489" s="803"/>
      <c r="U489" s="803"/>
      <c r="V489" s="803"/>
      <c r="W489" s="803"/>
      <c r="X489" s="803"/>
      <c r="Y489" s="803"/>
      <c r="Z489" s="803"/>
    </row>
    <row r="490" ht="19.5" customHeight="1">
      <c r="A490" s="803"/>
      <c r="B490" s="803"/>
      <c r="C490" s="803"/>
      <c r="D490" s="803"/>
      <c r="E490" s="803"/>
      <c r="F490" s="803"/>
      <c r="G490" s="803"/>
      <c r="H490" s="803"/>
      <c r="I490" s="803"/>
      <c r="J490" s="803"/>
      <c r="K490" s="803"/>
      <c r="L490" s="803"/>
      <c r="M490" s="803"/>
      <c r="N490" s="803"/>
      <c r="O490" s="803"/>
      <c r="P490" s="803"/>
      <c r="Q490" s="803"/>
      <c r="R490" s="803"/>
      <c r="S490" s="803"/>
      <c r="T490" s="803"/>
      <c r="U490" s="803"/>
      <c r="V490" s="803"/>
      <c r="W490" s="803"/>
      <c r="X490" s="803"/>
      <c r="Y490" s="803"/>
      <c r="Z490" s="803"/>
    </row>
    <row r="491" ht="19.5" customHeight="1">
      <c r="A491" s="803"/>
      <c r="B491" s="803"/>
      <c r="C491" s="803"/>
      <c r="D491" s="803"/>
      <c r="E491" s="803"/>
      <c r="F491" s="803"/>
      <c r="G491" s="803"/>
      <c r="H491" s="803"/>
      <c r="I491" s="803"/>
      <c r="J491" s="803"/>
      <c r="K491" s="803"/>
      <c r="L491" s="803"/>
      <c r="M491" s="803"/>
      <c r="N491" s="803"/>
      <c r="O491" s="803"/>
      <c r="P491" s="803"/>
      <c r="Q491" s="803"/>
      <c r="R491" s="803"/>
      <c r="S491" s="803"/>
      <c r="T491" s="803"/>
      <c r="U491" s="803"/>
      <c r="V491" s="803"/>
      <c r="W491" s="803"/>
      <c r="X491" s="803"/>
      <c r="Y491" s="803"/>
      <c r="Z491" s="803"/>
    </row>
    <row r="492" ht="19.5" customHeight="1">
      <c r="A492" s="803"/>
      <c r="B492" s="803"/>
      <c r="C492" s="803"/>
      <c r="D492" s="803"/>
      <c r="E492" s="803"/>
      <c r="F492" s="803"/>
      <c r="G492" s="803"/>
      <c r="H492" s="803"/>
      <c r="I492" s="803"/>
      <c r="J492" s="803"/>
      <c r="K492" s="803"/>
      <c r="L492" s="803"/>
      <c r="M492" s="803"/>
      <c r="N492" s="803"/>
      <c r="O492" s="803"/>
      <c r="P492" s="803"/>
      <c r="Q492" s="803"/>
      <c r="R492" s="803"/>
      <c r="S492" s="803"/>
      <c r="T492" s="803"/>
      <c r="U492" s="803"/>
      <c r="V492" s="803"/>
      <c r="W492" s="803"/>
      <c r="X492" s="803"/>
      <c r="Y492" s="803"/>
      <c r="Z492" s="803"/>
    </row>
    <row r="493" ht="19.5" customHeight="1">
      <c r="A493" s="803"/>
      <c r="B493" s="803"/>
      <c r="C493" s="803"/>
      <c r="D493" s="803"/>
      <c r="E493" s="803"/>
      <c r="F493" s="803"/>
      <c r="G493" s="803"/>
      <c r="H493" s="803"/>
      <c r="I493" s="803"/>
      <c r="J493" s="803"/>
      <c r="K493" s="803"/>
      <c r="L493" s="803"/>
      <c r="M493" s="803"/>
      <c r="N493" s="803"/>
      <c r="O493" s="803"/>
      <c r="P493" s="803"/>
      <c r="Q493" s="803"/>
      <c r="R493" s="803"/>
      <c r="S493" s="803"/>
      <c r="T493" s="803"/>
      <c r="U493" s="803"/>
      <c r="V493" s="803"/>
      <c r="W493" s="803"/>
      <c r="X493" s="803"/>
      <c r="Y493" s="803"/>
      <c r="Z493" s="803"/>
    </row>
    <row r="494" ht="19.5" customHeight="1">
      <c r="A494" s="803"/>
      <c r="B494" s="803"/>
      <c r="C494" s="803"/>
      <c r="D494" s="803"/>
      <c r="E494" s="803"/>
      <c r="F494" s="803"/>
      <c r="G494" s="803"/>
      <c r="H494" s="803"/>
      <c r="I494" s="803"/>
      <c r="J494" s="803"/>
      <c r="K494" s="803"/>
      <c r="L494" s="803"/>
      <c r="M494" s="803"/>
      <c r="N494" s="803"/>
      <c r="O494" s="803"/>
      <c r="P494" s="803"/>
      <c r="Q494" s="803"/>
      <c r="R494" s="803"/>
      <c r="S494" s="803"/>
      <c r="T494" s="803"/>
      <c r="U494" s="803"/>
      <c r="V494" s="803"/>
      <c r="W494" s="803"/>
      <c r="X494" s="803"/>
      <c r="Y494" s="803"/>
      <c r="Z494" s="803"/>
    </row>
    <row r="495" ht="19.5" customHeight="1">
      <c r="A495" s="803"/>
      <c r="B495" s="803"/>
      <c r="C495" s="803"/>
      <c r="D495" s="803"/>
      <c r="E495" s="803"/>
      <c r="F495" s="803"/>
      <c r="G495" s="803"/>
      <c r="H495" s="803"/>
      <c r="I495" s="803"/>
      <c r="J495" s="803"/>
      <c r="K495" s="803"/>
      <c r="L495" s="803"/>
      <c r="M495" s="803"/>
      <c r="N495" s="803"/>
      <c r="O495" s="803"/>
      <c r="P495" s="803"/>
      <c r="Q495" s="803"/>
      <c r="R495" s="803"/>
      <c r="S495" s="803"/>
      <c r="T495" s="803"/>
      <c r="U495" s="803"/>
      <c r="V495" s="803"/>
      <c r="W495" s="803"/>
      <c r="X495" s="803"/>
      <c r="Y495" s="803"/>
      <c r="Z495" s="803"/>
    </row>
    <row r="496" ht="19.5" customHeight="1">
      <c r="A496" s="803"/>
      <c r="B496" s="803"/>
      <c r="C496" s="803"/>
      <c r="D496" s="803"/>
      <c r="E496" s="803"/>
      <c r="F496" s="803"/>
      <c r="G496" s="803"/>
      <c r="H496" s="803"/>
      <c r="I496" s="803"/>
      <c r="J496" s="803"/>
      <c r="K496" s="803"/>
      <c r="L496" s="803"/>
      <c r="M496" s="803"/>
      <c r="N496" s="803"/>
      <c r="O496" s="803"/>
      <c r="P496" s="803"/>
      <c r="Q496" s="803"/>
      <c r="R496" s="803"/>
      <c r="S496" s="803"/>
      <c r="T496" s="803"/>
      <c r="U496" s="803"/>
      <c r="V496" s="803"/>
      <c r="W496" s="803"/>
      <c r="X496" s="803"/>
      <c r="Y496" s="803"/>
      <c r="Z496" s="803"/>
    </row>
    <row r="497" ht="19.5" customHeight="1">
      <c r="A497" s="803"/>
      <c r="B497" s="803"/>
      <c r="C497" s="803"/>
      <c r="D497" s="803"/>
      <c r="E497" s="803"/>
      <c r="F497" s="803"/>
      <c r="G497" s="803"/>
      <c r="H497" s="803"/>
      <c r="I497" s="803"/>
      <c r="J497" s="803"/>
      <c r="K497" s="803"/>
      <c r="L497" s="803"/>
      <c r="M497" s="803"/>
      <c r="N497" s="803"/>
      <c r="O497" s="803"/>
      <c r="P497" s="803"/>
      <c r="Q497" s="803"/>
      <c r="R497" s="803"/>
      <c r="S497" s="803"/>
      <c r="T497" s="803"/>
      <c r="U497" s="803"/>
      <c r="V497" s="803"/>
      <c r="W497" s="803"/>
      <c r="X497" s="803"/>
      <c r="Y497" s="803"/>
      <c r="Z497" s="803"/>
    </row>
    <row r="498" ht="19.5" customHeight="1">
      <c r="A498" s="803"/>
      <c r="B498" s="803"/>
      <c r="C498" s="803"/>
      <c r="D498" s="803"/>
      <c r="E498" s="803"/>
      <c r="F498" s="803"/>
      <c r="G498" s="803"/>
      <c r="H498" s="803"/>
      <c r="I498" s="803"/>
      <c r="J498" s="803"/>
      <c r="K498" s="803"/>
      <c r="L498" s="803"/>
      <c r="M498" s="803"/>
      <c r="N498" s="803"/>
      <c r="O498" s="803"/>
      <c r="P498" s="803"/>
      <c r="Q498" s="803"/>
      <c r="R498" s="803"/>
      <c r="S498" s="803"/>
      <c r="T498" s="803"/>
      <c r="U498" s="803"/>
      <c r="V498" s="803"/>
      <c r="W498" s="803"/>
      <c r="X498" s="803"/>
      <c r="Y498" s="803"/>
      <c r="Z498" s="803"/>
    </row>
    <row r="499" ht="19.5" customHeight="1">
      <c r="A499" s="803"/>
      <c r="B499" s="803"/>
      <c r="C499" s="803"/>
      <c r="D499" s="803"/>
      <c r="E499" s="803"/>
      <c r="F499" s="803"/>
      <c r="G499" s="803"/>
      <c r="H499" s="803"/>
      <c r="I499" s="803"/>
      <c r="J499" s="803"/>
      <c r="K499" s="803"/>
      <c r="L499" s="803"/>
      <c r="M499" s="803"/>
      <c r="N499" s="803"/>
      <c r="O499" s="803"/>
      <c r="P499" s="803"/>
      <c r="Q499" s="803"/>
      <c r="R499" s="803"/>
      <c r="S499" s="803"/>
      <c r="T499" s="803"/>
      <c r="U499" s="803"/>
      <c r="V499" s="803"/>
      <c r="W499" s="803"/>
      <c r="X499" s="803"/>
      <c r="Y499" s="803"/>
      <c r="Z499" s="803"/>
    </row>
    <row r="500" ht="19.5" customHeight="1">
      <c r="A500" s="803"/>
      <c r="B500" s="803"/>
      <c r="C500" s="803"/>
      <c r="D500" s="803"/>
      <c r="E500" s="803"/>
      <c r="F500" s="803"/>
      <c r="G500" s="803"/>
      <c r="H500" s="803"/>
      <c r="I500" s="803"/>
      <c r="J500" s="803"/>
      <c r="K500" s="803"/>
      <c r="L500" s="803"/>
      <c r="M500" s="803"/>
      <c r="N500" s="803"/>
      <c r="O500" s="803"/>
      <c r="P500" s="803"/>
      <c r="Q500" s="803"/>
      <c r="R500" s="803"/>
      <c r="S500" s="803"/>
      <c r="T500" s="803"/>
      <c r="U500" s="803"/>
      <c r="V500" s="803"/>
      <c r="W500" s="803"/>
      <c r="X500" s="803"/>
      <c r="Y500" s="803"/>
      <c r="Z500" s="803"/>
    </row>
    <row r="501" ht="19.5" customHeight="1">
      <c r="A501" s="803"/>
      <c r="B501" s="803"/>
      <c r="C501" s="803"/>
      <c r="D501" s="803"/>
      <c r="E501" s="803"/>
      <c r="F501" s="803"/>
      <c r="G501" s="803"/>
      <c r="H501" s="803"/>
      <c r="I501" s="803"/>
      <c r="J501" s="803"/>
      <c r="K501" s="803"/>
      <c r="L501" s="803"/>
      <c r="M501" s="803"/>
      <c r="N501" s="803"/>
      <c r="O501" s="803"/>
      <c r="P501" s="803"/>
      <c r="Q501" s="803"/>
      <c r="R501" s="803"/>
      <c r="S501" s="803"/>
      <c r="T501" s="803"/>
      <c r="U501" s="803"/>
      <c r="V501" s="803"/>
      <c r="W501" s="803"/>
      <c r="X501" s="803"/>
      <c r="Y501" s="803"/>
      <c r="Z501" s="803"/>
    </row>
    <row r="502" ht="19.5" customHeight="1">
      <c r="A502" s="803"/>
      <c r="B502" s="803"/>
      <c r="C502" s="803"/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803"/>
      <c r="V502" s="803"/>
      <c r="W502" s="803"/>
      <c r="X502" s="803"/>
      <c r="Y502" s="803"/>
      <c r="Z502" s="803"/>
    </row>
    <row r="503" ht="19.5" customHeight="1">
      <c r="A503" s="803"/>
      <c r="B503" s="803"/>
      <c r="C503" s="803"/>
      <c r="D503" s="803"/>
      <c r="E503" s="803"/>
      <c r="F503" s="803"/>
      <c r="G503" s="803"/>
      <c r="H503" s="803"/>
      <c r="I503" s="803"/>
      <c r="J503" s="803"/>
      <c r="K503" s="803"/>
      <c r="L503" s="803"/>
      <c r="M503" s="803"/>
      <c r="N503" s="803"/>
      <c r="O503" s="803"/>
      <c r="P503" s="803"/>
      <c r="Q503" s="803"/>
      <c r="R503" s="803"/>
      <c r="S503" s="803"/>
      <c r="T503" s="803"/>
      <c r="U503" s="803"/>
      <c r="V503" s="803"/>
      <c r="W503" s="803"/>
      <c r="X503" s="803"/>
      <c r="Y503" s="803"/>
      <c r="Z503" s="803"/>
    </row>
    <row r="504" ht="19.5" customHeight="1">
      <c r="A504" s="803"/>
      <c r="B504" s="803"/>
      <c r="C504" s="803"/>
      <c r="D504" s="803"/>
      <c r="E504" s="803"/>
      <c r="F504" s="803"/>
      <c r="G504" s="803"/>
      <c r="H504" s="803"/>
      <c r="I504" s="803"/>
      <c r="J504" s="803"/>
      <c r="K504" s="803"/>
      <c r="L504" s="803"/>
      <c r="M504" s="803"/>
      <c r="N504" s="803"/>
      <c r="O504" s="803"/>
      <c r="P504" s="803"/>
      <c r="Q504" s="803"/>
      <c r="R504" s="803"/>
      <c r="S504" s="803"/>
      <c r="T504" s="803"/>
      <c r="U504" s="803"/>
      <c r="V504" s="803"/>
      <c r="W504" s="803"/>
      <c r="X504" s="803"/>
      <c r="Y504" s="803"/>
      <c r="Z504" s="803"/>
    </row>
    <row r="505" ht="19.5" customHeight="1">
      <c r="A505" s="803"/>
      <c r="B505" s="803"/>
      <c r="C505" s="803"/>
      <c r="D505" s="803"/>
      <c r="E505" s="803"/>
      <c r="F505" s="803"/>
      <c r="G505" s="803"/>
      <c r="H505" s="803"/>
      <c r="I505" s="803"/>
      <c r="J505" s="803"/>
      <c r="K505" s="803"/>
      <c r="L505" s="803"/>
      <c r="M505" s="803"/>
      <c r="N505" s="803"/>
      <c r="O505" s="803"/>
      <c r="P505" s="803"/>
      <c r="Q505" s="803"/>
      <c r="R505" s="803"/>
      <c r="S505" s="803"/>
      <c r="T505" s="803"/>
      <c r="U505" s="803"/>
      <c r="V505" s="803"/>
      <c r="W505" s="803"/>
      <c r="X505" s="803"/>
      <c r="Y505" s="803"/>
      <c r="Z505" s="803"/>
    </row>
    <row r="506" ht="19.5" customHeight="1">
      <c r="A506" s="803"/>
      <c r="B506" s="803"/>
      <c r="C506" s="803"/>
      <c r="D506" s="803"/>
      <c r="E506" s="803"/>
      <c r="F506" s="803"/>
      <c r="G506" s="803"/>
      <c r="H506" s="803"/>
      <c r="I506" s="803"/>
      <c r="J506" s="803"/>
      <c r="K506" s="803"/>
      <c r="L506" s="803"/>
      <c r="M506" s="803"/>
      <c r="N506" s="803"/>
      <c r="O506" s="803"/>
      <c r="P506" s="803"/>
      <c r="Q506" s="803"/>
      <c r="R506" s="803"/>
      <c r="S506" s="803"/>
      <c r="T506" s="803"/>
      <c r="U506" s="803"/>
      <c r="V506" s="803"/>
      <c r="W506" s="803"/>
      <c r="X506" s="803"/>
      <c r="Y506" s="803"/>
      <c r="Z506" s="803"/>
    </row>
    <row r="507" ht="19.5" customHeight="1">
      <c r="A507" s="803"/>
      <c r="B507" s="803"/>
      <c r="C507" s="803"/>
      <c r="D507" s="803"/>
      <c r="E507" s="803"/>
      <c r="F507" s="803"/>
      <c r="G507" s="803"/>
      <c r="H507" s="803"/>
      <c r="I507" s="803"/>
      <c r="J507" s="803"/>
      <c r="K507" s="803"/>
      <c r="L507" s="803"/>
      <c r="M507" s="803"/>
      <c r="N507" s="803"/>
      <c r="O507" s="803"/>
      <c r="P507" s="803"/>
      <c r="Q507" s="803"/>
      <c r="R507" s="803"/>
      <c r="S507" s="803"/>
      <c r="T507" s="803"/>
      <c r="U507" s="803"/>
      <c r="V507" s="803"/>
      <c r="W507" s="803"/>
      <c r="X507" s="803"/>
      <c r="Y507" s="803"/>
      <c r="Z507" s="803"/>
    </row>
    <row r="508" ht="19.5" customHeight="1">
      <c r="A508" s="803"/>
      <c r="B508" s="803"/>
      <c r="C508" s="803"/>
      <c r="D508" s="803"/>
      <c r="E508" s="803"/>
      <c r="F508" s="803"/>
      <c r="G508" s="803"/>
      <c r="H508" s="803"/>
      <c r="I508" s="803"/>
      <c r="J508" s="803"/>
      <c r="K508" s="803"/>
      <c r="L508" s="803"/>
      <c r="M508" s="803"/>
      <c r="N508" s="803"/>
      <c r="O508" s="803"/>
      <c r="P508" s="803"/>
      <c r="Q508" s="803"/>
      <c r="R508" s="803"/>
      <c r="S508" s="803"/>
      <c r="T508" s="803"/>
      <c r="U508" s="803"/>
      <c r="V508" s="803"/>
      <c r="W508" s="803"/>
      <c r="X508" s="803"/>
      <c r="Y508" s="803"/>
      <c r="Z508" s="803"/>
    </row>
    <row r="509" ht="19.5" customHeight="1">
      <c r="A509" s="803"/>
      <c r="B509" s="803"/>
      <c r="C509" s="803"/>
      <c r="D509" s="803"/>
      <c r="E509" s="803"/>
      <c r="F509" s="803"/>
      <c r="G509" s="803"/>
      <c r="H509" s="803"/>
      <c r="I509" s="803"/>
      <c r="J509" s="803"/>
      <c r="K509" s="803"/>
      <c r="L509" s="803"/>
      <c r="M509" s="803"/>
      <c r="N509" s="803"/>
      <c r="O509" s="803"/>
      <c r="P509" s="803"/>
      <c r="Q509" s="803"/>
      <c r="R509" s="803"/>
      <c r="S509" s="803"/>
      <c r="T509" s="803"/>
      <c r="U509" s="803"/>
      <c r="V509" s="803"/>
      <c r="W509" s="803"/>
      <c r="X509" s="803"/>
      <c r="Y509" s="803"/>
      <c r="Z509" s="803"/>
    </row>
    <row r="510" ht="19.5" customHeight="1">
      <c r="A510" s="803"/>
      <c r="B510" s="803"/>
      <c r="C510" s="803"/>
      <c r="D510" s="803"/>
      <c r="E510" s="803"/>
      <c r="F510" s="803"/>
      <c r="G510" s="803"/>
      <c r="H510" s="803"/>
      <c r="I510" s="803"/>
      <c r="J510" s="803"/>
      <c r="K510" s="803"/>
      <c r="L510" s="803"/>
      <c r="M510" s="803"/>
      <c r="N510" s="803"/>
      <c r="O510" s="803"/>
      <c r="P510" s="803"/>
      <c r="Q510" s="803"/>
      <c r="R510" s="803"/>
      <c r="S510" s="803"/>
      <c r="T510" s="803"/>
      <c r="U510" s="803"/>
      <c r="V510" s="803"/>
      <c r="W510" s="803"/>
      <c r="X510" s="803"/>
      <c r="Y510" s="803"/>
      <c r="Z510" s="803"/>
    </row>
    <row r="511" ht="19.5" customHeight="1">
      <c r="A511" s="803"/>
      <c r="B511" s="803"/>
      <c r="C511" s="803"/>
      <c r="D511" s="803"/>
      <c r="E511" s="803"/>
      <c r="F511" s="803"/>
      <c r="G511" s="803"/>
      <c r="H511" s="803"/>
      <c r="I511" s="803"/>
      <c r="J511" s="803"/>
      <c r="K511" s="803"/>
      <c r="L511" s="803"/>
      <c r="M511" s="803"/>
      <c r="N511" s="803"/>
      <c r="O511" s="803"/>
      <c r="P511" s="803"/>
      <c r="Q511" s="803"/>
      <c r="R511" s="803"/>
      <c r="S511" s="803"/>
      <c r="T511" s="803"/>
      <c r="U511" s="803"/>
      <c r="V511" s="803"/>
      <c r="W511" s="803"/>
      <c r="X511" s="803"/>
      <c r="Y511" s="803"/>
      <c r="Z511" s="803"/>
    </row>
    <row r="512" ht="19.5" customHeight="1">
      <c r="A512" s="803"/>
      <c r="B512" s="803"/>
      <c r="C512" s="803"/>
      <c r="D512" s="803"/>
      <c r="E512" s="803"/>
      <c r="F512" s="803"/>
      <c r="G512" s="803"/>
      <c r="H512" s="803"/>
      <c r="I512" s="803"/>
      <c r="J512" s="803"/>
      <c r="K512" s="803"/>
      <c r="L512" s="803"/>
      <c r="M512" s="803"/>
      <c r="N512" s="803"/>
      <c r="O512" s="803"/>
      <c r="P512" s="803"/>
      <c r="Q512" s="803"/>
      <c r="R512" s="803"/>
      <c r="S512" s="803"/>
      <c r="T512" s="803"/>
      <c r="U512" s="803"/>
      <c r="V512" s="803"/>
      <c r="W512" s="803"/>
      <c r="X512" s="803"/>
      <c r="Y512" s="803"/>
      <c r="Z512" s="803"/>
    </row>
    <row r="513" ht="19.5" customHeight="1">
      <c r="A513" s="803"/>
      <c r="B513" s="803"/>
      <c r="C513" s="803"/>
      <c r="D513" s="803"/>
      <c r="E513" s="803"/>
      <c r="F513" s="803"/>
      <c r="G513" s="803"/>
      <c r="H513" s="803"/>
      <c r="I513" s="803"/>
      <c r="J513" s="803"/>
      <c r="K513" s="803"/>
      <c r="L513" s="803"/>
      <c r="M513" s="803"/>
      <c r="N513" s="803"/>
      <c r="O513" s="803"/>
      <c r="P513" s="803"/>
      <c r="Q513" s="803"/>
      <c r="R513" s="803"/>
      <c r="S513" s="803"/>
      <c r="T513" s="803"/>
      <c r="U513" s="803"/>
      <c r="V513" s="803"/>
      <c r="W513" s="803"/>
      <c r="X513" s="803"/>
      <c r="Y513" s="803"/>
      <c r="Z513" s="803"/>
    </row>
    <row r="514" ht="19.5" customHeight="1">
      <c r="A514" s="803"/>
      <c r="B514" s="803"/>
      <c r="C514" s="803"/>
      <c r="D514" s="803"/>
      <c r="E514" s="803"/>
      <c r="F514" s="803"/>
      <c r="G514" s="803"/>
      <c r="H514" s="803"/>
      <c r="I514" s="803"/>
      <c r="J514" s="803"/>
      <c r="K514" s="803"/>
      <c r="L514" s="803"/>
      <c r="M514" s="803"/>
      <c r="N514" s="803"/>
      <c r="O514" s="803"/>
      <c r="P514" s="803"/>
      <c r="Q514" s="803"/>
      <c r="R514" s="803"/>
      <c r="S514" s="803"/>
      <c r="T514" s="803"/>
      <c r="U514" s="803"/>
      <c r="V514" s="803"/>
      <c r="W514" s="803"/>
      <c r="X514" s="803"/>
      <c r="Y514" s="803"/>
      <c r="Z514" s="803"/>
    </row>
    <row r="515" ht="19.5" customHeight="1">
      <c r="A515" s="803"/>
      <c r="B515" s="803"/>
      <c r="C515" s="803"/>
      <c r="D515" s="803"/>
      <c r="E515" s="803"/>
      <c r="F515" s="803"/>
      <c r="G515" s="803"/>
      <c r="H515" s="803"/>
      <c r="I515" s="803"/>
      <c r="J515" s="803"/>
      <c r="K515" s="803"/>
      <c r="L515" s="803"/>
      <c r="M515" s="803"/>
      <c r="N515" s="803"/>
      <c r="O515" s="803"/>
      <c r="P515" s="803"/>
      <c r="Q515" s="803"/>
      <c r="R515" s="803"/>
      <c r="S515" s="803"/>
      <c r="T515" s="803"/>
      <c r="U515" s="803"/>
      <c r="V515" s="803"/>
      <c r="W515" s="803"/>
      <c r="X515" s="803"/>
      <c r="Y515" s="803"/>
      <c r="Z515" s="803"/>
    </row>
    <row r="516" ht="19.5" customHeight="1">
      <c r="A516" s="803"/>
      <c r="B516" s="803"/>
      <c r="C516" s="803"/>
      <c r="D516" s="803"/>
      <c r="E516" s="803"/>
      <c r="F516" s="803"/>
      <c r="G516" s="803"/>
      <c r="H516" s="803"/>
      <c r="I516" s="803"/>
      <c r="J516" s="803"/>
      <c r="K516" s="803"/>
      <c r="L516" s="803"/>
      <c r="M516" s="803"/>
      <c r="N516" s="803"/>
      <c r="O516" s="803"/>
      <c r="P516" s="803"/>
      <c r="Q516" s="803"/>
      <c r="R516" s="803"/>
      <c r="S516" s="803"/>
      <c r="T516" s="803"/>
      <c r="U516" s="803"/>
      <c r="V516" s="803"/>
      <c r="W516" s="803"/>
      <c r="X516" s="803"/>
      <c r="Y516" s="803"/>
      <c r="Z516" s="803"/>
    </row>
    <row r="517" ht="19.5" customHeight="1">
      <c r="A517" s="803"/>
      <c r="B517" s="803"/>
      <c r="C517" s="803"/>
      <c r="D517" s="803"/>
      <c r="E517" s="803"/>
      <c r="F517" s="803"/>
      <c r="G517" s="803"/>
      <c r="H517" s="803"/>
      <c r="I517" s="803"/>
      <c r="J517" s="803"/>
      <c r="K517" s="803"/>
      <c r="L517" s="803"/>
      <c r="M517" s="803"/>
      <c r="N517" s="803"/>
      <c r="O517" s="803"/>
      <c r="P517" s="803"/>
      <c r="Q517" s="803"/>
      <c r="R517" s="803"/>
      <c r="S517" s="803"/>
      <c r="T517" s="803"/>
      <c r="U517" s="803"/>
      <c r="V517" s="803"/>
      <c r="W517" s="803"/>
      <c r="X517" s="803"/>
      <c r="Y517" s="803"/>
      <c r="Z517" s="803"/>
    </row>
    <row r="518" ht="19.5" customHeight="1">
      <c r="A518" s="803"/>
      <c r="B518" s="803"/>
      <c r="C518" s="803"/>
      <c r="D518" s="803"/>
      <c r="E518" s="803"/>
      <c r="F518" s="803"/>
      <c r="G518" s="803"/>
      <c r="H518" s="803"/>
      <c r="I518" s="803"/>
      <c r="J518" s="803"/>
      <c r="K518" s="803"/>
      <c r="L518" s="803"/>
      <c r="M518" s="803"/>
      <c r="N518" s="803"/>
      <c r="O518" s="803"/>
      <c r="P518" s="803"/>
      <c r="Q518" s="803"/>
      <c r="R518" s="803"/>
      <c r="S518" s="803"/>
      <c r="T518" s="803"/>
      <c r="U518" s="803"/>
      <c r="V518" s="803"/>
      <c r="W518" s="803"/>
      <c r="X518" s="803"/>
      <c r="Y518" s="803"/>
      <c r="Z518" s="803"/>
    </row>
    <row r="519" ht="19.5" customHeight="1">
      <c r="A519" s="803"/>
      <c r="B519" s="803"/>
      <c r="C519" s="803"/>
      <c r="D519" s="803"/>
      <c r="E519" s="803"/>
      <c r="F519" s="803"/>
      <c r="G519" s="803"/>
      <c r="H519" s="803"/>
      <c r="I519" s="803"/>
      <c r="J519" s="803"/>
      <c r="K519" s="803"/>
      <c r="L519" s="803"/>
      <c r="M519" s="803"/>
      <c r="N519" s="803"/>
      <c r="O519" s="803"/>
      <c r="P519" s="803"/>
      <c r="Q519" s="803"/>
      <c r="R519" s="803"/>
      <c r="S519" s="803"/>
      <c r="T519" s="803"/>
      <c r="U519" s="803"/>
      <c r="V519" s="803"/>
      <c r="W519" s="803"/>
      <c r="X519" s="803"/>
      <c r="Y519" s="803"/>
      <c r="Z519" s="803"/>
    </row>
    <row r="520" ht="19.5" customHeight="1">
      <c r="A520" s="803"/>
      <c r="B520" s="803"/>
      <c r="C520" s="803"/>
      <c r="D520" s="803"/>
      <c r="E520" s="803"/>
      <c r="F520" s="803"/>
      <c r="G520" s="803"/>
      <c r="H520" s="803"/>
      <c r="I520" s="803"/>
      <c r="J520" s="803"/>
      <c r="K520" s="803"/>
      <c r="L520" s="803"/>
      <c r="M520" s="803"/>
      <c r="N520" s="803"/>
      <c r="O520" s="803"/>
      <c r="P520" s="803"/>
      <c r="Q520" s="803"/>
      <c r="R520" s="803"/>
      <c r="S520" s="803"/>
      <c r="T520" s="803"/>
      <c r="U520" s="803"/>
      <c r="V520" s="803"/>
      <c r="W520" s="803"/>
      <c r="X520" s="803"/>
      <c r="Y520" s="803"/>
      <c r="Z520" s="803"/>
    </row>
    <row r="521" ht="19.5" customHeight="1">
      <c r="A521" s="803"/>
      <c r="B521" s="803"/>
      <c r="C521" s="803"/>
      <c r="D521" s="803"/>
      <c r="E521" s="803"/>
      <c r="F521" s="803"/>
      <c r="G521" s="803"/>
      <c r="H521" s="803"/>
      <c r="I521" s="803"/>
      <c r="J521" s="803"/>
      <c r="K521" s="803"/>
      <c r="L521" s="803"/>
      <c r="M521" s="803"/>
      <c r="N521" s="803"/>
      <c r="O521" s="803"/>
      <c r="P521" s="803"/>
      <c r="Q521" s="803"/>
      <c r="R521" s="803"/>
      <c r="S521" s="803"/>
      <c r="T521" s="803"/>
      <c r="U521" s="803"/>
      <c r="V521" s="803"/>
      <c r="W521" s="803"/>
      <c r="X521" s="803"/>
      <c r="Y521" s="803"/>
      <c r="Z521" s="803"/>
    </row>
    <row r="522" ht="19.5" customHeight="1">
      <c r="A522" s="803"/>
      <c r="B522" s="803"/>
      <c r="C522" s="803"/>
      <c r="D522" s="803"/>
      <c r="E522" s="803"/>
      <c r="F522" s="803"/>
      <c r="G522" s="803"/>
      <c r="H522" s="803"/>
      <c r="I522" s="803"/>
      <c r="J522" s="803"/>
      <c r="K522" s="803"/>
      <c r="L522" s="803"/>
      <c r="M522" s="803"/>
      <c r="N522" s="803"/>
      <c r="O522" s="803"/>
      <c r="P522" s="803"/>
      <c r="Q522" s="803"/>
      <c r="R522" s="803"/>
      <c r="S522" s="803"/>
      <c r="T522" s="803"/>
      <c r="U522" s="803"/>
      <c r="V522" s="803"/>
      <c r="W522" s="803"/>
      <c r="X522" s="803"/>
      <c r="Y522" s="803"/>
      <c r="Z522" s="803"/>
    </row>
    <row r="523" ht="19.5" customHeight="1">
      <c r="A523" s="803"/>
      <c r="B523" s="803"/>
      <c r="C523" s="803"/>
      <c r="D523" s="803"/>
      <c r="E523" s="803"/>
      <c r="F523" s="803"/>
      <c r="G523" s="803"/>
      <c r="H523" s="803"/>
      <c r="I523" s="803"/>
      <c r="J523" s="803"/>
      <c r="K523" s="803"/>
      <c r="L523" s="803"/>
      <c r="M523" s="803"/>
      <c r="N523" s="803"/>
      <c r="O523" s="803"/>
      <c r="P523" s="803"/>
      <c r="Q523" s="803"/>
      <c r="R523" s="803"/>
      <c r="S523" s="803"/>
      <c r="T523" s="803"/>
      <c r="U523" s="803"/>
      <c r="V523" s="803"/>
      <c r="W523" s="803"/>
      <c r="X523" s="803"/>
      <c r="Y523" s="803"/>
      <c r="Z523" s="803"/>
    </row>
    <row r="524" ht="19.5" customHeight="1">
      <c r="A524" s="803"/>
      <c r="B524" s="803"/>
      <c r="C524" s="803"/>
      <c r="D524" s="803"/>
      <c r="E524" s="803"/>
      <c r="F524" s="803"/>
      <c r="G524" s="803"/>
      <c r="H524" s="803"/>
      <c r="I524" s="803"/>
      <c r="J524" s="803"/>
      <c r="K524" s="803"/>
      <c r="L524" s="803"/>
      <c r="M524" s="803"/>
      <c r="N524" s="803"/>
      <c r="O524" s="803"/>
      <c r="P524" s="803"/>
      <c r="Q524" s="803"/>
      <c r="R524" s="803"/>
      <c r="S524" s="803"/>
      <c r="T524" s="803"/>
      <c r="U524" s="803"/>
      <c r="V524" s="803"/>
      <c r="W524" s="803"/>
      <c r="X524" s="803"/>
      <c r="Y524" s="803"/>
      <c r="Z524" s="803"/>
    </row>
    <row r="525" ht="19.5" customHeight="1">
      <c r="A525" s="803"/>
      <c r="B525" s="803"/>
      <c r="C525" s="803"/>
      <c r="D525" s="803"/>
      <c r="E525" s="803"/>
      <c r="F525" s="803"/>
      <c r="G525" s="803"/>
      <c r="H525" s="803"/>
      <c r="I525" s="803"/>
      <c r="J525" s="803"/>
      <c r="K525" s="803"/>
      <c r="L525" s="803"/>
      <c r="M525" s="803"/>
      <c r="N525" s="803"/>
      <c r="O525" s="803"/>
      <c r="P525" s="803"/>
      <c r="Q525" s="803"/>
      <c r="R525" s="803"/>
      <c r="S525" s="803"/>
      <c r="T525" s="803"/>
      <c r="U525" s="803"/>
      <c r="V525" s="803"/>
      <c r="W525" s="803"/>
      <c r="X525" s="803"/>
      <c r="Y525" s="803"/>
      <c r="Z525" s="803"/>
    </row>
    <row r="526" ht="19.5" customHeight="1">
      <c r="A526" s="803"/>
      <c r="B526" s="803"/>
      <c r="C526" s="803"/>
      <c r="D526" s="803"/>
      <c r="E526" s="803"/>
      <c r="F526" s="803"/>
      <c r="G526" s="803"/>
      <c r="H526" s="803"/>
      <c r="I526" s="803"/>
      <c r="J526" s="803"/>
      <c r="K526" s="803"/>
      <c r="L526" s="803"/>
      <c r="M526" s="803"/>
      <c r="N526" s="803"/>
      <c r="O526" s="803"/>
      <c r="P526" s="803"/>
      <c r="Q526" s="803"/>
      <c r="R526" s="803"/>
      <c r="S526" s="803"/>
      <c r="T526" s="803"/>
      <c r="U526" s="803"/>
      <c r="V526" s="803"/>
      <c r="W526" s="803"/>
      <c r="X526" s="803"/>
      <c r="Y526" s="803"/>
      <c r="Z526" s="803"/>
    </row>
    <row r="527" ht="19.5" customHeight="1">
      <c r="A527" s="803"/>
      <c r="B527" s="803"/>
      <c r="C527" s="803"/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803"/>
      <c r="V527" s="803"/>
      <c r="W527" s="803"/>
      <c r="X527" s="803"/>
      <c r="Y527" s="803"/>
      <c r="Z527" s="803"/>
    </row>
    <row r="528" ht="19.5" customHeight="1">
      <c r="A528" s="803"/>
      <c r="B528" s="803"/>
      <c r="C528" s="803"/>
      <c r="D528" s="803"/>
      <c r="E528" s="803"/>
      <c r="F528" s="803"/>
      <c r="G528" s="803"/>
      <c r="H528" s="803"/>
      <c r="I528" s="803"/>
      <c r="J528" s="803"/>
      <c r="K528" s="803"/>
      <c r="L528" s="803"/>
      <c r="M528" s="803"/>
      <c r="N528" s="803"/>
      <c r="O528" s="803"/>
      <c r="P528" s="803"/>
      <c r="Q528" s="803"/>
      <c r="R528" s="803"/>
      <c r="S528" s="803"/>
      <c r="T528" s="803"/>
      <c r="U528" s="803"/>
      <c r="V528" s="803"/>
      <c r="W528" s="803"/>
      <c r="X528" s="803"/>
      <c r="Y528" s="803"/>
      <c r="Z528" s="803"/>
    </row>
    <row r="529" ht="19.5" customHeight="1">
      <c r="A529" s="803"/>
      <c r="B529" s="803"/>
      <c r="C529" s="803"/>
      <c r="D529" s="803"/>
      <c r="E529" s="803"/>
      <c r="F529" s="803"/>
      <c r="G529" s="803"/>
      <c r="H529" s="803"/>
      <c r="I529" s="803"/>
      <c r="J529" s="803"/>
      <c r="K529" s="803"/>
      <c r="L529" s="803"/>
      <c r="M529" s="803"/>
      <c r="N529" s="803"/>
      <c r="O529" s="803"/>
      <c r="P529" s="803"/>
      <c r="Q529" s="803"/>
      <c r="R529" s="803"/>
      <c r="S529" s="803"/>
      <c r="T529" s="803"/>
      <c r="U529" s="803"/>
      <c r="V529" s="803"/>
      <c r="W529" s="803"/>
      <c r="X529" s="803"/>
      <c r="Y529" s="803"/>
      <c r="Z529" s="803"/>
    </row>
    <row r="530" ht="19.5" customHeight="1">
      <c r="A530" s="803"/>
      <c r="B530" s="803"/>
      <c r="C530" s="803"/>
      <c r="D530" s="803"/>
      <c r="E530" s="803"/>
      <c r="F530" s="803"/>
      <c r="G530" s="803"/>
      <c r="H530" s="803"/>
      <c r="I530" s="803"/>
      <c r="J530" s="803"/>
      <c r="K530" s="803"/>
      <c r="L530" s="803"/>
      <c r="M530" s="803"/>
      <c r="N530" s="803"/>
      <c r="O530" s="803"/>
      <c r="P530" s="803"/>
      <c r="Q530" s="803"/>
      <c r="R530" s="803"/>
      <c r="S530" s="803"/>
      <c r="T530" s="803"/>
      <c r="U530" s="803"/>
      <c r="V530" s="803"/>
      <c r="W530" s="803"/>
      <c r="X530" s="803"/>
      <c r="Y530" s="803"/>
      <c r="Z530" s="803"/>
    </row>
    <row r="531" ht="19.5" customHeight="1">
      <c r="A531" s="803"/>
      <c r="B531" s="803"/>
      <c r="C531" s="803"/>
      <c r="D531" s="803"/>
      <c r="E531" s="803"/>
      <c r="F531" s="803"/>
      <c r="G531" s="803"/>
      <c r="H531" s="803"/>
      <c r="I531" s="803"/>
      <c r="J531" s="803"/>
      <c r="K531" s="803"/>
      <c r="L531" s="803"/>
      <c r="M531" s="803"/>
      <c r="N531" s="803"/>
      <c r="O531" s="803"/>
      <c r="P531" s="803"/>
      <c r="Q531" s="803"/>
      <c r="R531" s="803"/>
      <c r="S531" s="803"/>
      <c r="T531" s="803"/>
      <c r="U531" s="803"/>
      <c r="V531" s="803"/>
      <c r="W531" s="803"/>
      <c r="X531" s="803"/>
      <c r="Y531" s="803"/>
      <c r="Z531" s="803"/>
    </row>
    <row r="532" ht="19.5" customHeight="1">
      <c r="A532" s="803"/>
      <c r="B532" s="803"/>
      <c r="C532" s="803"/>
      <c r="D532" s="803"/>
      <c r="E532" s="803"/>
      <c r="F532" s="803"/>
      <c r="G532" s="803"/>
      <c r="H532" s="803"/>
      <c r="I532" s="803"/>
      <c r="J532" s="803"/>
      <c r="K532" s="803"/>
      <c r="L532" s="803"/>
      <c r="M532" s="803"/>
      <c r="N532" s="803"/>
      <c r="O532" s="803"/>
      <c r="P532" s="803"/>
      <c r="Q532" s="803"/>
      <c r="R532" s="803"/>
      <c r="S532" s="803"/>
      <c r="T532" s="803"/>
      <c r="U532" s="803"/>
      <c r="V532" s="803"/>
      <c r="W532" s="803"/>
      <c r="X532" s="803"/>
      <c r="Y532" s="803"/>
      <c r="Z532" s="803"/>
    </row>
    <row r="533" ht="19.5" customHeight="1">
      <c r="A533" s="803"/>
      <c r="B533" s="803"/>
      <c r="C533" s="803"/>
      <c r="D533" s="803"/>
      <c r="E533" s="803"/>
      <c r="F533" s="803"/>
      <c r="G533" s="803"/>
      <c r="H533" s="803"/>
      <c r="I533" s="803"/>
      <c r="J533" s="803"/>
      <c r="K533" s="803"/>
      <c r="L533" s="803"/>
      <c r="M533" s="803"/>
      <c r="N533" s="803"/>
      <c r="O533" s="803"/>
      <c r="P533" s="803"/>
      <c r="Q533" s="803"/>
      <c r="R533" s="803"/>
      <c r="S533" s="803"/>
      <c r="T533" s="803"/>
      <c r="U533" s="803"/>
      <c r="V533" s="803"/>
      <c r="W533" s="803"/>
      <c r="X533" s="803"/>
      <c r="Y533" s="803"/>
      <c r="Z533" s="803"/>
    </row>
    <row r="534" ht="19.5" customHeight="1">
      <c r="A534" s="803"/>
      <c r="B534" s="803"/>
      <c r="C534" s="803"/>
      <c r="D534" s="803"/>
      <c r="E534" s="803"/>
      <c r="F534" s="803"/>
      <c r="G534" s="803"/>
      <c r="H534" s="803"/>
      <c r="I534" s="803"/>
      <c r="J534" s="803"/>
      <c r="K534" s="803"/>
      <c r="L534" s="803"/>
      <c r="M534" s="803"/>
      <c r="N534" s="803"/>
      <c r="O534" s="803"/>
      <c r="P534" s="803"/>
      <c r="Q534" s="803"/>
      <c r="R534" s="803"/>
      <c r="S534" s="803"/>
      <c r="T534" s="803"/>
      <c r="U534" s="803"/>
      <c r="V534" s="803"/>
      <c r="W534" s="803"/>
      <c r="X534" s="803"/>
      <c r="Y534" s="803"/>
      <c r="Z534" s="803"/>
    </row>
    <row r="535" ht="19.5" customHeight="1">
      <c r="A535" s="803"/>
      <c r="B535" s="803"/>
      <c r="C535" s="803"/>
      <c r="D535" s="803"/>
      <c r="E535" s="803"/>
      <c r="F535" s="803"/>
      <c r="G535" s="803"/>
      <c r="H535" s="803"/>
      <c r="I535" s="803"/>
      <c r="J535" s="803"/>
      <c r="K535" s="803"/>
      <c r="L535" s="803"/>
      <c r="M535" s="803"/>
      <c r="N535" s="803"/>
      <c r="O535" s="803"/>
      <c r="P535" s="803"/>
      <c r="Q535" s="803"/>
      <c r="R535" s="803"/>
      <c r="S535" s="803"/>
      <c r="T535" s="803"/>
      <c r="U535" s="803"/>
      <c r="V535" s="803"/>
      <c r="W535" s="803"/>
      <c r="X535" s="803"/>
      <c r="Y535" s="803"/>
      <c r="Z535" s="803"/>
    </row>
    <row r="536" ht="19.5" customHeight="1">
      <c r="A536" s="803"/>
      <c r="B536" s="803"/>
      <c r="C536" s="803"/>
      <c r="D536" s="803"/>
      <c r="E536" s="803"/>
      <c r="F536" s="803"/>
      <c r="G536" s="803"/>
      <c r="H536" s="803"/>
      <c r="I536" s="803"/>
      <c r="J536" s="803"/>
      <c r="K536" s="803"/>
      <c r="L536" s="803"/>
      <c r="M536" s="803"/>
      <c r="N536" s="803"/>
      <c r="O536" s="803"/>
      <c r="P536" s="803"/>
      <c r="Q536" s="803"/>
      <c r="R536" s="803"/>
      <c r="S536" s="803"/>
      <c r="T536" s="803"/>
      <c r="U536" s="803"/>
      <c r="V536" s="803"/>
      <c r="W536" s="803"/>
      <c r="X536" s="803"/>
      <c r="Y536" s="803"/>
      <c r="Z536" s="803"/>
    </row>
    <row r="537" ht="19.5" customHeight="1">
      <c r="A537" s="803"/>
      <c r="B537" s="803"/>
      <c r="C537" s="803"/>
      <c r="D537" s="803"/>
      <c r="E537" s="803"/>
      <c r="F537" s="803"/>
      <c r="G537" s="803"/>
      <c r="H537" s="803"/>
      <c r="I537" s="803"/>
      <c r="J537" s="803"/>
      <c r="K537" s="803"/>
      <c r="L537" s="803"/>
      <c r="M537" s="803"/>
      <c r="N537" s="803"/>
      <c r="O537" s="803"/>
      <c r="P537" s="803"/>
      <c r="Q537" s="803"/>
      <c r="R537" s="803"/>
      <c r="S537" s="803"/>
      <c r="T537" s="803"/>
      <c r="U537" s="803"/>
      <c r="V537" s="803"/>
      <c r="W537" s="803"/>
      <c r="X537" s="803"/>
      <c r="Y537" s="803"/>
      <c r="Z537" s="803"/>
    </row>
    <row r="538" ht="19.5" customHeight="1">
      <c r="A538" s="803"/>
      <c r="B538" s="803"/>
      <c r="C538" s="803"/>
      <c r="D538" s="803"/>
      <c r="E538" s="803"/>
      <c r="F538" s="803"/>
      <c r="G538" s="803"/>
      <c r="H538" s="803"/>
      <c r="I538" s="803"/>
      <c r="J538" s="803"/>
      <c r="K538" s="803"/>
      <c r="L538" s="803"/>
      <c r="M538" s="803"/>
      <c r="N538" s="803"/>
      <c r="O538" s="803"/>
      <c r="P538" s="803"/>
      <c r="Q538" s="803"/>
      <c r="R538" s="803"/>
      <c r="S538" s="803"/>
      <c r="T538" s="803"/>
      <c r="U538" s="803"/>
      <c r="V538" s="803"/>
      <c r="W538" s="803"/>
      <c r="X538" s="803"/>
      <c r="Y538" s="803"/>
      <c r="Z538" s="803"/>
    </row>
    <row r="539" ht="19.5" customHeight="1">
      <c r="A539" s="803"/>
      <c r="B539" s="803"/>
      <c r="C539" s="803"/>
      <c r="D539" s="803"/>
      <c r="E539" s="803"/>
      <c r="F539" s="803"/>
      <c r="G539" s="803"/>
      <c r="H539" s="803"/>
      <c r="I539" s="803"/>
      <c r="J539" s="803"/>
      <c r="K539" s="803"/>
      <c r="L539" s="803"/>
      <c r="M539" s="803"/>
      <c r="N539" s="803"/>
      <c r="O539" s="803"/>
      <c r="P539" s="803"/>
      <c r="Q539" s="803"/>
      <c r="R539" s="803"/>
      <c r="S539" s="803"/>
      <c r="T539" s="803"/>
      <c r="U539" s="803"/>
      <c r="V539" s="803"/>
      <c r="W539" s="803"/>
      <c r="X539" s="803"/>
      <c r="Y539" s="803"/>
      <c r="Z539" s="803"/>
    </row>
    <row r="540" ht="19.5" customHeight="1">
      <c r="A540" s="803"/>
      <c r="B540" s="803"/>
      <c r="C540" s="803"/>
      <c r="D540" s="803"/>
      <c r="E540" s="803"/>
      <c r="F540" s="803"/>
      <c r="G540" s="803"/>
      <c r="H540" s="803"/>
      <c r="I540" s="803"/>
      <c r="J540" s="803"/>
      <c r="K540" s="803"/>
      <c r="L540" s="803"/>
      <c r="M540" s="803"/>
      <c r="N540" s="803"/>
      <c r="O540" s="803"/>
      <c r="P540" s="803"/>
      <c r="Q540" s="803"/>
      <c r="R540" s="803"/>
      <c r="S540" s="803"/>
      <c r="T540" s="803"/>
      <c r="U540" s="803"/>
      <c r="V540" s="803"/>
      <c r="W540" s="803"/>
      <c r="X540" s="803"/>
      <c r="Y540" s="803"/>
      <c r="Z540" s="803"/>
    </row>
    <row r="541" ht="19.5" customHeight="1">
      <c r="A541" s="803"/>
      <c r="B541" s="803"/>
      <c r="C541" s="803"/>
      <c r="D541" s="803"/>
      <c r="E541" s="803"/>
      <c r="F541" s="803"/>
      <c r="G541" s="803"/>
      <c r="H541" s="803"/>
      <c r="I541" s="803"/>
      <c r="J541" s="803"/>
      <c r="K541" s="803"/>
      <c r="L541" s="803"/>
      <c r="M541" s="803"/>
      <c r="N541" s="803"/>
      <c r="O541" s="803"/>
      <c r="P541" s="803"/>
      <c r="Q541" s="803"/>
      <c r="R541" s="803"/>
      <c r="S541" s="803"/>
      <c r="T541" s="803"/>
      <c r="U541" s="803"/>
      <c r="V541" s="803"/>
      <c r="W541" s="803"/>
      <c r="X541" s="803"/>
      <c r="Y541" s="803"/>
      <c r="Z541" s="803"/>
    </row>
    <row r="542" ht="19.5" customHeight="1">
      <c r="A542" s="803"/>
      <c r="B542" s="803"/>
      <c r="C542" s="803"/>
      <c r="D542" s="803"/>
      <c r="E542" s="803"/>
      <c r="F542" s="803"/>
      <c r="G542" s="803"/>
      <c r="H542" s="803"/>
      <c r="I542" s="803"/>
      <c r="J542" s="803"/>
      <c r="K542" s="803"/>
      <c r="L542" s="803"/>
      <c r="M542" s="803"/>
      <c r="N542" s="803"/>
      <c r="O542" s="803"/>
      <c r="P542" s="803"/>
      <c r="Q542" s="803"/>
      <c r="R542" s="803"/>
      <c r="S542" s="803"/>
      <c r="T542" s="803"/>
      <c r="U542" s="803"/>
      <c r="V542" s="803"/>
      <c r="W542" s="803"/>
      <c r="X542" s="803"/>
      <c r="Y542" s="803"/>
      <c r="Z542" s="803"/>
    </row>
    <row r="543" ht="19.5" customHeight="1">
      <c r="A543" s="803"/>
      <c r="B543" s="803"/>
      <c r="C543" s="803"/>
      <c r="D543" s="803"/>
      <c r="E543" s="803"/>
      <c r="F543" s="803"/>
      <c r="G543" s="803"/>
      <c r="H543" s="803"/>
      <c r="I543" s="803"/>
      <c r="J543" s="803"/>
      <c r="K543" s="803"/>
      <c r="L543" s="803"/>
      <c r="M543" s="803"/>
      <c r="N543" s="803"/>
      <c r="O543" s="803"/>
      <c r="P543" s="803"/>
      <c r="Q543" s="803"/>
      <c r="R543" s="803"/>
      <c r="S543" s="803"/>
      <c r="T543" s="803"/>
      <c r="U543" s="803"/>
      <c r="V543" s="803"/>
      <c r="W543" s="803"/>
      <c r="X543" s="803"/>
      <c r="Y543" s="803"/>
      <c r="Z543" s="803"/>
    </row>
    <row r="544" ht="19.5" customHeight="1">
      <c r="A544" s="803"/>
      <c r="B544" s="803"/>
      <c r="C544" s="803"/>
      <c r="D544" s="803"/>
      <c r="E544" s="803"/>
      <c r="F544" s="803"/>
      <c r="G544" s="803"/>
      <c r="H544" s="803"/>
      <c r="I544" s="803"/>
      <c r="J544" s="803"/>
      <c r="K544" s="803"/>
      <c r="L544" s="803"/>
      <c r="M544" s="803"/>
      <c r="N544" s="803"/>
      <c r="O544" s="803"/>
      <c r="P544" s="803"/>
      <c r="Q544" s="803"/>
      <c r="R544" s="803"/>
      <c r="S544" s="803"/>
      <c r="T544" s="803"/>
      <c r="U544" s="803"/>
      <c r="V544" s="803"/>
      <c r="W544" s="803"/>
      <c r="X544" s="803"/>
      <c r="Y544" s="803"/>
      <c r="Z544" s="803"/>
    </row>
    <row r="545" ht="19.5" customHeight="1">
      <c r="A545" s="803"/>
      <c r="B545" s="803"/>
      <c r="C545" s="803"/>
      <c r="D545" s="803"/>
      <c r="E545" s="803"/>
      <c r="F545" s="803"/>
      <c r="G545" s="803"/>
      <c r="H545" s="803"/>
      <c r="I545" s="803"/>
      <c r="J545" s="803"/>
      <c r="K545" s="803"/>
      <c r="L545" s="803"/>
      <c r="M545" s="803"/>
      <c r="N545" s="803"/>
      <c r="O545" s="803"/>
      <c r="P545" s="803"/>
      <c r="Q545" s="803"/>
      <c r="R545" s="803"/>
      <c r="S545" s="803"/>
      <c r="T545" s="803"/>
      <c r="U545" s="803"/>
      <c r="V545" s="803"/>
      <c r="W545" s="803"/>
      <c r="X545" s="803"/>
      <c r="Y545" s="803"/>
      <c r="Z545" s="803"/>
    </row>
    <row r="546" ht="19.5" customHeight="1">
      <c r="A546" s="803"/>
      <c r="B546" s="803"/>
      <c r="C546" s="803"/>
      <c r="D546" s="803"/>
      <c r="E546" s="803"/>
      <c r="F546" s="803"/>
      <c r="G546" s="803"/>
      <c r="H546" s="803"/>
      <c r="I546" s="803"/>
      <c r="J546" s="803"/>
      <c r="K546" s="803"/>
      <c r="L546" s="803"/>
      <c r="M546" s="803"/>
      <c r="N546" s="803"/>
      <c r="O546" s="803"/>
      <c r="P546" s="803"/>
      <c r="Q546" s="803"/>
      <c r="R546" s="803"/>
      <c r="S546" s="803"/>
      <c r="T546" s="803"/>
      <c r="U546" s="803"/>
      <c r="V546" s="803"/>
      <c r="W546" s="803"/>
      <c r="X546" s="803"/>
      <c r="Y546" s="803"/>
      <c r="Z546" s="803"/>
    </row>
    <row r="547" ht="19.5" customHeight="1">
      <c r="A547" s="803"/>
      <c r="B547" s="803"/>
      <c r="C547" s="803"/>
      <c r="D547" s="803"/>
      <c r="E547" s="803"/>
      <c r="F547" s="803"/>
      <c r="G547" s="803"/>
      <c r="H547" s="803"/>
      <c r="I547" s="803"/>
      <c r="J547" s="803"/>
      <c r="K547" s="803"/>
      <c r="L547" s="803"/>
      <c r="M547" s="803"/>
      <c r="N547" s="803"/>
      <c r="O547" s="803"/>
      <c r="P547" s="803"/>
      <c r="Q547" s="803"/>
      <c r="R547" s="803"/>
      <c r="S547" s="803"/>
      <c r="T547" s="803"/>
      <c r="U547" s="803"/>
      <c r="V547" s="803"/>
      <c r="W547" s="803"/>
      <c r="X547" s="803"/>
      <c r="Y547" s="803"/>
      <c r="Z547" s="803"/>
    </row>
    <row r="548" ht="19.5" customHeight="1">
      <c r="A548" s="803"/>
      <c r="B548" s="803"/>
      <c r="C548" s="803"/>
      <c r="D548" s="803"/>
      <c r="E548" s="803"/>
      <c r="F548" s="803"/>
      <c r="G548" s="803"/>
      <c r="H548" s="803"/>
      <c r="I548" s="803"/>
      <c r="J548" s="803"/>
      <c r="K548" s="803"/>
      <c r="L548" s="803"/>
      <c r="M548" s="803"/>
      <c r="N548" s="803"/>
      <c r="O548" s="803"/>
      <c r="P548" s="803"/>
      <c r="Q548" s="803"/>
      <c r="R548" s="803"/>
      <c r="S548" s="803"/>
      <c r="T548" s="803"/>
      <c r="U548" s="803"/>
      <c r="V548" s="803"/>
      <c r="W548" s="803"/>
      <c r="X548" s="803"/>
      <c r="Y548" s="803"/>
      <c r="Z548" s="803"/>
    </row>
    <row r="549" ht="19.5" customHeight="1">
      <c r="A549" s="803"/>
      <c r="B549" s="803"/>
      <c r="C549" s="803"/>
      <c r="D549" s="803"/>
      <c r="E549" s="803"/>
      <c r="F549" s="803"/>
      <c r="G549" s="803"/>
      <c r="H549" s="803"/>
      <c r="I549" s="803"/>
      <c r="J549" s="803"/>
      <c r="K549" s="803"/>
      <c r="L549" s="803"/>
      <c r="M549" s="803"/>
      <c r="N549" s="803"/>
      <c r="O549" s="803"/>
      <c r="P549" s="803"/>
      <c r="Q549" s="803"/>
      <c r="R549" s="803"/>
      <c r="S549" s="803"/>
      <c r="T549" s="803"/>
      <c r="U549" s="803"/>
      <c r="V549" s="803"/>
      <c r="W549" s="803"/>
      <c r="X549" s="803"/>
      <c r="Y549" s="803"/>
      <c r="Z549" s="803"/>
    </row>
    <row r="550" ht="19.5" customHeight="1">
      <c r="A550" s="803"/>
      <c r="B550" s="803"/>
      <c r="C550" s="803"/>
      <c r="D550" s="803"/>
      <c r="E550" s="803"/>
      <c r="F550" s="803"/>
      <c r="G550" s="803"/>
      <c r="H550" s="803"/>
      <c r="I550" s="803"/>
      <c r="J550" s="803"/>
      <c r="K550" s="803"/>
      <c r="L550" s="803"/>
      <c r="M550" s="803"/>
      <c r="N550" s="803"/>
      <c r="O550" s="803"/>
      <c r="P550" s="803"/>
      <c r="Q550" s="803"/>
      <c r="R550" s="803"/>
      <c r="S550" s="803"/>
      <c r="T550" s="803"/>
      <c r="U550" s="803"/>
      <c r="V550" s="803"/>
      <c r="W550" s="803"/>
      <c r="X550" s="803"/>
      <c r="Y550" s="803"/>
      <c r="Z550" s="803"/>
    </row>
    <row r="551" ht="19.5" customHeight="1">
      <c r="A551" s="803"/>
      <c r="B551" s="803"/>
      <c r="C551" s="803"/>
      <c r="D551" s="803"/>
      <c r="E551" s="803"/>
      <c r="F551" s="803"/>
      <c r="G551" s="803"/>
      <c r="H551" s="803"/>
      <c r="I551" s="803"/>
      <c r="J551" s="803"/>
      <c r="K551" s="803"/>
      <c r="L551" s="803"/>
      <c r="M551" s="803"/>
      <c r="N551" s="803"/>
      <c r="O551" s="803"/>
      <c r="P551" s="803"/>
      <c r="Q551" s="803"/>
      <c r="R551" s="803"/>
      <c r="S551" s="803"/>
      <c r="T551" s="803"/>
      <c r="U551" s="803"/>
      <c r="V551" s="803"/>
      <c r="W551" s="803"/>
      <c r="X551" s="803"/>
      <c r="Y551" s="803"/>
      <c r="Z551" s="803"/>
    </row>
    <row r="552" ht="19.5" customHeight="1">
      <c r="A552" s="803"/>
      <c r="B552" s="803"/>
      <c r="C552" s="803"/>
      <c r="D552" s="803"/>
      <c r="E552" s="803"/>
      <c r="F552" s="803"/>
      <c r="G552" s="803"/>
      <c r="H552" s="803"/>
      <c r="I552" s="803"/>
      <c r="J552" s="803"/>
      <c r="K552" s="803"/>
      <c r="L552" s="803"/>
      <c r="M552" s="803"/>
      <c r="N552" s="803"/>
      <c r="O552" s="803"/>
      <c r="P552" s="803"/>
      <c r="Q552" s="803"/>
      <c r="R552" s="803"/>
      <c r="S552" s="803"/>
      <c r="T552" s="803"/>
      <c r="U552" s="803"/>
      <c r="V552" s="803"/>
      <c r="W552" s="803"/>
      <c r="X552" s="803"/>
      <c r="Y552" s="803"/>
      <c r="Z552" s="803"/>
    </row>
    <row r="553" ht="19.5" customHeight="1">
      <c r="A553" s="803"/>
      <c r="B553" s="803"/>
      <c r="C553" s="803"/>
      <c r="D553" s="803"/>
      <c r="E553" s="803"/>
      <c r="F553" s="803"/>
      <c r="G553" s="803"/>
      <c r="H553" s="803"/>
      <c r="I553" s="803"/>
      <c r="J553" s="803"/>
      <c r="K553" s="803"/>
      <c r="L553" s="803"/>
      <c r="M553" s="803"/>
      <c r="N553" s="803"/>
      <c r="O553" s="803"/>
      <c r="P553" s="803"/>
      <c r="Q553" s="803"/>
      <c r="R553" s="803"/>
      <c r="S553" s="803"/>
      <c r="T553" s="803"/>
      <c r="U553" s="803"/>
      <c r="V553" s="803"/>
      <c r="W553" s="803"/>
      <c r="X553" s="803"/>
      <c r="Y553" s="803"/>
      <c r="Z553" s="803"/>
    </row>
    <row r="554" ht="19.5" customHeight="1">
      <c r="A554" s="803"/>
      <c r="B554" s="803"/>
      <c r="C554" s="803"/>
      <c r="D554" s="803"/>
      <c r="E554" s="803"/>
      <c r="F554" s="803"/>
      <c r="G554" s="803"/>
      <c r="H554" s="803"/>
      <c r="I554" s="803"/>
      <c r="J554" s="803"/>
      <c r="K554" s="803"/>
      <c r="L554" s="803"/>
      <c r="M554" s="803"/>
      <c r="N554" s="803"/>
      <c r="O554" s="803"/>
      <c r="P554" s="803"/>
      <c r="Q554" s="803"/>
      <c r="R554" s="803"/>
      <c r="S554" s="803"/>
      <c r="T554" s="803"/>
      <c r="U554" s="803"/>
      <c r="V554" s="803"/>
      <c r="W554" s="803"/>
      <c r="X554" s="803"/>
      <c r="Y554" s="803"/>
      <c r="Z554" s="803"/>
    </row>
    <row r="555" ht="19.5" customHeight="1">
      <c r="A555" s="803"/>
      <c r="B555" s="803"/>
      <c r="C555" s="803"/>
      <c r="D555" s="803"/>
      <c r="E555" s="803"/>
      <c r="F555" s="803"/>
      <c r="G555" s="803"/>
      <c r="H555" s="803"/>
      <c r="I555" s="803"/>
      <c r="J555" s="803"/>
      <c r="K555" s="803"/>
      <c r="L555" s="803"/>
      <c r="M555" s="803"/>
      <c r="N555" s="803"/>
      <c r="O555" s="803"/>
      <c r="P555" s="803"/>
      <c r="Q555" s="803"/>
      <c r="R555" s="803"/>
      <c r="S555" s="803"/>
      <c r="T555" s="803"/>
      <c r="U555" s="803"/>
      <c r="V555" s="803"/>
      <c r="W555" s="803"/>
      <c r="X555" s="803"/>
      <c r="Y555" s="803"/>
      <c r="Z555" s="803"/>
    </row>
    <row r="556" ht="19.5" customHeight="1">
      <c r="A556" s="803"/>
      <c r="B556" s="803"/>
      <c r="C556" s="803"/>
      <c r="D556" s="803"/>
      <c r="E556" s="803"/>
      <c r="F556" s="803"/>
      <c r="G556" s="803"/>
      <c r="H556" s="803"/>
      <c r="I556" s="803"/>
      <c r="J556" s="803"/>
      <c r="K556" s="803"/>
      <c r="L556" s="803"/>
      <c r="M556" s="803"/>
      <c r="N556" s="803"/>
      <c r="O556" s="803"/>
      <c r="P556" s="803"/>
      <c r="Q556" s="803"/>
      <c r="R556" s="803"/>
      <c r="S556" s="803"/>
      <c r="T556" s="803"/>
      <c r="U556" s="803"/>
      <c r="V556" s="803"/>
      <c r="W556" s="803"/>
      <c r="X556" s="803"/>
      <c r="Y556" s="803"/>
      <c r="Z556" s="803"/>
    </row>
    <row r="557" ht="19.5" customHeight="1">
      <c r="A557" s="803"/>
      <c r="B557" s="803"/>
      <c r="C557" s="803"/>
      <c r="D557" s="803"/>
      <c r="E557" s="803"/>
      <c r="F557" s="803"/>
      <c r="G557" s="803"/>
      <c r="H557" s="803"/>
      <c r="I557" s="803"/>
      <c r="J557" s="803"/>
      <c r="K557" s="803"/>
      <c r="L557" s="803"/>
      <c r="M557" s="803"/>
      <c r="N557" s="803"/>
      <c r="O557" s="803"/>
      <c r="P557" s="803"/>
      <c r="Q557" s="803"/>
      <c r="R557" s="803"/>
      <c r="S557" s="803"/>
      <c r="T557" s="803"/>
      <c r="U557" s="803"/>
      <c r="V557" s="803"/>
      <c r="W557" s="803"/>
      <c r="X557" s="803"/>
      <c r="Y557" s="803"/>
      <c r="Z557" s="803"/>
    </row>
    <row r="558" ht="19.5" customHeight="1">
      <c r="A558" s="803"/>
      <c r="B558" s="803"/>
      <c r="C558" s="803"/>
      <c r="D558" s="803"/>
      <c r="E558" s="803"/>
      <c r="F558" s="803"/>
      <c r="G558" s="803"/>
      <c r="H558" s="803"/>
      <c r="I558" s="803"/>
      <c r="J558" s="803"/>
      <c r="K558" s="803"/>
      <c r="L558" s="803"/>
      <c r="M558" s="803"/>
      <c r="N558" s="803"/>
      <c r="O558" s="803"/>
      <c r="P558" s="803"/>
      <c r="Q558" s="803"/>
      <c r="R558" s="803"/>
      <c r="S558" s="803"/>
      <c r="T558" s="803"/>
      <c r="U558" s="803"/>
      <c r="V558" s="803"/>
      <c r="W558" s="803"/>
      <c r="X558" s="803"/>
      <c r="Y558" s="803"/>
      <c r="Z558" s="803"/>
    </row>
    <row r="559" ht="19.5" customHeight="1">
      <c r="A559" s="803"/>
      <c r="B559" s="803"/>
      <c r="C559" s="803"/>
      <c r="D559" s="803"/>
      <c r="E559" s="803"/>
      <c r="F559" s="803"/>
      <c r="G559" s="803"/>
      <c r="H559" s="803"/>
      <c r="I559" s="803"/>
      <c r="J559" s="803"/>
      <c r="K559" s="803"/>
      <c r="L559" s="803"/>
      <c r="M559" s="803"/>
      <c r="N559" s="803"/>
      <c r="O559" s="803"/>
      <c r="P559" s="803"/>
      <c r="Q559" s="803"/>
      <c r="R559" s="803"/>
      <c r="S559" s="803"/>
      <c r="T559" s="803"/>
      <c r="U559" s="803"/>
      <c r="V559" s="803"/>
      <c r="W559" s="803"/>
      <c r="X559" s="803"/>
      <c r="Y559" s="803"/>
      <c r="Z559" s="803"/>
    </row>
    <row r="560" ht="19.5" customHeight="1">
      <c r="A560" s="803"/>
      <c r="B560" s="803"/>
      <c r="C560" s="803"/>
      <c r="D560" s="803"/>
      <c r="E560" s="803"/>
      <c r="F560" s="803"/>
      <c r="G560" s="803"/>
      <c r="H560" s="803"/>
      <c r="I560" s="803"/>
      <c r="J560" s="803"/>
      <c r="K560" s="803"/>
      <c r="L560" s="803"/>
      <c r="M560" s="803"/>
      <c r="N560" s="803"/>
      <c r="O560" s="803"/>
      <c r="P560" s="803"/>
      <c r="Q560" s="803"/>
      <c r="R560" s="803"/>
      <c r="S560" s="803"/>
      <c r="T560" s="803"/>
      <c r="U560" s="803"/>
      <c r="V560" s="803"/>
      <c r="W560" s="803"/>
      <c r="X560" s="803"/>
      <c r="Y560" s="803"/>
      <c r="Z560" s="803"/>
    </row>
    <row r="561" ht="19.5" customHeight="1">
      <c r="A561" s="803"/>
      <c r="B561" s="803"/>
      <c r="C561" s="803"/>
      <c r="D561" s="803"/>
      <c r="E561" s="803"/>
      <c r="F561" s="803"/>
      <c r="G561" s="803"/>
      <c r="H561" s="803"/>
      <c r="I561" s="803"/>
      <c r="J561" s="803"/>
      <c r="K561" s="803"/>
      <c r="L561" s="803"/>
      <c r="M561" s="803"/>
      <c r="N561" s="803"/>
      <c r="O561" s="803"/>
      <c r="P561" s="803"/>
      <c r="Q561" s="803"/>
      <c r="R561" s="803"/>
      <c r="S561" s="803"/>
      <c r="T561" s="803"/>
      <c r="U561" s="803"/>
      <c r="V561" s="803"/>
      <c r="W561" s="803"/>
      <c r="X561" s="803"/>
      <c r="Y561" s="803"/>
      <c r="Z561" s="803"/>
    </row>
    <row r="562" ht="19.5" customHeight="1">
      <c r="A562" s="803"/>
      <c r="B562" s="803"/>
      <c r="C562" s="803"/>
      <c r="D562" s="803"/>
      <c r="E562" s="803"/>
      <c r="F562" s="803"/>
      <c r="G562" s="803"/>
      <c r="H562" s="803"/>
      <c r="I562" s="803"/>
      <c r="J562" s="803"/>
      <c r="K562" s="803"/>
      <c r="L562" s="803"/>
      <c r="M562" s="803"/>
      <c r="N562" s="803"/>
      <c r="O562" s="803"/>
      <c r="P562" s="803"/>
      <c r="Q562" s="803"/>
      <c r="R562" s="803"/>
      <c r="S562" s="803"/>
      <c r="T562" s="803"/>
      <c r="U562" s="803"/>
      <c r="V562" s="803"/>
      <c r="W562" s="803"/>
      <c r="X562" s="803"/>
      <c r="Y562" s="803"/>
      <c r="Z562" s="803"/>
    </row>
    <row r="563" ht="19.5" customHeight="1">
      <c r="A563" s="803"/>
      <c r="B563" s="803"/>
      <c r="C563" s="803"/>
      <c r="D563" s="803"/>
      <c r="E563" s="803"/>
      <c r="F563" s="803"/>
      <c r="G563" s="803"/>
      <c r="H563" s="803"/>
      <c r="I563" s="803"/>
      <c r="J563" s="803"/>
      <c r="K563" s="803"/>
      <c r="L563" s="803"/>
      <c r="M563" s="803"/>
      <c r="N563" s="803"/>
      <c r="O563" s="803"/>
      <c r="P563" s="803"/>
      <c r="Q563" s="803"/>
      <c r="R563" s="803"/>
      <c r="S563" s="803"/>
      <c r="T563" s="803"/>
      <c r="U563" s="803"/>
      <c r="V563" s="803"/>
      <c r="W563" s="803"/>
      <c r="X563" s="803"/>
      <c r="Y563" s="803"/>
      <c r="Z563" s="803"/>
    </row>
    <row r="564" ht="19.5" customHeight="1">
      <c r="A564" s="803"/>
      <c r="B564" s="803"/>
      <c r="C564" s="803"/>
      <c r="D564" s="803"/>
      <c r="E564" s="803"/>
      <c r="F564" s="803"/>
      <c r="G564" s="803"/>
      <c r="H564" s="803"/>
      <c r="I564" s="803"/>
      <c r="J564" s="803"/>
      <c r="K564" s="803"/>
      <c r="L564" s="803"/>
      <c r="M564" s="803"/>
      <c r="N564" s="803"/>
      <c r="O564" s="803"/>
      <c r="P564" s="803"/>
      <c r="Q564" s="803"/>
      <c r="R564" s="803"/>
      <c r="S564" s="803"/>
      <c r="T564" s="803"/>
      <c r="U564" s="803"/>
      <c r="V564" s="803"/>
      <c r="W564" s="803"/>
      <c r="X564" s="803"/>
      <c r="Y564" s="803"/>
      <c r="Z564" s="803"/>
    </row>
    <row r="565" ht="19.5" customHeight="1">
      <c r="A565" s="803"/>
      <c r="B565" s="803"/>
      <c r="C565" s="803"/>
      <c r="D565" s="803"/>
      <c r="E565" s="803"/>
      <c r="F565" s="803"/>
      <c r="G565" s="803"/>
      <c r="H565" s="803"/>
      <c r="I565" s="803"/>
      <c r="J565" s="803"/>
      <c r="K565" s="803"/>
      <c r="L565" s="803"/>
      <c r="M565" s="803"/>
      <c r="N565" s="803"/>
      <c r="O565" s="803"/>
      <c r="P565" s="803"/>
      <c r="Q565" s="803"/>
      <c r="R565" s="803"/>
      <c r="S565" s="803"/>
      <c r="T565" s="803"/>
      <c r="U565" s="803"/>
      <c r="V565" s="803"/>
      <c r="W565" s="803"/>
      <c r="X565" s="803"/>
      <c r="Y565" s="803"/>
      <c r="Z565" s="803"/>
    </row>
    <row r="566" ht="19.5" customHeight="1">
      <c r="A566" s="803"/>
      <c r="B566" s="803"/>
      <c r="C566" s="803"/>
      <c r="D566" s="803"/>
      <c r="E566" s="803"/>
      <c r="F566" s="803"/>
      <c r="G566" s="803"/>
      <c r="H566" s="803"/>
      <c r="I566" s="803"/>
      <c r="J566" s="803"/>
      <c r="K566" s="803"/>
      <c r="L566" s="803"/>
      <c r="M566" s="803"/>
      <c r="N566" s="803"/>
      <c r="O566" s="803"/>
      <c r="P566" s="803"/>
      <c r="Q566" s="803"/>
      <c r="R566" s="803"/>
      <c r="S566" s="803"/>
      <c r="T566" s="803"/>
      <c r="U566" s="803"/>
      <c r="V566" s="803"/>
      <c r="W566" s="803"/>
      <c r="X566" s="803"/>
      <c r="Y566" s="803"/>
      <c r="Z566" s="803"/>
    </row>
    <row r="567" ht="19.5" customHeight="1">
      <c r="A567" s="803"/>
      <c r="B567" s="803"/>
      <c r="C567" s="803"/>
      <c r="D567" s="803"/>
      <c r="E567" s="803"/>
      <c r="F567" s="803"/>
      <c r="G567" s="803"/>
      <c r="H567" s="803"/>
      <c r="I567" s="803"/>
      <c r="J567" s="803"/>
      <c r="K567" s="803"/>
      <c r="L567" s="803"/>
      <c r="M567" s="803"/>
      <c r="N567" s="803"/>
      <c r="O567" s="803"/>
      <c r="P567" s="803"/>
      <c r="Q567" s="803"/>
      <c r="R567" s="803"/>
      <c r="S567" s="803"/>
      <c r="T567" s="803"/>
      <c r="U567" s="803"/>
      <c r="V567" s="803"/>
      <c r="W567" s="803"/>
      <c r="X567" s="803"/>
      <c r="Y567" s="803"/>
      <c r="Z567" s="803"/>
    </row>
    <row r="568" ht="19.5" customHeight="1">
      <c r="A568" s="803"/>
      <c r="B568" s="803"/>
      <c r="C568" s="803"/>
      <c r="D568" s="803"/>
      <c r="E568" s="803"/>
      <c r="F568" s="803"/>
      <c r="G568" s="803"/>
      <c r="H568" s="803"/>
      <c r="I568" s="803"/>
      <c r="J568" s="803"/>
      <c r="K568" s="803"/>
      <c r="L568" s="803"/>
      <c r="M568" s="803"/>
      <c r="N568" s="803"/>
      <c r="O568" s="803"/>
      <c r="P568" s="803"/>
      <c r="Q568" s="803"/>
      <c r="R568" s="803"/>
      <c r="S568" s="803"/>
      <c r="T568" s="803"/>
      <c r="U568" s="803"/>
      <c r="V568" s="803"/>
      <c r="W568" s="803"/>
      <c r="X568" s="803"/>
      <c r="Y568" s="803"/>
      <c r="Z568" s="803"/>
    </row>
    <row r="569" ht="19.5" customHeight="1">
      <c r="A569" s="803"/>
      <c r="B569" s="803"/>
      <c r="C569" s="803"/>
      <c r="D569" s="803"/>
      <c r="E569" s="803"/>
      <c r="F569" s="803"/>
      <c r="G569" s="803"/>
      <c r="H569" s="803"/>
      <c r="I569" s="803"/>
      <c r="J569" s="803"/>
      <c r="K569" s="803"/>
      <c r="L569" s="803"/>
      <c r="M569" s="803"/>
      <c r="N569" s="803"/>
      <c r="O569" s="803"/>
      <c r="P569" s="803"/>
      <c r="Q569" s="803"/>
      <c r="R569" s="803"/>
      <c r="S569" s="803"/>
      <c r="T569" s="803"/>
      <c r="U569" s="803"/>
      <c r="V569" s="803"/>
      <c r="W569" s="803"/>
      <c r="X569" s="803"/>
      <c r="Y569" s="803"/>
      <c r="Z569" s="803"/>
    </row>
    <row r="570" ht="19.5" customHeight="1">
      <c r="A570" s="803"/>
      <c r="B570" s="803"/>
      <c r="C570" s="803"/>
      <c r="D570" s="803"/>
      <c r="E570" s="803"/>
      <c r="F570" s="803"/>
      <c r="G570" s="803"/>
      <c r="H570" s="803"/>
      <c r="I570" s="803"/>
      <c r="J570" s="803"/>
      <c r="K570" s="803"/>
      <c r="L570" s="803"/>
      <c r="M570" s="803"/>
      <c r="N570" s="803"/>
      <c r="O570" s="803"/>
      <c r="P570" s="803"/>
      <c r="Q570" s="803"/>
      <c r="R570" s="803"/>
      <c r="S570" s="803"/>
      <c r="T570" s="803"/>
      <c r="U570" s="803"/>
      <c r="V570" s="803"/>
      <c r="W570" s="803"/>
      <c r="X570" s="803"/>
      <c r="Y570" s="803"/>
      <c r="Z570" s="803"/>
    </row>
    <row r="571" ht="19.5" customHeight="1">
      <c r="A571" s="803"/>
      <c r="B571" s="803"/>
      <c r="C571" s="803"/>
      <c r="D571" s="803"/>
      <c r="E571" s="803"/>
      <c r="F571" s="803"/>
      <c r="G571" s="803"/>
      <c r="H571" s="803"/>
      <c r="I571" s="803"/>
      <c r="J571" s="803"/>
      <c r="K571" s="803"/>
      <c r="L571" s="803"/>
      <c r="M571" s="803"/>
      <c r="N571" s="803"/>
      <c r="O571" s="803"/>
      <c r="P571" s="803"/>
      <c r="Q571" s="803"/>
      <c r="R571" s="803"/>
      <c r="S571" s="803"/>
      <c r="T571" s="803"/>
      <c r="U571" s="803"/>
      <c r="V571" s="803"/>
      <c r="W571" s="803"/>
      <c r="X571" s="803"/>
      <c r="Y571" s="803"/>
      <c r="Z571" s="803"/>
    </row>
    <row r="572" ht="19.5" customHeight="1">
      <c r="A572" s="803"/>
      <c r="B572" s="803"/>
      <c r="C572" s="803"/>
      <c r="D572" s="803"/>
      <c r="E572" s="803"/>
      <c r="F572" s="803"/>
      <c r="G572" s="803"/>
      <c r="H572" s="803"/>
      <c r="I572" s="803"/>
      <c r="J572" s="803"/>
      <c r="K572" s="803"/>
      <c r="L572" s="803"/>
      <c r="M572" s="803"/>
      <c r="N572" s="803"/>
      <c r="O572" s="803"/>
      <c r="P572" s="803"/>
      <c r="Q572" s="803"/>
      <c r="R572" s="803"/>
      <c r="S572" s="803"/>
      <c r="T572" s="803"/>
      <c r="U572" s="803"/>
      <c r="V572" s="803"/>
      <c r="W572" s="803"/>
      <c r="X572" s="803"/>
      <c r="Y572" s="803"/>
      <c r="Z572" s="803"/>
    </row>
    <row r="573" ht="19.5" customHeight="1">
      <c r="A573" s="803"/>
      <c r="B573" s="803"/>
      <c r="C573" s="803"/>
      <c r="D573" s="803"/>
      <c r="E573" s="803"/>
      <c r="F573" s="803"/>
      <c r="G573" s="803"/>
      <c r="H573" s="803"/>
      <c r="I573" s="803"/>
      <c r="J573" s="803"/>
      <c r="K573" s="803"/>
      <c r="L573" s="803"/>
      <c r="M573" s="803"/>
      <c r="N573" s="803"/>
      <c r="O573" s="803"/>
      <c r="P573" s="803"/>
      <c r="Q573" s="803"/>
      <c r="R573" s="803"/>
      <c r="S573" s="803"/>
      <c r="T573" s="803"/>
      <c r="U573" s="803"/>
      <c r="V573" s="803"/>
      <c r="W573" s="803"/>
      <c r="X573" s="803"/>
      <c r="Y573" s="803"/>
      <c r="Z573" s="803"/>
    </row>
    <row r="574" ht="19.5" customHeight="1">
      <c r="A574" s="803"/>
      <c r="B574" s="803"/>
      <c r="C574" s="803"/>
      <c r="D574" s="803"/>
      <c r="E574" s="803"/>
      <c r="F574" s="803"/>
      <c r="G574" s="803"/>
      <c r="H574" s="803"/>
      <c r="I574" s="803"/>
      <c r="J574" s="803"/>
      <c r="K574" s="803"/>
      <c r="L574" s="803"/>
      <c r="M574" s="803"/>
      <c r="N574" s="803"/>
      <c r="O574" s="803"/>
      <c r="P574" s="803"/>
      <c r="Q574" s="803"/>
      <c r="R574" s="803"/>
      <c r="S574" s="803"/>
      <c r="T574" s="803"/>
      <c r="U574" s="803"/>
      <c r="V574" s="803"/>
      <c r="W574" s="803"/>
      <c r="X574" s="803"/>
      <c r="Y574" s="803"/>
      <c r="Z574" s="803"/>
    </row>
    <row r="575" ht="19.5" customHeight="1">
      <c r="A575" s="803"/>
      <c r="B575" s="803"/>
      <c r="C575" s="803"/>
      <c r="D575" s="803"/>
      <c r="E575" s="803"/>
      <c r="F575" s="803"/>
      <c r="G575" s="803"/>
      <c r="H575" s="803"/>
      <c r="I575" s="803"/>
      <c r="J575" s="803"/>
      <c r="K575" s="803"/>
      <c r="L575" s="803"/>
      <c r="M575" s="803"/>
      <c r="N575" s="803"/>
      <c r="O575" s="803"/>
      <c r="P575" s="803"/>
      <c r="Q575" s="803"/>
      <c r="R575" s="803"/>
      <c r="S575" s="803"/>
      <c r="T575" s="803"/>
      <c r="U575" s="803"/>
      <c r="V575" s="803"/>
      <c r="W575" s="803"/>
      <c r="X575" s="803"/>
      <c r="Y575" s="803"/>
      <c r="Z575" s="803"/>
    </row>
    <row r="576" ht="19.5" customHeight="1">
      <c r="A576" s="803"/>
      <c r="B576" s="803"/>
      <c r="C576" s="803"/>
      <c r="D576" s="803"/>
      <c r="E576" s="803"/>
      <c r="F576" s="803"/>
      <c r="G576" s="803"/>
      <c r="H576" s="803"/>
      <c r="I576" s="803"/>
      <c r="J576" s="803"/>
      <c r="K576" s="803"/>
      <c r="L576" s="803"/>
      <c r="M576" s="803"/>
      <c r="N576" s="803"/>
      <c r="O576" s="803"/>
      <c r="P576" s="803"/>
      <c r="Q576" s="803"/>
      <c r="R576" s="803"/>
      <c r="S576" s="803"/>
      <c r="T576" s="803"/>
      <c r="U576" s="803"/>
      <c r="V576" s="803"/>
      <c r="W576" s="803"/>
      <c r="X576" s="803"/>
      <c r="Y576" s="803"/>
      <c r="Z576" s="803"/>
    </row>
    <row r="577" ht="19.5" customHeight="1">
      <c r="A577" s="803"/>
      <c r="B577" s="803"/>
      <c r="C577" s="803"/>
      <c r="D577" s="803"/>
      <c r="E577" s="803"/>
      <c r="F577" s="803"/>
      <c r="G577" s="803"/>
      <c r="H577" s="803"/>
      <c r="I577" s="803"/>
      <c r="J577" s="803"/>
      <c r="K577" s="803"/>
      <c r="L577" s="803"/>
      <c r="M577" s="803"/>
      <c r="N577" s="803"/>
      <c r="O577" s="803"/>
      <c r="P577" s="803"/>
      <c r="Q577" s="803"/>
      <c r="R577" s="803"/>
      <c r="S577" s="803"/>
      <c r="T577" s="803"/>
      <c r="U577" s="803"/>
      <c r="V577" s="803"/>
      <c r="W577" s="803"/>
      <c r="X577" s="803"/>
      <c r="Y577" s="803"/>
      <c r="Z577" s="803"/>
    </row>
    <row r="578" ht="19.5" customHeight="1">
      <c r="A578" s="803"/>
      <c r="B578" s="803"/>
      <c r="C578" s="803"/>
      <c r="D578" s="803"/>
      <c r="E578" s="803"/>
      <c r="F578" s="803"/>
      <c r="G578" s="803"/>
      <c r="H578" s="803"/>
      <c r="I578" s="803"/>
      <c r="J578" s="803"/>
      <c r="K578" s="803"/>
      <c r="L578" s="803"/>
      <c r="M578" s="803"/>
      <c r="N578" s="803"/>
      <c r="O578" s="803"/>
      <c r="P578" s="803"/>
      <c r="Q578" s="803"/>
      <c r="R578" s="803"/>
      <c r="S578" s="803"/>
      <c r="T578" s="803"/>
      <c r="U578" s="803"/>
      <c r="V578" s="803"/>
      <c r="W578" s="803"/>
      <c r="X578" s="803"/>
      <c r="Y578" s="803"/>
      <c r="Z578" s="803"/>
    </row>
    <row r="579" ht="19.5" customHeight="1">
      <c r="A579" s="803"/>
      <c r="B579" s="803"/>
      <c r="C579" s="803"/>
      <c r="D579" s="803"/>
      <c r="E579" s="803"/>
      <c r="F579" s="803"/>
      <c r="G579" s="803"/>
      <c r="H579" s="803"/>
      <c r="I579" s="803"/>
      <c r="J579" s="803"/>
      <c r="K579" s="803"/>
      <c r="L579" s="803"/>
      <c r="M579" s="803"/>
      <c r="N579" s="803"/>
      <c r="O579" s="803"/>
      <c r="P579" s="803"/>
      <c r="Q579" s="803"/>
      <c r="R579" s="803"/>
      <c r="S579" s="803"/>
      <c r="T579" s="803"/>
      <c r="U579" s="803"/>
      <c r="V579" s="803"/>
      <c r="W579" s="803"/>
      <c r="X579" s="803"/>
      <c r="Y579" s="803"/>
      <c r="Z579" s="803"/>
    </row>
    <row r="580" ht="19.5" customHeight="1">
      <c r="A580" s="803"/>
      <c r="B580" s="803"/>
      <c r="C580" s="803"/>
      <c r="D580" s="803"/>
      <c r="E580" s="803"/>
      <c r="F580" s="803"/>
      <c r="G580" s="803"/>
      <c r="H580" s="803"/>
      <c r="I580" s="803"/>
      <c r="J580" s="803"/>
      <c r="K580" s="803"/>
      <c r="L580" s="803"/>
      <c r="M580" s="803"/>
      <c r="N580" s="803"/>
      <c r="O580" s="803"/>
      <c r="P580" s="803"/>
      <c r="Q580" s="803"/>
      <c r="R580" s="803"/>
      <c r="S580" s="803"/>
      <c r="T580" s="803"/>
      <c r="U580" s="803"/>
      <c r="V580" s="803"/>
      <c r="W580" s="803"/>
      <c r="X580" s="803"/>
      <c r="Y580" s="803"/>
      <c r="Z580" s="803"/>
    </row>
    <row r="581" ht="19.5" customHeight="1">
      <c r="A581" s="803"/>
      <c r="B581" s="803"/>
      <c r="C581" s="803"/>
      <c r="D581" s="803"/>
      <c r="E581" s="803"/>
      <c r="F581" s="803"/>
      <c r="G581" s="803"/>
      <c r="H581" s="803"/>
      <c r="I581" s="803"/>
      <c r="J581" s="803"/>
      <c r="K581" s="803"/>
      <c r="L581" s="803"/>
      <c r="M581" s="803"/>
      <c r="N581" s="803"/>
      <c r="O581" s="803"/>
      <c r="P581" s="803"/>
      <c r="Q581" s="803"/>
      <c r="R581" s="803"/>
      <c r="S581" s="803"/>
      <c r="T581" s="803"/>
      <c r="U581" s="803"/>
      <c r="V581" s="803"/>
      <c r="W581" s="803"/>
      <c r="X581" s="803"/>
      <c r="Y581" s="803"/>
      <c r="Z581" s="803"/>
    </row>
    <row r="582" ht="19.5" customHeight="1">
      <c r="A582" s="803"/>
      <c r="B582" s="803"/>
      <c r="C582" s="803"/>
      <c r="D582" s="803"/>
      <c r="E582" s="803"/>
      <c r="F582" s="803"/>
      <c r="G582" s="803"/>
      <c r="H582" s="803"/>
      <c r="I582" s="803"/>
      <c r="J582" s="803"/>
      <c r="K582" s="803"/>
      <c r="L582" s="803"/>
      <c r="M582" s="803"/>
      <c r="N582" s="803"/>
      <c r="O582" s="803"/>
      <c r="P582" s="803"/>
      <c r="Q582" s="803"/>
      <c r="R582" s="803"/>
      <c r="S582" s="803"/>
      <c r="T582" s="803"/>
      <c r="U582" s="803"/>
      <c r="V582" s="803"/>
      <c r="W582" s="803"/>
      <c r="X582" s="803"/>
      <c r="Y582" s="803"/>
      <c r="Z582" s="803"/>
    </row>
    <row r="583" ht="19.5" customHeight="1">
      <c r="A583" s="803"/>
      <c r="B583" s="803"/>
      <c r="C583" s="803"/>
      <c r="D583" s="803"/>
      <c r="E583" s="803"/>
      <c r="F583" s="803"/>
      <c r="G583" s="803"/>
      <c r="H583" s="803"/>
      <c r="I583" s="803"/>
      <c r="J583" s="803"/>
      <c r="K583" s="803"/>
      <c r="L583" s="803"/>
      <c r="M583" s="803"/>
      <c r="N583" s="803"/>
      <c r="O583" s="803"/>
      <c r="P583" s="803"/>
      <c r="Q583" s="803"/>
      <c r="R583" s="803"/>
      <c r="S583" s="803"/>
      <c r="T583" s="803"/>
      <c r="U583" s="803"/>
      <c r="V583" s="803"/>
      <c r="W583" s="803"/>
      <c r="X583" s="803"/>
      <c r="Y583" s="803"/>
      <c r="Z583" s="803"/>
    </row>
    <row r="584" ht="19.5" customHeight="1">
      <c r="A584" s="803"/>
      <c r="B584" s="803"/>
      <c r="C584" s="803"/>
      <c r="D584" s="803"/>
      <c r="E584" s="803"/>
      <c r="F584" s="803"/>
      <c r="G584" s="803"/>
      <c r="H584" s="803"/>
      <c r="I584" s="803"/>
      <c r="J584" s="803"/>
      <c r="K584" s="803"/>
      <c r="L584" s="803"/>
      <c r="M584" s="803"/>
      <c r="N584" s="803"/>
      <c r="O584" s="803"/>
      <c r="P584" s="803"/>
      <c r="Q584" s="803"/>
      <c r="R584" s="803"/>
      <c r="S584" s="803"/>
      <c r="T584" s="803"/>
      <c r="U584" s="803"/>
      <c r="V584" s="803"/>
      <c r="W584" s="803"/>
      <c r="X584" s="803"/>
      <c r="Y584" s="803"/>
      <c r="Z584" s="803"/>
    </row>
    <row r="585" ht="19.5" customHeight="1">
      <c r="A585" s="803"/>
      <c r="B585" s="803"/>
      <c r="C585" s="803"/>
      <c r="D585" s="803"/>
      <c r="E585" s="803"/>
      <c r="F585" s="803"/>
      <c r="G585" s="803"/>
      <c r="H585" s="803"/>
      <c r="I585" s="803"/>
      <c r="J585" s="803"/>
      <c r="K585" s="803"/>
      <c r="L585" s="803"/>
      <c r="M585" s="803"/>
      <c r="N585" s="803"/>
      <c r="O585" s="803"/>
      <c r="P585" s="803"/>
      <c r="Q585" s="803"/>
      <c r="R585" s="803"/>
      <c r="S585" s="803"/>
      <c r="T585" s="803"/>
      <c r="U585" s="803"/>
      <c r="V585" s="803"/>
      <c r="W585" s="803"/>
      <c r="X585" s="803"/>
      <c r="Y585" s="803"/>
      <c r="Z585" s="803"/>
    </row>
    <row r="586" ht="19.5" customHeight="1">
      <c r="A586" s="803"/>
      <c r="B586" s="803"/>
      <c r="C586" s="803"/>
      <c r="D586" s="803"/>
      <c r="E586" s="803"/>
      <c r="F586" s="803"/>
      <c r="G586" s="803"/>
      <c r="H586" s="803"/>
      <c r="I586" s="803"/>
      <c r="J586" s="803"/>
      <c r="K586" s="803"/>
      <c r="L586" s="803"/>
      <c r="M586" s="803"/>
      <c r="N586" s="803"/>
      <c r="O586" s="803"/>
      <c r="P586" s="803"/>
      <c r="Q586" s="803"/>
      <c r="R586" s="803"/>
      <c r="S586" s="803"/>
      <c r="T586" s="803"/>
      <c r="U586" s="803"/>
      <c r="V586" s="803"/>
      <c r="W586" s="803"/>
      <c r="X586" s="803"/>
      <c r="Y586" s="803"/>
      <c r="Z586" s="803"/>
    </row>
    <row r="587" ht="19.5" customHeight="1">
      <c r="A587" s="803"/>
      <c r="B587" s="803"/>
      <c r="C587" s="803"/>
      <c r="D587" s="803"/>
      <c r="E587" s="803"/>
      <c r="F587" s="803"/>
      <c r="G587" s="803"/>
      <c r="H587" s="803"/>
      <c r="I587" s="803"/>
      <c r="J587" s="803"/>
      <c r="K587" s="803"/>
      <c r="L587" s="803"/>
      <c r="M587" s="803"/>
      <c r="N587" s="803"/>
      <c r="O587" s="803"/>
      <c r="P587" s="803"/>
      <c r="Q587" s="803"/>
      <c r="R587" s="803"/>
      <c r="S587" s="803"/>
      <c r="T587" s="803"/>
      <c r="U587" s="803"/>
      <c r="V587" s="803"/>
      <c r="W587" s="803"/>
      <c r="X587" s="803"/>
      <c r="Y587" s="803"/>
      <c r="Z587" s="803"/>
    </row>
    <row r="588" ht="19.5" customHeight="1">
      <c r="A588" s="803"/>
      <c r="B588" s="803"/>
      <c r="C588" s="803"/>
      <c r="D588" s="803"/>
      <c r="E588" s="803"/>
      <c r="F588" s="803"/>
      <c r="G588" s="803"/>
      <c r="H588" s="803"/>
      <c r="I588" s="803"/>
      <c r="J588" s="803"/>
      <c r="K588" s="803"/>
      <c r="L588" s="803"/>
      <c r="M588" s="803"/>
      <c r="N588" s="803"/>
      <c r="O588" s="803"/>
      <c r="P588" s="803"/>
      <c r="Q588" s="803"/>
      <c r="R588" s="803"/>
      <c r="S588" s="803"/>
      <c r="T588" s="803"/>
      <c r="U588" s="803"/>
      <c r="V588" s="803"/>
      <c r="W588" s="803"/>
      <c r="X588" s="803"/>
      <c r="Y588" s="803"/>
      <c r="Z588" s="803"/>
    </row>
    <row r="589" ht="19.5" customHeight="1">
      <c r="A589" s="803"/>
      <c r="B589" s="803"/>
      <c r="C589" s="803"/>
      <c r="D589" s="803"/>
      <c r="E589" s="803"/>
      <c r="F589" s="803"/>
      <c r="G589" s="803"/>
      <c r="H589" s="803"/>
      <c r="I589" s="803"/>
      <c r="J589" s="803"/>
      <c r="K589" s="803"/>
      <c r="L589" s="803"/>
      <c r="M589" s="803"/>
      <c r="N589" s="803"/>
      <c r="O589" s="803"/>
      <c r="P589" s="803"/>
      <c r="Q589" s="803"/>
      <c r="R589" s="803"/>
      <c r="S589" s="803"/>
      <c r="T589" s="803"/>
      <c r="U589" s="803"/>
      <c r="V589" s="803"/>
      <c r="W589" s="803"/>
      <c r="X589" s="803"/>
      <c r="Y589" s="803"/>
      <c r="Z589" s="803"/>
    </row>
    <row r="590" ht="19.5" customHeight="1">
      <c r="A590" s="803"/>
      <c r="B590" s="803"/>
      <c r="C590" s="803"/>
      <c r="D590" s="803"/>
      <c r="E590" s="803"/>
      <c r="F590" s="803"/>
      <c r="G590" s="803"/>
      <c r="H590" s="803"/>
      <c r="I590" s="803"/>
      <c r="J590" s="803"/>
      <c r="K590" s="803"/>
      <c r="L590" s="803"/>
      <c r="M590" s="803"/>
      <c r="N590" s="803"/>
      <c r="O590" s="803"/>
      <c r="P590" s="803"/>
      <c r="Q590" s="803"/>
      <c r="R590" s="803"/>
      <c r="S590" s="803"/>
      <c r="T590" s="803"/>
      <c r="U590" s="803"/>
      <c r="V590" s="803"/>
      <c r="W590" s="803"/>
      <c r="X590" s="803"/>
      <c r="Y590" s="803"/>
      <c r="Z590" s="803"/>
    </row>
    <row r="591" ht="19.5" customHeight="1">
      <c r="A591" s="803"/>
      <c r="B591" s="803"/>
      <c r="C591" s="803"/>
      <c r="D591" s="803"/>
      <c r="E591" s="803"/>
      <c r="F591" s="803"/>
      <c r="G591" s="803"/>
      <c r="H591" s="803"/>
      <c r="I591" s="803"/>
      <c r="J591" s="803"/>
      <c r="K591" s="803"/>
      <c r="L591" s="803"/>
      <c r="M591" s="803"/>
      <c r="N591" s="803"/>
      <c r="O591" s="803"/>
      <c r="P591" s="803"/>
      <c r="Q591" s="803"/>
      <c r="R591" s="803"/>
      <c r="S591" s="803"/>
      <c r="T591" s="803"/>
      <c r="U591" s="803"/>
      <c r="V591" s="803"/>
      <c r="W591" s="803"/>
      <c r="X591" s="803"/>
      <c r="Y591" s="803"/>
      <c r="Z591" s="803"/>
    </row>
    <row r="592" ht="19.5" customHeight="1">
      <c r="A592" s="803"/>
      <c r="B592" s="803"/>
      <c r="C592" s="803"/>
      <c r="D592" s="803"/>
      <c r="E592" s="803"/>
      <c r="F592" s="803"/>
      <c r="G592" s="803"/>
      <c r="H592" s="803"/>
      <c r="I592" s="803"/>
      <c r="J592" s="803"/>
      <c r="K592" s="803"/>
      <c r="L592" s="803"/>
      <c r="M592" s="803"/>
      <c r="N592" s="803"/>
      <c r="O592" s="803"/>
      <c r="P592" s="803"/>
      <c r="Q592" s="803"/>
      <c r="R592" s="803"/>
      <c r="S592" s="803"/>
      <c r="T592" s="803"/>
      <c r="U592" s="803"/>
      <c r="V592" s="803"/>
      <c r="W592" s="803"/>
      <c r="X592" s="803"/>
      <c r="Y592" s="803"/>
      <c r="Z592" s="803"/>
    </row>
    <row r="593" ht="19.5" customHeight="1">
      <c r="A593" s="803"/>
      <c r="B593" s="803"/>
      <c r="C593" s="803"/>
      <c r="D593" s="803"/>
      <c r="E593" s="803"/>
      <c r="F593" s="803"/>
      <c r="G593" s="803"/>
      <c r="H593" s="803"/>
      <c r="I593" s="803"/>
      <c r="J593" s="803"/>
      <c r="K593" s="803"/>
      <c r="L593" s="803"/>
      <c r="M593" s="803"/>
      <c r="N593" s="803"/>
      <c r="O593" s="803"/>
      <c r="P593" s="803"/>
      <c r="Q593" s="803"/>
      <c r="R593" s="803"/>
      <c r="S593" s="803"/>
      <c r="T593" s="803"/>
      <c r="U593" s="803"/>
      <c r="V593" s="803"/>
      <c r="W593" s="803"/>
      <c r="X593" s="803"/>
      <c r="Y593" s="803"/>
      <c r="Z593" s="803"/>
    </row>
    <row r="594" ht="19.5" customHeight="1">
      <c r="A594" s="803"/>
      <c r="B594" s="803"/>
      <c r="C594" s="803"/>
      <c r="D594" s="803"/>
      <c r="E594" s="803"/>
      <c r="F594" s="803"/>
      <c r="G594" s="803"/>
      <c r="H594" s="803"/>
      <c r="I594" s="803"/>
      <c r="J594" s="803"/>
      <c r="K594" s="803"/>
      <c r="L594" s="803"/>
      <c r="M594" s="803"/>
      <c r="N594" s="803"/>
      <c r="O594" s="803"/>
      <c r="P594" s="803"/>
      <c r="Q594" s="803"/>
      <c r="R594" s="803"/>
      <c r="S594" s="803"/>
      <c r="T594" s="803"/>
      <c r="U594" s="803"/>
      <c r="V594" s="803"/>
      <c r="W594" s="803"/>
      <c r="X594" s="803"/>
      <c r="Y594" s="803"/>
      <c r="Z594" s="803"/>
    </row>
    <row r="595" ht="19.5" customHeight="1">
      <c r="A595" s="803"/>
      <c r="B595" s="803"/>
      <c r="C595" s="803"/>
      <c r="D595" s="803"/>
      <c r="E595" s="803"/>
      <c r="F595" s="803"/>
      <c r="G595" s="803"/>
      <c r="H595" s="803"/>
      <c r="I595" s="803"/>
      <c r="J595" s="803"/>
      <c r="K595" s="803"/>
      <c r="L595" s="803"/>
      <c r="M595" s="803"/>
      <c r="N595" s="803"/>
      <c r="O595" s="803"/>
      <c r="P595" s="803"/>
      <c r="Q595" s="803"/>
      <c r="R595" s="803"/>
      <c r="S595" s="803"/>
      <c r="T595" s="803"/>
      <c r="U595" s="803"/>
      <c r="V595" s="803"/>
      <c r="W595" s="803"/>
      <c r="X595" s="803"/>
      <c r="Y595" s="803"/>
      <c r="Z595" s="803"/>
    </row>
    <row r="596" ht="19.5" customHeight="1">
      <c r="A596" s="803"/>
      <c r="B596" s="803"/>
      <c r="C596" s="803"/>
      <c r="D596" s="803"/>
      <c r="E596" s="803"/>
      <c r="F596" s="803"/>
      <c r="G596" s="803"/>
      <c r="H596" s="803"/>
      <c r="I596" s="803"/>
      <c r="J596" s="803"/>
      <c r="K596" s="803"/>
      <c r="L596" s="803"/>
      <c r="M596" s="803"/>
      <c r="N596" s="803"/>
      <c r="O596" s="803"/>
      <c r="P596" s="803"/>
      <c r="Q596" s="803"/>
      <c r="R596" s="803"/>
      <c r="S596" s="803"/>
      <c r="T596" s="803"/>
      <c r="U596" s="803"/>
      <c r="V596" s="803"/>
      <c r="W596" s="803"/>
      <c r="X596" s="803"/>
      <c r="Y596" s="803"/>
      <c r="Z596" s="803"/>
    </row>
    <row r="597" ht="19.5" customHeight="1">
      <c r="A597" s="803"/>
      <c r="B597" s="803"/>
      <c r="C597" s="803"/>
      <c r="D597" s="803"/>
      <c r="E597" s="803"/>
      <c r="F597" s="803"/>
      <c r="G597" s="803"/>
      <c r="H597" s="803"/>
      <c r="I597" s="803"/>
      <c r="J597" s="803"/>
      <c r="K597" s="803"/>
      <c r="L597" s="803"/>
      <c r="M597" s="803"/>
      <c r="N597" s="803"/>
      <c r="O597" s="803"/>
      <c r="P597" s="803"/>
      <c r="Q597" s="803"/>
      <c r="R597" s="803"/>
      <c r="S597" s="803"/>
      <c r="T597" s="803"/>
      <c r="U597" s="803"/>
      <c r="V597" s="803"/>
      <c r="W597" s="803"/>
      <c r="X597" s="803"/>
      <c r="Y597" s="803"/>
      <c r="Z597" s="803"/>
    </row>
    <row r="598" ht="19.5" customHeight="1">
      <c r="A598" s="803"/>
      <c r="B598" s="803"/>
      <c r="C598" s="803"/>
      <c r="D598" s="803"/>
      <c r="E598" s="803"/>
      <c r="F598" s="803"/>
      <c r="G598" s="803"/>
      <c r="H598" s="803"/>
      <c r="I598" s="803"/>
      <c r="J598" s="803"/>
      <c r="K598" s="803"/>
      <c r="L598" s="803"/>
      <c r="M598" s="803"/>
      <c r="N598" s="803"/>
      <c r="O598" s="803"/>
      <c r="P598" s="803"/>
      <c r="Q598" s="803"/>
      <c r="R598" s="803"/>
      <c r="S598" s="803"/>
      <c r="T598" s="803"/>
      <c r="U598" s="803"/>
      <c r="V598" s="803"/>
      <c r="W598" s="803"/>
      <c r="X598" s="803"/>
      <c r="Y598" s="803"/>
      <c r="Z598" s="803"/>
    </row>
    <row r="599" ht="19.5" customHeight="1">
      <c r="A599" s="803"/>
      <c r="B599" s="803"/>
      <c r="C599" s="803"/>
      <c r="D599" s="803"/>
      <c r="E599" s="803"/>
      <c r="F599" s="803"/>
      <c r="G599" s="803"/>
      <c r="H599" s="803"/>
      <c r="I599" s="803"/>
      <c r="J599" s="803"/>
      <c r="K599" s="803"/>
      <c r="L599" s="803"/>
      <c r="M599" s="803"/>
      <c r="N599" s="803"/>
      <c r="O599" s="803"/>
      <c r="P599" s="803"/>
      <c r="Q599" s="803"/>
      <c r="R599" s="803"/>
      <c r="S599" s="803"/>
      <c r="T599" s="803"/>
      <c r="U599" s="803"/>
      <c r="V599" s="803"/>
      <c r="W599" s="803"/>
      <c r="X599" s="803"/>
      <c r="Y599" s="803"/>
      <c r="Z599" s="803"/>
    </row>
    <row r="600" ht="19.5" customHeight="1">
      <c r="A600" s="803"/>
      <c r="B600" s="803"/>
      <c r="C600" s="803"/>
      <c r="D600" s="803"/>
      <c r="E600" s="803"/>
      <c r="F600" s="803"/>
      <c r="G600" s="803"/>
      <c r="H600" s="803"/>
      <c r="I600" s="803"/>
      <c r="J600" s="803"/>
      <c r="K600" s="803"/>
      <c r="L600" s="803"/>
      <c r="M600" s="803"/>
      <c r="N600" s="803"/>
      <c r="O600" s="803"/>
      <c r="P600" s="803"/>
      <c r="Q600" s="803"/>
      <c r="R600" s="803"/>
      <c r="S600" s="803"/>
      <c r="T600" s="803"/>
      <c r="U600" s="803"/>
      <c r="V600" s="803"/>
      <c r="W600" s="803"/>
      <c r="X600" s="803"/>
      <c r="Y600" s="803"/>
      <c r="Z600" s="803"/>
    </row>
    <row r="601" ht="19.5" customHeight="1">
      <c r="A601" s="803"/>
      <c r="B601" s="803"/>
      <c r="C601" s="803"/>
      <c r="D601" s="803"/>
      <c r="E601" s="803"/>
      <c r="F601" s="803"/>
      <c r="G601" s="803"/>
      <c r="H601" s="803"/>
      <c r="I601" s="803"/>
      <c r="J601" s="803"/>
      <c r="K601" s="803"/>
      <c r="L601" s="803"/>
      <c r="M601" s="803"/>
      <c r="N601" s="803"/>
      <c r="O601" s="803"/>
      <c r="P601" s="803"/>
      <c r="Q601" s="803"/>
      <c r="R601" s="803"/>
      <c r="S601" s="803"/>
      <c r="T601" s="803"/>
      <c r="U601" s="803"/>
      <c r="V601" s="803"/>
      <c r="W601" s="803"/>
      <c r="X601" s="803"/>
      <c r="Y601" s="803"/>
      <c r="Z601" s="803"/>
    </row>
    <row r="602" ht="19.5" customHeight="1">
      <c r="A602" s="803"/>
      <c r="B602" s="803"/>
      <c r="C602" s="803"/>
      <c r="D602" s="803"/>
      <c r="E602" s="803"/>
      <c r="F602" s="803"/>
      <c r="G602" s="803"/>
      <c r="H602" s="803"/>
      <c r="I602" s="803"/>
      <c r="J602" s="803"/>
      <c r="K602" s="803"/>
      <c r="L602" s="803"/>
      <c r="M602" s="803"/>
      <c r="N602" s="803"/>
      <c r="O602" s="803"/>
      <c r="P602" s="803"/>
      <c r="Q602" s="803"/>
      <c r="R602" s="803"/>
      <c r="S602" s="803"/>
      <c r="T602" s="803"/>
      <c r="U602" s="803"/>
      <c r="V602" s="803"/>
      <c r="W602" s="803"/>
      <c r="X602" s="803"/>
      <c r="Y602" s="803"/>
      <c r="Z602" s="803"/>
    </row>
    <row r="603" ht="19.5" customHeight="1">
      <c r="A603" s="803"/>
      <c r="B603" s="803"/>
      <c r="C603" s="803"/>
      <c r="D603" s="803"/>
      <c r="E603" s="803"/>
      <c r="F603" s="803"/>
      <c r="G603" s="803"/>
      <c r="H603" s="803"/>
      <c r="I603" s="803"/>
      <c r="J603" s="803"/>
      <c r="K603" s="803"/>
      <c r="L603" s="803"/>
      <c r="M603" s="803"/>
      <c r="N603" s="803"/>
      <c r="O603" s="803"/>
      <c r="P603" s="803"/>
      <c r="Q603" s="803"/>
      <c r="R603" s="803"/>
      <c r="S603" s="803"/>
      <c r="T603" s="803"/>
      <c r="U603" s="803"/>
      <c r="V603" s="803"/>
      <c r="W603" s="803"/>
      <c r="X603" s="803"/>
      <c r="Y603" s="803"/>
      <c r="Z603" s="803"/>
    </row>
    <row r="604" ht="19.5" customHeight="1">
      <c r="A604" s="803"/>
      <c r="B604" s="803"/>
      <c r="C604" s="803"/>
      <c r="D604" s="803"/>
      <c r="E604" s="803"/>
      <c r="F604" s="803"/>
      <c r="G604" s="803"/>
      <c r="H604" s="803"/>
      <c r="I604" s="803"/>
      <c r="J604" s="803"/>
      <c r="K604" s="803"/>
      <c r="L604" s="803"/>
      <c r="M604" s="803"/>
      <c r="N604" s="803"/>
      <c r="O604" s="803"/>
      <c r="P604" s="803"/>
      <c r="Q604" s="803"/>
      <c r="R604" s="803"/>
      <c r="S604" s="803"/>
      <c r="T604" s="803"/>
      <c r="U604" s="803"/>
      <c r="V604" s="803"/>
      <c r="W604" s="803"/>
      <c r="X604" s="803"/>
      <c r="Y604" s="803"/>
      <c r="Z604" s="803"/>
    </row>
    <row r="605" ht="19.5" customHeight="1">
      <c r="A605" s="803"/>
      <c r="B605" s="803"/>
      <c r="C605" s="803"/>
      <c r="D605" s="803"/>
      <c r="E605" s="803"/>
      <c r="F605" s="803"/>
      <c r="G605" s="803"/>
      <c r="H605" s="803"/>
      <c r="I605" s="803"/>
      <c r="J605" s="803"/>
      <c r="K605" s="803"/>
      <c r="L605" s="803"/>
      <c r="M605" s="803"/>
      <c r="N605" s="803"/>
      <c r="O605" s="803"/>
      <c r="P605" s="803"/>
      <c r="Q605" s="803"/>
      <c r="R605" s="803"/>
      <c r="S605" s="803"/>
      <c r="T605" s="803"/>
      <c r="U605" s="803"/>
      <c r="V605" s="803"/>
      <c r="W605" s="803"/>
      <c r="X605" s="803"/>
      <c r="Y605" s="803"/>
      <c r="Z605" s="803"/>
    </row>
    <row r="606" ht="19.5" customHeight="1">
      <c r="A606" s="803"/>
      <c r="B606" s="803"/>
      <c r="C606" s="803"/>
      <c r="D606" s="803"/>
      <c r="E606" s="803"/>
      <c r="F606" s="803"/>
      <c r="G606" s="803"/>
      <c r="H606" s="803"/>
      <c r="I606" s="803"/>
      <c r="J606" s="803"/>
      <c r="K606" s="803"/>
      <c r="L606" s="803"/>
      <c r="M606" s="803"/>
      <c r="N606" s="803"/>
      <c r="O606" s="803"/>
      <c r="P606" s="803"/>
      <c r="Q606" s="803"/>
      <c r="R606" s="803"/>
      <c r="S606" s="803"/>
      <c r="T606" s="803"/>
      <c r="U606" s="803"/>
      <c r="V606" s="803"/>
      <c r="W606" s="803"/>
      <c r="X606" s="803"/>
      <c r="Y606" s="803"/>
      <c r="Z606" s="803"/>
    </row>
    <row r="607" ht="19.5" customHeight="1">
      <c r="A607" s="803"/>
      <c r="B607" s="803"/>
      <c r="C607" s="803"/>
      <c r="D607" s="803"/>
      <c r="E607" s="803"/>
      <c r="F607" s="803"/>
      <c r="G607" s="803"/>
      <c r="H607" s="803"/>
      <c r="I607" s="803"/>
      <c r="J607" s="803"/>
      <c r="K607" s="803"/>
      <c r="L607" s="803"/>
      <c r="M607" s="803"/>
      <c r="N607" s="803"/>
      <c r="O607" s="803"/>
      <c r="P607" s="803"/>
      <c r="Q607" s="803"/>
      <c r="R607" s="803"/>
      <c r="S607" s="803"/>
      <c r="T607" s="803"/>
      <c r="U607" s="803"/>
      <c r="V607" s="803"/>
      <c r="W607" s="803"/>
      <c r="X607" s="803"/>
      <c r="Y607" s="803"/>
      <c r="Z607" s="803"/>
    </row>
    <row r="608" ht="19.5" customHeight="1">
      <c r="A608" s="803"/>
      <c r="B608" s="803"/>
      <c r="C608" s="803"/>
      <c r="D608" s="803"/>
      <c r="E608" s="803"/>
      <c r="F608" s="803"/>
      <c r="G608" s="803"/>
      <c r="H608" s="803"/>
      <c r="I608" s="803"/>
      <c r="J608" s="803"/>
      <c r="K608" s="803"/>
      <c r="L608" s="803"/>
      <c r="M608" s="803"/>
      <c r="N608" s="803"/>
      <c r="O608" s="803"/>
      <c r="P608" s="803"/>
      <c r="Q608" s="803"/>
      <c r="R608" s="803"/>
      <c r="S608" s="803"/>
      <c r="T608" s="803"/>
      <c r="U608" s="803"/>
      <c r="V608" s="803"/>
      <c r="W608" s="803"/>
      <c r="X608" s="803"/>
      <c r="Y608" s="803"/>
      <c r="Z608" s="803"/>
    </row>
    <row r="609" ht="19.5" customHeight="1">
      <c r="A609" s="803"/>
      <c r="B609" s="803"/>
      <c r="C609" s="803"/>
      <c r="D609" s="803"/>
      <c r="E609" s="803"/>
      <c r="F609" s="803"/>
      <c r="G609" s="803"/>
      <c r="H609" s="803"/>
      <c r="I609" s="803"/>
      <c r="J609" s="803"/>
      <c r="K609" s="803"/>
      <c r="L609" s="803"/>
      <c r="M609" s="803"/>
      <c r="N609" s="803"/>
      <c r="O609" s="803"/>
      <c r="P609" s="803"/>
      <c r="Q609" s="803"/>
      <c r="R609" s="803"/>
      <c r="S609" s="803"/>
      <c r="T609" s="803"/>
      <c r="U609" s="803"/>
      <c r="V609" s="803"/>
      <c r="W609" s="803"/>
      <c r="X609" s="803"/>
      <c r="Y609" s="803"/>
      <c r="Z609" s="803"/>
    </row>
    <row r="610" ht="19.5" customHeight="1">
      <c r="A610" s="803"/>
      <c r="B610" s="803"/>
      <c r="C610" s="803"/>
      <c r="D610" s="803"/>
      <c r="E610" s="803"/>
      <c r="F610" s="803"/>
      <c r="G610" s="803"/>
      <c r="H610" s="803"/>
      <c r="I610" s="803"/>
      <c r="J610" s="803"/>
      <c r="K610" s="803"/>
      <c r="L610" s="803"/>
      <c r="M610" s="803"/>
      <c r="N610" s="803"/>
      <c r="O610" s="803"/>
      <c r="P610" s="803"/>
      <c r="Q610" s="803"/>
      <c r="R610" s="803"/>
      <c r="S610" s="803"/>
      <c r="T610" s="803"/>
      <c r="U610" s="803"/>
      <c r="V610" s="803"/>
      <c r="W610" s="803"/>
      <c r="X610" s="803"/>
      <c r="Y610" s="803"/>
      <c r="Z610" s="803"/>
    </row>
    <row r="611" ht="19.5" customHeight="1">
      <c r="A611" s="803"/>
      <c r="B611" s="803"/>
      <c r="C611" s="803"/>
      <c r="D611" s="803"/>
      <c r="E611" s="803"/>
      <c r="F611" s="803"/>
      <c r="G611" s="803"/>
      <c r="H611" s="803"/>
      <c r="I611" s="803"/>
      <c r="J611" s="803"/>
      <c r="K611" s="803"/>
      <c r="L611" s="803"/>
      <c r="M611" s="803"/>
      <c r="N611" s="803"/>
      <c r="O611" s="803"/>
      <c r="P611" s="803"/>
      <c r="Q611" s="803"/>
      <c r="R611" s="803"/>
      <c r="S611" s="803"/>
      <c r="T611" s="803"/>
      <c r="U611" s="803"/>
      <c r="V611" s="803"/>
      <c r="W611" s="803"/>
      <c r="X611" s="803"/>
      <c r="Y611" s="803"/>
      <c r="Z611" s="803"/>
    </row>
    <row r="612" ht="19.5" customHeight="1">
      <c r="A612" s="803"/>
      <c r="B612" s="803"/>
      <c r="C612" s="803"/>
      <c r="D612" s="803"/>
      <c r="E612" s="803"/>
      <c r="F612" s="803"/>
      <c r="G612" s="803"/>
      <c r="H612" s="803"/>
      <c r="I612" s="803"/>
      <c r="J612" s="803"/>
      <c r="K612" s="803"/>
      <c r="L612" s="803"/>
      <c r="M612" s="803"/>
      <c r="N612" s="803"/>
      <c r="O612" s="803"/>
      <c r="P612" s="803"/>
      <c r="Q612" s="803"/>
      <c r="R612" s="803"/>
      <c r="S612" s="803"/>
      <c r="T612" s="803"/>
      <c r="U612" s="803"/>
      <c r="V612" s="803"/>
      <c r="W612" s="803"/>
      <c r="X612" s="803"/>
      <c r="Y612" s="803"/>
      <c r="Z612" s="803"/>
    </row>
    <row r="613" ht="19.5" customHeight="1">
      <c r="A613" s="803"/>
      <c r="B613" s="803"/>
      <c r="C613" s="803"/>
      <c r="D613" s="803"/>
      <c r="E613" s="803"/>
      <c r="F613" s="803"/>
      <c r="G613" s="803"/>
      <c r="H613" s="803"/>
      <c r="I613" s="803"/>
      <c r="J613" s="803"/>
      <c r="K613" s="803"/>
      <c r="L613" s="803"/>
      <c r="M613" s="803"/>
      <c r="N613" s="803"/>
      <c r="O613" s="803"/>
      <c r="P613" s="803"/>
      <c r="Q613" s="803"/>
      <c r="R613" s="803"/>
      <c r="S613" s="803"/>
      <c r="T613" s="803"/>
      <c r="U613" s="803"/>
      <c r="V613" s="803"/>
      <c r="W613" s="803"/>
      <c r="X613" s="803"/>
      <c r="Y613" s="803"/>
      <c r="Z613" s="803"/>
    </row>
    <row r="614" ht="19.5" customHeight="1">
      <c r="A614" s="803"/>
      <c r="B614" s="803"/>
      <c r="C614" s="803"/>
      <c r="D614" s="803"/>
      <c r="E614" s="803"/>
      <c r="F614" s="803"/>
      <c r="G614" s="803"/>
      <c r="H614" s="803"/>
      <c r="I614" s="803"/>
      <c r="J614" s="803"/>
      <c r="K614" s="803"/>
      <c r="L614" s="803"/>
      <c r="M614" s="803"/>
      <c r="N614" s="803"/>
      <c r="O614" s="803"/>
      <c r="P614" s="803"/>
      <c r="Q614" s="803"/>
      <c r="R614" s="803"/>
      <c r="S614" s="803"/>
      <c r="T614" s="803"/>
      <c r="U614" s="803"/>
      <c r="V614" s="803"/>
      <c r="W614" s="803"/>
      <c r="X614" s="803"/>
      <c r="Y614" s="803"/>
      <c r="Z614" s="803"/>
    </row>
    <row r="615" ht="19.5" customHeight="1">
      <c r="A615" s="803"/>
      <c r="B615" s="803"/>
      <c r="C615" s="803"/>
      <c r="D615" s="803"/>
      <c r="E615" s="803"/>
      <c r="F615" s="803"/>
      <c r="G615" s="803"/>
      <c r="H615" s="803"/>
      <c r="I615" s="803"/>
      <c r="J615" s="803"/>
      <c r="K615" s="803"/>
      <c r="L615" s="803"/>
      <c r="M615" s="803"/>
      <c r="N615" s="803"/>
      <c r="O615" s="803"/>
      <c r="P615" s="803"/>
      <c r="Q615" s="803"/>
      <c r="R615" s="803"/>
      <c r="S615" s="803"/>
      <c r="T615" s="803"/>
      <c r="U615" s="803"/>
      <c r="V615" s="803"/>
      <c r="W615" s="803"/>
      <c r="X615" s="803"/>
      <c r="Y615" s="803"/>
      <c r="Z615" s="803"/>
    </row>
    <row r="616" ht="19.5" customHeight="1">
      <c r="A616" s="803"/>
      <c r="B616" s="803"/>
      <c r="C616" s="803"/>
      <c r="D616" s="803"/>
      <c r="E616" s="803"/>
      <c r="F616" s="803"/>
      <c r="G616" s="803"/>
      <c r="H616" s="803"/>
      <c r="I616" s="803"/>
      <c r="J616" s="803"/>
      <c r="K616" s="803"/>
      <c r="L616" s="803"/>
      <c r="M616" s="803"/>
      <c r="N616" s="803"/>
      <c r="O616" s="803"/>
      <c r="P616" s="803"/>
      <c r="Q616" s="803"/>
      <c r="R616" s="803"/>
      <c r="S616" s="803"/>
      <c r="T616" s="803"/>
      <c r="U616" s="803"/>
      <c r="V616" s="803"/>
      <c r="W616" s="803"/>
      <c r="X616" s="803"/>
      <c r="Y616" s="803"/>
      <c r="Z616" s="803"/>
    </row>
    <row r="617" ht="19.5" customHeight="1">
      <c r="A617" s="803"/>
      <c r="B617" s="803"/>
      <c r="C617" s="803"/>
      <c r="D617" s="803"/>
      <c r="E617" s="803"/>
      <c r="F617" s="803"/>
      <c r="G617" s="803"/>
      <c r="H617" s="803"/>
      <c r="I617" s="803"/>
      <c r="J617" s="803"/>
      <c r="K617" s="803"/>
      <c r="L617" s="803"/>
      <c r="M617" s="803"/>
      <c r="N617" s="803"/>
      <c r="O617" s="803"/>
      <c r="P617" s="803"/>
      <c r="Q617" s="803"/>
      <c r="R617" s="803"/>
      <c r="S617" s="803"/>
      <c r="T617" s="803"/>
      <c r="U617" s="803"/>
      <c r="V617" s="803"/>
      <c r="W617" s="803"/>
      <c r="X617" s="803"/>
      <c r="Y617" s="803"/>
      <c r="Z617" s="803"/>
    </row>
    <row r="618" ht="19.5" customHeight="1">
      <c r="A618" s="803"/>
      <c r="B618" s="803"/>
      <c r="C618" s="803"/>
      <c r="D618" s="803"/>
      <c r="E618" s="803"/>
      <c r="F618" s="803"/>
      <c r="G618" s="803"/>
      <c r="H618" s="803"/>
      <c r="I618" s="803"/>
      <c r="J618" s="803"/>
      <c r="K618" s="803"/>
      <c r="L618" s="803"/>
      <c r="M618" s="803"/>
      <c r="N618" s="803"/>
      <c r="O618" s="803"/>
      <c r="P618" s="803"/>
      <c r="Q618" s="803"/>
      <c r="R618" s="803"/>
      <c r="S618" s="803"/>
      <c r="T618" s="803"/>
      <c r="U618" s="803"/>
      <c r="V618" s="803"/>
      <c r="W618" s="803"/>
      <c r="X618" s="803"/>
      <c r="Y618" s="803"/>
      <c r="Z618" s="803"/>
    </row>
    <row r="619" ht="19.5" customHeight="1">
      <c r="A619" s="803"/>
      <c r="B619" s="803"/>
      <c r="C619" s="803"/>
      <c r="D619" s="803"/>
      <c r="E619" s="803"/>
      <c r="F619" s="803"/>
      <c r="G619" s="803"/>
      <c r="H619" s="803"/>
      <c r="I619" s="803"/>
      <c r="J619" s="803"/>
      <c r="K619" s="803"/>
      <c r="L619" s="803"/>
      <c r="M619" s="803"/>
      <c r="N619" s="803"/>
      <c r="O619" s="803"/>
      <c r="P619" s="803"/>
      <c r="Q619" s="803"/>
      <c r="R619" s="803"/>
      <c r="S619" s="803"/>
      <c r="T619" s="803"/>
      <c r="U619" s="803"/>
      <c r="V619" s="803"/>
      <c r="W619" s="803"/>
      <c r="X619" s="803"/>
      <c r="Y619" s="803"/>
      <c r="Z619" s="803"/>
    </row>
    <row r="620" ht="19.5" customHeight="1">
      <c r="A620" s="803"/>
      <c r="B620" s="803"/>
      <c r="C620" s="803"/>
      <c r="D620" s="803"/>
      <c r="E620" s="803"/>
      <c r="F620" s="803"/>
      <c r="G620" s="803"/>
      <c r="H620" s="803"/>
      <c r="I620" s="803"/>
      <c r="J620" s="803"/>
      <c r="K620" s="803"/>
      <c r="L620" s="803"/>
      <c r="M620" s="803"/>
      <c r="N620" s="803"/>
      <c r="O620" s="803"/>
      <c r="P620" s="803"/>
      <c r="Q620" s="803"/>
      <c r="R620" s="803"/>
      <c r="S620" s="803"/>
      <c r="T620" s="803"/>
      <c r="U620" s="803"/>
      <c r="V620" s="803"/>
      <c r="W620" s="803"/>
      <c r="X620" s="803"/>
      <c r="Y620" s="803"/>
      <c r="Z620" s="803"/>
    </row>
    <row r="621" ht="19.5" customHeight="1">
      <c r="A621" s="803"/>
      <c r="B621" s="803"/>
      <c r="C621" s="803"/>
      <c r="D621" s="803"/>
      <c r="E621" s="803"/>
      <c r="F621" s="803"/>
      <c r="G621" s="803"/>
      <c r="H621" s="803"/>
      <c r="I621" s="803"/>
      <c r="J621" s="803"/>
      <c r="K621" s="803"/>
      <c r="L621" s="803"/>
      <c r="M621" s="803"/>
      <c r="N621" s="803"/>
      <c r="O621" s="803"/>
      <c r="P621" s="803"/>
      <c r="Q621" s="803"/>
      <c r="R621" s="803"/>
      <c r="S621" s="803"/>
      <c r="T621" s="803"/>
      <c r="U621" s="803"/>
      <c r="V621" s="803"/>
      <c r="W621" s="803"/>
      <c r="X621" s="803"/>
      <c r="Y621" s="803"/>
      <c r="Z621" s="803"/>
    </row>
    <row r="622" ht="19.5" customHeight="1">
      <c r="A622" s="803"/>
      <c r="B622" s="803"/>
      <c r="C622" s="803"/>
      <c r="D622" s="803"/>
      <c r="E622" s="803"/>
      <c r="F622" s="803"/>
      <c r="G622" s="803"/>
      <c r="H622" s="803"/>
      <c r="I622" s="803"/>
      <c r="J622" s="803"/>
      <c r="K622" s="803"/>
      <c r="L622" s="803"/>
      <c r="M622" s="803"/>
      <c r="N622" s="803"/>
      <c r="O622" s="803"/>
      <c r="P622" s="803"/>
      <c r="Q622" s="803"/>
      <c r="R622" s="803"/>
      <c r="S622" s="803"/>
      <c r="T622" s="803"/>
      <c r="U622" s="803"/>
      <c r="V622" s="803"/>
      <c r="W622" s="803"/>
      <c r="X622" s="803"/>
      <c r="Y622" s="803"/>
      <c r="Z622" s="803"/>
    </row>
    <row r="623" ht="19.5" customHeight="1">
      <c r="A623" s="803"/>
      <c r="B623" s="803"/>
      <c r="C623" s="803"/>
      <c r="D623" s="803"/>
      <c r="E623" s="803"/>
      <c r="F623" s="803"/>
      <c r="G623" s="803"/>
      <c r="H623" s="803"/>
      <c r="I623" s="803"/>
      <c r="J623" s="803"/>
      <c r="K623" s="803"/>
      <c r="L623" s="803"/>
      <c r="M623" s="803"/>
      <c r="N623" s="803"/>
      <c r="O623" s="803"/>
      <c r="P623" s="803"/>
      <c r="Q623" s="803"/>
      <c r="R623" s="803"/>
      <c r="S623" s="803"/>
      <c r="T623" s="803"/>
      <c r="U623" s="803"/>
      <c r="V623" s="803"/>
      <c r="W623" s="803"/>
      <c r="X623" s="803"/>
      <c r="Y623" s="803"/>
      <c r="Z623" s="803"/>
    </row>
    <row r="624" ht="19.5" customHeight="1">
      <c r="A624" s="803"/>
      <c r="B624" s="803"/>
      <c r="C624" s="803"/>
      <c r="D624" s="803"/>
      <c r="E624" s="803"/>
      <c r="F624" s="803"/>
      <c r="G624" s="803"/>
      <c r="H624" s="803"/>
      <c r="I624" s="803"/>
      <c r="J624" s="803"/>
      <c r="K624" s="803"/>
      <c r="L624" s="803"/>
      <c r="M624" s="803"/>
      <c r="N624" s="803"/>
      <c r="O624" s="803"/>
      <c r="P624" s="803"/>
      <c r="Q624" s="803"/>
      <c r="R624" s="803"/>
      <c r="S624" s="803"/>
      <c r="T624" s="803"/>
      <c r="U624" s="803"/>
      <c r="V624" s="803"/>
      <c r="W624" s="803"/>
      <c r="X624" s="803"/>
      <c r="Y624" s="803"/>
      <c r="Z624" s="803"/>
    </row>
    <row r="625" ht="19.5" customHeight="1">
      <c r="A625" s="803"/>
      <c r="B625" s="803"/>
      <c r="C625" s="803"/>
      <c r="D625" s="803"/>
      <c r="E625" s="803"/>
      <c r="F625" s="803"/>
      <c r="G625" s="803"/>
      <c r="H625" s="803"/>
      <c r="I625" s="803"/>
      <c r="J625" s="803"/>
      <c r="K625" s="803"/>
      <c r="L625" s="803"/>
      <c r="M625" s="803"/>
      <c r="N625" s="803"/>
      <c r="O625" s="803"/>
      <c r="P625" s="803"/>
      <c r="Q625" s="803"/>
      <c r="R625" s="803"/>
      <c r="S625" s="803"/>
      <c r="T625" s="803"/>
      <c r="U625" s="803"/>
      <c r="V625" s="803"/>
      <c r="W625" s="803"/>
      <c r="X625" s="803"/>
      <c r="Y625" s="803"/>
      <c r="Z625" s="803"/>
    </row>
    <row r="626" ht="19.5" customHeight="1">
      <c r="A626" s="803"/>
      <c r="B626" s="803"/>
      <c r="C626" s="803"/>
      <c r="D626" s="803"/>
      <c r="E626" s="803"/>
      <c r="F626" s="803"/>
      <c r="G626" s="803"/>
      <c r="H626" s="803"/>
      <c r="I626" s="803"/>
      <c r="J626" s="803"/>
      <c r="K626" s="803"/>
      <c r="L626" s="803"/>
      <c r="M626" s="803"/>
      <c r="N626" s="803"/>
      <c r="O626" s="803"/>
      <c r="P626" s="803"/>
      <c r="Q626" s="803"/>
      <c r="R626" s="803"/>
      <c r="S626" s="803"/>
      <c r="T626" s="803"/>
      <c r="U626" s="803"/>
      <c r="V626" s="803"/>
      <c r="W626" s="803"/>
      <c r="X626" s="803"/>
      <c r="Y626" s="803"/>
      <c r="Z626" s="803"/>
    </row>
    <row r="627" ht="19.5" customHeight="1">
      <c r="A627" s="803"/>
      <c r="B627" s="803"/>
      <c r="C627" s="803"/>
      <c r="D627" s="803"/>
      <c r="E627" s="803"/>
      <c r="F627" s="803"/>
      <c r="G627" s="803"/>
      <c r="H627" s="803"/>
      <c r="I627" s="803"/>
      <c r="J627" s="803"/>
      <c r="K627" s="803"/>
      <c r="L627" s="803"/>
      <c r="M627" s="803"/>
      <c r="N627" s="803"/>
      <c r="O627" s="803"/>
      <c r="P627" s="803"/>
      <c r="Q627" s="803"/>
      <c r="R627" s="803"/>
      <c r="S627" s="803"/>
      <c r="T627" s="803"/>
      <c r="U627" s="803"/>
      <c r="V627" s="803"/>
      <c r="W627" s="803"/>
      <c r="X627" s="803"/>
      <c r="Y627" s="803"/>
      <c r="Z627" s="803"/>
    </row>
    <row r="628" ht="19.5" customHeight="1">
      <c r="A628" s="803"/>
      <c r="B628" s="803"/>
      <c r="C628" s="803"/>
      <c r="D628" s="803"/>
      <c r="E628" s="803"/>
      <c r="F628" s="803"/>
      <c r="G628" s="803"/>
      <c r="H628" s="803"/>
      <c r="I628" s="803"/>
      <c r="J628" s="803"/>
      <c r="K628" s="803"/>
      <c r="L628" s="803"/>
      <c r="M628" s="803"/>
      <c r="N628" s="803"/>
      <c r="O628" s="803"/>
      <c r="P628" s="803"/>
      <c r="Q628" s="803"/>
      <c r="R628" s="803"/>
      <c r="S628" s="803"/>
      <c r="T628" s="803"/>
      <c r="U628" s="803"/>
      <c r="V628" s="803"/>
      <c r="W628" s="803"/>
      <c r="X628" s="803"/>
      <c r="Y628" s="803"/>
      <c r="Z628" s="803"/>
    </row>
    <row r="629" ht="19.5" customHeight="1">
      <c r="A629" s="803"/>
      <c r="B629" s="803"/>
      <c r="C629" s="803"/>
      <c r="D629" s="803"/>
      <c r="E629" s="803"/>
      <c r="F629" s="803"/>
      <c r="G629" s="803"/>
      <c r="H629" s="803"/>
      <c r="I629" s="803"/>
      <c r="J629" s="803"/>
      <c r="K629" s="803"/>
      <c r="L629" s="803"/>
      <c r="M629" s="803"/>
      <c r="N629" s="803"/>
      <c r="O629" s="803"/>
      <c r="P629" s="803"/>
      <c r="Q629" s="803"/>
      <c r="R629" s="803"/>
      <c r="S629" s="803"/>
      <c r="T629" s="803"/>
      <c r="U629" s="803"/>
      <c r="V629" s="803"/>
      <c r="W629" s="803"/>
      <c r="X629" s="803"/>
      <c r="Y629" s="803"/>
      <c r="Z629" s="803"/>
    </row>
    <row r="630" ht="19.5" customHeight="1">
      <c r="A630" s="803"/>
      <c r="B630" s="803"/>
      <c r="C630" s="803"/>
      <c r="D630" s="803"/>
      <c r="E630" s="803"/>
      <c r="F630" s="803"/>
      <c r="G630" s="803"/>
      <c r="H630" s="803"/>
      <c r="I630" s="803"/>
      <c r="J630" s="803"/>
      <c r="K630" s="803"/>
      <c r="L630" s="803"/>
      <c r="M630" s="803"/>
      <c r="N630" s="803"/>
      <c r="O630" s="803"/>
      <c r="P630" s="803"/>
      <c r="Q630" s="803"/>
      <c r="R630" s="803"/>
      <c r="S630" s="803"/>
      <c r="T630" s="803"/>
      <c r="U630" s="803"/>
      <c r="V630" s="803"/>
      <c r="W630" s="803"/>
      <c r="X630" s="803"/>
      <c r="Y630" s="803"/>
      <c r="Z630" s="803"/>
    </row>
    <row r="631" ht="19.5" customHeight="1">
      <c r="A631" s="803"/>
      <c r="B631" s="803"/>
      <c r="C631" s="803"/>
      <c r="D631" s="803"/>
      <c r="E631" s="803"/>
      <c r="F631" s="803"/>
      <c r="G631" s="803"/>
      <c r="H631" s="803"/>
      <c r="I631" s="803"/>
      <c r="J631" s="803"/>
      <c r="K631" s="803"/>
      <c r="L631" s="803"/>
      <c r="M631" s="803"/>
      <c r="N631" s="803"/>
      <c r="O631" s="803"/>
      <c r="P631" s="803"/>
      <c r="Q631" s="803"/>
      <c r="R631" s="803"/>
      <c r="S631" s="803"/>
      <c r="T631" s="803"/>
      <c r="U631" s="803"/>
      <c r="V631" s="803"/>
      <c r="W631" s="803"/>
      <c r="X631" s="803"/>
      <c r="Y631" s="803"/>
      <c r="Z631" s="803"/>
    </row>
    <row r="632" ht="19.5" customHeight="1">
      <c r="A632" s="803"/>
      <c r="B632" s="803"/>
      <c r="C632" s="803"/>
      <c r="D632" s="803"/>
      <c r="E632" s="803"/>
      <c r="F632" s="803"/>
      <c r="G632" s="803"/>
      <c r="H632" s="803"/>
      <c r="I632" s="803"/>
      <c r="J632" s="803"/>
      <c r="K632" s="803"/>
      <c r="L632" s="803"/>
      <c r="M632" s="803"/>
      <c r="N632" s="803"/>
      <c r="O632" s="803"/>
      <c r="P632" s="803"/>
      <c r="Q632" s="803"/>
      <c r="R632" s="803"/>
      <c r="S632" s="803"/>
      <c r="T632" s="803"/>
      <c r="U632" s="803"/>
      <c r="V632" s="803"/>
      <c r="W632" s="803"/>
      <c r="X632" s="803"/>
      <c r="Y632" s="803"/>
      <c r="Z632" s="803"/>
    </row>
    <row r="633" ht="19.5" customHeight="1">
      <c r="A633" s="803"/>
      <c r="B633" s="803"/>
      <c r="C633" s="803"/>
      <c r="D633" s="803"/>
      <c r="E633" s="803"/>
      <c r="F633" s="803"/>
      <c r="G633" s="803"/>
      <c r="H633" s="803"/>
      <c r="I633" s="803"/>
      <c r="J633" s="803"/>
      <c r="K633" s="803"/>
      <c r="L633" s="803"/>
      <c r="M633" s="803"/>
      <c r="N633" s="803"/>
      <c r="O633" s="803"/>
      <c r="P633" s="803"/>
      <c r="Q633" s="803"/>
      <c r="R633" s="803"/>
      <c r="S633" s="803"/>
      <c r="T633" s="803"/>
      <c r="U633" s="803"/>
      <c r="V633" s="803"/>
      <c r="W633" s="803"/>
      <c r="X633" s="803"/>
      <c r="Y633" s="803"/>
      <c r="Z633" s="803"/>
    </row>
    <row r="634" ht="19.5" customHeight="1">
      <c r="A634" s="803"/>
      <c r="B634" s="803"/>
      <c r="C634" s="803"/>
      <c r="D634" s="803"/>
      <c r="E634" s="803"/>
      <c r="F634" s="803"/>
      <c r="G634" s="803"/>
      <c r="H634" s="803"/>
      <c r="I634" s="803"/>
      <c r="J634" s="803"/>
      <c r="K634" s="803"/>
      <c r="L634" s="803"/>
      <c r="M634" s="803"/>
      <c r="N634" s="803"/>
      <c r="O634" s="803"/>
      <c r="P634" s="803"/>
      <c r="Q634" s="803"/>
      <c r="R634" s="803"/>
      <c r="S634" s="803"/>
      <c r="T634" s="803"/>
      <c r="U634" s="803"/>
      <c r="V634" s="803"/>
      <c r="W634" s="803"/>
      <c r="X634" s="803"/>
      <c r="Y634" s="803"/>
      <c r="Z634" s="803"/>
    </row>
    <row r="635" ht="19.5" customHeight="1">
      <c r="A635" s="803"/>
      <c r="B635" s="803"/>
      <c r="C635" s="803"/>
      <c r="D635" s="803"/>
      <c r="E635" s="803"/>
      <c r="F635" s="803"/>
      <c r="G635" s="803"/>
      <c r="H635" s="803"/>
      <c r="I635" s="803"/>
      <c r="J635" s="803"/>
      <c r="K635" s="803"/>
      <c r="L635" s="803"/>
      <c r="M635" s="803"/>
      <c r="N635" s="803"/>
      <c r="O635" s="803"/>
      <c r="P635" s="803"/>
      <c r="Q635" s="803"/>
      <c r="R635" s="803"/>
      <c r="S635" s="803"/>
      <c r="T635" s="803"/>
      <c r="U635" s="803"/>
      <c r="V635" s="803"/>
      <c r="W635" s="803"/>
      <c r="X635" s="803"/>
      <c r="Y635" s="803"/>
      <c r="Z635" s="803"/>
    </row>
    <row r="636" ht="19.5" customHeight="1">
      <c r="A636" s="803"/>
      <c r="B636" s="803"/>
      <c r="C636" s="803"/>
      <c r="D636" s="803"/>
      <c r="E636" s="803"/>
      <c r="F636" s="803"/>
      <c r="G636" s="803"/>
      <c r="H636" s="803"/>
      <c r="I636" s="803"/>
      <c r="J636" s="803"/>
      <c r="K636" s="803"/>
      <c r="L636" s="803"/>
      <c r="M636" s="803"/>
      <c r="N636" s="803"/>
      <c r="O636" s="803"/>
      <c r="P636" s="803"/>
      <c r="Q636" s="803"/>
      <c r="R636" s="803"/>
      <c r="S636" s="803"/>
      <c r="T636" s="803"/>
      <c r="U636" s="803"/>
      <c r="V636" s="803"/>
      <c r="W636" s="803"/>
      <c r="X636" s="803"/>
      <c r="Y636" s="803"/>
      <c r="Z636" s="803"/>
    </row>
    <row r="637" ht="19.5" customHeight="1">
      <c r="A637" s="803"/>
      <c r="B637" s="803"/>
      <c r="C637" s="803"/>
      <c r="D637" s="803"/>
      <c r="E637" s="803"/>
      <c r="F637" s="803"/>
      <c r="G637" s="803"/>
      <c r="H637" s="803"/>
      <c r="I637" s="803"/>
      <c r="J637" s="803"/>
      <c r="K637" s="803"/>
      <c r="L637" s="803"/>
      <c r="M637" s="803"/>
      <c r="N637" s="803"/>
      <c r="O637" s="803"/>
      <c r="P637" s="803"/>
      <c r="Q637" s="803"/>
      <c r="R637" s="803"/>
      <c r="S637" s="803"/>
      <c r="T637" s="803"/>
      <c r="U637" s="803"/>
      <c r="V637" s="803"/>
      <c r="W637" s="803"/>
      <c r="X637" s="803"/>
      <c r="Y637" s="803"/>
      <c r="Z637" s="803"/>
    </row>
    <row r="638" ht="19.5" customHeight="1">
      <c r="A638" s="803"/>
      <c r="B638" s="803"/>
      <c r="C638" s="803"/>
      <c r="D638" s="803"/>
      <c r="E638" s="803"/>
      <c r="F638" s="803"/>
      <c r="G638" s="803"/>
      <c r="H638" s="803"/>
      <c r="I638" s="803"/>
      <c r="J638" s="803"/>
      <c r="K638" s="803"/>
      <c r="L638" s="803"/>
      <c r="M638" s="803"/>
      <c r="N638" s="803"/>
      <c r="O638" s="803"/>
      <c r="P638" s="803"/>
      <c r="Q638" s="803"/>
      <c r="R638" s="803"/>
      <c r="S638" s="803"/>
      <c r="T638" s="803"/>
      <c r="U638" s="803"/>
      <c r="V638" s="803"/>
      <c r="W638" s="803"/>
      <c r="X638" s="803"/>
      <c r="Y638" s="803"/>
      <c r="Z638" s="803"/>
    </row>
    <row r="639" ht="19.5" customHeight="1">
      <c r="A639" s="803"/>
      <c r="B639" s="803"/>
      <c r="C639" s="803"/>
      <c r="D639" s="803"/>
      <c r="E639" s="803"/>
      <c r="F639" s="803"/>
      <c r="G639" s="803"/>
      <c r="H639" s="803"/>
      <c r="I639" s="803"/>
      <c r="J639" s="803"/>
      <c r="K639" s="803"/>
      <c r="L639" s="803"/>
      <c r="M639" s="803"/>
      <c r="N639" s="803"/>
      <c r="O639" s="803"/>
      <c r="P639" s="803"/>
      <c r="Q639" s="803"/>
      <c r="R639" s="803"/>
      <c r="S639" s="803"/>
      <c r="T639" s="803"/>
      <c r="U639" s="803"/>
      <c r="V639" s="803"/>
      <c r="W639" s="803"/>
      <c r="X639" s="803"/>
      <c r="Y639" s="803"/>
      <c r="Z639" s="803"/>
    </row>
    <row r="640" ht="19.5" customHeight="1">
      <c r="A640" s="803"/>
      <c r="B640" s="803"/>
      <c r="C640" s="803"/>
      <c r="D640" s="803"/>
      <c r="E640" s="803"/>
      <c r="F640" s="803"/>
      <c r="G640" s="803"/>
      <c r="H640" s="803"/>
      <c r="I640" s="803"/>
      <c r="J640" s="803"/>
      <c r="K640" s="803"/>
      <c r="L640" s="803"/>
      <c r="M640" s="803"/>
      <c r="N640" s="803"/>
      <c r="O640" s="803"/>
      <c r="P640" s="803"/>
      <c r="Q640" s="803"/>
      <c r="R640" s="803"/>
      <c r="S640" s="803"/>
      <c r="T640" s="803"/>
      <c r="U640" s="803"/>
      <c r="V640" s="803"/>
      <c r="W640" s="803"/>
      <c r="X640" s="803"/>
      <c r="Y640" s="803"/>
      <c r="Z640" s="803"/>
    </row>
    <row r="641" ht="19.5" customHeight="1">
      <c r="A641" s="803"/>
      <c r="B641" s="803"/>
      <c r="C641" s="803"/>
      <c r="D641" s="803"/>
      <c r="E641" s="803"/>
      <c r="F641" s="803"/>
      <c r="G641" s="803"/>
      <c r="H641" s="803"/>
      <c r="I641" s="803"/>
      <c r="J641" s="803"/>
      <c r="K641" s="803"/>
      <c r="L641" s="803"/>
      <c r="M641" s="803"/>
      <c r="N641" s="803"/>
      <c r="O641" s="803"/>
      <c r="P641" s="803"/>
      <c r="Q641" s="803"/>
      <c r="R641" s="803"/>
      <c r="S641" s="803"/>
      <c r="T641" s="803"/>
      <c r="U641" s="803"/>
      <c r="V641" s="803"/>
      <c r="W641" s="803"/>
      <c r="X641" s="803"/>
      <c r="Y641" s="803"/>
      <c r="Z641" s="803"/>
    </row>
    <row r="642" ht="19.5" customHeight="1">
      <c r="A642" s="803"/>
      <c r="B642" s="803"/>
      <c r="C642" s="803"/>
      <c r="D642" s="803"/>
      <c r="E642" s="803"/>
      <c r="F642" s="803"/>
      <c r="G642" s="803"/>
      <c r="H642" s="803"/>
      <c r="I642" s="803"/>
      <c r="J642" s="803"/>
      <c r="K642" s="803"/>
      <c r="L642" s="803"/>
      <c r="M642" s="803"/>
      <c r="N642" s="803"/>
      <c r="O642" s="803"/>
      <c r="P642" s="803"/>
      <c r="Q642" s="803"/>
      <c r="R642" s="803"/>
      <c r="S642" s="803"/>
      <c r="T642" s="803"/>
      <c r="U642" s="803"/>
      <c r="V642" s="803"/>
      <c r="W642" s="803"/>
      <c r="X642" s="803"/>
      <c r="Y642" s="803"/>
      <c r="Z642" s="803"/>
    </row>
    <row r="643" ht="19.5" customHeight="1">
      <c r="A643" s="803"/>
      <c r="B643" s="803"/>
      <c r="C643" s="803"/>
      <c r="D643" s="803"/>
      <c r="E643" s="803"/>
      <c r="F643" s="803"/>
      <c r="G643" s="803"/>
      <c r="H643" s="803"/>
      <c r="I643" s="803"/>
      <c r="J643" s="803"/>
      <c r="K643" s="803"/>
      <c r="L643" s="803"/>
      <c r="M643" s="803"/>
      <c r="N643" s="803"/>
      <c r="O643" s="803"/>
      <c r="P643" s="803"/>
      <c r="Q643" s="803"/>
      <c r="R643" s="803"/>
      <c r="S643" s="803"/>
      <c r="T643" s="803"/>
      <c r="U643" s="803"/>
      <c r="V643" s="803"/>
      <c r="W643" s="803"/>
      <c r="X643" s="803"/>
      <c r="Y643" s="803"/>
      <c r="Z643" s="803"/>
    </row>
    <row r="644" ht="19.5" customHeight="1">
      <c r="A644" s="803"/>
      <c r="B644" s="803"/>
      <c r="C644" s="803"/>
      <c r="D644" s="803"/>
      <c r="E644" s="803"/>
      <c r="F644" s="803"/>
      <c r="G644" s="803"/>
      <c r="H644" s="803"/>
      <c r="I644" s="803"/>
      <c r="J644" s="803"/>
      <c r="K644" s="803"/>
      <c r="L644" s="803"/>
      <c r="M644" s="803"/>
      <c r="N644" s="803"/>
      <c r="O644" s="803"/>
      <c r="P644" s="803"/>
      <c r="Q644" s="803"/>
      <c r="R644" s="803"/>
      <c r="S644" s="803"/>
      <c r="T644" s="803"/>
      <c r="U644" s="803"/>
      <c r="V644" s="803"/>
      <c r="W644" s="803"/>
      <c r="X644" s="803"/>
      <c r="Y644" s="803"/>
      <c r="Z644" s="803"/>
    </row>
    <row r="645" ht="19.5" customHeight="1">
      <c r="A645" s="803"/>
      <c r="B645" s="803"/>
      <c r="C645" s="803"/>
      <c r="D645" s="803"/>
      <c r="E645" s="803"/>
      <c r="F645" s="803"/>
      <c r="G645" s="803"/>
      <c r="H645" s="803"/>
      <c r="I645" s="803"/>
      <c r="J645" s="803"/>
      <c r="K645" s="803"/>
      <c r="L645" s="803"/>
      <c r="M645" s="803"/>
      <c r="N645" s="803"/>
      <c r="O645" s="803"/>
      <c r="P645" s="803"/>
      <c r="Q645" s="803"/>
      <c r="R645" s="803"/>
      <c r="S645" s="803"/>
      <c r="T645" s="803"/>
      <c r="U645" s="803"/>
      <c r="V645" s="803"/>
      <c r="W645" s="803"/>
      <c r="X645" s="803"/>
      <c r="Y645" s="803"/>
      <c r="Z645" s="803"/>
    </row>
    <row r="646" ht="19.5" customHeight="1">
      <c r="A646" s="803"/>
      <c r="B646" s="803"/>
      <c r="C646" s="803"/>
      <c r="D646" s="803"/>
      <c r="E646" s="803"/>
      <c r="F646" s="803"/>
      <c r="G646" s="803"/>
      <c r="H646" s="803"/>
      <c r="I646" s="803"/>
      <c r="J646" s="803"/>
      <c r="K646" s="803"/>
      <c r="L646" s="803"/>
      <c r="M646" s="803"/>
      <c r="N646" s="803"/>
      <c r="O646" s="803"/>
      <c r="P646" s="803"/>
      <c r="Q646" s="803"/>
      <c r="R646" s="803"/>
      <c r="S646" s="803"/>
      <c r="T646" s="803"/>
      <c r="U646" s="803"/>
      <c r="V646" s="803"/>
      <c r="W646" s="803"/>
      <c r="X646" s="803"/>
      <c r="Y646" s="803"/>
      <c r="Z646" s="803"/>
    </row>
    <row r="647" ht="19.5" customHeight="1">
      <c r="A647" s="803"/>
      <c r="B647" s="803"/>
      <c r="C647" s="803"/>
      <c r="D647" s="803"/>
      <c r="E647" s="803"/>
      <c r="F647" s="803"/>
      <c r="G647" s="803"/>
      <c r="H647" s="803"/>
      <c r="I647" s="803"/>
      <c r="J647" s="803"/>
      <c r="K647" s="803"/>
      <c r="L647" s="803"/>
      <c r="M647" s="803"/>
      <c r="N647" s="803"/>
      <c r="O647" s="803"/>
      <c r="P647" s="803"/>
      <c r="Q647" s="803"/>
      <c r="R647" s="803"/>
      <c r="S647" s="803"/>
      <c r="T647" s="803"/>
      <c r="U647" s="803"/>
      <c r="V647" s="803"/>
      <c r="W647" s="803"/>
      <c r="X647" s="803"/>
      <c r="Y647" s="803"/>
      <c r="Z647" s="803"/>
    </row>
    <row r="648" ht="19.5" customHeight="1">
      <c r="A648" s="803"/>
      <c r="B648" s="803"/>
      <c r="C648" s="803"/>
      <c r="D648" s="803"/>
      <c r="E648" s="803"/>
      <c r="F648" s="803"/>
      <c r="G648" s="803"/>
      <c r="H648" s="803"/>
      <c r="I648" s="803"/>
      <c r="J648" s="803"/>
      <c r="K648" s="803"/>
      <c r="L648" s="803"/>
      <c r="M648" s="803"/>
      <c r="N648" s="803"/>
      <c r="O648" s="803"/>
      <c r="P648" s="803"/>
      <c r="Q648" s="803"/>
      <c r="R648" s="803"/>
      <c r="S648" s="803"/>
      <c r="T648" s="803"/>
      <c r="U648" s="803"/>
      <c r="V648" s="803"/>
      <c r="W648" s="803"/>
      <c r="X648" s="803"/>
      <c r="Y648" s="803"/>
      <c r="Z648" s="803"/>
    </row>
    <row r="649" ht="19.5" customHeight="1">
      <c r="A649" s="803"/>
      <c r="B649" s="803"/>
      <c r="C649" s="803"/>
      <c r="D649" s="803"/>
      <c r="E649" s="803"/>
      <c r="F649" s="803"/>
      <c r="G649" s="803"/>
      <c r="H649" s="803"/>
      <c r="I649" s="803"/>
      <c r="J649" s="803"/>
      <c r="K649" s="803"/>
      <c r="L649" s="803"/>
      <c r="M649" s="803"/>
      <c r="N649" s="803"/>
      <c r="O649" s="803"/>
      <c r="P649" s="803"/>
      <c r="Q649" s="803"/>
      <c r="R649" s="803"/>
      <c r="S649" s="803"/>
      <c r="T649" s="803"/>
      <c r="U649" s="803"/>
      <c r="V649" s="803"/>
      <c r="W649" s="803"/>
      <c r="X649" s="803"/>
      <c r="Y649" s="803"/>
      <c r="Z649" s="803"/>
    </row>
    <row r="650" ht="19.5" customHeight="1">
      <c r="A650" s="803"/>
      <c r="B650" s="803"/>
      <c r="C650" s="803"/>
      <c r="D650" s="803"/>
      <c r="E650" s="803"/>
      <c r="F650" s="803"/>
      <c r="G650" s="803"/>
      <c r="H650" s="803"/>
      <c r="I650" s="803"/>
      <c r="J650" s="803"/>
      <c r="K650" s="803"/>
      <c r="L650" s="803"/>
      <c r="M650" s="803"/>
      <c r="N650" s="803"/>
      <c r="O650" s="803"/>
      <c r="P650" s="803"/>
      <c r="Q650" s="803"/>
      <c r="R650" s="803"/>
      <c r="S650" s="803"/>
      <c r="T650" s="803"/>
      <c r="U650" s="803"/>
      <c r="V650" s="803"/>
      <c r="W650" s="803"/>
      <c r="X650" s="803"/>
      <c r="Y650" s="803"/>
      <c r="Z650" s="803"/>
    </row>
    <row r="651" ht="19.5" customHeight="1">
      <c r="A651" s="803"/>
      <c r="B651" s="803"/>
      <c r="C651" s="803"/>
      <c r="D651" s="803"/>
      <c r="E651" s="803"/>
      <c r="F651" s="803"/>
      <c r="G651" s="803"/>
      <c r="H651" s="803"/>
      <c r="I651" s="803"/>
      <c r="J651" s="803"/>
      <c r="K651" s="803"/>
      <c r="L651" s="803"/>
      <c r="M651" s="803"/>
      <c r="N651" s="803"/>
      <c r="O651" s="803"/>
      <c r="P651" s="803"/>
      <c r="Q651" s="803"/>
      <c r="R651" s="803"/>
      <c r="S651" s="803"/>
      <c r="T651" s="803"/>
      <c r="U651" s="803"/>
      <c r="V651" s="803"/>
      <c r="W651" s="803"/>
      <c r="X651" s="803"/>
      <c r="Y651" s="803"/>
      <c r="Z651" s="803"/>
    </row>
    <row r="652" ht="19.5" customHeight="1">
      <c r="A652" s="803"/>
      <c r="B652" s="803"/>
      <c r="C652" s="803"/>
      <c r="D652" s="803"/>
      <c r="E652" s="803"/>
      <c r="F652" s="803"/>
      <c r="G652" s="803"/>
      <c r="H652" s="803"/>
      <c r="I652" s="803"/>
      <c r="J652" s="803"/>
      <c r="K652" s="803"/>
      <c r="L652" s="803"/>
      <c r="M652" s="803"/>
      <c r="N652" s="803"/>
      <c r="O652" s="803"/>
      <c r="P652" s="803"/>
      <c r="Q652" s="803"/>
      <c r="R652" s="803"/>
      <c r="S652" s="803"/>
      <c r="T652" s="803"/>
      <c r="U652" s="803"/>
      <c r="V652" s="803"/>
      <c r="W652" s="803"/>
      <c r="X652" s="803"/>
      <c r="Y652" s="803"/>
      <c r="Z652" s="803"/>
    </row>
    <row r="653" ht="19.5" customHeight="1">
      <c r="A653" s="803"/>
      <c r="B653" s="803"/>
      <c r="C653" s="803"/>
      <c r="D653" s="803"/>
      <c r="E653" s="803"/>
      <c r="F653" s="803"/>
      <c r="G653" s="803"/>
      <c r="H653" s="803"/>
      <c r="I653" s="803"/>
      <c r="J653" s="803"/>
      <c r="K653" s="803"/>
      <c r="L653" s="803"/>
      <c r="M653" s="803"/>
      <c r="N653" s="803"/>
      <c r="O653" s="803"/>
      <c r="P653" s="803"/>
      <c r="Q653" s="803"/>
      <c r="R653" s="803"/>
      <c r="S653" s="803"/>
      <c r="T653" s="803"/>
      <c r="U653" s="803"/>
      <c r="V653" s="803"/>
      <c r="W653" s="803"/>
      <c r="X653" s="803"/>
      <c r="Y653" s="803"/>
      <c r="Z653" s="803"/>
    </row>
    <row r="654" ht="19.5" customHeight="1">
      <c r="A654" s="803"/>
      <c r="B654" s="803"/>
      <c r="C654" s="803"/>
      <c r="D654" s="803"/>
      <c r="E654" s="803"/>
      <c r="F654" s="803"/>
      <c r="G654" s="803"/>
      <c r="H654" s="803"/>
      <c r="I654" s="803"/>
      <c r="J654" s="803"/>
      <c r="K654" s="803"/>
      <c r="L654" s="803"/>
      <c r="M654" s="803"/>
      <c r="N654" s="803"/>
      <c r="O654" s="803"/>
      <c r="P654" s="803"/>
      <c r="Q654" s="803"/>
      <c r="R654" s="803"/>
      <c r="S654" s="803"/>
      <c r="T654" s="803"/>
      <c r="U654" s="803"/>
      <c r="V654" s="803"/>
      <c r="W654" s="803"/>
      <c r="X654" s="803"/>
      <c r="Y654" s="803"/>
      <c r="Z654" s="803"/>
    </row>
    <row r="655" ht="19.5" customHeight="1">
      <c r="A655" s="803"/>
      <c r="B655" s="803"/>
      <c r="C655" s="803"/>
      <c r="D655" s="803"/>
      <c r="E655" s="803"/>
      <c r="F655" s="803"/>
      <c r="G655" s="803"/>
      <c r="H655" s="803"/>
      <c r="I655" s="803"/>
      <c r="J655" s="803"/>
      <c r="K655" s="803"/>
      <c r="L655" s="803"/>
      <c r="M655" s="803"/>
      <c r="N655" s="803"/>
      <c r="O655" s="803"/>
      <c r="P655" s="803"/>
      <c r="Q655" s="803"/>
      <c r="R655" s="803"/>
      <c r="S655" s="803"/>
      <c r="T655" s="803"/>
      <c r="U655" s="803"/>
      <c r="V655" s="803"/>
      <c r="W655" s="803"/>
      <c r="X655" s="803"/>
      <c r="Y655" s="803"/>
      <c r="Z655" s="803"/>
    </row>
    <row r="656" ht="19.5" customHeight="1">
      <c r="A656" s="803"/>
      <c r="B656" s="803"/>
      <c r="C656" s="803"/>
      <c r="D656" s="803"/>
      <c r="E656" s="803"/>
      <c r="F656" s="803"/>
      <c r="G656" s="803"/>
      <c r="H656" s="803"/>
      <c r="I656" s="803"/>
      <c r="J656" s="803"/>
      <c r="K656" s="803"/>
      <c r="L656" s="803"/>
      <c r="M656" s="803"/>
      <c r="N656" s="803"/>
      <c r="O656" s="803"/>
      <c r="P656" s="803"/>
      <c r="Q656" s="803"/>
      <c r="R656" s="803"/>
      <c r="S656" s="803"/>
      <c r="T656" s="803"/>
      <c r="U656" s="803"/>
      <c r="V656" s="803"/>
      <c r="W656" s="803"/>
      <c r="X656" s="803"/>
      <c r="Y656" s="803"/>
      <c r="Z656" s="803"/>
    </row>
    <row r="657" ht="19.5" customHeight="1">
      <c r="A657" s="803"/>
      <c r="B657" s="803"/>
      <c r="C657" s="803"/>
      <c r="D657" s="803"/>
      <c r="E657" s="803"/>
      <c r="F657" s="803"/>
      <c r="G657" s="803"/>
      <c r="H657" s="803"/>
      <c r="I657" s="803"/>
      <c r="J657" s="803"/>
      <c r="K657" s="803"/>
      <c r="L657" s="803"/>
      <c r="M657" s="803"/>
      <c r="N657" s="803"/>
      <c r="O657" s="803"/>
      <c r="P657" s="803"/>
      <c r="Q657" s="803"/>
      <c r="R657" s="803"/>
      <c r="S657" s="803"/>
      <c r="T657" s="803"/>
      <c r="U657" s="803"/>
      <c r="V657" s="803"/>
      <c r="W657" s="803"/>
      <c r="X657" s="803"/>
      <c r="Y657" s="803"/>
      <c r="Z657" s="803"/>
    </row>
    <row r="658" ht="19.5" customHeight="1">
      <c r="A658" s="803"/>
      <c r="B658" s="803"/>
      <c r="C658" s="803"/>
      <c r="D658" s="803"/>
      <c r="E658" s="803"/>
      <c r="F658" s="803"/>
      <c r="G658" s="803"/>
      <c r="H658" s="803"/>
      <c r="I658" s="803"/>
      <c r="J658" s="803"/>
      <c r="K658" s="803"/>
      <c r="L658" s="803"/>
      <c r="M658" s="803"/>
      <c r="N658" s="803"/>
      <c r="O658" s="803"/>
      <c r="P658" s="803"/>
      <c r="Q658" s="803"/>
      <c r="R658" s="803"/>
      <c r="S658" s="803"/>
      <c r="T658" s="803"/>
      <c r="U658" s="803"/>
      <c r="V658" s="803"/>
      <c r="W658" s="803"/>
      <c r="X658" s="803"/>
      <c r="Y658" s="803"/>
      <c r="Z658" s="803"/>
    </row>
    <row r="659" ht="19.5" customHeight="1">
      <c r="A659" s="803"/>
      <c r="B659" s="803"/>
      <c r="C659" s="803"/>
      <c r="D659" s="803"/>
      <c r="E659" s="803"/>
      <c r="F659" s="803"/>
      <c r="G659" s="803"/>
      <c r="H659" s="803"/>
      <c r="I659" s="803"/>
      <c r="J659" s="803"/>
      <c r="K659" s="803"/>
      <c r="L659" s="803"/>
      <c r="M659" s="803"/>
      <c r="N659" s="803"/>
      <c r="O659" s="803"/>
      <c r="P659" s="803"/>
      <c r="Q659" s="803"/>
      <c r="R659" s="803"/>
      <c r="S659" s="803"/>
      <c r="T659" s="803"/>
      <c r="U659" s="803"/>
      <c r="V659" s="803"/>
      <c r="W659" s="803"/>
      <c r="X659" s="803"/>
      <c r="Y659" s="803"/>
      <c r="Z659" s="803"/>
    </row>
    <row r="660" ht="19.5" customHeight="1">
      <c r="A660" s="803"/>
      <c r="B660" s="803"/>
      <c r="C660" s="803"/>
      <c r="D660" s="803"/>
      <c r="E660" s="803"/>
      <c r="F660" s="803"/>
      <c r="G660" s="803"/>
      <c r="H660" s="803"/>
      <c r="I660" s="803"/>
      <c r="J660" s="803"/>
      <c r="K660" s="803"/>
      <c r="L660" s="803"/>
      <c r="M660" s="803"/>
      <c r="N660" s="803"/>
      <c r="O660" s="803"/>
      <c r="P660" s="803"/>
      <c r="Q660" s="803"/>
      <c r="R660" s="803"/>
      <c r="S660" s="803"/>
      <c r="T660" s="803"/>
      <c r="U660" s="803"/>
      <c r="V660" s="803"/>
      <c r="W660" s="803"/>
      <c r="X660" s="803"/>
      <c r="Y660" s="803"/>
      <c r="Z660" s="803"/>
    </row>
    <row r="661" ht="19.5" customHeight="1">
      <c r="A661" s="803"/>
      <c r="B661" s="803"/>
      <c r="C661" s="803"/>
      <c r="D661" s="803"/>
      <c r="E661" s="803"/>
      <c r="F661" s="803"/>
      <c r="G661" s="803"/>
      <c r="H661" s="803"/>
      <c r="I661" s="803"/>
      <c r="J661" s="803"/>
      <c r="K661" s="803"/>
      <c r="L661" s="803"/>
      <c r="M661" s="803"/>
      <c r="N661" s="803"/>
      <c r="O661" s="803"/>
      <c r="P661" s="803"/>
      <c r="Q661" s="803"/>
      <c r="R661" s="803"/>
      <c r="S661" s="803"/>
      <c r="T661" s="803"/>
      <c r="U661" s="803"/>
      <c r="V661" s="803"/>
      <c r="W661" s="803"/>
      <c r="X661" s="803"/>
      <c r="Y661" s="803"/>
      <c r="Z661" s="803"/>
    </row>
    <row r="662" ht="19.5" customHeight="1">
      <c r="A662" s="803"/>
      <c r="B662" s="803"/>
      <c r="C662" s="803"/>
      <c r="D662" s="803"/>
      <c r="E662" s="803"/>
      <c r="F662" s="803"/>
      <c r="G662" s="803"/>
      <c r="H662" s="803"/>
      <c r="I662" s="803"/>
      <c r="J662" s="803"/>
      <c r="K662" s="803"/>
      <c r="L662" s="803"/>
      <c r="M662" s="803"/>
      <c r="N662" s="803"/>
      <c r="O662" s="803"/>
      <c r="P662" s="803"/>
      <c r="Q662" s="803"/>
      <c r="R662" s="803"/>
      <c r="S662" s="803"/>
      <c r="T662" s="803"/>
      <c r="U662" s="803"/>
      <c r="V662" s="803"/>
      <c r="W662" s="803"/>
      <c r="X662" s="803"/>
      <c r="Y662" s="803"/>
      <c r="Z662" s="803"/>
    </row>
    <row r="663" ht="19.5" customHeight="1">
      <c r="A663" s="803"/>
      <c r="B663" s="803"/>
      <c r="C663" s="803"/>
      <c r="D663" s="803"/>
      <c r="E663" s="803"/>
      <c r="F663" s="803"/>
      <c r="G663" s="803"/>
      <c r="H663" s="803"/>
      <c r="I663" s="803"/>
      <c r="J663" s="803"/>
      <c r="K663" s="803"/>
      <c r="L663" s="803"/>
      <c r="M663" s="803"/>
      <c r="N663" s="803"/>
      <c r="O663" s="803"/>
      <c r="P663" s="803"/>
      <c r="Q663" s="803"/>
      <c r="R663" s="803"/>
      <c r="S663" s="803"/>
      <c r="T663" s="803"/>
      <c r="U663" s="803"/>
      <c r="V663" s="803"/>
      <c r="W663" s="803"/>
      <c r="X663" s="803"/>
      <c r="Y663" s="803"/>
      <c r="Z663" s="803"/>
    </row>
    <row r="664" ht="19.5" customHeight="1">
      <c r="A664" s="803"/>
      <c r="B664" s="803"/>
      <c r="C664" s="803"/>
      <c r="D664" s="803"/>
      <c r="E664" s="803"/>
      <c r="F664" s="803"/>
      <c r="G664" s="803"/>
      <c r="H664" s="803"/>
      <c r="I664" s="803"/>
      <c r="J664" s="803"/>
      <c r="K664" s="803"/>
      <c r="L664" s="803"/>
      <c r="M664" s="803"/>
      <c r="N664" s="803"/>
      <c r="O664" s="803"/>
      <c r="P664" s="803"/>
      <c r="Q664" s="803"/>
      <c r="R664" s="803"/>
      <c r="S664" s="803"/>
      <c r="T664" s="803"/>
      <c r="U664" s="803"/>
      <c r="V664" s="803"/>
      <c r="W664" s="803"/>
      <c r="X664" s="803"/>
      <c r="Y664" s="803"/>
      <c r="Z664" s="803"/>
    </row>
    <row r="665" ht="19.5" customHeight="1">
      <c r="A665" s="803"/>
      <c r="B665" s="803"/>
      <c r="C665" s="803"/>
      <c r="D665" s="803"/>
      <c r="E665" s="803"/>
      <c r="F665" s="803"/>
      <c r="G665" s="803"/>
      <c r="H665" s="803"/>
      <c r="I665" s="803"/>
      <c r="J665" s="803"/>
      <c r="K665" s="803"/>
      <c r="L665" s="803"/>
      <c r="M665" s="803"/>
      <c r="N665" s="803"/>
      <c r="O665" s="803"/>
      <c r="P665" s="803"/>
      <c r="Q665" s="803"/>
      <c r="R665" s="803"/>
      <c r="S665" s="803"/>
      <c r="T665" s="803"/>
      <c r="U665" s="803"/>
      <c r="V665" s="803"/>
      <c r="W665" s="803"/>
      <c r="X665" s="803"/>
      <c r="Y665" s="803"/>
      <c r="Z665" s="803"/>
    </row>
    <row r="666" ht="19.5" customHeight="1">
      <c r="A666" s="803"/>
      <c r="B666" s="803"/>
      <c r="C666" s="803"/>
      <c r="D666" s="803"/>
      <c r="E666" s="803"/>
      <c r="F666" s="803"/>
      <c r="G666" s="803"/>
      <c r="H666" s="803"/>
      <c r="I666" s="803"/>
      <c r="J666" s="803"/>
      <c r="K666" s="803"/>
      <c r="L666" s="803"/>
      <c r="M666" s="803"/>
      <c r="N666" s="803"/>
      <c r="O666" s="803"/>
      <c r="P666" s="803"/>
      <c r="Q666" s="803"/>
      <c r="R666" s="803"/>
      <c r="S666" s="803"/>
      <c r="T666" s="803"/>
      <c r="U666" s="803"/>
      <c r="V666" s="803"/>
      <c r="W666" s="803"/>
      <c r="X666" s="803"/>
      <c r="Y666" s="803"/>
      <c r="Z666" s="803"/>
    </row>
    <row r="667" ht="19.5" customHeight="1">
      <c r="A667" s="803"/>
      <c r="B667" s="803"/>
      <c r="C667" s="803"/>
      <c r="D667" s="803"/>
      <c r="E667" s="803"/>
      <c r="F667" s="803"/>
      <c r="G667" s="803"/>
      <c r="H667" s="803"/>
      <c r="I667" s="803"/>
      <c r="J667" s="803"/>
      <c r="K667" s="803"/>
      <c r="L667" s="803"/>
      <c r="M667" s="803"/>
      <c r="N667" s="803"/>
      <c r="O667" s="803"/>
      <c r="P667" s="803"/>
      <c r="Q667" s="803"/>
      <c r="R667" s="803"/>
      <c r="S667" s="803"/>
      <c r="T667" s="803"/>
      <c r="U667" s="803"/>
      <c r="V667" s="803"/>
      <c r="W667" s="803"/>
      <c r="X667" s="803"/>
      <c r="Y667" s="803"/>
      <c r="Z667" s="803"/>
    </row>
    <row r="668" ht="19.5" customHeight="1">
      <c r="A668" s="803"/>
      <c r="B668" s="803"/>
      <c r="C668" s="803"/>
      <c r="D668" s="803"/>
      <c r="E668" s="803"/>
      <c r="F668" s="803"/>
      <c r="G668" s="803"/>
      <c r="H668" s="803"/>
      <c r="I668" s="803"/>
      <c r="J668" s="803"/>
      <c r="K668" s="803"/>
      <c r="L668" s="803"/>
      <c r="M668" s="803"/>
      <c r="N668" s="803"/>
      <c r="O668" s="803"/>
      <c r="P668" s="803"/>
      <c r="Q668" s="803"/>
      <c r="R668" s="803"/>
      <c r="S668" s="803"/>
      <c r="T668" s="803"/>
      <c r="U668" s="803"/>
      <c r="V668" s="803"/>
      <c r="W668" s="803"/>
      <c r="X668" s="803"/>
      <c r="Y668" s="803"/>
      <c r="Z668" s="803"/>
    </row>
    <row r="669" ht="19.5" customHeight="1">
      <c r="A669" s="803"/>
      <c r="B669" s="803"/>
      <c r="C669" s="803"/>
      <c r="D669" s="803"/>
      <c r="E669" s="803"/>
      <c r="F669" s="803"/>
      <c r="G669" s="803"/>
      <c r="H669" s="803"/>
      <c r="I669" s="803"/>
      <c r="J669" s="803"/>
      <c r="K669" s="803"/>
      <c r="L669" s="803"/>
      <c r="M669" s="803"/>
      <c r="N669" s="803"/>
      <c r="O669" s="803"/>
      <c r="P669" s="803"/>
      <c r="Q669" s="803"/>
      <c r="R669" s="803"/>
      <c r="S669" s="803"/>
      <c r="T669" s="803"/>
      <c r="U669" s="803"/>
      <c r="V669" s="803"/>
      <c r="W669" s="803"/>
      <c r="X669" s="803"/>
      <c r="Y669" s="803"/>
      <c r="Z669" s="803"/>
    </row>
    <row r="670" ht="19.5" customHeight="1">
      <c r="A670" s="803"/>
      <c r="B670" s="803"/>
      <c r="C670" s="803"/>
      <c r="D670" s="803"/>
      <c r="E670" s="803"/>
      <c r="F670" s="803"/>
      <c r="G670" s="803"/>
      <c r="H670" s="803"/>
      <c r="I670" s="803"/>
      <c r="J670" s="803"/>
      <c r="K670" s="803"/>
      <c r="L670" s="803"/>
      <c r="M670" s="803"/>
      <c r="N670" s="803"/>
      <c r="O670" s="803"/>
      <c r="P670" s="803"/>
      <c r="Q670" s="803"/>
      <c r="R670" s="803"/>
      <c r="S670" s="803"/>
      <c r="T670" s="803"/>
      <c r="U670" s="803"/>
      <c r="V670" s="803"/>
      <c r="W670" s="803"/>
      <c r="X670" s="803"/>
      <c r="Y670" s="803"/>
      <c r="Z670" s="803"/>
    </row>
    <row r="671" ht="19.5" customHeight="1">
      <c r="A671" s="803"/>
      <c r="B671" s="803"/>
      <c r="C671" s="803"/>
      <c r="D671" s="803"/>
      <c r="E671" s="803"/>
      <c r="F671" s="803"/>
      <c r="G671" s="803"/>
      <c r="H671" s="803"/>
      <c r="I671" s="803"/>
      <c r="J671" s="803"/>
      <c r="K671" s="803"/>
      <c r="L671" s="803"/>
      <c r="M671" s="803"/>
      <c r="N671" s="803"/>
      <c r="O671" s="803"/>
      <c r="P671" s="803"/>
      <c r="Q671" s="803"/>
      <c r="R671" s="803"/>
      <c r="S671" s="803"/>
      <c r="T671" s="803"/>
      <c r="U671" s="803"/>
      <c r="V671" s="803"/>
      <c r="W671" s="803"/>
      <c r="X671" s="803"/>
      <c r="Y671" s="803"/>
      <c r="Z671" s="803"/>
    </row>
    <row r="672" ht="19.5" customHeight="1">
      <c r="A672" s="803"/>
      <c r="B672" s="803"/>
      <c r="C672" s="803"/>
      <c r="D672" s="803"/>
      <c r="E672" s="803"/>
      <c r="F672" s="803"/>
      <c r="G672" s="803"/>
      <c r="H672" s="803"/>
      <c r="I672" s="803"/>
      <c r="J672" s="803"/>
      <c r="K672" s="803"/>
      <c r="L672" s="803"/>
      <c r="M672" s="803"/>
      <c r="N672" s="803"/>
      <c r="O672" s="803"/>
      <c r="P672" s="803"/>
      <c r="Q672" s="803"/>
      <c r="R672" s="803"/>
      <c r="S672" s="803"/>
      <c r="T672" s="803"/>
      <c r="U672" s="803"/>
      <c r="V672" s="803"/>
      <c r="W672" s="803"/>
      <c r="X672" s="803"/>
      <c r="Y672" s="803"/>
      <c r="Z672" s="803"/>
    </row>
    <row r="673" ht="19.5" customHeight="1">
      <c r="A673" s="803"/>
      <c r="B673" s="803"/>
      <c r="C673" s="803"/>
      <c r="D673" s="803"/>
      <c r="E673" s="803"/>
      <c r="F673" s="803"/>
      <c r="G673" s="803"/>
      <c r="H673" s="803"/>
      <c r="I673" s="803"/>
      <c r="J673" s="803"/>
      <c r="K673" s="803"/>
      <c r="L673" s="803"/>
      <c r="M673" s="803"/>
      <c r="N673" s="803"/>
      <c r="O673" s="803"/>
      <c r="P673" s="803"/>
      <c r="Q673" s="803"/>
      <c r="R673" s="803"/>
      <c r="S673" s="803"/>
      <c r="T673" s="803"/>
      <c r="U673" s="803"/>
      <c r="V673" s="803"/>
      <c r="W673" s="803"/>
      <c r="X673" s="803"/>
      <c r="Y673" s="803"/>
      <c r="Z673" s="803"/>
    </row>
    <row r="674" ht="19.5" customHeight="1">
      <c r="A674" s="803"/>
      <c r="B674" s="803"/>
      <c r="C674" s="803"/>
      <c r="D674" s="803"/>
      <c r="E674" s="803"/>
      <c r="F674" s="803"/>
      <c r="G674" s="803"/>
      <c r="H674" s="803"/>
      <c r="I674" s="803"/>
      <c r="J674" s="803"/>
      <c r="K674" s="803"/>
      <c r="L674" s="803"/>
      <c r="M674" s="803"/>
      <c r="N674" s="803"/>
      <c r="O674" s="803"/>
      <c r="P674" s="803"/>
      <c r="Q674" s="803"/>
      <c r="R674" s="803"/>
      <c r="S674" s="803"/>
      <c r="T674" s="803"/>
      <c r="U674" s="803"/>
      <c r="V674" s="803"/>
      <c r="W674" s="803"/>
      <c r="X674" s="803"/>
      <c r="Y674" s="803"/>
      <c r="Z674" s="803"/>
    </row>
    <row r="675" ht="19.5" customHeight="1">
      <c r="A675" s="803"/>
      <c r="B675" s="803"/>
      <c r="C675" s="803"/>
      <c r="D675" s="803"/>
      <c r="E675" s="803"/>
      <c r="F675" s="803"/>
      <c r="G675" s="803"/>
      <c r="H675" s="803"/>
      <c r="I675" s="803"/>
      <c r="J675" s="803"/>
      <c r="K675" s="803"/>
      <c r="L675" s="803"/>
      <c r="M675" s="803"/>
      <c r="N675" s="803"/>
      <c r="O675" s="803"/>
      <c r="P675" s="803"/>
      <c r="Q675" s="803"/>
      <c r="R675" s="803"/>
      <c r="S675" s="803"/>
      <c r="T675" s="803"/>
      <c r="U675" s="803"/>
      <c r="V675" s="803"/>
      <c r="W675" s="803"/>
      <c r="X675" s="803"/>
      <c r="Y675" s="803"/>
      <c r="Z675" s="803"/>
    </row>
    <row r="676" ht="19.5" customHeight="1">
      <c r="A676" s="803"/>
      <c r="B676" s="803"/>
      <c r="C676" s="803"/>
      <c r="D676" s="803"/>
      <c r="E676" s="803"/>
      <c r="F676" s="803"/>
      <c r="G676" s="803"/>
      <c r="H676" s="803"/>
      <c r="I676" s="803"/>
      <c r="J676" s="803"/>
      <c r="K676" s="803"/>
      <c r="L676" s="803"/>
      <c r="M676" s="803"/>
      <c r="N676" s="803"/>
      <c r="O676" s="803"/>
      <c r="P676" s="803"/>
      <c r="Q676" s="803"/>
      <c r="R676" s="803"/>
      <c r="S676" s="803"/>
      <c r="T676" s="803"/>
      <c r="U676" s="803"/>
      <c r="V676" s="803"/>
      <c r="W676" s="803"/>
      <c r="X676" s="803"/>
      <c r="Y676" s="803"/>
      <c r="Z676" s="803"/>
    </row>
    <row r="677" ht="19.5" customHeight="1">
      <c r="A677" s="803"/>
      <c r="B677" s="803"/>
      <c r="C677" s="803"/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803"/>
      <c r="V677" s="803"/>
      <c r="W677" s="803"/>
      <c r="X677" s="803"/>
      <c r="Y677" s="803"/>
      <c r="Z677" s="803"/>
    </row>
    <row r="678" ht="19.5" customHeight="1">
      <c r="A678" s="803"/>
      <c r="B678" s="803"/>
      <c r="C678" s="803"/>
      <c r="D678" s="803"/>
      <c r="E678" s="803"/>
      <c r="F678" s="803"/>
      <c r="G678" s="803"/>
      <c r="H678" s="803"/>
      <c r="I678" s="803"/>
      <c r="J678" s="803"/>
      <c r="K678" s="803"/>
      <c r="L678" s="803"/>
      <c r="M678" s="803"/>
      <c r="N678" s="803"/>
      <c r="O678" s="803"/>
      <c r="P678" s="803"/>
      <c r="Q678" s="803"/>
      <c r="R678" s="803"/>
      <c r="S678" s="803"/>
      <c r="T678" s="803"/>
      <c r="U678" s="803"/>
      <c r="V678" s="803"/>
      <c r="W678" s="803"/>
      <c r="X678" s="803"/>
      <c r="Y678" s="803"/>
      <c r="Z678" s="803"/>
    </row>
    <row r="679" ht="19.5" customHeight="1">
      <c r="A679" s="803"/>
      <c r="B679" s="803"/>
      <c r="C679" s="803"/>
      <c r="D679" s="803"/>
      <c r="E679" s="803"/>
      <c r="F679" s="803"/>
      <c r="G679" s="803"/>
      <c r="H679" s="803"/>
      <c r="I679" s="803"/>
      <c r="J679" s="803"/>
      <c r="K679" s="803"/>
      <c r="L679" s="803"/>
      <c r="M679" s="803"/>
      <c r="N679" s="803"/>
      <c r="O679" s="803"/>
      <c r="P679" s="803"/>
      <c r="Q679" s="803"/>
      <c r="R679" s="803"/>
      <c r="S679" s="803"/>
      <c r="T679" s="803"/>
      <c r="U679" s="803"/>
      <c r="V679" s="803"/>
      <c r="W679" s="803"/>
      <c r="X679" s="803"/>
      <c r="Y679" s="803"/>
      <c r="Z679" s="803"/>
    </row>
    <row r="680" ht="19.5" customHeight="1">
      <c r="A680" s="803"/>
      <c r="B680" s="803"/>
      <c r="C680" s="803"/>
      <c r="D680" s="803"/>
      <c r="E680" s="803"/>
      <c r="F680" s="803"/>
      <c r="G680" s="803"/>
      <c r="H680" s="803"/>
      <c r="I680" s="803"/>
      <c r="J680" s="803"/>
      <c r="K680" s="803"/>
      <c r="L680" s="803"/>
      <c r="M680" s="803"/>
      <c r="N680" s="803"/>
      <c r="O680" s="803"/>
      <c r="P680" s="803"/>
      <c r="Q680" s="803"/>
      <c r="R680" s="803"/>
      <c r="S680" s="803"/>
      <c r="T680" s="803"/>
      <c r="U680" s="803"/>
      <c r="V680" s="803"/>
      <c r="W680" s="803"/>
      <c r="X680" s="803"/>
      <c r="Y680" s="803"/>
      <c r="Z680" s="803"/>
    </row>
    <row r="681" ht="19.5" customHeight="1">
      <c r="A681" s="803"/>
      <c r="B681" s="803"/>
      <c r="C681" s="803"/>
      <c r="D681" s="803"/>
      <c r="E681" s="803"/>
      <c r="F681" s="803"/>
      <c r="G681" s="803"/>
      <c r="H681" s="803"/>
      <c r="I681" s="803"/>
      <c r="J681" s="803"/>
      <c r="K681" s="803"/>
      <c r="L681" s="803"/>
      <c r="M681" s="803"/>
      <c r="N681" s="803"/>
      <c r="O681" s="803"/>
      <c r="P681" s="803"/>
      <c r="Q681" s="803"/>
      <c r="R681" s="803"/>
      <c r="S681" s="803"/>
      <c r="T681" s="803"/>
      <c r="U681" s="803"/>
      <c r="V681" s="803"/>
      <c r="W681" s="803"/>
      <c r="X681" s="803"/>
      <c r="Y681" s="803"/>
      <c r="Z681" s="803"/>
    </row>
    <row r="682" ht="19.5" customHeight="1">
      <c r="A682" s="803"/>
      <c r="B682" s="803"/>
      <c r="C682" s="803"/>
      <c r="D682" s="803"/>
      <c r="E682" s="803"/>
      <c r="F682" s="803"/>
      <c r="G682" s="803"/>
      <c r="H682" s="803"/>
      <c r="I682" s="803"/>
      <c r="J682" s="803"/>
      <c r="K682" s="803"/>
      <c r="L682" s="803"/>
      <c r="M682" s="803"/>
      <c r="N682" s="803"/>
      <c r="O682" s="803"/>
      <c r="P682" s="803"/>
      <c r="Q682" s="803"/>
      <c r="R682" s="803"/>
      <c r="S682" s="803"/>
      <c r="T682" s="803"/>
      <c r="U682" s="803"/>
      <c r="V682" s="803"/>
      <c r="W682" s="803"/>
      <c r="X682" s="803"/>
      <c r="Y682" s="803"/>
      <c r="Z682" s="803"/>
    </row>
    <row r="683" ht="19.5" customHeight="1">
      <c r="A683" s="803"/>
      <c r="B683" s="803"/>
      <c r="C683" s="803"/>
      <c r="D683" s="803"/>
      <c r="E683" s="803"/>
      <c r="F683" s="803"/>
      <c r="G683" s="803"/>
      <c r="H683" s="803"/>
      <c r="I683" s="803"/>
      <c r="J683" s="803"/>
      <c r="K683" s="803"/>
      <c r="L683" s="803"/>
      <c r="M683" s="803"/>
      <c r="N683" s="803"/>
      <c r="O683" s="803"/>
      <c r="P683" s="803"/>
      <c r="Q683" s="803"/>
      <c r="R683" s="803"/>
      <c r="S683" s="803"/>
      <c r="T683" s="803"/>
      <c r="U683" s="803"/>
      <c r="V683" s="803"/>
      <c r="W683" s="803"/>
      <c r="X683" s="803"/>
      <c r="Y683" s="803"/>
      <c r="Z683" s="803"/>
    </row>
    <row r="684" ht="19.5" customHeight="1">
      <c r="A684" s="803"/>
      <c r="B684" s="803"/>
      <c r="C684" s="803"/>
      <c r="D684" s="803"/>
      <c r="E684" s="803"/>
      <c r="F684" s="803"/>
      <c r="G684" s="803"/>
      <c r="H684" s="803"/>
      <c r="I684" s="803"/>
      <c r="J684" s="803"/>
      <c r="K684" s="803"/>
      <c r="L684" s="803"/>
      <c r="M684" s="803"/>
      <c r="N684" s="803"/>
      <c r="O684" s="803"/>
      <c r="P684" s="803"/>
      <c r="Q684" s="803"/>
      <c r="R684" s="803"/>
      <c r="S684" s="803"/>
      <c r="T684" s="803"/>
      <c r="U684" s="803"/>
      <c r="V684" s="803"/>
      <c r="W684" s="803"/>
      <c r="X684" s="803"/>
      <c r="Y684" s="803"/>
      <c r="Z684" s="803"/>
    </row>
    <row r="685" ht="19.5" customHeight="1">
      <c r="A685" s="803"/>
      <c r="B685" s="803"/>
      <c r="C685" s="803"/>
      <c r="D685" s="803"/>
      <c r="E685" s="803"/>
      <c r="F685" s="803"/>
      <c r="G685" s="803"/>
      <c r="H685" s="803"/>
      <c r="I685" s="803"/>
      <c r="J685" s="803"/>
      <c r="K685" s="803"/>
      <c r="L685" s="803"/>
      <c r="M685" s="803"/>
      <c r="N685" s="803"/>
      <c r="O685" s="803"/>
      <c r="P685" s="803"/>
      <c r="Q685" s="803"/>
      <c r="R685" s="803"/>
      <c r="S685" s="803"/>
      <c r="T685" s="803"/>
      <c r="U685" s="803"/>
      <c r="V685" s="803"/>
      <c r="W685" s="803"/>
      <c r="X685" s="803"/>
      <c r="Y685" s="803"/>
      <c r="Z685" s="803"/>
    </row>
    <row r="686" ht="19.5" customHeight="1">
      <c r="A686" s="803"/>
      <c r="B686" s="803"/>
      <c r="C686" s="803"/>
      <c r="D686" s="803"/>
      <c r="E686" s="803"/>
      <c r="F686" s="803"/>
      <c r="G686" s="803"/>
      <c r="H686" s="803"/>
      <c r="I686" s="803"/>
      <c r="J686" s="803"/>
      <c r="K686" s="803"/>
      <c r="L686" s="803"/>
      <c r="M686" s="803"/>
      <c r="N686" s="803"/>
      <c r="O686" s="803"/>
      <c r="P686" s="803"/>
      <c r="Q686" s="803"/>
      <c r="R686" s="803"/>
      <c r="S686" s="803"/>
      <c r="T686" s="803"/>
      <c r="U686" s="803"/>
      <c r="V686" s="803"/>
      <c r="W686" s="803"/>
      <c r="X686" s="803"/>
      <c r="Y686" s="803"/>
      <c r="Z686" s="803"/>
    </row>
    <row r="687" ht="19.5" customHeight="1">
      <c r="A687" s="803"/>
      <c r="B687" s="803"/>
      <c r="C687" s="803"/>
      <c r="D687" s="803"/>
      <c r="E687" s="803"/>
      <c r="F687" s="803"/>
      <c r="G687" s="803"/>
      <c r="H687" s="803"/>
      <c r="I687" s="803"/>
      <c r="J687" s="803"/>
      <c r="K687" s="803"/>
      <c r="L687" s="803"/>
      <c r="M687" s="803"/>
      <c r="N687" s="803"/>
      <c r="O687" s="803"/>
      <c r="P687" s="803"/>
      <c r="Q687" s="803"/>
      <c r="R687" s="803"/>
      <c r="S687" s="803"/>
      <c r="T687" s="803"/>
      <c r="U687" s="803"/>
      <c r="V687" s="803"/>
      <c r="W687" s="803"/>
      <c r="X687" s="803"/>
      <c r="Y687" s="803"/>
      <c r="Z687" s="803"/>
    </row>
    <row r="688" ht="19.5" customHeight="1">
      <c r="A688" s="803"/>
      <c r="B688" s="803"/>
      <c r="C688" s="803"/>
      <c r="D688" s="803"/>
      <c r="E688" s="803"/>
      <c r="F688" s="803"/>
      <c r="G688" s="803"/>
      <c r="H688" s="803"/>
      <c r="I688" s="803"/>
      <c r="J688" s="803"/>
      <c r="K688" s="803"/>
      <c r="L688" s="803"/>
      <c r="M688" s="803"/>
      <c r="N688" s="803"/>
      <c r="O688" s="803"/>
      <c r="P688" s="803"/>
      <c r="Q688" s="803"/>
      <c r="R688" s="803"/>
      <c r="S688" s="803"/>
      <c r="T688" s="803"/>
      <c r="U688" s="803"/>
      <c r="V688" s="803"/>
      <c r="W688" s="803"/>
      <c r="X688" s="803"/>
      <c r="Y688" s="803"/>
      <c r="Z688" s="803"/>
    </row>
    <row r="689" ht="19.5" customHeight="1">
      <c r="A689" s="803"/>
      <c r="B689" s="803"/>
      <c r="C689" s="803"/>
      <c r="D689" s="803"/>
      <c r="E689" s="803"/>
      <c r="F689" s="803"/>
      <c r="G689" s="803"/>
      <c r="H689" s="803"/>
      <c r="I689" s="803"/>
      <c r="J689" s="803"/>
      <c r="K689" s="803"/>
      <c r="L689" s="803"/>
      <c r="M689" s="803"/>
      <c r="N689" s="803"/>
      <c r="O689" s="803"/>
      <c r="P689" s="803"/>
      <c r="Q689" s="803"/>
      <c r="R689" s="803"/>
      <c r="S689" s="803"/>
      <c r="T689" s="803"/>
      <c r="U689" s="803"/>
      <c r="V689" s="803"/>
      <c r="W689" s="803"/>
      <c r="X689" s="803"/>
      <c r="Y689" s="803"/>
      <c r="Z689" s="803"/>
    </row>
    <row r="690" ht="19.5" customHeight="1">
      <c r="A690" s="803"/>
      <c r="B690" s="803"/>
      <c r="C690" s="803"/>
      <c r="D690" s="803"/>
      <c r="E690" s="803"/>
      <c r="F690" s="803"/>
      <c r="G690" s="803"/>
      <c r="H690" s="803"/>
      <c r="I690" s="803"/>
      <c r="J690" s="803"/>
      <c r="K690" s="803"/>
      <c r="L690" s="803"/>
      <c r="M690" s="803"/>
      <c r="N690" s="803"/>
      <c r="O690" s="803"/>
      <c r="P690" s="803"/>
      <c r="Q690" s="803"/>
      <c r="R690" s="803"/>
      <c r="S690" s="803"/>
      <c r="T690" s="803"/>
      <c r="U690" s="803"/>
      <c r="V690" s="803"/>
      <c r="W690" s="803"/>
      <c r="X690" s="803"/>
      <c r="Y690" s="803"/>
      <c r="Z690" s="803"/>
    </row>
    <row r="691" ht="19.5" customHeight="1">
      <c r="A691" s="803"/>
      <c r="B691" s="803"/>
      <c r="C691" s="803"/>
      <c r="D691" s="803"/>
      <c r="E691" s="803"/>
      <c r="F691" s="803"/>
      <c r="G691" s="803"/>
      <c r="H691" s="803"/>
      <c r="I691" s="803"/>
      <c r="J691" s="803"/>
      <c r="K691" s="803"/>
      <c r="L691" s="803"/>
      <c r="M691" s="803"/>
      <c r="N691" s="803"/>
      <c r="O691" s="803"/>
      <c r="P691" s="803"/>
      <c r="Q691" s="803"/>
      <c r="R691" s="803"/>
      <c r="S691" s="803"/>
      <c r="T691" s="803"/>
      <c r="U691" s="803"/>
      <c r="V691" s="803"/>
      <c r="W691" s="803"/>
      <c r="X691" s="803"/>
      <c r="Y691" s="803"/>
      <c r="Z691" s="803"/>
    </row>
    <row r="692" ht="19.5" customHeight="1">
      <c r="A692" s="803"/>
      <c r="B692" s="803"/>
      <c r="C692" s="803"/>
      <c r="D692" s="803"/>
      <c r="E692" s="803"/>
      <c r="F692" s="803"/>
      <c r="G692" s="803"/>
      <c r="H692" s="803"/>
      <c r="I692" s="803"/>
      <c r="J692" s="803"/>
      <c r="K692" s="803"/>
      <c r="L692" s="803"/>
      <c r="M692" s="803"/>
      <c r="N692" s="803"/>
      <c r="O692" s="803"/>
      <c r="P692" s="803"/>
      <c r="Q692" s="803"/>
      <c r="R692" s="803"/>
      <c r="S692" s="803"/>
      <c r="T692" s="803"/>
      <c r="U692" s="803"/>
      <c r="V692" s="803"/>
      <c r="W692" s="803"/>
      <c r="X692" s="803"/>
      <c r="Y692" s="803"/>
      <c r="Z692" s="803"/>
    </row>
    <row r="693" ht="19.5" customHeight="1">
      <c r="A693" s="803"/>
      <c r="B693" s="803"/>
      <c r="C693" s="803"/>
      <c r="D693" s="803"/>
      <c r="E693" s="803"/>
      <c r="F693" s="803"/>
      <c r="G693" s="803"/>
      <c r="H693" s="803"/>
      <c r="I693" s="803"/>
      <c r="J693" s="803"/>
      <c r="K693" s="803"/>
      <c r="L693" s="803"/>
      <c r="M693" s="803"/>
      <c r="N693" s="803"/>
      <c r="O693" s="803"/>
      <c r="P693" s="803"/>
      <c r="Q693" s="803"/>
      <c r="R693" s="803"/>
      <c r="S693" s="803"/>
      <c r="T693" s="803"/>
      <c r="U693" s="803"/>
      <c r="V693" s="803"/>
      <c r="W693" s="803"/>
      <c r="X693" s="803"/>
      <c r="Y693" s="803"/>
      <c r="Z693" s="803"/>
    </row>
    <row r="694" ht="19.5" customHeight="1">
      <c r="A694" s="803"/>
      <c r="B694" s="803"/>
      <c r="C694" s="803"/>
      <c r="D694" s="803"/>
      <c r="E694" s="803"/>
      <c r="F694" s="803"/>
      <c r="G694" s="803"/>
      <c r="H694" s="803"/>
      <c r="I694" s="803"/>
      <c r="J694" s="803"/>
      <c r="K694" s="803"/>
      <c r="L694" s="803"/>
      <c r="M694" s="803"/>
      <c r="N694" s="803"/>
      <c r="O694" s="803"/>
      <c r="P694" s="803"/>
      <c r="Q694" s="803"/>
      <c r="R694" s="803"/>
      <c r="S694" s="803"/>
      <c r="T694" s="803"/>
      <c r="U694" s="803"/>
      <c r="V694" s="803"/>
      <c r="W694" s="803"/>
      <c r="X694" s="803"/>
      <c r="Y694" s="803"/>
      <c r="Z694" s="803"/>
    </row>
    <row r="695" ht="19.5" customHeight="1">
      <c r="A695" s="803"/>
      <c r="B695" s="803"/>
      <c r="C695" s="803"/>
      <c r="D695" s="803"/>
      <c r="E695" s="803"/>
      <c r="F695" s="803"/>
      <c r="G695" s="803"/>
      <c r="H695" s="803"/>
      <c r="I695" s="803"/>
      <c r="J695" s="803"/>
      <c r="K695" s="803"/>
      <c r="L695" s="803"/>
      <c r="M695" s="803"/>
      <c r="N695" s="803"/>
      <c r="O695" s="803"/>
      <c r="P695" s="803"/>
      <c r="Q695" s="803"/>
      <c r="R695" s="803"/>
      <c r="S695" s="803"/>
      <c r="T695" s="803"/>
      <c r="U695" s="803"/>
      <c r="V695" s="803"/>
      <c r="W695" s="803"/>
      <c r="X695" s="803"/>
      <c r="Y695" s="803"/>
      <c r="Z695" s="803"/>
    </row>
    <row r="696" ht="19.5" customHeight="1">
      <c r="A696" s="803"/>
      <c r="B696" s="803"/>
      <c r="C696" s="803"/>
      <c r="D696" s="803"/>
      <c r="E696" s="803"/>
      <c r="F696" s="803"/>
      <c r="G696" s="803"/>
      <c r="H696" s="803"/>
      <c r="I696" s="803"/>
      <c r="J696" s="803"/>
      <c r="K696" s="803"/>
      <c r="L696" s="803"/>
      <c r="M696" s="803"/>
      <c r="N696" s="803"/>
      <c r="O696" s="803"/>
      <c r="P696" s="803"/>
      <c r="Q696" s="803"/>
      <c r="R696" s="803"/>
      <c r="S696" s="803"/>
      <c r="T696" s="803"/>
      <c r="U696" s="803"/>
      <c r="V696" s="803"/>
      <c r="W696" s="803"/>
      <c r="X696" s="803"/>
      <c r="Y696" s="803"/>
      <c r="Z696" s="803"/>
    </row>
    <row r="697" ht="19.5" customHeight="1">
      <c r="A697" s="803"/>
      <c r="B697" s="803"/>
      <c r="C697" s="803"/>
      <c r="D697" s="803"/>
      <c r="E697" s="803"/>
      <c r="F697" s="803"/>
      <c r="G697" s="803"/>
      <c r="H697" s="803"/>
      <c r="I697" s="803"/>
      <c r="J697" s="803"/>
      <c r="K697" s="803"/>
      <c r="L697" s="803"/>
      <c r="M697" s="803"/>
      <c r="N697" s="803"/>
      <c r="O697" s="803"/>
      <c r="P697" s="803"/>
      <c r="Q697" s="803"/>
      <c r="R697" s="803"/>
      <c r="S697" s="803"/>
      <c r="T697" s="803"/>
      <c r="U697" s="803"/>
      <c r="V697" s="803"/>
      <c r="W697" s="803"/>
      <c r="X697" s="803"/>
      <c r="Y697" s="803"/>
      <c r="Z697" s="803"/>
    </row>
    <row r="698" ht="19.5" customHeight="1">
      <c r="A698" s="803"/>
      <c r="B698" s="803"/>
      <c r="C698" s="803"/>
      <c r="D698" s="803"/>
      <c r="E698" s="803"/>
      <c r="F698" s="803"/>
      <c r="G698" s="803"/>
      <c r="H698" s="803"/>
      <c r="I698" s="803"/>
      <c r="J698" s="803"/>
      <c r="K698" s="803"/>
      <c r="L698" s="803"/>
      <c r="M698" s="803"/>
      <c r="N698" s="803"/>
      <c r="O698" s="803"/>
      <c r="P698" s="803"/>
      <c r="Q698" s="803"/>
      <c r="R698" s="803"/>
      <c r="S698" s="803"/>
      <c r="T698" s="803"/>
      <c r="U698" s="803"/>
      <c r="V698" s="803"/>
      <c r="W698" s="803"/>
      <c r="X698" s="803"/>
      <c r="Y698" s="803"/>
      <c r="Z698" s="803"/>
    </row>
    <row r="699" ht="19.5" customHeight="1">
      <c r="A699" s="803"/>
      <c r="B699" s="803"/>
      <c r="C699" s="803"/>
      <c r="D699" s="803"/>
      <c r="E699" s="803"/>
      <c r="F699" s="803"/>
      <c r="G699" s="803"/>
      <c r="H699" s="803"/>
      <c r="I699" s="803"/>
      <c r="J699" s="803"/>
      <c r="K699" s="803"/>
      <c r="L699" s="803"/>
      <c r="M699" s="803"/>
      <c r="N699" s="803"/>
      <c r="O699" s="803"/>
      <c r="P699" s="803"/>
      <c r="Q699" s="803"/>
      <c r="R699" s="803"/>
      <c r="S699" s="803"/>
      <c r="T699" s="803"/>
      <c r="U699" s="803"/>
      <c r="V699" s="803"/>
      <c r="W699" s="803"/>
      <c r="X699" s="803"/>
      <c r="Y699" s="803"/>
      <c r="Z699" s="803"/>
    </row>
    <row r="700" ht="19.5" customHeight="1">
      <c r="A700" s="803"/>
      <c r="B700" s="803"/>
      <c r="C700" s="803"/>
      <c r="D700" s="803"/>
      <c r="E700" s="803"/>
      <c r="F700" s="803"/>
      <c r="G700" s="803"/>
      <c r="H700" s="803"/>
      <c r="I700" s="803"/>
      <c r="J700" s="803"/>
      <c r="K700" s="803"/>
      <c r="L700" s="803"/>
      <c r="M700" s="803"/>
      <c r="N700" s="803"/>
      <c r="O700" s="803"/>
      <c r="P700" s="803"/>
      <c r="Q700" s="803"/>
      <c r="R700" s="803"/>
      <c r="S700" s="803"/>
      <c r="T700" s="803"/>
      <c r="U700" s="803"/>
      <c r="V700" s="803"/>
      <c r="W700" s="803"/>
      <c r="X700" s="803"/>
      <c r="Y700" s="803"/>
      <c r="Z700" s="803"/>
    </row>
    <row r="701" ht="19.5" customHeight="1">
      <c r="A701" s="803"/>
      <c r="B701" s="803"/>
      <c r="C701" s="803"/>
      <c r="D701" s="803"/>
      <c r="E701" s="803"/>
      <c r="F701" s="803"/>
      <c r="G701" s="803"/>
      <c r="H701" s="803"/>
      <c r="I701" s="803"/>
      <c r="J701" s="803"/>
      <c r="K701" s="803"/>
      <c r="L701" s="803"/>
      <c r="M701" s="803"/>
      <c r="N701" s="803"/>
      <c r="O701" s="803"/>
      <c r="P701" s="803"/>
      <c r="Q701" s="803"/>
      <c r="R701" s="803"/>
      <c r="S701" s="803"/>
      <c r="T701" s="803"/>
      <c r="U701" s="803"/>
      <c r="V701" s="803"/>
      <c r="W701" s="803"/>
      <c r="X701" s="803"/>
      <c r="Y701" s="803"/>
      <c r="Z701" s="803"/>
    </row>
    <row r="702" ht="19.5" customHeight="1">
      <c r="A702" s="803"/>
      <c r="B702" s="803"/>
      <c r="C702" s="803"/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803"/>
      <c r="V702" s="803"/>
      <c r="W702" s="803"/>
      <c r="X702" s="803"/>
      <c r="Y702" s="803"/>
      <c r="Z702" s="803"/>
    </row>
    <row r="703" ht="19.5" customHeight="1">
      <c r="A703" s="803"/>
      <c r="B703" s="803"/>
      <c r="C703" s="803"/>
      <c r="D703" s="803"/>
      <c r="E703" s="803"/>
      <c r="F703" s="803"/>
      <c r="G703" s="803"/>
      <c r="H703" s="803"/>
      <c r="I703" s="803"/>
      <c r="J703" s="803"/>
      <c r="K703" s="803"/>
      <c r="L703" s="803"/>
      <c r="M703" s="803"/>
      <c r="N703" s="803"/>
      <c r="O703" s="803"/>
      <c r="P703" s="803"/>
      <c r="Q703" s="803"/>
      <c r="R703" s="803"/>
      <c r="S703" s="803"/>
      <c r="T703" s="803"/>
      <c r="U703" s="803"/>
      <c r="V703" s="803"/>
      <c r="W703" s="803"/>
      <c r="X703" s="803"/>
      <c r="Y703" s="803"/>
      <c r="Z703" s="803"/>
    </row>
    <row r="704" ht="19.5" customHeight="1">
      <c r="A704" s="803"/>
      <c r="B704" s="803"/>
      <c r="C704" s="803"/>
      <c r="D704" s="803"/>
      <c r="E704" s="803"/>
      <c r="F704" s="803"/>
      <c r="G704" s="803"/>
      <c r="H704" s="803"/>
      <c r="I704" s="803"/>
      <c r="J704" s="803"/>
      <c r="K704" s="803"/>
      <c r="L704" s="803"/>
      <c r="M704" s="803"/>
      <c r="N704" s="803"/>
      <c r="O704" s="803"/>
      <c r="P704" s="803"/>
      <c r="Q704" s="803"/>
      <c r="R704" s="803"/>
      <c r="S704" s="803"/>
      <c r="T704" s="803"/>
      <c r="U704" s="803"/>
      <c r="V704" s="803"/>
      <c r="W704" s="803"/>
      <c r="X704" s="803"/>
      <c r="Y704" s="803"/>
      <c r="Z704" s="803"/>
    </row>
    <row r="705" ht="19.5" customHeight="1">
      <c r="A705" s="803"/>
      <c r="B705" s="803"/>
      <c r="C705" s="803"/>
      <c r="D705" s="803"/>
      <c r="E705" s="803"/>
      <c r="F705" s="803"/>
      <c r="G705" s="803"/>
      <c r="H705" s="803"/>
      <c r="I705" s="803"/>
      <c r="J705" s="803"/>
      <c r="K705" s="803"/>
      <c r="L705" s="803"/>
      <c r="M705" s="803"/>
      <c r="N705" s="803"/>
      <c r="O705" s="803"/>
      <c r="P705" s="803"/>
      <c r="Q705" s="803"/>
      <c r="R705" s="803"/>
      <c r="S705" s="803"/>
      <c r="T705" s="803"/>
      <c r="U705" s="803"/>
      <c r="V705" s="803"/>
      <c r="W705" s="803"/>
      <c r="X705" s="803"/>
      <c r="Y705" s="803"/>
      <c r="Z705" s="803"/>
    </row>
    <row r="706" ht="19.5" customHeight="1">
      <c r="A706" s="803"/>
      <c r="B706" s="803"/>
      <c r="C706" s="803"/>
      <c r="D706" s="803"/>
      <c r="E706" s="803"/>
      <c r="F706" s="803"/>
      <c r="G706" s="803"/>
      <c r="H706" s="803"/>
      <c r="I706" s="803"/>
      <c r="J706" s="803"/>
      <c r="K706" s="803"/>
      <c r="L706" s="803"/>
      <c r="M706" s="803"/>
      <c r="N706" s="803"/>
      <c r="O706" s="803"/>
      <c r="P706" s="803"/>
      <c r="Q706" s="803"/>
      <c r="R706" s="803"/>
      <c r="S706" s="803"/>
      <c r="T706" s="803"/>
      <c r="U706" s="803"/>
      <c r="V706" s="803"/>
      <c r="W706" s="803"/>
      <c r="X706" s="803"/>
      <c r="Y706" s="803"/>
      <c r="Z706" s="803"/>
    </row>
    <row r="707" ht="19.5" customHeight="1">
      <c r="A707" s="803"/>
      <c r="B707" s="803"/>
      <c r="C707" s="803"/>
      <c r="D707" s="803"/>
      <c r="E707" s="803"/>
      <c r="F707" s="803"/>
      <c r="G707" s="803"/>
      <c r="H707" s="803"/>
      <c r="I707" s="803"/>
      <c r="J707" s="803"/>
      <c r="K707" s="803"/>
      <c r="L707" s="803"/>
      <c r="M707" s="803"/>
      <c r="N707" s="803"/>
      <c r="O707" s="803"/>
      <c r="P707" s="803"/>
      <c r="Q707" s="803"/>
      <c r="R707" s="803"/>
      <c r="S707" s="803"/>
      <c r="T707" s="803"/>
      <c r="U707" s="803"/>
      <c r="V707" s="803"/>
      <c r="W707" s="803"/>
      <c r="X707" s="803"/>
      <c r="Y707" s="803"/>
      <c r="Z707" s="803"/>
    </row>
    <row r="708" ht="19.5" customHeight="1">
      <c r="A708" s="803"/>
      <c r="B708" s="803"/>
      <c r="C708" s="803"/>
      <c r="D708" s="803"/>
      <c r="E708" s="803"/>
      <c r="F708" s="803"/>
      <c r="G708" s="803"/>
      <c r="H708" s="803"/>
      <c r="I708" s="803"/>
      <c r="J708" s="803"/>
      <c r="K708" s="803"/>
      <c r="L708" s="803"/>
      <c r="M708" s="803"/>
      <c r="N708" s="803"/>
      <c r="O708" s="803"/>
      <c r="P708" s="803"/>
      <c r="Q708" s="803"/>
      <c r="R708" s="803"/>
      <c r="S708" s="803"/>
      <c r="T708" s="803"/>
      <c r="U708" s="803"/>
      <c r="V708" s="803"/>
      <c r="W708" s="803"/>
      <c r="X708" s="803"/>
      <c r="Y708" s="803"/>
      <c r="Z708" s="803"/>
    </row>
    <row r="709" ht="19.5" customHeight="1">
      <c r="A709" s="803"/>
      <c r="B709" s="803"/>
      <c r="C709" s="803"/>
      <c r="D709" s="803"/>
      <c r="E709" s="803"/>
      <c r="F709" s="803"/>
      <c r="G709" s="803"/>
      <c r="H709" s="803"/>
      <c r="I709" s="803"/>
      <c r="J709" s="803"/>
      <c r="K709" s="803"/>
      <c r="L709" s="803"/>
      <c r="M709" s="803"/>
      <c r="N709" s="803"/>
      <c r="O709" s="803"/>
      <c r="P709" s="803"/>
      <c r="Q709" s="803"/>
      <c r="R709" s="803"/>
      <c r="S709" s="803"/>
      <c r="T709" s="803"/>
      <c r="U709" s="803"/>
      <c r="V709" s="803"/>
      <c r="W709" s="803"/>
      <c r="X709" s="803"/>
      <c r="Y709" s="803"/>
      <c r="Z709" s="803"/>
    </row>
    <row r="710" ht="19.5" customHeight="1">
      <c r="A710" s="803"/>
      <c r="B710" s="803"/>
      <c r="C710" s="803"/>
      <c r="D710" s="803"/>
      <c r="E710" s="803"/>
      <c r="F710" s="803"/>
      <c r="G710" s="803"/>
      <c r="H710" s="803"/>
      <c r="I710" s="803"/>
      <c r="J710" s="803"/>
      <c r="K710" s="803"/>
      <c r="L710" s="803"/>
      <c r="M710" s="803"/>
      <c r="N710" s="803"/>
      <c r="O710" s="803"/>
      <c r="P710" s="803"/>
      <c r="Q710" s="803"/>
      <c r="R710" s="803"/>
      <c r="S710" s="803"/>
      <c r="T710" s="803"/>
      <c r="U710" s="803"/>
      <c r="V710" s="803"/>
      <c r="W710" s="803"/>
      <c r="X710" s="803"/>
      <c r="Y710" s="803"/>
      <c r="Z710" s="803"/>
    </row>
    <row r="711" ht="19.5" customHeight="1">
      <c r="A711" s="803"/>
      <c r="B711" s="803"/>
      <c r="C711" s="803"/>
      <c r="D711" s="803"/>
      <c r="E711" s="803"/>
      <c r="F711" s="803"/>
      <c r="G711" s="803"/>
      <c r="H711" s="803"/>
      <c r="I711" s="803"/>
      <c r="J711" s="803"/>
      <c r="K711" s="803"/>
      <c r="L711" s="803"/>
      <c r="M711" s="803"/>
      <c r="N711" s="803"/>
      <c r="O711" s="803"/>
      <c r="P711" s="803"/>
      <c r="Q711" s="803"/>
      <c r="R711" s="803"/>
      <c r="S711" s="803"/>
      <c r="T711" s="803"/>
      <c r="U711" s="803"/>
      <c r="V711" s="803"/>
      <c r="W711" s="803"/>
      <c r="X711" s="803"/>
      <c r="Y711" s="803"/>
      <c r="Z711" s="803"/>
    </row>
    <row r="712" ht="19.5" customHeight="1">
      <c r="A712" s="803"/>
      <c r="B712" s="803"/>
      <c r="C712" s="803"/>
      <c r="D712" s="803"/>
      <c r="E712" s="803"/>
      <c r="F712" s="803"/>
      <c r="G712" s="803"/>
      <c r="H712" s="803"/>
      <c r="I712" s="803"/>
      <c r="J712" s="803"/>
      <c r="K712" s="803"/>
      <c r="L712" s="803"/>
      <c r="M712" s="803"/>
      <c r="N712" s="803"/>
      <c r="O712" s="803"/>
      <c r="P712" s="803"/>
      <c r="Q712" s="803"/>
      <c r="R712" s="803"/>
      <c r="S712" s="803"/>
      <c r="T712" s="803"/>
      <c r="U712" s="803"/>
      <c r="V712" s="803"/>
      <c r="W712" s="803"/>
      <c r="X712" s="803"/>
      <c r="Y712" s="803"/>
      <c r="Z712" s="803"/>
    </row>
    <row r="713" ht="19.5" customHeight="1">
      <c r="A713" s="803"/>
      <c r="B713" s="803"/>
      <c r="C713" s="803"/>
      <c r="D713" s="803"/>
      <c r="E713" s="803"/>
      <c r="F713" s="803"/>
      <c r="G713" s="803"/>
      <c r="H713" s="803"/>
      <c r="I713" s="803"/>
      <c r="J713" s="803"/>
      <c r="K713" s="803"/>
      <c r="L713" s="803"/>
      <c r="M713" s="803"/>
      <c r="N713" s="803"/>
      <c r="O713" s="803"/>
      <c r="P713" s="803"/>
      <c r="Q713" s="803"/>
      <c r="R713" s="803"/>
      <c r="S713" s="803"/>
      <c r="T713" s="803"/>
      <c r="U713" s="803"/>
      <c r="V713" s="803"/>
      <c r="W713" s="803"/>
      <c r="X713" s="803"/>
      <c r="Y713" s="803"/>
      <c r="Z713" s="803"/>
    </row>
    <row r="714" ht="19.5" customHeight="1">
      <c r="A714" s="803"/>
      <c r="B714" s="803"/>
      <c r="C714" s="803"/>
      <c r="D714" s="803"/>
      <c r="E714" s="803"/>
      <c r="F714" s="803"/>
      <c r="G714" s="803"/>
      <c r="H714" s="803"/>
      <c r="I714" s="803"/>
      <c r="J714" s="803"/>
      <c r="K714" s="803"/>
      <c r="L714" s="803"/>
      <c r="M714" s="803"/>
      <c r="N714" s="803"/>
      <c r="O714" s="803"/>
      <c r="P714" s="803"/>
      <c r="Q714" s="803"/>
      <c r="R714" s="803"/>
      <c r="S714" s="803"/>
      <c r="T714" s="803"/>
      <c r="U714" s="803"/>
      <c r="V714" s="803"/>
      <c r="W714" s="803"/>
      <c r="X714" s="803"/>
      <c r="Y714" s="803"/>
      <c r="Z714" s="803"/>
    </row>
    <row r="715" ht="19.5" customHeight="1">
      <c r="A715" s="803"/>
      <c r="B715" s="803"/>
      <c r="C715" s="803"/>
      <c r="D715" s="803"/>
      <c r="E715" s="803"/>
      <c r="F715" s="803"/>
      <c r="G715" s="803"/>
      <c r="H715" s="803"/>
      <c r="I715" s="803"/>
      <c r="J715" s="803"/>
      <c r="K715" s="803"/>
      <c r="L715" s="803"/>
      <c r="M715" s="803"/>
      <c r="N715" s="803"/>
      <c r="O715" s="803"/>
      <c r="P715" s="803"/>
      <c r="Q715" s="803"/>
      <c r="R715" s="803"/>
      <c r="S715" s="803"/>
      <c r="T715" s="803"/>
      <c r="U715" s="803"/>
      <c r="V715" s="803"/>
      <c r="W715" s="803"/>
      <c r="X715" s="803"/>
      <c r="Y715" s="803"/>
      <c r="Z715" s="803"/>
    </row>
    <row r="716" ht="19.5" customHeight="1">
      <c r="A716" s="803"/>
      <c r="B716" s="803"/>
      <c r="C716" s="803"/>
      <c r="D716" s="803"/>
      <c r="E716" s="803"/>
      <c r="F716" s="803"/>
      <c r="G716" s="803"/>
      <c r="H716" s="803"/>
      <c r="I716" s="803"/>
      <c r="J716" s="803"/>
      <c r="K716" s="803"/>
      <c r="L716" s="803"/>
      <c r="M716" s="803"/>
      <c r="N716" s="803"/>
      <c r="O716" s="803"/>
      <c r="P716" s="803"/>
      <c r="Q716" s="803"/>
      <c r="R716" s="803"/>
      <c r="S716" s="803"/>
      <c r="T716" s="803"/>
      <c r="U716" s="803"/>
      <c r="V716" s="803"/>
      <c r="W716" s="803"/>
      <c r="X716" s="803"/>
      <c r="Y716" s="803"/>
      <c r="Z716" s="803"/>
    </row>
    <row r="717" ht="19.5" customHeight="1">
      <c r="A717" s="803"/>
      <c r="B717" s="803"/>
      <c r="C717" s="803"/>
      <c r="D717" s="803"/>
      <c r="E717" s="803"/>
      <c r="F717" s="803"/>
      <c r="G717" s="803"/>
      <c r="H717" s="803"/>
      <c r="I717" s="803"/>
      <c r="J717" s="803"/>
      <c r="K717" s="803"/>
      <c r="L717" s="803"/>
      <c r="M717" s="803"/>
      <c r="N717" s="803"/>
      <c r="O717" s="803"/>
      <c r="P717" s="803"/>
      <c r="Q717" s="803"/>
      <c r="R717" s="803"/>
      <c r="S717" s="803"/>
      <c r="T717" s="803"/>
      <c r="U717" s="803"/>
      <c r="V717" s="803"/>
      <c r="W717" s="803"/>
      <c r="X717" s="803"/>
      <c r="Y717" s="803"/>
      <c r="Z717" s="803"/>
    </row>
    <row r="718" ht="19.5" customHeight="1">
      <c r="A718" s="803"/>
      <c r="B718" s="803"/>
      <c r="C718" s="803"/>
      <c r="D718" s="803"/>
      <c r="E718" s="803"/>
      <c r="F718" s="803"/>
      <c r="G718" s="803"/>
      <c r="H718" s="803"/>
      <c r="I718" s="803"/>
      <c r="J718" s="803"/>
      <c r="K718" s="803"/>
      <c r="L718" s="803"/>
      <c r="M718" s="803"/>
      <c r="N718" s="803"/>
      <c r="O718" s="803"/>
      <c r="P718" s="803"/>
      <c r="Q718" s="803"/>
      <c r="R718" s="803"/>
      <c r="S718" s="803"/>
      <c r="T718" s="803"/>
      <c r="U718" s="803"/>
      <c r="V718" s="803"/>
      <c r="W718" s="803"/>
      <c r="X718" s="803"/>
      <c r="Y718" s="803"/>
      <c r="Z718" s="803"/>
    </row>
    <row r="719" ht="19.5" customHeight="1">
      <c r="A719" s="803"/>
      <c r="B719" s="803"/>
      <c r="C719" s="803"/>
      <c r="D719" s="803"/>
      <c r="E719" s="803"/>
      <c r="F719" s="803"/>
      <c r="G719" s="803"/>
      <c r="H719" s="803"/>
      <c r="I719" s="803"/>
      <c r="J719" s="803"/>
      <c r="K719" s="803"/>
      <c r="L719" s="803"/>
      <c r="M719" s="803"/>
      <c r="N719" s="803"/>
      <c r="O719" s="803"/>
      <c r="P719" s="803"/>
      <c r="Q719" s="803"/>
      <c r="R719" s="803"/>
      <c r="S719" s="803"/>
      <c r="T719" s="803"/>
      <c r="U719" s="803"/>
      <c r="V719" s="803"/>
      <c r="W719" s="803"/>
      <c r="X719" s="803"/>
      <c r="Y719" s="803"/>
      <c r="Z719" s="803"/>
    </row>
    <row r="720" ht="19.5" customHeight="1">
      <c r="A720" s="803"/>
      <c r="B720" s="803"/>
      <c r="C720" s="803"/>
      <c r="D720" s="803"/>
      <c r="E720" s="803"/>
      <c r="F720" s="803"/>
      <c r="G720" s="803"/>
      <c r="H720" s="803"/>
      <c r="I720" s="803"/>
      <c r="J720" s="803"/>
      <c r="K720" s="803"/>
      <c r="L720" s="803"/>
      <c r="M720" s="803"/>
      <c r="N720" s="803"/>
      <c r="O720" s="803"/>
      <c r="P720" s="803"/>
      <c r="Q720" s="803"/>
      <c r="R720" s="803"/>
      <c r="S720" s="803"/>
      <c r="T720" s="803"/>
      <c r="U720" s="803"/>
      <c r="V720" s="803"/>
      <c r="W720" s="803"/>
      <c r="X720" s="803"/>
      <c r="Y720" s="803"/>
      <c r="Z720" s="803"/>
    </row>
    <row r="721" ht="19.5" customHeight="1">
      <c r="A721" s="803"/>
      <c r="B721" s="803"/>
      <c r="C721" s="803"/>
      <c r="D721" s="803"/>
      <c r="E721" s="803"/>
      <c r="F721" s="803"/>
      <c r="G721" s="803"/>
      <c r="H721" s="803"/>
      <c r="I721" s="803"/>
      <c r="J721" s="803"/>
      <c r="K721" s="803"/>
      <c r="L721" s="803"/>
      <c r="M721" s="803"/>
      <c r="N721" s="803"/>
      <c r="O721" s="803"/>
      <c r="P721" s="803"/>
      <c r="Q721" s="803"/>
      <c r="R721" s="803"/>
      <c r="S721" s="803"/>
      <c r="T721" s="803"/>
      <c r="U721" s="803"/>
      <c r="V721" s="803"/>
      <c r="W721" s="803"/>
      <c r="X721" s="803"/>
      <c r="Y721" s="803"/>
      <c r="Z721" s="803"/>
    </row>
    <row r="722" ht="19.5" customHeight="1">
      <c r="A722" s="803"/>
      <c r="B722" s="803"/>
      <c r="C722" s="803"/>
      <c r="D722" s="803"/>
      <c r="E722" s="803"/>
      <c r="F722" s="803"/>
      <c r="G722" s="803"/>
      <c r="H722" s="803"/>
      <c r="I722" s="803"/>
      <c r="J722" s="803"/>
      <c r="K722" s="803"/>
      <c r="L722" s="803"/>
      <c r="M722" s="803"/>
      <c r="N722" s="803"/>
      <c r="O722" s="803"/>
      <c r="P722" s="803"/>
      <c r="Q722" s="803"/>
      <c r="R722" s="803"/>
      <c r="S722" s="803"/>
      <c r="T722" s="803"/>
      <c r="U722" s="803"/>
      <c r="V722" s="803"/>
      <c r="W722" s="803"/>
      <c r="X722" s="803"/>
      <c r="Y722" s="803"/>
      <c r="Z722" s="803"/>
    </row>
    <row r="723" ht="19.5" customHeight="1">
      <c r="A723" s="803"/>
      <c r="B723" s="803"/>
      <c r="C723" s="803"/>
      <c r="D723" s="803"/>
      <c r="E723" s="803"/>
      <c r="F723" s="803"/>
      <c r="G723" s="803"/>
      <c r="H723" s="803"/>
      <c r="I723" s="803"/>
      <c r="J723" s="803"/>
      <c r="K723" s="803"/>
      <c r="L723" s="803"/>
      <c r="M723" s="803"/>
      <c r="N723" s="803"/>
      <c r="O723" s="803"/>
      <c r="P723" s="803"/>
      <c r="Q723" s="803"/>
      <c r="R723" s="803"/>
      <c r="S723" s="803"/>
      <c r="T723" s="803"/>
      <c r="U723" s="803"/>
      <c r="V723" s="803"/>
      <c r="W723" s="803"/>
      <c r="X723" s="803"/>
      <c r="Y723" s="803"/>
      <c r="Z723" s="803"/>
    </row>
    <row r="724" ht="19.5" customHeight="1">
      <c r="A724" s="803"/>
      <c r="B724" s="803"/>
      <c r="C724" s="803"/>
      <c r="D724" s="803"/>
      <c r="E724" s="803"/>
      <c r="F724" s="803"/>
      <c r="G724" s="803"/>
      <c r="H724" s="803"/>
      <c r="I724" s="803"/>
      <c r="J724" s="803"/>
      <c r="K724" s="803"/>
      <c r="L724" s="803"/>
      <c r="M724" s="803"/>
      <c r="N724" s="803"/>
      <c r="O724" s="803"/>
      <c r="P724" s="803"/>
      <c r="Q724" s="803"/>
      <c r="R724" s="803"/>
      <c r="S724" s="803"/>
      <c r="T724" s="803"/>
      <c r="U724" s="803"/>
      <c r="V724" s="803"/>
      <c r="W724" s="803"/>
      <c r="X724" s="803"/>
      <c r="Y724" s="803"/>
      <c r="Z724" s="803"/>
    </row>
    <row r="725" ht="19.5" customHeight="1">
      <c r="A725" s="803"/>
      <c r="B725" s="803"/>
      <c r="C725" s="803"/>
      <c r="D725" s="803"/>
      <c r="E725" s="803"/>
      <c r="F725" s="803"/>
      <c r="G725" s="803"/>
      <c r="H725" s="803"/>
      <c r="I725" s="803"/>
      <c r="J725" s="803"/>
      <c r="K725" s="803"/>
      <c r="L725" s="803"/>
      <c r="M725" s="803"/>
      <c r="N725" s="803"/>
      <c r="O725" s="803"/>
      <c r="P725" s="803"/>
      <c r="Q725" s="803"/>
      <c r="R725" s="803"/>
      <c r="S725" s="803"/>
      <c r="T725" s="803"/>
      <c r="U725" s="803"/>
      <c r="V725" s="803"/>
      <c r="W725" s="803"/>
      <c r="X725" s="803"/>
      <c r="Y725" s="803"/>
      <c r="Z725" s="803"/>
    </row>
    <row r="726" ht="19.5" customHeight="1">
      <c r="A726" s="803"/>
      <c r="B726" s="803"/>
      <c r="C726" s="803"/>
      <c r="D726" s="803"/>
      <c r="E726" s="803"/>
      <c r="F726" s="803"/>
      <c r="G726" s="803"/>
      <c r="H726" s="803"/>
      <c r="I726" s="803"/>
      <c r="J726" s="803"/>
      <c r="K726" s="803"/>
      <c r="L726" s="803"/>
      <c r="M726" s="803"/>
      <c r="N726" s="803"/>
      <c r="O726" s="803"/>
      <c r="P726" s="803"/>
      <c r="Q726" s="803"/>
      <c r="R726" s="803"/>
      <c r="S726" s="803"/>
      <c r="T726" s="803"/>
      <c r="U726" s="803"/>
      <c r="V726" s="803"/>
      <c r="W726" s="803"/>
      <c r="X726" s="803"/>
      <c r="Y726" s="803"/>
      <c r="Z726" s="803"/>
    </row>
    <row r="727" ht="19.5" customHeight="1">
      <c r="A727" s="803"/>
      <c r="B727" s="803"/>
      <c r="C727" s="803"/>
      <c r="D727" s="803"/>
      <c r="E727" s="803"/>
      <c r="F727" s="803"/>
      <c r="G727" s="803"/>
      <c r="H727" s="803"/>
      <c r="I727" s="803"/>
      <c r="J727" s="803"/>
      <c r="K727" s="803"/>
      <c r="L727" s="803"/>
      <c r="M727" s="803"/>
      <c r="N727" s="803"/>
      <c r="O727" s="803"/>
      <c r="P727" s="803"/>
      <c r="Q727" s="803"/>
      <c r="R727" s="803"/>
      <c r="S727" s="803"/>
      <c r="T727" s="803"/>
      <c r="U727" s="803"/>
      <c r="V727" s="803"/>
      <c r="W727" s="803"/>
      <c r="X727" s="803"/>
      <c r="Y727" s="803"/>
      <c r="Z727" s="803"/>
    </row>
    <row r="728" ht="19.5" customHeight="1">
      <c r="A728" s="803"/>
      <c r="B728" s="803"/>
      <c r="C728" s="803"/>
      <c r="D728" s="803"/>
      <c r="E728" s="803"/>
      <c r="F728" s="803"/>
      <c r="G728" s="803"/>
      <c r="H728" s="803"/>
      <c r="I728" s="803"/>
      <c r="J728" s="803"/>
      <c r="K728" s="803"/>
      <c r="L728" s="803"/>
      <c r="M728" s="803"/>
      <c r="N728" s="803"/>
      <c r="O728" s="803"/>
      <c r="P728" s="803"/>
      <c r="Q728" s="803"/>
      <c r="R728" s="803"/>
      <c r="S728" s="803"/>
      <c r="T728" s="803"/>
      <c r="U728" s="803"/>
      <c r="V728" s="803"/>
      <c r="W728" s="803"/>
      <c r="X728" s="803"/>
      <c r="Y728" s="803"/>
      <c r="Z728" s="803"/>
    </row>
    <row r="729" ht="19.5" customHeight="1">
      <c r="A729" s="803"/>
      <c r="B729" s="803"/>
      <c r="C729" s="803"/>
      <c r="D729" s="803"/>
      <c r="E729" s="803"/>
      <c r="F729" s="803"/>
      <c r="G729" s="803"/>
      <c r="H729" s="803"/>
      <c r="I729" s="803"/>
      <c r="J729" s="803"/>
      <c r="K729" s="803"/>
      <c r="L729" s="803"/>
      <c r="M729" s="803"/>
      <c r="N729" s="803"/>
      <c r="O729" s="803"/>
      <c r="P729" s="803"/>
      <c r="Q729" s="803"/>
      <c r="R729" s="803"/>
      <c r="S729" s="803"/>
      <c r="T729" s="803"/>
      <c r="U729" s="803"/>
      <c r="V729" s="803"/>
      <c r="W729" s="803"/>
      <c r="X729" s="803"/>
      <c r="Y729" s="803"/>
      <c r="Z729" s="803"/>
    </row>
    <row r="730" ht="19.5" customHeight="1">
      <c r="A730" s="803"/>
      <c r="B730" s="803"/>
      <c r="C730" s="803"/>
      <c r="D730" s="803"/>
      <c r="E730" s="803"/>
      <c r="F730" s="803"/>
      <c r="G730" s="803"/>
      <c r="H730" s="803"/>
      <c r="I730" s="803"/>
      <c r="J730" s="803"/>
      <c r="K730" s="803"/>
      <c r="L730" s="803"/>
      <c r="M730" s="803"/>
      <c r="N730" s="803"/>
      <c r="O730" s="803"/>
      <c r="P730" s="803"/>
      <c r="Q730" s="803"/>
      <c r="R730" s="803"/>
      <c r="S730" s="803"/>
      <c r="T730" s="803"/>
      <c r="U730" s="803"/>
      <c r="V730" s="803"/>
      <c r="W730" s="803"/>
      <c r="X730" s="803"/>
      <c r="Y730" s="803"/>
      <c r="Z730" s="803"/>
    </row>
    <row r="731" ht="19.5" customHeight="1">
      <c r="A731" s="803"/>
      <c r="B731" s="803"/>
      <c r="C731" s="803"/>
      <c r="D731" s="803"/>
      <c r="E731" s="803"/>
      <c r="F731" s="803"/>
      <c r="G731" s="803"/>
      <c r="H731" s="803"/>
      <c r="I731" s="803"/>
      <c r="J731" s="803"/>
      <c r="K731" s="803"/>
      <c r="L731" s="803"/>
      <c r="M731" s="803"/>
      <c r="N731" s="803"/>
      <c r="O731" s="803"/>
      <c r="P731" s="803"/>
      <c r="Q731" s="803"/>
      <c r="R731" s="803"/>
      <c r="S731" s="803"/>
      <c r="T731" s="803"/>
      <c r="U731" s="803"/>
      <c r="V731" s="803"/>
      <c r="W731" s="803"/>
      <c r="X731" s="803"/>
      <c r="Y731" s="803"/>
      <c r="Z731" s="803"/>
    </row>
    <row r="732" ht="19.5" customHeight="1">
      <c r="A732" s="803"/>
      <c r="B732" s="803"/>
      <c r="C732" s="803"/>
      <c r="D732" s="803"/>
      <c r="E732" s="803"/>
      <c r="F732" s="803"/>
      <c r="G732" s="803"/>
      <c r="H732" s="803"/>
      <c r="I732" s="803"/>
      <c r="J732" s="803"/>
      <c r="K732" s="803"/>
      <c r="L732" s="803"/>
      <c r="M732" s="803"/>
      <c r="N732" s="803"/>
      <c r="O732" s="803"/>
      <c r="P732" s="803"/>
      <c r="Q732" s="803"/>
      <c r="R732" s="803"/>
      <c r="S732" s="803"/>
      <c r="T732" s="803"/>
      <c r="U732" s="803"/>
      <c r="V732" s="803"/>
      <c r="W732" s="803"/>
      <c r="X732" s="803"/>
      <c r="Y732" s="803"/>
      <c r="Z732" s="803"/>
    </row>
    <row r="733" ht="19.5" customHeight="1">
      <c r="A733" s="803"/>
      <c r="B733" s="803"/>
      <c r="C733" s="803"/>
      <c r="D733" s="803"/>
      <c r="E733" s="803"/>
      <c r="F733" s="803"/>
      <c r="G733" s="803"/>
      <c r="H733" s="803"/>
      <c r="I733" s="803"/>
      <c r="J733" s="803"/>
      <c r="K733" s="803"/>
      <c r="L733" s="803"/>
      <c r="M733" s="803"/>
      <c r="N733" s="803"/>
      <c r="O733" s="803"/>
      <c r="P733" s="803"/>
      <c r="Q733" s="803"/>
      <c r="R733" s="803"/>
      <c r="S733" s="803"/>
      <c r="T733" s="803"/>
      <c r="U733" s="803"/>
      <c r="V733" s="803"/>
      <c r="W733" s="803"/>
      <c r="X733" s="803"/>
      <c r="Y733" s="803"/>
      <c r="Z733" s="803"/>
    </row>
    <row r="734" ht="19.5" customHeight="1">
      <c r="A734" s="803"/>
      <c r="B734" s="803"/>
      <c r="C734" s="803"/>
      <c r="D734" s="803"/>
      <c r="E734" s="803"/>
      <c r="F734" s="803"/>
      <c r="G734" s="803"/>
      <c r="H734" s="803"/>
      <c r="I734" s="803"/>
      <c r="J734" s="803"/>
      <c r="K734" s="803"/>
      <c r="L734" s="803"/>
      <c r="M734" s="803"/>
      <c r="N734" s="803"/>
      <c r="O734" s="803"/>
      <c r="P734" s="803"/>
      <c r="Q734" s="803"/>
      <c r="R734" s="803"/>
      <c r="S734" s="803"/>
      <c r="T734" s="803"/>
      <c r="U734" s="803"/>
      <c r="V734" s="803"/>
      <c r="W734" s="803"/>
      <c r="X734" s="803"/>
      <c r="Y734" s="803"/>
      <c r="Z734" s="803"/>
    </row>
    <row r="735" ht="19.5" customHeight="1">
      <c r="A735" s="803"/>
      <c r="B735" s="803"/>
      <c r="C735" s="803"/>
      <c r="D735" s="803"/>
      <c r="E735" s="803"/>
      <c r="F735" s="803"/>
      <c r="G735" s="803"/>
      <c r="H735" s="803"/>
      <c r="I735" s="803"/>
      <c r="J735" s="803"/>
      <c r="K735" s="803"/>
      <c r="L735" s="803"/>
      <c r="M735" s="803"/>
      <c r="N735" s="803"/>
      <c r="O735" s="803"/>
      <c r="P735" s="803"/>
      <c r="Q735" s="803"/>
      <c r="R735" s="803"/>
      <c r="S735" s="803"/>
      <c r="T735" s="803"/>
      <c r="U735" s="803"/>
      <c r="V735" s="803"/>
      <c r="W735" s="803"/>
      <c r="X735" s="803"/>
      <c r="Y735" s="803"/>
      <c r="Z735" s="803"/>
    </row>
    <row r="736" ht="19.5" customHeight="1">
      <c r="A736" s="803"/>
      <c r="B736" s="803"/>
      <c r="C736" s="803"/>
      <c r="D736" s="803"/>
      <c r="E736" s="803"/>
      <c r="F736" s="803"/>
      <c r="G736" s="803"/>
      <c r="H736" s="803"/>
      <c r="I736" s="803"/>
      <c r="J736" s="803"/>
      <c r="K736" s="803"/>
      <c r="L736" s="803"/>
      <c r="M736" s="803"/>
      <c r="N736" s="803"/>
      <c r="O736" s="803"/>
      <c r="P736" s="803"/>
      <c r="Q736" s="803"/>
      <c r="R736" s="803"/>
      <c r="S736" s="803"/>
      <c r="T736" s="803"/>
      <c r="U736" s="803"/>
      <c r="V736" s="803"/>
      <c r="W736" s="803"/>
      <c r="X736" s="803"/>
      <c r="Y736" s="803"/>
      <c r="Z736" s="803"/>
    </row>
    <row r="737" ht="19.5" customHeight="1">
      <c r="A737" s="803"/>
      <c r="B737" s="803"/>
      <c r="C737" s="803"/>
      <c r="D737" s="803"/>
      <c r="E737" s="803"/>
      <c r="F737" s="803"/>
      <c r="G737" s="803"/>
      <c r="H737" s="803"/>
      <c r="I737" s="803"/>
      <c r="J737" s="803"/>
      <c r="K737" s="803"/>
      <c r="L737" s="803"/>
      <c r="M737" s="803"/>
      <c r="N737" s="803"/>
      <c r="O737" s="803"/>
      <c r="P737" s="803"/>
      <c r="Q737" s="803"/>
      <c r="R737" s="803"/>
      <c r="S737" s="803"/>
      <c r="T737" s="803"/>
      <c r="U737" s="803"/>
      <c r="V737" s="803"/>
      <c r="W737" s="803"/>
      <c r="X737" s="803"/>
      <c r="Y737" s="803"/>
      <c r="Z737" s="803"/>
    </row>
    <row r="738" ht="19.5" customHeight="1">
      <c r="A738" s="803"/>
      <c r="B738" s="803"/>
      <c r="C738" s="803"/>
      <c r="D738" s="803"/>
      <c r="E738" s="803"/>
      <c r="F738" s="803"/>
      <c r="G738" s="803"/>
      <c r="H738" s="803"/>
      <c r="I738" s="803"/>
      <c r="J738" s="803"/>
      <c r="K738" s="803"/>
      <c r="L738" s="803"/>
      <c r="M738" s="803"/>
      <c r="N738" s="803"/>
      <c r="O738" s="803"/>
      <c r="P738" s="803"/>
      <c r="Q738" s="803"/>
      <c r="R738" s="803"/>
      <c r="S738" s="803"/>
      <c r="T738" s="803"/>
      <c r="U738" s="803"/>
      <c r="V738" s="803"/>
      <c r="W738" s="803"/>
      <c r="X738" s="803"/>
      <c r="Y738" s="803"/>
      <c r="Z738" s="803"/>
    </row>
    <row r="739" ht="19.5" customHeight="1">
      <c r="A739" s="803"/>
      <c r="B739" s="803"/>
      <c r="C739" s="803"/>
      <c r="D739" s="803"/>
      <c r="E739" s="803"/>
      <c r="F739" s="803"/>
      <c r="G739" s="803"/>
      <c r="H739" s="803"/>
      <c r="I739" s="803"/>
      <c r="J739" s="803"/>
      <c r="K739" s="803"/>
      <c r="L739" s="803"/>
      <c r="M739" s="803"/>
      <c r="N739" s="803"/>
      <c r="O739" s="803"/>
      <c r="P739" s="803"/>
      <c r="Q739" s="803"/>
      <c r="R739" s="803"/>
      <c r="S739" s="803"/>
      <c r="T739" s="803"/>
      <c r="U739" s="803"/>
      <c r="V739" s="803"/>
      <c r="W739" s="803"/>
      <c r="X739" s="803"/>
      <c r="Y739" s="803"/>
      <c r="Z739" s="803"/>
    </row>
    <row r="740" ht="19.5" customHeight="1">
      <c r="A740" s="803"/>
      <c r="B740" s="803"/>
      <c r="C740" s="803"/>
      <c r="D740" s="803"/>
      <c r="E740" s="803"/>
      <c r="F740" s="803"/>
      <c r="G740" s="803"/>
      <c r="H740" s="803"/>
      <c r="I740" s="803"/>
      <c r="J740" s="803"/>
      <c r="K740" s="803"/>
      <c r="L740" s="803"/>
      <c r="M740" s="803"/>
      <c r="N740" s="803"/>
      <c r="O740" s="803"/>
      <c r="P740" s="803"/>
      <c r="Q740" s="803"/>
      <c r="R740" s="803"/>
      <c r="S740" s="803"/>
      <c r="T740" s="803"/>
      <c r="U740" s="803"/>
      <c r="V740" s="803"/>
      <c r="W740" s="803"/>
      <c r="X740" s="803"/>
      <c r="Y740" s="803"/>
      <c r="Z740" s="803"/>
    </row>
    <row r="741" ht="19.5" customHeight="1">
      <c r="A741" s="803"/>
      <c r="B741" s="803"/>
      <c r="C741" s="803"/>
      <c r="D741" s="803"/>
      <c r="E741" s="803"/>
      <c r="F741" s="803"/>
      <c r="G741" s="803"/>
      <c r="H741" s="803"/>
      <c r="I741" s="803"/>
      <c r="J741" s="803"/>
      <c r="K741" s="803"/>
      <c r="L741" s="803"/>
      <c r="M741" s="803"/>
      <c r="N741" s="803"/>
      <c r="O741" s="803"/>
      <c r="P741" s="803"/>
      <c r="Q741" s="803"/>
      <c r="R741" s="803"/>
      <c r="S741" s="803"/>
      <c r="T741" s="803"/>
      <c r="U741" s="803"/>
      <c r="V741" s="803"/>
      <c r="W741" s="803"/>
      <c r="X741" s="803"/>
      <c r="Y741" s="803"/>
      <c r="Z741" s="803"/>
    </row>
    <row r="742" ht="19.5" customHeight="1">
      <c r="A742" s="803"/>
      <c r="B742" s="803"/>
      <c r="C742" s="803"/>
      <c r="D742" s="803"/>
      <c r="E742" s="803"/>
      <c r="F742" s="803"/>
      <c r="G742" s="803"/>
      <c r="H742" s="803"/>
      <c r="I742" s="803"/>
      <c r="J742" s="803"/>
      <c r="K742" s="803"/>
      <c r="L742" s="803"/>
      <c r="M742" s="803"/>
      <c r="N742" s="803"/>
      <c r="O742" s="803"/>
      <c r="P742" s="803"/>
      <c r="Q742" s="803"/>
      <c r="R742" s="803"/>
      <c r="S742" s="803"/>
      <c r="T742" s="803"/>
      <c r="U742" s="803"/>
      <c r="V742" s="803"/>
      <c r="W742" s="803"/>
      <c r="X742" s="803"/>
      <c r="Y742" s="803"/>
      <c r="Z742" s="803"/>
    </row>
    <row r="743" ht="19.5" customHeight="1">
      <c r="A743" s="803"/>
      <c r="B743" s="803"/>
      <c r="C743" s="803"/>
      <c r="D743" s="803"/>
      <c r="E743" s="803"/>
      <c r="F743" s="803"/>
      <c r="G743" s="803"/>
      <c r="H743" s="803"/>
      <c r="I743" s="803"/>
      <c r="J743" s="803"/>
      <c r="K743" s="803"/>
      <c r="L743" s="803"/>
      <c r="M743" s="803"/>
      <c r="N743" s="803"/>
      <c r="O743" s="803"/>
      <c r="P743" s="803"/>
      <c r="Q743" s="803"/>
      <c r="R743" s="803"/>
      <c r="S743" s="803"/>
      <c r="T743" s="803"/>
      <c r="U743" s="803"/>
      <c r="V743" s="803"/>
      <c r="W743" s="803"/>
      <c r="X743" s="803"/>
      <c r="Y743" s="803"/>
      <c r="Z743" s="803"/>
    </row>
    <row r="744" ht="19.5" customHeight="1">
      <c r="A744" s="803"/>
      <c r="B744" s="803"/>
      <c r="C744" s="803"/>
      <c r="D744" s="803"/>
      <c r="E744" s="803"/>
      <c r="F744" s="803"/>
      <c r="G744" s="803"/>
      <c r="H744" s="803"/>
      <c r="I744" s="803"/>
      <c r="J744" s="803"/>
      <c r="K744" s="803"/>
      <c r="L744" s="803"/>
      <c r="M744" s="803"/>
      <c r="N744" s="803"/>
      <c r="O744" s="803"/>
      <c r="P744" s="803"/>
      <c r="Q744" s="803"/>
      <c r="R744" s="803"/>
      <c r="S744" s="803"/>
      <c r="T744" s="803"/>
      <c r="U744" s="803"/>
      <c r="V744" s="803"/>
      <c r="W744" s="803"/>
      <c r="X744" s="803"/>
      <c r="Y744" s="803"/>
      <c r="Z744" s="803"/>
    </row>
    <row r="745" ht="19.5" customHeight="1">
      <c r="A745" s="803"/>
      <c r="B745" s="803"/>
      <c r="C745" s="803"/>
      <c r="D745" s="803"/>
      <c r="E745" s="803"/>
      <c r="F745" s="803"/>
      <c r="G745" s="803"/>
      <c r="H745" s="803"/>
      <c r="I745" s="803"/>
      <c r="J745" s="803"/>
      <c r="K745" s="803"/>
      <c r="L745" s="803"/>
      <c r="M745" s="803"/>
      <c r="N745" s="803"/>
      <c r="O745" s="803"/>
      <c r="P745" s="803"/>
      <c r="Q745" s="803"/>
      <c r="R745" s="803"/>
      <c r="S745" s="803"/>
      <c r="T745" s="803"/>
      <c r="U745" s="803"/>
      <c r="V745" s="803"/>
      <c r="W745" s="803"/>
      <c r="X745" s="803"/>
      <c r="Y745" s="803"/>
      <c r="Z745" s="803"/>
    </row>
    <row r="746" ht="19.5" customHeight="1">
      <c r="A746" s="803"/>
      <c r="B746" s="803"/>
      <c r="C746" s="803"/>
      <c r="D746" s="803"/>
      <c r="E746" s="803"/>
      <c r="F746" s="803"/>
      <c r="G746" s="803"/>
      <c r="H746" s="803"/>
      <c r="I746" s="803"/>
      <c r="J746" s="803"/>
      <c r="K746" s="803"/>
      <c r="L746" s="803"/>
      <c r="M746" s="803"/>
      <c r="N746" s="803"/>
      <c r="O746" s="803"/>
      <c r="P746" s="803"/>
      <c r="Q746" s="803"/>
      <c r="R746" s="803"/>
      <c r="S746" s="803"/>
      <c r="T746" s="803"/>
      <c r="U746" s="803"/>
      <c r="V746" s="803"/>
      <c r="W746" s="803"/>
      <c r="X746" s="803"/>
      <c r="Y746" s="803"/>
      <c r="Z746" s="803"/>
    </row>
    <row r="747" ht="19.5" customHeight="1">
      <c r="A747" s="803"/>
      <c r="B747" s="803"/>
      <c r="C747" s="803"/>
      <c r="D747" s="803"/>
      <c r="E747" s="803"/>
      <c r="F747" s="803"/>
      <c r="G747" s="803"/>
      <c r="H747" s="803"/>
      <c r="I747" s="803"/>
      <c r="J747" s="803"/>
      <c r="K747" s="803"/>
      <c r="L747" s="803"/>
      <c r="M747" s="803"/>
      <c r="N747" s="803"/>
      <c r="O747" s="803"/>
      <c r="P747" s="803"/>
      <c r="Q747" s="803"/>
      <c r="R747" s="803"/>
      <c r="S747" s="803"/>
      <c r="T747" s="803"/>
      <c r="U747" s="803"/>
      <c r="V747" s="803"/>
      <c r="W747" s="803"/>
      <c r="X747" s="803"/>
      <c r="Y747" s="803"/>
      <c r="Z747" s="803"/>
    </row>
    <row r="748" ht="19.5" customHeight="1">
      <c r="A748" s="803"/>
      <c r="B748" s="803"/>
      <c r="C748" s="803"/>
      <c r="D748" s="803"/>
      <c r="E748" s="803"/>
      <c r="F748" s="803"/>
      <c r="G748" s="803"/>
      <c r="H748" s="803"/>
      <c r="I748" s="803"/>
      <c r="J748" s="803"/>
      <c r="K748" s="803"/>
      <c r="L748" s="803"/>
      <c r="M748" s="803"/>
      <c r="N748" s="803"/>
      <c r="O748" s="803"/>
      <c r="P748" s="803"/>
      <c r="Q748" s="803"/>
      <c r="R748" s="803"/>
      <c r="S748" s="803"/>
      <c r="T748" s="803"/>
      <c r="U748" s="803"/>
      <c r="V748" s="803"/>
      <c r="W748" s="803"/>
      <c r="X748" s="803"/>
      <c r="Y748" s="803"/>
      <c r="Z748" s="803"/>
    </row>
    <row r="749" ht="19.5" customHeight="1">
      <c r="A749" s="803"/>
      <c r="B749" s="803"/>
      <c r="C749" s="803"/>
      <c r="D749" s="803"/>
      <c r="E749" s="803"/>
      <c r="F749" s="803"/>
      <c r="G749" s="803"/>
      <c r="H749" s="803"/>
      <c r="I749" s="803"/>
      <c r="J749" s="803"/>
      <c r="K749" s="803"/>
      <c r="L749" s="803"/>
      <c r="M749" s="803"/>
      <c r="N749" s="803"/>
      <c r="O749" s="803"/>
      <c r="P749" s="803"/>
      <c r="Q749" s="803"/>
      <c r="R749" s="803"/>
      <c r="S749" s="803"/>
      <c r="T749" s="803"/>
      <c r="U749" s="803"/>
      <c r="V749" s="803"/>
      <c r="W749" s="803"/>
      <c r="X749" s="803"/>
      <c r="Y749" s="803"/>
      <c r="Z749" s="803"/>
    </row>
    <row r="750" ht="19.5" customHeight="1">
      <c r="A750" s="803"/>
      <c r="B750" s="803"/>
      <c r="C750" s="803"/>
      <c r="D750" s="803"/>
      <c r="E750" s="803"/>
      <c r="F750" s="803"/>
      <c r="G750" s="803"/>
      <c r="H750" s="803"/>
      <c r="I750" s="803"/>
      <c r="J750" s="803"/>
      <c r="K750" s="803"/>
      <c r="L750" s="803"/>
      <c r="M750" s="803"/>
      <c r="N750" s="803"/>
      <c r="O750" s="803"/>
      <c r="P750" s="803"/>
      <c r="Q750" s="803"/>
      <c r="R750" s="803"/>
      <c r="S750" s="803"/>
      <c r="T750" s="803"/>
      <c r="U750" s="803"/>
      <c r="V750" s="803"/>
      <c r="W750" s="803"/>
      <c r="X750" s="803"/>
      <c r="Y750" s="803"/>
      <c r="Z750" s="803"/>
    </row>
    <row r="751" ht="19.5" customHeight="1">
      <c r="A751" s="803"/>
      <c r="B751" s="803"/>
      <c r="C751" s="803"/>
      <c r="D751" s="803"/>
      <c r="E751" s="803"/>
      <c r="F751" s="803"/>
      <c r="G751" s="803"/>
      <c r="H751" s="803"/>
      <c r="I751" s="803"/>
      <c r="J751" s="803"/>
      <c r="K751" s="803"/>
      <c r="L751" s="803"/>
      <c r="M751" s="803"/>
      <c r="N751" s="803"/>
      <c r="O751" s="803"/>
      <c r="P751" s="803"/>
      <c r="Q751" s="803"/>
      <c r="R751" s="803"/>
      <c r="S751" s="803"/>
      <c r="T751" s="803"/>
      <c r="U751" s="803"/>
      <c r="V751" s="803"/>
      <c r="W751" s="803"/>
      <c r="X751" s="803"/>
      <c r="Y751" s="803"/>
      <c r="Z751" s="803"/>
    </row>
    <row r="752" ht="19.5" customHeight="1">
      <c r="A752" s="803"/>
      <c r="B752" s="803"/>
      <c r="C752" s="803"/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803"/>
      <c r="V752" s="803"/>
      <c r="W752" s="803"/>
      <c r="X752" s="803"/>
      <c r="Y752" s="803"/>
      <c r="Z752" s="803"/>
    </row>
    <row r="753" ht="19.5" customHeight="1">
      <c r="A753" s="803"/>
      <c r="B753" s="803"/>
      <c r="C753" s="803"/>
      <c r="D753" s="803"/>
      <c r="E753" s="803"/>
      <c r="F753" s="803"/>
      <c r="G753" s="803"/>
      <c r="H753" s="803"/>
      <c r="I753" s="803"/>
      <c r="J753" s="803"/>
      <c r="K753" s="803"/>
      <c r="L753" s="803"/>
      <c r="M753" s="803"/>
      <c r="N753" s="803"/>
      <c r="O753" s="803"/>
      <c r="P753" s="803"/>
      <c r="Q753" s="803"/>
      <c r="R753" s="803"/>
      <c r="S753" s="803"/>
      <c r="T753" s="803"/>
      <c r="U753" s="803"/>
      <c r="V753" s="803"/>
      <c r="W753" s="803"/>
      <c r="X753" s="803"/>
      <c r="Y753" s="803"/>
      <c r="Z753" s="803"/>
    </row>
    <row r="754" ht="19.5" customHeight="1">
      <c r="A754" s="803"/>
      <c r="B754" s="803"/>
      <c r="C754" s="803"/>
      <c r="D754" s="803"/>
      <c r="E754" s="803"/>
      <c r="F754" s="803"/>
      <c r="G754" s="803"/>
      <c r="H754" s="803"/>
      <c r="I754" s="803"/>
      <c r="J754" s="803"/>
      <c r="K754" s="803"/>
      <c r="L754" s="803"/>
      <c r="M754" s="803"/>
      <c r="N754" s="803"/>
      <c r="O754" s="803"/>
      <c r="P754" s="803"/>
      <c r="Q754" s="803"/>
      <c r="R754" s="803"/>
      <c r="S754" s="803"/>
      <c r="T754" s="803"/>
      <c r="U754" s="803"/>
      <c r="V754" s="803"/>
      <c r="W754" s="803"/>
      <c r="X754" s="803"/>
      <c r="Y754" s="803"/>
      <c r="Z754" s="803"/>
    </row>
    <row r="755" ht="19.5" customHeight="1">
      <c r="A755" s="803"/>
      <c r="B755" s="803"/>
      <c r="C755" s="803"/>
      <c r="D755" s="803"/>
      <c r="E755" s="803"/>
      <c r="F755" s="803"/>
      <c r="G755" s="803"/>
      <c r="H755" s="803"/>
      <c r="I755" s="803"/>
      <c r="J755" s="803"/>
      <c r="K755" s="803"/>
      <c r="L755" s="803"/>
      <c r="M755" s="803"/>
      <c r="N755" s="803"/>
      <c r="O755" s="803"/>
      <c r="P755" s="803"/>
      <c r="Q755" s="803"/>
      <c r="R755" s="803"/>
      <c r="S755" s="803"/>
      <c r="T755" s="803"/>
      <c r="U755" s="803"/>
      <c r="V755" s="803"/>
      <c r="W755" s="803"/>
      <c r="X755" s="803"/>
      <c r="Y755" s="803"/>
      <c r="Z755" s="803"/>
    </row>
    <row r="756" ht="19.5" customHeight="1">
      <c r="A756" s="803"/>
      <c r="B756" s="803"/>
      <c r="C756" s="803"/>
      <c r="D756" s="803"/>
      <c r="E756" s="803"/>
      <c r="F756" s="803"/>
      <c r="G756" s="803"/>
      <c r="H756" s="803"/>
      <c r="I756" s="803"/>
      <c r="J756" s="803"/>
      <c r="K756" s="803"/>
      <c r="L756" s="803"/>
      <c r="M756" s="803"/>
      <c r="N756" s="803"/>
      <c r="O756" s="803"/>
      <c r="P756" s="803"/>
      <c r="Q756" s="803"/>
      <c r="R756" s="803"/>
      <c r="S756" s="803"/>
      <c r="T756" s="803"/>
      <c r="U756" s="803"/>
      <c r="V756" s="803"/>
      <c r="W756" s="803"/>
      <c r="X756" s="803"/>
      <c r="Y756" s="803"/>
      <c r="Z756" s="803"/>
    </row>
    <row r="757" ht="19.5" customHeight="1">
      <c r="A757" s="803"/>
      <c r="B757" s="803"/>
      <c r="C757" s="803"/>
      <c r="D757" s="803"/>
      <c r="E757" s="803"/>
      <c r="F757" s="803"/>
      <c r="G757" s="803"/>
      <c r="H757" s="803"/>
      <c r="I757" s="803"/>
      <c r="J757" s="803"/>
      <c r="K757" s="803"/>
      <c r="L757" s="803"/>
      <c r="M757" s="803"/>
      <c r="N757" s="803"/>
      <c r="O757" s="803"/>
      <c r="P757" s="803"/>
      <c r="Q757" s="803"/>
      <c r="R757" s="803"/>
      <c r="S757" s="803"/>
      <c r="T757" s="803"/>
      <c r="U757" s="803"/>
      <c r="V757" s="803"/>
      <c r="W757" s="803"/>
      <c r="X757" s="803"/>
      <c r="Y757" s="803"/>
      <c r="Z757" s="803"/>
    </row>
    <row r="758" ht="19.5" customHeight="1">
      <c r="A758" s="803"/>
      <c r="B758" s="803"/>
      <c r="C758" s="803"/>
      <c r="D758" s="803"/>
      <c r="E758" s="803"/>
      <c r="F758" s="803"/>
      <c r="G758" s="803"/>
      <c r="H758" s="803"/>
      <c r="I758" s="803"/>
      <c r="J758" s="803"/>
      <c r="K758" s="803"/>
      <c r="L758" s="803"/>
      <c r="M758" s="803"/>
      <c r="N758" s="803"/>
      <c r="O758" s="803"/>
      <c r="P758" s="803"/>
      <c r="Q758" s="803"/>
      <c r="R758" s="803"/>
      <c r="S758" s="803"/>
      <c r="T758" s="803"/>
      <c r="U758" s="803"/>
      <c r="V758" s="803"/>
      <c r="W758" s="803"/>
      <c r="X758" s="803"/>
      <c r="Y758" s="803"/>
      <c r="Z758" s="803"/>
    </row>
    <row r="759" ht="19.5" customHeight="1">
      <c r="A759" s="803"/>
      <c r="B759" s="803"/>
      <c r="C759" s="803"/>
      <c r="D759" s="803"/>
      <c r="E759" s="803"/>
      <c r="F759" s="803"/>
      <c r="G759" s="803"/>
      <c r="H759" s="803"/>
      <c r="I759" s="803"/>
      <c r="J759" s="803"/>
      <c r="K759" s="803"/>
      <c r="L759" s="803"/>
      <c r="M759" s="803"/>
      <c r="N759" s="803"/>
      <c r="O759" s="803"/>
      <c r="P759" s="803"/>
      <c r="Q759" s="803"/>
      <c r="R759" s="803"/>
      <c r="S759" s="803"/>
      <c r="T759" s="803"/>
      <c r="U759" s="803"/>
      <c r="V759" s="803"/>
      <c r="W759" s="803"/>
      <c r="X759" s="803"/>
      <c r="Y759" s="803"/>
      <c r="Z759" s="803"/>
    </row>
    <row r="760" ht="19.5" customHeight="1">
      <c r="A760" s="803"/>
      <c r="B760" s="803"/>
      <c r="C760" s="803"/>
      <c r="D760" s="803"/>
      <c r="E760" s="803"/>
      <c r="F760" s="803"/>
      <c r="G760" s="803"/>
      <c r="H760" s="803"/>
      <c r="I760" s="803"/>
      <c r="J760" s="803"/>
      <c r="K760" s="803"/>
      <c r="L760" s="803"/>
      <c r="M760" s="803"/>
      <c r="N760" s="803"/>
      <c r="O760" s="803"/>
      <c r="P760" s="803"/>
      <c r="Q760" s="803"/>
      <c r="R760" s="803"/>
      <c r="S760" s="803"/>
      <c r="T760" s="803"/>
      <c r="U760" s="803"/>
      <c r="V760" s="803"/>
      <c r="W760" s="803"/>
      <c r="X760" s="803"/>
      <c r="Y760" s="803"/>
      <c r="Z760" s="803"/>
    </row>
    <row r="761" ht="19.5" customHeight="1">
      <c r="A761" s="803"/>
      <c r="B761" s="803"/>
      <c r="C761" s="803"/>
      <c r="D761" s="803"/>
      <c r="E761" s="803"/>
      <c r="F761" s="803"/>
      <c r="G761" s="803"/>
      <c r="H761" s="803"/>
      <c r="I761" s="803"/>
      <c r="J761" s="803"/>
      <c r="K761" s="803"/>
      <c r="L761" s="803"/>
      <c r="M761" s="803"/>
      <c r="N761" s="803"/>
      <c r="O761" s="803"/>
      <c r="P761" s="803"/>
      <c r="Q761" s="803"/>
      <c r="R761" s="803"/>
      <c r="S761" s="803"/>
      <c r="T761" s="803"/>
      <c r="U761" s="803"/>
      <c r="V761" s="803"/>
      <c r="W761" s="803"/>
      <c r="X761" s="803"/>
      <c r="Y761" s="803"/>
      <c r="Z761" s="803"/>
    </row>
    <row r="762" ht="19.5" customHeight="1">
      <c r="A762" s="803"/>
      <c r="B762" s="803"/>
      <c r="C762" s="803"/>
      <c r="D762" s="803"/>
      <c r="E762" s="803"/>
      <c r="F762" s="803"/>
      <c r="G762" s="803"/>
      <c r="H762" s="803"/>
      <c r="I762" s="803"/>
      <c r="J762" s="803"/>
      <c r="K762" s="803"/>
      <c r="L762" s="803"/>
      <c r="M762" s="803"/>
      <c r="N762" s="803"/>
      <c r="O762" s="803"/>
      <c r="P762" s="803"/>
      <c r="Q762" s="803"/>
      <c r="R762" s="803"/>
      <c r="S762" s="803"/>
      <c r="T762" s="803"/>
      <c r="U762" s="803"/>
      <c r="V762" s="803"/>
      <c r="W762" s="803"/>
      <c r="X762" s="803"/>
      <c r="Y762" s="803"/>
      <c r="Z762" s="803"/>
    </row>
    <row r="763" ht="19.5" customHeight="1">
      <c r="A763" s="803"/>
      <c r="B763" s="803"/>
      <c r="C763" s="803"/>
      <c r="D763" s="803"/>
      <c r="E763" s="803"/>
      <c r="F763" s="803"/>
      <c r="G763" s="803"/>
      <c r="H763" s="803"/>
      <c r="I763" s="803"/>
      <c r="J763" s="803"/>
      <c r="K763" s="803"/>
      <c r="L763" s="803"/>
      <c r="M763" s="803"/>
      <c r="N763" s="803"/>
      <c r="O763" s="803"/>
      <c r="P763" s="803"/>
      <c r="Q763" s="803"/>
      <c r="R763" s="803"/>
      <c r="S763" s="803"/>
      <c r="T763" s="803"/>
      <c r="U763" s="803"/>
      <c r="V763" s="803"/>
      <c r="W763" s="803"/>
      <c r="X763" s="803"/>
      <c r="Y763" s="803"/>
      <c r="Z763" s="803"/>
    </row>
    <row r="764" ht="19.5" customHeight="1">
      <c r="A764" s="803"/>
      <c r="B764" s="803"/>
      <c r="C764" s="803"/>
      <c r="D764" s="803"/>
      <c r="E764" s="803"/>
      <c r="F764" s="803"/>
      <c r="G764" s="803"/>
      <c r="H764" s="803"/>
      <c r="I764" s="803"/>
      <c r="J764" s="803"/>
      <c r="K764" s="803"/>
      <c r="L764" s="803"/>
      <c r="M764" s="803"/>
      <c r="N764" s="803"/>
      <c r="O764" s="803"/>
      <c r="P764" s="803"/>
      <c r="Q764" s="803"/>
      <c r="R764" s="803"/>
      <c r="S764" s="803"/>
      <c r="T764" s="803"/>
      <c r="U764" s="803"/>
      <c r="V764" s="803"/>
      <c r="W764" s="803"/>
      <c r="X764" s="803"/>
      <c r="Y764" s="803"/>
      <c r="Z764" s="803"/>
    </row>
    <row r="765" ht="19.5" customHeight="1">
      <c r="A765" s="803"/>
      <c r="B765" s="803"/>
      <c r="C765" s="803"/>
      <c r="D765" s="803"/>
      <c r="E765" s="803"/>
      <c r="F765" s="803"/>
      <c r="G765" s="803"/>
      <c r="H765" s="803"/>
      <c r="I765" s="803"/>
      <c r="J765" s="803"/>
      <c r="K765" s="803"/>
      <c r="L765" s="803"/>
      <c r="M765" s="803"/>
      <c r="N765" s="803"/>
      <c r="O765" s="803"/>
      <c r="P765" s="803"/>
      <c r="Q765" s="803"/>
      <c r="R765" s="803"/>
      <c r="S765" s="803"/>
      <c r="T765" s="803"/>
      <c r="U765" s="803"/>
      <c r="V765" s="803"/>
      <c r="W765" s="803"/>
      <c r="X765" s="803"/>
      <c r="Y765" s="803"/>
      <c r="Z765" s="803"/>
    </row>
    <row r="766" ht="19.5" customHeight="1">
      <c r="A766" s="803"/>
      <c r="B766" s="803"/>
      <c r="C766" s="803"/>
      <c r="D766" s="803"/>
      <c r="E766" s="803"/>
      <c r="F766" s="803"/>
      <c r="G766" s="803"/>
      <c r="H766" s="803"/>
      <c r="I766" s="803"/>
      <c r="J766" s="803"/>
      <c r="K766" s="803"/>
      <c r="L766" s="803"/>
      <c r="M766" s="803"/>
      <c r="N766" s="803"/>
      <c r="O766" s="803"/>
      <c r="P766" s="803"/>
      <c r="Q766" s="803"/>
      <c r="R766" s="803"/>
      <c r="S766" s="803"/>
      <c r="T766" s="803"/>
      <c r="U766" s="803"/>
      <c r="V766" s="803"/>
      <c r="W766" s="803"/>
      <c r="X766" s="803"/>
      <c r="Y766" s="803"/>
      <c r="Z766" s="803"/>
    </row>
    <row r="767" ht="19.5" customHeight="1">
      <c r="A767" s="803"/>
      <c r="B767" s="803"/>
      <c r="C767" s="803"/>
      <c r="D767" s="803"/>
      <c r="E767" s="803"/>
      <c r="F767" s="803"/>
      <c r="G767" s="803"/>
      <c r="H767" s="803"/>
      <c r="I767" s="803"/>
      <c r="J767" s="803"/>
      <c r="K767" s="803"/>
      <c r="L767" s="803"/>
      <c r="M767" s="803"/>
      <c r="N767" s="803"/>
      <c r="O767" s="803"/>
      <c r="P767" s="803"/>
      <c r="Q767" s="803"/>
      <c r="R767" s="803"/>
      <c r="S767" s="803"/>
      <c r="T767" s="803"/>
      <c r="U767" s="803"/>
      <c r="V767" s="803"/>
      <c r="W767" s="803"/>
      <c r="X767" s="803"/>
      <c r="Y767" s="803"/>
      <c r="Z767" s="803"/>
    </row>
    <row r="768" ht="19.5" customHeight="1">
      <c r="A768" s="803"/>
      <c r="B768" s="803"/>
      <c r="C768" s="803"/>
      <c r="D768" s="803"/>
      <c r="E768" s="803"/>
      <c r="F768" s="803"/>
      <c r="G768" s="803"/>
      <c r="H768" s="803"/>
      <c r="I768" s="803"/>
      <c r="J768" s="803"/>
      <c r="K768" s="803"/>
      <c r="L768" s="803"/>
      <c r="M768" s="803"/>
      <c r="N768" s="803"/>
      <c r="O768" s="803"/>
      <c r="P768" s="803"/>
      <c r="Q768" s="803"/>
      <c r="R768" s="803"/>
      <c r="S768" s="803"/>
      <c r="T768" s="803"/>
      <c r="U768" s="803"/>
      <c r="V768" s="803"/>
      <c r="W768" s="803"/>
      <c r="X768" s="803"/>
      <c r="Y768" s="803"/>
      <c r="Z768" s="803"/>
    </row>
    <row r="769" ht="19.5" customHeight="1">
      <c r="A769" s="803"/>
      <c r="B769" s="803"/>
      <c r="C769" s="803"/>
      <c r="D769" s="803"/>
      <c r="E769" s="803"/>
      <c r="F769" s="803"/>
      <c r="G769" s="803"/>
      <c r="H769" s="803"/>
      <c r="I769" s="803"/>
      <c r="J769" s="803"/>
      <c r="K769" s="803"/>
      <c r="L769" s="803"/>
      <c r="M769" s="803"/>
      <c r="N769" s="803"/>
      <c r="O769" s="803"/>
      <c r="P769" s="803"/>
      <c r="Q769" s="803"/>
      <c r="R769" s="803"/>
      <c r="S769" s="803"/>
      <c r="T769" s="803"/>
      <c r="U769" s="803"/>
      <c r="V769" s="803"/>
      <c r="W769" s="803"/>
      <c r="X769" s="803"/>
      <c r="Y769" s="803"/>
      <c r="Z769" s="803"/>
    </row>
    <row r="770" ht="19.5" customHeight="1">
      <c r="A770" s="803"/>
      <c r="B770" s="803"/>
      <c r="C770" s="803"/>
      <c r="D770" s="803"/>
      <c r="E770" s="803"/>
      <c r="F770" s="803"/>
      <c r="G770" s="803"/>
      <c r="H770" s="803"/>
      <c r="I770" s="803"/>
      <c r="J770" s="803"/>
      <c r="K770" s="803"/>
      <c r="L770" s="803"/>
      <c r="M770" s="803"/>
      <c r="N770" s="803"/>
      <c r="O770" s="803"/>
      <c r="P770" s="803"/>
      <c r="Q770" s="803"/>
      <c r="R770" s="803"/>
      <c r="S770" s="803"/>
      <c r="T770" s="803"/>
      <c r="U770" s="803"/>
      <c r="V770" s="803"/>
      <c r="W770" s="803"/>
      <c r="X770" s="803"/>
      <c r="Y770" s="803"/>
      <c r="Z770" s="803"/>
    </row>
    <row r="771" ht="19.5" customHeight="1">
      <c r="A771" s="803"/>
      <c r="B771" s="803"/>
      <c r="C771" s="803"/>
      <c r="D771" s="803"/>
      <c r="E771" s="803"/>
      <c r="F771" s="803"/>
      <c r="G771" s="803"/>
      <c r="H771" s="803"/>
      <c r="I771" s="803"/>
      <c r="J771" s="803"/>
      <c r="K771" s="803"/>
      <c r="L771" s="803"/>
      <c r="M771" s="803"/>
      <c r="N771" s="803"/>
      <c r="O771" s="803"/>
      <c r="P771" s="803"/>
      <c r="Q771" s="803"/>
      <c r="R771" s="803"/>
      <c r="S771" s="803"/>
      <c r="T771" s="803"/>
      <c r="U771" s="803"/>
      <c r="V771" s="803"/>
      <c r="W771" s="803"/>
      <c r="X771" s="803"/>
      <c r="Y771" s="803"/>
      <c r="Z771" s="803"/>
    </row>
    <row r="772" ht="19.5" customHeight="1">
      <c r="A772" s="803"/>
      <c r="B772" s="803"/>
      <c r="C772" s="803"/>
      <c r="D772" s="803"/>
      <c r="E772" s="803"/>
      <c r="F772" s="803"/>
      <c r="G772" s="803"/>
      <c r="H772" s="803"/>
      <c r="I772" s="803"/>
      <c r="J772" s="803"/>
      <c r="K772" s="803"/>
      <c r="L772" s="803"/>
      <c r="M772" s="803"/>
      <c r="N772" s="803"/>
      <c r="O772" s="803"/>
      <c r="P772" s="803"/>
      <c r="Q772" s="803"/>
      <c r="R772" s="803"/>
      <c r="S772" s="803"/>
      <c r="T772" s="803"/>
      <c r="U772" s="803"/>
      <c r="V772" s="803"/>
      <c r="W772" s="803"/>
      <c r="X772" s="803"/>
      <c r="Y772" s="803"/>
      <c r="Z772" s="803"/>
    </row>
    <row r="773" ht="19.5" customHeight="1">
      <c r="A773" s="803"/>
      <c r="B773" s="803"/>
      <c r="C773" s="803"/>
      <c r="D773" s="803"/>
      <c r="E773" s="803"/>
      <c r="F773" s="803"/>
      <c r="G773" s="803"/>
      <c r="H773" s="803"/>
      <c r="I773" s="803"/>
      <c r="J773" s="803"/>
      <c r="K773" s="803"/>
      <c r="L773" s="803"/>
      <c r="M773" s="803"/>
      <c r="N773" s="803"/>
      <c r="O773" s="803"/>
      <c r="P773" s="803"/>
      <c r="Q773" s="803"/>
      <c r="R773" s="803"/>
      <c r="S773" s="803"/>
      <c r="T773" s="803"/>
      <c r="U773" s="803"/>
      <c r="V773" s="803"/>
      <c r="W773" s="803"/>
      <c r="X773" s="803"/>
      <c r="Y773" s="803"/>
      <c r="Z773" s="803"/>
    </row>
    <row r="774" ht="19.5" customHeight="1">
      <c r="A774" s="803"/>
      <c r="B774" s="803"/>
      <c r="C774" s="803"/>
      <c r="D774" s="803"/>
      <c r="E774" s="803"/>
      <c r="F774" s="803"/>
      <c r="G774" s="803"/>
      <c r="H774" s="803"/>
      <c r="I774" s="803"/>
      <c r="J774" s="803"/>
      <c r="K774" s="803"/>
      <c r="L774" s="803"/>
      <c r="M774" s="803"/>
      <c r="N774" s="803"/>
      <c r="O774" s="803"/>
      <c r="P774" s="803"/>
      <c r="Q774" s="803"/>
      <c r="R774" s="803"/>
      <c r="S774" s="803"/>
      <c r="T774" s="803"/>
      <c r="U774" s="803"/>
      <c r="V774" s="803"/>
      <c r="W774" s="803"/>
      <c r="X774" s="803"/>
      <c r="Y774" s="803"/>
      <c r="Z774" s="803"/>
    </row>
    <row r="775" ht="19.5" customHeight="1">
      <c r="A775" s="803"/>
      <c r="B775" s="803"/>
      <c r="C775" s="803"/>
      <c r="D775" s="803"/>
      <c r="E775" s="803"/>
      <c r="F775" s="803"/>
      <c r="G775" s="803"/>
      <c r="H775" s="803"/>
      <c r="I775" s="803"/>
      <c r="J775" s="803"/>
      <c r="K775" s="803"/>
      <c r="L775" s="803"/>
      <c r="M775" s="803"/>
      <c r="N775" s="803"/>
      <c r="O775" s="803"/>
      <c r="P775" s="803"/>
      <c r="Q775" s="803"/>
      <c r="R775" s="803"/>
      <c r="S775" s="803"/>
      <c r="T775" s="803"/>
      <c r="U775" s="803"/>
      <c r="V775" s="803"/>
      <c r="W775" s="803"/>
      <c r="X775" s="803"/>
      <c r="Y775" s="803"/>
      <c r="Z775" s="803"/>
    </row>
    <row r="776" ht="19.5" customHeight="1">
      <c r="A776" s="803"/>
      <c r="B776" s="803"/>
      <c r="C776" s="803"/>
      <c r="D776" s="803"/>
      <c r="E776" s="803"/>
      <c r="F776" s="803"/>
      <c r="G776" s="803"/>
      <c r="H776" s="803"/>
      <c r="I776" s="803"/>
      <c r="J776" s="803"/>
      <c r="K776" s="803"/>
      <c r="L776" s="803"/>
      <c r="M776" s="803"/>
      <c r="N776" s="803"/>
      <c r="O776" s="803"/>
      <c r="P776" s="803"/>
      <c r="Q776" s="803"/>
      <c r="R776" s="803"/>
      <c r="S776" s="803"/>
      <c r="T776" s="803"/>
      <c r="U776" s="803"/>
      <c r="V776" s="803"/>
      <c r="W776" s="803"/>
      <c r="X776" s="803"/>
      <c r="Y776" s="803"/>
      <c r="Z776" s="803"/>
    </row>
    <row r="777" ht="19.5" customHeight="1">
      <c r="A777" s="803"/>
      <c r="B777" s="803"/>
      <c r="C777" s="803"/>
      <c r="D777" s="803"/>
      <c r="E777" s="803"/>
      <c r="F777" s="803"/>
      <c r="G777" s="803"/>
      <c r="H777" s="803"/>
      <c r="I777" s="803"/>
      <c r="J777" s="803"/>
      <c r="K777" s="803"/>
      <c r="L777" s="803"/>
      <c r="M777" s="803"/>
      <c r="N777" s="803"/>
      <c r="O777" s="803"/>
      <c r="P777" s="803"/>
      <c r="Q777" s="803"/>
      <c r="R777" s="803"/>
      <c r="S777" s="803"/>
      <c r="T777" s="803"/>
      <c r="U777" s="803"/>
      <c r="V777" s="803"/>
      <c r="W777" s="803"/>
      <c r="X777" s="803"/>
      <c r="Y777" s="803"/>
      <c r="Z777" s="803"/>
    </row>
    <row r="778" ht="19.5" customHeight="1">
      <c r="A778" s="803"/>
      <c r="B778" s="803"/>
      <c r="C778" s="803"/>
      <c r="D778" s="803"/>
      <c r="E778" s="803"/>
      <c r="F778" s="803"/>
      <c r="G778" s="803"/>
      <c r="H778" s="803"/>
      <c r="I778" s="803"/>
      <c r="J778" s="803"/>
      <c r="K778" s="803"/>
      <c r="L778" s="803"/>
      <c r="M778" s="803"/>
      <c r="N778" s="803"/>
      <c r="O778" s="803"/>
      <c r="P778" s="803"/>
      <c r="Q778" s="803"/>
      <c r="R778" s="803"/>
      <c r="S778" s="803"/>
      <c r="T778" s="803"/>
      <c r="U778" s="803"/>
      <c r="V778" s="803"/>
      <c r="W778" s="803"/>
      <c r="X778" s="803"/>
      <c r="Y778" s="803"/>
      <c r="Z778" s="803"/>
    </row>
    <row r="779" ht="19.5" customHeight="1">
      <c r="A779" s="803"/>
      <c r="B779" s="803"/>
      <c r="C779" s="803"/>
      <c r="D779" s="803"/>
      <c r="E779" s="803"/>
      <c r="F779" s="803"/>
      <c r="G779" s="803"/>
      <c r="H779" s="803"/>
      <c r="I779" s="803"/>
      <c r="J779" s="803"/>
      <c r="K779" s="803"/>
      <c r="L779" s="803"/>
      <c r="M779" s="803"/>
      <c r="N779" s="803"/>
      <c r="O779" s="803"/>
      <c r="P779" s="803"/>
      <c r="Q779" s="803"/>
      <c r="R779" s="803"/>
      <c r="S779" s="803"/>
      <c r="T779" s="803"/>
      <c r="U779" s="803"/>
      <c r="V779" s="803"/>
      <c r="W779" s="803"/>
      <c r="X779" s="803"/>
      <c r="Y779" s="803"/>
      <c r="Z779" s="803"/>
    </row>
    <row r="780" ht="19.5" customHeight="1">
      <c r="A780" s="803"/>
      <c r="B780" s="803"/>
      <c r="C780" s="803"/>
      <c r="D780" s="803"/>
      <c r="E780" s="803"/>
      <c r="F780" s="803"/>
      <c r="G780" s="803"/>
      <c r="H780" s="803"/>
      <c r="I780" s="803"/>
      <c r="J780" s="803"/>
      <c r="K780" s="803"/>
      <c r="L780" s="803"/>
      <c r="M780" s="803"/>
      <c r="N780" s="803"/>
      <c r="O780" s="803"/>
      <c r="P780" s="803"/>
      <c r="Q780" s="803"/>
      <c r="R780" s="803"/>
      <c r="S780" s="803"/>
      <c r="T780" s="803"/>
      <c r="U780" s="803"/>
      <c r="V780" s="803"/>
      <c r="W780" s="803"/>
      <c r="X780" s="803"/>
      <c r="Y780" s="803"/>
      <c r="Z780" s="803"/>
    </row>
    <row r="781" ht="19.5" customHeight="1">
      <c r="A781" s="803"/>
      <c r="B781" s="803"/>
      <c r="C781" s="803"/>
      <c r="D781" s="803"/>
      <c r="E781" s="803"/>
      <c r="F781" s="803"/>
      <c r="G781" s="803"/>
      <c r="H781" s="803"/>
      <c r="I781" s="803"/>
      <c r="J781" s="803"/>
      <c r="K781" s="803"/>
      <c r="L781" s="803"/>
      <c r="M781" s="803"/>
      <c r="N781" s="803"/>
      <c r="O781" s="803"/>
      <c r="P781" s="803"/>
      <c r="Q781" s="803"/>
      <c r="R781" s="803"/>
      <c r="S781" s="803"/>
      <c r="T781" s="803"/>
      <c r="U781" s="803"/>
      <c r="V781" s="803"/>
      <c r="W781" s="803"/>
      <c r="X781" s="803"/>
      <c r="Y781" s="803"/>
      <c r="Z781" s="803"/>
    </row>
    <row r="782" ht="19.5" customHeight="1">
      <c r="A782" s="803"/>
      <c r="B782" s="803"/>
      <c r="C782" s="803"/>
      <c r="D782" s="803"/>
      <c r="E782" s="803"/>
      <c r="F782" s="803"/>
      <c r="G782" s="803"/>
      <c r="H782" s="803"/>
      <c r="I782" s="803"/>
      <c r="J782" s="803"/>
      <c r="K782" s="803"/>
      <c r="L782" s="803"/>
      <c r="M782" s="803"/>
      <c r="N782" s="803"/>
      <c r="O782" s="803"/>
      <c r="P782" s="803"/>
      <c r="Q782" s="803"/>
      <c r="R782" s="803"/>
      <c r="S782" s="803"/>
      <c r="T782" s="803"/>
      <c r="U782" s="803"/>
      <c r="V782" s="803"/>
      <c r="W782" s="803"/>
      <c r="X782" s="803"/>
      <c r="Y782" s="803"/>
      <c r="Z782" s="803"/>
    </row>
    <row r="783" ht="19.5" customHeight="1">
      <c r="A783" s="803"/>
      <c r="B783" s="803"/>
      <c r="C783" s="803"/>
      <c r="D783" s="803"/>
      <c r="E783" s="803"/>
      <c r="F783" s="803"/>
      <c r="G783" s="803"/>
      <c r="H783" s="803"/>
      <c r="I783" s="803"/>
      <c r="J783" s="803"/>
      <c r="K783" s="803"/>
      <c r="L783" s="803"/>
      <c r="M783" s="803"/>
      <c r="N783" s="803"/>
      <c r="O783" s="803"/>
      <c r="P783" s="803"/>
      <c r="Q783" s="803"/>
      <c r="R783" s="803"/>
      <c r="S783" s="803"/>
      <c r="T783" s="803"/>
      <c r="U783" s="803"/>
      <c r="V783" s="803"/>
      <c r="W783" s="803"/>
      <c r="X783" s="803"/>
      <c r="Y783" s="803"/>
      <c r="Z783" s="803"/>
    </row>
    <row r="784" ht="19.5" customHeight="1">
      <c r="A784" s="803"/>
      <c r="B784" s="803"/>
      <c r="C784" s="803"/>
      <c r="D784" s="803"/>
      <c r="E784" s="803"/>
      <c r="F784" s="803"/>
      <c r="G784" s="803"/>
      <c r="H784" s="803"/>
      <c r="I784" s="803"/>
      <c r="J784" s="803"/>
      <c r="K784" s="803"/>
      <c r="L784" s="803"/>
      <c r="M784" s="803"/>
      <c r="N784" s="803"/>
      <c r="O784" s="803"/>
      <c r="P784" s="803"/>
      <c r="Q784" s="803"/>
      <c r="R784" s="803"/>
      <c r="S784" s="803"/>
      <c r="T784" s="803"/>
      <c r="U784" s="803"/>
      <c r="V784" s="803"/>
      <c r="W784" s="803"/>
      <c r="X784" s="803"/>
      <c r="Y784" s="803"/>
      <c r="Z784" s="803"/>
    </row>
    <row r="785" ht="19.5" customHeight="1">
      <c r="A785" s="803"/>
      <c r="B785" s="803"/>
      <c r="C785" s="803"/>
      <c r="D785" s="803"/>
      <c r="E785" s="803"/>
      <c r="F785" s="803"/>
      <c r="G785" s="803"/>
      <c r="H785" s="803"/>
      <c r="I785" s="803"/>
      <c r="J785" s="803"/>
      <c r="K785" s="803"/>
      <c r="L785" s="803"/>
      <c r="M785" s="803"/>
      <c r="N785" s="803"/>
      <c r="O785" s="803"/>
      <c r="P785" s="803"/>
      <c r="Q785" s="803"/>
      <c r="R785" s="803"/>
      <c r="S785" s="803"/>
      <c r="T785" s="803"/>
      <c r="U785" s="803"/>
      <c r="V785" s="803"/>
      <c r="W785" s="803"/>
      <c r="X785" s="803"/>
      <c r="Y785" s="803"/>
      <c r="Z785" s="803"/>
    </row>
    <row r="786" ht="19.5" customHeight="1">
      <c r="A786" s="803"/>
      <c r="B786" s="803"/>
      <c r="C786" s="803"/>
      <c r="D786" s="803"/>
      <c r="E786" s="803"/>
      <c r="F786" s="803"/>
      <c r="G786" s="803"/>
      <c r="H786" s="803"/>
      <c r="I786" s="803"/>
      <c r="J786" s="803"/>
      <c r="K786" s="803"/>
      <c r="L786" s="803"/>
      <c r="M786" s="803"/>
      <c r="N786" s="803"/>
      <c r="O786" s="803"/>
      <c r="P786" s="803"/>
      <c r="Q786" s="803"/>
      <c r="R786" s="803"/>
      <c r="S786" s="803"/>
      <c r="T786" s="803"/>
      <c r="U786" s="803"/>
      <c r="V786" s="803"/>
      <c r="W786" s="803"/>
      <c r="X786" s="803"/>
      <c r="Y786" s="803"/>
      <c r="Z786" s="803"/>
    </row>
    <row r="787" ht="19.5" customHeight="1">
      <c r="A787" s="803"/>
      <c r="B787" s="803"/>
      <c r="C787" s="803"/>
      <c r="D787" s="803"/>
      <c r="E787" s="803"/>
      <c r="F787" s="803"/>
      <c r="G787" s="803"/>
      <c r="H787" s="803"/>
      <c r="I787" s="803"/>
      <c r="J787" s="803"/>
      <c r="K787" s="803"/>
      <c r="L787" s="803"/>
      <c r="M787" s="803"/>
      <c r="N787" s="803"/>
      <c r="O787" s="803"/>
      <c r="P787" s="803"/>
      <c r="Q787" s="803"/>
      <c r="R787" s="803"/>
      <c r="S787" s="803"/>
      <c r="T787" s="803"/>
      <c r="U787" s="803"/>
      <c r="V787" s="803"/>
      <c r="W787" s="803"/>
      <c r="X787" s="803"/>
      <c r="Y787" s="803"/>
      <c r="Z787" s="803"/>
    </row>
    <row r="788" ht="19.5" customHeight="1">
      <c r="A788" s="803"/>
      <c r="B788" s="803"/>
      <c r="C788" s="803"/>
      <c r="D788" s="803"/>
      <c r="E788" s="803"/>
      <c r="F788" s="803"/>
      <c r="G788" s="803"/>
      <c r="H788" s="803"/>
      <c r="I788" s="803"/>
      <c r="J788" s="803"/>
      <c r="K788" s="803"/>
      <c r="L788" s="803"/>
      <c r="M788" s="803"/>
      <c r="N788" s="803"/>
      <c r="O788" s="803"/>
      <c r="P788" s="803"/>
      <c r="Q788" s="803"/>
      <c r="R788" s="803"/>
      <c r="S788" s="803"/>
      <c r="T788" s="803"/>
      <c r="U788" s="803"/>
      <c r="V788" s="803"/>
      <c r="W788" s="803"/>
      <c r="X788" s="803"/>
      <c r="Y788" s="803"/>
      <c r="Z788" s="803"/>
    </row>
    <row r="789" ht="19.5" customHeight="1">
      <c r="A789" s="803"/>
      <c r="B789" s="803"/>
      <c r="C789" s="803"/>
      <c r="D789" s="803"/>
      <c r="E789" s="803"/>
      <c r="F789" s="803"/>
      <c r="G789" s="803"/>
      <c r="H789" s="803"/>
      <c r="I789" s="803"/>
      <c r="J789" s="803"/>
      <c r="K789" s="803"/>
      <c r="L789" s="803"/>
      <c r="M789" s="803"/>
      <c r="N789" s="803"/>
      <c r="O789" s="803"/>
      <c r="P789" s="803"/>
      <c r="Q789" s="803"/>
      <c r="R789" s="803"/>
      <c r="S789" s="803"/>
      <c r="T789" s="803"/>
      <c r="U789" s="803"/>
      <c r="V789" s="803"/>
      <c r="W789" s="803"/>
      <c r="X789" s="803"/>
      <c r="Y789" s="803"/>
      <c r="Z789" s="803"/>
    </row>
    <row r="790" ht="19.5" customHeight="1">
      <c r="A790" s="803"/>
      <c r="B790" s="803"/>
      <c r="C790" s="803"/>
      <c r="D790" s="803"/>
      <c r="E790" s="803"/>
      <c r="F790" s="803"/>
      <c r="G790" s="803"/>
      <c r="H790" s="803"/>
      <c r="I790" s="803"/>
      <c r="J790" s="803"/>
      <c r="K790" s="803"/>
      <c r="L790" s="803"/>
      <c r="M790" s="803"/>
      <c r="N790" s="803"/>
      <c r="O790" s="803"/>
      <c r="P790" s="803"/>
      <c r="Q790" s="803"/>
      <c r="R790" s="803"/>
      <c r="S790" s="803"/>
      <c r="T790" s="803"/>
      <c r="U790" s="803"/>
      <c r="V790" s="803"/>
      <c r="W790" s="803"/>
      <c r="X790" s="803"/>
      <c r="Y790" s="803"/>
      <c r="Z790" s="803"/>
    </row>
    <row r="791" ht="19.5" customHeight="1">
      <c r="A791" s="803"/>
      <c r="B791" s="803"/>
      <c r="C791" s="803"/>
      <c r="D791" s="803"/>
      <c r="E791" s="803"/>
      <c r="F791" s="803"/>
      <c r="G791" s="803"/>
      <c r="H791" s="803"/>
      <c r="I791" s="803"/>
      <c r="J791" s="803"/>
      <c r="K791" s="803"/>
      <c r="L791" s="803"/>
      <c r="M791" s="803"/>
      <c r="N791" s="803"/>
      <c r="O791" s="803"/>
      <c r="P791" s="803"/>
      <c r="Q791" s="803"/>
      <c r="R791" s="803"/>
      <c r="S791" s="803"/>
      <c r="T791" s="803"/>
      <c r="U791" s="803"/>
      <c r="V791" s="803"/>
      <c r="W791" s="803"/>
      <c r="X791" s="803"/>
      <c r="Y791" s="803"/>
      <c r="Z791" s="803"/>
    </row>
    <row r="792" ht="19.5" customHeight="1">
      <c r="A792" s="803"/>
      <c r="B792" s="803"/>
      <c r="C792" s="803"/>
      <c r="D792" s="803"/>
      <c r="E792" s="803"/>
      <c r="F792" s="803"/>
      <c r="G792" s="803"/>
      <c r="H792" s="803"/>
      <c r="I792" s="803"/>
      <c r="J792" s="803"/>
      <c r="K792" s="803"/>
      <c r="L792" s="803"/>
      <c r="M792" s="803"/>
      <c r="N792" s="803"/>
      <c r="O792" s="803"/>
      <c r="P792" s="803"/>
      <c r="Q792" s="803"/>
      <c r="R792" s="803"/>
      <c r="S792" s="803"/>
      <c r="T792" s="803"/>
      <c r="U792" s="803"/>
      <c r="V792" s="803"/>
      <c r="W792" s="803"/>
      <c r="X792" s="803"/>
      <c r="Y792" s="803"/>
      <c r="Z792" s="803"/>
    </row>
    <row r="793" ht="19.5" customHeight="1">
      <c r="A793" s="803"/>
      <c r="B793" s="803"/>
      <c r="C793" s="803"/>
      <c r="D793" s="803"/>
      <c r="E793" s="803"/>
      <c r="F793" s="803"/>
      <c r="G793" s="803"/>
      <c r="H793" s="803"/>
      <c r="I793" s="803"/>
      <c r="J793" s="803"/>
      <c r="K793" s="803"/>
      <c r="L793" s="803"/>
      <c r="M793" s="803"/>
      <c r="N793" s="803"/>
      <c r="O793" s="803"/>
      <c r="P793" s="803"/>
      <c r="Q793" s="803"/>
      <c r="R793" s="803"/>
      <c r="S793" s="803"/>
      <c r="T793" s="803"/>
      <c r="U793" s="803"/>
      <c r="V793" s="803"/>
      <c r="W793" s="803"/>
      <c r="X793" s="803"/>
      <c r="Y793" s="803"/>
      <c r="Z793" s="803"/>
    </row>
    <row r="794" ht="19.5" customHeight="1">
      <c r="A794" s="803"/>
      <c r="B794" s="803"/>
      <c r="C794" s="803"/>
      <c r="D794" s="803"/>
      <c r="E794" s="803"/>
      <c r="F794" s="803"/>
      <c r="G794" s="803"/>
      <c r="H794" s="803"/>
      <c r="I794" s="803"/>
      <c r="J794" s="803"/>
      <c r="K794" s="803"/>
      <c r="L794" s="803"/>
      <c r="M794" s="803"/>
      <c r="N794" s="803"/>
      <c r="O794" s="803"/>
      <c r="P794" s="803"/>
      <c r="Q794" s="803"/>
      <c r="R794" s="803"/>
      <c r="S794" s="803"/>
      <c r="T794" s="803"/>
      <c r="U794" s="803"/>
      <c r="V794" s="803"/>
      <c r="W794" s="803"/>
      <c r="X794" s="803"/>
      <c r="Y794" s="803"/>
      <c r="Z794" s="803"/>
    </row>
    <row r="795" ht="19.5" customHeight="1">
      <c r="A795" s="803"/>
      <c r="B795" s="803"/>
      <c r="C795" s="803"/>
      <c r="D795" s="803"/>
      <c r="E795" s="803"/>
      <c r="F795" s="803"/>
      <c r="G795" s="803"/>
      <c r="H795" s="803"/>
      <c r="I795" s="803"/>
      <c r="J795" s="803"/>
      <c r="K795" s="803"/>
      <c r="L795" s="803"/>
      <c r="M795" s="803"/>
      <c r="N795" s="803"/>
      <c r="O795" s="803"/>
      <c r="P795" s="803"/>
      <c r="Q795" s="803"/>
      <c r="R795" s="803"/>
      <c r="S795" s="803"/>
      <c r="T795" s="803"/>
      <c r="U795" s="803"/>
      <c r="V795" s="803"/>
      <c r="W795" s="803"/>
      <c r="X795" s="803"/>
      <c r="Y795" s="803"/>
      <c r="Z795" s="803"/>
    </row>
    <row r="796" ht="19.5" customHeight="1">
      <c r="A796" s="803"/>
      <c r="B796" s="803"/>
      <c r="C796" s="803"/>
      <c r="D796" s="803"/>
      <c r="E796" s="803"/>
      <c r="F796" s="803"/>
      <c r="G796" s="803"/>
      <c r="H796" s="803"/>
      <c r="I796" s="803"/>
      <c r="J796" s="803"/>
      <c r="K796" s="803"/>
      <c r="L796" s="803"/>
      <c r="M796" s="803"/>
      <c r="N796" s="803"/>
      <c r="O796" s="803"/>
      <c r="P796" s="803"/>
      <c r="Q796" s="803"/>
      <c r="R796" s="803"/>
      <c r="S796" s="803"/>
      <c r="T796" s="803"/>
      <c r="U796" s="803"/>
      <c r="V796" s="803"/>
      <c r="W796" s="803"/>
      <c r="X796" s="803"/>
      <c r="Y796" s="803"/>
      <c r="Z796" s="803"/>
    </row>
    <row r="797" ht="19.5" customHeight="1">
      <c r="A797" s="803"/>
      <c r="B797" s="803"/>
      <c r="C797" s="803"/>
      <c r="D797" s="803"/>
      <c r="E797" s="803"/>
      <c r="F797" s="803"/>
      <c r="G797" s="803"/>
      <c r="H797" s="803"/>
      <c r="I797" s="803"/>
      <c r="J797" s="803"/>
      <c r="K797" s="803"/>
      <c r="L797" s="803"/>
      <c r="M797" s="803"/>
      <c r="N797" s="803"/>
      <c r="O797" s="803"/>
      <c r="P797" s="803"/>
      <c r="Q797" s="803"/>
      <c r="R797" s="803"/>
      <c r="S797" s="803"/>
      <c r="T797" s="803"/>
      <c r="U797" s="803"/>
      <c r="V797" s="803"/>
      <c r="W797" s="803"/>
      <c r="X797" s="803"/>
      <c r="Y797" s="803"/>
      <c r="Z797" s="803"/>
    </row>
    <row r="798" ht="19.5" customHeight="1">
      <c r="A798" s="803"/>
      <c r="B798" s="803"/>
      <c r="C798" s="803"/>
      <c r="D798" s="803"/>
      <c r="E798" s="803"/>
      <c r="F798" s="803"/>
      <c r="G798" s="803"/>
      <c r="H798" s="803"/>
      <c r="I798" s="803"/>
      <c r="J798" s="803"/>
      <c r="K798" s="803"/>
      <c r="L798" s="803"/>
      <c r="M798" s="803"/>
      <c r="N798" s="803"/>
      <c r="O798" s="803"/>
      <c r="P798" s="803"/>
      <c r="Q798" s="803"/>
      <c r="R798" s="803"/>
      <c r="S798" s="803"/>
      <c r="T798" s="803"/>
      <c r="U798" s="803"/>
      <c r="V798" s="803"/>
      <c r="W798" s="803"/>
      <c r="X798" s="803"/>
      <c r="Y798" s="803"/>
      <c r="Z798" s="803"/>
    </row>
    <row r="799" ht="19.5" customHeight="1">
      <c r="A799" s="803"/>
      <c r="B799" s="803"/>
      <c r="C799" s="803"/>
      <c r="D799" s="803"/>
      <c r="E799" s="803"/>
      <c r="F799" s="803"/>
      <c r="G799" s="803"/>
      <c r="H799" s="803"/>
      <c r="I799" s="803"/>
      <c r="J799" s="803"/>
      <c r="K799" s="803"/>
      <c r="L799" s="803"/>
      <c r="M799" s="803"/>
      <c r="N799" s="803"/>
      <c r="O799" s="803"/>
      <c r="P799" s="803"/>
      <c r="Q799" s="803"/>
      <c r="R799" s="803"/>
      <c r="S799" s="803"/>
      <c r="T799" s="803"/>
      <c r="U799" s="803"/>
      <c r="V799" s="803"/>
      <c r="W799" s="803"/>
      <c r="X799" s="803"/>
      <c r="Y799" s="803"/>
      <c r="Z799" s="803"/>
    </row>
    <row r="800" ht="19.5" customHeight="1">
      <c r="A800" s="803"/>
      <c r="B800" s="803"/>
      <c r="C800" s="803"/>
      <c r="D800" s="803"/>
      <c r="E800" s="803"/>
      <c r="F800" s="803"/>
      <c r="G800" s="803"/>
      <c r="H800" s="803"/>
      <c r="I800" s="803"/>
      <c r="J800" s="803"/>
      <c r="K800" s="803"/>
      <c r="L800" s="803"/>
      <c r="M800" s="803"/>
      <c r="N800" s="803"/>
      <c r="O800" s="803"/>
      <c r="P800" s="803"/>
      <c r="Q800" s="803"/>
      <c r="R800" s="803"/>
      <c r="S800" s="803"/>
      <c r="T800" s="803"/>
      <c r="U800" s="803"/>
      <c r="V800" s="803"/>
      <c r="W800" s="803"/>
      <c r="X800" s="803"/>
      <c r="Y800" s="803"/>
      <c r="Z800" s="803"/>
    </row>
    <row r="801" ht="19.5" customHeight="1">
      <c r="A801" s="803"/>
      <c r="B801" s="803"/>
      <c r="C801" s="803"/>
      <c r="D801" s="803"/>
      <c r="E801" s="803"/>
      <c r="F801" s="803"/>
      <c r="G801" s="803"/>
      <c r="H801" s="803"/>
      <c r="I801" s="803"/>
      <c r="J801" s="803"/>
      <c r="K801" s="803"/>
      <c r="L801" s="803"/>
      <c r="M801" s="803"/>
      <c r="N801" s="803"/>
      <c r="O801" s="803"/>
      <c r="P801" s="803"/>
      <c r="Q801" s="803"/>
      <c r="R801" s="803"/>
      <c r="S801" s="803"/>
      <c r="T801" s="803"/>
      <c r="U801" s="803"/>
      <c r="V801" s="803"/>
      <c r="W801" s="803"/>
      <c r="X801" s="803"/>
      <c r="Y801" s="803"/>
      <c r="Z801" s="803"/>
    </row>
    <row r="802" ht="19.5" customHeight="1">
      <c r="A802" s="803"/>
      <c r="B802" s="803"/>
      <c r="C802" s="803"/>
      <c r="D802" s="803"/>
      <c r="E802" s="803"/>
      <c r="F802" s="803"/>
      <c r="G802" s="803"/>
      <c r="H802" s="803"/>
      <c r="I802" s="803"/>
      <c r="J802" s="803"/>
      <c r="K802" s="803"/>
      <c r="L802" s="803"/>
      <c r="M802" s="803"/>
      <c r="N802" s="803"/>
      <c r="O802" s="803"/>
      <c r="P802" s="803"/>
      <c r="Q802" s="803"/>
      <c r="R802" s="803"/>
      <c r="S802" s="803"/>
      <c r="T802" s="803"/>
      <c r="U802" s="803"/>
      <c r="V802" s="803"/>
      <c r="W802" s="803"/>
      <c r="X802" s="803"/>
      <c r="Y802" s="803"/>
      <c r="Z802" s="803"/>
    </row>
    <row r="803" ht="19.5" customHeight="1">
      <c r="A803" s="803"/>
      <c r="B803" s="803"/>
      <c r="C803" s="803"/>
      <c r="D803" s="803"/>
      <c r="E803" s="803"/>
      <c r="F803" s="803"/>
      <c r="G803" s="803"/>
      <c r="H803" s="803"/>
      <c r="I803" s="803"/>
      <c r="J803" s="803"/>
      <c r="K803" s="803"/>
      <c r="L803" s="803"/>
      <c r="M803" s="803"/>
      <c r="N803" s="803"/>
      <c r="O803" s="803"/>
      <c r="P803" s="803"/>
      <c r="Q803" s="803"/>
      <c r="R803" s="803"/>
      <c r="S803" s="803"/>
      <c r="T803" s="803"/>
      <c r="U803" s="803"/>
      <c r="V803" s="803"/>
      <c r="W803" s="803"/>
      <c r="X803" s="803"/>
      <c r="Y803" s="803"/>
      <c r="Z803" s="803"/>
    </row>
    <row r="804" ht="19.5" customHeight="1">
      <c r="A804" s="803"/>
      <c r="B804" s="803"/>
      <c r="C804" s="803"/>
      <c r="D804" s="803"/>
      <c r="E804" s="803"/>
      <c r="F804" s="803"/>
      <c r="G804" s="803"/>
      <c r="H804" s="803"/>
      <c r="I804" s="803"/>
      <c r="J804" s="803"/>
      <c r="K804" s="803"/>
      <c r="L804" s="803"/>
      <c r="M804" s="803"/>
      <c r="N804" s="803"/>
      <c r="O804" s="803"/>
      <c r="P804" s="803"/>
      <c r="Q804" s="803"/>
      <c r="R804" s="803"/>
      <c r="S804" s="803"/>
      <c r="T804" s="803"/>
      <c r="U804" s="803"/>
      <c r="V804" s="803"/>
      <c r="W804" s="803"/>
      <c r="X804" s="803"/>
      <c r="Y804" s="803"/>
      <c r="Z804" s="803"/>
    </row>
    <row r="805" ht="19.5" customHeight="1">
      <c r="A805" s="803"/>
      <c r="B805" s="803"/>
      <c r="C805" s="803"/>
      <c r="D805" s="803"/>
      <c r="E805" s="803"/>
      <c r="F805" s="803"/>
      <c r="G805" s="803"/>
      <c r="H805" s="803"/>
      <c r="I805" s="803"/>
      <c r="J805" s="803"/>
      <c r="K805" s="803"/>
      <c r="L805" s="803"/>
      <c r="M805" s="803"/>
      <c r="N805" s="803"/>
      <c r="O805" s="803"/>
      <c r="P805" s="803"/>
      <c r="Q805" s="803"/>
      <c r="R805" s="803"/>
      <c r="S805" s="803"/>
      <c r="T805" s="803"/>
      <c r="U805" s="803"/>
      <c r="V805" s="803"/>
      <c r="W805" s="803"/>
      <c r="X805" s="803"/>
      <c r="Y805" s="803"/>
      <c r="Z805" s="803"/>
    </row>
    <row r="806" ht="19.5" customHeight="1">
      <c r="A806" s="803"/>
      <c r="B806" s="803"/>
      <c r="C806" s="803"/>
      <c r="D806" s="803"/>
      <c r="E806" s="803"/>
      <c r="F806" s="803"/>
      <c r="G806" s="803"/>
      <c r="H806" s="803"/>
      <c r="I806" s="803"/>
      <c r="J806" s="803"/>
      <c r="K806" s="803"/>
      <c r="L806" s="803"/>
      <c r="M806" s="803"/>
      <c r="N806" s="803"/>
      <c r="O806" s="803"/>
      <c r="P806" s="803"/>
      <c r="Q806" s="803"/>
      <c r="R806" s="803"/>
      <c r="S806" s="803"/>
      <c r="T806" s="803"/>
      <c r="U806" s="803"/>
      <c r="V806" s="803"/>
      <c r="W806" s="803"/>
      <c r="X806" s="803"/>
      <c r="Y806" s="803"/>
      <c r="Z806" s="803"/>
    </row>
    <row r="807" ht="19.5" customHeight="1">
      <c r="A807" s="803"/>
      <c r="B807" s="803"/>
      <c r="C807" s="803"/>
      <c r="D807" s="803"/>
      <c r="E807" s="803"/>
      <c r="F807" s="803"/>
      <c r="G807" s="803"/>
      <c r="H807" s="803"/>
      <c r="I807" s="803"/>
      <c r="J807" s="803"/>
      <c r="K807" s="803"/>
      <c r="L807" s="803"/>
      <c r="M807" s="803"/>
      <c r="N807" s="803"/>
      <c r="O807" s="803"/>
      <c r="P807" s="803"/>
      <c r="Q807" s="803"/>
      <c r="R807" s="803"/>
      <c r="S807" s="803"/>
      <c r="T807" s="803"/>
      <c r="U807" s="803"/>
      <c r="V807" s="803"/>
      <c r="W807" s="803"/>
      <c r="X807" s="803"/>
      <c r="Y807" s="803"/>
      <c r="Z807" s="803"/>
    </row>
    <row r="808" ht="19.5" customHeight="1">
      <c r="A808" s="803"/>
      <c r="B808" s="803"/>
      <c r="C808" s="803"/>
      <c r="D808" s="803"/>
      <c r="E808" s="803"/>
      <c r="F808" s="803"/>
      <c r="G808" s="803"/>
      <c r="H808" s="803"/>
      <c r="I808" s="803"/>
      <c r="J808" s="803"/>
      <c r="K808" s="803"/>
      <c r="L808" s="803"/>
      <c r="M808" s="803"/>
      <c r="N808" s="803"/>
      <c r="O808" s="803"/>
      <c r="P808" s="803"/>
      <c r="Q808" s="803"/>
      <c r="R808" s="803"/>
      <c r="S808" s="803"/>
      <c r="T808" s="803"/>
      <c r="U808" s="803"/>
      <c r="V808" s="803"/>
      <c r="W808" s="803"/>
      <c r="X808" s="803"/>
      <c r="Y808" s="803"/>
      <c r="Z808" s="803"/>
    </row>
    <row r="809" ht="19.5" customHeight="1">
      <c r="A809" s="803"/>
      <c r="B809" s="803"/>
      <c r="C809" s="803"/>
      <c r="D809" s="803"/>
      <c r="E809" s="803"/>
      <c r="F809" s="803"/>
      <c r="G809" s="803"/>
      <c r="H809" s="803"/>
      <c r="I809" s="803"/>
      <c r="J809" s="803"/>
      <c r="K809" s="803"/>
      <c r="L809" s="803"/>
      <c r="M809" s="803"/>
      <c r="N809" s="803"/>
      <c r="O809" s="803"/>
      <c r="P809" s="803"/>
      <c r="Q809" s="803"/>
      <c r="R809" s="803"/>
      <c r="S809" s="803"/>
      <c r="T809" s="803"/>
      <c r="U809" s="803"/>
      <c r="V809" s="803"/>
      <c r="W809" s="803"/>
      <c r="X809" s="803"/>
      <c r="Y809" s="803"/>
      <c r="Z809" s="803"/>
    </row>
    <row r="810" ht="19.5" customHeight="1">
      <c r="A810" s="803"/>
      <c r="B810" s="803"/>
      <c r="C810" s="803"/>
      <c r="D810" s="803"/>
      <c r="E810" s="803"/>
      <c r="F810" s="803"/>
      <c r="G810" s="803"/>
      <c r="H810" s="803"/>
      <c r="I810" s="803"/>
      <c r="J810" s="803"/>
      <c r="K810" s="803"/>
      <c r="L810" s="803"/>
      <c r="M810" s="803"/>
      <c r="N810" s="803"/>
      <c r="O810" s="803"/>
      <c r="P810" s="803"/>
      <c r="Q810" s="803"/>
      <c r="R810" s="803"/>
      <c r="S810" s="803"/>
      <c r="T810" s="803"/>
      <c r="U810" s="803"/>
      <c r="V810" s="803"/>
      <c r="W810" s="803"/>
      <c r="X810" s="803"/>
      <c r="Y810" s="803"/>
      <c r="Z810" s="803"/>
    </row>
    <row r="811" ht="19.5" customHeight="1">
      <c r="A811" s="803"/>
      <c r="B811" s="803"/>
      <c r="C811" s="803"/>
      <c r="D811" s="803"/>
      <c r="E811" s="803"/>
      <c r="F811" s="803"/>
      <c r="G811" s="803"/>
      <c r="H811" s="803"/>
      <c r="I811" s="803"/>
      <c r="J811" s="803"/>
      <c r="K811" s="803"/>
      <c r="L811" s="803"/>
      <c r="M811" s="803"/>
      <c r="N811" s="803"/>
      <c r="O811" s="803"/>
      <c r="P811" s="803"/>
      <c r="Q811" s="803"/>
      <c r="R811" s="803"/>
      <c r="S811" s="803"/>
      <c r="T811" s="803"/>
      <c r="U811" s="803"/>
      <c r="V811" s="803"/>
      <c r="W811" s="803"/>
      <c r="X811" s="803"/>
      <c r="Y811" s="803"/>
      <c r="Z811" s="803"/>
    </row>
    <row r="812" ht="19.5" customHeight="1">
      <c r="A812" s="803"/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803"/>
      <c r="T812" s="803"/>
      <c r="U812" s="803"/>
      <c r="V812" s="803"/>
      <c r="W812" s="803"/>
      <c r="X812" s="803"/>
      <c r="Y812" s="803"/>
      <c r="Z812" s="803"/>
    </row>
    <row r="813" ht="19.5" customHeight="1">
      <c r="A813" s="803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803"/>
      <c r="T813" s="803"/>
      <c r="U813" s="803"/>
      <c r="V813" s="803"/>
      <c r="W813" s="803"/>
      <c r="X813" s="803"/>
      <c r="Y813" s="803"/>
      <c r="Z813" s="803"/>
    </row>
    <row r="814" ht="19.5" customHeight="1">
      <c r="A814" s="803"/>
      <c r="B814" s="803"/>
      <c r="C814" s="803"/>
      <c r="D814" s="803"/>
      <c r="E814" s="803"/>
      <c r="F814" s="803"/>
      <c r="G814" s="803"/>
      <c r="H814" s="803"/>
      <c r="I814" s="803"/>
      <c r="J814" s="803"/>
      <c r="K814" s="803"/>
      <c r="L814" s="803"/>
      <c r="M814" s="803"/>
      <c r="N814" s="803"/>
      <c r="O814" s="803"/>
      <c r="P814" s="803"/>
      <c r="Q814" s="803"/>
      <c r="R814" s="803"/>
      <c r="S814" s="803"/>
      <c r="T814" s="803"/>
      <c r="U814" s="803"/>
      <c r="V814" s="803"/>
      <c r="W814" s="803"/>
      <c r="X814" s="803"/>
      <c r="Y814" s="803"/>
      <c r="Z814" s="803"/>
    </row>
    <row r="815" ht="19.5" customHeight="1">
      <c r="A815" s="803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803"/>
      <c r="T815" s="803"/>
      <c r="U815" s="803"/>
      <c r="V815" s="803"/>
      <c r="W815" s="803"/>
      <c r="X815" s="803"/>
      <c r="Y815" s="803"/>
      <c r="Z815" s="803"/>
    </row>
    <row r="816" ht="19.5" customHeight="1">
      <c r="A816" s="803"/>
      <c r="B816" s="803"/>
      <c r="C816" s="803"/>
      <c r="D816" s="803"/>
      <c r="E816" s="803"/>
      <c r="F816" s="803"/>
      <c r="G816" s="803"/>
      <c r="H816" s="803"/>
      <c r="I816" s="803"/>
      <c r="J816" s="803"/>
      <c r="K816" s="803"/>
      <c r="L816" s="803"/>
      <c r="M816" s="803"/>
      <c r="N816" s="803"/>
      <c r="O816" s="803"/>
      <c r="P816" s="803"/>
      <c r="Q816" s="803"/>
      <c r="R816" s="803"/>
      <c r="S816" s="803"/>
      <c r="T816" s="803"/>
      <c r="U816" s="803"/>
      <c r="V816" s="803"/>
      <c r="W816" s="803"/>
      <c r="X816" s="803"/>
      <c r="Y816" s="803"/>
      <c r="Z816" s="803"/>
    </row>
    <row r="817" ht="19.5" customHeight="1">
      <c r="A817" s="803"/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803"/>
      <c r="T817" s="803"/>
      <c r="U817" s="803"/>
      <c r="V817" s="803"/>
      <c r="W817" s="803"/>
      <c r="X817" s="803"/>
      <c r="Y817" s="803"/>
      <c r="Z817" s="803"/>
    </row>
    <row r="818" ht="19.5" customHeight="1">
      <c r="A818" s="803"/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803"/>
      <c r="T818" s="803"/>
      <c r="U818" s="803"/>
      <c r="V818" s="803"/>
      <c r="W818" s="803"/>
      <c r="X818" s="803"/>
      <c r="Y818" s="803"/>
      <c r="Z818" s="803"/>
    </row>
    <row r="819" ht="19.5" customHeight="1">
      <c r="A819" s="803"/>
      <c r="B819" s="803"/>
      <c r="C819" s="803"/>
      <c r="D819" s="803"/>
      <c r="E819" s="803"/>
      <c r="F819" s="803"/>
      <c r="G819" s="803"/>
      <c r="H819" s="803"/>
      <c r="I819" s="803"/>
      <c r="J819" s="803"/>
      <c r="K819" s="803"/>
      <c r="L819" s="803"/>
      <c r="M819" s="803"/>
      <c r="N819" s="803"/>
      <c r="O819" s="803"/>
      <c r="P819" s="803"/>
      <c r="Q819" s="803"/>
      <c r="R819" s="803"/>
      <c r="S819" s="803"/>
      <c r="T819" s="803"/>
      <c r="U819" s="803"/>
      <c r="V819" s="803"/>
      <c r="W819" s="803"/>
      <c r="X819" s="803"/>
      <c r="Y819" s="803"/>
      <c r="Z819" s="803"/>
    </row>
    <row r="820" ht="19.5" customHeight="1">
      <c r="A820" s="803"/>
      <c r="B820" s="803"/>
      <c r="C820" s="803"/>
      <c r="D820" s="803"/>
      <c r="E820" s="803"/>
      <c r="F820" s="803"/>
      <c r="G820" s="803"/>
      <c r="H820" s="803"/>
      <c r="I820" s="803"/>
      <c r="J820" s="803"/>
      <c r="K820" s="803"/>
      <c r="L820" s="803"/>
      <c r="M820" s="803"/>
      <c r="N820" s="803"/>
      <c r="O820" s="803"/>
      <c r="P820" s="803"/>
      <c r="Q820" s="803"/>
      <c r="R820" s="803"/>
      <c r="S820" s="803"/>
      <c r="T820" s="803"/>
      <c r="U820" s="803"/>
      <c r="V820" s="803"/>
      <c r="W820" s="803"/>
      <c r="X820" s="803"/>
      <c r="Y820" s="803"/>
      <c r="Z820" s="803"/>
    </row>
    <row r="821" ht="19.5" customHeight="1">
      <c r="A821" s="803"/>
      <c r="B821" s="803"/>
      <c r="C821" s="803"/>
      <c r="D821" s="803"/>
      <c r="E821" s="803"/>
      <c r="F821" s="803"/>
      <c r="G821" s="803"/>
      <c r="H821" s="803"/>
      <c r="I821" s="803"/>
      <c r="J821" s="803"/>
      <c r="K821" s="803"/>
      <c r="L821" s="803"/>
      <c r="M821" s="803"/>
      <c r="N821" s="803"/>
      <c r="O821" s="803"/>
      <c r="P821" s="803"/>
      <c r="Q821" s="803"/>
      <c r="R821" s="803"/>
      <c r="S821" s="803"/>
      <c r="T821" s="803"/>
      <c r="U821" s="803"/>
      <c r="V821" s="803"/>
      <c r="W821" s="803"/>
      <c r="X821" s="803"/>
      <c r="Y821" s="803"/>
      <c r="Z821" s="803"/>
    </row>
    <row r="822" ht="19.5" customHeight="1">
      <c r="A822" s="803"/>
      <c r="B822" s="803"/>
      <c r="C822" s="803"/>
      <c r="D822" s="803"/>
      <c r="E822" s="803"/>
      <c r="F822" s="803"/>
      <c r="G822" s="803"/>
      <c r="H822" s="803"/>
      <c r="I822" s="803"/>
      <c r="J822" s="803"/>
      <c r="K822" s="803"/>
      <c r="L822" s="803"/>
      <c r="M822" s="803"/>
      <c r="N822" s="803"/>
      <c r="O822" s="803"/>
      <c r="P822" s="803"/>
      <c r="Q822" s="803"/>
      <c r="R822" s="803"/>
      <c r="S822" s="803"/>
      <c r="T822" s="803"/>
      <c r="U822" s="803"/>
      <c r="V822" s="803"/>
      <c r="W822" s="803"/>
      <c r="X822" s="803"/>
      <c r="Y822" s="803"/>
      <c r="Z822" s="803"/>
    </row>
    <row r="823" ht="19.5" customHeight="1">
      <c r="A823" s="803"/>
      <c r="B823" s="803"/>
      <c r="C823" s="803"/>
      <c r="D823" s="803"/>
      <c r="E823" s="803"/>
      <c r="F823" s="803"/>
      <c r="G823" s="803"/>
      <c r="H823" s="803"/>
      <c r="I823" s="803"/>
      <c r="J823" s="803"/>
      <c r="K823" s="803"/>
      <c r="L823" s="803"/>
      <c r="M823" s="803"/>
      <c r="N823" s="803"/>
      <c r="O823" s="803"/>
      <c r="P823" s="803"/>
      <c r="Q823" s="803"/>
      <c r="R823" s="803"/>
      <c r="S823" s="803"/>
      <c r="T823" s="803"/>
      <c r="U823" s="803"/>
      <c r="V823" s="803"/>
      <c r="W823" s="803"/>
      <c r="X823" s="803"/>
      <c r="Y823" s="803"/>
      <c r="Z823" s="803"/>
    </row>
    <row r="824" ht="19.5" customHeight="1">
      <c r="A824" s="803"/>
      <c r="B824" s="803"/>
      <c r="C824" s="803"/>
      <c r="D824" s="803"/>
      <c r="E824" s="803"/>
      <c r="F824" s="803"/>
      <c r="G824" s="803"/>
      <c r="H824" s="803"/>
      <c r="I824" s="803"/>
      <c r="J824" s="803"/>
      <c r="K824" s="803"/>
      <c r="L824" s="803"/>
      <c r="M824" s="803"/>
      <c r="N824" s="803"/>
      <c r="O824" s="803"/>
      <c r="P824" s="803"/>
      <c r="Q824" s="803"/>
      <c r="R824" s="803"/>
      <c r="S824" s="803"/>
      <c r="T824" s="803"/>
      <c r="U824" s="803"/>
      <c r="V824" s="803"/>
      <c r="W824" s="803"/>
      <c r="X824" s="803"/>
      <c r="Y824" s="803"/>
      <c r="Z824" s="803"/>
    </row>
    <row r="825" ht="19.5" customHeight="1">
      <c r="A825" s="803"/>
      <c r="B825" s="803"/>
      <c r="C825" s="803"/>
      <c r="D825" s="803"/>
      <c r="E825" s="803"/>
      <c r="F825" s="803"/>
      <c r="G825" s="803"/>
      <c r="H825" s="803"/>
      <c r="I825" s="803"/>
      <c r="J825" s="803"/>
      <c r="K825" s="803"/>
      <c r="L825" s="803"/>
      <c r="M825" s="803"/>
      <c r="N825" s="803"/>
      <c r="O825" s="803"/>
      <c r="P825" s="803"/>
      <c r="Q825" s="803"/>
      <c r="R825" s="803"/>
      <c r="S825" s="803"/>
      <c r="T825" s="803"/>
      <c r="U825" s="803"/>
      <c r="V825" s="803"/>
      <c r="W825" s="803"/>
      <c r="X825" s="803"/>
      <c r="Y825" s="803"/>
      <c r="Z825" s="803"/>
    </row>
    <row r="826" ht="19.5" customHeight="1">
      <c r="A826" s="803"/>
      <c r="B826" s="803"/>
      <c r="C826" s="803"/>
      <c r="D826" s="803"/>
      <c r="E826" s="803"/>
      <c r="F826" s="803"/>
      <c r="G826" s="803"/>
      <c r="H826" s="803"/>
      <c r="I826" s="803"/>
      <c r="J826" s="803"/>
      <c r="K826" s="803"/>
      <c r="L826" s="803"/>
      <c r="M826" s="803"/>
      <c r="N826" s="803"/>
      <c r="O826" s="803"/>
      <c r="P826" s="803"/>
      <c r="Q826" s="803"/>
      <c r="R826" s="803"/>
      <c r="S826" s="803"/>
      <c r="T826" s="803"/>
      <c r="U826" s="803"/>
      <c r="V826" s="803"/>
      <c r="W826" s="803"/>
      <c r="X826" s="803"/>
      <c r="Y826" s="803"/>
      <c r="Z826" s="803"/>
    </row>
    <row r="827" ht="19.5" customHeight="1">
      <c r="A827" s="803"/>
      <c r="B827" s="803"/>
      <c r="C827" s="803"/>
      <c r="D827" s="803"/>
      <c r="E827" s="803"/>
      <c r="F827" s="803"/>
      <c r="G827" s="803"/>
      <c r="H827" s="803"/>
      <c r="I827" s="803"/>
      <c r="J827" s="803"/>
      <c r="K827" s="803"/>
      <c r="L827" s="803"/>
      <c r="M827" s="803"/>
      <c r="N827" s="803"/>
      <c r="O827" s="803"/>
      <c r="P827" s="803"/>
      <c r="Q827" s="803"/>
      <c r="R827" s="803"/>
      <c r="S827" s="803"/>
      <c r="T827" s="803"/>
      <c r="U827" s="803"/>
      <c r="V827" s="803"/>
      <c r="W827" s="803"/>
      <c r="X827" s="803"/>
      <c r="Y827" s="803"/>
      <c r="Z827" s="803"/>
    </row>
    <row r="828" ht="19.5" customHeight="1">
      <c r="A828" s="803"/>
      <c r="B828" s="803"/>
      <c r="C828" s="803"/>
      <c r="D828" s="803"/>
      <c r="E828" s="803"/>
      <c r="F828" s="803"/>
      <c r="G828" s="803"/>
      <c r="H828" s="803"/>
      <c r="I828" s="803"/>
      <c r="J828" s="803"/>
      <c r="K828" s="803"/>
      <c r="L828" s="803"/>
      <c r="M828" s="803"/>
      <c r="N828" s="803"/>
      <c r="O828" s="803"/>
      <c r="P828" s="803"/>
      <c r="Q828" s="803"/>
      <c r="R828" s="803"/>
      <c r="S828" s="803"/>
      <c r="T828" s="803"/>
      <c r="U828" s="803"/>
      <c r="V828" s="803"/>
      <c r="W828" s="803"/>
      <c r="X828" s="803"/>
      <c r="Y828" s="803"/>
      <c r="Z828" s="803"/>
    </row>
    <row r="829" ht="19.5" customHeight="1">
      <c r="A829" s="803"/>
      <c r="B829" s="803"/>
      <c r="C829" s="803"/>
      <c r="D829" s="803"/>
      <c r="E829" s="803"/>
      <c r="F829" s="803"/>
      <c r="G829" s="803"/>
      <c r="H829" s="803"/>
      <c r="I829" s="803"/>
      <c r="J829" s="803"/>
      <c r="K829" s="803"/>
      <c r="L829" s="803"/>
      <c r="M829" s="803"/>
      <c r="N829" s="803"/>
      <c r="O829" s="803"/>
      <c r="P829" s="803"/>
      <c r="Q829" s="803"/>
      <c r="R829" s="803"/>
      <c r="S829" s="803"/>
      <c r="T829" s="803"/>
      <c r="U829" s="803"/>
      <c r="V829" s="803"/>
      <c r="W829" s="803"/>
      <c r="X829" s="803"/>
      <c r="Y829" s="803"/>
      <c r="Z829" s="803"/>
    </row>
    <row r="830" ht="19.5" customHeight="1">
      <c r="A830" s="803"/>
      <c r="B830" s="803"/>
      <c r="C830" s="803"/>
      <c r="D830" s="803"/>
      <c r="E830" s="803"/>
      <c r="F830" s="803"/>
      <c r="G830" s="803"/>
      <c r="H830" s="803"/>
      <c r="I830" s="803"/>
      <c r="J830" s="803"/>
      <c r="K830" s="803"/>
      <c r="L830" s="803"/>
      <c r="M830" s="803"/>
      <c r="N830" s="803"/>
      <c r="O830" s="803"/>
      <c r="P830" s="803"/>
      <c r="Q830" s="803"/>
      <c r="R830" s="803"/>
      <c r="S830" s="803"/>
      <c r="T830" s="803"/>
      <c r="U830" s="803"/>
      <c r="V830" s="803"/>
      <c r="W830" s="803"/>
      <c r="X830" s="803"/>
      <c r="Y830" s="803"/>
      <c r="Z830" s="803"/>
    </row>
    <row r="831" ht="19.5" customHeight="1">
      <c r="A831" s="803"/>
      <c r="B831" s="803"/>
      <c r="C831" s="803"/>
      <c r="D831" s="803"/>
      <c r="E831" s="803"/>
      <c r="F831" s="803"/>
      <c r="G831" s="803"/>
      <c r="H831" s="803"/>
      <c r="I831" s="803"/>
      <c r="J831" s="803"/>
      <c r="K831" s="803"/>
      <c r="L831" s="803"/>
      <c r="M831" s="803"/>
      <c r="N831" s="803"/>
      <c r="O831" s="803"/>
      <c r="P831" s="803"/>
      <c r="Q831" s="803"/>
      <c r="R831" s="803"/>
      <c r="S831" s="803"/>
      <c r="T831" s="803"/>
      <c r="U831" s="803"/>
      <c r="V831" s="803"/>
      <c r="W831" s="803"/>
      <c r="X831" s="803"/>
      <c r="Y831" s="803"/>
      <c r="Z831" s="803"/>
    </row>
    <row r="832" ht="19.5" customHeight="1">
      <c r="A832" s="803"/>
      <c r="B832" s="803"/>
      <c r="C832" s="803"/>
      <c r="D832" s="803"/>
      <c r="E832" s="803"/>
      <c r="F832" s="803"/>
      <c r="G832" s="803"/>
      <c r="H832" s="803"/>
      <c r="I832" s="803"/>
      <c r="J832" s="803"/>
      <c r="K832" s="803"/>
      <c r="L832" s="803"/>
      <c r="M832" s="803"/>
      <c r="N832" s="803"/>
      <c r="O832" s="803"/>
      <c r="P832" s="803"/>
      <c r="Q832" s="803"/>
      <c r="R832" s="803"/>
      <c r="S832" s="803"/>
      <c r="T832" s="803"/>
      <c r="U832" s="803"/>
      <c r="V832" s="803"/>
      <c r="W832" s="803"/>
      <c r="X832" s="803"/>
      <c r="Y832" s="803"/>
      <c r="Z832" s="803"/>
    </row>
    <row r="833" ht="19.5" customHeight="1">
      <c r="A833" s="803"/>
      <c r="B833" s="803"/>
      <c r="C833" s="803"/>
      <c r="D833" s="803"/>
      <c r="E833" s="803"/>
      <c r="F833" s="803"/>
      <c r="G833" s="803"/>
      <c r="H833" s="803"/>
      <c r="I833" s="803"/>
      <c r="J833" s="803"/>
      <c r="K833" s="803"/>
      <c r="L833" s="803"/>
      <c r="M833" s="803"/>
      <c r="N833" s="803"/>
      <c r="O833" s="803"/>
      <c r="P833" s="803"/>
      <c r="Q833" s="803"/>
      <c r="R833" s="803"/>
      <c r="S833" s="803"/>
      <c r="T833" s="803"/>
      <c r="U833" s="803"/>
      <c r="V833" s="803"/>
      <c r="W833" s="803"/>
      <c r="X833" s="803"/>
      <c r="Y833" s="803"/>
      <c r="Z833" s="803"/>
    </row>
    <row r="834" ht="19.5" customHeight="1">
      <c r="A834" s="803"/>
      <c r="B834" s="803"/>
      <c r="C834" s="803"/>
      <c r="D834" s="803"/>
      <c r="E834" s="803"/>
      <c r="F834" s="803"/>
      <c r="G834" s="803"/>
      <c r="H834" s="803"/>
      <c r="I834" s="803"/>
      <c r="J834" s="803"/>
      <c r="K834" s="803"/>
      <c r="L834" s="803"/>
      <c r="M834" s="803"/>
      <c r="N834" s="803"/>
      <c r="O834" s="803"/>
      <c r="P834" s="803"/>
      <c r="Q834" s="803"/>
      <c r="R834" s="803"/>
      <c r="S834" s="803"/>
      <c r="T834" s="803"/>
      <c r="U834" s="803"/>
      <c r="V834" s="803"/>
      <c r="W834" s="803"/>
      <c r="X834" s="803"/>
      <c r="Y834" s="803"/>
      <c r="Z834" s="803"/>
    </row>
    <row r="835" ht="19.5" customHeight="1">
      <c r="A835" s="803"/>
      <c r="B835" s="803"/>
      <c r="C835" s="803"/>
      <c r="D835" s="803"/>
      <c r="E835" s="803"/>
      <c r="F835" s="803"/>
      <c r="G835" s="803"/>
      <c r="H835" s="803"/>
      <c r="I835" s="803"/>
      <c r="J835" s="803"/>
      <c r="K835" s="803"/>
      <c r="L835" s="803"/>
      <c r="M835" s="803"/>
      <c r="N835" s="803"/>
      <c r="O835" s="803"/>
      <c r="P835" s="803"/>
      <c r="Q835" s="803"/>
      <c r="R835" s="803"/>
      <c r="S835" s="803"/>
      <c r="T835" s="803"/>
      <c r="U835" s="803"/>
      <c r="V835" s="803"/>
      <c r="W835" s="803"/>
      <c r="X835" s="803"/>
      <c r="Y835" s="803"/>
      <c r="Z835" s="803"/>
    </row>
    <row r="836" ht="19.5" customHeight="1">
      <c r="A836" s="803"/>
      <c r="B836" s="803"/>
      <c r="C836" s="803"/>
      <c r="D836" s="803"/>
      <c r="E836" s="803"/>
      <c r="F836" s="803"/>
      <c r="G836" s="803"/>
      <c r="H836" s="803"/>
      <c r="I836" s="803"/>
      <c r="J836" s="803"/>
      <c r="K836" s="803"/>
      <c r="L836" s="803"/>
      <c r="M836" s="803"/>
      <c r="N836" s="803"/>
      <c r="O836" s="803"/>
      <c r="P836" s="803"/>
      <c r="Q836" s="803"/>
      <c r="R836" s="803"/>
      <c r="S836" s="803"/>
      <c r="T836" s="803"/>
      <c r="U836" s="803"/>
      <c r="V836" s="803"/>
      <c r="W836" s="803"/>
      <c r="X836" s="803"/>
      <c r="Y836" s="803"/>
      <c r="Z836" s="803"/>
    </row>
    <row r="837" ht="19.5" customHeight="1">
      <c r="A837" s="803"/>
      <c r="B837" s="803"/>
      <c r="C837" s="803"/>
      <c r="D837" s="803"/>
      <c r="E837" s="803"/>
      <c r="F837" s="803"/>
      <c r="G837" s="803"/>
      <c r="H837" s="803"/>
      <c r="I837" s="803"/>
      <c r="J837" s="803"/>
      <c r="K837" s="803"/>
      <c r="L837" s="803"/>
      <c r="M837" s="803"/>
      <c r="N837" s="803"/>
      <c r="O837" s="803"/>
      <c r="P837" s="803"/>
      <c r="Q837" s="803"/>
      <c r="R837" s="803"/>
      <c r="S837" s="803"/>
      <c r="T837" s="803"/>
      <c r="U837" s="803"/>
      <c r="V837" s="803"/>
      <c r="W837" s="803"/>
      <c r="X837" s="803"/>
      <c r="Y837" s="803"/>
      <c r="Z837" s="803"/>
    </row>
    <row r="838" ht="19.5" customHeight="1">
      <c r="A838" s="803"/>
      <c r="B838" s="803"/>
      <c r="C838" s="803"/>
      <c r="D838" s="803"/>
      <c r="E838" s="803"/>
      <c r="F838" s="803"/>
      <c r="G838" s="803"/>
      <c r="H838" s="803"/>
      <c r="I838" s="803"/>
      <c r="J838" s="803"/>
      <c r="K838" s="803"/>
      <c r="L838" s="803"/>
      <c r="M838" s="803"/>
      <c r="N838" s="803"/>
      <c r="O838" s="803"/>
      <c r="P838" s="803"/>
      <c r="Q838" s="803"/>
      <c r="R838" s="803"/>
      <c r="S838" s="803"/>
      <c r="T838" s="803"/>
      <c r="U838" s="803"/>
      <c r="V838" s="803"/>
      <c r="W838" s="803"/>
      <c r="X838" s="803"/>
      <c r="Y838" s="803"/>
      <c r="Z838" s="803"/>
    </row>
    <row r="839" ht="19.5" customHeight="1">
      <c r="A839" s="803"/>
      <c r="B839" s="803"/>
      <c r="C839" s="803"/>
      <c r="D839" s="803"/>
      <c r="E839" s="803"/>
      <c r="F839" s="803"/>
      <c r="G839" s="803"/>
      <c r="H839" s="803"/>
      <c r="I839" s="803"/>
      <c r="J839" s="803"/>
      <c r="K839" s="803"/>
      <c r="L839" s="803"/>
      <c r="M839" s="803"/>
      <c r="N839" s="803"/>
      <c r="O839" s="803"/>
      <c r="P839" s="803"/>
      <c r="Q839" s="803"/>
      <c r="R839" s="803"/>
      <c r="S839" s="803"/>
      <c r="T839" s="803"/>
      <c r="U839" s="803"/>
      <c r="V839" s="803"/>
      <c r="W839" s="803"/>
      <c r="X839" s="803"/>
      <c r="Y839" s="803"/>
      <c r="Z839" s="803"/>
    </row>
    <row r="840" ht="19.5" customHeight="1">
      <c r="A840" s="803"/>
      <c r="B840" s="803"/>
      <c r="C840" s="803"/>
      <c r="D840" s="803"/>
      <c r="E840" s="803"/>
      <c r="F840" s="803"/>
      <c r="G840" s="803"/>
      <c r="H840" s="803"/>
      <c r="I840" s="803"/>
      <c r="J840" s="803"/>
      <c r="K840" s="803"/>
      <c r="L840" s="803"/>
      <c r="M840" s="803"/>
      <c r="N840" s="803"/>
      <c r="O840" s="803"/>
      <c r="P840" s="803"/>
      <c r="Q840" s="803"/>
      <c r="R840" s="803"/>
      <c r="S840" s="803"/>
      <c r="T840" s="803"/>
      <c r="U840" s="803"/>
      <c r="V840" s="803"/>
      <c r="W840" s="803"/>
      <c r="X840" s="803"/>
      <c r="Y840" s="803"/>
      <c r="Z840" s="803"/>
    </row>
    <row r="841" ht="19.5" customHeight="1">
      <c r="A841" s="803"/>
      <c r="B841" s="803"/>
      <c r="C841" s="803"/>
      <c r="D841" s="803"/>
      <c r="E841" s="803"/>
      <c r="F841" s="803"/>
      <c r="G841" s="803"/>
      <c r="H841" s="803"/>
      <c r="I841" s="803"/>
      <c r="J841" s="803"/>
      <c r="K841" s="803"/>
      <c r="L841" s="803"/>
      <c r="M841" s="803"/>
      <c r="N841" s="803"/>
      <c r="O841" s="803"/>
      <c r="P841" s="803"/>
      <c r="Q841" s="803"/>
      <c r="R841" s="803"/>
      <c r="S841" s="803"/>
      <c r="T841" s="803"/>
      <c r="U841" s="803"/>
      <c r="V841" s="803"/>
      <c r="W841" s="803"/>
      <c r="X841" s="803"/>
      <c r="Y841" s="803"/>
      <c r="Z841" s="803"/>
    </row>
    <row r="842" ht="19.5" customHeight="1">
      <c r="A842" s="803"/>
      <c r="B842" s="803"/>
      <c r="C842" s="803"/>
      <c r="D842" s="803"/>
      <c r="E842" s="803"/>
      <c r="F842" s="803"/>
      <c r="G842" s="803"/>
      <c r="H842" s="803"/>
      <c r="I842" s="803"/>
      <c r="J842" s="803"/>
      <c r="K842" s="803"/>
      <c r="L842" s="803"/>
      <c r="M842" s="803"/>
      <c r="N842" s="803"/>
      <c r="O842" s="803"/>
      <c r="P842" s="803"/>
      <c r="Q842" s="803"/>
      <c r="R842" s="803"/>
      <c r="S842" s="803"/>
      <c r="T842" s="803"/>
      <c r="U842" s="803"/>
      <c r="V842" s="803"/>
      <c r="W842" s="803"/>
      <c r="X842" s="803"/>
      <c r="Y842" s="803"/>
      <c r="Z842" s="803"/>
    </row>
    <row r="843" ht="19.5" customHeight="1">
      <c r="A843" s="803"/>
      <c r="B843" s="803"/>
      <c r="C843" s="803"/>
      <c r="D843" s="803"/>
      <c r="E843" s="803"/>
      <c r="F843" s="803"/>
      <c r="G843" s="803"/>
      <c r="H843" s="803"/>
      <c r="I843" s="803"/>
      <c r="J843" s="803"/>
      <c r="K843" s="803"/>
      <c r="L843" s="803"/>
      <c r="M843" s="803"/>
      <c r="N843" s="803"/>
      <c r="O843" s="803"/>
      <c r="P843" s="803"/>
      <c r="Q843" s="803"/>
      <c r="R843" s="803"/>
      <c r="S843" s="803"/>
      <c r="T843" s="803"/>
      <c r="U843" s="803"/>
      <c r="V843" s="803"/>
      <c r="W843" s="803"/>
      <c r="X843" s="803"/>
      <c r="Y843" s="803"/>
      <c r="Z843" s="803"/>
    </row>
    <row r="844" ht="19.5" customHeight="1">
      <c r="A844" s="803"/>
      <c r="B844" s="803"/>
      <c r="C844" s="803"/>
      <c r="D844" s="803"/>
      <c r="E844" s="803"/>
      <c r="F844" s="803"/>
      <c r="G844" s="803"/>
      <c r="H844" s="803"/>
      <c r="I844" s="803"/>
      <c r="J844" s="803"/>
      <c r="K844" s="803"/>
      <c r="L844" s="803"/>
      <c r="M844" s="803"/>
      <c r="N844" s="803"/>
      <c r="O844" s="803"/>
      <c r="P844" s="803"/>
      <c r="Q844" s="803"/>
      <c r="R844" s="803"/>
      <c r="S844" s="803"/>
      <c r="T844" s="803"/>
      <c r="U844" s="803"/>
      <c r="V844" s="803"/>
      <c r="W844" s="803"/>
      <c r="X844" s="803"/>
      <c r="Y844" s="803"/>
      <c r="Z844" s="803"/>
    </row>
    <row r="845" ht="19.5" customHeight="1">
      <c r="A845" s="803"/>
      <c r="B845" s="803"/>
      <c r="C845" s="803"/>
      <c r="D845" s="803"/>
      <c r="E845" s="803"/>
      <c r="F845" s="803"/>
      <c r="G845" s="803"/>
      <c r="H845" s="803"/>
      <c r="I845" s="803"/>
      <c r="J845" s="803"/>
      <c r="K845" s="803"/>
      <c r="L845" s="803"/>
      <c r="M845" s="803"/>
      <c r="N845" s="803"/>
      <c r="O845" s="803"/>
      <c r="P845" s="803"/>
      <c r="Q845" s="803"/>
      <c r="R845" s="803"/>
      <c r="S845" s="803"/>
      <c r="T845" s="803"/>
      <c r="U845" s="803"/>
      <c r="V845" s="803"/>
      <c r="W845" s="803"/>
      <c r="X845" s="803"/>
      <c r="Y845" s="803"/>
      <c r="Z845" s="803"/>
    </row>
    <row r="846" ht="19.5" customHeight="1">
      <c r="A846" s="803"/>
      <c r="B846" s="803"/>
      <c r="C846" s="803"/>
      <c r="D846" s="803"/>
      <c r="E846" s="803"/>
      <c r="F846" s="803"/>
      <c r="G846" s="803"/>
      <c r="H846" s="803"/>
      <c r="I846" s="803"/>
      <c r="J846" s="803"/>
      <c r="K846" s="803"/>
      <c r="L846" s="803"/>
      <c r="M846" s="803"/>
      <c r="N846" s="803"/>
      <c r="O846" s="803"/>
      <c r="P846" s="803"/>
      <c r="Q846" s="803"/>
      <c r="R846" s="803"/>
      <c r="S846" s="803"/>
      <c r="T846" s="803"/>
      <c r="U846" s="803"/>
      <c r="V846" s="803"/>
      <c r="W846" s="803"/>
      <c r="X846" s="803"/>
      <c r="Y846" s="803"/>
      <c r="Z846" s="803"/>
    </row>
    <row r="847" ht="19.5" customHeight="1">
      <c r="A847" s="803"/>
      <c r="B847" s="803"/>
      <c r="C847" s="803"/>
      <c r="D847" s="803"/>
      <c r="E847" s="803"/>
      <c r="F847" s="803"/>
      <c r="G847" s="803"/>
      <c r="H847" s="803"/>
      <c r="I847" s="803"/>
      <c r="J847" s="803"/>
      <c r="K847" s="803"/>
      <c r="L847" s="803"/>
      <c r="M847" s="803"/>
      <c r="N847" s="803"/>
      <c r="O847" s="803"/>
      <c r="P847" s="803"/>
      <c r="Q847" s="803"/>
      <c r="R847" s="803"/>
      <c r="S847" s="803"/>
      <c r="T847" s="803"/>
      <c r="U847" s="803"/>
      <c r="V847" s="803"/>
      <c r="W847" s="803"/>
      <c r="X847" s="803"/>
      <c r="Y847" s="803"/>
      <c r="Z847" s="803"/>
    </row>
    <row r="848" ht="19.5" customHeight="1">
      <c r="A848" s="803"/>
      <c r="B848" s="803"/>
      <c r="C848" s="803"/>
      <c r="D848" s="803"/>
      <c r="E848" s="803"/>
      <c r="F848" s="803"/>
      <c r="G848" s="803"/>
      <c r="H848" s="803"/>
      <c r="I848" s="803"/>
      <c r="J848" s="803"/>
      <c r="K848" s="803"/>
      <c r="L848" s="803"/>
      <c r="M848" s="803"/>
      <c r="N848" s="803"/>
      <c r="O848" s="803"/>
      <c r="P848" s="803"/>
      <c r="Q848" s="803"/>
      <c r="R848" s="803"/>
      <c r="S848" s="803"/>
      <c r="T848" s="803"/>
      <c r="U848" s="803"/>
      <c r="V848" s="803"/>
      <c r="W848" s="803"/>
      <c r="X848" s="803"/>
      <c r="Y848" s="803"/>
      <c r="Z848" s="803"/>
    </row>
    <row r="849" ht="19.5" customHeight="1">
      <c r="A849" s="803"/>
      <c r="B849" s="803"/>
      <c r="C849" s="803"/>
      <c r="D849" s="803"/>
      <c r="E849" s="803"/>
      <c r="F849" s="803"/>
      <c r="G849" s="803"/>
      <c r="H849" s="803"/>
      <c r="I849" s="803"/>
      <c r="J849" s="803"/>
      <c r="K849" s="803"/>
      <c r="L849" s="803"/>
      <c r="M849" s="803"/>
      <c r="N849" s="803"/>
      <c r="O849" s="803"/>
      <c r="P849" s="803"/>
      <c r="Q849" s="803"/>
      <c r="R849" s="803"/>
      <c r="S849" s="803"/>
      <c r="T849" s="803"/>
      <c r="U849" s="803"/>
      <c r="V849" s="803"/>
      <c r="W849" s="803"/>
      <c r="X849" s="803"/>
      <c r="Y849" s="803"/>
      <c r="Z849" s="803"/>
    </row>
    <row r="850" ht="19.5" customHeight="1">
      <c r="A850" s="803"/>
      <c r="B850" s="803"/>
      <c r="C850" s="803"/>
      <c r="D850" s="803"/>
      <c r="E850" s="803"/>
      <c r="F850" s="803"/>
      <c r="G850" s="803"/>
      <c r="H850" s="803"/>
      <c r="I850" s="803"/>
      <c r="J850" s="803"/>
      <c r="K850" s="803"/>
      <c r="L850" s="803"/>
      <c r="M850" s="803"/>
      <c r="N850" s="803"/>
      <c r="O850" s="803"/>
      <c r="P850" s="803"/>
      <c r="Q850" s="803"/>
      <c r="R850" s="803"/>
      <c r="S850" s="803"/>
      <c r="T850" s="803"/>
      <c r="U850" s="803"/>
      <c r="V850" s="803"/>
      <c r="W850" s="803"/>
      <c r="X850" s="803"/>
      <c r="Y850" s="803"/>
      <c r="Z850" s="803"/>
    </row>
    <row r="851" ht="19.5" customHeight="1">
      <c r="A851" s="803"/>
      <c r="B851" s="803"/>
      <c r="C851" s="803"/>
      <c r="D851" s="803"/>
      <c r="E851" s="803"/>
      <c r="F851" s="803"/>
      <c r="G851" s="803"/>
      <c r="H851" s="803"/>
      <c r="I851" s="803"/>
      <c r="J851" s="803"/>
      <c r="K851" s="803"/>
      <c r="L851" s="803"/>
      <c r="M851" s="803"/>
      <c r="N851" s="803"/>
      <c r="O851" s="803"/>
      <c r="P851" s="803"/>
      <c r="Q851" s="803"/>
      <c r="R851" s="803"/>
      <c r="S851" s="803"/>
      <c r="T851" s="803"/>
      <c r="U851" s="803"/>
      <c r="V851" s="803"/>
      <c r="W851" s="803"/>
      <c r="X851" s="803"/>
      <c r="Y851" s="803"/>
      <c r="Z851" s="803"/>
    </row>
    <row r="852" ht="19.5" customHeight="1">
      <c r="A852" s="803"/>
      <c r="B852" s="803"/>
      <c r="C852" s="803"/>
      <c r="D852" s="803"/>
      <c r="E852" s="803"/>
      <c r="F852" s="803"/>
      <c r="G852" s="803"/>
      <c r="H852" s="803"/>
      <c r="I852" s="803"/>
      <c r="J852" s="803"/>
      <c r="K852" s="803"/>
      <c r="L852" s="803"/>
      <c r="M852" s="803"/>
      <c r="N852" s="803"/>
      <c r="O852" s="803"/>
      <c r="P852" s="803"/>
      <c r="Q852" s="803"/>
      <c r="R852" s="803"/>
      <c r="S852" s="803"/>
      <c r="T852" s="803"/>
      <c r="U852" s="803"/>
      <c r="V852" s="803"/>
      <c r="W852" s="803"/>
      <c r="X852" s="803"/>
      <c r="Y852" s="803"/>
      <c r="Z852" s="803"/>
    </row>
    <row r="853" ht="19.5" customHeight="1">
      <c r="A853" s="803"/>
      <c r="B853" s="803"/>
      <c r="C853" s="803"/>
      <c r="D853" s="803"/>
      <c r="E853" s="803"/>
      <c r="F853" s="803"/>
      <c r="G853" s="803"/>
      <c r="H853" s="803"/>
      <c r="I853" s="803"/>
      <c r="J853" s="803"/>
      <c r="K853" s="803"/>
      <c r="L853" s="803"/>
      <c r="M853" s="803"/>
      <c r="N853" s="803"/>
      <c r="O853" s="803"/>
      <c r="P853" s="803"/>
      <c r="Q853" s="803"/>
      <c r="R853" s="803"/>
      <c r="S853" s="803"/>
      <c r="T853" s="803"/>
      <c r="U853" s="803"/>
      <c r="V853" s="803"/>
      <c r="W853" s="803"/>
      <c r="X853" s="803"/>
      <c r="Y853" s="803"/>
      <c r="Z853" s="803"/>
    </row>
    <row r="854" ht="19.5" customHeight="1">
      <c r="A854" s="803"/>
      <c r="B854" s="803"/>
      <c r="C854" s="803"/>
      <c r="D854" s="803"/>
      <c r="E854" s="803"/>
      <c r="F854" s="803"/>
      <c r="G854" s="803"/>
      <c r="H854" s="803"/>
      <c r="I854" s="803"/>
      <c r="J854" s="803"/>
      <c r="K854" s="803"/>
      <c r="L854" s="803"/>
      <c r="M854" s="803"/>
      <c r="N854" s="803"/>
      <c r="O854" s="803"/>
      <c r="P854" s="803"/>
      <c r="Q854" s="803"/>
      <c r="R854" s="803"/>
      <c r="S854" s="803"/>
      <c r="T854" s="803"/>
      <c r="U854" s="803"/>
      <c r="V854" s="803"/>
      <c r="W854" s="803"/>
      <c r="X854" s="803"/>
      <c r="Y854" s="803"/>
      <c r="Z854" s="803"/>
    </row>
    <row r="855" ht="19.5" customHeight="1">
      <c r="A855" s="803"/>
      <c r="B855" s="803"/>
      <c r="C855" s="803"/>
      <c r="D855" s="803"/>
      <c r="E855" s="803"/>
      <c r="F855" s="803"/>
      <c r="G855" s="803"/>
      <c r="H855" s="803"/>
      <c r="I855" s="803"/>
      <c r="J855" s="803"/>
      <c r="K855" s="803"/>
      <c r="L855" s="803"/>
      <c r="M855" s="803"/>
      <c r="N855" s="803"/>
      <c r="O855" s="803"/>
      <c r="P855" s="803"/>
      <c r="Q855" s="803"/>
      <c r="R855" s="803"/>
      <c r="S855" s="803"/>
      <c r="T855" s="803"/>
      <c r="U855" s="803"/>
      <c r="V855" s="803"/>
      <c r="W855" s="803"/>
      <c r="X855" s="803"/>
      <c r="Y855" s="803"/>
      <c r="Z855" s="803"/>
    </row>
    <row r="856" ht="19.5" customHeight="1">
      <c r="A856" s="803"/>
      <c r="B856" s="803"/>
      <c r="C856" s="803"/>
      <c r="D856" s="803"/>
      <c r="E856" s="803"/>
      <c r="F856" s="803"/>
      <c r="G856" s="803"/>
      <c r="H856" s="803"/>
      <c r="I856" s="803"/>
      <c r="J856" s="803"/>
      <c r="K856" s="803"/>
      <c r="L856" s="803"/>
      <c r="M856" s="803"/>
      <c r="N856" s="803"/>
      <c r="O856" s="803"/>
      <c r="P856" s="803"/>
      <c r="Q856" s="803"/>
      <c r="R856" s="803"/>
      <c r="S856" s="803"/>
      <c r="T856" s="803"/>
      <c r="U856" s="803"/>
      <c r="V856" s="803"/>
      <c r="W856" s="803"/>
      <c r="X856" s="803"/>
      <c r="Y856" s="803"/>
      <c r="Z856" s="803"/>
    </row>
    <row r="857" ht="19.5" customHeight="1">
      <c r="A857" s="803"/>
      <c r="B857" s="803"/>
      <c r="C857" s="803"/>
      <c r="D857" s="803"/>
      <c r="E857" s="803"/>
      <c r="F857" s="803"/>
      <c r="G857" s="803"/>
      <c r="H857" s="803"/>
      <c r="I857" s="803"/>
      <c r="J857" s="803"/>
      <c r="K857" s="803"/>
      <c r="L857" s="803"/>
      <c r="M857" s="803"/>
      <c r="N857" s="803"/>
      <c r="O857" s="803"/>
      <c r="P857" s="803"/>
      <c r="Q857" s="803"/>
      <c r="R857" s="803"/>
      <c r="S857" s="803"/>
      <c r="T857" s="803"/>
      <c r="U857" s="803"/>
      <c r="V857" s="803"/>
      <c r="W857" s="803"/>
      <c r="X857" s="803"/>
      <c r="Y857" s="803"/>
      <c r="Z857" s="803"/>
    </row>
    <row r="858" ht="19.5" customHeight="1">
      <c r="A858" s="803"/>
      <c r="B858" s="803"/>
      <c r="C858" s="803"/>
      <c r="D858" s="803"/>
      <c r="E858" s="803"/>
      <c r="F858" s="803"/>
      <c r="G858" s="803"/>
      <c r="H858" s="803"/>
      <c r="I858" s="803"/>
      <c r="J858" s="803"/>
      <c r="K858" s="803"/>
      <c r="L858" s="803"/>
      <c r="M858" s="803"/>
      <c r="N858" s="803"/>
      <c r="O858" s="803"/>
      <c r="P858" s="803"/>
      <c r="Q858" s="803"/>
      <c r="R858" s="803"/>
      <c r="S858" s="803"/>
      <c r="T858" s="803"/>
      <c r="U858" s="803"/>
      <c r="V858" s="803"/>
      <c r="W858" s="803"/>
      <c r="X858" s="803"/>
      <c r="Y858" s="803"/>
      <c r="Z858" s="803"/>
    </row>
    <row r="859" ht="19.5" customHeight="1">
      <c r="A859" s="803"/>
      <c r="B859" s="803"/>
      <c r="C859" s="803"/>
      <c r="D859" s="803"/>
      <c r="E859" s="803"/>
      <c r="F859" s="803"/>
      <c r="G859" s="803"/>
      <c r="H859" s="803"/>
      <c r="I859" s="803"/>
      <c r="J859" s="803"/>
      <c r="K859" s="803"/>
      <c r="L859" s="803"/>
      <c r="M859" s="803"/>
      <c r="N859" s="803"/>
      <c r="O859" s="803"/>
      <c r="P859" s="803"/>
      <c r="Q859" s="803"/>
      <c r="R859" s="803"/>
      <c r="S859" s="803"/>
      <c r="T859" s="803"/>
      <c r="U859" s="803"/>
      <c r="V859" s="803"/>
      <c r="W859" s="803"/>
      <c r="X859" s="803"/>
      <c r="Y859" s="803"/>
      <c r="Z859" s="803"/>
    </row>
    <row r="860" ht="19.5" customHeight="1">
      <c r="A860" s="803"/>
      <c r="B860" s="803"/>
      <c r="C860" s="803"/>
      <c r="D860" s="803"/>
      <c r="E860" s="803"/>
      <c r="F860" s="803"/>
      <c r="G860" s="803"/>
      <c r="H860" s="803"/>
      <c r="I860" s="803"/>
      <c r="J860" s="803"/>
      <c r="K860" s="803"/>
      <c r="L860" s="803"/>
      <c r="M860" s="803"/>
      <c r="N860" s="803"/>
      <c r="O860" s="803"/>
      <c r="P860" s="803"/>
      <c r="Q860" s="803"/>
      <c r="R860" s="803"/>
      <c r="S860" s="803"/>
      <c r="T860" s="803"/>
      <c r="U860" s="803"/>
      <c r="V860" s="803"/>
      <c r="W860" s="803"/>
      <c r="X860" s="803"/>
      <c r="Y860" s="803"/>
      <c r="Z860" s="803"/>
    </row>
    <row r="861" ht="19.5" customHeight="1">
      <c r="A861" s="803"/>
      <c r="B861" s="803"/>
      <c r="C861" s="803"/>
      <c r="D861" s="803"/>
      <c r="E861" s="803"/>
      <c r="F861" s="803"/>
      <c r="G861" s="803"/>
      <c r="H861" s="803"/>
      <c r="I861" s="803"/>
      <c r="J861" s="803"/>
      <c r="K861" s="803"/>
      <c r="L861" s="803"/>
      <c r="M861" s="803"/>
      <c r="N861" s="803"/>
      <c r="O861" s="803"/>
      <c r="P861" s="803"/>
      <c r="Q861" s="803"/>
      <c r="R861" s="803"/>
      <c r="S861" s="803"/>
      <c r="T861" s="803"/>
      <c r="U861" s="803"/>
      <c r="V861" s="803"/>
      <c r="W861" s="803"/>
      <c r="X861" s="803"/>
      <c r="Y861" s="803"/>
      <c r="Z861" s="803"/>
    </row>
    <row r="862" ht="19.5" customHeight="1">
      <c r="A862" s="803"/>
      <c r="B862" s="803"/>
      <c r="C862" s="803"/>
      <c r="D862" s="803"/>
      <c r="E862" s="803"/>
      <c r="F862" s="803"/>
      <c r="G862" s="803"/>
      <c r="H862" s="803"/>
      <c r="I862" s="803"/>
      <c r="J862" s="803"/>
      <c r="K862" s="803"/>
      <c r="L862" s="803"/>
      <c r="M862" s="803"/>
      <c r="N862" s="803"/>
      <c r="O862" s="803"/>
      <c r="P862" s="803"/>
      <c r="Q862" s="803"/>
      <c r="R862" s="803"/>
      <c r="S862" s="803"/>
      <c r="T862" s="803"/>
      <c r="U862" s="803"/>
      <c r="V862" s="803"/>
      <c r="W862" s="803"/>
      <c r="X862" s="803"/>
      <c r="Y862" s="803"/>
      <c r="Z862" s="803"/>
    </row>
    <row r="863" ht="19.5" customHeight="1">
      <c r="A863" s="803"/>
      <c r="B863" s="803"/>
      <c r="C863" s="803"/>
      <c r="D863" s="803"/>
      <c r="E863" s="803"/>
      <c r="F863" s="803"/>
      <c r="G863" s="803"/>
      <c r="H863" s="803"/>
      <c r="I863" s="803"/>
      <c r="J863" s="803"/>
      <c r="K863" s="803"/>
      <c r="L863" s="803"/>
      <c r="M863" s="803"/>
      <c r="N863" s="803"/>
      <c r="O863" s="803"/>
      <c r="P863" s="803"/>
      <c r="Q863" s="803"/>
      <c r="R863" s="803"/>
      <c r="S863" s="803"/>
      <c r="T863" s="803"/>
      <c r="U863" s="803"/>
      <c r="V863" s="803"/>
      <c r="W863" s="803"/>
      <c r="X863" s="803"/>
      <c r="Y863" s="803"/>
      <c r="Z863" s="803"/>
    </row>
    <row r="864" ht="19.5" customHeight="1">
      <c r="A864" s="803"/>
      <c r="B864" s="803"/>
      <c r="C864" s="803"/>
      <c r="D864" s="803"/>
      <c r="E864" s="803"/>
      <c r="F864" s="803"/>
      <c r="G864" s="803"/>
      <c r="H864" s="803"/>
      <c r="I864" s="803"/>
      <c r="J864" s="803"/>
      <c r="K864" s="803"/>
      <c r="L864" s="803"/>
      <c r="M864" s="803"/>
      <c r="N864" s="803"/>
      <c r="O864" s="803"/>
      <c r="P864" s="803"/>
      <c r="Q864" s="803"/>
      <c r="R864" s="803"/>
      <c r="S864" s="803"/>
      <c r="T864" s="803"/>
      <c r="U864" s="803"/>
      <c r="V864" s="803"/>
      <c r="W864" s="803"/>
      <c r="X864" s="803"/>
      <c r="Y864" s="803"/>
      <c r="Z864" s="803"/>
    </row>
    <row r="865" ht="19.5" customHeight="1">
      <c r="A865" s="803"/>
      <c r="B865" s="803"/>
      <c r="C865" s="803"/>
      <c r="D865" s="803"/>
      <c r="E865" s="803"/>
      <c r="F865" s="803"/>
      <c r="G865" s="803"/>
      <c r="H865" s="803"/>
      <c r="I865" s="803"/>
      <c r="J865" s="803"/>
      <c r="K865" s="803"/>
      <c r="L865" s="803"/>
      <c r="M865" s="803"/>
      <c r="N865" s="803"/>
      <c r="O865" s="803"/>
      <c r="P865" s="803"/>
      <c r="Q865" s="803"/>
      <c r="R865" s="803"/>
      <c r="S865" s="803"/>
      <c r="T865" s="803"/>
      <c r="U865" s="803"/>
      <c r="V865" s="803"/>
      <c r="W865" s="803"/>
      <c r="X865" s="803"/>
      <c r="Y865" s="803"/>
      <c r="Z865" s="803"/>
    </row>
    <row r="866" ht="19.5" customHeight="1">
      <c r="A866" s="803"/>
      <c r="B866" s="803"/>
      <c r="C866" s="803"/>
      <c r="D866" s="803"/>
      <c r="E866" s="803"/>
      <c r="F866" s="803"/>
      <c r="G866" s="803"/>
      <c r="H866" s="803"/>
      <c r="I866" s="803"/>
      <c r="J866" s="803"/>
      <c r="K866" s="803"/>
      <c r="L866" s="803"/>
      <c r="M866" s="803"/>
      <c r="N866" s="803"/>
      <c r="O866" s="803"/>
      <c r="P866" s="803"/>
      <c r="Q866" s="803"/>
      <c r="R866" s="803"/>
      <c r="S866" s="803"/>
      <c r="T866" s="803"/>
      <c r="U866" s="803"/>
      <c r="V866" s="803"/>
      <c r="W866" s="803"/>
      <c r="X866" s="803"/>
      <c r="Y866" s="803"/>
      <c r="Z866" s="803"/>
    </row>
    <row r="867" ht="19.5" customHeight="1">
      <c r="A867" s="803"/>
      <c r="B867" s="803"/>
      <c r="C867" s="803"/>
      <c r="D867" s="803"/>
      <c r="E867" s="803"/>
      <c r="F867" s="803"/>
      <c r="G867" s="803"/>
      <c r="H867" s="803"/>
      <c r="I867" s="803"/>
      <c r="J867" s="803"/>
      <c r="K867" s="803"/>
      <c r="L867" s="803"/>
      <c r="M867" s="803"/>
      <c r="N867" s="803"/>
      <c r="O867" s="803"/>
      <c r="P867" s="803"/>
      <c r="Q867" s="803"/>
      <c r="R867" s="803"/>
      <c r="S867" s="803"/>
      <c r="T867" s="803"/>
      <c r="U867" s="803"/>
      <c r="V867" s="803"/>
      <c r="W867" s="803"/>
      <c r="X867" s="803"/>
      <c r="Y867" s="803"/>
      <c r="Z867" s="803"/>
    </row>
    <row r="868" ht="19.5" customHeight="1">
      <c r="A868" s="803"/>
      <c r="B868" s="803"/>
      <c r="C868" s="803"/>
      <c r="D868" s="803"/>
      <c r="E868" s="803"/>
      <c r="F868" s="803"/>
      <c r="G868" s="803"/>
      <c r="H868" s="803"/>
      <c r="I868" s="803"/>
      <c r="J868" s="803"/>
      <c r="K868" s="803"/>
      <c r="L868" s="803"/>
      <c r="M868" s="803"/>
      <c r="N868" s="803"/>
      <c r="O868" s="803"/>
      <c r="P868" s="803"/>
      <c r="Q868" s="803"/>
      <c r="R868" s="803"/>
      <c r="S868" s="803"/>
      <c r="T868" s="803"/>
      <c r="U868" s="803"/>
      <c r="V868" s="803"/>
      <c r="W868" s="803"/>
      <c r="X868" s="803"/>
      <c r="Y868" s="803"/>
      <c r="Z868" s="803"/>
    </row>
    <row r="869" ht="19.5" customHeight="1">
      <c r="A869" s="803"/>
      <c r="B869" s="803"/>
      <c r="C869" s="803"/>
      <c r="D869" s="803"/>
      <c r="E869" s="803"/>
      <c r="F869" s="803"/>
      <c r="G869" s="803"/>
      <c r="H869" s="803"/>
      <c r="I869" s="803"/>
      <c r="J869" s="803"/>
      <c r="K869" s="803"/>
      <c r="L869" s="803"/>
      <c r="M869" s="803"/>
      <c r="N869" s="803"/>
      <c r="O869" s="803"/>
      <c r="P869" s="803"/>
      <c r="Q869" s="803"/>
      <c r="R869" s="803"/>
      <c r="S869" s="803"/>
      <c r="T869" s="803"/>
      <c r="U869" s="803"/>
      <c r="V869" s="803"/>
      <c r="W869" s="803"/>
      <c r="X869" s="803"/>
      <c r="Y869" s="803"/>
      <c r="Z869" s="803"/>
    </row>
    <row r="870" ht="19.5" customHeight="1">
      <c r="A870" s="803"/>
      <c r="B870" s="803"/>
      <c r="C870" s="803"/>
      <c r="D870" s="803"/>
      <c r="E870" s="803"/>
      <c r="F870" s="803"/>
      <c r="G870" s="803"/>
      <c r="H870" s="803"/>
      <c r="I870" s="803"/>
      <c r="J870" s="803"/>
      <c r="K870" s="803"/>
      <c r="L870" s="803"/>
      <c r="M870" s="803"/>
      <c r="N870" s="803"/>
      <c r="O870" s="803"/>
      <c r="P870" s="803"/>
      <c r="Q870" s="803"/>
      <c r="R870" s="803"/>
      <c r="S870" s="803"/>
      <c r="T870" s="803"/>
      <c r="U870" s="803"/>
      <c r="V870" s="803"/>
      <c r="W870" s="803"/>
      <c r="X870" s="803"/>
      <c r="Y870" s="803"/>
      <c r="Z870" s="803"/>
    </row>
    <row r="871" ht="19.5" customHeight="1">
      <c r="A871" s="803"/>
      <c r="B871" s="803"/>
      <c r="C871" s="803"/>
      <c r="D871" s="803"/>
      <c r="E871" s="803"/>
      <c r="F871" s="803"/>
      <c r="G871" s="803"/>
      <c r="H871" s="803"/>
      <c r="I871" s="803"/>
      <c r="J871" s="803"/>
      <c r="K871" s="803"/>
      <c r="L871" s="803"/>
      <c r="M871" s="803"/>
      <c r="N871" s="803"/>
      <c r="O871" s="803"/>
      <c r="P871" s="803"/>
      <c r="Q871" s="803"/>
      <c r="R871" s="803"/>
      <c r="S871" s="803"/>
      <c r="T871" s="803"/>
      <c r="U871" s="803"/>
      <c r="V871" s="803"/>
      <c r="W871" s="803"/>
      <c r="X871" s="803"/>
      <c r="Y871" s="803"/>
      <c r="Z871" s="803"/>
    </row>
    <row r="872" ht="19.5" customHeight="1">
      <c r="A872" s="803"/>
      <c r="B872" s="803"/>
      <c r="C872" s="803"/>
      <c r="D872" s="803"/>
      <c r="E872" s="803"/>
      <c r="F872" s="803"/>
      <c r="G872" s="803"/>
      <c r="H872" s="803"/>
      <c r="I872" s="803"/>
      <c r="J872" s="803"/>
      <c r="K872" s="803"/>
      <c r="L872" s="803"/>
      <c r="M872" s="803"/>
      <c r="N872" s="803"/>
      <c r="O872" s="803"/>
      <c r="P872" s="803"/>
      <c r="Q872" s="803"/>
      <c r="R872" s="803"/>
      <c r="S872" s="803"/>
      <c r="T872" s="803"/>
      <c r="U872" s="803"/>
      <c r="V872" s="803"/>
      <c r="W872" s="803"/>
      <c r="X872" s="803"/>
      <c r="Y872" s="803"/>
      <c r="Z872" s="803"/>
    </row>
    <row r="873" ht="19.5" customHeight="1">
      <c r="A873" s="803"/>
      <c r="B873" s="803"/>
      <c r="C873" s="803"/>
      <c r="D873" s="803"/>
      <c r="E873" s="803"/>
      <c r="F873" s="803"/>
      <c r="G873" s="803"/>
      <c r="H873" s="803"/>
      <c r="I873" s="803"/>
      <c r="J873" s="803"/>
      <c r="K873" s="803"/>
      <c r="L873" s="803"/>
      <c r="M873" s="803"/>
      <c r="N873" s="803"/>
      <c r="O873" s="803"/>
      <c r="P873" s="803"/>
      <c r="Q873" s="803"/>
      <c r="R873" s="803"/>
      <c r="S873" s="803"/>
      <c r="T873" s="803"/>
      <c r="U873" s="803"/>
      <c r="V873" s="803"/>
      <c r="W873" s="803"/>
      <c r="X873" s="803"/>
      <c r="Y873" s="803"/>
      <c r="Z873" s="803"/>
    </row>
    <row r="874" ht="19.5" customHeight="1">
      <c r="A874" s="803"/>
      <c r="B874" s="803"/>
      <c r="C874" s="803"/>
      <c r="D874" s="803"/>
      <c r="E874" s="803"/>
      <c r="F874" s="803"/>
      <c r="G874" s="803"/>
      <c r="H874" s="803"/>
      <c r="I874" s="803"/>
      <c r="J874" s="803"/>
      <c r="K874" s="803"/>
      <c r="L874" s="803"/>
      <c r="M874" s="803"/>
      <c r="N874" s="803"/>
      <c r="O874" s="803"/>
      <c r="P874" s="803"/>
      <c r="Q874" s="803"/>
      <c r="R874" s="803"/>
      <c r="S874" s="803"/>
      <c r="T874" s="803"/>
      <c r="U874" s="803"/>
      <c r="V874" s="803"/>
      <c r="W874" s="803"/>
      <c r="X874" s="803"/>
      <c r="Y874" s="803"/>
      <c r="Z874" s="803"/>
    </row>
    <row r="875" ht="19.5" customHeight="1">
      <c r="A875" s="803"/>
      <c r="B875" s="803"/>
      <c r="C875" s="803"/>
      <c r="D875" s="803"/>
      <c r="E875" s="803"/>
      <c r="F875" s="803"/>
      <c r="G875" s="803"/>
      <c r="H875" s="803"/>
      <c r="I875" s="803"/>
      <c r="J875" s="803"/>
      <c r="K875" s="803"/>
      <c r="L875" s="803"/>
      <c r="M875" s="803"/>
      <c r="N875" s="803"/>
      <c r="O875" s="803"/>
      <c r="P875" s="803"/>
      <c r="Q875" s="803"/>
      <c r="R875" s="803"/>
      <c r="S875" s="803"/>
      <c r="T875" s="803"/>
      <c r="U875" s="803"/>
      <c r="V875" s="803"/>
      <c r="W875" s="803"/>
      <c r="X875" s="803"/>
      <c r="Y875" s="803"/>
      <c r="Z875" s="803"/>
    </row>
    <row r="876" ht="19.5" customHeight="1">
      <c r="A876" s="803"/>
      <c r="B876" s="803"/>
      <c r="C876" s="803"/>
      <c r="D876" s="803"/>
      <c r="E876" s="803"/>
      <c r="F876" s="803"/>
      <c r="G876" s="803"/>
      <c r="H876" s="803"/>
      <c r="I876" s="803"/>
      <c r="J876" s="803"/>
      <c r="K876" s="803"/>
      <c r="L876" s="803"/>
      <c r="M876" s="803"/>
      <c r="N876" s="803"/>
      <c r="O876" s="803"/>
      <c r="P876" s="803"/>
      <c r="Q876" s="803"/>
      <c r="R876" s="803"/>
      <c r="S876" s="803"/>
      <c r="T876" s="803"/>
      <c r="U876" s="803"/>
      <c r="V876" s="803"/>
      <c r="W876" s="803"/>
      <c r="X876" s="803"/>
      <c r="Y876" s="803"/>
      <c r="Z876" s="803"/>
    </row>
    <row r="877" ht="19.5" customHeight="1">
      <c r="A877" s="803"/>
      <c r="B877" s="803"/>
      <c r="C877" s="803"/>
      <c r="D877" s="803"/>
      <c r="E877" s="803"/>
      <c r="F877" s="803"/>
      <c r="G877" s="803"/>
      <c r="H877" s="803"/>
      <c r="I877" s="803"/>
      <c r="J877" s="803"/>
      <c r="K877" s="803"/>
      <c r="L877" s="803"/>
      <c r="M877" s="803"/>
      <c r="N877" s="803"/>
      <c r="O877" s="803"/>
      <c r="P877" s="803"/>
      <c r="Q877" s="803"/>
      <c r="R877" s="803"/>
      <c r="S877" s="803"/>
      <c r="T877" s="803"/>
      <c r="U877" s="803"/>
      <c r="V877" s="803"/>
      <c r="W877" s="803"/>
      <c r="X877" s="803"/>
      <c r="Y877" s="803"/>
      <c r="Z877" s="803"/>
    </row>
    <row r="878" ht="19.5" customHeight="1">
      <c r="A878" s="803"/>
      <c r="B878" s="803"/>
      <c r="C878" s="803"/>
      <c r="D878" s="803"/>
      <c r="E878" s="803"/>
      <c r="F878" s="803"/>
      <c r="G878" s="803"/>
      <c r="H878" s="803"/>
      <c r="I878" s="803"/>
      <c r="J878" s="803"/>
      <c r="K878" s="803"/>
      <c r="L878" s="803"/>
      <c r="M878" s="803"/>
      <c r="N878" s="803"/>
      <c r="O878" s="803"/>
      <c r="P878" s="803"/>
      <c r="Q878" s="803"/>
      <c r="R878" s="803"/>
      <c r="S878" s="803"/>
      <c r="T878" s="803"/>
      <c r="U878" s="803"/>
      <c r="V878" s="803"/>
      <c r="W878" s="803"/>
      <c r="X878" s="803"/>
      <c r="Y878" s="803"/>
      <c r="Z878" s="803"/>
    </row>
    <row r="879" ht="19.5" customHeight="1">
      <c r="A879" s="803"/>
      <c r="B879" s="803"/>
      <c r="C879" s="803"/>
      <c r="D879" s="803"/>
      <c r="E879" s="803"/>
      <c r="F879" s="803"/>
      <c r="G879" s="803"/>
      <c r="H879" s="803"/>
      <c r="I879" s="803"/>
      <c r="J879" s="803"/>
      <c r="K879" s="803"/>
      <c r="L879" s="803"/>
      <c r="M879" s="803"/>
      <c r="N879" s="803"/>
      <c r="O879" s="803"/>
      <c r="P879" s="803"/>
      <c r="Q879" s="803"/>
      <c r="R879" s="803"/>
      <c r="S879" s="803"/>
      <c r="T879" s="803"/>
      <c r="U879" s="803"/>
      <c r="V879" s="803"/>
      <c r="W879" s="803"/>
      <c r="X879" s="803"/>
      <c r="Y879" s="803"/>
      <c r="Z879" s="803"/>
    </row>
    <row r="880" ht="19.5" customHeight="1">
      <c r="A880" s="803"/>
      <c r="B880" s="803"/>
      <c r="C880" s="803"/>
      <c r="D880" s="803"/>
      <c r="E880" s="803"/>
      <c r="F880" s="803"/>
      <c r="G880" s="803"/>
      <c r="H880" s="803"/>
      <c r="I880" s="803"/>
      <c r="J880" s="803"/>
      <c r="K880" s="803"/>
      <c r="L880" s="803"/>
      <c r="M880" s="803"/>
      <c r="N880" s="803"/>
      <c r="O880" s="803"/>
      <c r="P880" s="803"/>
      <c r="Q880" s="803"/>
      <c r="R880" s="803"/>
      <c r="S880" s="803"/>
      <c r="T880" s="803"/>
      <c r="U880" s="803"/>
      <c r="V880" s="803"/>
      <c r="W880" s="803"/>
      <c r="X880" s="803"/>
      <c r="Y880" s="803"/>
      <c r="Z880" s="803"/>
    </row>
    <row r="881" ht="19.5" customHeight="1">
      <c r="A881" s="803"/>
      <c r="B881" s="803"/>
      <c r="C881" s="803"/>
      <c r="D881" s="803"/>
      <c r="E881" s="803"/>
      <c r="F881" s="803"/>
      <c r="G881" s="803"/>
      <c r="H881" s="803"/>
      <c r="I881" s="803"/>
      <c r="J881" s="803"/>
      <c r="K881" s="803"/>
      <c r="L881" s="803"/>
      <c r="M881" s="803"/>
      <c r="N881" s="803"/>
      <c r="O881" s="803"/>
      <c r="P881" s="803"/>
      <c r="Q881" s="803"/>
      <c r="R881" s="803"/>
      <c r="S881" s="803"/>
      <c r="T881" s="803"/>
      <c r="U881" s="803"/>
      <c r="V881" s="803"/>
      <c r="W881" s="803"/>
      <c r="X881" s="803"/>
      <c r="Y881" s="803"/>
      <c r="Z881" s="803"/>
    </row>
    <row r="882" ht="19.5" customHeight="1">
      <c r="A882" s="803"/>
      <c r="B882" s="803"/>
      <c r="C882" s="803"/>
      <c r="D882" s="803"/>
      <c r="E882" s="803"/>
      <c r="F882" s="803"/>
      <c r="G882" s="803"/>
      <c r="H882" s="803"/>
      <c r="I882" s="803"/>
      <c r="J882" s="803"/>
      <c r="K882" s="803"/>
      <c r="L882" s="803"/>
      <c r="M882" s="803"/>
      <c r="N882" s="803"/>
      <c r="O882" s="803"/>
      <c r="P882" s="803"/>
      <c r="Q882" s="803"/>
      <c r="R882" s="803"/>
      <c r="S882" s="803"/>
      <c r="T882" s="803"/>
      <c r="U882" s="803"/>
      <c r="V882" s="803"/>
      <c r="W882" s="803"/>
      <c r="X882" s="803"/>
      <c r="Y882" s="803"/>
      <c r="Z882" s="803"/>
    </row>
    <row r="883" ht="19.5" customHeight="1">
      <c r="A883" s="803"/>
      <c r="B883" s="803"/>
      <c r="C883" s="803"/>
      <c r="D883" s="803"/>
      <c r="E883" s="803"/>
      <c r="F883" s="803"/>
      <c r="G883" s="803"/>
      <c r="H883" s="803"/>
      <c r="I883" s="803"/>
      <c r="J883" s="803"/>
      <c r="K883" s="803"/>
      <c r="L883" s="803"/>
      <c r="M883" s="803"/>
      <c r="N883" s="803"/>
      <c r="O883" s="803"/>
      <c r="P883" s="803"/>
      <c r="Q883" s="803"/>
      <c r="R883" s="803"/>
      <c r="S883" s="803"/>
      <c r="T883" s="803"/>
      <c r="U883" s="803"/>
      <c r="V883" s="803"/>
      <c r="W883" s="803"/>
      <c r="X883" s="803"/>
      <c r="Y883" s="803"/>
      <c r="Z883" s="803"/>
    </row>
    <row r="884" ht="19.5" customHeight="1">
      <c r="A884" s="803"/>
      <c r="B884" s="803"/>
      <c r="C884" s="803"/>
      <c r="D884" s="803"/>
      <c r="E884" s="803"/>
      <c r="F884" s="803"/>
      <c r="G884" s="803"/>
      <c r="H884" s="803"/>
      <c r="I884" s="803"/>
      <c r="J884" s="803"/>
      <c r="K884" s="803"/>
      <c r="L884" s="803"/>
      <c r="M884" s="803"/>
      <c r="N884" s="803"/>
      <c r="O884" s="803"/>
      <c r="P884" s="803"/>
      <c r="Q884" s="803"/>
      <c r="R884" s="803"/>
      <c r="S884" s="803"/>
      <c r="T884" s="803"/>
      <c r="U884" s="803"/>
      <c r="V884" s="803"/>
      <c r="W884" s="803"/>
      <c r="X884" s="803"/>
      <c r="Y884" s="803"/>
      <c r="Z884" s="803"/>
    </row>
    <row r="885" ht="19.5" customHeight="1">
      <c r="A885" s="803"/>
      <c r="B885" s="803"/>
      <c r="C885" s="803"/>
      <c r="D885" s="803"/>
      <c r="E885" s="803"/>
      <c r="F885" s="803"/>
      <c r="G885" s="803"/>
      <c r="H885" s="803"/>
      <c r="I885" s="803"/>
      <c r="J885" s="803"/>
      <c r="K885" s="803"/>
      <c r="L885" s="803"/>
      <c r="M885" s="803"/>
      <c r="N885" s="803"/>
      <c r="O885" s="803"/>
      <c r="P885" s="803"/>
      <c r="Q885" s="803"/>
      <c r="R885" s="803"/>
      <c r="S885" s="803"/>
      <c r="T885" s="803"/>
      <c r="U885" s="803"/>
      <c r="V885" s="803"/>
      <c r="W885" s="803"/>
      <c r="X885" s="803"/>
      <c r="Y885" s="803"/>
      <c r="Z885" s="803"/>
    </row>
    <row r="886" ht="19.5" customHeight="1">
      <c r="A886" s="803"/>
      <c r="B886" s="803"/>
      <c r="C886" s="803"/>
      <c r="D886" s="803"/>
      <c r="E886" s="803"/>
      <c r="F886" s="803"/>
      <c r="G886" s="803"/>
      <c r="H886" s="803"/>
      <c r="I886" s="803"/>
      <c r="J886" s="803"/>
      <c r="K886" s="803"/>
      <c r="L886" s="803"/>
      <c r="M886" s="803"/>
      <c r="N886" s="803"/>
      <c r="O886" s="803"/>
      <c r="P886" s="803"/>
      <c r="Q886" s="803"/>
      <c r="R886" s="803"/>
      <c r="S886" s="803"/>
      <c r="T886" s="803"/>
      <c r="U886" s="803"/>
      <c r="V886" s="803"/>
      <c r="W886" s="803"/>
      <c r="X886" s="803"/>
      <c r="Y886" s="803"/>
      <c r="Z886" s="803"/>
    </row>
    <row r="887" ht="19.5" customHeight="1">
      <c r="A887" s="803"/>
      <c r="B887" s="803"/>
      <c r="C887" s="803"/>
      <c r="D887" s="803"/>
      <c r="E887" s="803"/>
      <c r="F887" s="803"/>
      <c r="G887" s="803"/>
      <c r="H887" s="803"/>
      <c r="I887" s="803"/>
      <c r="J887" s="803"/>
      <c r="K887" s="803"/>
      <c r="L887" s="803"/>
      <c r="M887" s="803"/>
      <c r="N887" s="803"/>
      <c r="O887" s="803"/>
      <c r="P887" s="803"/>
      <c r="Q887" s="803"/>
      <c r="R887" s="803"/>
      <c r="S887" s="803"/>
      <c r="T887" s="803"/>
      <c r="U887" s="803"/>
      <c r="V887" s="803"/>
      <c r="W887" s="803"/>
      <c r="X887" s="803"/>
      <c r="Y887" s="803"/>
      <c r="Z887" s="803"/>
    </row>
    <row r="888" ht="19.5" customHeight="1">
      <c r="A888" s="803"/>
      <c r="B888" s="803"/>
      <c r="C888" s="803"/>
      <c r="D888" s="803"/>
      <c r="E888" s="803"/>
      <c r="F888" s="803"/>
      <c r="G888" s="803"/>
      <c r="H888" s="803"/>
      <c r="I888" s="803"/>
      <c r="J888" s="803"/>
      <c r="K888" s="803"/>
      <c r="L888" s="803"/>
      <c r="M888" s="803"/>
      <c r="N888" s="803"/>
      <c r="O888" s="803"/>
      <c r="P888" s="803"/>
      <c r="Q888" s="803"/>
      <c r="R888" s="803"/>
      <c r="S888" s="803"/>
      <c r="T888" s="803"/>
      <c r="U888" s="803"/>
      <c r="V888" s="803"/>
      <c r="W888" s="803"/>
      <c r="X888" s="803"/>
      <c r="Y888" s="803"/>
      <c r="Z888" s="803"/>
    </row>
    <row r="889" ht="19.5" customHeight="1">
      <c r="A889" s="803"/>
      <c r="B889" s="803"/>
      <c r="C889" s="803"/>
      <c r="D889" s="803"/>
      <c r="E889" s="803"/>
      <c r="F889" s="803"/>
      <c r="G889" s="803"/>
      <c r="H889" s="803"/>
      <c r="I889" s="803"/>
      <c r="J889" s="803"/>
      <c r="K889" s="803"/>
      <c r="L889" s="803"/>
      <c r="M889" s="803"/>
      <c r="N889" s="803"/>
      <c r="O889" s="803"/>
      <c r="P889" s="803"/>
      <c r="Q889" s="803"/>
      <c r="R889" s="803"/>
      <c r="S889" s="803"/>
      <c r="T889" s="803"/>
      <c r="U889" s="803"/>
      <c r="V889" s="803"/>
      <c r="W889" s="803"/>
      <c r="X889" s="803"/>
      <c r="Y889" s="803"/>
      <c r="Z889" s="803"/>
    </row>
    <row r="890" ht="19.5" customHeight="1">
      <c r="A890" s="803"/>
      <c r="B890" s="803"/>
      <c r="C890" s="803"/>
      <c r="D890" s="803"/>
      <c r="E890" s="803"/>
      <c r="F890" s="803"/>
      <c r="G890" s="803"/>
      <c r="H890" s="803"/>
      <c r="I890" s="803"/>
      <c r="J890" s="803"/>
      <c r="K890" s="803"/>
      <c r="L890" s="803"/>
      <c r="M890" s="803"/>
      <c r="N890" s="803"/>
      <c r="O890" s="803"/>
      <c r="P890" s="803"/>
      <c r="Q890" s="803"/>
      <c r="R890" s="803"/>
      <c r="S890" s="803"/>
      <c r="T890" s="803"/>
      <c r="U890" s="803"/>
      <c r="V890" s="803"/>
      <c r="W890" s="803"/>
      <c r="X890" s="803"/>
      <c r="Y890" s="803"/>
      <c r="Z890" s="803"/>
    </row>
    <row r="891" ht="19.5" customHeight="1">
      <c r="A891" s="803"/>
      <c r="B891" s="803"/>
      <c r="C891" s="803"/>
      <c r="D891" s="803"/>
      <c r="E891" s="803"/>
      <c r="F891" s="803"/>
      <c r="G891" s="803"/>
      <c r="H891" s="803"/>
      <c r="I891" s="803"/>
      <c r="J891" s="803"/>
      <c r="K891" s="803"/>
      <c r="L891" s="803"/>
      <c r="M891" s="803"/>
      <c r="N891" s="803"/>
      <c r="O891" s="803"/>
      <c r="P891" s="803"/>
      <c r="Q891" s="803"/>
      <c r="R891" s="803"/>
      <c r="S891" s="803"/>
      <c r="T891" s="803"/>
      <c r="U891" s="803"/>
      <c r="V891" s="803"/>
      <c r="W891" s="803"/>
      <c r="X891" s="803"/>
      <c r="Y891" s="803"/>
      <c r="Z891" s="803"/>
    </row>
    <row r="892" ht="19.5" customHeight="1">
      <c r="A892" s="803"/>
      <c r="B892" s="803"/>
      <c r="C892" s="803"/>
      <c r="D892" s="803"/>
      <c r="E892" s="803"/>
      <c r="F892" s="803"/>
      <c r="G892" s="803"/>
      <c r="H892" s="803"/>
      <c r="I892" s="803"/>
      <c r="J892" s="803"/>
      <c r="K892" s="803"/>
      <c r="L892" s="803"/>
      <c r="M892" s="803"/>
      <c r="N892" s="803"/>
      <c r="O892" s="803"/>
      <c r="P892" s="803"/>
      <c r="Q892" s="803"/>
      <c r="R892" s="803"/>
      <c r="S892" s="803"/>
      <c r="T892" s="803"/>
      <c r="U892" s="803"/>
      <c r="V892" s="803"/>
      <c r="W892" s="803"/>
      <c r="X892" s="803"/>
      <c r="Y892" s="803"/>
      <c r="Z892" s="803"/>
    </row>
    <row r="893" ht="19.5" customHeight="1">
      <c r="A893" s="803"/>
      <c r="B893" s="803"/>
      <c r="C893" s="803"/>
      <c r="D893" s="803"/>
      <c r="E893" s="803"/>
      <c r="F893" s="803"/>
      <c r="G893" s="803"/>
      <c r="H893" s="803"/>
      <c r="I893" s="803"/>
      <c r="J893" s="803"/>
      <c r="K893" s="803"/>
      <c r="L893" s="803"/>
      <c r="M893" s="803"/>
      <c r="N893" s="803"/>
      <c r="O893" s="803"/>
      <c r="P893" s="803"/>
      <c r="Q893" s="803"/>
      <c r="R893" s="803"/>
      <c r="S893" s="803"/>
      <c r="T893" s="803"/>
      <c r="U893" s="803"/>
      <c r="V893" s="803"/>
      <c r="W893" s="803"/>
      <c r="X893" s="803"/>
      <c r="Y893" s="803"/>
      <c r="Z893" s="803"/>
    </row>
    <row r="894" ht="19.5" customHeight="1">
      <c r="A894" s="803"/>
      <c r="B894" s="803"/>
      <c r="C894" s="803"/>
      <c r="D894" s="803"/>
      <c r="E894" s="803"/>
      <c r="F894" s="803"/>
      <c r="G894" s="803"/>
      <c r="H894" s="803"/>
      <c r="I894" s="803"/>
      <c r="J894" s="803"/>
      <c r="K894" s="803"/>
      <c r="L894" s="803"/>
      <c r="M894" s="803"/>
      <c r="N894" s="803"/>
      <c r="O894" s="803"/>
      <c r="P894" s="803"/>
      <c r="Q894" s="803"/>
      <c r="R894" s="803"/>
      <c r="S894" s="803"/>
      <c r="T894" s="803"/>
      <c r="U894" s="803"/>
      <c r="V894" s="803"/>
      <c r="W894" s="803"/>
      <c r="X894" s="803"/>
      <c r="Y894" s="803"/>
      <c r="Z894" s="803"/>
    </row>
    <row r="895" ht="19.5" customHeight="1">
      <c r="A895" s="803"/>
      <c r="B895" s="803"/>
      <c r="C895" s="803"/>
      <c r="D895" s="803"/>
      <c r="E895" s="803"/>
      <c r="F895" s="803"/>
      <c r="G895" s="803"/>
      <c r="H895" s="803"/>
      <c r="I895" s="803"/>
      <c r="J895" s="803"/>
      <c r="K895" s="803"/>
      <c r="L895" s="803"/>
      <c r="M895" s="803"/>
      <c r="N895" s="803"/>
      <c r="O895" s="803"/>
      <c r="P895" s="803"/>
      <c r="Q895" s="803"/>
      <c r="R895" s="803"/>
      <c r="S895" s="803"/>
      <c r="T895" s="803"/>
      <c r="U895" s="803"/>
      <c r="V895" s="803"/>
      <c r="W895" s="803"/>
      <c r="X895" s="803"/>
      <c r="Y895" s="803"/>
      <c r="Z895" s="803"/>
    </row>
    <row r="896" ht="19.5" customHeight="1">
      <c r="A896" s="803"/>
      <c r="B896" s="803"/>
      <c r="C896" s="803"/>
      <c r="D896" s="803"/>
      <c r="E896" s="803"/>
      <c r="F896" s="803"/>
      <c r="G896" s="803"/>
      <c r="H896" s="803"/>
      <c r="I896" s="803"/>
      <c r="J896" s="803"/>
      <c r="K896" s="803"/>
      <c r="L896" s="803"/>
      <c r="M896" s="803"/>
      <c r="N896" s="803"/>
      <c r="O896" s="803"/>
      <c r="P896" s="803"/>
      <c r="Q896" s="803"/>
      <c r="R896" s="803"/>
      <c r="S896" s="803"/>
      <c r="T896" s="803"/>
      <c r="U896" s="803"/>
      <c r="V896" s="803"/>
      <c r="W896" s="803"/>
      <c r="X896" s="803"/>
      <c r="Y896" s="803"/>
      <c r="Z896" s="803"/>
    </row>
    <row r="897" ht="19.5" customHeight="1">
      <c r="A897" s="803"/>
      <c r="B897" s="803"/>
      <c r="C897" s="803"/>
      <c r="D897" s="803"/>
      <c r="E897" s="803"/>
      <c r="F897" s="803"/>
      <c r="G897" s="803"/>
      <c r="H897" s="803"/>
      <c r="I897" s="803"/>
      <c r="J897" s="803"/>
      <c r="K897" s="803"/>
      <c r="L897" s="803"/>
      <c r="M897" s="803"/>
      <c r="N897" s="803"/>
      <c r="O897" s="803"/>
      <c r="P897" s="803"/>
      <c r="Q897" s="803"/>
      <c r="R897" s="803"/>
      <c r="S897" s="803"/>
      <c r="T897" s="803"/>
      <c r="U897" s="803"/>
      <c r="V897" s="803"/>
      <c r="W897" s="803"/>
      <c r="X897" s="803"/>
      <c r="Y897" s="803"/>
      <c r="Z897" s="803"/>
    </row>
    <row r="898" ht="19.5" customHeight="1">
      <c r="A898" s="803"/>
      <c r="B898" s="803"/>
      <c r="C898" s="803"/>
      <c r="D898" s="803"/>
      <c r="E898" s="803"/>
      <c r="F898" s="803"/>
      <c r="G898" s="803"/>
      <c r="H898" s="803"/>
      <c r="I898" s="803"/>
      <c r="J898" s="803"/>
      <c r="K898" s="803"/>
      <c r="L898" s="803"/>
      <c r="M898" s="803"/>
      <c r="N898" s="803"/>
      <c r="O898" s="803"/>
      <c r="P898" s="803"/>
      <c r="Q898" s="803"/>
      <c r="R898" s="803"/>
      <c r="S898" s="803"/>
      <c r="T898" s="803"/>
      <c r="U898" s="803"/>
      <c r="V898" s="803"/>
      <c r="W898" s="803"/>
      <c r="X898" s="803"/>
      <c r="Y898" s="803"/>
      <c r="Z898" s="803"/>
    </row>
    <row r="899" ht="19.5" customHeight="1">
      <c r="A899" s="803"/>
      <c r="B899" s="803"/>
      <c r="C899" s="803"/>
      <c r="D899" s="803"/>
      <c r="E899" s="803"/>
      <c r="F899" s="803"/>
      <c r="G899" s="803"/>
      <c r="H899" s="803"/>
      <c r="I899" s="803"/>
      <c r="J899" s="803"/>
      <c r="K899" s="803"/>
      <c r="L899" s="803"/>
      <c r="M899" s="803"/>
      <c r="N899" s="803"/>
      <c r="O899" s="803"/>
      <c r="P899" s="803"/>
      <c r="Q899" s="803"/>
      <c r="R899" s="803"/>
      <c r="S899" s="803"/>
      <c r="T899" s="803"/>
      <c r="U899" s="803"/>
      <c r="V899" s="803"/>
      <c r="W899" s="803"/>
      <c r="X899" s="803"/>
      <c r="Y899" s="803"/>
      <c r="Z899" s="803"/>
    </row>
    <row r="900" ht="19.5" customHeight="1">
      <c r="A900" s="803"/>
      <c r="B900" s="803"/>
      <c r="C900" s="803"/>
      <c r="D900" s="803"/>
      <c r="E900" s="803"/>
      <c r="F900" s="803"/>
      <c r="G900" s="803"/>
      <c r="H900" s="803"/>
      <c r="I900" s="803"/>
      <c r="J900" s="803"/>
      <c r="K900" s="803"/>
      <c r="L900" s="803"/>
      <c r="M900" s="803"/>
      <c r="N900" s="803"/>
      <c r="O900" s="803"/>
      <c r="P900" s="803"/>
      <c r="Q900" s="803"/>
      <c r="R900" s="803"/>
      <c r="S900" s="803"/>
      <c r="T900" s="803"/>
      <c r="U900" s="803"/>
      <c r="V900" s="803"/>
      <c r="W900" s="803"/>
      <c r="X900" s="803"/>
      <c r="Y900" s="803"/>
      <c r="Z900" s="803"/>
    </row>
    <row r="901" ht="19.5" customHeight="1">
      <c r="A901" s="803"/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3"/>
      <c r="T901" s="803"/>
      <c r="U901" s="803"/>
      <c r="V901" s="803"/>
      <c r="W901" s="803"/>
      <c r="X901" s="803"/>
      <c r="Y901" s="803"/>
      <c r="Z901" s="803"/>
    </row>
    <row r="902" ht="19.5" customHeight="1">
      <c r="A902" s="803"/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3"/>
      <c r="T902" s="803"/>
      <c r="U902" s="803"/>
      <c r="V902" s="803"/>
      <c r="W902" s="803"/>
      <c r="X902" s="803"/>
      <c r="Y902" s="803"/>
      <c r="Z902" s="803"/>
    </row>
    <row r="903" ht="19.5" customHeight="1">
      <c r="A903" s="803"/>
      <c r="B903" s="803"/>
      <c r="C903" s="803"/>
      <c r="D903" s="803"/>
      <c r="E903" s="803"/>
      <c r="F903" s="803"/>
      <c r="G903" s="803"/>
      <c r="H903" s="803"/>
      <c r="I903" s="803"/>
      <c r="J903" s="803"/>
      <c r="K903" s="803"/>
      <c r="L903" s="803"/>
      <c r="M903" s="803"/>
      <c r="N903" s="803"/>
      <c r="O903" s="803"/>
      <c r="P903" s="803"/>
      <c r="Q903" s="803"/>
      <c r="R903" s="803"/>
      <c r="S903" s="803"/>
      <c r="T903" s="803"/>
      <c r="U903" s="803"/>
      <c r="V903" s="803"/>
      <c r="W903" s="803"/>
      <c r="X903" s="803"/>
      <c r="Y903" s="803"/>
      <c r="Z903" s="803"/>
    </row>
    <row r="904" ht="19.5" customHeight="1">
      <c r="A904" s="803"/>
      <c r="B904" s="803"/>
      <c r="C904" s="803"/>
      <c r="D904" s="803"/>
      <c r="E904" s="803"/>
      <c r="F904" s="803"/>
      <c r="G904" s="803"/>
      <c r="H904" s="803"/>
      <c r="I904" s="803"/>
      <c r="J904" s="803"/>
      <c r="K904" s="803"/>
      <c r="L904" s="803"/>
      <c r="M904" s="803"/>
      <c r="N904" s="803"/>
      <c r="O904" s="803"/>
      <c r="P904" s="803"/>
      <c r="Q904" s="803"/>
      <c r="R904" s="803"/>
      <c r="S904" s="803"/>
      <c r="T904" s="803"/>
      <c r="U904" s="803"/>
      <c r="V904" s="803"/>
      <c r="W904" s="803"/>
      <c r="X904" s="803"/>
      <c r="Y904" s="803"/>
      <c r="Z904" s="803"/>
    </row>
    <row r="905" ht="19.5" customHeight="1">
      <c r="A905" s="803"/>
      <c r="B905" s="803"/>
      <c r="C905" s="803"/>
      <c r="D905" s="803"/>
      <c r="E905" s="803"/>
      <c r="F905" s="803"/>
      <c r="G905" s="803"/>
      <c r="H905" s="803"/>
      <c r="I905" s="803"/>
      <c r="J905" s="803"/>
      <c r="K905" s="803"/>
      <c r="L905" s="803"/>
      <c r="M905" s="803"/>
      <c r="N905" s="803"/>
      <c r="O905" s="803"/>
      <c r="P905" s="803"/>
      <c r="Q905" s="803"/>
      <c r="R905" s="803"/>
      <c r="S905" s="803"/>
      <c r="T905" s="803"/>
      <c r="U905" s="803"/>
      <c r="V905" s="803"/>
      <c r="W905" s="803"/>
      <c r="X905" s="803"/>
      <c r="Y905" s="803"/>
      <c r="Z905" s="803"/>
    </row>
    <row r="906" ht="19.5" customHeight="1">
      <c r="A906" s="803"/>
      <c r="B906" s="803"/>
      <c r="C906" s="803"/>
      <c r="D906" s="803"/>
      <c r="E906" s="803"/>
      <c r="F906" s="803"/>
      <c r="G906" s="803"/>
      <c r="H906" s="803"/>
      <c r="I906" s="803"/>
      <c r="J906" s="803"/>
      <c r="K906" s="803"/>
      <c r="L906" s="803"/>
      <c r="M906" s="803"/>
      <c r="N906" s="803"/>
      <c r="O906" s="803"/>
      <c r="P906" s="803"/>
      <c r="Q906" s="803"/>
      <c r="R906" s="803"/>
      <c r="S906" s="803"/>
      <c r="T906" s="803"/>
      <c r="U906" s="803"/>
      <c r="V906" s="803"/>
      <c r="W906" s="803"/>
      <c r="X906" s="803"/>
      <c r="Y906" s="803"/>
      <c r="Z906" s="803"/>
    </row>
    <row r="907" ht="19.5" customHeight="1">
      <c r="A907" s="803"/>
      <c r="B907" s="803"/>
      <c r="C907" s="803"/>
      <c r="D907" s="803"/>
      <c r="E907" s="803"/>
      <c r="F907" s="803"/>
      <c r="G907" s="803"/>
      <c r="H907" s="803"/>
      <c r="I907" s="803"/>
      <c r="J907" s="803"/>
      <c r="K907" s="803"/>
      <c r="L907" s="803"/>
      <c r="M907" s="803"/>
      <c r="N907" s="803"/>
      <c r="O907" s="803"/>
      <c r="P907" s="803"/>
      <c r="Q907" s="803"/>
      <c r="R907" s="803"/>
      <c r="S907" s="803"/>
      <c r="T907" s="803"/>
      <c r="U907" s="803"/>
      <c r="V907" s="803"/>
      <c r="W907" s="803"/>
      <c r="X907" s="803"/>
      <c r="Y907" s="803"/>
      <c r="Z907" s="803"/>
    </row>
    <row r="908" ht="19.5" customHeight="1">
      <c r="A908" s="803"/>
      <c r="B908" s="803"/>
      <c r="C908" s="803"/>
      <c r="D908" s="803"/>
      <c r="E908" s="803"/>
      <c r="F908" s="803"/>
      <c r="G908" s="803"/>
      <c r="H908" s="803"/>
      <c r="I908" s="803"/>
      <c r="J908" s="803"/>
      <c r="K908" s="803"/>
      <c r="L908" s="803"/>
      <c r="M908" s="803"/>
      <c r="N908" s="803"/>
      <c r="O908" s="803"/>
      <c r="P908" s="803"/>
      <c r="Q908" s="803"/>
      <c r="R908" s="803"/>
      <c r="S908" s="803"/>
      <c r="T908" s="803"/>
      <c r="U908" s="803"/>
      <c r="V908" s="803"/>
      <c r="W908" s="803"/>
      <c r="X908" s="803"/>
      <c r="Y908" s="803"/>
      <c r="Z908" s="803"/>
    </row>
    <row r="909" ht="19.5" customHeight="1">
      <c r="A909" s="803"/>
      <c r="B909" s="803"/>
      <c r="C909" s="803"/>
      <c r="D909" s="803"/>
      <c r="E909" s="803"/>
      <c r="F909" s="803"/>
      <c r="G909" s="803"/>
      <c r="H909" s="803"/>
      <c r="I909" s="803"/>
      <c r="J909" s="803"/>
      <c r="K909" s="803"/>
      <c r="L909" s="803"/>
      <c r="M909" s="803"/>
      <c r="N909" s="803"/>
      <c r="O909" s="803"/>
      <c r="P909" s="803"/>
      <c r="Q909" s="803"/>
      <c r="R909" s="803"/>
      <c r="S909" s="803"/>
      <c r="T909" s="803"/>
      <c r="U909" s="803"/>
      <c r="V909" s="803"/>
      <c r="W909" s="803"/>
      <c r="X909" s="803"/>
      <c r="Y909" s="803"/>
      <c r="Z909" s="803"/>
    </row>
    <row r="910" ht="19.5" customHeight="1">
      <c r="A910" s="803"/>
      <c r="B910" s="803"/>
      <c r="C910" s="803"/>
      <c r="D910" s="803"/>
      <c r="E910" s="803"/>
      <c r="F910" s="803"/>
      <c r="G910" s="803"/>
      <c r="H910" s="803"/>
      <c r="I910" s="803"/>
      <c r="J910" s="803"/>
      <c r="K910" s="803"/>
      <c r="L910" s="803"/>
      <c r="M910" s="803"/>
      <c r="N910" s="803"/>
      <c r="O910" s="803"/>
      <c r="P910" s="803"/>
      <c r="Q910" s="803"/>
      <c r="R910" s="803"/>
      <c r="S910" s="803"/>
      <c r="T910" s="803"/>
      <c r="U910" s="803"/>
      <c r="V910" s="803"/>
      <c r="W910" s="803"/>
      <c r="X910" s="803"/>
      <c r="Y910" s="803"/>
      <c r="Z910" s="803"/>
    </row>
    <row r="911" ht="19.5" customHeight="1">
      <c r="A911" s="803"/>
      <c r="B911" s="803"/>
      <c r="C911" s="803"/>
      <c r="D911" s="803"/>
      <c r="E911" s="803"/>
      <c r="F911" s="803"/>
      <c r="G911" s="803"/>
      <c r="H911" s="803"/>
      <c r="I911" s="803"/>
      <c r="J911" s="803"/>
      <c r="K911" s="803"/>
      <c r="L911" s="803"/>
      <c r="M911" s="803"/>
      <c r="N911" s="803"/>
      <c r="O911" s="803"/>
      <c r="P911" s="803"/>
      <c r="Q911" s="803"/>
      <c r="R911" s="803"/>
      <c r="S911" s="803"/>
      <c r="T911" s="803"/>
      <c r="U911" s="803"/>
      <c r="V911" s="803"/>
      <c r="W911" s="803"/>
      <c r="X911" s="803"/>
      <c r="Y911" s="803"/>
      <c r="Z911" s="803"/>
    </row>
    <row r="912" ht="19.5" customHeight="1">
      <c r="A912" s="803"/>
      <c r="B912" s="803"/>
      <c r="C912" s="803"/>
      <c r="D912" s="803"/>
      <c r="E912" s="803"/>
      <c r="F912" s="803"/>
      <c r="G912" s="803"/>
      <c r="H912" s="803"/>
      <c r="I912" s="803"/>
      <c r="J912" s="803"/>
      <c r="K912" s="803"/>
      <c r="L912" s="803"/>
      <c r="M912" s="803"/>
      <c r="N912" s="803"/>
      <c r="O912" s="803"/>
      <c r="P912" s="803"/>
      <c r="Q912" s="803"/>
      <c r="R912" s="803"/>
      <c r="S912" s="803"/>
      <c r="T912" s="803"/>
      <c r="U912" s="803"/>
      <c r="V912" s="803"/>
      <c r="W912" s="803"/>
      <c r="X912" s="803"/>
      <c r="Y912" s="803"/>
      <c r="Z912" s="803"/>
    </row>
    <row r="913" ht="19.5" customHeight="1">
      <c r="A913" s="803"/>
      <c r="B913" s="803"/>
      <c r="C913" s="803"/>
      <c r="D913" s="803"/>
      <c r="E913" s="803"/>
      <c r="F913" s="803"/>
      <c r="G913" s="803"/>
      <c r="H913" s="803"/>
      <c r="I913" s="803"/>
      <c r="J913" s="803"/>
      <c r="K913" s="803"/>
      <c r="L913" s="803"/>
      <c r="M913" s="803"/>
      <c r="N913" s="803"/>
      <c r="O913" s="803"/>
      <c r="P913" s="803"/>
      <c r="Q913" s="803"/>
      <c r="R913" s="803"/>
      <c r="S913" s="803"/>
      <c r="T913" s="803"/>
      <c r="U913" s="803"/>
      <c r="V913" s="803"/>
      <c r="W913" s="803"/>
      <c r="X913" s="803"/>
      <c r="Y913" s="803"/>
      <c r="Z913" s="803"/>
    </row>
    <row r="914" ht="19.5" customHeight="1">
      <c r="A914" s="803"/>
      <c r="B914" s="803"/>
      <c r="C914" s="803"/>
      <c r="D914" s="803"/>
      <c r="E914" s="803"/>
      <c r="F914" s="803"/>
      <c r="G914" s="803"/>
      <c r="H914" s="803"/>
      <c r="I914" s="803"/>
      <c r="J914" s="803"/>
      <c r="K914" s="803"/>
      <c r="L914" s="803"/>
      <c r="M914" s="803"/>
      <c r="N914" s="803"/>
      <c r="O914" s="803"/>
      <c r="P914" s="803"/>
      <c r="Q914" s="803"/>
      <c r="R914" s="803"/>
      <c r="S914" s="803"/>
      <c r="T914" s="803"/>
      <c r="U914" s="803"/>
      <c r="V914" s="803"/>
      <c r="W914" s="803"/>
      <c r="X914" s="803"/>
      <c r="Y914" s="803"/>
      <c r="Z914" s="803"/>
    </row>
    <row r="915" ht="19.5" customHeight="1">
      <c r="A915" s="803"/>
      <c r="B915" s="803"/>
      <c r="C915" s="803"/>
      <c r="D915" s="803"/>
      <c r="E915" s="803"/>
      <c r="F915" s="803"/>
      <c r="G915" s="803"/>
      <c r="H915" s="803"/>
      <c r="I915" s="803"/>
      <c r="J915" s="803"/>
      <c r="K915" s="803"/>
      <c r="L915" s="803"/>
      <c r="M915" s="803"/>
      <c r="N915" s="803"/>
      <c r="O915" s="803"/>
      <c r="P915" s="803"/>
      <c r="Q915" s="803"/>
      <c r="R915" s="803"/>
      <c r="S915" s="803"/>
      <c r="T915" s="803"/>
      <c r="U915" s="803"/>
      <c r="V915" s="803"/>
      <c r="W915" s="803"/>
      <c r="X915" s="803"/>
      <c r="Y915" s="803"/>
      <c r="Z915" s="803"/>
    </row>
    <row r="916" ht="19.5" customHeight="1">
      <c r="A916" s="803"/>
      <c r="B916" s="803"/>
      <c r="C916" s="803"/>
      <c r="D916" s="803"/>
      <c r="E916" s="803"/>
      <c r="F916" s="803"/>
      <c r="G916" s="803"/>
      <c r="H916" s="803"/>
      <c r="I916" s="803"/>
      <c r="J916" s="803"/>
      <c r="K916" s="803"/>
      <c r="L916" s="803"/>
      <c r="M916" s="803"/>
      <c r="N916" s="803"/>
      <c r="O916" s="803"/>
      <c r="P916" s="803"/>
      <c r="Q916" s="803"/>
      <c r="R916" s="803"/>
      <c r="S916" s="803"/>
      <c r="T916" s="803"/>
      <c r="U916" s="803"/>
      <c r="V916" s="803"/>
      <c r="W916" s="803"/>
      <c r="X916" s="803"/>
      <c r="Y916" s="803"/>
      <c r="Z916" s="803"/>
    </row>
    <row r="917" ht="19.5" customHeight="1">
      <c r="A917" s="803"/>
      <c r="B917" s="803"/>
      <c r="C917" s="803"/>
      <c r="D917" s="803"/>
      <c r="E917" s="803"/>
      <c r="F917" s="803"/>
      <c r="G917" s="803"/>
      <c r="H917" s="803"/>
      <c r="I917" s="803"/>
      <c r="J917" s="803"/>
      <c r="K917" s="803"/>
      <c r="L917" s="803"/>
      <c r="M917" s="803"/>
      <c r="N917" s="803"/>
      <c r="O917" s="803"/>
      <c r="P917" s="803"/>
      <c r="Q917" s="803"/>
      <c r="R917" s="803"/>
      <c r="S917" s="803"/>
      <c r="T917" s="803"/>
      <c r="U917" s="803"/>
      <c r="V917" s="803"/>
      <c r="W917" s="803"/>
      <c r="X917" s="803"/>
      <c r="Y917" s="803"/>
      <c r="Z917" s="803"/>
    </row>
    <row r="918" ht="19.5" customHeight="1">
      <c r="A918" s="803"/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803"/>
      <c r="T918" s="803"/>
      <c r="U918" s="803"/>
      <c r="V918" s="803"/>
      <c r="W918" s="803"/>
      <c r="X918" s="803"/>
      <c r="Y918" s="803"/>
      <c r="Z918" s="803"/>
    </row>
    <row r="919" ht="19.5" customHeight="1">
      <c r="A919" s="803"/>
      <c r="B919" s="803"/>
      <c r="C919" s="803"/>
      <c r="D919" s="803"/>
      <c r="E919" s="803"/>
      <c r="F919" s="803"/>
      <c r="G919" s="803"/>
      <c r="H919" s="803"/>
      <c r="I919" s="803"/>
      <c r="J919" s="803"/>
      <c r="K919" s="803"/>
      <c r="L919" s="803"/>
      <c r="M919" s="803"/>
      <c r="N919" s="803"/>
      <c r="O919" s="803"/>
      <c r="P919" s="803"/>
      <c r="Q919" s="803"/>
      <c r="R919" s="803"/>
      <c r="S919" s="803"/>
      <c r="T919" s="803"/>
      <c r="U919" s="803"/>
      <c r="V919" s="803"/>
      <c r="W919" s="803"/>
      <c r="X919" s="803"/>
      <c r="Y919" s="803"/>
      <c r="Z919" s="803"/>
    </row>
    <row r="920" ht="19.5" customHeight="1">
      <c r="A920" s="803"/>
      <c r="B920" s="803"/>
      <c r="C920" s="803"/>
      <c r="D920" s="803"/>
      <c r="E920" s="803"/>
      <c r="F920" s="803"/>
      <c r="G920" s="803"/>
      <c r="H920" s="803"/>
      <c r="I920" s="803"/>
      <c r="J920" s="803"/>
      <c r="K920" s="803"/>
      <c r="L920" s="803"/>
      <c r="M920" s="803"/>
      <c r="N920" s="803"/>
      <c r="O920" s="803"/>
      <c r="P920" s="803"/>
      <c r="Q920" s="803"/>
      <c r="R920" s="803"/>
      <c r="S920" s="803"/>
      <c r="T920" s="803"/>
      <c r="U920" s="803"/>
      <c r="V920" s="803"/>
      <c r="W920" s="803"/>
      <c r="X920" s="803"/>
      <c r="Y920" s="803"/>
      <c r="Z920" s="803"/>
    </row>
    <row r="921" ht="19.5" customHeight="1">
      <c r="A921" s="803"/>
      <c r="B921" s="803"/>
      <c r="C921" s="803"/>
      <c r="D921" s="803"/>
      <c r="E921" s="803"/>
      <c r="F921" s="803"/>
      <c r="G921" s="803"/>
      <c r="H921" s="803"/>
      <c r="I921" s="803"/>
      <c r="J921" s="803"/>
      <c r="K921" s="803"/>
      <c r="L921" s="803"/>
      <c r="M921" s="803"/>
      <c r="N921" s="803"/>
      <c r="O921" s="803"/>
      <c r="P921" s="803"/>
      <c r="Q921" s="803"/>
      <c r="R921" s="803"/>
      <c r="S921" s="803"/>
      <c r="T921" s="803"/>
      <c r="U921" s="803"/>
      <c r="V921" s="803"/>
      <c r="W921" s="803"/>
      <c r="X921" s="803"/>
      <c r="Y921" s="803"/>
      <c r="Z921" s="803"/>
    </row>
    <row r="922" ht="19.5" customHeight="1">
      <c r="A922" s="803"/>
      <c r="B922" s="803"/>
      <c r="C922" s="803"/>
      <c r="D922" s="803"/>
      <c r="E922" s="803"/>
      <c r="F922" s="803"/>
      <c r="G922" s="803"/>
      <c r="H922" s="803"/>
      <c r="I922" s="803"/>
      <c r="J922" s="803"/>
      <c r="K922" s="803"/>
      <c r="L922" s="803"/>
      <c r="M922" s="803"/>
      <c r="N922" s="803"/>
      <c r="O922" s="803"/>
      <c r="P922" s="803"/>
      <c r="Q922" s="803"/>
      <c r="R922" s="803"/>
      <c r="S922" s="803"/>
      <c r="T922" s="803"/>
      <c r="U922" s="803"/>
      <c r="V922" s="803"/>
      <c r="W922" s="803"/>
      <c r="X922" s="803"/>
      <c r="Y922" s="803"/>
      <c r="Z922" s="803"/>
    </row>
    <row r="923" ht="19.5" customHeight="1">
      <c r="A923" s="803"/>
      <c r="B923" s="803"/>
      <c r="C923" s="803"/>
      <c r="D923" s="803"/>
      <c r="E923" s="803"/>
      <c r="F923" s="803"/>
      <c r="G923" s="803"/>
      <c r="H923" s="803"/>
      <c r="I923" s="803"/>
      <c r="J923" s="803"/>
      <c r="K923" s="803"/>
      <c r="L923" s="803"/>
      <c r="M923" s="803"/>
      <c r="N923" s="803"/>
      <c r="O923" s="803"/>
      <c r="P923" s="803"/>
      <c r="Q923" s="803"/>
      <c r="R923" s="803"/>
      <c r="S923" s="803"/>
      <c r="T923" s="803"/>
      <c r="U923" s="803"/>
      <c r="V923" s="803"/>
      <c r="W923" s="803"/>
      <c r="X923" s="803"/>
      <c r="Y923" s="803"/>
      <c r="Z923" s="803"/>
    </row>
    <row r="924" ht="19.5" customHeight="1">
      <c r="A924" s="803"/>
      <c r="B924" s="803"/>
      <c r="C924" s="803"/>
      <c r="D924" s="803"/>
      <c r="E924" s="803"/>
      <c r="F924" s="803"/>
      <c r="G924" s="803"/>
      <c r="H924" s="803"/>
      <c r="I924" s="803"/>
      <c r="J924" s="803"/>
      <c r="K924" s="803"/>
      <c r="L924" s="803"/>
      <c r="M924" s="803"/>
      <c r="N924" s="803"/>
      <c r="O924" s="803"/>
      <c r="P924" s="803"/>
      <c r="Q924" s="803"/>
      <c r="R924" s="803"/>
      <c r="S924" s="803"/>
      <c r="T924" s="803"/>
      <c r="U924" s="803"/>
      <c r="V924" s="803"/>
      <c r="W924" s="803"/>
      <c r="X924" s="803"/>
      <c r="Y924" s="803"/>
      <c r="Z924" s="803"/>
    </row>
    <row r="925" ht="19.5" customHeight="1">
      <c r="A925" s="803"/>
      <c r="B925" s="803"/>
      <c r="C925" s="803"/>
      <c r="D925" s="803"/>
      <c r="E925" s="803"/>
      <c r="F925" s="803"/>
      <c r="G925" s="803"/>
      <c r="H925" s="803"/>
      <c r="I925" s="803"/>
      <c r="J925" s="803"/>
      <c r="K925" s="803"/>
      <c r="L925" s="803"/>
      <c r="M925" s="803"/>
      <c r="N925" s="803"/>
      <c r="O925" s="803"/>
      <c r="P925" s="803"/>
      <c r="Q925" s="803"/>
      <c r="R925" s="803"/>
      <c r="S925" s="803"/>
      <c r="T925" s="803"/>
      <c r="U925" s="803"/>
      <c r="V925" s="803"/>
      <c r="W925" s="803"/>
      <c r="X925" s="803"/>
      <c r="Y925" s="803"/>
      <c r="Z925" s="803"/>
    </row>
    <row r="926" ht="19.5" customHeight="1">
      <c r="A926" s="803"/>
      <c r="B926" s="803"/>
      <c r="C926" s="803"/>
      <c r="D926" s="803"/>
      <c r="E926" s="803"/>
      <c r="F926" s="803"/>
      <c r="G926" s="803"/>
      <c r="H926" s="803"/>
      <c r="I926" s="803"/>
      <c r="J926" s="803"/>
      <c r="K926" s="803"/>
      <c r="L926" s="803"/>
      <c r="M926" s="803"/>
      <c r="N926" s="803"/>
      <c r="O926" s="803"/>
      <c r="P926" s="803"/>
      <c r="Q926" s="803"/>
      <c r="R926" s="803"/>
      <c r="S926" s="803"/>
      <c r="T926" s="803"/>
      <c r="U926" s="803"/>
      <c r="V926" s="803"/>
      <c r="W926" s="803"/>
      <c r="X926" s="803"/>
      <c r="Y926" s="803"/>
      <c r="Z926" s="803"/>
    </row>
    <row r="927" ht="19.5" customHeight="1">
      <c r="A927" s="803"/>
      <c r="B927" s="803"/>
      <c r="C927" s="803"/>
      <c r="D927" s="803"/>
      <c r="E927" s="803"/>
      <c r="F927" s="803"/>
      <c r="G927" s="803"/>
      <c r="H927" s="803"/>
      <c r="I927" s="803"/>
      <c r="J927" s="803"/>
      <c r="K927" s="803"/>
      <c r="L927" s="803"/>
      <c r="M927" s="803"/>
      <c r="N927" s="803"/>
      <c r="O927" s="803"/>
      <c r="P927" s="803"/>
      <c r="Q927" s="803"/>
      <c r="R927" s="803"/>
      <c r="S927" s="803"/>
      <c r="T927" s="803"/>
      <c r="U927" s="803"/>
      <c r="V927" s="803"/>
      <c r="W927" s="803"/>
      <c r="X927" s="803"/>
      <c r="Y927" s="803"/>
      <c r="Z927" s="803"/>
    </row>
    <row r="928" ht="19.5" customHeight="1">
      <c r="A928" s="803"/>
      <c r="B928" s="803"/>
      <c r="C928" s="803"/>
      <c r="D928" s="803"/>
      <c r="E928" s="803"/>
      <c r="F928" s="803"/>
      <c r="G928" s="803"/>
      <c r="H928" s="803"/>
      <c r="I928" s="803"/>
      <c r="J928" s="803"/>
      <c r="K928" s="803"/>
      <c r="L928" s="803"/>
      <c r="M928" s="803"/>
      <c r="N928" s="803"/>
      <c r="O928" s="803"/>
      <c r="P928" s="803"/>
      <c r="Q928" s="803"/>
      <c r="R928" s="803"/>
      <c r="S928" s="803"/>
      <c r="T928" s="803"/>
      <c r="U928" s="803"/>
      <c r="V928" s="803"/>
      <c r="W928" s="803"/>
      <c r="X928" s="803"/>
      <c r="Y928" s="803"/>
      <c r="Z928" s="803"/>
    </row>
    <row r="929" ht="19.5" customHeight="1">
      <c r="A929" s="803"/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803"/>
      <c r="T929" s="803"/>
      <c r="U929" s="803"/>
      <c r="V929" s="803"/>
      <c r="W929" s="803"/>
      <c r="X929" s="803"/>
      <c r="Y929" s="803"/>
      <c r="Z929" s="803"/>
    </row>
    <row r="930" ht="19.5" customHeight="1">
      <c r="A930" s="803"/>
      <c r="B930" s="803"/>
      <c r="C930" s="803"/>
      <c r="D930" s="803"/>
      <c r="E930" s="803"/>
      <c r="F930" s="803"/>
      <c r="G930" s="803"/>
      <c r="H930" s="803"/>
      <c r="I930" s="803"/>
      <c r="J930" s="803"/>
      <c r="K930" s="803"/>
      <c r="L930" s="803"/>
      <c r="M930" s="803"/>
      <c r="N930" s="803"/>
      <c r="O930" s="803"/>
      <c r="P930" s="803"/>
      <c r="Q930" s="803"/>
      <c r="R930" s="803"/>
      <c r="S930" s="803"/>
      <c r="T930" s="803"/>
      <c r="U930" s="803"/>
      <c r="V930" s="803"/>
      <c r="W930" s="803"/>
      <c r="X930" s="803"/>
      <c r="Y930" s="803"/>
      <c r="Z930" s="803"/>
    </row>
    <row r="931" ht="19.5" customHeight="1">
      <c r="A931" s="803"/>
      <c r="B931" s="803"/>
      <c r="C931" s="803"/>
      <c r="D931" s="803"/>
      <c r="E931" s="803"/>
      <c r="F931" s="803"/>
      <c r="G931" s="803"/>
      <c r="H931" s="803"/>
      <c r="I931" s="803"/>
      <c r="J931" s="803"/>
      <c r="K931" s="803"/>
      <c r="L931" s="803"/>
      <c r="M931" s="803"/>
      <c r="N931" s="803"/>
      <c r="O931" s="803"/>
      <c r="P931" s="803"/>
      <c r="Q931" s="803"/>
      <c r="R931" s="803"/>
      <c r="S931" s="803"/>
      <c r="T931" s="803"/>
      <c r="U931" s="803"/>
      <c r="V931" s="803"/>
      <c r="W931" s="803"/>
      <c r="X931" s="803"/>
      <c r="Y931" s="803"/>
      <c r="Z931" s="803"/>
    </row>
    <row r="932" ht="19.5" customHeight="1">
      <c r="A932" s="803"/>
      <c r="B932" s="803"/>
      <c r="C932" s="803"/>
      <c r="D932" s="803"/>
      <c r="E932" s="803"/>
      <c r="F932" s="803"/>
      <c r="G932" s="803"/>
      <c r="H932" s="803"/>
      <c r="I932" s="803"/>
      <c r="J932" s="803"/>
      <c r="K932" s="803"/>
      <c r="L932" s="803"/>
      <c r="M932" s="803"/>
      <c r="N932" s="803"/>
      <c r="O932" s="803"/>
      <c r="P932" s="803"/>
      <c r="Q932" s="803"/>
      <c r="R932" s="803"/>
      <c r="S932" s="803"/>
      <c r="T932" s="803"/>
      <c r="U932" s="803"/>
      <c r="V932" s="803"/>
      <c r="W932" s="803"/>
      <c r="X932" s="803"/>
      <c r="Y932" s="803"/>
      <c r="Z932" s="803"/>
    </row>
    <row r="933" ht="19.5" customHeight="1">
      <c r="A933" s="803"/>
      <c r="B933" s="803"/>
      <c r="C933" s="803"/>
      <c r="D933" s="803"/>
      <c r="E933" s="803"/>
      <c r="F933" s="803"/>
      <c r="G933" s="803"/>
      <c r="H933" s="803"/>
      <c r="I933" s="803"/>
      <c r="J933" s="803"/>
      <c r="K933" s="803"/>
      <c r="L933" s="803"/>
      <c r="M933" s="803"/>
      <c r="N933" s="803"/>
      <c r="O933" s="803"/>
      <c r="P933" s="803"/>
      <c r="Q933" s="803"/>
      <c r="R933" s="803"/>
      <c r="S933" s="803"/>
      <c r="T933" s="803"/>
      <c r="U933" s="803"/>
      <c r="V933" s="803"/>
      <c r="W933" s="803"/>
      <c r="X933" s="803"/>
      <c r="Y933" s="803"/>
      <c r="Z933" s="803"/>
    </row>
    <row r="934" ht="19.5" customHeight="1">
      <c r="A934" s="803"/>
      <c r="B934" s="803"/>
      <c r="C934" s="803"/>
      <c r="D934" s="803"/>
      <c r="E934" s="803"/>
      <c r="F934" s="803"/>
      <c r="G934" s="803"/>
      <c r="H934" s="803"/>
      <c r="I934" s="803"/>
      <c r="J934" s="803"/>
      <c r="K934" s="803"/>
      <c r="L934" s="803"/>
      <c r="M934" s="803"/>
      <c r="N934" s="803"/>
      <c r="O934" s="803"/>
      <c r="P934" s="803"/>
      <c r="Q934" s="803"/>
      <c r="R934" s="803"/>
      <c r="S934" s="803"/>
      <c r="T934" s="803"/>
      <c r="U934" s="803"/>
      <c r="V934" s="803"/>
      <c r="W934" s="803"/>
      <c r="X934" s="803"/>
      <c r="Y934" s="803"/>
      <c r="Z934" s="803"/>
    </row>
    <row r="935" ht="19.5" customHeight="1">
      <c r="A935" s="803"/>
      <c r="B935" s="803"/>
      <c r="C935" s="803"/>
      <c r="D935" s="803"/>
      <c r="E935" s="803"/>
      <c r="F935" s="803"/>
      <c r="G935" s="803"/>
      <c r="H935" s="803"/>
      <c r="I935" s="803"/>
      <c r="J935" s="803"/>
      <c r="K935" s="803"/>
      <c r="L935" s="803"/>
      <c r="M935" s="803"/>
      <c r="N935" s="803"/>
      <c r="O935" s="803"/>
      <c r="P935" s="803"/>
      <c r="Q935" s="803"/>
      <c r="R935" s="803"/>
      <c r="S935" s="803"/>
      <c r="T935" s="803"/>
      <c r="U935" s="803"/>
      <c r="V935" s="803"/>
      <c r="W935" s="803"/>
      <c r="X935" s="803"/>
      <c r="Y935" s="803"/>
      <c r="Z935" s="803"/>
    </row>
    <row r="936" ht="19.5" customHeight="1">
      <c r="A936" s="803"/>
      <c r="B936" s="803"/>
      <c r="C936" s="803"/>
      <c r="D936" s="803"/>
      <c r="E936" s="803"/>
      <c r="F936" s="803"/>
      <c r="G936" s="803"/>
      <c r="H936" s="803"/>
      <c r="I936" s="803"/>
      <c r="J936" s="803"/>
      <c r="K936" s="803"/>
      <c r="L936" s="803"/>
      <c r="M936" s="803"/>
      <c r="N936" s="803"/>
      <c r="O936" s="803"/>
      <c r="P936" s="803"/>
      <c r="Q936" s="803"/>
      <c r="R936" s="803"/>
      <c r="S936" s="803"/>
      <c r="T936" s="803"/>
      <c r="U936" s="803"/>
      <c r="V936" s="803"/>
      <c r="W936" s="803"/>
      <c r="X936" s="803"/>
      <c r="Y936" s="803"/>
      <c r="Z936" s="803"/>
    </row>
    <row r="937" ht="19.5" customHeight="1">
      <c r="A937" s="803"/>
      <c r="B937" s="803"/>
      <c r="C937" s="803"/>
      <c r="D937" s="803"/>
      <c r="E937" s="803"/>
      <c r="F937" s="803"/>
      <c r="G937" s="803"/>
      <c r="H937" s="803"/>
      <c r="I937" s="803"/>
      <c r="J937" s="803"/>
      <c r="K937" s="803"/>
      <c r="L937" s="803"/>
      <c r="M937" s="803"/>
      <c r="N937" s="803"/>
      <c r="O937" s="803"/>
      <c r="P937" s="803"/>
      <c r="Q937" s="803"/>
      <c r="R937" s="803"/>
      <c r="S937" s="803"/>
      <c r="T937" s="803"/>
      <c r="U937" s="803"/>
      <c r="V937" s="803"/>
      <c r="W937" s="803"/>
      <c r="X937" s="803"/>
      <c r="Y937" s="803"/>
      <c r="Z937" s="803"/>
    </row>
    <row r="938" ht="19.5" customHeight="1">
      <c r="A938" s="803"/>
      <c r="B938" s="803"/>
      <c r="C938" s="803"/>
      <c r="D938" s="803"/>
      <c r="E938" s="803"/>
      <c r="F938" s="803"/>
      <c r="G938" s="803"/>
      <c r="H938" s="803"/>
      <c r="I938" s="803"/>
      <c r="J938" s="803"/>
      <c r="K938" s="803"/>
      <c r="L938" s="803"/>
      <c r="M938" s="803"/>
      <c r="N938" s="803"/>
      <c r="O938" s="803"/>
      <c r="P938" s="803"/>
      <c r="Q938" s="803"/>
      <c r="R938" s="803"/>
      <c r="S938" s="803"/>
      <c r="T938" s="803"/>
      <c r="U938" s="803"/>
      <c r="V938" s="803"/>
      <c r="W938" s="803"/>
      <c r="X938" s="803"/>
      <c r="Y938" s="803"/>
      <c r="Z938" s="803"/>
    </row>
    <row r="939" ht="19.5" customHeight="1">
      <c r="A939" s="803"/>
      <c r="B939" s="803"/>
      <c r="C939" s="803"/>
      <c r="D939" s="803"/>
      <c r="E939" s="803"/>
      <c r="F939" s="803"/>
      <c r="G939" s="803"/>
      <c r="H939" s="803"/>
      <c r="I939" s="803"/>
      <c r="J939" s="803"/>
      <c r="K939" s="803"/>
      <c r="L939" s="803"/>
      <c r="M939" s="803"/>
      <c r="N939" s="803"/>
      <c r="O939" s="803"/>
      <c r="P939" s="803"/>
      <c r="Q939" s="803"/>
      <c r="R939" s="803"/>
      <c r="S939" s="803"/>
      <c r="T939" s="803"/>
      <c r="U939" s="803"/>
      <c r="V939" s="803"/>
      <c r="W939" s="803"/>
      <c r="X939" s="803"/>
      <c r="Y939" s="803"/>
      <c r="Z939" s="803"/>
    </row>
    <row r="940" ht="19.5" customHeight="1">
      <c r="A940" s="803"/>
      <c r="B940" s="803"/>
      <c r="C940" s="803"/>
      <c r="D940" s="803"/>
      <c r="E940" s="803"/>
      <c r="F940" s="803"/>
      <c r="G940" s="803"/>
      <c r="H940" s="803"/>
      <c r="I940" s="803"/>
      <c r="J940" s="803"/>
      <c r="K940" s="803"/>
      <c r="L940" s="803"/>
      <c r="M940" s="803"/>
      <c r="N940" s="803"/>
      <c r="O940" s="803"/>
      <c r="P940" s="803"/>
      <c r="Q940" s="803"/>
      <c r="R940" s="803"/>
      <c r="S940" s="803"/>
      <c r="T940" s="803"/>
      <c r="U940" s="803"/>
      <c r="V940" s="803"/>
      <c r="W940" s="803"/>
      <c r="X940" s="803"/>
      <c r="Y940" s="803"/>
      <c r="Z940" s="803"/>
    </row>
    <row r="941" ht="19.5" customHeight="1">
      <c r="A941" s="803"/>
      <c r="B941" s="803"/>
      <c r="C941" s="803"/>
      <c r="D941" s="803"/>
      <c r="E941" s="803"/>
      <c r="F941" s="803"/>
      <c r="G941" s="803"/>
      <c r="H941" s="803"/>
      <c r="I941" s="803"/>
      <c r="J941" s="803"/>
      <c r="K941" s="803"/>
      <c r="L941" s="803"/>
      <c r="M941" s="803"/>
      <c r="N941" s="803"/>
      <c r="O941" s="803"/>
      <c r="P941" s="803"/>
      <c r="Q941" s="803"/>
      <c r="R941" s="803"/>
      <c r="S941" s="803"/>
      <c r="T941" s="803"/>
      <c r="U941" s="803"/>
      <c r="V941" s="803"/>
      <c r="W941" s="803"/>
      <c r="X941" s="803"/>
      <c r="Y941" s="803"/>
      <c r="Z941" s="803"/>
    </row>
    <row r="942" ht="19.5" customHeight="1">
      <c r="A942" s="803"/>
      <c r="B942" s="803"/>
      <c r="C942" s="803"/>
      <c r="D942" s="803"/>
      <c r="E942" s="803"/>
      <c r="F942" s="803"/>
      <c r="G942" s="803"/>
      <c r="H942" s="803"/>
      <c r="I942" s="803"/>
      <c r="J942" s="803"/>
      <c r="K942" s="803"/>
      <c r="L942" s="803"/>
      <c r="M942" s="803"/>
      <c r="N942" s="803"/>
      <c r="O942" s="803"/>
      <c r="P942" s="803"/>
      <c r="Q942" s="803"/>
      <c r="R942" s="803"/>
      <c r="S942" s="803"/>
      <c r="T942" s="803"/>
      <c r="U942" s="803"/>
      <c r="V942" s="803"/>
      <c r="W942" s="803"/>
      <c r="X942" s="803"/>
      <c r="Y942" s="803"/>
      <c r="Z942" s="803"/>
    </row>
    <row r="943" ht="19.5" customHeight="1">
      <c r="A943" s="803"/>
      <c r="B943" s="803"/>
      <c r="C943" s="803"/>
      <c r="D943" s="803"/>
      <c r="E943" s="803"/>
      <c r="F943" s="803"/>
      <c r="G943" s="803"/>
      <c r="H943" s="803"/>
      <c r="I943" s="803"/>
      <c r="J943" s="803"/>
      <c r="K943" s="803"/>
      <c r="L943" s="803"/>
      <c r="M943" s="803"/>
      <c r="N943" s="803"/>
      <c r="O943" s="803"/>
      <c r="P943" s="803"/>
      <c r="Q943" s="803"/>
      <c r="R943" s="803"/>
      <c r="S943" s="803"/>
      <c r="T943" s="803"/>
      <c r="U943" s="803"/>
      <c r="V943" s="803"/>
      <c r="W943" s="803"/>
      <c r="X943" s="803"/>
      <c r="Y943" s="803"/>
      <c r="Z943" s="803"/>
    </row>
    <row r="944" ht="19.5" customHeight="1">
      <c r="A944" s="803"/>
      <c r="B944" s="803"/>
      <c r="C944" s="803"/>
      <c r="D944" s="803"/>
      <c r="E944" s="803"/>
      <c r="F944" s="803"/>
      <c r="G944" s="803"/>
      <c r="H944" s="803"/>
      <c r="I944" s="803"/>
      <c r="J944" s="803"/>
      <c r="K944" s="803"/>
      <c r="L944" s="803"/>
      <c r="M944" s="803"/>
      <c r="N944" s="803"/>
      <c r="O944" s="803"/>
      <c r="P944" s="803"/>
      <c r="Q944" s="803"/>
      <c r="R944" s="803"/>
      <c r="S944" s="803"/>
      <c r="T944" s="803"/>
      <c r="U944" s="803"/>
      <c r="V944" s="803"/>
      <c r="W944" s="803"/>
      <c r="X944" s="803"/>
      <c r="Y944" s="803"/>
      <c r="Z944" s="803"/>
    </row>
    <row r="945" ht="19.5" customHeight="1">
      <c r="A945" s="803"/>
      <c r="B945" s="803"/>
      <c r="C945" s="803"/>
      <c r="D945" s="803"/>
      <c r="E945" s="803"/>
      <c r="F945" s="803"/>
      <c r="G945" s="803"/>
      <c r="H945" s="803"/>
      <c r="I945" s="803"/>
      <c r="J945" s="803"/>
      <c r="K945" s="803"/>
      <c r="L945" s="803"/>
      <c r="M945" s="803"/>
      <c r="N945" s="803"/>
      <c r="O945" s="803"/>
      <c r="P945" s="803"/>
      <c r="Q945" s="803"/>
      <c r="R945" s="803"/>
      <c r="S945" s="803"/>
      <c r="T945" s="803"/>
      <c r="U945" s="803"/>
      <c r="V945" s="803"/>
      <c r="W945" s="803"/>
      <c r="X945" s="803"/>
      <c r="Y945" s="803"/>
      <c r="Z945" s="803"/>
    </row>
    <row r="946" ht="19.5" customHeight="1">
      <c r="A946" s="803"/>
      <c r="B946" s="803"/>
      <c r="C946" s="803"/>
      <c r="D946" s="803"/>
      <c r="E946" s="803"/>
      <c r="F946" s="803"/>
      <c r="G946" s="803"/>
      <c r="H946" s="803"/>
      <c r="I946" s="803"/>
      <c r="J946" s="803"/>
      <c r="K946" s="803"/>
      <c r="L946" s="803"/>
      <c r="M946" s="803"/>
      <c r="N946" s="803"/>
      <c r="O946" s="803"/>
      <c r="P946" s="803"/>
      <c r="Q946" s="803"/>
      <c r="R946" s="803"/>
      <c r="S946" s="803"/>
      <c r="T946" s="803"/>
      <c r="U946" s="803"/>
      <c r="V946" s="803"/>
      <c r="W946" s="803"/>
      <c r="X946" s="803"/>
      <c r="Y946" s="803"/>
      <c r="Z946" s="803"/>
    </row>
    <row r="947" ht="19.5" customHeight="1">
      <c r="A947" s="803"/>
      <c r="B947" s="803"/>
      <c r="C947" s="803"/>
      <c r="D947" s="803"/>
      <c r="E947" s="803"/>
      <c r="F947" s="803"/>
      <c r="G947" s="803"/>
      <c r="H947" s="803"/>
      <c r="I947" s="803"/>
      <c r="J947" s="803"/>
      <c r="K947" s="803"/>
      <c r="L947" s="803"/>
      <c r="M947" s="803"/>
      <c r="N947" s="803"/>
      <c r="O947" s="803"/>
      <c r="P947" s="803"/>
      <c r="Q947" s="803"/>
      <c r="R947" s="803"/>
      <c r="S947" s="803"/>
      <c r="T947" s="803"/>
      <c r="U947" s="803"/>
      <c r="V947" s="803"/>
      <c r="W947" s="803"/>
      <c r="X947" s="803"/>
      <c r="Y947" s="803"/>
      <c r="Z947" s="803"/>
    </row>
    <row r="948" ht="19.5" customHeight="1">
      <c r="A948" s="803"/>
      <c r="B948" s="803"/>
      <c r="C948" s="803"/>
      <c r="D948" s="803"/>
      <c r="E948" s="803"/>
      <c r="F948" s="803"/>
      <c r="G948" s="803"/>
      <c r="H948" s="803"/>
      <c r="I948" s="803"/>
      <c r="J948" s="803"/>
      <c r="K948" s="803"/>
      <c r="L948" s="803"/>
      <c r="M948" s="803"/>
      <c r="N948" s="803"/>
      <c r="O948" s="803"/>
      <c r="P948" s="803"/>
      <c r="Q948" s="803"/>
      <c r="R948" s="803"/>
      <c r="S948" s="803"/>
      <c r="T948" s="803"/>
      <c r="U948" s="803"/>
      <c r="V948" s="803"/>
      <c r="W948" s="803"/>
      <c r="X948" s="803"/>
      <c r="Y948" s="803"/>
      <c r="Z948" s="803"/>
    </row>
    <row r="949" ht="19.5" customHeight="1">
      <c r="A949" s="803"/>
      <c r="B949" s="803"/>
      <c r="C949" s="803"/>
      <c r="D949" s="803"/>
      <c r="E949" s="803"/>
      <c r="F949" s="803"/>
      <c r="G949" s="803"/>
      <c r="H949" s="803"/>
      <c r="I949" s="803"/>
      <c r="J949" s="803"/>
      <c r="K949" s="803"/>
      <c r="L949" s="803"/>
      <c r="M949" s="803"/>
      <c r="N949" s="803"/>
      <c r="O949" s="803"/>
      <c r="P949" s="803"/>
      <c r="Q949" s="803"/>
      <c r="R949" s="803"/>
      <c r="S949" s="803"/>
      <c r="T949" s="803"/>
      <c r="U949" s="803"/>
      <c r="V949" s="803"/>
      <c r="W949" s="803"/>
      <c r="X949" s="803"/>
      <c r="Y949" s="803"/>
      <c r="Z949" s="803"/>
    </row>
    <row r="950" ht="19.5" customHeight="1">
      <c r="A950" s="803"/>
      <c r="B950" s="803"/>
      <c r="C950" s="803"/>
      <c r="D950" s="803"/>
      <c r="E950" s="803"/>
      <c r="F950" s="803"/>
      <c r="G950" s="803"/>
      <c r="H950" s="803"/>
      <c r="I950" s="803"/>
      <c r="J950" s="803"/>
      <c r="K950" s="803"/>
      <c r="L950" s="803"/>
      <c r="M950" s="803"/>
      <c r="N950" s="803"/>
      <c r="O950" s="803"/>
      <c r="P950" s="803"/>
      <c r="Q950" s="803"/>
      <c r="R950" s="803"/>
      <c r="S950" s="803"/>
      <c r="T950" s="803"/>
      <c r="U950" s="803"/>
      <c r="V950" s="803"/>
      <c r="W950" s="803"/>
      <c r="X950" s="803"/>
      <c r="Y950" s="803"/>
      <c r="Z950" s="803"/>
    </row>
    <row r="951" ht="19.5" customHeight="1">
      <c r="A951" s="803"/>
      <c r="B951" s="803"/>
      <c r="C951" s="803"/>
      <c r="D951" s="803"/>
      <c r="E951" s="803"/>
      <c r="F951" s="803"/>
      <c r="G951" s="803"/>
      <c r="H951" s="803"/>
      <c r="I951" s="803"/>
      <c r="J951" s="803"/>
      <c r="K951" s="803"/>
      <c r="L951" s="803"/>
      <c r="M951" s="803"/>
      <c r="N951" s="803"/>
      <c r="O951" s="803"/>
      <c r="P951" s="803"/>
      <c r="Q951" s="803"/>
      <c r="R951" s="803"/>
      <c r="S951" s="803"/>
      <c r="T951" s="803"/>
      <c r="U951" s="803"/>
      <c r="V951" s="803"/>
      <c r="W951" s="803"/>
      <c r="X951" s="803"/>
      <c r="Y951" s="803"/>
      <c r="Z951" s="803"/>
    </row>
    <row r="952" ht="19.5" customHeight="1">
      <c r="A952" s="803"/>
      <c r="B952" s="803"/>
      <c r="C952" s="803"/>
      <c r="D952" s="803"/>
      <c r="E952" s="803"/>
      <c r="F952" s="803"/>
      <c r="G952" s="803"/>
      <c r="H952" s="803"/>
      <c r="I952" s="803"/>
      <c r="J952" s="803"/>
      <c r="K952" s="803"/>
      <c r="L952" s="803"/>
      <c r="M952" s="803"/>
      <c r="N952" s="803"/>
      <c r="O952" s="803"/>
      <c r="P952" s="803"/>
      <c r="Q952" s="803"/>
      <c r="R952" s="803"/>
      <c r="S952" s="803"/>
      <c r="T952" s="803"/>
      <c r="U952" s="803"/>
      <c r="V952" s="803"/>
      <c r="W952" s="803"/>
      <c r="X952" s="803"/>
      <c r="Y952" s="803"/>
      <c r="Z952" s="803"/>
    </row>
    <row r="953" ht="19.5" customHeight="1">
      <c r="A953" s="803"/>
      <c r="B953" s="803"/>
      <c r="C953" s="803"/>
      <c r="D953" s="803"/>
      <c r="E953" s="803"/>
      <c r="F953" s="803"/>
      <c r="G953" s="803"/>
      <c r="H953" s="803"/>
      <c r="I953" s="803"/>
      <c r="J953" s="803"/>
      <c r="K953" s="803"/>
      <c r="L953" s="803"/>
      <c r="M953" s="803"/>
      <c r="N953" s="803"/>
      <c r="O953" s="803"/>
      <c r="P953" s="803"/>
      <c r="Q953" s="803"/>
      <c r="R953" s="803"/>
      <c r="S953" s="803"/>
      <c r="T953" s="803"/>
      <c r="U953" s="803"/>
      <c r="V953" s="803"/>
      <c r="W953" s="803"/>
      <c r="X953" s="803"/>
      <c r="Y953" s="803"/>
      <c r="Z953" s="803"/>
    </row>
    <row r="954" ht="19.5" customHeight="1">
      <c r="A954" s="803"/>
      <c r="B954" s="803"/>
      <c r="C954" s="803"/>
      <c r="D954" s="803"/>
      <c r="E954" s="803"/>
      <c r="F954" s="803"/>
      <c r="G954" s="803"/>
      <c r="H954" s="803"/>
      <c r="I954" s="803"/>
      <c r="J954" s="803"/>
      <c r="K954" s="803"/>
      <c r="L954" s="803"/>
      <c r="M954" s="803"/>
      <c r="N954" s="803"/>
      <c r="O954" s="803"/>
      <c r="P954" s="803"/>
      <c r="Q954" s="803"/>
      <c r="R954" s="803"/>
      <c r="S954" s="803"/>
      <c r="T954" s="803"/>
      <c r="U954" s="803"/>
      <c r="V954" s="803"/>
      <c r="W954" s="803"/>
      <c r="X954" s="803"/>
      <c r="Y954" s="803"/>
      <c r="Z954" s="803"/>
    </row>
    <row r="955" ht="19.5" customHeight="1">
      <c r="A955" s="803"/>
      <c r="B955" s="803"/>
      <c r="C955" s="803"/>
      <c r="D955" s="803"/>
      <c r="E955" s="803"/>
      <c r="F955" s="803"/>
      <c r="G955" s="803"/>
      <c r="H955" s="803"/>
      <c r="I955" s="803"/>
      <c r="J955" s="803"/>
      <c r="K955" s="803"/>
      <c r="L955" s="803"/>
      <c r="M955" s="803"/>
      <c r="N955" s="803"/>
      <c r="O955" s="803"/>
      <c r="P955" s="803"/>
      <c r="Q955" s="803"/>
      <c r="R955" s="803"/>
      <c r="S955" s="803"/>
      <c r="T955" s="803"/>
      <c r="U955" s="803"/>
      <c r="V955" s="803"/>
      <c r="W955" s="803"/>
      <c r="X955" s="803"/>
      <c r="Y955" s="803"/>
      <c r="Z955" s="803"/>
    </row>
    <row r="956" ht="19.5" customHeight="1">
      <c r="A956" s="803"/>
      <c r="B956" s="803"/>
      <c r="C956" s="803"/>
      <c r="D956" s="803"/>
      <c r="E956" s="803"/>
      <c r="F956" s="803"/>
      <c r="G956" s="803"/>
      <c r="H956" s="803"/>
      <c r="I956" s="803"/>
      <c r="J956" s="803"/>
      <c r="K956" s="803"/>
      <c r="L956" s="803"/>
      <c r="M956" s="803"/>
      <c r="N956" s="803"/>
      <c r="O956" s="803"/>
      <c r="P956" s="803"/>
      <c r="Q956" s="803"/>
      <c r="R956" s="803"/>
      <c r="S956" s="803"/>
      <c r="T956" s="803"/>
      <c r="U956" s="803"/>
      <c r="V956" s="803"/>
      <c r="W956" s="803"/>
      <c r="X956" s="803"/>
      <c r="Y956" s="803"/>
      <c r="Z956" s="803"/>
    </row>
    <row r="957" ht="19.5" customHeight="1">
      <c r="A957" s="803"/>
      <c r="B957" s="803"/>
      <c r="C957" s="803"/>
      <c r="D957" s="803"/>
      <c r="E957" s="803"/>
      <c r="F957" s="803"/>
      <c r="G957" s="803"/>
      <c r="H957" s="803"/>
      <c r="I957" s="803"/>
      <c r="J957" s="803"/>
      <c r="K957" s="803"/>
      <c r="L957" s="803"/>
      <c r="M957" s="803"/>
      <c r="N957" s="803"/>
      <c r="O957" s="803"/>
      <c r="P957" s="803"/>
      <c r="Q957" s="803"/>
      <c r="R957" s="803"/>
      <c r="S957" s="803"/>
      <c r="T957" s="803"/>
      <c r="U957" s="803"/>
      <c r="V957" s="803"/>
      <c r="W957" s="803"/>
      <c r="X957" s="803"/>
      <c r="Y957" s="803"/>
      <c r="Z957" s="803"/>
    </row>
    <row r="958" ht="19.5" customHeight="1">
      <c r="A958" s="803"/>
      <c r="B958" s="803"/>
      <c r="C958" s="803"/>
      <c r="D958" s="803"/>
      <c r="E958" s="803"/>
      <c r="F958" s="803"/>
      <c r="G958" s="803"/>
      <c r="H958" s="803"/>
      <c r="I958" s="803"/>
      <c r="J958" s="803"/>
      <c r="K958" s="803"/>
      <c r="L958" s="803"/>
      <c r="M958" s="803"/>
      <c r="N958" s="803"/>
      <c r="O958" s="803"/>
      <c r="P958" s="803"/>
      <c r="Q958" s="803"/>
      <c r="R958" s="803"/>
      <c r="S958" s="803"/>
      <c r="T958" s="803"/>
      <c r="U958" s="803"/>
      <c r="V958" s="803"/>
      <c r="W958" s="803"/>
      <c r="X958" s="803"/>
      <c r="Y958" s="803"/>
      <c r="Z958" s="803"/>
    </row>
    <row r="959" ht="19.5" customHeight="1">
      <c r="A959" s="803"/>
      <c r="B959" s="803"/>
      <c r="C959" s="803"/>
      <c r="D959" s="803"/>
      <c r="E959" s="803"/>
      <c r="F959" s="803"/>
      <c r="G959" s="803"/>
      <c r="H959" s="803"/>
      <c r="I959" s="803"/>
      <c r="J959" s="803"/>
      <c r="K959" s="803"/>
      <c r="L959" s="803"/>
      <c r="M959" s="803"/>
      <c r="N959" s="803"/>
      <c r="O959" s="803"/>
      <c r="P959" s="803"/>
      <c r="Q959" s="803"/>
      <c r="R959" s="803"/>
      <c r="S959" s="803"/>
      <c r="T959" s="803"/>
      <c r="U959" s="803"/>
      <c r="V959" s="803"/>
      <c r="W959" s="803"/>
      <c r="X959" s="803"/>
      <c r="Y959" s="803"/>
      <c r="Z959" s="803"/>
    </row>
    <row r="960" ht="19.5" customHeight="1">
      <c r="A960" s="803"/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</row>
    <row r="961" ht="19.5" customHeight="1">
      <c r="A961" s="803"/>
      <c r="B961" s="803"/>
      <c r="C961" s="803"/>
      <c r="D961" s="803"/>
      <c r="E961" s="803"/>
      <c r="F961" s="803"/>
      <c r="G961" s="803"/>
      <c r="H961" s="803"/>
      <c r="I961" s="803"/>
      <c r="J961" s="803"/>
      <c r="K961" s="803"/>
      <c r="L961" s="803"/>
      <c r="M961" s="803"/>
      <c r="N961" s="803"/>
      <c r="O961" s="803"/>
      <c r="P961" s="803"/>
      <c r="Q961" s="803"/>
      <c r="R961" s="803"/>
      <c r="S961" s="803"/>
      <c r="T961" s="803"/>
      <c r="U961" s="803"/>
      <c r="V961" s="803"/>
      <c r="W961" s="803"/>
      <c r="X961" s="803"/>
      <c r="Y961" s="803"/>
      <c r="Z961" s="803"/>
    </row>
    <row r="962" ht="19.5" customHeight="1">
      <c r="A962" s="803"/>
      <c r="B962" s="803"/>
      <c r="C962" s="803"/>
      <c r="D962" s="803"/>
      <c r="E962" s="803"/>
      <c r="F962" s="803"/>
      <c r="G962" s="803"/>
      <c r="H962" s="803"/>
      <c r="I962" s="803"/>
      <c r="J962" s="803"/>
      <c r="K962" s="803"/>
      <c r="L962" s="803"/>
      <c r="M962" s="803"/>
      <c r="N962" s="803"/>
      <c r="O962" s="803"/>
      <c r="P962" s="803"/>
      <c r="Q962" s="803"/>
      <c r="R962" s="803"/>
      <c r="S962" s="803"/>
      <c r="T962" s="803"/>
      <c r="U962" s="803"/>
      <c r="V962" s="803"/>
      <c r="W962" s="803"/>
      <c r="X962" s="803"/>
      <c r="Y962" s="803"/>
      <c r="Z962" s="803"/>
    </row>
    <row r="963" ht="19.5" customHeight="1">
      <c r="A963" s="803"/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803"/>
      <c r="T963" s="803"/>
      <c r="U963" s="803"/>
      <c r="V963" s="803"/>
      <c r="W963" s="803"/>
      <c r="X963" s="803"/>
      <c r="Y963" s="803"/>
      <c r="Z963" s="803"/>
    </row>
    <row r="964" ht="19.5" customHeight="1">
      <c r="A964" s="803"/>
      <c r="B964" s="803"/>
      <c r="C964" s="803"/>
      <c r="D964" s="803"/>
      <c r="E964" s="803"/>
      <c r="F964" s="803"/>
      <c r="G964" s="803"/>
      <c r="H964" s="803"/>
      <c r="I964" s="803"/>
      <c r="J964" s="803"/>
      <c r="K964" s="803"/>
      <c r="L964" s="803"/>
      <c r="M964" s="803"/>
      <c r="N964" s="803"/>
      <c r="O964" s="803"/>
      <c r="P964" s="803"/>
      <c r="Q964" s="803"/>
      <c r="R964" s="803"/>
      <c r="S964" s="803"/>
      <c r="T964" s="803"/>
      <c r="U964" s="803"/>
      <c r="V964" s="803"/>
      <c r="W964" s="803"/>
      <c r="X964" s="803"/>
      <c r="Y964" s="803"/>
      <c r="Z964" s="803"/>
    </row>
    <row r="965" ht="19.5" customHeight="1">
      <c r="A965" s="803"/>
      <c r="B965" s="803"/>
      <c r="C965" s="803"/>
      <c r="D965" s="803"/>
      <c r="E965" s="803"/>
      <c r="F965" s="803"/>
      <c r="G965" s="803"/>
      <c r="H965" s="803"/>
      <c r="I965" s="803"/>
      <c r="J965" s="803"/>
      <c r="K965" s="803"/>
      <c r="L965" s="803"/>
      <c r="M965" s="803"/>
      <c r="N965" s="803"/>
      <c r="O965" s="803"/>
      <c r="P965" s="803"/>
      <c r="Q965" s="803"/>
      <c r="R965" s="803"/>
      <c r="S965" s="803"/>
      <c r="T965" s="803"/>
      <c r="U965" s="803"/>
      <c r="V965" s="803"/>
      <c r="W965" s="803"/>
      <c r="X965" s="803"/>
      <c r="Y965" s="803"/>
      <c r="Z965" s="803"/>
    </row>
    <row r="966" ht="19.5" customHeight="1">
      <c r="A966" s="803"/>
      <c r="B966" s="803"/>
      <c r="C966" s="803"/>
      <c r="D966" s="803"/>
      <c r="E966" s="803"/>
      <c r="F966" s="803"/>
      <c r="G966" s="803"/>
      <c r="H966" s="803"/>
      <c r="I966" s="803"/>
      <c r="J966" s="803"/>
      <c r="K966" s="803"/>
      <c r="L966" s="803"/>
      <c r="M966" s="803"/>
      <c r="N966" s="803"/>
      <c r="O966" s="803"/>
      <c r="P966" s="803"/>
      <c r="Q966" s="803"/>
      <c r="R966" s="803"/>
      <c r="S966" s="803"/>
      <c r="T966" s="803"/>
      <c r="U966" s="803"/>
      <c r="V966" s="803"/>
      <c r="W966" s="803"/>
      <c r="X966" s="803"/>
      <c r="Y966" s="803"/>
      <c r="Z966" s="803"/>
    </row>
    <row r="967" ht="19.5" customHeight="1">
      <c r="A967" s="803"/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</row>
    <row r="968" ht="19.5" customHeight="1">
      <c r="A968" s="803"/>
      <c r="B968" s="803"/>
      <c r="C968" s="803"/>
      <c r="D968" s="803"/>
      <c r="E968" s="803"/>
      <c r="F968" s="803"/>
      <c r="G968" s="803"/>
      <c r="H968" s="803"/>
      <c r="I968" s="803"/>
      <c r="J968" s="803"/>
      <c r="K968" s="803"/>
      <c r="L968" s="803"/>
      <c r="M968" s="803"/>
      <c r="N968" s="803"/>
      <c r="O968" s="803"/>
      <c r="P968" s="803"/>
      <c r="Q968" s="803"/>
      <c r="R968" s="803"/>
      <c r="S968" s="803"/>
      <c r="T968" s="803"/>
      <c r="U968" s="803"/>
      <c r="V968" s="803"/>
      <c r="W968" s="803"/>
      <c r="X968" s="803"/>
      <c r="Y968" s="803"/>
      <c r="Z968" s="803"/>
    </row>
    <row r="969" ht="19.5" customHeight="1">
      <c r="A969" s="803"/>
      <c r="B969" s="803"/>
      <c r="C969" s="803"/>
      <c r="D969" s="803"/>
      <c r="E969" s="803"/>
      <c r="F969" s="803"/>
      <c r="G969" s="803"/>
      <c r="H969" s="803"/>
      <c r="I969" s="803"/>
      <c r="J969" s="803"/>
      <c r="K969" s="803"/>
      <c r="L969" s="803"/>
      <c r="M969" s="803"/>
      <c r="N969" s="803"/>
      <c r="O969" s="803"/>
      <c r="P969" s="803"/>
      <c r="Q969" s="803"/>
      <c r="R969" s="803"/>
      <c r="S969" s="803"/>
      <c r="T969" s="803"/>
      <c r="U969" s="803"/>
      <c r="V969" s="803"/>
      <c r="W969" s="803"/>
      <c r="X969" s="803"/>
      <c r="Y969" s="803"/>
      <c r="Z969" s="803"/>
    </row>
    <row r="970" ht="19.5" customHeight="1">
      <c r="A970" s="803"/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803"/>
      <c r="T970" s="803"/>
      <c r="U970" s="803"/>
      <c r="V970" s="803"/>
      <c r="W970" s="803"/>
      <c r="X970" s="803"/>
      <c r="Y970" s="803"/>
      <c r="Z970" s="803"/>
    </row>
    <row r="971" ht="19.5" customHeight="1">
      <c r="A971" s="803"/>
      <c r="B971" s="803"/>
      <c r="C971" s="803"/>
      <c r="D971" s="803"/>
      <c r="E971" s="803"/>
      <c r="F971" s="803"/>
      <c r="G971" s="803"/>
      <c r="H971" s="803"/>
      <c r="I971" s="803"/>
      <c r="J971" s="803"/>
      <c r="K971" s="803"/>
      <c r="L971" s="803"/>
      <c r="M971" s="803"/>
      <c r="N971" s="803"/>
      <c r="O971" s="803"/>
      <c r="P971" s="803"/>
      <c r="Q971" s="803"/>
      <c r="R971" s="803"/>
      <c r="S971" s="803"/>
      <c r="T971" s="803"/>
      <c r="U971" s="803"/>
      <c r="V971" s="803"/>
      <c r="W971" s="803"/>
      <c r="X971" s="803"/>
      <c r="Y971" s="803"/>
      <c r="Z971" s="803"/>
    </row>
    <row r="972" ht="19.5" customHeight="1">
      <c r="A972" s="803"/>
      <c r="B972" s="803"/>
      <c r="C972" s="803"/>
      <c r="D972" s="803"/>
      <c r="E972" s="803"/>
      <c r="F972" s="803"/>
      <c r="G972" s="803"/>
      <c r="H972" s="803"/>
      <c r="I972" s="803"/>
      <c r="J972" s="803"/>
      <c r="K972" s="803"/>
      <c r="L972" s="803"/>
      <c r="M972" s="803"/>
      <c r="N972" s="803"/>
      <c r="O972" s="803"/>
      <c r="P972" s="803"/>
      <c r="Q972" s="803"/>
      <c r="R972" s="803"/>
      <c r="S972" s="803"/>
      <c r="T972" s="803"/>
      <c r="U972" s="803"/>
      <c r="V972" s="803"/>
      <c r="W972" s="803"/>
      <c r="X972" s="803"/>
      <c r="Y972" s="803"/>
      <c r="Z972" s="803"/>
    </row>
    <row r="973" ht="19.5" customHeight="1">
      <c r="A973" s="803"/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803"/>
      <c r="T973" s="803"/>
      <c r="U973" s="803"/>
      <c r="V973" s="803"/>
      <c r="W973" s="803"/>
      <c r="X973" s="803"/>
      <c r="Y973" s="803"/>
      <c r="Z973" s="803"/>
    </row>
    <row r="974" ht="19.5" customHeight="1">
      <c r="A974" s="803"/>
      <c r="B974" s="803"/>
      <c r="C974" s="803"/>
      <c r="D974" s="803"/>
      <c r="E974" s="803"/>
      <c r="F974" s="803"/>
      <c r="G974" s="803"/>
      <c r="H974" s="803"/>
      <c r="I974" s="803"/>
      <c r="J974" s="803"/>
      <c r="K974" s="803"/>
      <c r="L974" s="803"/>
      <c r="M974" s="803"/>
      <c r="N974" s="803"/>
      <c r="O974" s="803"/>
      <c r="P974" s="803"/>
      <c r="Q974" s="803"/>
      <c r="R974" s="803"/>
      <c r="S974" s="803"/>
      <c r="T974" s="803"/>
      <c r="U974" s="803"/>
      <c r="V974" s="803"/>
      <c r="W974" s="803"/>
      <c r="X974" s="803"/>
      <c r="Y974" s="803"/>
      <c r="Z974" s="803"/>
    </row>
    <row r="975" ht="19.5" customHeight="1">
      <c r="A975" s="803"/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803"/>
      <c r="T975" s="803"/>
      <c r="U975" s="803"/>
      <c r="V975" s="803"/>
      <c r="W975" s="803"/>
      <c r="X975" s="803"/>
      <c r="Y975" s="803"/>
      <c r="Z975" s="803"/>
    </row>
    <row r="976" ht="19.5" customHeight="1">
      <c r="A976" s="803"/>
      <c r="B976" s="803"/>
      <c r="C976" s="803"/>
      <c r="D976" s="803"/>
      <c r="E976" s="803"/>
      <c r="F976" s="803"/>
      <c r="G976" s="803"/>
      <c r="H976" s="803"/>
      <c r="I976" s="803"/>
      <c r="J976" s="803"/>
      <c r="K976" s="803"/>
      <c r="L976" s="803"/>
      <c r="M976" s="803"/>
      <c r="N976" s="803"/>
      <c r="O976" s="803"/>
      <c r="P976" s="803"/>
      <c r="Q976" s="803"/>
      <c r="R976" s="803"/>
      <c r="S976" s="803"/>
      <c r="T976" s="803"/>
      <c r="U976" s="803"/>
      <c r="V976" s="803"/>
      <c r="W976" s="803"/>
      <c r="X976" s="803"/>
      <c r="Y976" s="803"/>
      <c r="Z976" s="803"/>
    </row>
    <row r="977" ht="19.5" customHeight="1">
      <c r="A977" s="803"/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803"/>
      <c r="T977" s="803"/>
      <c r="U977" s="803"/>
      <c r="V977" s="803"/>
      <c r="W977" s="803"/>
      <c r="X977" s="803"/>
      <c r="Y977" s="803"/>
      <c r="Z977" s="803"/>
    </row>
    <row r="978" ht="19.5" customHeight="1">
      <c r="A978" s="803"/>
      <c r="B978" s="803"/>
      <c r="C978" s="803"/>
      <c r="D978" s="803"/>
      <c r="E978" s="803"/>
      <c r="F978" s="803"/>
      <c r="G978" s="803"/>
      <c r="H978" s="803"/>
      <c r="I978" s="803"/>
      <c r="J978" s="803"/>
      <c r="K978" s="803"/>
      <c r="L978" s="803"/>
      <c r="M978" s="803"/>
      <c r="N978" s="803"/>
      <c r="O978" s="803"/>
      <c r="P978" s="803"/>
      <c r="Q978" s="803"/>
      <c r="R978" s="803"/>
      <c r="S978" s="803"/>
      <c r="T978" s="803"/>
      <c r="U978" s="803"/>
      <c r="V978" s="803"/>
      <c r="W978" s="803"/>
      <c r="X978" s="803"/>
      <c r="Y978" s="803"/>
      <c r="Z978" s="803"/>
    </row>
    <row r="979" ht="19.5" customHeight="1">
      <c r="A979" s="803"/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803"/>
      <c r="T979" s="803"/>
      <c r="U979" s="803"/>
      <c r="V979" s="803"/>
      <c r="W979" s="803"/>
      <c r="X979" s="803"/>
      <c r="Y979" s="803"/>
      <c r="Z979" s="803"/>
    </row>
    <row r="980" ht="19.5" customHeight="1">
      <c r="A980" s="803"/>
      <c r="B980" s="803"/>
      <c r="C980" s="803"/>
      <c r="D980" s="803"/>
      <c r="E980" s="803"/>
      <c r="F980" s="803"/>
      <c r="G980" s="803"/>
      <c r="H980" s="803"/>
      <c r="I980" s="803"/>
      <c r="J980" s="803"/>
      <c r="K980" s="803"/>
      <c r="L980" s="803"/>
      <c r="M980" s="803"/>
      <c r="N980" s="803"/>
      <c r="O980" s="803"/>
      <c r="P980" s="803"/>
      <c r="Q980" s="803"/>
      <c r="R980" s="803"/>
      <c r="S980" s="803"/>
      <c r="T980" s="803"/>
      <c r="U980" s="803"/>
      <c r="V980" s="803"/>
      <c r="W980" s="803"/>
      <c r="X980" s="803"/>
      <c r="Y980" s="803"/>
      <c r="Z980" s="803"/>
    </row>
    <row r="981" ht="19.5" customHeight="1">
      <c r="A981" s="803"/>
      <c r="B981" s="803"/>
      <c r="C981" s="803"/>
      <c r="D981" s="803"/>
      <c r="E981" s="803"/>
      <c r="F981" s="803"/>
      <c r="G981" s="803"/>
      <c r="H981" s="803"/>
      <c r="I981" s="803"/>
      <c r="J981" s="803"/>
      <c r="K981" s="803"/>
      <c r="L981" s="803"/>
      <c r="M981" s="803"/>
      <c r="N981" s="803"/>
      <c r="O981" s="803"/>
      <c r="P981" s="803"/>
      <c r="Q981" s="803"/>
      <c r="R981" s="803"/>
      <c r="S981" s="803"/>
      <c r="T981" s="803"/>
      <c r="U981" s="803"/>
      <c r="V981" s="803"/>
      <c r="W981" s="803"/>
      <c r="X981" s="803"/>
      <c r="Y981" s="803"/>
      <c r="Z981" s="803"/>
    </row>
    <row r="982" ht="19.5" customHeight="1">
      <c r="A982" s="803"/>
      <c r="B982" s="803"/>
      <c r="C982" s="803"/>
      <c r="D982" s="803"/>
      <c r="E982" s="803"/>
      <c r="F982" s="803"/>
      <c r="G982" s="803"/>
      <c r="H982" s="803"/>
      <c r="I982" s="803"/>
      <c r="J982" s="803"/>
      <c r="K982" s="803"/>
      <c r="L982" s="803"/>
      <c r="M982" s="803"/>
      <c r="N982" s="803"/>
      <c r="O982" s="803"/>
      <c r="P982" s="803"/>
      <c r="Q982" s="803"/>
      <c r="R982" s="803"/>
      <c r="S982" s="803"/>
      <c r="T982" s="803"/>
      <c r="U982" s="803"/>
      <c r="V982" s="803"/>
      <c r="W982" s="803"/>
      <c r="X982" s="803"/>
      <c r="Y982" s="803"/>
      <c r="Z982" s="803"/>
    </row>
    <row r="983" ht="19.5" customHeight="1">
      <c r="A983" s="803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803"/>
      <c r="T983" s="803"/>
      <c r="U983" s="803"/>
      <c r="V983" s="803"/>
      <c r="W983" s="803"/>
      <c r="X983" s="803"/>
      <c r="Y983" s="803"/>
      <c r="Z983" s="803"/>
    </row>
    <row r="984" ht="19.5" customHeight="1">
      <c r="A984" s="803"/>
      <c r="B984" s="803"/>
      <c r="C984" s="803"/>
      <c r="D984" s="803"/>
      <c r="E984" s="803"/>
      <c r="F984" s="803"/>
      <c r="G984" s="803"/>
      <c r="H984" s="803"/>
      <c r="I984" s="803"/>
      <c r="J984" s="803"/>
      <c r="K984" s="803"/>
      <c r="L984" s="803"/>
      <c r="M984" s="803"/>
      <c r="N984" s="803"/>
      <c r="O984" s="803"/>
      <c r="P984" s="803"/>
      <c r="Q984" s="803"/>
      <c r="R984" s="803"/>
      <c r="S984" s="803"/>
      <c r="T984" s="803"/>
      <c r="U984" s="803"/>
      <c r="V984" s="803"/>
      <c r="W984" s="803"/>
      <c r="X984" s="803"/>
      <c r="Y984" s="803"/>
      <c r="Z984" s="803"/>
    </row>
    <row r="985" ht="19.5" customHeight="1">
      <c r="A985" s="803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803"/>
      <c r="T985" s="803"/>
      <c r="U985" s="803"/>
      <c r="V985" s="803"/>
      <c r="W985" s="803"/>
      <c r="X985" s="803"/>
      <c r="Y985" s="803"/>
      <c r="Z985" s="803"/>
    </row>
    <row r="986" ht="19.5" customHeight="1">
      <c r="A986" s="803"/>
      <c r="B986" s="803"/>
      <c r="C986" s="803"/>
      <c r="D986" s="803"/>
      <c r="E986" s="803"/>
      <c r="F986" s="803"/>
      <c r="G986" s="803"/>
      <c r="H986" s="803"/>
      <c r="I986" s="803"/>
      <c r="J986" s="803"/>
      <c r="K986" s="803"/>
      <c r="L986" s="803"/>
      <c r="M986" s="803"/>
      <c r="N986" s="803"/>
      <c r="O986" s="803"/>
      <c r="P986" s="803"/>
      <c r="Q986" s="803"/>
      <c r="R986" s="803"/>
      <c r="S986" s="803"/>
      <c r="T986" s="803"/>
      <c r="U986" s="803"/>
      <c r="V986" s="803"/>
      <c r="W986" s="803"/>
      <c r="X986" s="803"/>
      <c r="Y986" s="803"/>
      <c r="Z986" s="803"/>
    </row>
    <row r="987" ht="19.5" customHeight="1">
      <c r="A987" s="803"/>
      <c r="B987" s="803"/>
      <c r="C987" s="803"/>
      <c r="D987" s="803"/>
      <c r="E987" s="803"/>
      <c r="F987" s="803"/>
      <c r="G987" s="803"/>
      <c r="H987" s="803"/>
      <c r="I987" s="803"/>
      <c r="J987" s="803"/>
      <c r="K987" s="803"/>
      <c r="L987" s="803"/>
      <c r="M987" s="803"/>
      <c r="N987" s="803"/>
      <c r="O987" s="803"/>
      <c r="P987" s="803"/>
      <c r="Q987" s="803"/>
      <c r="R987" s="803"/>
      <c r="S987" s="803"/>
      <c r="T987" s="803"/>
      <c r="U987" s="803"/>
      <c r="V987" s="803"/>
      <c r="W987" s="803"/>
      <c r="X987" s="803"/>
      <c r="Y987" s="803"/>
      <c r="Z987" s="803"/>
    </row>
    <row r="988" ht="19.5" customHeight="1">
      <c r="A988" s="803"/>
      <c r="B988" s="803"/>
      <c r="C988" s="803"/>
      <c r="D988" s="803"/>
      <c r="E988" s="803"/>
      <c r="F988" s="803"/>
      <c r="G988" s="803"/>
      <c r="H988" s="803"/>
      <c r="I988" s="803"/>
      <c r="J988" s="803"/>
      <c r="K988" s="803"/>
      <c r="L988" s="803"/>
      <c r="M988" s="803"/>
      <c r="N988" s="803"/>
      <c r="O988" s="803"/>
      <c r="P988" s="803"/>
      <c r="Q988" s="803"/>
      <c r="R988" s="803"/>
      <c r="S988" s="803"/>
      <c r="T988" s="803"/>
      <c r="U988" s="803"/>
      <c r="V988" s="803"/>
      <c r="W988" s="803"/>
      <c r="X988" s="803"/>
      <c r="Y988" s="803"/>
      <c r="Z988" s="803"/>
    </row>
    <row r="989" ht="19.5" customHeight="1">
      <c r="A989" s="803"/>
      <c r="B989" s="803"/>
      <c r="C989" s="803"/>
      <c r="D989" s="803"/>
      <c r="E989" s="803"/>
      <c r="F989" s="803"/>
      <c r="G989" s="803"/>
      <c r="H989" s="803"/>
      <c r="I989" s="803"/>
      <c r="J989" s="803"/>
      <c r="K989" s="803"/>
      <c r="L989" s="803"/>
      <c r="M989" s="803"/>
      <c r="N989" s="803"/>
      <c r="O989" s="803"/>
      <c r="P989" s="803"/>
      <c r="Q989" s="803"/>
      <c r="R989" s="803"/>
      <c r="S989" s="803"/>
      <c r="T989" s="803"/>
      <c r="U989" s="803"/>
      <c r="V989" s="803"/>
      <c r="W989" s="803"/>
      <c r="X989" s="803"/>
      <c r="Y989" s="803"/>
      <c r="Z989" s="803"/>
    </row>
    <row r="990" ht="19.5" customHeight="1">
      <c r="A990" s="803"/>
      <c r="B990" s="803"/>
      <c r="C990" s="803"/>
      <c r="D990" s="803"/>
      <c r="E990" s="803"/>
      <c r="F990" s="803"/>
      <c r="G990" s="803"/>
      <c r="H990" s="803"/>
      <c r="I990" s="803"/>
      <c r="J990" s="803"/>
      <c r="K990" s="803"/>
      <c r="L990" s="803"/>
      <c r="M990" s="803"/>
      <c r="N990" s="803"/>
      <c r="O990" s="803"/>
      <c r="P990" s="803"/>
      <c r="Q990" s="803"/>
      <c r="R990" s="803"/>
      <c r="S990" s="803"/>
      <c r="T990" s="803"/>
      <c r="U990" s="803"/>
      <c r="V990" s="803"/>
      <c r="W990" s="803"/>
      <c r="X990" s="803"/>
      <c r="Y990" s="803"/>
      <c r="Z990" s="803"/>
    </row>
    <row r="991" ht="19.5" customHeight="1">
      <c r="A991" s="803"/>
      <c r="B991" s="803"/>
      <c r="C991" s="803"/>
      <c r="D991" s="803"/>
      <c r="E991" s="803"/>
      <c r="F991" s="803"/>
      <c r="G991" s="803"/>
      <c r="H991" s="803"/>
      <c r="I991" s="803"/>
      <c r="J991" s="803"/>
      <c r="K991" s="803"/>
      <c r="L991" s="803"/>
      <c r="M991" s="803"/>
      <c r="N991" s="803"/>
      <c r="O991" s="803"/>
      <c r="P991" s="803"/>
      <c r="Q991" s="803"/>
      <c r="R991" s="803"/>
      <c r="S991" s="803"/>
      <c r="T991" s="803"/>
      <c r="U991" s="803"/>
      <c r="V991" s="803"/>
      <c r="W991" s="803"/>
      <c r="X991" s="803"/>
      <c r="Y991" s="803"/>
      <c r="Z991" s="803"/>
    </row>
    <row r="992" ht="19.5" customHeight="1">
      <c r="A992" s="803"/>
      <c r="B992" s="803"/>
      <c r="C992" s="803"/>
      <c r="D992" s="803"/>
      <c r="E992" s="803"/>
      <c r="F992" s="803"/>
      <c r="G992" s="803"/>
      <c r="H992" s="803"/>
      <c r="I992" s="803"/>
      <c r="J992" s="803"/>
      <c r="K992" s="803"/>
      <c r="L992" s="803"/>
      <c r="M992" s="803"/>
      <c r="N992" s="803"/>
      <c r="O992" s="803"/>
      <c r="P992" s="803"/>
      <c r="Q992" s="803"/>
      <c r="R992" s="803"/>
      <c r="S992" s="803"/>
      <c r="T992" s="803"/>
      <c r="U992" s="803"/>
      <c r="V992" s="803"/>
      <c r="W992" s="803"/>
      <c r="X992" s="803"/>
      <c r="Y992" s="803"/>
      <c r="Z992" s="803"/>
    </row>
    <row r="993" ht="19.5" customHeight="1">
      <c r="A993" s="803"/>
      <c r="B993" s="803"/>
      <c r="C993" s="803"/>
      <c r="D993" s="803"/>
      <c r="E993" s="803"/>
      <c r="F993" s="803"/>
      <c r="G993" s="803"/>
      <c r="H993" s="803"/>
      <c r="I993" s="803"/>
      <c r="J993" s="803"/>
      <c r="K993" s="803"/>
      <c r="L993" s="803"/>
      <c r="M993" s="803"/>
      <c r="N993" s="803"/>
      <c r="O993" s="803"/>
      <c r="P993" s="803"/>
      <c r="Q993" s="803"/>
      <c r="R993" s="803"/>
      <c r="S993" s="803"/>
      <c r="T993" s="803"/>
      <c r="U993" s="803"/>
      <c r="V993" s="803"/>
      <c r="W993" s="803"/>
      <c r="X993" s="803"/>
      <c r="Y993" s="803"/>
      <c r="Z993" s="803"/>
    </row>
    <row r="994" ht="19.5" customHeight="1">
      <c r="A994" s="803"/>
      <c r="B994" s="803"/>
      <c r="C994" s="803"/>
      <c r="D994" s="803"/>
      <c r="E994" s="803"/>
      <c r="F994" s="803"/>
      <c r="G994" s="803"/>
      <c r="H994" s="803"/>
      <c r="I994" s="803"/>
      <c r="J994" s="803"/>
      <c r="K994" s="803"/>
      <c r="L994" s="803"/>
      <c r="M994" s="803"/>
      <c r="N994" s="803"/>
      <c r="O994" s="803"/>
      <c r="P994" s="803"/>
      <c r="Q994" s="803"/>
      <c r="R994" s="803"/>
      <c r="S994" s="803"/>
      <c r="T994" s="803"/>
      <c r="U994" s="803"/>
      <c r="V994" s="803"/>
      <c r="W994" s="803"/>
      <c r="X994" s="803"/>
      <c r="Y994" s="803"/>
      <c r="Z994" s="803"/>
    </row>
    <row r="995" ht="19.5" customHeight="1">
      <c r="A995" s="803"/>
      <c r="B995" s="803"/>
      <c r="C995" s="803"/>
      <c r="D995" s="803"/>
      <c r="E995" s="803"/>
      <c r="F995" s="803"/>
      <c r="G995" s="803"/>
      <c r="H995" s="803"/>
      <c r="I995" s="803"/>
      <c r="J995" s="803"/>
      <c r="K995" s="803"/>
      <c r="L995" s="803"/>
      <c r="M995" s="803"/>
      <c r="N995" s="803"/>
      <c r="O995" s="803"/>
      <c r="P995" s="803"/>
      <c r="Q995" s="803"/>
      <c r="R995" s="803"/>
      <c r="S995" s="803"/>
      <c r="T995" s="803"/>
      <c r="U995" s="803"/>
      <c r="V995" s="803"/>
      <c r="W995" s="803"/>
      <c r="X995" s="803"/>
      <c r="Y995" s="803"/>
      <c r="Z995" s="803"/>
    </row>
    <row r="996" ht="19.5" customHeight="1">
      <c r="A996" s="803"/>
      <c r="B996" s="803"/>
      <c r="C996" s="803"/>
      <c r="D996" s="803"/>
      <c r="E996" s="803"/>
      <c r="F996" s="803"/>
      <c r="G996" s="803"/>
      <c r="H996" s="803"/>
      <c r="I996" s="803"/>
      <c r="J996" s="803"/>
      <c r="K996" s="803"/>
      <c r="L996" s="803"/>
      <c r="M996" s="803"/>
      <c r="N996" s="803"/>
      <c r="O996" s="803"/>
      <c r="P996" s="803"/>
      <c r="Q996" s="803"/>
      <c r="R996" s="803"/>
      <c r="S996" s="803"/>
      <c r="T996" s="803"/>
      <c r="U996" s="803"/>
      <c r="V996" s="803"/>
      <c r="W996" s="803"/>
      <c r="X996" s="803"/>
      <c r="Y996" s="803"/>
      <c r="Z996" s="803"/>
    </row>
    <row r="997" ht="19.5" customHeight="1">
      <c r="A997" s="803"/>
      <c r="B997" s="803"/>
      <c r="C997" s="803"/>
      <c r="D997" s="803"/>
      <c r="E997" s="803"/>
      <c r="F997" s="803"/>
      <c r="G997" s="803"/>
      <c r="H997" s="803"/>
      <c r="I997" s="803"/>
      <c r="J997" s="803"/>
      <c r="K997" s="803"/>
      <c r="L997" s="803"/>
      <c r="M997" s="803"/>
      <c r="N997" s="803"/>
      <c r="O997" s="803"/>
      <c r="P997" s="803"/>
      <c r="Q997" s="803"/>
      <c r="R997" s="803"/>
      <c r="S997" s="803"/>
      <c r="T997" s="803"/>
      <c r="U997" s="803"/>
      <c r="V997" s="803"/>
      <c r="W997" s="803"/>
      <c r="X997" s="803"/>
      <c r="Y997" s="803"/>
      <c r="Z997" s="803"/>
    </row>
    <row r="998" ht="19.5" customHeight="1">
      <c r="A998" s="803"/>
      <c r="B998" s="803"/>
      <c r="C998" s="803"/>
      <c r="D998" s="803"/>
      <c r="E998" s="803"/>
      <c r="F998" s="803"/>
      <c r="G998" s="803"/>
      <c r="H998" s="803"/>
      <c r="I998" s="803"/>
      <c r="J998" s="803"/>
      <c r="K998" s="803"/>
      <c r="L998" s="803"/>
      <c r="M998" s="803"/>
      <c r="N998" s="803"/>
      <c r="O998" s="803"/>
      <c r="P998" s="803"/>
      <c r="Q998" s="803"/>
      <c r="R998" s="803"/>
      <c r="S998" s="803"/>
      <c r="T998" s="803"/>
      <c r="U998" s="803"/>
      <c r="V998" s="803"/>
      <c r="W998" s="803"/>
      <c r="X998" s="803"/>
      <c r="Y998" s="803"/>
      <c r="Z998" s="803"/>
    </row>
    <row r="999" ht="19.5" customHeight="1">
      <c r="A999" s="803"/>
      <c r="B999" s="803"/>
      <c r="C999" s="803"/>
      <c r="D999" s="803"/>
      <c r="E999" s="803"/>
      <c r="F999" s="803"/>
      <c r="G999" s="803"/>
      <c r="H999" s="803"/>
      <c r="I999" s="803"/>
      <c r="J999" s="803"/>
      <c r="K999" s="803"/>
      <c r="L999" s="803"/>
      <c r="M999" s="803"/>
      <c r="N999" s="803"/>
      <c r="O999" s="803"/>
      <c r="P999" s="803"/>
      <c r="Q999" s="803"/>
      <c r="R999" s="803"/>
      <c r="S999" s="803"/>
      <c r="T999" s="803"/>
      <c r="U999" s="803"/>
      <c r="V999" s="803"/>
      <c r="W999" s="803"/>
      <c r="X999" s="803"/>
      <c r="Y999" s="803"/>
      <c r="Z999" s="803"/>
    </row>
    <row r="1000" ht="19.5" customHeight="1">
      <c r="A1000" s="803"/>
      <c r="B1000" s="803"/>
      <c r="C1000" s="803"/>
      <c r="D1000" s="803"/>
      <c r="E1000" s="803"/>
      <c r="F1000" s="803"/>
      <c r="G1000" s="803"/>
      <c r="H1000" s="803"/>
      <c r="I1000" s="803"/>
      <c r="J1000" s="803"/>
      <c r="K1000" s="803"/>
      <c r="L1000" s="803"/>
      <c r="M1000" s="803"/>
      <c r="N1000" s="803"/>
      <c r="O1000" s="803"/>
      <c r="P1000" s="803"/>
      <c r="Q1000" s="803"/>
      <c r="R1000" s="803"/>
      <c r="S1000" s="803"/>
      <c r="T1000" s="803"/>
      <c r="U1000" s="803"/>
      <c r="V1000" s="803"/>
      <c r="W1000" s="803"/>
      <c r="X1000" s="803"/>
      <c r="Y1000" s="803"/>
      <c r="Z1000" s="803"/>
    </row>
  </sheetData>
  <mergeCells count="34">
    <mergeCell ref="B1:C1"/>
    <mergeCell ref="D1:G1"/>
    <mergeCell ref="B2:C2"/>
    <mergeCell ref="D2:E2"/>
    <mergeCell ref="B3:C5"/>
    <mergeCell ref="D3:F3"/>
    <mergeCell ref="D4:F5"/>
    <mergeCell ref="B6:C6"/>
    <mergeCell ref="D6:E6"/>
    <mergeCell ref="G6:H6"/>
    <mergeCell ref="B7:C7"/>
    <mergeCell ref="D7:E8"/>
    <mergeCell ref="H7:H8"/>
    <mergeCell ref="F8:G8"/>
    <mergeCell ref="B16:C16"/>
    <mergeCell ref="F16:G16"/>
    <mergeCell ref="B21:H21"/>
    <mergeCell ref="B22:H22"/>
    <mergeCell ref="B23:C23"/>
    <mergeCell ref="D23:G23"/>
    <mergeCell ref="D24:E24"/>
    <mergeCell ref="D25:F25"/>
    <mergeCell ref="G28:H28"/>
    <mergeCell ref="H29:H30"/>
    <mergeCell ref="F30:G30"/>
    <mergeCell ref="B38:C38"/>
    <mergeCell ref="F38:G38"/>
    <mergeCell ref="B24:C24"/>
    <mergeCell ref="B25:C27"/>
    <mergeCell ref="D26:F27"/>
    <mergeCell ref="B28:C28"/>
    <mergeCell ref="D28:E28"/>
    <mergeCell ref="B29:C29"/>
    <mergeCell ref="D29:E30"/>
  </mergeCells>
  <printOptions horizontalCentered="1" verticalCentered="1"/>
  <pageMargins bottom="0.0" footer="0.0" header="0.0" left="0.0" right="0.0" top="0.0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36.29"/>
    <col customWidth="1" min="2" max="2" width="65.43"/>
    <col customWidth="1" min="3" max="3" width="42.43"/>
    <col customWidth="1" min="4" max="4" width="14.57"/>
    <col customWidth="1" min="5" max="5" width="35.71"/>
    <col customWidth="1" min="6" max="6" width="36.71"/>
    <col customWidth="1" min="7" max="7" width="19.43"/>
    <col customWidth="1" min="8" max="8" width="14.71"/>
    <col customWidth="1" min="9" max="9" width="19.43"/>
    <col customWidth="1" min="10" max="11" width="14.71"/>
    <col customWidth="1" min="12" max="16" width="16.57"/>
    <col customWidth="1" min="17" max="17" width="9.86"/>
    <col customWidth="1" min="18" max="18" width="36.43"/>
    <col customWidth="1" min="19" max="19" width="13.43"/>
    <col customWidth="1" min="20" max="20" width="9.14"/>
    <col customWidth="1" min="21" max="21" width="14.71"/>
    <col customWidth="1" min="22" max="23" width="28.71"/>
    <col customWidth="1" min="24" max="25" width="9.14"/>
    <col customWidth="1" min="26" max="26" width="36.29"/>
    <col customWidth="1" min="27" max="27" width="9.14"/>
    <col customWidth="1" min="28" max="28" width="26.57"/>
    <col customWidth="1" min="29" max="31" width="9.14"/>
    <col customWidth="1" min="32" max="32" width="32.71"/>
    <col customWidth="1" min="33" max="33" width="66.29"/>
    <col customWidth="1" min="34" max="34" width="33.57"/>
    <col customWidth="1" min="35" max="35" width="9.14"/>
  </cols>
  <sheetData>
    <row r="1" ht="15.0" customHeight="1">
      <c r="A1" s="867" t="s">
        <v>3455</v>
      </c>
      <c r="B1" s="867" t="s">
        <v>53</v>
      </c>
      <c r="C1" s="868" t="s">
        <v>3456</v>
      </c>
      <c r="D1" s="869" t="s">
        <v>3457</v>
      </c>
      <c r="E1" s="867" t="s">
        <v>3340</v>
      </c>
      <c r="F1" s="867" t="s">
        <v>3458</v>
      </c>
      <c r="G1" s="867" t="s">
        <v>3459</v>
      </c>
      <c r="H1" s="867" t="s">
        <v>3460</v>
      </c>
      <c r="I1" s="867" t="s">
        <v>3461</v>
      </c>
      <c r="J1" s="869" t="s">
        <v>3462</v>
      </c>
      <c r="K1" s="867" t="s">
        <v>3463</v>
      </c>
      <c r="L1" s="867" t="s">
        <v>3271</v>
      </c>
      <c r="M1" s="869" t="s">
        <v>3464</v>
      </c>
      <c r="N1" s="869" t="s">
        <v>3465</v>
      </c>
      <c r="O1" s="869" t="s">
        <v>3466</v>
      </c>
      <c r="P1" s="869" t="s">
        <v>3467</v>
      </c>
      <c r="Q1" s="867" t="s">
        <v>3463</v>
      </c>
      <c r="R1" s="867" t="s">
        <v>3468</v>
      </c>
      <c r="S1" s="870" t="s">
        <v>3469</v>
      </c>
      <c r="T1" s="871"/>
      <c r="U1" s="872" t="s">
        <v>3470</v>
      </c>
      <c r="V1" s="872" t="s">
        <v>3471</v>
      </c>
      <c r="W1" s="872" t="s">
        <v>3472</v>
      </c>
      <c r="X1" s="872" t="s">
        <v>3473</v>
      </c>
      <c r="Y1" s="872"/>
      <c r="Z1" s="174" t="s">
        <v>3474</v>
      </c>
      <c r="AA1" s="873"/>
      <c r="AB1" s="111"/>
      <c r="AF1" s="874"/>
      <c r="AG1" s="875"/>
      <c r="AH1" s="876"/>
    </row>
    <row r="2" ht="15.0" customHeight="1">
      <c r="A2" s="877" t="s">
        <v>100</v>
      </c>
      <c r="B2" s="877" t="s">
        <v>3475</v>
      </c>
      <c r="C2" s="877" t="s">
        <v>100</v>
      </c>
      <c r="D2" s="878" t="s">
        <v>3476</v>
      </c>
      <c r="E2" s="877" t="s">
        <v>3477</v>
      </c>
      <c r="F2" s="877" t="s">
        <v>3478</v>
      </c>
      <c r="G2" s="877" t="s">
        <v>3479</v>
      </c>
      <c r="H2" s="245" t="s">
        <v>3480</v>
      </c>
      <c r="I2" s="879" t="s">
        <v>3481</v>
      </c>
      <c r="J2" s="879">
        <v>1500.0</v>
      </c>
      <c r="K2" s="877" t="s">
        <v>3482</v>
      </c>
      <c r="L2" s="877" t="s">
        <v>3483</v>
      </c>
      <c r="M2" s="878" t="s">
        <v>3306</v>
      </c>
      <c r="N2" s="878" t="s">
        <v>3309</v>
      </c>
      <c r="O2" s="878"/>
      <c r="P2" s="878"/>
      <c r="Q2" s="877" t="s">
        <v>3482</v>
      </c>
      <c r="R2" s="877" t="s">
        <v>3484</v>
      </c>
      <c r="S2" s="880" t="s">
        <v>3485</v>
      </c>
      <c r="T2" s="880">
        <v>90300.0</v>
      </c>
      <c r="U2" s="111">
        <v>4.8015773E7</v>
      </c>
      <c r="V2" s="156" t="s">
        <v>3486</v>
      </c>
      <c r="W2" s="156" t="s">
        <v>3487</v>
      </c>
      <c r="Z2" s="111" t="s">
        <v>3488</v>
      </c>
      <c r="AA2" s="873"/>
      <c r="AB2" s="111"/>
      <c r="AF2" s="881"/>
      <c r="AG2" s="881"/>
      <c r="AH2" s="58"/>
    </row>
    <row r="3" ht="15.0" customHeight="1">
      <c r="A3" s="245" t="s">
        <v>3489</v>
      </c>
      <c r="B3" s="245" t="s">
        <v>3490</v>
      </c>
      <c r="C3" s="245" t="s">
        <v>3489</v>
      </c>
      <c r="D3" s="879" t="s">
        <v>3491</v>
      </c>
      <c r="E3" s="245" t="s">
        <v>3477</v>
      </c>
      <c r="F3" s="245" t="s">
        <v>3478</v>
      </c>
      <c r="G3" s="245" t="s">
        <v>3479</v>
      </c>
      <c r="H3" s="245" t="s">
        <v>3480</v>
      </c>
      <c r="I3" s="879" t="s">
        <v>3481</v>
      </c>
      <c r="J3" s="879">
        <v>1500.0</v>
      </c>
      <c r="K3" s="881" t="s">
        <v>3492</v>
      </c>
      <c r="L3" s="245" t="s">
        <v>3483</v>
      </c>
      <c r="M3" s="879" t="s">
        <v>3306</v>
      </c>
      <c r="N3" s="879" t="s">
        <v>3317</v>
      </c>
      <c r="O3" s="882"/>
      <c r="P3" s="882"/>
      <c r="Q3" s="881" t="s">
        <v>3492</v>
      </c>
      <c r="R3" s="883" t="s">
        <v>3484</v>
      </c>
      <c r="S3" s="880" t="s">
        <v>3485</v>
      </c>
      <c r="T3" s="880">
        <v>88160.0</v>
      </c>
      <c r="U3" s="884" t="s">
        <v>3493</v>
      </c>
      <c r="V3" s="156" t="s">
        <v>3486</v>
      </c>
      <c r="W3" s="156" t="s">
        <v>3487</v>
      </c>
      <c r="Z3" s="111" t="s">
        <v>3488</v>
      </c>
      <c r="AA3" s="873"/>
      <c r="AB3" s="111"/>
      <c r="AF3" s="245"/>
      <c r="AG3" s="245"/>
      <c r="AH3" s="885"/>
    </row>
    <row r="4" ht="15.0" customHeight="1">
      <c r="A4" s="245" t="s">
        <v>54</v>
      </c>
      <c r="B4" s="245" t="s">
        <v>3494</v>
      </c>
      <c r="C4" s="245" t="s">
        <v>54</v>
      </c>
      <c r="D4" s="879" t="s">
        <v>3495</v>
      </c>
      <c r="E4" s="245" t="s">
        <v>3477</v>
      </c>
      <c r="F4" s="245" t="s">
        <v>3478</v>
      </c>
      <c r="G4" s="245" t="s">
        <v>3479</v>
      </c>
      <c r="H4" s="245" t="s">
        <v>3480</v>
      </c>
      <c r="I4" s="879" t="s">
        <v>3481</v>
      </c>
      <c r="J4" s="879">
        <v>1500.0</v>
      </c>
      <c r="K4" s="245" t="s">
        <v>3496</v>
      </c>
      <c r="L4" s="245" t="s">
        <v>3497</v>
      </c>
      <c r="M4" s="879" t="s">
        <v>3306</v>
      </c>
      <c r="N4" s="879" t="s">
        <v>3498</v>
      </c>
      <c r="O4" s="879"/>
      <c r="P4" s="879"/>
      <c r="Q4" s="245" t="s">
        <v>3496</v>
      </c>
      <c r="R4" s="245" t="s">
        <v>3499</v>
      </c>
      <c r="S4" s="880" t="s">
        <v>3500</v>
      </c>
      <c r="T4" s="880">
        <v>90300.0</v>
      </c>
      <c r="U4" s="111">
        <v>4.8015754E7</v>
      </c>
      <c r="V4" s="156" t="s">
        <v>3486</v>
      </c>
      <c r="W4" s="156" t="s">
        <v>3487</v>
      </c>
      <c r="Z4" s="111" t="s">
        <v>3488</v>
      </c>
      <c r="AA4" s="873"/>
      <c r="AB4" s="111"/>
      <c r="AF4" s="245"/>
      <c r="AG4" s="245"/>
      <c r="AH4" s="886"/>
    </row>
    <row r="5" ht="15.0" customHeight="1">
      <c r="A5" s="245" t="s">
        <v>55</v>
      </c>
      <c r="B5" s="245" t="s">
        <v>3501</v>
      </c>
      <c r="C5" s="245" t="s">
        <v>55</v>
      </c>
      <c r="D5" s="879" t="s">
        <v>3502</v>
      </c>
      <c r="E5" s="245" t="s">
        <v>3477</v>
      </c>
      <c r="F5" s="245" t="s">
        <v>3478</v>
      </c>
      <c r="G5" s="245" t="s">
        <v>3479</v>
      </c>
      <c r="H5" s="245" t="s">
        <v>3480</v>
      </c>
      <c r="I5" s="245" t="s">
        <v>3481</v>
      </c>
      <c r="J5" s="437">
        <v>1500.0</v>
      </c>
      <c r="K5" s="245" t="s">
        <v>3503</v>
      </c>
      <c r="L5" s="245" t="s">
        <v>3504</v>
      </c>
      <c r="M5" s="879" t="s">
        <v>3306</v>
      </c>
      <c r="N5" s="879">
        <v>818062.0</v>
      </c>
      <c r="O5" s="879">
        <v>818062.0</v>
      </c>
      <c r="P5" s="879"/>
      <c r="Q5" s="245" t="s">
        <v>3503</v>
      </c>
      <c r="R5" s="245" t="s">
        <v>3505</v>
      </c>
      <c r="S5" s="880" t="s">
        <v>3506</v>
      </c>
      <c r="T5" s="880">
        <v>90300.0</v>
      </c>
      <c r="U5" s="111">
        <v>4.8015775E7</v>
      </c>
      <c r="V5" s="156" t="s">
        <v>3486</v>
      </c>
      <c r="W5" s="156" t="s">
        <v>3487</v>
      </c>
      <c r="Z5" s="111" t="s">
        <v>3488</v>
      </c>
      <c r="AA5" s="873"/>
      <c r="AB5" s="111"/>
      <c r="AF5" s="245"/>
      <c r="AG5" s="245"/>
      <c r="AH5" s="886"/>
    </row>
    <row r="6" ht="15.0" customHeight="1">
      <c r="A6" s="245" t="s">
        <v>3507</v>
      </c>
      <c r="B6" s="245" t="s">
        <v>3508</v>
      </c>
      <c r="C6" s="245" t="s">
        <v>3507</v>
      </c>
      <c r="D6" s="879" t="s">
        <v>3509</v>
      </c>
      <c r="E6" s="245" t="s">
        <v>3510</v>
      </c>
      <c r="F6" s="245" t="s">
        <v>3511</v>
      </c>
      <c r="G6" s="245" t="s">
        <v>3512</v>
      </c>
      <c r="H6" s="245" t="s">
        <v>3480</v>
      </c>
      <c r="I6" s="245" t="s">
        <v>3481</v>
      </c>
      <c r="J6" s="437">
        <v>1500.0</v>
      </c>
      <c r="K6" s="245" t="s">
        <v>3513</v>
      </c>
      <c r="L6" s="245" t="s">
        <v>3514</v>
      </c>
      <c r="M6" s="879" t="s">
        <v>3306</v>
      </c>
      <c r="N6" s="879" t="s">
        <v>3321</v>
      </c>
      <c r="O6" s="879" t="s">
        <v>3321</v>
      </c>
      <c r="P6" s="879" t="s">
        <v>3515</v>
      </c>
      <c r="Q6" s="245" t="s">
        <v>3513</v>
      </c>
      <c r="R6" s="245" t="s">
        <v>3516</v>
      </c>
      <c r="S6" s="880" t="s">
        <v>3517</v>
      </c>
      <c r="T6" s="880">
        <v>90300.0</v>
      </c>
      <c r="U6" s="111">
        <v>4.8015776E7</v>
      </c>
      <c r="V6" s="156" t="s">
        <v>3518</v>
      </c>
      <c r="W6" s="156" t="s">
        <v>3519</v>
      </c>
      <c r="Z6" s="111" t="s">
        <v>3520</v>
      </c>
      <c r="AA6" s="873"/>
      <c r="AB6" s="111"/>
      <c r="AF6" s="245"/>
      <c r="AG6" s="245"/>
      <c r="AH6" s="886"/>
    </row>
    <row r="7" ht="15.0" customHeight="1">
      <c r="A7" s="245" t="s">
        <v>177</v>
      </c>
      <c r="B7" s="245" t="s">
        <v>3521</v>
      </c>
      <c r="C7" s="245" t="s">
        <v>177</v>
      </c>
      <c r="D7" s="879" t="s">
        <v>3522</v>
      </c>
      <c r="E7" s="245" t="s">
        <v>3523</v>
      </c>
      <c r="F7" s="245" t="s">
        <v>3524</v>
      </c>
      <c r="G7" s="245" t="s">
        <v>3525</v>
      </c>
      <c r="H7" s="245" t="s">
        <v>3480</v>
      </c>
      <c r="I7" s="245" t="s">
        <v>3481</v>
      </c>
      <c r="J7" s="437">
        <v>1500.0</v>
      </c>
      <c r="K7" s="245" t="s">
        <v>3526</v>
      </c>
      <c r="L7" s="245" t="s">
        <v>3527</v>
      </c>
      <c r="M7" s="879">
        <v>816314.0</v>
      </c>
      <c r="N7" s="879">
        <v>816361.0</v>
      </c>
      <c r="O7" s="879"/>
      <c r="P7" s="879"/>
      <c r="Q7" s="245" t="s">
        <v>3526</v>
      </c>
      <c r="R7" s="245" t="s">
        <v>3528</v>
      </c>
      <c r="S7" s="880" t="s">
        <v>3529</v>
      </c>
      <c r="T7" s="880">
        <v>90300.0</v>
      </c>
      <c r="U7" s="111">
        <v>4.8015778E7</v>
      </c>
      <c r="V7" s="156" t="s">
        <v>3530</v>
      </c>
      <c r="W7" s="156" t="s">
        <v>3531</v>
      </c>
      <c r="Z7" s="111" t="s">
        <v>3532</v>
      </c>
      <c r="AA7" s="873"/>
      <c r="AB7" s="111"/>
      <c r="AF7" s="245"/>
      <c r="AG7" s="245"/>
      <c r="AH7" s="886"/>
    </row>
    <row r="8" ht="15.0" customHeight="1">
      <c r="A8" s="245" t="s">
        <v>56</v>
      </c>
      <c r="B8" s="245" t="s">
        <v>3533</v>
      </c>
      <c r="C8" s="245" t="s">
        <v>56</v>
      </c>
      <c r="D8" s="879" t="s">
        <v>3534</v>
      </c>
      <c r="E8" s="245" t="s">
        <v>3477</v>
      </c>
      <c r="F8" s="245" t="s">
        <v>3478</v>
      </c>
      <c r="G8" s="245" t="s">
        <v>3479</v>
      </c>
      <c r="H8" s="245" t="s">
        <v>3480</v>
      </c>
      <c r="I8" s="245" t="s">
        <v>3481</v>
      </c>
      <c r="J8" s="437">
        <v>1500.0</v>
      </c>
      <c r="K8" s="245" t="s">
        <v>3535</v>
      </c>
      <c r="L8" s="245" t="s">
        <v>3527</v>
      </c>
      <c r="M8" s="879">
        <v>816314.0</v>
      </c>
      <c r="N8" s="879">
        <v>816361.0</v>
      </c>
      <c r="O8" s="879"/>
      <c r="P8" s="879"/>
      <c r="Q8" s="245" t="s">
        <v>3535</v>
      </c>
      <c r="R8" s="245" t="s">
        <v>3536</v>
      </c>
      <c r="S8" s="880" t="s">
        <v>3537</v>
      </c>
      <c r="T8" s="880">
        <v>90300.0</v>
      </c>
      <c r="U8" s="111">
        <v>4.8015778E7</v>
      </c>
      <c r="V8" s="156" t="s">
        <v>3486</v>
      </c>
      <c r="W8" s="156" t="s">
        <v>3487</v>
      </c>
      <c r="Z8" s="111" t="s">
        <v>3488</v>
      </c>
      <c r="AA8" s="873"/>
      <c r="AB8" s="141"/>
      <c r="AF8" s="245"/>
      <c r="AG8" s="245"/>
      <c r="AH8" s="886"/>
    </row>
    <row r="9" ht="15.0" customHeight="1">
      <c r="A9" s="245" t="s">
        <v>318</v>
      </c>
      <c r="B9" s="245" t="s">
        <v>3538</v>
      </c>
      <c r="C9" s="245" t="s">
        <v>318</v>
      </c>
      <c r="D9" s="879" t="s">
        <v>3539</v>
      </c>
      <c r="E9" s="245" t="s">
        <v>3477</v>
      </c>
      <c r="F9" s="245" t="s">
        <v>3478</v>
      </c>
      <c r="G9" s="245" t="s">
        <v>3479</v>
      </c>
      <c r="H9" s="245" t="s">
        <v>3480</v>
      </c>
      <c r="I9" s="245" t="s">
        <v>3481</v>
      </c>
      <c r="J9" s="437">
        <v>1500.0</v>
      </c>
      <c r="K9" s="245" t="s">
        <v>3540</v>
      </c>
      <c r="L9" s="245" t="s">
        <v>3541</v>
      </c>
      <c r="M9" s="879" t="s">
        <v>3306</v>
      </c>
      <c r="N9" s="879" t="s">
        <v>3308</v>
      </c>
      <c r="O9" s="879"/>
      <c r="P9" s="879"/>
      <c r="Q9" s="245" t="s">
        <v>3540</v>
      </c>
      <c r="R9" s="245" t="s">
        <v>3542</v>
      </c>
      <c r="S9" s="880" t="s">
        <v>3543</v>
      </c>
      <c r="T9" s="880">
        <v>90300.0</v>
      </c>
      <c r="U9" s="111">
        <v>4.8016765E7</v>
      </c>
      <c r="V9" s="156" t="s">
        <v>3486</v>
      </c>
      <c r="W9" s="156" t="s">
        <v>3487</v>
      </c>
      <c r="Z9" s="111" t="s">
        <v>3488</v>
      </c>
      <c r="AA9" s="873"/>
      <c r="AB9" s="111"/>
      <c r="AF9" s="245"/>
      <c r="AG9" s="245"/>
      <c r="AH9" s="886"/>
    </row>
    <row r="10" ht="15.0" customHeight="1">
      <c r="A10" s="245" t="s">
        <v>154</v>
      </c>
      <c r="B10" s="245" t="s">
        <v>3544</v>
      </c>
      <c r="C10" s="245" t="s">
        <v>154</v>
      </c>
      <c r="D10" s="879" t="s">
        <v>3545</v>
      </c>
      <c r="E10" s="245" t="s">
        <v>3546</v>
      </c>
      <c r="F10" s="245" t="s">
        <v>3547</v>
      </c>
      <c r="G10" s="245" t="s">
        <v>3548</v>
      </c>
      <c r="H10" s="245" t="s">
        <v>3480</v>
      </c>
      <c r="I10" s="245" t="s">
        <v>3549</v>
      </c>
      <c r="J10" s="879">
        <v>1600.0</v>
      </c>
      <c r="K10" s="245" t="s">
        <v>3550</v>
      </c>
      <c r="L10" s="245" t="s">
        <v>3541</v>
      </c>
      <c r="M10" s="879" t="s">
        <v>3306</v>
      </c>
      <c r="N10" s="879" t="s">
        <v>3308</v>
      </c>
      <c r="O10" s="879"/>
      <c r="P10" s="879"/>
      <c r="Q10" s="245" t="s">
        <v>3550</v>
      </c>
      <c r="R10" s="245" t="s">
        <v>3551</v>
      </c>
      <c r="S10" s="880" t="s">
        <v>3552</v>
      </c>
      <c r="T10" s="880">
        <v>39000.0</v>
      </c>
      <c r="U10" s="151">
        <v>4.8012502E7</v>
      </c>
      <c r="V10" s="156" t="s">
        <v>3553</v>
      </c>
      <c r="W10" s="156" t="s">
        <v>3554</v>
      </c>
      <c r="Z10" s="111" t="s">
        <v>3555</v>
      </c>
      <c r="AA10" s="873"/>
      <c r="AB10" s="111"/>
      <c r="AF10" s="245"/>
      <c r="AG10" s="245"/>
      <c r="AH10" s="886"/>
    </row>
    <row r="11" ht="15.0" customHeight="1">
      <c r="A11" s="245" t="s">
        <v>98</v>
      </c>
      <c r="B11" s="245" t="s">
        <v>3556</v>
      </c>
      <c r="C11" s="245" t="s">
        <v>98</v>
      </c>
      <c r="D11" s="879" t="s">
        <v>3557</v>
      </c>
      <c r="E11" s="245" t="s">
        <v>3558</v>
      </c>
      <c r="F11" s="245" t="s">
        <v>3559</v>
      </c>
      <c r="G11" s="245" t="s">
        <v>3560</v>
      </c>
      <c r="H11" s="245" t="s">
        <v>3480</v>
      </c>
      <c r="I11" s="245" t="s">
        <v>3561</v>
      </c>
      <c r="J11" s="879">
        <v>1100.0</v>
      </c>
      <c r="K11" s="245" t="s">
        <v>3562</v>
      </c>
      <c r="L11" s="245" t="s">
        <v>3563</v>
      </c>
      <c r="M11" s="879" t="s">
        <v>3307</v>
      </c>
      <c r="N11" s="879">
        <v>818062.0</v>
      </c>
      <c r="O11" s="879">
        <v>818062.0</v>
      </c>
      <c r="P11" s="879"/>
      <c r="Q11" s="245" t="s">
        <v>3562</v>
      </c>
      <c r="R11" s="245" t="s">
        <v>3564</v>
      </c>
      <c r="S11" s="880" t="s">
        <v>3565</v>
      </c>
      <c r="T11" s="880">
        <v>12800.0</v>
      </c>
      <c r="U11" s="111">
        <v>4.8003111E7</v>
      </c>
      <c r="V11" s="156" t="s">
        <v>3566</v>
      </c>
      <c r="W11" s="156" t="s">
        <v>3567</v>
      </c>
      <c r="Z11" s="111" t="s">
        <v>3568</v>
      </c>
      <c r="AA11" s="873"/>
      <c r="AB11" s="111"/>
      <c r="AF11" s="245"/>
      <c r="AG11" s="245"/>
      <c r="AH11" s="886"/>
    </row>
    <row r="12" ht="15.0" customHeight="1">
      <c r="A12" s="245" t="s">
        <v>90</v>
      </c>
      <c r="B12" s="245" t="s">
        <v>3569</v>
      </c>
      <c r="C12" s="245" t="s">
        <v>90</v>
      </c>
      <c r="D12" s="879" t="s">
        <v>3570</v>
      </c>
      <c r="E12" s="245" t="s">
        <v>3571</v>
      </c>
      <c r="F12" s="245" t="s">
        <v>3572</v>
      </c>
      <c r="G12" s="245" t="s">
        <v>3573</v>
      </c>
      <c r="H12" s="245" t="s">
        <v>3480</v>
      </c>
      <c r="I12" s="245" t="s">
        <v>3561</v>
      </c>
      <c r="J12" s="879">
        <v>1100.0</v>
      </c>
      <c r="K12" s="245" t="s">
        <v>3574</v>
      </c>
      <c r="L12" s="245" t="s">
        <v>3575</v>
      </c>
      <c r="M12" s="879" t="s">
        <v>3307</v>
      </c>
      <c r="N12" s="879">
        <v>819059.0</v>
      </c>
      <c r="O12" s="879">
        <v>816733.0</v>
      </c>
      <c r="P12" s="879"/>
      <c r="Q12" s="245" t="s">
        <v>3574</v>
      </c>
      <c r="R12" s="245" t="s">
        <v>3576</v>
      </c>
      <c r="S12" s="880" t="s">
        <v>3577</v>
      </c>
      <c r="T12" s="880">
        <v>14400.0</v>
      </c>
      <c r="U12" s="111">
        <v>4.8004837E7</v>
      </c>
      <c r="V12" s="156" t="s">
        <v>3578</v>
      </c>
      <c r="W12" s="156" t="s">
        <v>3579</v>
      </c>
      <c r="Z12" s="111" t="s">
        <v>3580</v>
      </c>
      <c r="AA12" s="873"/>
      <c r="AB12" s="111"/>
      <c r="AF12" s="245"/>
      <c r="AG12" s="245"/>
      <c r="AH12" s="886"/>
    </row>
    <row r="13" ht="15.0" customHeight="1">
      <c r="A13" s="245" t="s">
        <v>92</v>
      </c>
      <c r="B13" s="245" t="s">
        <v>3581</v>
      </c>
      <c r="C13" s="245" t="s">
        <v>92</v>
      </c>
      <c r="D13" s="879" t="s">
        <v>3582</v>
      </c>
      <c r="E13" s="245" t="s">
        <v>3571</v>
      </c>
      <c r="F13" s="245" t="s">
        <v>3572</v>
      </c>
      <c r="G13" s="245" t="s">
        <v>3573</v>
      </c>
      <c r="H13" s="245" t="s">
        <v>3480</v>
      </c>
      <c r="I13" s="245" t="s">
        <v>3561</v>
      </c>
      <c r="J13" s="879">
        <v>1100.0</v>
      </c>
      <c r="K13" s="245" t="s">
        <v>3574</v>
      </c>
      <c r="L13" s="245" t="s">
        <v>3575</v>
      </c>
      <c r="M13" s="879" t="s">
        <v>3307</v>
      </c>
      <c r="N13" s="879">
        <v>819059.0</v>
      </c>
      <c r="O13" s="879">
        <v>816733.0</v>
      </c>
      <c r="P13" s="879"/>
      <c r="Q13" s="245" t="s">
        <v>3574</v>
      </c>
      <c r="R13" s="245" t="s">
        <v>3576</v>
      </c>
      <c r="S13" s="880" t="s">
        <v>3577</v>
      </c>
      <c r="T13" s="880">
        <v>12800.0</v>
      </c>
      <c r="U13" s="111">
        <v>4.8004206E7</v>
      </c>
      <c r="V13" s="156" t="s">
        <v>3578</v>
      </c>
      <c r="W13" s="156" t="s">
        <v>3579</v>
      </c>
      <c r="Z13" s="111" t="s">
        <v>3580</v>
      </c>
      <c r="AA13" s="873"/>
      <c r="AB13" s="111"/>
      <c r="AF13" s="245"/>
      <c r="AG13" s="245"/>
      <c r="AH13" s="886"/>
    </row>
    <row r="14" ht="15.0" customHeight="1">
      <c r="A14" s="245" t="s">
        <v>94</v>
      </c>
      <c r="B14" s="245" t="s">
        <v>3583</v>
      </c>
      <c r="C14" s="245" t="s">
        <v>94</v>
      </c>
      <c r="D14" s="879" t="s">
        <v>3584</v>
      </c>
      <c r="E14" s="245" t="s">
        <v>3558</v>
      </c>
      <c r="F14" s="245" t="s">
        <v>3559</v>
      </c>
      <c r="G14" s="245" t="s">
        <v>3560</v>
      </c>
      <c r="H14" s="245" t="s">
        <v>3480</v>
      </c>
      <c r="I14" s="245" t="s">
        <v>3561</v>
      </c>
      <c r="J14" s="879">
        <v>1100.0</v>
      </c>
      <c r="K14" s="245">
        <v>435241.0</v>
      </c>
      <c r="L14" s="245" t="s">
        <v>3585</v>
      </c>
      <c r="M14" s="879">
        <v>819059.0</v>
      </c>
      <c r="N14" s="879">
        <v>816733.0</v>
      </c>
      <c r="O14" s="879">
        <v>48488.0</v>
      </c>
      <c r="P14" s="887">
        <v>320187.0</v>
      </c>
      <c r="Q14" s="245">
        <v>435241.0</v>
      </c>
      <c r="R14" s="245" t="s">
        <v>3586</v>
      </c>
      <c r="S14" s="880" t="s">
        <v>3587</v>
      </c>
      <c r="T14" s="880">
        <v>14400.0</v>
      </c>
      <c r="U14" s="884" t="s">
        <v>3493</v>
      </c>
      <c r="V14" s="156" t="s">
        <v>3588</v>
      </c>
      <c r="W14" s="156" t="s">
        <v>3567</v>
      </c>
      <c r="Z14" s="111" t="s">
        <v>3568</v>
      </c>
      <c r="AA14" s="873"/>
      <c r="AB14" s="111"/>
      <c r="AF14" s="245"/>
      <c r="AG14" s="245"/>
      <c r="AH14" s="886"/>
    </row>
    <row r="15" ht="15.0" customHeight="1">
      <c r="A15" s="245"/>
      <c r="B15" s="245"/>
      <c r="C15" s="245"/>
      <c r="D15" s="879"/>
      <c r="E15" s="245"/>
      <c r="F15" s="245"/>
      <c r="G15" s="245"/>
      <c r="H15" s="245"/>
      <c r="I15" s="888"/>
      <c r="J15" s="879"/>
      <c r="K15" s="245"/>
      <c r="L15" s="245"/>
      <c r="M15" s="879"/>
      <c r="N15" s="879"/>
      <c r="O15" s="879"/>
      <c r="P15" s="879"/>
      <c r="Q15" s="245"/>
      <c r="R15" s="245"/>
      <c r="S15" s="880"/>
      <c r="T15" s="880"/>
      <c r="U15" s="111"/>
      <c r="V15" s="156"/>
      <c r="W15" s="156"/>
      <c r="Z15" s="111" t="s">
        <v>3589</v>
      </c>
      <c r="AA15" s="873"/>
      <c r="AB15" s="111"/>
      <c r="AF15" s="245"/>
      <c r="AG15" s="245"/>
      <c r="AH15" s="886"/>
    </row>
    <row r="16" ht="15.0" customHeight="1">
      <c r="A16" s="245" t="s">
        <v>144</v>
      </c>
      <c r="B16" s="245" t="s">
        <v>3590</v>
      </c>
      <c r="C16" s="245" t="s">
        <v>144</v>
      </c>
      <c r="D16" s="879" t="s">
        <v>3591</v>
      </c>
      <c r="E16" s="245" t="s">
        <v>3592</v>
      </c>
      <c r="F16" s="245" t="s">
        <v>3593</v>
      </c>
      <c r="G16" s="245" t="s">
        <v>3594</v>
      </c>
      <c r="H16" s="245" t="s">
        <v>3480</v>
      </c>
      <c r="I16" s="888" t="s">
        <v>3595</v>
      </c>
      <c r="J16" s="879">
        <v>1500.0</v>
      </c>
      <c r="K16" s="245" t="s">
        <v>3596</v>
      </c>
      <c r="L16" s="245" t="s">
        <v>3597</v>
      </c>
      <c r="M16" s="879" t="s">
        <v>3306</v>
      </c>
      <c r="N16" s="879" t="s">
        <v>3321</v>
      </c>
      <c r="O16" s="879" t="s">
        <v>3321</v>
      </c>
      <c r="P16" s="879" t="s">
        <v>3515</v>
      </c>
      <c r="Q16" s="245" t="s">
        <v>3596</v>
      </c>
      <c r="R16" s="245" t="s">
        <v>3598</v>
      </c>
      <c r="S16" s="880" t="s">
        <v>3599</v>
      </c>
      <c r="T16" s="880">
        <v>144000.0</v>
      </c>
      <c r="U16" s="111">
        <v>4.8013486E7</v>
      </c>
      <c r="V16" s="156" t="s">
        <v>3600</v>
      </c>
      <c r="W16" s="156" t="s">
        <v>3601</v>
      </c>
      <c r="Z16" s="111" t="s">
        <v>3589</v>
      </c>
      <c r="AA16" s="873"/>
      <c r="AB16" s="111"/>
      <c r="AF16" s="245"/>
      <c r="AG16" s="245"/>
      <c r="AH16" s="886"/>
    </row>
    <row r="17" ht="15.0" customHeight="1">
      <c r="A17" s="245" t="s">
        <v>58</v>
      </c>
      <c r="B17" s="245" t="s">
        <v>3602</v>
      </c>
      <c r="C17" s="245" t="s">
        <v>58</v>
      </c>
      <c r="D17" s="879" t="s">
        <v>3603</v>
      </c>
      <c r="E17" s="245" t="s">
        <v>3592</v>
      </c>
      <c r="F17" s="245" t="s">
        <v>3593</v>
      </c>
      <c r="G17" s="245" t="s">
        <v>3594</v>
      </c>
      <c r="H17" s="245" t="s">
        <v>3480</v>
      </c>
      <c r="I17" s="888" t="s">
        <v>3595</v>
      </c>
      <c r="J17" s="879">
        <v>1500.0</v>
      </c>
      <c r="K17" s="245" t="s">
        <v>3604</v>
      </c>
      <c r="L17" s="245" t="s">
        <v>3605</v>
      </c>
      <c r="M17" s="879" t="s">
        <v>3306</v>
      </c>
      <c r="N17" s="879" t="s">
        <v>3317</v>
      </c>
      <c r="O17" s="879"/>
      <c r="P17" s="879"/>
      <c r="Q17" s="245" t="s">
        <v>3604</v>
      </c>
      <c r="R17" s="245" t="s">
        <v>3606</v>
      </c>
      <c r="S17" s="880" t="s">
        <v>3607</v>
      </c>
      <c r="T17" s="880">
        <v>144000.0</v>
      </c>
      <c r="U17" s="111">
        <v>4.8013808E7</v>
      </c>
      <c r="V17" s="156" t="s">
        <v>3600</v>
      </c>
      <c r="W17" s="156" t="s">
        <v>3601</v>
      </c>
      <c r="Z17" s="111" t="s">
        <v>3589</v>
      </c>
      <c r="AA17" s="873"/>
      <c r="AB17" s="111"/>
      <c r="AF17" s="245"/>
      <c r="AG17" s="245"/>
      <c r="AH17" s="886"/>
    </row>
    <row r="18" ht="15.0" customHeight="1">
      <c r="A18" s="245" t="s">
        <v>377</v>
      </c>
      <c r="B18" s="245" t="s">
        <v>3608</v>
      </c>
      <c r="C18" s="245" t="s">
        <v>377</v>
      </c>
      <c r="D18" s="879" t="s">
        <v>3609</v>
      </c>
      <c r="E18" s="245" t="s">
        <v>3510</v>
      </c>
      <c r="F18" s="245" t="s">
        <v>3511</v>
      </c>
      <c r="G18" s="245" t="s">
        <v>3512</v>
      </c>
      <c r="H18" s="245" t="s">
        <v>3480</v>
      </c>
      <c r="I18" s="245" t="s">
        <v>3481</v>
      </c>
      <c r="J18" s="437">
        <v>1500.0</v>
      </c>
      <c r="K18" s="245" t="s">
        <v>3610</v>
      </c>
      <c r="L18" s="245" t="s">
        <v>3611</v>
      </c>
      <c r="M18" s="879" t="s">
        <v>3306</v>
      </c>
      <c r="N18" s="879" t="s">
        <v>3321</v>
      </c>
      <c r="O18" s="879" t="s">
        <v>3515</v>
      </c>
      <c r="P18" s="879"/>
      <c r="Q18" s="245" t="s">
        <v>3610</v>
      </c>
      <c r="R18" s="245" t="s">
        <v>3612</v>
      </c>
      <c r="S18" s="880" t="s">
        <v>3613</v>
      </c>
      <c r="T18" s="880">
        <v>90300.0</v>
      </c>
      <c r="U18" s="111">
        <v>4.8015774E7</v>
      </c>
      <c r="V18" s="156" t="s">
        <v>3518</v>
      </c>
      <c r="W18" s="156" t="s">
        <v>3519</v>
      </c>
      <c r="Z18" s="111" t="s">
        <v>3520</v>
      </c>
      <c r="AA18" s="873"/>
      <c r="AB18" s="111"/>
      <c r="AF18" s="245"/>
      <c r="AG18" s="245"/>
      <c r="AH18" s="886"/>
    </row>
    <row r="19" ht="15.0" customHeight="1">
      <c r="A19" s="245" t="s">
        <v>3614</v>
      </c>
      <c r="B19" s="245" t="s">
        <v>3615</v>
      </c>
      <c r="C19" s="245" t="s">
        <v>3614</v>
      </c>
      <c r="D19" s="879" t="s">
        <v>3616</v>
      </c>
      <c r="E19" s="245" t="s">
        <v>3617</v>
      </c>
      <c r="F19" s="245" t="s">
        <v>3618</v>
      </c>
      <c r="G19" s="245" t="s">
        <v>3619</v>
      </c>
      <c r="H19" s="245" t="s">
        <v>3480</v>
      </c>
      <c r="I19" s="245" t="s">
        <v>3481</v>
      </c>
      <c r="J19" s="437">
        <v>1500.0</v>
      </c>
      <c r="K19" s="245" t="s">
        <v>3620</v>
      </c>
      <c r="L19" s="245" t="s">
        <v>3597</v>
      </c>
      <c r="M19" s="879" t="s">
        <v>3306</v>
      </c>
      <c r="N19" s="879" t="s">
        <v>3321</v>
      </c>
      <c r="O19" s="879" t="s">
        <v>3321</v>
      </c>
      <c r="P19" s="879" t="s">
        <v>3515</v>
      </c>
      <c r="Q19" s="245" t="s">
        <v>3620</v>
      </c>
      <c r="R19" s="245" t="s">
        <v>3621</v>
      </c>
      <c r="S19" s="880" t="s">
        <v>3622</v>
      </c>
      <c r="T19" s="880">
        <v>90300.0</v>
      </c>
      <c r="U19" s="884" t="s">
        <v>3493</v>
      </c>
      <c r="V19" s="156" t="s">
        <v>3623</v>
      </c>
      <c r="W19" s="156" t="s">
        <v>3624</v>
      </c>
      <c r="Z19" s="111" t="s">
        <v>3625</v>
      </c>
      <c r="AA19" s="873"/>
      <c r="AB19" s="111"/>
      <c r="AF19" s="245"/>
      <c r="AG19" s="245"/>
      <c r="AH19" s="886"/>
    </row>
    <row r="20" ht="15.0" customHeight="1">
      <c r="A20" s="245" t="s">
        <v>3626</v>
      </c>
      <c r="B20" s="245" t="s">
        <v>3627</v>
      </c>
      <c r="C20" s="245" t="s">
        <v>3626</v>
      </c>
      <c r="D20" s="879" t="s">
        <v>3628</v>
      </c>
      <c r="E20" s="245" t="s">
        <v>3546</v>
      </c>
      <c r="F20" s="245" t="s">
        <v>3547</v>
      </c>
      <c r="G20" s="245" t="s">
        <v>3548</v>
      </c>
      <c r="H20" s="245" t="s">
        <v>3480</v>
      </c>
      <c r="I20" s="245" t="s">
        <v>3549</v>
      </c>
      <c r="J20" s="879">
        <v>1600.0</v>
      </c>
      <c r="K20" s="245" t="s">
        <v>3629</v>
      </c>
      <c r="L20" s="245" t="s">
        <v>3497</v>
      </c>
      <c r="M20" s="879" t="s">
        <v>3306</v>
      </c>
      <c r="N20" s="879">
        <v>11064.0</v>
      </c>
      <c r="O20" s="879"/>
      <c r="P20" s="879"/>
      <c r="Q20" s="245" t="s">
        <v>3629</v>
      </c>
      <c r="R20" s="245" t="s">
        <v>3630</v>
      </c>
      <c r="S20" s="880" t="s">
        <v>3631</v>
      </c>
      <c r="T20" s="880">
        <v>39000.0</v>
      </c>
      <c r="U20" s="884" t="s">
        <v>3493</v>
      </c>
      <c r="V20" s="156" t="s">
        <v>3553</v>
      </c>
      <c r="W20" s="156" t="s">
        <v>3554</v>
      </c>
      <c r="Z20" s="111" t="s">
        <v>3555</v>
      </c>
      <c r="AA20" s="873"/>
      <c r="AB20" s="111"/>
      <c r="AF20" s="245"/>
      <c r="AG20" s="245"/>
      <c r="AH20" s="886"/>
    </row>
    <row r="21" ht="15.0" customHeight="1">
      <c r="A21" s="245" t="s">
        <v>370</v>
      </c>
      <c r="B21" s="245" t="s">
        <v>3632</v>
      </c>
      <c r="C21" s="245" t="s">
        <v>370</v>
      </c>
      <c r="D21" s="879" t="s">
        <v>3633</v>
      </c>
      <c r="E21" s="245" t="s">
        <v>3634</v>
      </c>
      <c r="F21" s="245" t="s">
        <v>3635</v>
      </c>
      <c r="G21" s="245" t="s">
        <v>3636</v>
      </c>
      <c r="H21" s="245" t="s">
        <v>3480</v>
      </c>
      <c r="I21" s="245" t="s">
        <v>3637</v>
      </c>
      <c r="J21" s="879">
        <v>1500.0</v>
      </c>
      <c r="K21" s="245" t="s">
        <v>3638</v>
      </c>
      <c r="L21" s="245" t="s">
        <v>3527</v>
      </c>
      <c r="M21" s="879" t="s">
        <v>3307</v>
      </c>
      <c r="N21" s="879">
        <v>11064.0</v>
      </c>
      <c r="O21" s="879"/>
      <c r="P21" s="879"/>
      <c r="Q21" s="245" t="s">
        <v>3638</v>
      </c>
      <c r="R21" s="245" t="s">
        <v>3639</v>
      </c>
      <c r="S21" s="880" t="s">
        <v>3640</v>
      </c>
      <c r="T21" s="880">
        <v>29120.0</v>
      </c>
      <c r="U21" s="111">
        <v>4.9600246E7</v>
      </c>
      <c r="V21" s="156" t="s">
        <v>3641</v>
      </c>
      <c r="W21" s="156" t="s">
        <v>3642</v>
      </c>
      <c r="Z21" s="111" t="s">
        <v>3643</v>
      </c>
      <c r="AA21" s="873"/>
      <c r="AB21" s="111"/>
      <c r="AF21" s="245"/>
      <c r="AG21" s="245"/>
      <c r="AH21" s="886"/>
    </row>
    <row r="22" ht="15.0" customHeight="1">
      <c r="A22" s="245" t="s">
        <v>80</v>
      </c>
      <c r="B22" s="245" t="s">
        <v>3644</v>
      </c>
      <c r="C22" s="245" t="s">
        <v>80</v>
      </c>
      <c r="D22" s="879" t="s">
        <v>3645</v>
      </c>
      <c r="E22" s="245" t="s">
        <v>3646</v>
      </c>
      <c r="F22" s="245" t="s">
        <v>3647</v>
      </c>
      <c r="G22" s="245" t="s">
        <v>3648</v>
      </c>
      <c r="H22" s="245" t="s">
        <v>3480</v>
      </c>
      <c r="I22" s="245" t="s">
        <v>3637</v>
      </c>
      <c r="J22" s="879">
        <v>1500.0</v>
      </c>
      <c r="K22" s="245" t="s">
        <v>3649</v>
      </c>
      <c r="L22" s="245" t="s">
        <v>3650</v>
      </c>
      <c r="M22" s="879" t="s">
        <v>3308</v>
      </c>
      <c r="N22" s="889" t="s">
        <v>3307</v>
      </c>
      <c r="O22" s="879"/>
      <c r="P22" s="879"/>
      <c r="Q22" s="245" t="s">
        <v>3649</v>
      </c>
      <c r="R22" s="245" t="s">
        <v>3651</v>
      </c>
      <c r="S22" s="880" t="s">
        <v>3652</v>
      </c>
      <c r="T22" s="880">
        <v>37856.0</v>
      </c>
      <c r="U22" s="111">
        <v>4.9600248E7</v>
      </c>
      <c r="V22" s="156" t="s">
        <v>3653</v>
      </c>
      <c r="W22" s="156" t="s">
        <v>3654</v>
      </c>
      <c r="Z22" s="111" t="s">
        <v>3655</v>
      </c>
      <c r="AA22" s="873"/>
      <c r="AB22" s="111"/>
      <c r="AF22" s="245"/>
      <c r="AG22" s="245"/>
      <c r="AH22" s="886"/>
    </row>
    <row r="23" ht="15.0" customHeight="1">
      <c r="A23" s="245" t="s">
        <v>744</v>
      </c>
      <c r="B23" s="245" t="s">
        <v>3656</v>
      </c>
      <c r="C23" s="245" t="s">
        <v>744</v>
      </c>
      <c r="D23" s="879" t="s">
        <v>3657</v>
      </c>
      <c r="E23" s="245" t="s">
        <v>3646</v>
      </c>
      <c r="F23" s="245" t="s">
        <v>3647</v>
      </c>
      <c r="G23" s="245" t="s">
        <v>3648</v>
      </c>
      <c r="H23" s="245" t="s">
        <v>3480</v>
      </c>
      <c r="I23" s="245" t="s">
        <v>3637</v>
      </c>
      <c r="J23" s="879">
        <v>1500.0</v>
      </c>
      <c r="K23" s="245" t="s">
        <v>3658</v>
      </c>
      <c r="L23" s="245" t="s">
        <v>3650</v>
      </c>
      <c r="M23" s="879" t="s">
        <v>3308</v>
      </c>
      <c r="N23" s="889" t="s">
        <v>3307</v>
      </c>
      <c r="O23" s="879"/>
      <c r="P23" s="879"/>
      <c r="Q23" s="245" t="s">
        <v>3658</v>
      </c>
      <c r="R23" s="245" t="s">
        <v>3659</v>
      </c>
      <c r="S23" s="880" t="s">
        <v>3660</v>
      </c>
      <c r="T23" s="880">
        <v>37856.0</v>
      </c>
      <c r="U23" s="111">
        <v>4.9600248E7</v>
      </c>
      <c r="V23" s="156" t="s">
        <v>3653</v>
      </c>
      <c r="W23" s="156" t="s">
        <v>3654</v>
      </c>
      <c r="Z23" s="111" t="s">
        <v>3655</v>
      </c>
      <c r="AA23" s="873"/>
      <c r="AB23" s="111"/>
      <c r="AF23" s="245"/>
      <c r="AG23" s="245"/>
      <c r="AH23" s="886"/>
    </row>
    <row r="24" ht="15.0" customHeight="1">
      <c r="A24" s="245" t="s">
        <v>430</v>
      </c>
      <c r="B24" s="245" t="s">
        <v>3661</v>
      </c>
      <c r="C24" s="245" t="s">
        <v>430</v>
      </c>
      <c r="D24" s="879" t="s">
        <v>3662</v>
      </c>
      <c r="E24" s="245" t="s">
        <v>3663</v>
      </c>
      <c r="F24" s="245" t="s">
        <v>3664</v>
      </c>
      <c r="G24" s="245" t="s">
        <v>3665</v>
      </c>
      <c r="H24" s="245" t="s">
        <v>3480</v>
      </c>
      <c r="I24" s="245" t="s">
        <v>3637</v>
      </c>
      <c r="J24" s="879">
        <v>1500.0</v>
      </c>
      <c r="K24" s="245" t="s">
        <v>3666</v>
      </c>
      <c r="L24" s="245" t="s">
        <v>3650</v>
      </c>
      <c r="M24" s="879" t="s">
        <v>3308</v>
      </c>
      <c r="N24" s="889" t="s">
        <v>3307</v>
      </c>
      <c r="O24" s="879"/>
      <c r="P24" s="879"/>
      <c r="Q24" s="245" t="s">
        <v>3666</v>
      </c>
      <c r="R24" s="245" t="s">
        <v>3667</v>
      </c>
      <c r="S24" s="880" t="s">
        <v>3668</v>
      </c>
      <c r="T24" s="880">
        <v>37856.0</v>
      </c>
      <c r="U24" s="884" t="s">
        <v>3493</v>
      </c>
      <c r="V24" s="156" t="s">
        <v>3669</v>
      </c>
      <c r="W24" s="156" t="s">
        <v>3670</v>
      </c>
      <c r="Z24" s="111" t="s">
        <v>3671</v>
      </c>
      <c r="AA24" s="873"/>
      <c r="AB24" s="111"/>
      <c r="AF24" s="245"/>
      <c r="AG24" s="245"/>
      <c r="AH24" s="886"/>
    </row>
    <row r="25" ht="15.0" customHeight="1">
      <c r="A25" s="245" t="s">
        <v>430</v>
      </c>
      <c r="B25" s="245" t="s">
        <v>3672</v>
      </c>
      <c r="C25" s="245" t="s">
        <v>430</v>
      </c>
      <c r="D25" s="879" t="s">
        <v>3673</v>
      </c>
      <c r="E25" s="245" t="s">
        <v>3663</v>
      </c>
      <c r="F25" s="245" t="s">
        <v>3674</v>
      </c>
      <c r="G25" s="245" t="s">
        <v>3675</v>
      </c>
      <c r="H25" s="245" t="s">
        <v>3480</v>
      </c>
      <c r="I25" s="245" t="s">
        <v>3637</v>
      </c>
      <c r="J25" s="879">
        <v>1500.0</v>
      </c>
      <c r="K25" s="245" t="s">
        <v>3676</v>
      </c>
      <c r="L25" s="245" t="s">
        <v>3650</v>
      </c>
      <c r="M25" s="879" t="s">
        <v>3308</v>
      </c>
      <c r="N25" s="889" t="s">
        <v>3307</v>
      </c>
      <c r="O25" s="879"/>
      <c r="P25" s="879"/>
      <c r="Q25" s="245" t="s">
        <v>3676</v>
      </c>
      <c r="R25" s="245" t="s">
        <v>3677</v>
      </c>
      <c r="S25" s="880" t="s">
        <v>3678</v>
      </c>
      <c r="T25" s="880">
        <v>37856.0</v>
      </c>
      <c r="U25" s="884" t="s">
        <v>3493</v>
      </c>
      <c r="V25" s="175" t="s">
        <v>3679</v>
      </c>
      <c r="W25" s="156" t="s">
        <v>3680</v>
      </c>
      <c r="Z25" s="111" t="s">
        <v>3681</v>
      </c>
      <c r="AA25" s="873"/>
      <c r="AB25" s="111"/>
      <c r="AF25" s="245"/>
      <c r="AG25" s="245"/>
      <c r="AH25" s="886"/>
    </row>
    <row r="26" ht="15.0" customHeight="1">
      <c r="A26" s="245" t="s">
        <v>287</v>
      </c>
      <c r="B26" s="245" t="s">
        <v>3682</v>
      </c>
      <c r="C26" s="245" t="s">
        <v>287</v>
      </c>
      <c r="D26" s="879" t="s">
        <v>3683</v>
      </c>
      <c r="E26" s="245" t="s">
        <v>3684</v>
      </c>
      <c r="F26" s="245" t="s">
        <v>3685</v>
      </c>
      <c r="G26" s="245" t="s">
        <v>3686</v>
      </c>
      <c r="H26" s="245" t="s">
        <v>3480</v>
      </c>
      <c r="I26" s="245" t="s">
        <v>3687</v>
      </c>
      <c r="J26" s="879">
        <v>1700.0</v>
      </c>
      <c r="K26" s="245" t="s">
        <v>3688</v>
      </c>
      <c r="L26" s="245" t="s">
        <v>3689</v>
      </c>
      <c r="M26" s="879" t="s">
        <v>3306</v>
      </c>
      <c r="N26" s="879" t="s">
        <v>3306</v>
      </c>
      <c r="O26" s="879"/>
      <c r="P26" s="879"/>
      <c r="Q26" s="245" t="s">
        <v>3688</v>
      </c>
      <c r="R26" s="245" t="s">
        <v>3690</v>
      </c>
      <c r="S26" s="880" t="s">
        <v>3691</v>
      </c>
      <c r="T26" s="880">
        <v>42500.0</v>
      </c>
      <c r="U26" s="111">
        <v>4.8016589E7</v>
      </c>
      <c r="V26" s="890" t="s">
        <v>3692</v>
      </c>
      <c r="W26" s="156"/>
      <c r="Z26" s="111" t="s">
        <v>3693</v>
      </c>
      <c r="AA26" s="873"/>
      <c r="AB26" s="111"/>
      <c r="AF26" s="245"/>
      <c r="AG26" s="245"/>
      <c r="AH26" s="886"/>
    </row>
    <row r="27" ht="15.0" customHeight="1">
      <c r="A27" s="245" t="s">
        <v>273</v>
      </c>
      <c r="B27" s="245" t="s">
        <v>3694</v>
      </c>
      <c r="C27" s="245" t="s">
        <v>273</v>
      </c>
      <c r="D27" s="879" t="s">
        <v>3695</v>
      </c>
      <c r="E27" s="245" t="s">
        <v>3684</v>
      </c>
      <c r="F27" s="245" t="s">
        <v>3685</v>
      </c>
      <c r="G27" s="245" t="s">
        <v>3686</v>
      </c>
      <c r="H27" s="245" t="s">
        <v>3480</v>
      </c>
      <c r="I27" s="245" t="s">
        <v>3687</v>
      </c>
      <c r="J27" s="879">
        <v>1700.0</v>
      </c>
      <c r="K27" s="245" t="s">
        <v>3696</v>
      </c>
      <c r="L27" s="245" t="s">
        <v>3697</v>
      </c>
      <c r="M27" s="879" t="s">
        <v>3306</v>
      </c>
      <c r="N27" s="245" t="s">
        <v>3311</v>
      </c>
      <c r="O27" s="879" t="s">
        <v>3311</v>
      </c>
      <c r="P27" s="879"/>
      <c r="Q27" s="245" t="s">
        <v>3696</v>
      </c>
      <c r="R27" s="245" t="s">
        <v>3698</v>
      </c>
      <c r="S27" s="880" t="s">
        <v>3699</v>
      </c>
      <c r="T27" s="880">
        <v>42500.0</v>
      </c>
      <c r="U27" s="111">
        <v>4.7001445E7</v>
      </c>
      <c r="V27" s="890" t="s">
        <v>3692</v>
      </c>
      <c r="W27" s="156"/>
      <c r="Z27" s="111" t="s">
        <v>3693</v>
      </c>
      <c r="AA27" s="873"/>
      <c r="AB27" s="111"/>
      <c r="AF27" s="245"/>
      <c r="AG27" s="245"/>
      <c r="AH27" s="886"/>
    </row>
    <row r="28" ht="15.0" customHeight="1">
      <c r="A28" s="245"/>
      <c r="B28" s="245"/>
      <c r="C28" s="245"/>
      <c r="D28" s="879"/>
      <c r="E28" s="245"/>
      <c r="F28" s="245"/>
      <c r="G28" s="245"/>
      <c r="H28" s="245"/>
      <c r="I28" s="245"/>
      <c r="J28" s="879"/>
      <c r="K28" s="245"/>
      <c r="L28" s="245"/>
      <c r="M28" s="879"/>
      <c r="N28" s="879"/>
      <c r="O28" s="879"/>
      <c r="P28" s="879"/>
      <c r="Q28" s="245"/>
      <c r="R28" s="245"/>
      <c r="S28" s="880"/>
      <c r="T28" s="880"/>
      <c r="U28" s="111"/>
      <c r="V28" s="890"/>
      <c r="W28" s="156"/>
      <c r="Z28" s="111"/>
      <c r="AA28" s="873"/>
      <c r="AB28" s="111"/>
      <c r="AF28" s="245"/>
      <c r="AG28" s="245"/>
      <c r="AH28" s="886"/>
    </row>
    <row r="29" ht="15.0" customHeight="1">
      <c r="A29" s="245" t="s">
        <v>129</v>
      </c>
      <c r="B29" s="245" t="s">
        <v>3700</v>
      </c>
      <c r="C29" s="245" t="s">
        <v>129</v>
      </c>
      <c r="D29" s="879" t="s">
        <v>3701</v>
      </c>
      <c r="E29" s="245" t="s">
        <v>3702</v>
      </c>
      <c r="F29" s="245" t="s">
        <v>3703</v>
      </c>
      <c r="G29" s="245" t="s">
        <v>3704</v>
      </c>
      <c r="H29" s="245" t="s">
        <v>3480</v>
      </c>
      <c r="I29" s="245" t="s">
        <v>3687</v>
      </c>
      <c r="J29" s="879"/>
      <c r="K29" s="245" t="s">
        <v>3705</v>
      </c>
      <c r="L29" s="879" t="s">
        <v>3706</v>
      </c>
      <c r="M29" s="879" t="s">
        <v>3306</v>
      </c>
      <c r="N29" s="879"/>
      <c r="O29" s="879"/>
      <c r="P29" s="879"/>
      <c r="Q29" s="245" t="s">
        <v>3705</v>
      </c>
      <c r="R29" s="245" t="s">
        <v>3707</v>
      </c>
      <c r="S29" s="880" t="s">
        <v>3708</v>
      </c>
      <c r="T29" s="880">
        <v>42500.0</v>
      </c>
      <c r="U29" s="111">
        <v>4.8003644E7</v>
      </c>
      <c r="V29" s="890" t="s">
        <v>3692</v>
      </c>
      <c r="W29" s="156"/>
      <c r="Z29" s="111" t="s">
        <v>3709</v>
      </c>
      <c r="AA29" s="873"/>
      <c r="AB29" s="111"/>
      <c r="AF29" s="245"/>
      <c r="AG29" s="245"/>
      <c r="AH29" s="886"/>
    </row>
    <row r="30" ht="15.0" customHeight="1">
      <c r="A30" s="245" t="s">
        <v>3710</v>
      </c>
      <c r="B30" s="245" t="s">
        <v>3711</v>
      </c>
      <c r="C30" s="245" t="s">
        <v>3710</v>
      </c>
      <c r="D30" s="879" t="s">
        <v>3712</v>
      </c>
      <c r="E30" s="245" t="s">
        <v>3646</v>
      </c>
      <c r="F30" s="245" t="s">
        <v>3647</v>
      </c>
      <c r="G30" s="245" t="s">
        <v>3648</v>
      </c>
      <c r="H30" s="245" t="s">
        <v>3480</v>
      </c>
      <c r="I30" s="245" t="s">
        <v>3713</v>
      </c>
      <c r="J30" s="879">
        <v>1500.0</v>
      </c>
      <c r="K30" s="245" t="s">
        <v>3714</v>
      </c>
      <c r="L30" s="245" t="s">
        <v>3715</v>
      </c>
      <c r="M30" s="879" t="s">
        <v>3307</v>
      </c>
      <c r="N30" s="879">
        <v>818062.0</v>
      </c>
      <c r="O30" s="879">
        <v>818062.0</v>
      </c>
      <c r="P30" s="879"/>
      <c r="Q30" s="245" t="s">
        <v>3714</v>
      </c>
      <c r="R30" s="245" t="s">
        <v>3716</v>
      </c>
      <c r="S30" s="880" t="s">
        <v>3717</v>
      </c>
      <c r="T30" s="880">
        <v>37856.0</v>
      </c>
      <c r="U30" s="884" t="s">
        <v>3493</v>
      </c>
      <c r="V30" s="192" t="s">
        <v>3653</v>
      </c>
      <c r="W30" s="156" t="s">
        <v>3654</v>
      </c>
      <c r="Z30" s="111" t="s">
        <v>3655</v>
      </c>
      <c r="AA30" s="873"/>
      <c r="AB30" s="111"/>
      <c r="AF30" s="245"/>
      <c r="AG30" s="245"/>
      <c r="AH30" s="886"/>
    </row>
    <row r="31" ht="15.0" customHeight="1">
      <c r="A31" s="245" t="s">
        <v>3718</v>
      </c>
      <c r="B31" s="245" t="s">
        <v>3719</v>
      </c>
      <c r="C31" s="245" t="s">
        <v>3718</v>
      </c>
      <c r="D31" s="879" t="s">
        <v>3720</v>
      </c>
      <c r="E31" s="245" t="s">
        <v>3477</v>
      </c>
      <c r="F31" s="245" t="s">
        <v>3478</v>
      </c>
      <c r="G31" s="245" t="s">
        <v>3479</v>
      </c>
      <c r="H31" s="245" t="s">
        <v>3480</v>
      </c>
      <c r="I31" s="245" t="s">
        <v>3481</v>
      </c>
      <c r="J31" s="879">
        <v>1500.0</v>
      </c>
      <c r="K31" s="245" t="s">
        <v>3721</v>
      </c>
      <c r="L31" s="245" t="s">
        <v>3497</v>
      </c>
      <c r="M31" s="879" t="s">
        <v>3306</v>
      </c>
      <c r="N31" s="879">
        <v>816361.0</v>
      </c>
      <c r="O31" s="879"/>
      <c r="P31" s="879"/>
      <c r="Q31" s="245" t="s">
        <v>3721</v>
      </c>
      <c r="R31" s="245" t="s">
        <v>3499</v>
      </c>
      <c r="S31" s="880" t="s">
        <v>3500</v>
      </c>
      <c r="T31" s="880">
        <v>88160.0</v>
      </c>
      <c r="U31" s="884" t="s">
        <v>3493</v>
      </c>
      <c r="V31" s="156" t="s">
        <v>3486</v>
      </c>
      <c r="W31" s="156" t="s">
        <v>3487</v>
      </c>
      <c r="Z31" s="111" t="s">
        <v>3488</v>
      </c>
      <c r="AA31" s="873"/>
      <c r="AB31" s="111"/>
      <c r="AF31" s="245"/>
      <c r="AG31" s="245"/>
      <c r="AH31" s="886"/>
    </row>
    <row r="32" ht="15.0" customHeight="1">
      <c r="A32" s="245" t="s">
        <v>3722</v>
      </c>
      <c r="B32" s="245" t="s">
        <v>3723</v>
      </c>
      <c r="C32" s="245" t="s">
        <v>3722</v>
      </c>
      <c r="D32" s="879" t="s">
        <v>3724</v>
      </c>
      <c r="E32" s="245" t="s">
        <v>3725</v>
      </c>
      <c r="F32" s="245" t="s">
        <v>3726</v>
      </c>
      <c r="G32" s="245" t="s">
        <v>3727</v>
      </c>
      <c r="H32" s="245" t="s">
        <v>3480</v>
      </c>
      <c r="I32" s="245" t="s">
        <v>3728</v>
      </c>
      <c r="J32" s="879">
        <v>1500.0</v>
      </c>
      <c r="K32" s="245" t="s">
        <v>3729</v>
      </c>
      <c r="L32" s="245" t="s">
        <v>3730</v>
      </c>
      <c r="M32" s="879" t="s">
        <v>3306</v>
      </c>
      <c r="N32" s="879"/>
      <c r="O32" s="879"/>
      <c r="P32" s="879"/>
      <c r="Q32" s="245" t="s">
        <v>3729</v>
      </c>
      <c r="R32" s="245" t="s">
        <v>3731</v>
      </c>
      <c r="S32" s="880" t="s">
        <v>3732</v>
      </c>
      <c r="T32" s="880">
        <v>62400.0</v>
      </c>
      <c r="U32" s="884" t="s">
        <v>3493</v>
      </c>
      <c r="V32" s="156" t="s">
        <v>3733</v>
      </c>
      <c r="W32" s="156" t="s">
        <v>3734</v>
      </c>
      <c r="Z32" s="111" t="s">
        <v>3735</v>
      </c>
      <c r="AA32" s="891"/>
      <c r="AF32" s="245"/>
      <c r="AG32" s="245"/>
      <c r="AH32" s="886"/>
    </row>
    <row r="33" ht="15.0" customHeight="1">
      <c r="A33" s="245" t="s">
        <v>3736</v>
      </c>
      <c r="B33" s="245" t="s">
        <v>3737</v>
      </c>
      <c r="C33" s="245" t="s">
        <v>3736</v>
      </c>
      <c r="D33" s="879" t="s">
        <v>3738</v>
      </c>
      <c r="E33" s="245" t="s">
        <v>3725</v>
      </c>
      <c r="F33" s="245" t="s">
        <v>3726</v>
      </c>
      <c r="G33" s="245" t="s">
        <v>3727</v>
      </c>
      <c r="H33" s="245" t="s">
        <v>3480</v>
      </c>
      <c r="I33" s="245" t="s">
        <v>3728</v>
      </c>
      <c r="J33" s="879">
        <v>1500.0</v>
      </c>
      <c r="K33" s="245" t="s">
        <v>3739</v>
      </c>
      <c r="L33" s="245" t="s">
        <v>3740</v>
      </c>
      <c r="M33" s="879" t="s">
        <v>3306</v>
      </c>
      <c r="N33" s="879" t="s">
        <v>3321</v>
      </c>
      <c r="O33" s="879" t="s">
        <v>3515</v>
      </c>
      <c r="P33" s="879"/>
      <c r="Q33" s="245" t="s">
        <v>3739</v>
      </c>
      <c r="R33" s="245" t="s">
        <v>3741</v>
      </c>
      <c r="S33" s="880" t="s">
        <v>3742</v>
      </c>
      <c r="T33" s="880">
        <v>62400.0</v>
      </c>
      <c r="U33" s="884" t="s">
        <v>3493</v>
      </c>
      <c r="V33" s="156" t="s">
        <v>3733</v>
      </c>
      <c r="W33" s="156" t="s">
        <v>3734</v>
      </c>
      <c r="Z33" s="111" t="s">
        <v>3735</v>
      </c>
      <c r="AA33" s="891"/>
      <c r="AF33" s="245"/>
      <c r="AG33" s="245"/>
      <c r="AH33" s="886"/>
    </row>
    <row r="34" ht="15.0" customHeight="1">
      <c r="A34" s="245" t="s">
        <v>3743</v>
      </c>
      <c r="B34" s="245" t="s">
        <v>3744</v>
      </c>
      <c r="C34" s="245" t="s">
        <v>3743</v>
      </c>
      <c r="D34" s="879" t="s">
        <v>3745</v>
      </c>
      <c r="E34" s="245" t="s">
        <v>3725</v>
      </c>
      <c r="F34" s="245" t="s">
        <v>3726</v>
      </c>
      <c r="G34" s="245" t="s">
        <v>3727</v>
      </c>
      <c r="H34" s="245" t="s">
        <v>3480</v>
      </c>
      <c r="I34" s="245" t="s">
        <v>3728</v>
      </c>
      <c r="J34" s="879">
        <v>1500.0</v>
      </c>
      <c r="K34" s="245" t="s">
        <v>3729</v>
      </c>
      <c r="L34" s="245" t="s">
        <v>3730</v>
      </c>
      <c r="M34" s="879" t="s">
        <v>3306</v>
      </c>
      <c r="N34" s="879"/>
      <c r="O34" s="879"/>
      <c r="P34" s="879"/>
      <c r="Q34" s="245" t="s">
        <v>3729</v>
      </c>
      <c r="R34" s="245" t="s">
        <v>3731</v>
      </c>
      <c r="S34" s="880" t="s">
        <v>3732</v>
      </c>
      <c r="T34" s="880">
        <v>62400.0</v>
      </c>
      <c r="U34" s="884" t="s">
        <v>3493</v>
      </c>
      <c r="V34" s="156" t="s">
        <v>3733</v>
      </c>
      <c r="W34" s="156" t="s">
        <v>3734</v>
      </c>
      <c r="Z34" s="111" t="s">
        <v>3735</v>
      </c>
      <c r="AA34" s="891"/>
      <c r="AF34" s="245"/>
      <c r="AG34" s="245"/>
      <c r="AH34" s="886"/>
    </row>
    <row r="35" ht="15.0" customHeight="1">
      <c r="A35" s="245" t="s">
        <v>3746</v>
      </c>
      <c r="B35" s="245" t="s">
        <v>3747</v>
      </c>
      <c r="C35" s="245" t="s">
        <v>3746</v>
      </c>
      <c r="D35" s="879" t="s">
        <v>3748</v>
      </c>
      <c r="E35" s="245" t="s">
        <v>3749</v>
      </c>
      <c r="F35" s="245" t="s">
        <v>3750</v>
      </c>
      <c r="G35" s="245" t="s">
        <v>3751</v>
      </c>
      <c r="H35" s="245" t="s">
        <v>3480</v>
      </c>
      <c r="I35" s="245" t="s">
        <v>3728</v>
      </c>
      <c r="J35" s="879">
        <v>1500.0</v>
      </c>
      <c r="K35" s="245" t="s">
        <v>3752</v>
      </c>
      <c r="L35" s="245" t="s">
        <v>3740</v>
      </c>
      <c r="M35" s="879" t="s">
        <v>3306</v>
      </c>
      <c r="N35" s="879" t="s">
        <v>3321</v>
      </c>
      <c r="O35" s="879" t="s">
        <v>3515</v>
      </c>
      <c r="P35" s="879"/>
      <c r="Q35" s="245" t="s">
        <v>3752</v>
      </c>
      <c r="R35" s="245" t="s">
        <v>3753</v>
      </c>
      <c r="S35" s="880" t="s">
        <v>3754</v>
      </c>
      <c r="T35" s="880">
        <v>62400.0</v>
      </c>
      <c r="U35" s="884" t="s">
        <v>3493</v>
      </c>
      <c r="V35" s="156" t="s">
        <v>3755</v>
      </c>
      <c r="W35" s="156" t="s">
        <v>3734</v>
      </c>
      <c r="Z35" s="111" t="s">
        <v>3756</v>
      </c>
      <c r="AA35" s="891"/>
      <c r="AF35" s="245"/>
      <c r="AG35" s="245"/>
      <c r="AH35" s="886"/>
    </row>
    <row r="36" ht="15.0" customHeight="1">
      <c r="A36" s="245" t="s">
        <v>138</v>
      </c>
      <c r="B36" s="245" t="s">
        <v>3757</v>
      </c>
      <c r="C36" s="245" t="s">
        <v>138</v>
      </c>
      <c r="D36" s="879" t="s">
        <v>3758</v>
      </c>
      <c r="E36" s="245" t="s">
        <v>3749</v>
      </c>
      <c r="F36" s="245" t="s">
        <v>3750</v>
      </c>
      <c r="G36" s="245" t="s">
        <v>3751</v>
      </c>
      <c r="H36" s="245" t="s">
        <v>3480</v>
      </c>
      <c r="I36" s="245" t="s">
        <v>3728</v>
      </c>
      <c r="J36" s="879">
        <v>1500.0</v>
      </c>
      <c r="K36" s="245" t="s">
        <v>3759</v>
      </c>
      <c r="L36" s="245" t="s">
        <v>3760</v>
      </c>
      <c r="M36" s="879" t="s">
        <v>3306</v>
      </c>
      <c r="N36" s="879" t="s">
        <v>3321</v>
      </c>
      <c r="O36" s="879" t="s">
        <v>3321</v>
      </c>
      <c r="P36" s="879" t="s">
        <v>3515</v>
      </c>
      <c r="Q36" s="245" t="s">
        <v>3759</v>
      </c>
      <c r="R36" s="245" t="s">
        <v>3761</v>
      </c>
      <c r="S36" s="880" t="s">
        <v>3762</v>
      </c>
      <c r="T36" s="880">
        <v>62400.0</v>
      </c>
      <c r="U36" s="111">
        <v>4.8011521E7</v>
      </c>
      <c r="V36" s="156" t="s">
        <v>3755</v>
      </c>
      <c r="W36" s="156" t="s">
        <v>3734</v>
      </c>
      <c r="Z36" s="111" t="s">
        <v>3756</v>
      </c>
      <c r="AA36" s="891"/>
      <c r="AF36" s="245"/>
      <c r="AG36" s="245"/>
      <c r="AH36" s="886"/>
    </row>
    <row r="37" ht="15.75" customHeight="1">
      <c r="A37" s="245" t="s">
        <v>268</v>
      </c>
      <c r="B37" s="245" t="s">
        <v>3763</v>
      </c>
      <c r="C37" s="245" t="s">
        <v>268</v>
      </c>
      <c r="D37" s="879" t="s">
        <v>3764</v>
      </c>
      <c r="E37" s="245" t="s">
        <v>3765</v>
      </c>
      <c r="F37" s="245" t="s">
        <v>3766</v>
      </c>
      <c r="G37" s="245" t="s">
        <v>3767</v>
      </c>
      <c r="H37" s="245" t="s">
        <v>3480</v>
      </c>
      <c r="I37" s="245" t="s">
        <v>3549</v>
      </c>
      <c r="J37" s="879">
        <v>1600.0</v>
      </c>
      <c r="K37" s="245" t="s">
        <v>3768</v>
      </c>
      <c r="L37" s="245" t="s">
        <v>3527</v>
      </c>
      <c r="M37" s="879" t="s">
        <v>3307</v>
      </c>
      <c r="N37" s="879">
        <v>11064.0</v>
      </c>
      <c r="O37" s="879"/>
      <c r="P37" s="879"/>
      <c r="Q37" s="245" t="s">
        <v>3768</v>
      </c>
      <c r="R37" s="245" t="s">
        <v>3769</v>
      </c>
      <c r="S37" s="880" t="s">
        <v>3770</v>
      </c>
      <c r="T37" s="880">
        <v>38850.0</v>
      </c>
      <c r="U37" s="111">
        <v>4.9600863E7</v>
      </c>
      <c r="V37" s="156" t="s">
        <v>3771</v>
      </c>
      <c r="W37" s="156" t="s">
        <v>3772</v>
      </c>
      <c r="Z37" s="111" t="s">
        <v>3773</v>
      </c>
      <c r="AF37" s="245"/>
      <c r="AG37" s="245"/>
      <c r="AH37" s="886"/>
    </row>
    <row r="38" ht="15.75" customHeight="1">
      <c r="A38" s="245" t="s">
        <v>3774</v>
      </c>
      <c r="B38" s="245" t="s">
        <v>3775</v>
      </c>
      <c r="C38" s="245" t="s">
        <v>3774</v>
      </c>
      <c r="D38" s="879" t="s">
        <v>3776</v>
      </c>
      <c r="E38" s="245" t="s">
        <v>3777</v>
      </c>
      <c r="F38" s="245" t="s">
        <v>3778</v>
      </c>
      <c r="G38" s="245" t="s">
        <v>3779</v>
      </c>
      <c r="H38" s="245" t="s">
        <v>3480</v>
      </c>
      <c r="I38" s="245" t="s">
        <v>3549</v>
      </c>
      <c r="J38" s="879">
        <v>1600.0</v>
      </c>
      <c r="K38" s="245"/>
      <c r="L38" s="245" t="s">
        <v>3497</v>
      </c>
      <c r="M38" s="879"/>
      <c r="N38" s="879"/>
      <c r="O38" s="879"/>
      <c r="P38" s="879"/>
      <c r="Q38" s="245"/>
      <c r="R38" s="245" t="s">
        <v>3780</v>
      </c>
      <c r="S38" s="880" t="s">
        <v>3781</v>
      </c>
      <c r="T38" s="880">
        <v>39000.0</v>
      </c>
      <c r="U38" s="884" t="s">
        <v>3493</v>
      </c>
      <c r="V38" s="890" t="s">
        <v>3692</v>
      </c>
      <c r="W38" s="156"/>
      <c r="Z38" s="111"/>
      <c r="AF38" s="245"/>
      <c r="AG38" s="245"/>
      <c r="AH38" s="886"/>
    </row>
    <row r="39" ht="15.75" customHeight="1">
      <c r="A39" s="245" t="s">
        <v>3782</v>
      </c>
      <c r="B39" s="245" t="s">
        <v>3783</v>
      </c>
      <c r="C39" s="245" t="s">
        <v>3782</v>
      </c>
      <c r="D39" s="879" t="s">
        <v>3784</v>
      </c>
      <c r="E39" s="245" t="s">
        <v>3546</v>
      </c>
      <c r="F39" s="245" t="s">
        <v>3785</v>
      </c>
      <c r="G39" s="245" t="s">
        <v>3786</v>
      </c>
      <c r="H39" s="245" t="s">
        <v>3480</v>
      </c>
      <c r="I39" s="245" t="s">
        <v>3549</v>
      </c>
      <c r="J39" s="879">
        <v>1600.0</v>
      </c>
      <c r="K39" s="245"/>
      <c r="L39" s="245" t="s">
        <v>3650</v>
      </c>
      <c r="M39" s="879"/>
      <c r="N39" s="879"/>
      <c r="O39" s="879"/>
      <c r="P39" s="879"/>
      <c r="Q39" s="245"/>
      <c r="R39" s="892"/>
      <c r="S39" s="880"/>
      <c r="T39" s="880">
        <v>39000.0</v>
      </c>
      <c r="U39" s="111">
        <v>4.960088E7</v>
      </c>
      <c r="V39" s="156" t="s">
        <v>3553</v>
      </c>
      <c r="W39" s="156" t="s">
        <v>3554</v>
      </c>
      <c r="Z39" s="111"/>
      <c r="AF39" s="245"/>
      <c r="AG39" s="245"/>
      <c r="AH39" s="886"/>
    </row>
    <row r="40" ht="15.75" customHeight="1">
      <c r="A40" s="245" t="s">
        <v>1047</v>
      </c>
      <c r="B40" s="245" t="s">
        <v>3787</v>
      </c>
      <c r="C40" s="245" t="s">
        <v>3782</v>
      </c>
      <c r="D40" s="879"/>
      <c r="E40" s="245" t="s">
        <v>3546</v>
      </c>
      <c r="F40" s="245" t="s">
        <v>3547</v>
      </c>
      <c r="G40" s="245" t="s">
        <v>3548</v>
      </c>
      <c r="H40" s="245" t="s">
        <v>3480</v>
      </c>
      <c r="I40" s="245" t="s">
        <v>3549</v>
      </c>
      <c r="J40" s="879">
        <v>1600.0</v>
      </c>
      <c r="K40" s="245" t="s">
        <v>3788</v>
      </c>
      <c r="L40" s="245" t="s">
        <v>3650</v>
      </c>
      <c r="M40" s="889" t="s">
        <v>3307</v>
      </c>
      <c r="N40" s="879" t="s">
        <v>3308</v>
      </c>
      <c r="O40" s="879"/>
      <c r="P40" s="879"/>
      <c r="Q40" s="245" t="s">
        <v>3788</v>
      </c>
      <c r="R40" s="245" t="s">
        <v>3789</v>
      </c>
      <c r="S40" s="880" t="s">
        <v>3790</v>
      </c>
      <c r="T40" s="880">
        <v>38850.0</v>
      </c>
      <c r="U40" s="111">
        <v>4.8017996E7</v>
      </c>
      <c r="V40" s="156" t="s">
        <v>3791</v>
      </c>
      <c r="W40" s="156" t="s">
        <v>3792</v>
      </c>
      <c r="X40" s="880" t="s">
        <v>3793</v>
      </c>
      <c r="Z40" s="111" t="s">
        <v>3555</v>
      </c>
      <c r="AF40" s="245"/>
      <c r="AG40" s="245"/>
      <c r="AH40" s="111"/>
    </row>
    <row r="41" ht="15.75" customHeight="1">
      <c r="A41" s="245" t="s">
        <v>62</v>
      </c>
      <c r="B41" s="245" t="s">
        <v>3794</v>
      </c>
      <c r="C41" s="245" t="s">
        <v>62</v>
      </c>
      <c r="D41" s="879" t="s">
        <v>3795</v>
      </c>
      <c r="E41" s="245" t="s">
        <v>3546</v>
      </c>
      <c r="F41" s="245" t="s">
        <v>3547</v>
      </c>
      <c r="G41" s="245" t="s">
        <v>3548</v>
      </c>
      <c r="H41" s="245" t="s">
        <v>3480</v>
      </c>
      <c r="I41" s="245" t="s">
        <v>3549</v>
      </c>
      <c r="J41" s="879">
        <v>1600.0</v>
      </c>
      <c r="K41" s="245" t="s">
        <v>3796</v>
      </c>
      <c r="L41" s="245" t="s">
        <v>3575</v>
      </c>
      <c r="M41" s="879" t="s">
        <v>3307</v>
      </c>
      <c r="N41" s="879">
        <v>818062.0</v>
      </c>
      <c r="O41" s="879"/>
      <c r="P41" s="879"/>
      <c r="Q41" s="245" t="s">
        <v>3796</v>
      </c>
      <c r="R41" s="245" t="s">
        <v>3797</v>
      </c>
      <c r="S41" s="880" t="s">
        <v>3798</v>
      </c>
      <c r="T41" s="880">
        <v>39000.0</v>
      </c>
      <c r="U41" s="884" t="s">
        <v>3493</v>
      </c>
      <c r="V41" s="156" t="s">
        <v>3553</v>
      </c>
      <c r="W41" s="156" t="s">
        <v>3554</v>
      </c>
      <c r="Z41" s="111" t="s">
        <v>3555</v>
      </c>
      <c r="AF41" s="245"/>
      <c r="AG41" s="245"/>
      <c r="AH41" s="886"/>
    </row>
    <row r="42" ht="15.75" customHeight="1">
      <c r="A42" s="893" t="s">
        <v>3799</v>
      </c>
      <c r="B42" s="893" t="s">
        <v>3800</v>
      </c>
      <c r="C42" s="893" t="s">
        <v>3799</v>
      </c>
      <c r="D42" s="894" t="s">
        <v>3801</v>
      </c>
      <c r="E42" s="893" t="s">
        <v>3802</v>
      </c>
      <c r="F42" s="893" t="s">
        <v>3803</v>
      </c>
      <c r="G42" s="893" t="s">
        <v>3804</v>
      </c>
      <c r="H42" s="245" t="s">
        <v>3480</v>
      </c>
      <c r="I42" s="893" t="s">
        <v>3549</v>
      </c>
      <c r="J42" s="894">
        <v>1600.0</v>
      </c>
      <c r="K42" s="893" t="s">
        <v>3805</v>
      </c>
      <c r="L42" s="893" t="s">
        <v>3650</v>
      </c>
      <c r="M42" s="894"/>
      <c r="N42" s="894"/>
      <c r="O42" s="894"/>
      <c r="P42" s="894"/>
      <c r="Q42" s="893" t="s">
        <v>3805</v>
      </c>
      <c r="R42" s="893" t="s">
        <v>3806</v>
      </c>
      <c r="S42" s="880" t="s">
        <v>3807</v>
      </c>
      <c r="T42" s="880">
        <v>39000.0</v>
      </c>
      <c r="U42" s="884" t="s">
        <v>3493</v>
      </c>
      <c r="V42" s="890" t="s">
        <v>3692</v>
      </c>
      <c r="W42" s="156"/>
      <c r="Z42" s="111"/>
      <c r="AF42" s="245"/>
      <c r="AG42" s="245"/>
      <c r="AH42" s="886"/>
    </row>
    <row r="43" ht="15.75" customHeight="1">
      <c r="A43" s="245" t="s">
        <v>3808</v>
      </c>
      <c r="B43" s="245" t="s">
        <v>3809</v>
      </c>
      <c r="C43" s="245" t="s">
        <v>3810</v>
      </c>
      <c r="D43" s="879" t="s">
        <v>3811</v>
      </c>
      <c r="E43" s="245" t="s">
        <v>3812</v>
      </c>
      <c r="F43" s="245" t="s">
        <v>3813</v>
      </c>
      <c r="G43" s="245" t="s">
        <v>3814</v>
      </c>
      <c r="H43" s="245" t="s">
        <v>3815</v>
      </c>
      <c r="I43" s="245" t="s">
        <v>3549</v>
      </c>
      <c r="J43" s="879">
        <v>1700.0</v>
      </c>
      <c r="K43" s="245" t="s">
        <v>3816</v>
      </c>
      <c r="L43" s="245" t="s">
        <v>3817</v>
      </c>
      <c r="M43" s="879" t="s">
        <v>3306</v>
      </c>
      <c r="N43" s="879" t="s">
        <v>3321</v>
      </c>
      <c r="O43" s="879" t="s">
        <v>3515</v>
      </c>
      <c r="P43" s="879"/>
      <c r="Q43" s="245" t="s">
        <v>3816</v>
      </c>
      <c r="R43" s="245" t="s">
        <v>3809</v>
      </c>
      <c r="S43" s="880" t="s">
        <v>3811</v>
      </c>
      <c r="T43" s="880" t="s">
        <v>3818</v>
      </c>
      <c r="U43" s="142" t="s">
        <v>3493</v>
      </c>
      <c r="V43" s="156" t="s">
        <v>3819</v>
      </c>
      <c r="W43" s="156" t="s">
        <v>3820</v>
      </c>
      <c r="Z43" s="111" t="s">
        <v>3821</v>
      </c>
      <c r="AF43" s="893"/>
      <c r="AG43" s="893"/>
      <c r="AH43" s="886"/>
    </row>
    <row r="44" ht="15.75" customHeight="1">
      <c r="A44" s="245" t="s">
        <v>78</v>
      </c>
      <c r="B44" s="245" t="s">
        <v>3822</v>
      </c>
      <c r="C44" s="245" t="s">
        <v>3823</v>
      </c>
      <c r="D44" s="879" t="s">
        <v>3824</v>
      </c>
      <c r="E44" s="245" t="s">
        <v>3812</v>
      </c>
      <c r="F44" s="245" t="s">
        <v>3813</v>
      </c>
      <c r="G44" s="245" t="s">
        <v>3814</v>
      </c>
      <c r="H44" s="245" t="s">
        <v>3815</v>
      </c>
      <c r="I44" s="245" t="s">
        <v>3549</v>
      </c>
      <c r="J44" s="879">
        <v>1700.0</v>
      </c>
      <c r="K44" s="245" t="s">
        <v>3825</v>
      </c>
      <c r="L44" s="245" t="s">
        <v>3497</v>
      </c>
      <c r="M44" s="879" t="s">
        <v>3306</v>
      </c>
      <c r="N44" s="887">
        <v>101597.0</v>
      </c>
      <c r="O44" s="879"/>
      <c r="P44" s="879"/>
      <c r="Q44" s="245" t="s">
        <v>3825</v>
      </c>
      <c r="R44" s="245" t="s">
        <v>3822</v>
      </c>
      <c r="S44" s="880" t="s">
        <v>3824</v>
      </c>
      <c r="T44" s="880" t="s">
        <v>3818</v>
      </c>
      <c r="U44" s="111">
        <v>4.1210925E7</v>
      </c>
      <c r="V44" s="156" t="s">
        <v>3819</v>
      </c>
      <c r="W44" s="156" t="s">
        <v>3820</v>
      </c>
      <c r="Z44" s="111" t="s">
        <v>3821</v>
      </c>
      <c r="AF44" s="245"/>
      <c r="AG44" s="245"/>
      <c r="AH44" s="886"/>
    </row>
    <row r="45" ht="15.75" customHeight="1">
      <c r="A45" s="245" t="s">
        <v>76</v>
      </c>
      <c r="B45" s="245" t="s">
        <v>3826</v>
      </c>
      <c r="C45" s="245" t="s">
        <v>3827</v>
      </c>
      <c r="D45" s="879" t="s">
        <v>3828</v>
      </c>
      <c r="E45" s="245" t="s">
        <v>3829</v>
      </c>
      <c r="F45" s="245" t="s">
        <v>3830</v>
      </c>
      <c r="G45" s="245" t="s">
        <v>3831</v>
      </c>
      <c r="H45" s="245" t="s">
        <v>3815</v>
      </c>
      <c r="I45" s="245" t="s">
        <v>3832</v>
      </c>
      <c r="J45" s="879">
        <v>1500.0</v>
      </c>
      <c r="K45" s="245" t="s">
        <v>3833</v>
      </c>
      <c r="L45" s="245" t="s">
        <v>3834</v>
      </c>
      <c r="M45" s="879" t="s">
        <v>3308</v>
      </c>
      <c r="N45" s="879" t="s">
        <v>3306</v>
      </c>
      <c r="O45" s="879"/>
      <c r="P45" s="879"/>
      <c r="Q45" s="245" t="s">
        <v>3833</v>
      </c>
      <c r="R45" s="245" t="s">
        <v>3826</v>
      </c>
      <c r="S45" s="880" t="s">
        <v>3828</v>
      </c>
      <c r="T45" s="880" t="s">
        <v>3818</v>
      </c>
      <c r="U45" s="111">
        <v>4.1202277E7</v>
      </c>
      <c r="V45" s="156" t="s">
        <v>3835</v>
      </c>
      <c r="W45" s="156"/>
      <c r="Y45" s="172" t="s">
        <v>3836</v>
      </c>
      <c r="Z45" s="111" t="s">
        <v>3837</v>
      </c>
      <c r="AF45" s="245"/>
      <c r="AG45" s="245"/>
      <c r="AH45" s="886"/>
    </row>
    <row r="46" ht="15.75" customHeight="1">
      <c r="A46" s="245" t="s">
        <v>151</v>
      </c>
      <c r="B46" s="245" t="s">
        <v>3838</v>
      </c>
      <c r="C46" s="245" t="s">
        <v>3839</v>
      </c>
      <c r="D46" s="879" t="s">
        <v>3840</v>
      </c>
      <c r="E46" s="245" t="s">
        <v>3841</v>
      </c>
      <c r="F46" s="245" t="s">
        <v>3842</v>
      </c>
      <c r="G46" s="245" t="s">
        <v>3843</v>
      </c>
      <c r="H46" s="245" t="s">
        <v>3815</v>
      </c>
      <c r="I46" s="245" t="s">
        <v>3844</v>
      </c>
      <c r="J46" s="879">
        <v>1600.0</v>
      </c>
      <c r="K46" s="245" t="s">
        <v>3845</v>
      </c>
      <c r="L46" s="245" t="s">
        <v>3497</v>
      </c>
      <c r="M46" s="879" t="s">
        <v>3306</v>
      </c>
      <c r="N46" s="887">
        <v>101597.0</v>
      </c>
      <c r="O46" s="879"/>
      <c r="P46" s="879"/>
      <c r="Q46" s="245" t="s">
        <v>3845</v>
      </c>
      <c r="R46" s="245" t="s">
        <v>3838</v>
      </c>
      <c r="S46" s="880" t="s">
        <v>3840</v>
      </c>
      <c r="T46" s="880" t="s">
        <v>3818</v>
      </c>
      <c r="U46" s="111">
        <v>4.1202274E7</v>
      </c>
      <c r="V46" s="890" t="s">
        <v>3692</v>
      </c>
      <c r="W46" s="156"/>
      <c r="Z46" s="111" t="s">
        <v>3846</v>
      </c>
      <c r="AF46" s="245"/>
      <c r="AG46" s="245"/>
      <c r="AH46" s="886"/>
    </row>
    <row r="47" ht="15.75" customHeight="1">
      <c r="A47" s="245" t="s">
        <v>166</v>
      </c>
      <c r="B47" s="245" t="s">
        <v>3847</v>
      </c>
      <c r="C47" s="245" t="s">
        <v>3848</v>
      </c>
      <c r="D47" s="879" t="s">
        <v>3849</v>
      </c>
      <c r="E47" s="245" t="s">
        <v>3850</v>
      </c>
      <c r="F47" s="245" t="s">
        <v>3851</v>
      </c>
      <c r="G47" s="245" t="s">
        <v>3852</v>
      </c>
      <c r="H47" s="245" t="s">
        <v>3480</v>
      </c>
      <c r="I47" s="245" t="s">
        <v>3728</v>
      </c>
      <c r="J47" s="879">
        <v>1500.0</v>
      </c>
      <c r="K47" s="245" t="s">
        <v>3853</v>
      </c>
      <c r="L47" s="245" t="s">
        <v>3730</v>
      </c>
      <c r="M47" s="879" t="s">
        <v>3306</v>
      </c>
      <c r="N47" s="879">
        <v>818062.0</v>
      </c>
      <c r="O47" s="879"/>
      <c r="P47" s="879"/>
      <c r="Q47" s="245" t="s">
        <v>3853</v>
      </c>
      <c r="R47" s="245" t="s">
        <v>3847</v>
      </c>
      <c r="S47" s="880" t="s">
        <v>3849</v>
      </c>
      <c r="T47" s="880" t="s">
        <v>3818</v>
      </c>
      <c r="U47" s="111" t="s">
        <v>3493</v>
      </c>
      <c r="V47" s="156" t="s">
        <v>3854</v>
      </c>
      <c r="W47" s="156" t="s">
        <v>3855</v>
      </c>
      <c r="Z47" s="111" t="s">
        <v>3856</v>
      </c>
      <c r="AF47" s="245"/>
      <c r="AG47" s="245"/>
      <c r="AH47" s="886"/>
    </row>
    <row r="48" ht="15.75" customHeight="1">
      <c r="A48" s="245" t="s">
        <v>121</v>
      </c>
      <c r="B48" s="245" t="s">
        <v>3857</v>
      </c>
      <c r="C48" s="245" t="s">
        <v>3858</v>
      </c>
      <c r="D48" s="879" t="s">
        <v>3859</v>
      </c>
      <c r="E48" s="245" t="s">
        <v>3860</v>
      </c>
      <c r="F48" s="245" t="s">
        <v>3861</v>
      </c>
      <c r="G48" s="245" t="s">
        <v>3862</v>
      </c>
      <c r="H48" s="245" t="s">
        <v>3815</v>
      </c>
      <c r="I48" s="245" t="s">
        <v>3863</v>
      </c>
      <c r="J48" s="879">
        <v>1100.0</v>
      </c>
      <c r="K48" s="245" t="s">
        <v>3864</v>
      </c>
      <c r="L48" s="245" t="s">
        <v>3575</v>
      </c>
      <c r="M48" s="879" t="s">
        <v>3307</v>
      </c>
      <c r="N48" s="879" t="s">
        <v>3309</v>
      </c>
      <c r="O48" s="879" t="s">
        <v>3312</v>
      </c>
      <c r="P48" s="879"/>
      <c r="Q48" s="245" t="s">
        <v>3864</v>
      </c>
      <c r="R48" s="245" t="s">
        <v>3857</v>
      </c>
      <c r="S48" s="880" t="s">
        <v>3859</v>
      </c>
      <c r="T48" s="880" t="s">
        <v>3818</v>
      </c>
      <c r="U48" s="111">
        <v>4.1212141E7</v>
      </c>
      <c r="V48" s="156" t="s">
        <v>3865</v>
      </c>
      <c r="W48" s="156" t="s">
        <v>3866</v>
      </c>
      <c r="Z48" s="111" t="s">
        <v>3867</v>
      </c>
      <c r="AF48" s="245"/>
      <c r="AG48" s="245"/>
      <c r="AH48" s="886"/>
    </row>
    <row r="49" ht="15.75" customHeight="1">
      <c r="A49" s="245" t="s">
        <v>72</v>
      </c>
      <c r="B49" s="245" t="s">
        <v>3868</v>
      </c>
      <c r="C49" s="245" t="s">
        <v>3869</v>
      </c>
      <c r="D49" s="879" t="s">
        <v>3870</v>
      </c>
      <c r="E49" s="245" t="s">
        <v>3871</v>
      </c>
      <c r="F49" s="245" t="s">
        <v>3872</v>
      </c>
      <c r="G49" s="245" t="s">
        <v>3873</v>
      </c>
      <c r="H49" s="245" t="s">
        <v>3815</v>
      </c>
      <c r="I49" s="245" t="s">
        <v>3874</v>
      </c>
      <c r="J49" s="879">
        <v>1600.0</v>
      </c>
      <c r="K49" s="245" t="s">
        <v>3875</v>
      </c>
      <c r="L49" s="245" t="s">
        <v>3876</v>
      </c>
      <c r="M49" s="879" t="s">
        <v>3306</v>
      </c>
      <c r="N49" s="879">
        <v>818062.0</v>
      </c>
      <c r="O49" s="879"/>
      <c r="P49" s="879"/>
      <c r="Q49" s="245" t="s">
        <v>3875</v>
      </c>
      <c r="R49" s="245" t="s">
        <v>3868</v>
      </c>
      <c r="S49" s="880" t="s">
        <v>3870</v>
      </c>
      <c r="T49" s="880" t="s">
        <v>3818</v>
      </c>
      <c r="U49" s="111" t="s">
        <v>3493</v>
      </c>
      <c r="V49" s="156" t="s">
        <v>3877</v>
      </c>
      <c r="W49" s="156" t="s">
        <v>3878</v>
      </c>
      <c r="Z49" s="111" t="s">
        <v>3879</v>
      </c>
      <c r="AF49" s="245"/>
      <c r="AG49" s="245"/>
      <c r="AH49" s="886"/>
    </row>
    <row r="50" ht="15.75" customHeight="1">
      <c r="A50" s="245" t="s">
        <v>181</v>
      </c>
      <c r="B50" s="245" t="s">
        <v>3880</v>
      </c>
      <c r="C50" s="245" t="s">
        <v>3881</v>
      </c>
      <c r="D50" s="879" t="s">
        <v>3882</v>
      </c>
      <c r="E50" s="245" t="s">
        <v>3883</v>
      </c>
      <c r="F50" s="245" t="s">
        <v>3884</v>
      </c>
      <c r="G50" s="245" t="s">
        <v>3885</v>
      </c>
      <c r="H50" s="245" t="s">
        <v>3815</v>
      </c>
      <c r="I50" s="245" t="s">
        <v>3874</v>
      </c>
      <c r="J50" s="879">
        <v>1500.0</v>
      </c>
      <c r="K50" s="245" t="s">
        <v>3886</v>
      </c>
      <c r="L50" s="245" t="s">
        <v>3876</v>
      </c>
      <c r="M50" s="879" t="s">
        <v>3306</v>
      </c>
      <c r="N50" s="879">
        <v>818062.0</v>
      </c>
      <c r="O50" s="879"/>
      <c r="P50" s="879"/>
      <c r="Q50" s="245" t="s">
        <v>3886</v>
      </c>
      <c r="R50" s="245" t="s">
        <v>3880</v>
      </c>
      <c r="S50" s="880" t="s">
        <v>3882</v>
      </c>
      <c r="T50" s="880" t="s">
        <v>3818</v>
      </c>
      <c r="U50" s="111" t="s">
        <v>3493</v>
      </c>
      <c r="V50" s="156" t="s">
        <v>3887</v>
      </c>
      <c r="W50" s="156" t="s">
        <v>3888</v>
      </c>
      <c r="Z50" s="111" t="s">
        <v>3889</v>
      </c>
      <c r="AF50" s="245"/>
      <c r="AG50" s="245"/>
      <c r="AH50" s="886"/>
    </row>
    <row r="51" ht="15.75" customHeight="1">
      <c r="A51" s="245" t="s">
        <v>193</v>
      </c>
      <c r="B51" s="245" t="s">
        <v>3890</v>
      </c>
      <c r="C51" s="245" t="s">
        <v>3891</v>
      </c>
      <c r="D51" s="879" t="s">
        <v>3892</v>
      </c>
      <c r="E51" s="245" t="s">
        <v>3893</v>
      </c>
      <c r="F51" s="245" t="s">
        <v>3894</v>
      </c>
      <c r="G51" s="245" t="s">
        <v>3895</v>
      </c>
      <c r="H51" s="245" t="s">
        <v>3480</v>
      </c>
      <c r="I51" s="245" t="s">
        <v>3896</v>
      </c>
      <c r="J51" s="879">
        <v>1500.0</v>
      </c>
      <c r="K51" s="245" t="s">
        <v>3897</v>
      </c>
      <c r="L51" s="245" t="s">
        <v>3730</v>
      </c>
      <c r="M51" s="879" t="s">
        <v>3306</v>
      </c>
      <c r="N51" s="879">
        <v>818062.0</v>
      </c>
      <c r="O51" s="879"/>
      <c r="P51" s="879"/>
      <c r="Q51" s="245" t="s">
        <v>3897</v>
      </c>
      <c r="R51" s="245" t="s">
        <v>3890</v>
      </c>
      <c r="S51" s="880" t="s">
        <v>3892</v>
      </c>
      <c r="T51" s="880" t="s">
        <v>3818</v>
      </c>
      <c r="U51" s="111" t="s">
        <v>3493</v>
      </c>
      <c r="V51" s="156" t="s">
        <v>3898</v>
      </c>
      <c r="W51" s="156" t="s">
        <v>3899</v>
      </c>
      <c r="Z51" s="111" t="s">
        <v>3900</v>
      </c>
      <c r="AF51" s="245"/>
      <c r="AG51" s="245"/>
      <c r="AH51" s="886"/>
    </row>
    <row r="52" ht="15.75" customHeight="1">
      <c r="A52" s="245" t="s">
        <v>3901</v>
      </c>
      <c r="B52" s="245" t="s">
        <v>3902</v>
      </c>
      <c r="C52" s="245" t="s">
        <v>3903</v>
      </c>
      <c r="D52" s="879" t="s">
        <v>3904</v>
      </c>
      <c r="E52" s="245" t="s">
        <v>3523</v>
      </c>
      <c r="F52" s="245" t="s">
        <v>3524</v>
      </c>
      <c r="G52" s="245" t="s">
        <v>3525</v>
      </c>
      <c r="H52" s="245" t="s">
        <v>3480</v>
      </c>
      <c r="I52" s="437" t="s">
        <v>3481</v>
      </c>
      <c r="J52" s="437">
        <v>1500.0</v>
      </c>
      <c r="K52" s="245" t="s">
        <v>3905</v>
      </c>
      <c r="L52" s="245" t="s">
        <v>3650</v>
      </c>
      <c r="M52" s="879"/>
      <c r="N52" s="879"/>
      <c r="O52" s="879"/>
      <c r="P52" s="879"/>
      <c r="Q52" s="245" t="s">
        <v>3905</v>
      </c>
      <c r="R52" s="245" t="s">
        <v>3902</v>
      </c>
      <c r="S52" s="880" t="s">
        <v>3904</v>
      </c>
      <c r="T52" s="880" t="s">
        <v>3818</v>
      </c>
      <c r="U52" s="111" t="s">
        <v>3493</v>
      </c>
      <c r="V52" s="156" t="s">
        <v>3530</v>
      </c>
      <c r="W52" s="156"/>
      <c r="Z52" s="111" t="s">
        <v>3906</v>
      </c>
      <c r="AF52" s="111"/>
      <c r="AG52" s="245"/>
      <c r="AH52" s="886"/>
    </row>
    <row r="53" ht="15.75" customHeight="1">
      <c r="A53" s="245" t="s">
        <v>3907</v>
      </c>
      <c r="B53" s="245" t="s">
        <v>3908</v>
      </c>
      <c r="C53" s="245" t="s">
        <v>3909</v>
      </c>
      <c r="D53" s="879" t="s">
        <v>3910</v>
      </c>
      <c r="E53" s="245" t="s">
        <v>3523</v>
      </c>
      <c r="F53" s="245" t="s">
        <v>3524</v>
      </c>
      <c r="G53" s="245" t="s">
        <v>3525</v>
      </c>
      <c r="H53" s="245" t="s">
        <v>3480</v>
      </c>
      <c r="I53" s="437" t="s">
        <v>3481</v>
      </c>
      <c r="J53" s="437">
        <v>1500.0</v>
      </c>
      <c r="K53" s="245" t="s">
        <v>3911</v>
      </c>
      <c r="L53" s="245" t="s">
        <v>3527</v>
      </c>
      <c r="M53" s="879"/>
      <c r="N53" s="879"/>
      <c r="O53" s="879"/>
      <c r="P53" s="879"/>
      <c r="Q53" s="245" t="s">
        <v>3911</v>
      </c>
      <c r="R53" s="245" t="s">
        <v>3908</v>
      </c>
      <c r="S53" s="880" t="s">
        <v>3910</v>
      </c>
      <c r="T53" s="880" t="s">
        <v>3818</v>
      </c>
      <c r="U53" s="111" t="s">
        <v>3493</v>
      </c>
      <c r="V53" s="156" t="s">
        <v>3530</v>
      </c>
      <c r="W53" s="156"/>
      <c r="Z53" s="111" t="s">
        <v>3906</v>
      </c>
      <c r="AF53" s="111"/>
      <c r="AG53" s="245"/>
      <c r="AH53" s="886"/>
    </row>
    <row r="54" ht="15.75" customHeight="1">
      <c r="A54" s="245" t="s">
        <v>3912</v>
      </c>
      <c r="B54" s="245" t="s">
        <v>3913</v>
      </c>
      <c r="C54" s="245" t="s">
        <v>3914</v>
      </c>
      <c r="D54" s="879" t="s">
        <v>3915</v>
      </c>
      <c r="E54" s="245" t="s">
        <v>3523</v>
      </c>
      <c r="F54" s="245" t="s">
        <v>3524</v>
      </c>
      <c r="G54" s="245" t="s">
        <v>3525</v>
      </c>
      <c r="H54" s="245" t="s">
        <v>3480</v>
      </c>
      <c r="I54" s="437" t="s">
        <v>3481</v>
      </c>
      <c r="J54" s="437">
        <v>1500.0</v>
      </c>
      <c r="K54" s="245" t="s">
        <v>3916</v>
      </c>
      <c r="L54" s="245" t="s">
        <v>3497</v>
      </c>
      <c r="M54" s="879"/>
      <c r="N54" s="879"/>
      <c r="O54" s="879"/>
      <c r="P54" s="879"/>
      <c r="Q54" s="245" t="s">
        <v>3916</v>
      </c>
      <c r="R54" s="245" t="s">
        <v>3913</v>
      </c>
      <c r="S54" s="880" t="s">
        <v>3915</v>
      </c>
      <c r="T54" s="880" t="s">
        <v>3818</v>
      </c>
      <c r="U54" s="111" t="s">
        <v>3493</v>
      </c>
      <c r="V54" s="156" t="s">
        <v>3530</v>
      </c>
      <c r="W54" s="156"/>
      <c r="Z54" s="111" t="s">
        <v>3906</v>
      </c>
      <c r="AF54" s="111"/>
      <c r="AG54" s="245"/>
      <c r="AH54" s="886"/>
    </row>
    <row r="55" ht="15.75" customHeight="1">
      <c r="A55" s="245" t="s">
        <v>82</v>
      </c>
      <c r="B55" s="245" t="s">
        <v>3917</v>
      </c>
      <c r="C55" s="245" t="s">
        <v>3918</v>
      </c>
      <c r="D55" s="879" t="s">
        <v>3919</v>
      </c>
      <c r="E55" s="245" t="s">
        <v>3920</v>
      </c>
      <c r="F55" s="245" t="s">
        <v>3921</v>
      </c>
      <c r="G55" s="245" t="s">
        <v>3922</v>
      </c>
      <c r="H55" s="245" t="s">
        <v>3480</v>
      </c>
      <c r="I55" s="245" t="s">
        <v>3923</v>
      </c>
      <c r="J55" s="879">
        <v>1700.0</v>
      </c>
      <c r="K55" s="245" t="s">
        <v>3924</v>
      </c>
      <c r="L55" s="245" t="s">
        <v>3834</v>
      </c>
      <c r="M55" s="879" t="s">
        <v>3308</v>
      </c>
      <c r="N55" s="879" t="s">
        <v>3306</v>
      </c>
      <c r="O55" s="879"/>
      <c r="P55" s="879"/>
      <c r="Q55" s="245" t="s">
        <v>3924</v>
      </c>
      <c r="R55" s="245" t="s">
        <v>3917</v>
      </c>
      <c r="S55" s="880" t="s">
        <v>3919</v>
      </c>
      <c r="T55" s="880" t="s">
        <v>3818</v>
      </c>
      <c r="U55" s="111">
        <v>4.9101572E7</v>
      </c>
      <c r="V55" s="156" t="s">
        <v>3925</v>
      </c>
      <c r="W55" s="156" t="s">
        <v>3926</v>
      </c>
      <c r="Z55" s="111" t="s">
        <v>3927</v>
      </c>
      <c r="AF55" s="111"/>
      <c r="AG55" s="245"/>
      <c r="AH55" s="886"/>
    </row>
    <row r="56" ht="15.75" customHeight="1">
      <c r="A56" s="245" t="s">
        <v>3928</v>
      </c>
      <c r="B56" s="245" t="s">
        <v>3929</v>
      </c>
      <c r="C56" s="245" t="s">
        <v>3930</v>
      </c>
      <c r="D56" s="879" t="s">
        <v>3931</v>
      </c>
      <c r="E56" s="245" t="s">
        <v>66</v>
      </c>
      <c r="F56" s="245" t="s">
        <v>3932</v>
      </c>
      <c r="G56" s="245" t="s">
        <v>3933</v>
      </c>
      <c r="H56" s="245" t="s">
        <v>3480</v>
      </c>
      <c r="I56" s="245" t="s">
        <v>3561</v>
      </c>
      <c r="J56" s="879">
        <v>1500.0</v>
      </c>
      <c r="K56" s="245" t="s">
        <v>3934</v>
      </c>
      <c r="L56" s="245" t="s">
        <v>3650</v>
      </c>
      <c r="M56" s="879"/>
      <c r="N56" s="879"/>
      <c r="O56" s="879"/>
      <c r="P56" s="879"/>
      <c r="Q56" s="245" t="s">
        <v>3934</v>
      </c>
      <c r="R56" s="245" t="s">
        <v>3929</v>
      </c>
      <c r="S56" s="880" t="s">
        <v>3931</v>
      </c>
      <c r="T56" s="880" t="s">
        <v>3818</v>
      </c>
      <c r="U56" s="111" t="s">
        <v>3493</v>
      </c>
      <c r="V56" s="156" t="s">
        <v>3935</v>
      </c>
      <c r="W56" s="156" t="s">
        <v>3936</v>
      </c>
      <c r="Z56" s="111" t="s">
        <v>3937</v>
      </c>
      <c r="AF56" s="111"/>
      <c r="AG56" s="245"/>
      <c r="AH56" s="886"/>
    </row>
    <row r="57" ht="15.75" customHeight="1">
      <c r="A57" s="245" t="s">
        <v>3938</v>
      </c>
      <c r="B57" s="245" t="s">
        <v>3939</v>
      </c>
      <c r="C57" s="245" t="s">
        <v>3940</v>
      </c>
      <c r="D57" s="879" t="s">
        <v>3941</v>
      </c>
      <c r="E57" s="245" t="s">
        <v>66</v>
      </c>
      <c r="F57" s="245" t="s">
        <v>3932</v>
      </c>
      <c r="G57" s="245" t="s">
        <v>3933</v>
      </c>
      <c r="H57" s="245" t="s">
        <v>3480</v>
      </c>
      <c r="I57" s="245" t="s">
        <v>3561</v>
      </c>
      <c r="J57" s="879">
        <v>1500.0</v>
      </c>
      <c r="K57" s="245" t="s">
        <v>3942</v>
      </c>
      <c r="L57" s="245" t="s">
        <v>3943</v>
      </c>
      <c r="M57" s="879">
        <v>11064.0</v>
      </c>
      <c r="N57" s="879" t="s">
        <v>3308</v>
      </c>
      <c r="O57" s="879" t="s">
        <v>3308</v>
      </c>
      <c r="P57" s="879"/>
      <c r="Q57" s="245" t="s">
        <v>3942</v>
      </c>
      <c r="R57" s="245" t="s">
        <v>3939</v>
      </c>
      <c r="S57" s="880" t="s">
        <v>3941</v>
      </c>
      <c r="T57" s="880" t="s">
        <v>3818</v>
      </c>
      <c r="U57" s="111" t="s">
        <v>3493</v>
      </c>
      <c r="V57" s="156" t="s">
        <v>3935</v>
      </c>
      <c r="W57" s="156" t="s">
        <v>3936</v>
      </c>
      <c r="Z57" s="111" t="s">
        <v>3937</v>
      </c>
      <c r="AF57" s="111"/>
      <c r="AG57" s="245"/>
      <c r="AH57" s="886"/>
    </row>
    <row r="58" ht="15.75" customHeight="1">
      <c r="A58" s="245" t="s">
        <v>3944</v>
      </c>
      <c r="B58" s="245" t="s">
        <v>3945</v>
      </c>
      <c r="C58" s="245" t="s">
        <v>3946</v>
      </c>
      <c r="D58" s="879" t="s">
        <v>3947</v>
      </c>
      <c r="E58" s="245" t="s">
        <v>66</v>
      </c>
      <c r="F58" s="245" t="s">
        <v>3932</v>
      </c>
      <c r="G58" s="245" t="s">
        <v>3933</v>
      </c>
      <c r="H58" s="245" t="s">
        <v>3480</v>
      </c>
      <c r="I58" s="245" t="s">
        <v>3561</v>
      </c>
      <c r="J58" s="879">
        <v>1500.0</v>
      </c>
      <c r="K58" s="245" t="s">
        <v>3948</v>
      </c>
      <c r="L58" s="245" t="s">
        <v>3527</v>
      </c>
      <c r="M58" s="879">
        <v>11064.0</v>
      </c>
      <c r="N58" s="879">
        <v>11064.0</v>
      </c>
      <c r="O58" s="879"/>
      <c r="P58" s="879"/>
      <c r="Q58" s="245" t="s">
        <v>3948</v>
      </c>
      <c r="R58" s="245" t="s">
        <v>3945</v>
      </c>
      <c r="S58" s="880" t="s">
        <v>3947</v>
      </c>
      <c r="T58" s="880" t="s">
        <v>3818</v>
      </c>
      <c r="U58" s="111">
        <v>4.1002122E7</v>
      </c>
      <c r="V58" s="156" t="s">
        <v>3935</v>
      </c>
      <c r="W58" s="156" t="s">
        <v>3936</v>
      </c>
      <c r="Z58" s="111" t="s">
        <v>3937</v>
      </c>
      <c r="AF58" s="111"/>
      <c r="AG58" s="245"/>
      <c r="AH58" s="886"/>
    </row>
    <row r="59" ht="15.75" customHeight="1">
      <c r="A59" s="245" t="s">
        <v>64</v>
      </c>
      <c r="B59" s="245" t="s">
        <v>3949</v>
      </c>
      <c r="C59" s="245" t="s">
        <v>3950</v>
      </c>
      <c r="D59" s="879" t="s">
        <v>3951</v>
      </c>
      <c r="E59" s="245" t="s">
        <v>66</v>
      </c>
      <c r="F59" s="245" t="s">
        <v>3932</v>
      </c>
      <c r="G59" s="245" t="s">
        <v>3933</v>
      </c>
      <c r="H59" s="245" t="s">
        <v>3480</v>
      </c>
      <c r="I59" s="245" t="s">
        <v>3561</v>
      </c>
      <c r="J59" s="879">
        <v>1500.0</v>
      </c>
      <c r="K59" s="245" t="s">
        <v>3952</v>
      </c>
      <c r="L59" s="245" t="s">
        <v>3953</v>
      </c>
      <c r="M59" s="879">
        <v>11064.0</v>
      </c>
      <c r="N59" s="879">
        <v>11064.0</v>
      </c>
      <c r="O59" s="879">
        <v>11064.0</v>
      </c>
      <c r="P59" s="879"/>
      <c r="Q59" s="245" t="s">
        <v>3952</v>
      </c>
      <c r="R59" s="245" t="s">
        <v>3949</v>
      </c>
      <c r="S59" s="880" t="s">
        <v>3951</v>
      </c>
      <c r="T59" s="880" t="s">
        <v>3818</v>
      </c>
      <c r="U59" s="111">
        <v>4.1002545E7</v>
      </c>
      <c r="V59" s="156" t="s">
        <v>3935</v>
      </c>
      <c r="W59" s="156" t="s">
        <v>3936</v>
      </c>
      <c r="Z59" s="111" t="s">
        <v>3937</v>
      </c>
      <c r="AF59" s="111"/>
      <c r="AG59" s="245"/>
      <c r="AH59" s="886"/>
    </row>
    <row r="60" ht="15.75" customHeight="1">
      <c r="A60" s="245" t="s">
        <v>406</v>
      </c>
      <c r="B60" s="245" t="s">
        <v>3954</v>
      </c>
      <c r="C60" s="245" t="s">
        <v>3955</v>
      </c>
      <c r="D60" s="879" t="s">
        <v>3956</v>
      </c>
      <c r="E60" s="245" t="s">
        <v>66</v>
      </c>
      <c r="F60" s="245" t="s">
        <v>3932</v>
      </c>
      <c r="G60" s="245" t="s">
        <v>3933</v>
      </c>
      <c r="H60" s="245" t="s">
        <v>3480</v>
      </c>
      <c r="I60" s="245" t="s">
        <v>3561</v>
      </c>
      <c r="J60" s="879">
        <v>1500.0</v>
      </c>
      <c r="K60" s="245" t="s">
        <v>3957</v>
      </c>
      <c r="L60" s="245" t="s">
        <v>3715</v>
      </c>
      <c r="M60" s="879">
        <v>11064.0</v>
      </c>
      <c r="N60" s="879">
        <v>818062.0</v>
      </c>
      <c r="O60" s="879">
        <v>818062.0</v>
      </c>
      <c r="P60" s="879"/>
      <c r="Q60" s="245" t="s">
        <v>3957</v>
      </c>
      <c r="R60" s="245" t="s">
        <v>3954</v>
      </c>
      <c r="S60" s="880" t="s">
        <v>3956</v>
      </c>
      <c r="T60" s="880" t="s">
        <v>3818</v>
      </c>
      <c r="U60" s="111">
        <v>4.1002582E7</v>
      </c>
      <c r="V60" s="156" t="s">
        <v>3935</v>
      </c>
      <c r="W60" s="156" t="s">
        <v>3936</v>
      </c>
      <c r="Z60" s="111" t="s">
        <v>3937</v>
      </c>
      <c r="AF60" s="111"/>
      <c r="AG60" s="245"/>
      <c r="AH60" s="886"/>
    </row>
    <row r="61" ht="15.75" customHeight="1">
      <c r="A61" s="245" t="s">
        <v>652</v>
      </c>
      <c r="B61" s="245" t="s">
        <v>3958</v>
      </c>
      <c r="C61" s="245" t="s">
        <v>3959</v>
      </c>
      <c r="D61" s="879" t="s">
        <v>3960</v>
      </c>
      <c r="E61" s="245" t="s">
        <v>66</v>
      </c>
      <c r="F61" s="245" t="s">
        <v>3932</v>
      </c>
      <c r="G61" s="245" t="s">
        <v>3933</v>
      </c>
      <c r="H61" s="245" t="s">
        <v>3480</v>
      </c>
      <c r="I61" s="245" t="s">
        <v>3561</v>
      </c>
      <c r="J61" s="879">
        <v>1500.0</v>
      </c>
      <c r="K61" s="245" t="s">
        <v>3961</v>
      </c>
      <c r="L61" s="245" t="s">
        <v>3504</v>
      </c>
      <c r="M61" s="879" t="s">
        <v>3306</v>
      </c>
      <c r="N61" s="879">
        <v>818062.0</v>
      </c>
      <c r="O61" s="879">
        <v>818062.0</v>
      </c>
      <c r="P61" s="879"/>
      <c r="Q61" s="245" t="s">
        <v>3961</v>
      </c>
      <c r="R61" s="245" t="s">
        <v>3958</v>
      </c>
      <c r="S61" s="880" t="s">
        <v>3960</v>
      </c>
      <c r="T61" s="880" t="s">
        <v>3818</v>
      </c>
      <c r="U61" s="111">
        <v>4.1002653E7</v>
      </c>
      <c r="V61" s="156" t="s">
        <v>3935</v>
      </c>
      <c r="W61" s="156" t="s">
        <v>3936</v>
      </c>
      <c r="Z61" s="111" t="s">
        <v>3937</v>
      </c>
      <c r="AF61" s="111"/>
      <c r="AG61" s="245"/>
      <c r="AH61" s="886"/>
    </row>
    <row r="62" ht="15.75" customHeight="1">
      <c r="A62" s="245" t="s">
        <v>114</v>
      </c>
      <c r="B62" s="245" t="s">
        <v>3962</v>
      </c>
      <c r="C62" s="245" t="s">
        <v>3963</v>
      </c>
      <c r="D62" s="879" t="s">
        <v>3964</v>
      </c>
      <c r="E62" s="245" t="s">
        <v>66</v>
      </c>
      <c r="F62" s="245" t="s">
        <v>3932</v>
      </c>
      <c r="G62" s="245" t="s">
        <v>3933</v>
      </c>
      <c r="H62" s="245" t="s">
        <v>3480</v>
      </c>
      <c r="I62" s="245" t="s">
        <v>3561</v>
      </c>
      <c r="J62" s="879">
        <v>1500.0</v>
      </c>
      <c r="K62" s="245" t="s">
        <v>3965</v>
      </c>
      <c r="L62" s="245" t="s">
        <v>3966</v>
      </c>
      <c r="M62" s="879" t="s">
        <v>3306</v>
      </c>
      <c r="N62" s="879">
        <v>11064.0</v>
      </c>
      <c r="O62" s="879"/>
      <c r="P62" s="879"/>
      <c r="Q62" s="245" t="s">
        <v>3965</v>
      </c>
      <c r="R62" s="245" t="s">
        <v>3962</v>
      </c>
      <c r="S62" s="880" t="s">
        <v>3964</v>
      </c>
      <c r="T62" s="880" t="s">
        <v>3818</v>
      </c>
      <c r="U62" s="111">
        <v>4.1002549E7</v>
      </c>
      <c r="V62" s="156" t="s">
        <v>3935</v>
      </c>
      <c r="W62" s="156" t="s">
        <v>3936</v>
      </c>
      <c r="Z62" s="111" t="s">
        <v>3937</v>
      </c>
      <c r="AF62" s="111"/>
      <c r="AG62" s="245"/>
      <c r="AH62" s="886"/>
    </row>
    <row r="63" ht="15.75" customHeight="1">
      <c r="A63" s="245" t="s">
        <v>166</v>
      </c>
      <c r="B63" s="245" t="s">
        <v>3847</v>
      </c>
      <c r="C63" s="245" t="s">
        <v>3848</v>
      </c>
      <c r="D63" s="879" t="s">
        <v>3849</v>
      </c>
      <c r="E63" s="245" t="s">
        <v>3850</v>
      </c>
      <c r="F63" s="245" t="s">
        <v>3851</v>
      </c>
      <c r="G63" s="245" t="s">
        <v>3852</v>
      </c>
      <c r="H63" s="245" t="s">
        <v>3480</v>
      </c>
      <c r="I63" s="245" t="s">
        <v>3728</v>
      </c>
      <c r="J63" s="879">
        <v>1500.0</v>
      </c>
      <c r="K63" s="245" t="s">
        <v>3853</v>
      </c>
      <c r="L63" s="245" t="s">
        <v>3730</v>
      </c>
      <c r="M63" s="879" t="s">
        <v>3306</v>
      </c>
      <c r="N63" s="879">
        <v>818062.0</v>
      </c>
      <c r="O63" s="879"/>
      <c r="P63" s="879"/>
      <c r="Q63" s="245" t="s">
        <v>3853</v>
      </c>
      <c r="R63" s="245" t="s">
        <v>3847</v>
      </c>
      <c r="S63" s="880" t="s">
        <v>3849</v>
      </c>
      <c r="T63" s="880" t="s">
        <v>3818</v>
      </c>
      <c r="U63" s="111" t="s">
        <v>3493</v>
      </c>
      <c r="V63" s="156" t="s">
        <v>3854</v>
      </c>
      <c r="W63" s="156" t="s">
        <v>3855</v>
      </c>
      <c r="Z63" s="111" t="s">
        <v>3856</v>
      </c>
      <c r="AF63" s="245"/>
      <c r="AG63" s="245"/>
      <c r="AH63" s="886"/>
    </row>
    <row r="64" ht="15.75" customHeight="1">
      <c r="A64" s="245" t="s">
        <v>68</v>
      </c>
      <c r="B64" s="245" t="s">
        <v>3967</v>
      </c>
      <c r="C64" s="245" t="s">
        <v>3968</v>
      </c>
      <c r="D64" s="879" t="s">
        <v>3969</v>
      </c>
      <c r="E64" s="245" t="s">
        <v>3871</v>
      </c>
      <c r="F64" s="245" t="s">
        <v>3872</v>
      </c>
      <c r="G64" s="245" t="s">
        <v>3873</v>
      </c>
      <c r="H64" s="245" t="s">
        <v>3815</v>
      </c>
      <c r="I64" s="245" t="s">
        <v>3874</v>
      </c>
      <c r="J64" s="879">
        <v>1600.0</v>
      </c>
      <c r="K64" s="245" t="s">
        <v>3970</v>
      </c>
      <c r="L64" s="245" t="s">
        <v>3730</v>
      </c>
      <c r="M64" s="879" t="s">
        <v>3306</v>
      </c>
      <c r="N64" s="879"/>
      <c r="O64" s="879"/>
      <c r="P64" s="879"/>
      <c r="Q64" s="245" t="s">
        <v>3970</v>
      </c>
      <c r="R64" s="245" t="s">
        <v>3967</v>
      </c>
      <c r="S64" s="880" t="s">
        <v>3969</v>
      </c>
      <c r="T64" s="880" t="s">
        <v>3818</v>
      </c>
      <c r="U64" s="111" t="s">
        <v>3493</v>
      </c>
      <c r="V64" s="156" t="s">
        <v>3877</v>
      </c>
      <c r="W64" s="156" t="s">
        <v>3878</v>
      </c>
      <c r="Z64" s="111" t="s">
        <v>3879</v>
      </c>
      <c r="AF64" s="245"/>
      <c r="AG64" s="245"/>
      <c r="AH64" s="886"/>
    </row>
    <row r="65" ht="15.75" customHeight="1">
      <c r="A65" s="245" t="s">
        <v>70</v>
      </c>
      <c r="B65" s="245" t="s">
        <v>3971</v>
      </c>
      <c r="C65" s="245" t="s">
        <v>3972</v>
      </c>
      <c r="D65" s="879" t="s">
        <v>3973</v>
      </c>
      <c r="E65" s="245" t="s">
        <v>3850</v>
      </c>
      <c r="F65" s="245" t="s">
        <v>3851</v>
      </c>
      <c r="G65" s="245" t="s">
        <v>3852</v>
      </c>
      <c r="H65" s="245" t="s">
        <v>3480</v>
      </c>
      <c r="I65" s="245" t="s">
        <v>3728</v>
      </c>
      <c r="J65" s="879">
        <v>1500.0</v>
      </c>
      <c r="K65" s="245" t="s">
        <v>3974</v>
      </c>
      <c r="L65" s="245" t="s">
        <v>3730</v>
      </c>
      <c r="M65" s="879" t="s">
        <v>3306</v>
      </c>
      <c r="N65" s="879"/>
      <c r="O65" s="879"/>
      <c r="P65" s="879"/>
      <c r="Q65" s="245" t="s">
        <v>3974</v>
      </c>
      <c r="R65" s="245" t="s">
        <v>3971</v>
      </c>
      <c r="S65" s="880" t="s">
        <v>3973</v>
      </c>
      <c r="T65" s="880" t="s">
        <v>3818</v>
      </c>
      <c r="U65" s="111" t="s">
        <v>3493</v>
      </c>
      <c r="V65" s="156" t="s">
        <v>3854</v>
      </c>
      <c r="W65" s="156" t="s">
        <v>3855</v>
      </c>
      <c r="Z65" s="111" t="s">
        <v>3856</v>
      </c>
      <c r="AF65" s="245"/>
      <c r="AG65" s="245"/>
      <c r="AH65" s="886"/>
    </row>
    <row r="66" ht="15.75" customHeight="1">
      <c r="A66" s="245" t="s">
        <v>108</v>
      </c>
      <c r="B66" s="245" t="s">
        <v>3975</v>
      </c>
      <c r="C66" s="245" t="s">
        <v>3976</v>
      </c>
      <c r="D66" s="879" t="s">
        <v>3977</v>
      </c>
      <c r="E66" s="245" t="s">
        <v>84</v>
      </c>
      <c r="F66" s="245" t="s">
        <v>3975</v>
      </c>
      <c r="G66" s="245" t="s">
        <v>3977</v>
      </c>
      <c r="H66" s="245" t="s">
        <v>3480</v>
      </c>
      <c r="I66" s="245" t="s">
        <v>3874</v>
      </c>
      <c r="J66" s="879">
        <v>1500.0</v>
      </c>
      <c r="K66" s="892" t="s">
        <v>3818</v>
      </c>
      <c r="L66" s="892" t="s">
        <v>3818</v>
      </c>
      <c r="M66" s="895" t="s">
        <v>3818</v>
      </c>
      <c r="N66" s="895" t="s">
        <v>3818</v>
      </c>
      <c r="O66" s="895" t="s">
        <v>3818</v>
      </c>
      <c r="P66" s="895" t="s">
        <v>3818</v>
      </c>
      <c r="Q66" s="892" t="s">
        <v>3818</v>
      </c>
      <c r="R66" s="892" t="s">
        <v>3818</v>
      </c>
      <c r="S66" s="880" t="s">
        <v>3818</v>
      </c>
      <c r="T66" s="880" t="s">
        <v>3818</v>
      </c>
      <c r="U66" s="111" t="s">
        <v>3493</v>
      </c>
      <c r="V66" s="156" t="s">
        <v>3978</v>
      </c>
      <c r="W66" s="156" t="s">
        <v>3979</v>
      </c>
      <c r="Z66" s="111" t="s">
        <v>3980</v>
      </c>
      <c r="AF66" s="245"/>
      <c r="AG66" s="245"/>
      <c r="AH66" s="886"/>
    </row>
    <row r="67" ht="15.75" customHeight="1">
      <c r="A67" s="245" t="s">
        <v>3981</v>
      </c>
      <c r="B67" s="245" t="s">
        <v>3982</v>
      </c>
      <c r="C67" s="245" t="s">
        <v>3983</v>
      </c>
      <c r="D67" s="879" t="s">
        <v>3984</v>
      </c>
      <c r="E67" s="245" t="s">
        <v>3985</v>
      </c>
      <c r="F67" s="245" t="s">
        <v>3982</v>
      </c>
      <c r="G67" s="245" t="s">
        <v>3984</v>
      </c>
      <c r="H67" s="245" t="s">
        <v>3480</v>
      </c>
      <c r="I67" s="245" t="s">
        <v>3986</v>
      </c>
      <c r="J67" s="879">
        <v>1600.0</v>
      </c>
      <c r="K67" s="892" t="s">
        <v>3818</v>
      </c>
      <c r="L67" s="892" t="s">
        <v>3818</v>
      </c>
      <c r="M67" s="895" t="s">
        <v>3818</v>
      </c>
      <c r="N67" s="895" t="s">
        <v>3818</v>
      </c>
      <c r="O67" s="895" t="s">
        <v>3818</v>
      </c>
      <c r="P67" s="895" t="s">
        <v>3818</v>
      </c>
      <c r="Q67" s="892" t="s">
        <v>3818</v>
      </c>
      <c r="R67" s="892" t="s">
        <v>3818</v>
      </c>
      <c r="S67" s="880" t="s">
        <v>3818</v>
      </c>
      <c r="T67" s="880" t="s">
        <v>3818</v>
      </c>
      <c r="U67" s="111">
        <v>4.0300553E7</v>
      </c>
      <c r="V67" s="156" t="s">
        <v>3987</v>
      </c>
      <c r="W67" s="502" t="s">
        <v>3988</v>
      </c>
      <c r="Z67" s="111" t="s">
        <v>3989</v>
      </c>
      <c r="AF67" s="245"/>
      <c r="AG67" s="245"/>
      <c r="AH67" s="886"/>
    </row>
    <row r="68" ht="15.75" customHeight="1">
      <c r="A68" s="245" t="s">
        <v>104</v>
      </c>
      <c r="B68" s="245" t="s">
        <v>3990</v>
      </c>
      <c r="C68" s="245" t="s">
        <v>3991</v>
      </c>
      <c r="D68" s="879" t="s">
        <v>3992</v>
      </c>
      <c r="E68" s="245" t="s">
        <v>3920</v>
      </c>
      <c r="F68" s="245" t="s">
        <v>3990</v>
      </c>
      <c r="G68" s="245" t="s">
        <v>3992</v>
      </c>
      <c r="H68" s="245" t="s">
        <v>3480</v>
      </c>
      <c r="I68" s="245" t="s">
        <v>3923</v>
      </c>
      <c r="J68" s="879">
        <v>1700.0</v>
      </c>
      <c r="K68" s="892" t="s">
        <v>3818</v>
      </c>
      <c r="L68" s="892" t="s">
        <v>3818</v>
      </c>
      <c r="M68" s="895" t="s">
        <v>3818</v>
      </c>
      <c r="N68" s="895" t="s">
        <v>3818</v>
      </c>
      <c r="O68" s="895" t="s">
        <v>3818</v>
      </c>
      <c r="P68" s="895" t="s">
        <v>3818</v>
      </c>
      <c r="Q68" s="892" t="s">
        <v>3818</v>
      </c>
      <c r="R68" s="892" t="s">
        <v>3818</v>
      </c>
      <c r="S68" s="880" t="s">
        <v>3818</v>
      </c>
      <c r="T68" s="880" t="s">
        <v>3818</v>
      </c>
      <c r="U68" s="111" t="s">
        <v>3818</v>
      </c>
      <c r="V68" s="156" t="s">
        <v>3925</v>
      </c>
      <c r="W68" s="156" t="s">
        <v>3926</v>
      </c>
      <c r="Z68" s="111" t="s">
        <v>3927</v>
      </c>
      <c r="AF68" s="245"/>
      <c r="AG68" s="245"/>
      <c r="AH68" s="886"/>
    </row>
    <row r="69" ht="15.75" customHeight="1">
      <c r="A69" s="245" t="s">
        <v>119</v>
      </c>
      <c r="B69" s="245" t="s">
        <v>3993</v>
      </c>
      <c r="C69" s="245" t="s">
        <v>3994</v>
      </c>
      <c r="D69" s="879" t="s">
        <v>3995</v>
      </c>
      <c r="E69" s="245" t="s">
        <v>3829</v>
      </c>
      <c r="F69" s="245" t="s">
        <v>3993</v>
      </c>
      <c r="G69" s="245" t="s">
        <v>3995</v>
      </c>
      <c r="H69" s="245" t="s">
        <v>3815</v>
      </c>
      <c r="I69" s="245" t="s">
        <v>3832</v>
      </c>
      <c r="J69" s="879">
        <v>1500.0</v>
      </c>
      <c r="K69" s="892" t="s">
        <v>3818</v>
      </c>
      <c r="L69" s="892" t="s">
        <v>3818</v>
      </c>
      <c r="M69" s="895" t="s">
        <v>3818</v>
      </c>
      <c r="N69" s="895" t="s">
        <v>3818</v>
      </c>
      <c r="O69" s="895" t="s">
        <v>3818</v>
      </c>
      <c r="P69" s="895" t="s">
        <v>3818</v>
      </c>
      <c r="Q69" s="892" t="s">
        <v>3818</v>
      </c>
      <c r="R69" s="892" t="s">
        <v>3818</v>
      </c>
      <c r="S69" s="880" t="s">
        <v>3818</v>
      </c>
      <c r="T69" s="880" t="s">
        <v>3818</v>
      </c>
      <c r="U69" s="111" t="s">
        <v>3493</v>
      </c>
      <c r="V69" s="156" t="s">
        <v>3996</v>
      </c>
      <c r="W69" s="502" t="s">
        <v>3997</v>
      </c>
      <c r="Z69" s="111" t="s">
        <v>3837</v>
      </c>
      <c r="AF69" s="245"/>
      <c r="AG69" s="245"/>
      <c r="AH69" s="886"/>
    </row>
    <row r="70" ht="15.75" customHeight="1">
      <c r="A70" s="245" t="s">
        <v>3998</v>
      </c>
      <c r="B70" s="245" t="s">
        <v>3999</v>
      </c>
      <c r="C70" s="245" t="s">
        <v>3998</v>
      </c>
      <c r="D70" s="879" t="s">
        <v>4000</v>
      </c>
      <c r="E70" s="245" t="s">
        <v>3999</v>
      </c>
      <c r="F70" s="245" t="s">
        <v>3999</v>
      </c>
      <c r="G70" s="245" t="s">
        <v>4000</v>
      </c>
      <c r="H70" s="245" t="s">
        <v>3815</v>
      </c>
      <c r="I70" s="245" t="s">
        <v>3874</v>
      </c>
      <c r="J70" s="879">
        <v>1600.0</v>
      </c>
      <c r="K70" s="892" t="s">
        <v>3818</v>
      </c>
      <c r="L70" s="892" t="s">
        <v>3818</v>
      </c>
      <c r="M70" s="895" t="s">
        <v>3818</v>
      </c>
      <c r="N70" s="895" t="s">
        <v>3818</v>
      </c>
      <c r="O70" s="895" t="s">
        <v>3818</v>
      </c>
      <c r="P70" s="895" t="s">
        <v>3818</v>
      </c>
      <c r="Q70" s="892" t="s">
        <v>3818</v>
      </c>
      <c r="R70" s="892" t="s">
        <v>3818</v>
      </c>
      <c r="S70" s="880" t="s">
        <v>3818</v>
      </c>
      <c r="T70" s="880" t="s">
        <v>3818</v>
      </c>
      <c r="U70" s="111" t="s">
        <v>3493</v>
      </c>
      <c r="V70" s="156" t="s">
        <v>3877</v>
      </c>
      <c r="W70" s="156" t="s">
        <v>3878</v>
      </c>
      <c r="Z70" s="111" t="s">
        <v>4001</v>
      </c>
      <c r="AF70" s="245"/>
      <c r="AG70" s="245"/>
      <c r="AH70" s="886"/>
    </row>
    <row r="71" ht="15.75" customHeight="1">
      <c r="A71" s="245" t="s">
        <v>127</v>
      </c>
      <c r="B71" s="245" t="s">
        <v>4002</v>
      </c>
      <c r="C71" s="245" t="s">
        <v>4003</v>
      </c>
      <c r="D71" s="879" t="s">
        <v>4004</v>
      </c>
      <c r="E71" s="245" t="s">
        <v>4005</v>
      </c>
      <c r="F71" s="245" t="s">
        <v>4002</v>
      </c>
      <c r="G71" s="245" t="s">
        <v>4004</v>
      </c>
      <c r="H71" s="245" t="s">
        <v>3815</v>
      </c>
      <c r="I71" s="245" t="s">
        <v>4006</v>
      </c>
      <c r="J71" s="879">
        <v>1100.0</v>
      </c>
      <c r="K71" s="892" t="s">
        <v>3818</v>
      </c>
      <c r="L71" s="892" t="s">
        <v>3818</v>
      </c>
      <c r="M71" s="895" t="s">
        <v>3818</v>
      </c>
      <c r="N71" s="895" t="s">
        <v>3818</v>
      </c>
      <c r="O71" s="895" t="s">
        <v>3818</v>
      </c>
      <c r="P71" s="895" t="s">
        <v>3818</v>
      </c>
      <c r="Q71" s="892" t="s">
        <v>3818</v>
      </c>
      <c r="R71" s="892" t="s">
        <v>3818</v>
      </c>
      <c r="S71" s="880" t="s">
        <v>3818</v>
      </c>
      <c r="T71" s="880" t="s">
        <v>3818</v>
      </c>
      <c r="U71" s="111">
        <v>4.0200317E7</v>
      </c>
      <c r="V71" s="175" t="s">
        <v>4007</v>
      </c>
      <c r="W71" s="156" t="s">
        <v>4008</v>
      </c>
      <c r="Z71" s="111" t="s">
        <v>4009</v>
      </c>
      <c r="AF71" s="245"/>
      <c r="AG71" s="245"/>
      <c r="AH71" s="886"/>
    </row>
    <row r="72" ht="15.75" customHeight="1">
      <c r="A72" s="245" t="s">
        <v>133</v>
      </c>
      <c r="B72" s="245" t="s">
        <v>4010</v>
      </c>
      <c r="C72" s="245" t="s">
        <v>4011</v>
      </c>
      <c r="D72" s="879" t="s">
        <v>4012</v>
      </c>
      <c r="E72" s="245" t="s">
        <v>66</v>
      </c>
      <c r="F72" s="245" t="s">
        <v>4010</v>
      </c>
      <c r="G72" s="245" t="s">
        <v>4012</v>
      </c>
      <c r="H72" s="245" t="s">
        <v>3480</v>
      </c>
      <c r="I72" s="245" t="s">
        <v>3561</v>
      </c>
      <c r="J72" s="879">
        <v>1500.0</v>
      </c>
      <c r="K72" s="892" t="s">
        <v>3818</v>
      </c>
      <c r="L72" s="892" t="s">
        <v>3818</v>
      </c>
      <c r="M72" s="895" t="s">
        <v>3818</v>
      </c>
      <c r="N72" s="895" t="s">
        <v>3818</v>
      </c>
      <c r="O72" s="895" t="s">
        <v>3818</v>
      </c>
      <c r="P72" s="895" t="s">
        <v>3818</v>
      </c>
      <c r="Q72" s="892" t="s">
        <v>3818</v>
      </c>
      <c r="R72" s="892" t="s">
        <v>3818</v>
      </c>
      <c r="S72" s="880" t="s">
        <v>3818</v>
      </c>
      <c r="T72" s="880" t="s">
        <v>3818</v>
      </c>
      <c r="U72" s="111" t="s">
        <v>3493</v>
      </c>
      <c r="V72" s="156" t="s">
        <v>3935</v>
      </c>
      <c r="W72" s="156" t="s">
        <v>3936</v>
      </c>
      <c r="Z72" s="111" t="s">
        <v>3937</v>
      </c>
      <c r="AF72" s="245"/>
      <c r="AG72" s="245"/>
      <c r="AH72" s="886"/>
    </row>
    <row r="73" ht="15.75" customHeight="1">
      <c r="A73" s="245" t="s">
        <v>148</v>
      </c>
      <c r="B73" s="245" t="s">
        <v>4013</v>
      </c>
      <c r="C73" s="245" t="s">
        <v>4014</v>
      </c>
      <c r="D73" s="879" t="s">
        <v>4015</v>
      </c>
      <c r="E73" s="245" t="s">
        <v>4016</v>
      </c>
      <c r="F73" s="245" t="s">
        <v>4017</v>
      </c>
      <c r="G73" s="245" t="s">
        <v>4018</v>
      </c>
      <c r="H73" s="245" t="s">
        <v>3815</v>
      </c>
      <c r="I73" s="245" t="s">
        <v>4019</v>
      </c>
      <c r="J73" s="879">
        <v>1500.0</v>
      </c>
      <c r="K73" s="245" t="s">
        <v>4020</v>
      </c>
      <c r="L73" s="245" t="s">
        <v>3966</v>
      </c>
      <c r="M73" s="879" t="s">
        <v>3306</v>
      </c>
      <c r="N73" s="887">
        <v>101597.0</v>
      </c>
      <c r="O73" s="879"/>
      <c r="P73" s="879"/>
      <c r="Q73" s="245" t="s">
        <v>4020</v>
      </c>
      <c r="R73" s="245" t="s">
        <v>4013</v>
      </c>
      <c r="S73" s="880" t="s">
        <v>4015</v>
      </c>
      <c r="T73" s="880" t="s">
        <v>3818</v>
      </c>
      <c r="U73" s="111">
        <v>4.1211022E7</v>
      </c>
      <c r="V73" s="156" t="s">
        <v>4021</v>
      </c>
      <c r="W73" s="502" t="s">
        <v>4022</v>
      </c>
      <c r="Z73" s="111" t="s">
        <v>4023</v>
      </c>
      <c r="AF73" s="245"/>
      <c r="AG73" s="245"/>
      <c r="AH73" s="886"/>
    </row>
    <row r="74" ht="15.75" customHeight="1">
      <c r="A74" s="245" t="s">
        <v>157</v>
      </c>
      <c r="B74" s="245" t="s">
        <v>4024</v>
      </c>
      <c r="C74" s="245" t="s">
        <v>4025</v>
      </c>
      <c r="D74" s="879" t="s">
        <v>4026</v>
      </c>
      <c r="E74" s="245" t="s">
        <v>157</v>
      </c>
      <c r="F74" s="245" t="s">
        <v>4024</v>
      </c>
      <c r="G74" s="245" t="s">
        <v>4026</v>
      </c>
      <c r="H74" s="245" t="s">
        <v>3815</v>
      </c>
      <c r="I74" s="245" t="s">
        <v>3844</v>
      </c>
      <c r="J74" s="879">
        <v>1600.0</v>
      </c>
      <c r="K74" s="892" t="s">
        <v>3818</v>
      </c>
      <c r="L74" s="892" t="s">
        <v>3818</v>
      </c>
      <c r="M74" s="895" t="s">
        <v>3818</v>
      </c>
      <c r="N74" s="895" t="s">
        <v>3818</v>
      </c>
      <c r="O74" s="895" t="s">
        <v>3818</v>
      </c>
      <c r="P74" s="895" t="s">
        <v>3818</v>
      </c>
      <c r="Q74" s="892" t="s">
        <v>3818</v>
      </c>
      <c r="R74" s="892" t="s">
        <v>3818</v>
      </c>
      <c r="S74" s="880" t="s">
        <v>3818</v>
      </c>
      <c r="T74" s="880" t="s">
        <v>3818</v>
      </c>
      <c r="U74" s="111" t="s">
        <v>3493</v>
      </c>
      <c r="V74" s="156" t="s">
        <v>4027</v>
      </c>
      <c r="W74" s="156" t="s">
        <v>4028</v>
      </c>
      <c r="Z74" s="111" t="s">
        <v>4029</v>
      </c>
      <c r="AF74" s="245"/>
      <c r="AG74" s="245"/>
      <c r="AH74" s="886"/>
    </row>
    <row r="75" ht="15.75" customHeight="1">
      <c r="A75" s="245" t="s">
        <v>159</v>
      </c>
      <c r="B75" s="245" t="s">
        <v>4030</v>
      </c>
      <c r="C75" s="245" t="s">
        <v>3493</v>
      </c>
      <c r="D75" s="879"/>
      <c r="E75" s="245" t="s">
        <v>4030</v>
      </c>
      <c r="F75" s="245" t="s">
        <v>4030</v>
      </c>
      <c r="G75" s="245"/>
      <c r="H75" s="245" t="s">
        <v>3815</v>
      </c>
      <c r="I75" s="245"/>
      <c r="J75" s="879"/>
      <c r="K75" s="892" t="s">
        <v>3818</v>
      </c>
      <c r="L75" s="892" t="s">
        <v>3818</v>
      </c>
      <c r="M75" s="895" t="s">
        <v>3818</v>
      </c>
      <c r="N75" s="895" t="s">
        <v>3818</v>
      </c>
      <c r="O75" s="895" t="s">
        <v>3818</v>
      </c>
      <c r="P75" s="895" t="s">
        <v>3818</v>
      </c>
      <c r="Q75" s="892" t="s">
        <v>3818</v>
      </c>
      <c r="R75" s="892" t="s">
        <v>3818</v>
      </c>
      <c r="S75" s="880" t="s">
        <v>3818</v>
      </c>
      <c r="T75" s="880" t="s">
        <v>3818</v>
      </c>
      <c r="U75" s="111" t="s">
        <v>3493</v>
      </c>
      <c r="V75" s="156" t="s">
        <v>4031</v>
      </c>
      <c r="W75" s="156" t="s">
        <v>4032</v>
      </c>
      <c r="Z75" s="111" t="s">
        <v>4033</v>
      </c>
      <c r="AF75" s="245"/>
      <c r="AG75" s="245"/>
      <c r="AH75" s="886"/>
    </row>
    <row r="76" ht="15.75" customHeight="1">
      <c r="A76" s="245" t="s">
        <v>173</v>
      </c>
      <c r="B76" s="245" t="s">
        <v>4034</v>
      </c>
      <c r="C76" s="245" t="s">
        <v>3823</v>
      </c>
      <c r="D76" s="879" t="s">
        <v>4035</v>
      </c>
      <c r="E76" s="245" t="s">
        <v>4036</v>
      </c>
      <c r="F76" s="245" t="s">
        <v>4036</v>
      </c>
      <c r="G76" s="245" t="s">
        <v>4037</v>
      </c>
      <c r="H76" s="245" t="s">
        <v>3815</v>
      </c>
      <c r="I76" s="245" t="s">
        <v>3549</v>
      </c>
      <c r="J76" s="879">
        <v>1700.0</v>
      </c>
      <c r="K76" s="245" t="s">
        <v>4038</v>
      </c>
      <c r="L76" s="245" t="s">
        <v>3966</v>
      </c>
      <c r="M76" s="879" t="s">
        <v>3306</v>
      </c>
      <c r="N76" s="887">
        <v>101597.0</v>
      </c>
      <c r="O76" s="879"/>
      <c r="P76" s="879"/>
      <c r="Q76" s="245" t="s">
        <v>4038</v>
      </c>
      <c r="R76" s="245" t="s">
        <v>4034</v>
      </c>
      <c r="S76" s="880" t="s">
        <v>4035</v>
      </c>
      <c r="T76" s="880" t="s">
        <v>3818</v>
      </c>
      <c r="U76" s="111">
        <v>4.1211007E7</v>
      </c>
      <c r="V76" s="156" t="s">
        <v>4039</v>
      </c>
      <c r="W76" s="156" t="s">
        <v>4040</v>
      </c>
      <c r="Z76" s="111" t="s">
        <v>4041</v>
      </c>
      <c r="AF76" s="245"/>
      <c r="AG76" s="245"/>
      <c r="AH76" s="886"/>
    </row>
    <row r="77" ht="15.75" customHeight="1">
      <c r="A77" s="245" t="s">
        <v>4042</v>
      </c>
      <c r="B77" s="245" t="s">
        <v>4043</v>
      </c>
      <c r="C77" s="245" t="s">
        <v>3810</v>
      </c>
      <c r="D77" s="879" t="s">
        <v>4044</v>
      </c>
      <c r="E77" s="245" t="s">
        <v>4036</v>
      </c>
      <c r="F77" s="245" t="s">
        <v>4036</v>
      </c>
      <c r="G77" s="245" t="s">
        <v>4037</v>
      </c>
      <c r="H77" s="245" t="s">
        <v>3815</v>
      </c>
      <c r="I77" s="245" t="s">
        <v>3549</v>
      </c>
      <c r="J77" s="879">
        <v>1700.0</v>
      </c>
      <c r="K77" s="245" t="s">
        <v>4045</v>
      </c>
      <c r="L77" s="245" t="s">
        <v>3611</v>
      </c>
      <c r="M77" s="879" t="s">
        <v>3306</v>
      </c>
      <c r="N77" s="879" t="s">
        <v>3321</v>
      </c>
      <c r="O77" s="879" t="s">
        <v>3515</v>
      </c>
      <c r="P77" s="879"/>
      <c r="Q77" s="245" t="s">
        <v>4045</v>
      </c>
      <c r="R77" s="245" t="s">
        <v>4043</v>
      </c>
      <c r="S77" s="880" t="s">
        <v>4044</v>
      </c>
      <c r="T77" s="880" t="s">
        <v>3818</v>
      </c>
      <c r="U77" s="111">
        <v>4.1211008E7</v>
      </c>
      <c r="V77" s="156" t="s">
        <v>4039</v>
      </c>
      <c r="W77" s="156" t="s">
        <v>4040</v>
      </c>
      <c r="Z77" s="111" t="s">
        <v>4041</v>
      </c>
      <c r="AF77" s="245"/>
      <c r="AG77" s="245"/>
      <c r="AH77" s="886"/>
    </row>
    <row r="78" ht="15.75" customHeight="1">
      <c r="A78" s="245" t="s">
        <v>191</v>
      </c>
      <c r="B78" s="245" t="s">
        <v>4046</v>
      </c>
      <c r="C78" s="245" t="s">
        <v>3493</v>
      </c>
      <c r="D78" s="879" t="s">
        <v>4047</v>
      </c>
      <c r="E78" s="245" t="s">
        <v>4046</v>
      </c>
      <c r="F78" s="245" t="s">
        <v>4046</v>
      </c>
      <c r="G78" s="245"/>
      <c r="H78" s="245"/>
      <c r="I78" s="245"/>
      <c r="J78" s="879"/>
      <c r="K78" s="892" t="s">
        <v>3818</v>
      </c>
      <c r="L78" s="892" t="s">
        <v>3818</v>
      </c>
      <c r="M78" s="895" t="s">
        <v>3818</v>
      </c>
      <c r="N78" s="895" t="s">
        <v>3818</v>
      </c>
      <c r="O78" s="895" t="s">
        <v>3818</v>
      </c>
      <c r="P78" s="895" t="s">
        <v>3818</v>
      </c>
      <c r="Q78" s="892" t="s">
        <v>3818</v>
      </c>
      <c r="R78" s="892" t="s">
        <v>3818</v>
      </c>
      <c r="S78" s="880" t="s">
        <v>3818</v>
      </c>
      <c r="T78" s="880" t="s">
        <v>3818</v>
      </c>
      <c r="U78" s="111" t="s">
        <v>3493</v>
      </c>
      <c r="V78" s="890" t="s">
        <v>3692</v>
      </c>
      <c r="W78" s="156"/>
      <c r="Z78" s="111"/>
      <c r="AF78" s="245"/>
      <c r="AG78" s="245"/>
      <c r="AH78" s="886"/>
    </row>
    <row r="79" ht="15.75" customHeight="1">
      <c r="A79" s="245" t="s">
        <v>199</v>
      </c>
      <c r="B79" s="245" t="s">
        <v>4048</v>
      </c>
      <c r="C79" s="245" t="s">
        <v>3839</v>
      </c>
      <c r="D79" s="879" t="s">
        <v>4049</v>
      </c>
      <c r="E79" s="879" t="s">
        <v>4050</v>
      </c>
      <c r="F79" s="245" t="s">
        <v>4051</v>
      </c>
      <c r="G79" s="245" t="s">
        <v>4052</v>
      </c>
      <c r="H79" s="245" t="s">
        <v>3815</v>
      </c>
      <c r="I79" s="245" t="s">
        <v>3844</v>
      </c>
      <c r="J79" s="879">
        <v>1600.0</v>
      </c>
      <c r="K79" s="245" t="s">
        <v>4053</v>
      </c>
      <c r="L79" s="245" t="s">
        <v>3497</v>
      </c>
      <c r="M79" s="879" t="s">
        <v>3306</v>
      </c>
      <c r="N79" s="887">
        <v>101597.0</v>
      </c>
      <c r="O79" s="879"/>
      <c r="P79" s="879"/>
      <c r="Q79" s="245" t="s">
        <v>4053</v>
      </c>
      <c r="R79" s="245" t="s">
        <v>4048</v>
      </c>
      <c r="S79" s="880" t="s">
        <v>4049</v>
      </c>
      <c r="T79" s="880" t="s">
        <v>3818</v>
      </c>
      <c r="U79" s="111">
        <v>4.1211005E7</v>
      </c>
      <c r="V79" s="156" t="s">
        <v>4054</v>
      </c>
      <c r="W79" s="156" t="s">
        <v>4055</v>
      </c>
      <c r="Z79" s="111" t="s">
        <v>4056</v>
      </c>
      <c r="AF79" s="245"/>
      <c r="AG79" s="245"/>
      <c r="AH79" s="886"/>
    </row>
    <row r="80" ht="15.75" customHeight="1">
      <c r="A80" s="245" t="s">
        <v>231</v>
      </c>
      <c r="B80" s="245" t="s">
        <v>4057</v>
      </c>
      <c r="C80" s="245" t="s">
        <v>231</v>
      </c>
      <c r="D80" s="879" t="s">
        <v>4058</v>
      </c>
      <c r="E80" s="245" t="s">
        <v>4059</v>
      </c>
      <c r="F80" s="245" t="s">
        <v>4060</v>
      </c>
      <c r="G80" s="245" t="s">
        <v>4061</v>
      </c>
      <c r="H80" s="245" t="s">
        <v>3480</v>
      </c>
      <c r="I80" s="437" t="s">
        <v>3481</v>
      </c>
      <c r="J80" s="437">
        <v>1500.0</v>
      </c>
      <c r="K80" s="245" t="s">
        <v>4062</v>
      </c>
      <c r="L80" s="245" t="s">
        <v>3966</v>
      </c>
      <c r="M80" s="879" t="s">
        <v>3306</v>
      </c>
      <c r="N80" s="879">
        <v>816361.0</v>
      </c>
      <c r="O80" s="879"/>
      <c r="P80" s="879"/>
      <c r="Q80" s="245" t="s">
        <v>4062</v>
      </c>
      <c r="R80" s="245" t="s">
        <v>4063</v>
      </c>
      <c r="S80" s="880" t="s">
        <v>4064</v>
      </c>
      <c r="T80" s="880">
        <v>90300.0</v>
      </c>
      <c r="U80" s="111">
        <v>4.8019739E7</v>
      </c>
      <c r="V80" s="156" t="s">
        <v>4065</v>
      </c>
      <c r="W80" s="156" t="s">
        <v>4066</v>
      </c>
      <c r="Z80" s="111" t="s">
        <v>4067</v>
      </c>
      <c r="AF80" s="245"/>
      <c r="AG80" s="245"/>
      <c r="AH80" s="886"/>
    </row>
    <row r="81" ht="15.75" customHeight="1">
      <c r="A81" s="245" t="s">
        <v>206</v>
      </c>
      <c r="B81" s="245" t="s">
        <v>4068</v>
      </c>
      <c r="C81" s="245" t="s">
        <v>4069</v>
      </c>
      <c r="D81" s="879" t="s">
        <v>4070</v>
      </c>
      <c r="E81" s="245" t="s">
        <v>4071</v>
      </c>
      <c r="F81" s="245" t="s">
        <v>4068</v>
      </c>
      <c r="G81" s="245" t="s">
        <v>4070</v>
      </c>
      <c r="H81" s="245" t="s">
        <v>3480</v>
      </c>
      <c r="I81" s="245" t="s">
        <v>3986</v>
      </c>
      <c r="J81" s="879">
        <v>1600.0</v>
      </c>
      <c r="K81" s="892" t="s">
        <v>3818</v>
      </c>
      <c r="L81" s="892" t="s">
        <v>3818</v>
      </c>
      <c r="M81" s="895" t="s">
        <v>3818</v>
      </c>
      <c r="N81" s="895" t="s">
        <v>3818</v>
      </c>
      <c r="O81" s="895" t="s">
        <v>3818</v>
      </c>
      <c r="P81" s="895" t="s">
        <v>3818</v>
      </c>
      <c r="Q81" s="892" t="s">
        <v>3818</v>
      </c>
      <c r="R81" s="892" t="s">
        <v>3818</v>
      </c>
      <c r="S81" s="880" t="s">
        <v>3818</v>
      </c>
      <c r="T81" s="880" t="s">
        <v>3818</v>
      </c>
      <c r="U81" s="111" t="s">
        <v>3493</v>
      </c>
      <c r="V81" s="156" t="s">
        <v>4072</v>
      </c>
      <c r="W81" s="156" t="s">
        <v>4073</v>
      </c>
      <c r="Z81" s="111" t="s">
        <v>4074</v>
      </c>
      <c r="AF81" s="245"/>
      <c r="AG81" s="245"/>
      <c r="AH81" s="886"/>
    </row>
    <row r="82" ht="15.75" customHeight="1">
      <c r="A82" s="245" t="s">
        <v>254</v>
      </c>
      <c r="B82" s="245" t="s">
        <v>4051</v>
      </c>
      <c r="C82" s="245" t="s">
        <v>4025</v>
      </c>
      <c r="D82" s="879" t="s">
        <v>4052</v>
      </c>
      <c r="E82" s="879" t="s">
        <v>4050</v>
      </c>
      <c r="F82" s="245" t="s">
        <v>4051</v>
      </c>
      <c r="G82" s="245" t="s">
        <v>4052</v>
      </c>
      <c r="H82" s="245" t="s">
        <v>3815</v>
      </c>
      <c r="I82" s="245" t="s">
        <v>3844</v>
      </c>
      <c r="J82" s="879">
        <v>1600.0</v>
      </c>
      <c r="K82" s="245" t="s">
        <v>3818</v>
      </c>
      <c r="L82" s="892" t="s">
        <v>3818</v>
      </c>
      <c r="M82" s="895" t="s">
        <v>3818</v>
      </c>
      <c r="N82" s="895" t="s">
        <v>3818</v>
      </c>
      <c r="O82" s="895" t="s">
        <v>3818</v>
      </c>
      <c r="P82" s="895" t="s">
        <v>3818</v>
      </c>
      <c r="Q82" s="245" t="s">
        <v>3818</v>
      </c>
      <c r="R82" s="245" t="s">
        <v>3818</v>
      </c>
      <c r="S82" s="880" t="s">
        <v>3818</v>
      </c>
      <c r="T82" s="880" t="s">
        <v>3818</v>
      </c>
      <c r="U82" s="111" t="s">
        <v>3493</v>
      </c>
      <c r="V82" s="156" t="s">
        <v>4054</v>
      </c>
      <c r="W82" s="156" t="s">
        <v>4055</v>
      </c>
      <c r="Z82" s="111" t="s">
        <v>4056</v>
      </c>
      <c r="AF82" s="245"/>
      <c r="AG82" s="245"/>
      <c r="AH82" s="886"/>
    </row>
    <row r="83" ht="16.5" customHeight="1">
      <c r="A83" s="245" t="s">
        <v>218</v>
      </c>
      <c r="B83" s="245" t="s">
        <v>4075</v>
      </c>
      <c r="C83" s="245" t="s">
        <v>218</v>
      </c>
      <c r="D83" s="879" t="s">
        <v>4076</v>
      </c>
      <c r="E83" s="245" t="s">
        <v>3592</v>
      </c>
      <c r="F83" s="245" t="s">
        <v>4077</v>
      </c>
      <c r="G83" s="245" t="s">
        <v>4078</v>
      </c>
      <c r="H83" s="245" t="s">
        <v>3480</v>
      </c>
      <c r="I83" s="888" t="s">
        <v>3595</v>
      </c>
      <c r="J83" s="879">
        <v>1500.0</v>
      </c>
      <c r="K83" s="245" t="s">
        <v>4079</v>
      </c>
      <c r="L83" s="245" t="s">
        <v>3605</v>
      </c>
      <c r="M83" s="879"/>
      <c r="N83" s="879"/>
      <c r="O83" s="879"/>
      <c r="P83" s="879"/>
      <c r="Q83" s="245" t="s">
        <v>4079</v>
      </c>
      <c r="R83" s="245" t="s">
        <v>4080</v>
      </c>
      <c r="S83" s="880" t="s">
        <v>4081</v>
      </c>
      <c r="T83" s="880">
        <v>144000.0</v>
      </c>
      <c r="U83" s="111">
        <v>4.8013808E7</v>
      </c>
      <c r="V83" s="156" t="s">
        <v>4082</v>
      </c>
      <c r="W83" s="156" t="s">
        <v>4083</v>
      </c>
      <c r="Z83" s="111" t="s">
        <v>4084</v>
      </c>
      <c r="AF83" s="245"/>
      <c r="AG83" s="245"/>
      <c r="AH83" s="886"/>
    </row>
    <row r="84" ht="15.75" customHeight="1">
      <c r="A84" s="245" t="s">
        <v>299</v>
      </c>
      <c r="B84" s="245" t="s">
        <v>3884</v>
      </c>
      <c r="C84" s="245" t="s">
        <v>4085</v>
      </c>
      <c r="D84" s="879" t="s">
        <v>3885</v>
      </c>
      <c r="E84" s="245" t="s">
        <v>3883</v>
      </c>
      <c r="F84" s="245" t="s">
        <v>3884</v>
      </c>
      <c r="G84" s="245" t="s">
        <v>3885</v>
      </c>
      <c r="H84" s="245" t="s">
        <v>3815</v>
      </c>
      <c r="I84" s="245" t="s">
        <v>3874</v>
      </c>
      <c r="J84" s="879">
        <v>1500.0</v>
      </c>
      <c r="K84" s="892" t="s">
        <v>3818</v>
      </c>
      <c r="L84" s="892" t="s">
        <v>4086</v>
      </c>
      <c r="M84" s="895" t="s">
        <v>3818</v>
      </c>
      <c r="N84" s="895" t="s">
        <v>3818</v>
      </c>
      <c r="O84" s="895" t="s">
        <v>3818</v>
      </c>
      <c r="P84" s="895" t="s">
        <v>3818</v>
      </c>
      <c r="Q84" s="892" t="s">
        <v>3818</v>
      </c>
      <c r="R84" s="892" t="s">
        <v>3818</v>
      </c>
      <c r="S84" s="880" t="s">
        <v>3818</v>
      </c>
      <c r="T84" s="880" t="s">
        <v>3818</v>
      </c>
      <c r="U84" s="111">
        <v>4.0202612E7</v>
      </c>
      <c r="V84" s="156" t="s">
        <v>3887</v>
      </c>
      <c r="W84" s="156" t="s">
        <v>3888</v>
      </c>
      <c r="Z84" s="111" t="s">
        <v>3889</v>
      </c>
      <c r="AF84" s="245"/>
      <c r="AG84" s="245"/>
      <c r="AH84" s="886"/>
    </row>
    <row r="85" ht="15.75" customHeight="1">
      <c r="A85" s="245" t="s">
        <v>211</v>
      </c>
      <c r="B85" s="245" t="s">
        <v>3872</v>
      </c>
      <c r="C85" s="245" t="s">
        <v>4087</v>
      </c>
      <c r="D85" s="879" t="s">
        <v>3873</v>
      </c>
      <c r="E85" s="245" t="s">
        <v>3871</v>
      </c>
      <c r="F85" s="245" t="s">
        <v>3872</v>
      </c>
      <c r="G85" s="245" t="s">
        <v>3873</v>
      </c>
      <c r="H85" s="245" t="s">
        <v>3815</v>
      </c>
      <c r="I85" s="245" t="s">
        <v>3874</v>
      </c>
      <c r="J85" s="879">
        <v>1600.0</v>
      </c>
      <c r="K85" s="892" t="s">
        <v>3818</v>
      </c>
      <c r="L85" s="892" t="s">
        <v>4086</v>
      </c>
      <c r="M85" s="895" t="s">
        <v>3818</v>
      </c>
      <c r="N85" s="895" t="s">
        <v>3818</v>
      </c>
      <c r="O85" s="895" t="s">
        <v>3818</v>
      </c>
      <c r="P85" s="895" t="s">
        <v>3818</v>
      </c>
      <c r="Q85" s="892" t="s">
        <v>3818</v>
      </c>
      <c r="R85" s="892" t="s">
        <v>3818</v>
      </c>
      <c r="S85" s="880" t="s">
        <v>3818</v>
      </c>
      <c r="T85" s="880" t="s">
        <v>3818</v>
      </c>
      <c r="U85" s="111" t="s">
        <v>4088</v>
      </c>
      <c r="V85" s="156" t="s">
        <v>3877</v>
      </c>
      <c r="W85" s="156" t="s">
        <v>3878</v>
      </c>
      <c r="Z85" s="111" t="s">
        <v>3879</v>
      </c>
      <c r="AF85" s="245"/>
      <c r="AG85" s="245"/>
      <c r="AH85" s="886"/>
    </row>
    <row r="86" ht="15.75" customHeight="1">
      <c r="A86" s="245" t="s">
        <v>224</v>
      </c>
      <c r="B86" s="245" t="s">
        <v>4089</v>
      </c>
      <c r="C86" s="245" t="s">
        <v>4090</v>
      </c>
      <c r="D86" s="879" t="s">
        <v>4091</v>
      </c>
      <c r="E86" s="245" t="s">
        <v>3546</v>
      </c>
      <c r="F86" s="245" t="s">
        <v>4092</v>
      </c>
      <c r="G86" s="245" t="s">
        <v>4093</v>
      </c>
      <c r="H86" s="245" t="s">
        <v>3480</v>
      </c>
      <c r="I86" s="245" t="s">
        <v>3549</v>
      </c>
      <c r="J86" s="879">
        <v>1600.0</v>
      </c>
      <c r="K86" s="245" t="s">
        <v>3550</v>
      </c>
      <c r="L86" s="245" t="s">
        <v>3541</v>
      </c>
      <c r="M86" s="879" t="s">
        <v>3306</v>
      </c>
      <c r="N86" s="879" t="s">
        <v>3308</v>
      </c>
      <c r="O86" s="879"/>
      <c r="P86" s="879"/>
      <c r="Q86" s="245" t="s">
        <v>3550</v>
      </c>
      <c r="R86" s="245" t="s">
        <v>4094</v>
      </c>
      <c r="S86" s="880" t="s">
        <v>4095</v>
      </c>
      <c r="T86" s="880">
        <v>39000.0</v>
      </c>
      <c r="U86" s="111">
        <v>4.8012502E7</v>
      </c>
      <c r="V86" s="192" t="s">
        <v>3791</v>
      </c>
      <c r="W86" s="156" t="s">
        <v>3792</v>
      </c>
      <c r="Z86" s="111" t="s">
        <v>4096</v>
      </c>
      <c r="AF86" s="245"/>
      <c r="AG86" s="245"/>
      <c r="AH86" s="886"/>
    </row>
    <row r="87" ht="15.75" customHeight="1">
      <c r="A87" s="245" t="s">
        <v>226</v>
      </c>
      <c r="B87" s="245" t="s">
        <v>3851</v>
      </c>
      <c r="C87" s="245" t="s">
        <v>4097</v>
      </c>
      <c r="D87" s="879" t="s">
        <v>3852</v>
      </c>
      <c r="E87" s="245" t="s">
        <v>4098</v>
      </c>
      <c r="F87" s="245" t="s">
        <v>3851</v>
      </c>
      <c r="G87" s="245" t="s">
        <v>3852</v>
      </c>
      <c r="H87" s="245" t="s">
        <v>3480</v>
      </c>
      <c r="I87" s="245" t="s">
        <v>3728</v>
      </c>
      <c r="J87" s="879">
        <v>1500.0</v>
      </c>
      <c r="K87" s="892" t="s">
        <v>3818</v>
      </c>
      <c r="L87" s="892" t="s">
        <v>3818</v>
      </c>
      <c r="M87" s="895" t="s">
        <v>3818</v>
      </c>
      <c r="N87" s="895" t="s">
        <v>3818</v>
      </c>
      <c r="O87" s="895" t="s">
        <v>3818</v>
      </c>
      <c r="P87" s="895" t="s">
        <v>3818</v>
      </c>
      <c r="Q87" s="892" t="s">
        <v>3818</v>
      </c>
      <c r="R87" s="892" t="s">
        <v>3818</v>
      </c>
      <c r="S87" s="880" t="s">
        <v>3818</v>
      </c>
      <c r="T87" s="880" t="s">
        <v>3818</v>
      </c>
      <c r="U87" s="111" t="s">
        <v>3818</v>
      </c>
      <c r="V87" s="156" t="s">
        <v>3854</v>
      </c>
      <c r="W87" s="156" t="s">
        <v>3855</v>
      </c>
      <c r="Z87" s="111" t="s">
        <v>3856</v>
      </c>
      <c r="AF87" s="245"/>
      <c r="AG87" s="245"/>
      <c r="AH87" s="886"/>
    </row>
    <row r="88" ht="15.75" customHeight="1">
      <c r="A88" s="245"/>
      <c r="B88" s="245" t="s">
        <v>4099</v>
      </c>
      <c r="C88" s="245" t="s">
        <v>231</v>
      </c>
      <c r="D88" s="879" t="s">
        <v>4100</v>
      </c>
      <c r="E88" s="245" t="s">
        <v>4059</v>
      </c>
      <c r="F88" s="245" t="s">
        <v>4101</v>
      </c>
      <c r="G88" s="245" t="s">
        <v>4102</v>
      </c>
      <c r="H88" s="245" t="s">
        <v>3480</v>
      </c>
      <c r="I88" s="245" t="s">
        <v>3481</v>
      </c>
      <c r="J88" s="437">
        <v>1500.0</v>
      </c>
      <c r="K88" s="245" t="s">
        <v>4103</v>
      </c>
      <c r="L88" s="245" t="s">
        <v>3966</v>
      </c>
      <c r="M88" s="879" t="s">
        <v>3306</v>
      </c>
      <c r="N88" s="879">
        <v>816361.0</v>
      </c>
      <c r="O88" s="879"/>
      <c r="P88" s="879"/>
      <c r="Q88" s="245" t="s">
        <v>4103</v>
      </c>
      <c r="R88" s="245" t="s">
        <v>4104</v>
      </c>
      <c r="S88" s="880" t="s">
        <v>4105</v>
      </c>
      <c r="T88" s="880">
        <v>90300.0</v>
      </c>
      <c r="U88" s="111">
        <v>4.8015754E7</v>
      </c>
      <c r="V88" s="156" t="s">
        <v>4106</v>
      </c>
      <c r="W88" s="156" t="s">
        <v>4107</v>
      </c>
      <c r="Z88" s="111" t="s">
        <v>4108</v>
      </c>
      <c r="AF88" s="245"/>
      <c r="AG88" s="245"/>
      <c r="AH88" s="886"/>
    </row>
    <row r="89" ht="15.75" customHeight="1">
      <c r="A89" s="245" t="s">
        <v>233</v>
      </c>
      <c r="B89" s="245" t="s">
        <v>4109</v>
      </c>
      <c r="C89" s="245" t="s">
        <v>4110</v>
      </c>
      <c r="D89" s="879" t="s">
        <v>4111</v>
      </c>
      <c r="E89" s="245" t="s">
        <v>3893</v>
      </c>
      <c r="F89" s="245" t="s">
        <v>4109</v>
      </c>
      <c r="G89" s="245" t="s">
        <v>4111</v>
      </c>
      <c r="H89" s="245" t="s">
        <v>3480</v>
      </c>
      <c r="I89" s="245" t="s">
        <v>3896</v>
      </c>
      <c r="J89" s="879">
        <v>1500.0</v>
      </c>
      <c r="K89" s="245" t="s">
        <v>3818</v>
      </c>
      <c r="L89" s="892" t="s">
        <v>3818</v>
      </c>
      <c r="M89" s="895" t="s">
        <v>3818</v>
      </c>
      <c r="N89" s="895" t="s">
        <v>3818</v>
      </c>
      <c r="O89" s="895" t="s">
        <v>3818</v>
      </c>
      <c r="P89" s="895" t="s">
        <v>3818</v>
      </c>
      <c r="Q89" s="245" t="s">
        <v>3818</v>
      </c>
      <c r="R89" s="245" t="s">
        <v>3818</v>
      </c>
      <c r="S89" s="880" t="s">
        <v>3818</v>
      </c>
      <c r="T89" s="880" t="s">
        <v>3818</v>
      </c>
      <c r="U89" s="111">
        <v>4.0301782E7</v>
      </c>
      <c r="V89" s="156" t="s">
        <v>3898</v>
      </c>
      <c r="W89" s="156" t="s">
        <v>3899</v>
      </c>
      <c r="Z89" s="111" t="s">
        <v>3900</v>
      </c>
      <c r="AF89" s="245"/>
      <c r="AG89" s="245"/>
      <c r="AH89" s="886"/>
    </row>
    <row r="90" ht="15.75" customHeight="1">
      <c r="A90" s="245" t="s">
        <v>241</v>
      </c>
      <c r="B90" s="245" t="s">
        <v>4112</v>
      </c>
      <c r="C90" s="245" t="s">
        <v>241</v>
      </c>
      <c r="D90" s="879" t="s">
        <v>4113</v>
      </c>
      <c r="E90" s="245" t="s">
        <v>4114</v>
      </c>
      <c r="F90" s="245" t="s">
        <v>4115</v>
      </c>
      <c r="G90" s="245" t="s">
        <v>4116</v>
      </c>
      <c r="H90" s="245" t="s">
        <v>3480</v>
      </c>
      <c r="I90" s="245" t="s">
        <v>3561</v>
      </c>
      <c r="J90" s="879">
        <v>1100.0</v>
      </c>
      <c r="K90" s="245" t="s">
        <v>3574</v>
      </c>
      <c r="L90" s="245" t="s">
        <v>3575</v>
      </c>
      <c r="M90" s="889" t="s">
        <v>3307</v>
      </c>
      <c r="N90" s="879">
        <v>819059.0</v>
      </c>
      <c r="O90" s="879">
        <v>816733.0</v>
      </c>
      <c r="P90" s="879"/>
      <c r="Q90" s="245" t="s">
        <v>3574</v>
      </c>
      <c r="R90" s="245" t="s">
        <v>4117</v>
      </c>
      <c r="S90" s="880" t="s">
        <v>4118</v>
      </c>
      <c r="T90" s="880">
        <v>12800.0</v>
      </c>
      <c r="U90" s="111">
        <v>4.8004206E7</v>
      </c>
      <c r="V90" s="156" t="s">
        <v>4119</v>
      </c>
      <c r="W90" s="156" t="s">
        <v>4120</v>
      </c>
      <c r="Z90" s="111" t="s">
        <v>4121</v>
      </c>
      <c r="AF90" s="245"/>
      <c r="AG90" s="245"/>
      <c r="AH90" s="886"/>
    </row>
    <row r="91" ht="15.75" customHeight="1">
      <c r="A91" s="245" t="s">
        <v>249</v>
      </c>
      <c r="B91" s="245" t="s">
        <v>4122</v>
      </c>
      <c r="C91" s="245" t="s">
        <v>249</v>
      </c>
      <c r="D91" s="879" t="s">
        <v>4123</v>
      </c>
      <c r="E91" s="245" t="s">
        <v>4114</v>
      </c>
      <c r="F91" s="245" t="s">
        <v>4115</v>
      </c>
      <c r="G91" s="245" t="s">
        <v>4116</v>
      </c>
      <c r="H91" s="245" t="s">
        <v>3480</v>
      </c>
      <c r="I91" s="245" t="s">
        <v>3561</v>
      </c>
      <c r="J91" s="879">
        <v>1100.0</v>
      </c>
      <c r="K91" s="892" t="s">
        <v>3574</v>
      </c>
      <c r="L91" s="245" t="s">
        <v>3575</v>
      </c>
      <c r="M91" s="889" t="s">
        <v>3307</v>
      </c>
      <c r="N91" s="879">
        <v>819059.0</v>
      </c>
      <c r="O91" s="879">
        <v>816733.0</v>
      </c>
      <c r="P91" s="879"/>
      <c r="Q91" s="892" t="s">
        <v>3574</v>
      </c>
      <c r="R91" s="245" t="s">
        <v>4117</v>
      </c>
      <c r="S91" s="880" t="s">
        <v>4118</v>
      </c>
      <c r="T91" s="880">
        <v>14400.0</v>
      </c>
      <c r="U91" s="111">
        <v>4.8004837E7</v>
      </c>
      <c r="V91" s="156" t="s">
        <v>4119</v>
      </c>
      <c r="W91" s="156" t="s">
        <v>4120</v>
      </c>
      <c r="Z91" s="111" t="s">
        <v>4121</v>
      </c>
      <c r="AF91" s="245"/>
      <c r="AG91" s="245"/>
      <c r="AH91" s="886"/>
    </row>
    <row r="92" ht="15.75" customHeight="1">
      <c r="A92" s="245" t="s">
        <v>245</v>
      </c>
      <c r="B92" s="245" t="s">
        <v>4124</v>
      </c>
      <c r="C92" s="245" t="s">
        <v>245</v>
      </c>
      <c r="D92" s="879" t="s">
        <v>4125</v>
      </c>
      <c r="E92" s="245" t="s">
        <v>4126</v>
      </c>
      <c r="F92" s="245" t="s">
        <v>4127</v>
      </c>
      <c r="G92" s="245" t="s">
        <v>4128</v>
      </c>
      <c r="H92" s="245" t="s">
        <v>3480</v>
      </c>
      <c r="I92" s="245" t="s">
        <v>3481</v>
      </c>
      <c r="J92" s="437">
        <v>1500.0</v>
      </c>
      <c r="K92" s="892" t="s">
        <v>4129</v>
      </c>
      <c r="L92" s="892" t="s">
        <v>3527</v>
      </c>
      <c r="M92" s="895" t="s">
        <v>3818</v>
      </c>
      <c r="N92" s="895" t="s">
        <v>3818</v>
      </c>
      <c r="O92" s="895" t="s">
        <v>3818</v>
      </c>
      <c r="P92" s="895" t="s">
        <v>3818</v>
      </c>
      <c r="Q92" s="892" t="s">
        <v>4129</v>
      </c>
      <c r="R92" s="245" t="s">
        <v>4130</v>
      </c>
      <c r="S92" s="880" t="s">
        <v>4131</v>
      </c>
      <c r="T92" s="880">
        <v>90300.0</v>
      </c>
      <c r="U92" s="111" t="s">
        <v>3493</v>
      </c>
      <c r="V92" s="156" t="s">
        <v>4132</v>
      </c>
      <c r="W92" s="156" t="s">
        <v>4133</v>
      </c>
      <c r="Z92" s="111" t="s">
        <v>4134</v>
      </c>
      <c r="AF92" s="245"/>
      <c r="AG92" s="245"/>
      <c r="AH92" s="886"/>
    </row>
    <row r="93" ht="15.75" customHeight="1">
      <c r="A93" s="245" t="s">
        <v>256</v>
      </c>
      <c r="B93" s="245" t="s">
        <v>4135</v>
      </c>
      <c r="C93" s="245" t="s">
        <v>4136</v>
      </c>
      <c r="D93" s="879" t="s">
        <v>4137</v>
      </c>
      <c r="E93" s="245" t="s">
        <v>3860</v>
      </c>
      <c r="F93" s="245" t="s">
        <v>4135</v>
      </c>
      <c r="G93" s="245" t="s">
        <v>4137</v>
      </c>
      <c r="H93" s="245" t="s">
        <v>3815</v>
      </c>
      <c r="I93" s="245" t="s">
        <v>3863</v>
      </c>
      <c r="J93" s="879">
        <v>1100.0</v>
      </c>
      <c r="K93" s="245" t="s">
        <v>3818</v>
      </c>
      <c r="L93" s="892" t="s">
        <v>3818</v>
      </c>
      <c r="M93" s="895" t="s">
        <v>3818</v>
      </c>
      <c r="N93" s="895" t="s">
        <v>3818</v>
      </c>
      <c r="O93" s="895" t="s">
        <v>3818</v>
      </c>
      <c r="P93" s="895" t="s">
        <v>3818</v>
      </c>
      <c r="Q93" s="245" t="s">
        <v>3818</v>
      </c>
      <c r="R93" s="245" t="s">
        <v>3818</v>
      </c>
      <c r="S93" s="880" t="s">
        <v>3818</v>
      </c>
      <c r="T93" s="880" t="s">
        <v>3818</v>
      </c>
      <c r="U93" s="111"/>
      <c r="V93" s="156" t="s">
        <v>3865</v>
      </c>
      <c r="W93" s="156" t="s">
        <v>3866</v>
      </c>
      <c r="Z93" s="111" t="s">
        <v>3867</v>
      </c>
      <c r="AF93" s="245"/>
      <c r="AG93" s="245"/>
      <c r="AH93" s="886"/>
    </row>
    <row r="94" ht="15.75" customHeight="1">
      <c r="A94" s="245" t="s">
        <v>270</v>
      </c>
      <c r="B94" s="245" t="s">
        <v>4138</v>
      </c>
      <c r="C94" s="896" t="s">
        <v>270</v>
      </c>
      <c r="D94" s="879" t="s">
        <v>4139</v>
      </c>
      <c r="E94" s="245" t="s">
        <v>3558</v>
      </c>
      <c r="F94" s="245" t="s">
        <v>4140</v>
      </c>
      <c r="G94" s="245" t="s">
        <v>4141</v>
      </c>
      <c r="H94" s="245" t="s">
        <v>3480</v>
      </c>
      <c r="I94" s="245" t="s">
        <v>4142</v>
      </c>
      <c r="J94" s="897">
        <v>1100.0</v>
      </c>
      <c r="K94" s="245" t="s">
        <v>3562</v>
      </c>
      <c r="L94" s="245" t="s">
        <v>3563</v>
      </c>
      <c r="M94" s="889" t="s">
        <v>3307</v>
      </c>
      <c r="N94" s="889">
        <v>818062.0</v>
      </c>
      <c r="O94" s="889">
        <v>818062.0</v>
      </c>
      <c r="P94" s="889"/>
      <c r="Q94" s="245" t="s">
        <v>3562</v>
      </c>
      <c r="R94" s="223" t="s">
        <v>4143</v>
      </c>
      <c r="S94" s="880" t="s">
        <v>4144</v>
      </c>
      <c r="T94" s="880">
        <v>12800.0</v>
      </c>
      <c r="U94" s="111">
        <v>4.8003111E7</v>
      </c>
      <c r="V94" s="898" t="s">
        <v>4145</v>
      </c>
      <c r="W94" s="156" t="s">
        <v>4146</v>
      </c>
      <c r="Z94" s="111" t="s">
        <v>4147</v>
      </c>
      <c r="AF94" s="245"/>
      <c r="AG94" s="245"/>
      <c r="AH94" s="886"/>
    </row>
    <row r="95" ht="15.75" customHeight="1">
      <c r="A95" s="245" t="s">
        <v>266</v>
      </c>
      <c r="B95" s="245" t="s">
        <v>4148</v>
      </c>
      <c r="C95" s="899" t="s">
        <v>3493</v>
      </c>
      <c r="D95" s="879" t="s">
        <v>4149</v>
      </c>
      <c r="E95" s="245" t="s">
        <v>3546</v>
      </c>
      <c r="F95" s="245" t="s">
        <v>4092</v>
      </c>
      <c r="G95" s="245" t="s">
        <v>4093</v>
      </c>
      <c r="H95" s="245" t="s">
        <v>3480</v>
      </c>
      <c r="I95" s="245" t="s">
        <v>3549</v>
      </c>
      <c r="J95" s="879">
        <v>1600.0</v>
      </c>
      <c r="K95" s="245" t="s">
        <v>4150</v>
      </c>
      <c r="L95" s="245" t="s">
        <v>3575</v>
      </c>
      <c r="M95" s="889" t="s">
        <v>3307</v>
      </c>
      <c r="N95" s="889">
        <v>818062.0</v>
      </c>
      <c r="O95" s="879"/>
      <c r="P95" s="879"/>
      <c r="Q95" s="245" t="s">
        <v>4150</v>
      </c>
      <c r="R95" s="900" t="s">
        <v>4151</v>
      </c>
      <c r="S95" s="880" t="s">
        <v>4152</v>
      </c>
      <c r="T95" s="880">
        <v>39000.0</v>
      </c>
      <c r="U95" s="111" t="s">
        <v>3493</v>
      </c>
      <c r="V95" s="156" t="s">
        <v>3791</v>
      </c>
      <c r="W95" s="156" t="s">
        <v>3792</v>
      </c>
      <c r="Z95" s="111" t="s">
        <v>4096</v>
      </c>
      <c r="AF95" s="245"/>
      <c r="AG95" s="245"/>
      <c r="AH95" s="886"/>
    </row>
    <row r="96" ht="15.75" customHeight="1">
      <c r="A96" s="245" t="s">
        <v>295</v>
      </c>
      <c r="B96" s="245" t="s">
        <v>4153</v>
      </c>
      <c r="C96" s="245" t="s">
        <v>295</v>
      </c>
      <c r="D96" s="879" t="s">
        <v>4154</v>
      </c>
      <c r="E96" s="245" t="s">
        <v>3477</v>
      </c>
      <c r="F96" s="245" t="s">
        <v>3478</v>
      </c>
      <c r="G96" s="245" t="s">
        <v>3479</v>
      </c>
      <c r="H96" s="245" t="s">
        <v>3480</v>
      </c>
      <c r="I96" s="245" t="s">
        <v>3481</v>
      </c>
      <c r="J96" s="437">
        <v>1500.0</v>
      </c>
      <c r="K96" s="892" t="s">
        <v>4155</v>
      </c>
      <c r="L96" s="245" t="s">
        <v>4156</v>
      </c>
      <c r="M96" s="879">
        <v>816361.0</v>
      </c>
      <c r="N96" s="879">
        <v>7239901.0</v>
      </c>
      <c r="O96" s="879">
        <v>815225.0</v>
      </c>
      <c r="P96" s="879"/>
      <c r="Q96" s="892" t="s">
        <v>4155</v>
      </c>
      <c r="R96" s="245" t="s">
        <v>4157</v>
      </c>
      <c r="S96" s="880" t="s">
        <v>4158</v>
      </c>
      <c r="T96" s="880">
        <v>90300.0</v>
      </c>
      <c r="U96" s="111">
        <v>4.801744E7</v>
      </c>
      <c r="V96" s="156" t="s">
        <v>3486</v>
      </c>
      <c r="W96" s="156" t="s">
        <v>3487</v>
      </c>
      <c r="Z96" s="111" t="s">
        <v>3488</v>
      </c>
      <c r="AF96" s="245"/>
      <c r="AG96" s="245"/>
      <c r="AH96" s="886"/>
    </row>
    <row r="97" ht="15.75" customHeight="1">
      <c r="A97" s="245" t="s">
        <v>323</v>
      </c>
      <c r="B97" s="245" t="s">
        <v>4159</v>
      </c>
      <c r="C97" s="245" t="s">
        <v>3493</v>
      </c>
      <c r="D97" s="879" t="s">
        <v>4160</v>
      </c>
      <c r="E97" s="245" t="s">
        <v>4161</v>
      </c>
      <c r="F97" s="245" t="s">
        <v>4162</v>
      </c>
      <c r="G97" s="245" t="s">
        <v>4163</v>
      </c>
      <c r="H97" s="245" t="s">
        <v>3480</v>
      </c>
      <c r="I97" s="245"/>
      <c r="J97" s="879"/>
      <c r="K97" s="245" t="s">
        <v>4164</v>
      </c>
      <c r="L97" s="892" t="s">
        <v>4165</v>
      </c>
      <c r="M97" s="895" t="s">
        <v>3306</v>
      </c>
      <c r="N97" s="895" t="s">
        <v>3318</v>
      </c>
      <c r="O97" s="895"/>
      <c r="P97" s="895"/>
      <c r="Q97" s="245" t="s">
        <v>4164</v>
      </c>
      <c r="R97" s="892" t="s">
        <v>4159</v>
      </c>
      <c r="S97" s="880" t="s">
        <v>4160</v>
      </c>
      <c r="T97" s="880"/>
      <c r="U97" s="111">
        <v>4.120447E7</v>
      </c>
      <c r="V97" s="890" t="s">
        <v>3692</v>
      </c>
      <c r="W97" s="156"/>
      <c r="Z97" s="191" t="s">
        <v>4166</v>
      </c>
      <c r="AF97" s="245"/>
      <c r="AG97" s="245"/>
      <c r="AH97" s="886"/>
    </row>
    <row r="98" ht="15.75" customHeight="1">
      <c r="A98" s="245" t="s">
        <v>340</v>
      </c>
      <c r="B98" s="245" t="s">
        <v>4167</v>
      </c>
      <c r="C98" s="245" t="s">
        <v>4168</v>
      </c>
      <c r="D98" s="879"/>
      <c r="E98" s="245" t="s">
        <v>4169</v>
      </c>
      <c r="F98" s="245" t="s">
        <v>3635</v>
      </c>
      <c r="G98" s="245" t="s">
        <v>3636</v>
      </c>
      <c r="H98" s="245" t="s">
        <v>3480</v>
      </c>
      <c r="I98" s="245" t="s">
        <v>3713</v>
      </c>
      <c r="J98" s="879">
        <v>1500.0</v>
      </c>
      <c r="K98" s="245"/>
      <c r="L98" s="245" t="s">
        <v>3650</v>
      </c>
      <c r="M98" s="889" t="s">
        <v>3307</v>
      </c>
      <c r="N98" s="879" t="s">
        <v>3308</v>
      </c>
      <c r="O98" s="879"/>
      <c r="P98" s="879"/>
      <c r="Q98" s="245"/>
      <c r="R98" s="245" t="s">
        <v>4170</v>
      </c>
      <c r="S98" s="880"/>
      <c r="T98" s="880">
        <v>37856.0</v>
      </c>
      <c r="U98" s="111">
        <v>4.9600248E7</v>
      </c>
      <c r="V98" s="156" t="s">
        <v>3641</v>
      </c>
      <c r="W98" s="156" t="s">
        <v>3642</v>
      </c>
      <c r="Z98" s="111" t="s">
        <v>3643</v>
      </c>
      <c r="AF98" s="245"/>
      <c r="AG98" s="245"/>
      <c r="AH98" s="886"/>
    </row>
    <row r="99" ht="15.75" customHeight="1">
      <c r="A99" s="245" t="s">
        <v>345</v>
      </c>
      <c r="B99" s="245" t="s">
        <v>4171</v>
      </c>
      <c r="C99" s="245" t="s">
        <v>345</v>
      </c>
      <c r="D99" s="879" t="s">
        <v>4172</v>
      </c>
      <c r="E99" s="245" t="s">
        <v>3546</v>
      </c>
      <c r="F99" s="245" t="s">
        <v>4092</v>
      </c>
      <c r="G99" s="245" t="s">
        <v>4093</v>
      </c>
      <c r="H99" s="245" t="s">
        <v>3480</v>
      </c>
      <c r="I99" s="245" t="s">
        <v>3549</v>
      </c>
      <c r="J99" s="879">
        <v>1600.0</v>
      </c>
      <c r="K99" s="245" t="s">
        <v>4173</v>
      </c>
      <c r="L99" s="245" t="s">
        <v>3650</v>
      </c>
      <c r="M99" s="889" t="s">
        <v>3307</v>
      </c>
      <c r="N99" s="879" t="s">
        <v>3308</v>
      </c>
      <c r="O99" s="879"/>
      <c r="P99" s="879"/>
      <c r="Q99" s="245" t="s">
        <v>4173</v>
      </c>
      <c r="R99" s="245" t="s">
        <v>4174</v>
      </c>
      <c r="S99" s="880" t="s">
        <v>4175</v>
      </c>
      <c r="T99" s="880">
        <v>39000.0</v>
      </c>
      <c r="U99" s="111">
        <v>4.960088E7</v>
      </c>
      <c r="V99" s="156" t="s">
        <v>3791</v>
      </c>
      <c r="W99" s="156" t="s">
        <v>3792</v>
      </c>
      <c r="Z99" s="111" t="s">
        <v>4096</v>
      </c>
      <c r="AF99" s="245"/>
      <c r="AG99" s="245"/>
      <c r="AH99" s="111"/>
    </row>
    <row r="100" ht="15.75" customHeight="1">
      <c r="A100" s="245" t="s">
        <v>365</v>
      </c>
      <c r="B100" s="245" t="s">
        <v>4176</v>
      </c>
      <c r="C100" s="245" t="s">
        <v>3493</v>
      </c>
      <c r="D100" s="879"/>
      <c r="E100" s="245" t="s">
        <v>4030</v>
      </c>
      <c r="F100" s="245" t="s">
        <v>4030</v>
      </c>
      <c r="G100" s="245"/>
      <c r="H100" s="245" t="s">
        <v>3815</v>
      </c>
      <c r="I100" s="245"/>
      <c r="J100" s="879"/>
      <c r="K100" s="892" t="s">
        <v>4177</v>
      </c>
      <c r="L100" s="892" t="s">
        <v>4178</v>
      </c>
      <c r="M100" s="895"/>
      <c r="N100" s="895"/>
      <c r="O100" s="895"/>
      <c r="P100" s="895"/>
      <c r="Q100" s="892" t="s">
        <v>4177</v>
      </c>
      <c r="R100" s="892" t="s">
        <v>4179</v>
      </c>
      <c r="S100" s="880" t="s">
        <v>3818</v>
      </c>
      <c r="T100" s="880" t="s">
        <v>3818</v>
      </c>
      <c r="U100" s="111" t="s">
        <v>3493</v>
      </c>
      <c r="V100" s="901" t="s">
        <v>4031</v>
      </c>
      <c r="W100" s="156" t="s">
        <v>4032</v>
      </c>
      <c r="Z100" s="111" t="s">
        <v>4033</v>
      </c>
      <c r="AF100" s="245"/>
      <c r="AG100" s="245"/>
      <c r="AH100" s="111"/>
    </row>
    <row r="101" ht="15.75" customHeight="1">
      <c r="A101" s="245" t="s">
        <v>401</v>
      </c>
      <c r="B101" s="245" t="s">
        <v>4180</v>
      </c>
      <c r="C101" s="245" t="s">
        <v>4181</v>
      </c>
      <c r="D101" s="879"/>
      <c r="E101" s="245" t="s">
        <v>4016</v>
      </c>
      <c r="F101" s="245" t="s">
        <v>4017</v>
      </c>
      <c r="G101" s="245" t="s">
        <v>4018</v>
      </c>
      <c r="H101" s="245" t="s">
        <v>3815</v>
      </c>
      <c r="I101" s="245" t="s">
        <v>4019</v>
      </c>
      <c r="J101" s="879">
        <v>1500.0</v>
      </c>
      <c r="K101" s="245" t="s">
        <v>4182</v>
      </c>
      <c r="L101" s="245" t="s">
        <v>3605</v>
      </c>
      <c r="M101" s="895" t="s">
        <v>3306</v>
      </c>
      <c r="N101" s="895" t="s">
        <v>3309</v>
      </c>
      <c r="O101" s="879"/>
      <c r="P101" s="879"/>
      <c r="Q101" s="245" t="s">
        <v>4182</v>
      </c>
      <c r="R101" s="245" t="s">
        <v>4180</v>
      </c>
      <c r="S101" s="880"/>
      <c r="T101" s="880"/>
      <c r="U101" s="111">
        <v>4.1211023E7</v>
      </c>
      <c r="V101" s="156" t="s">
        <v>4021</v>
      </c>
      <c r="W101" s="156" t="s">
        <v>4183</v>
      </c>
      <c r="Z101" s="111" t="s">
        <v>4023</v>
      </c>
      <c r="AF101" s="245"/>
      <c r="AG101" s="245"/>
      <c r="AH101" s="879"/>
    </row>
    <row r="102" ht="15.75" customHeight="1">
      <c r="A102" s="245" t="s">
        <v>4184</v>
      </c>
      <c r="B102" s="245" t="s">
        <v>4185</v>
      </c>
      <c r="C102" s="245" t="s">
        <v>3493</v>
      </c>
      <c r="D102" s="879"/>
      <c r="E102" s="245"/>
      <c r="F102" s="245"/>
      <c r="G102" s="245"/>
      <c r="H102" s="245"/>
      <c r="I102" s="245"/>
      <c r="J102" s="879"/>
      <c r="K102" s="245"/>
      <c r="L102" s="245"/>
      <c r="M102" s="879"/>
      <c r="N102" s="879"/>
      <c r="O102" s="879"/>
      <c r="P102" s="879"/>
      <c r="Q102" s="245"/>
      <c r="R102" s="245" t="s">
        <v>4185</v>
      </c>
      <c r="S102" s="880"/>
      <c r="T102" s="880"/>
      <c r="U102" s="111">
        <v>4.1211004E7</v>
      </c>
      <c r="W102" s="156"/>
      <c r="Z102" s="111"/>
      <c r="AF102" s="111"/>
      <c r="AG102" s="902"/>
      <c r="AH102" s="111"/>
    </row>
    <row r="103" ht="15.75" customHeight="1">
      <c r="A103" s="245" t="s">
        <v>456</v>
      </c>
      <c r="B103" s="245" t="s">
        <v>4186</v>
      </c>
      <c r="C103" s="245" t="s">
        <v>4187</v>
      </c>
      <c r="D103" s="879" t="s">
        <v>4188</v>
      </c>
      <c r="E103" s="245" t="s">
        <v>3749</v>
      </c>
      <c r="F103" s="245" t="s">
        <v>3750</v>
      </c>
      <c r="G103" s="245" t="s">
        <v>3751</v>
      </c>
      <c r="H103" s="245" t="s">
        <v>3480</v>
      </c>
      <c r="I103" s="245" t="s">
        <v>3728</v>
      </c>
      <c r="J103" s="879">
        <v>1500.0</v>
      </c>
      <c r="K103" s="245" t="s">
        <v>4189</v>
      </c>
      <c r="L103" s="245" t="s">
        <v>3605</v>
      </c>
      <c r="M103" s="895" t="s">
        <v>3306</v>
      </c>
      <c r="N103" s="879"/>
      <c r="O103" s="879"/>
      <c r="P103" s="879"/>
      <c r="Q103" s="245" t="s">
        <v>4189</v>
      </c>
      <c r="R103" s="892" t="s">
        <v>4190</v>
      </c>
      <c r="S103" s="880" t="s">
        <v>4191</v>
      </c>
      <c r="T103" s="880">
        <v>62400.0</v>
      </c>
      <c r="U103" s="162">
        <v>4.8014114E7</v>
      </c>
      <c r="V103" s="156" t="s">
        <v>3755</v>
      </c>
      <c r="W103" s="156" t="s">
        <v>4192</v>
      </c>
      <c r="Z103" s="111" t="s">
        <v>3756</v>
      </c>
      <c r="AF103" s="111"/>
      <c r="AG103" s="902"/>
      <c r="AH103" s="111"/>
    </row>
    <row r="104" ht="15.75" customHeight="1">
      <c r="A104" s="245" t="s">
        <v>470</v>
      </c>
      <c r="B104" s="245" t="s">
        <v>4193</v>
      </c>
      <c r="C104" s="245" t="s">
        <v>470</v>
      </c>
      <c r="D104" s="879" t="s">
        <v>4194</v>
      </c>
      <c r="E104" s="245" t="s">
        <v>3592</v>
      </c>
      <c r="F104" s="245" t="s">
        <v>3593</v>
      </c>
      <c r="G104" s="245" t="s">
        <v>3594</v>
      </c>
      <c r="H104" s="245" t="s">
        <v>3480</v>
      </c>
      <c r="I104" s="888" t="s">
        <v>3595</v>
      </c>
      <c r="J104" s="879">
        <v>1500.0</v>
      </c>
      <c r="K104" s="245" t="s">
        <v>4195</v>
      </c>
      <c r="L104" s="892" t="s">
        <v>4196</v>
      </c>
      <c r="M104" s="895" t="s">
        <v>3306</v>
      </c>
      <c r="N104" s="895" t="s">
        <v>3309</v>
      </c>
      <c r="O104" s="895" t="s">
        <v>3312</v>
      </c>
      <c r="P104" s="895"/>
      <c r="Q104" s="245" t="s">
        <v>4195</v>
      </c>
      <c r="R104" s="892" t="s">
        <v>4197</v>
      </c>
      <c r="S104" s="880" t="s">
        <v>4198</v>
      </c>
      <c r="T104" s="880">
        <v>144000.0</v>
      </c>
      <c r="U104" s="111">
        <v>4.801775E7</v>
      </c>
      <c r="V104" s="156" t="s">
        <v>3600</v>
      </c>
      <c r="W104" s="156" t="s">
        <v>3601</v>
      </c>
      <c r="Z104" s="111" t="s">
        <v>3589</v>
      </c>
      <c r="AF104" s="111"/>
      <c r="AG104" s="902"/>
      <c r="AH104" s="111"/>
    </row>
    <row r="105" ht="15.75" customHeight="1">
      <c r="A105" s="245" t="s">
        <v>472</v>
      </c>
      <c r="B105" s="245" t="s">
        <v>4199</v>
      </c>
      <c r="C105" s="245" t="s">
        <v>472</v>
      </c>
      <c r="D105" s="879" t="s">
        <v>4200</v>
      </c>
      <c r="E105" s="245" t="s">
        <v>3592</v>
      </c>
      <c r="F105" s="245" t="s">
        <v>4077</v>
      </c>
      <c r="G105" s="245" t="s">
        <v>4078</v>
      </c>
      <c r="H105" s="245" t="s">
        <v>3480</v>
      </c>
      <c r="I105" s="888" t="s">
        <v>3595</v>
      </c>
      <c r="J105" s="879">
        <v>1500.0</v>
      </c>
      <c r="K105" s="245" t="s">
        <v>4201</v>
      </c>
      <c r="L105" s="245" t="s">
        <v>4196</v>
      </c>
      <c r="M105" s="879" t="s">
        <v>3306</v>
      </c>
      <c r="N105" s="879" t="s">
        <v>3309</v>
      </c>
      <c r="O105" s="879" t="s">
        <v>3312</v>
      </c>
      <c r="P105" s="879"/>
      <c r="Q105" s="245" t="s">
        <v>4201</v>
      </c>
      <c r="R105" s="245" t="s">
        <v>4202</v>
      </c>
      <c r="S105" s="880" t="s">
        <v>4203</v>
      </c>
      <c r="T105" s="880">
        <v>144000.0</v>
      </c>
      <c r="U105" s="111">
        <v>4.801775E7</v>
      </c>
      <c r="V105" s="156" t="s">
        <v>4082</v>
      </c>
      <c r="W105" s="156" t="s">
        <v>4083</v>
      </c>
      <c r="Z105" s="111" t="s">
        <v>4084</v>
      </c>
      <c r="AF105" s="111"/>
      <c r="AG105" s="902"/>
      <c r="AH105" s="111"/>
    </row>
    <row r="106" ht="15.75" customHeight="1">
      <c r="A106" s="903" t="s">
        <v>496</v>
      </c>
      <c r="B106" s="245" t="s">
        <v>4204</v>
      </c>
      <c r="C106" s="245" t="s">
        <v>496</v>
      </c>
      <c r="D106" s="879" t="s">
        <v>4205</v>
      </c>
      <c r="E106" s="245" t="s">
        <v>3592</v>
      </c>
      <c r="F106" s="245" t="s">
        <v>4077</v>
      </c>
      <c r="G106" s="245" t="s">
        <v>4078</v>
      </c>
      <c r="H106" s="245" t="s">
        <v>3480</v>
      </c>
      <c r="I106" s="888" t="s">
        <v>3595</v>
      </c>
      <c r="J106" s="879">
        <v>1500.0</v>
      </c>
      <c r="K106" s="892" t="s">
        <v>4206</v>
      </c>
      <c r="L106" s="892" t="s">
        <v>3527</v>
      </c>
      <c r="M106" s="889" t="s">
        <v>3307</v>
      </c>
      <c r="N106" s="895" t="s">
        <v>3498</v>
      </c>
      <c r="O106" s="895" t="s">
        <v>3498</v>
      </c>
      <c r="P106" s="895"/>
      <c r="Q106" s="892" t="s">
        <v>4206</v>
      </c>
      <c r="R106" s="245" t="s">
        <v>4207</v>
      </c>
      <c r="S106" s="880" t="s">
        <v>4208</v>
      </c>
      <c r="T106" s="880">
        <v>144000.0</v>
      </c>
      <c r="U106" s="111">
        <v>4.8013484E7</v>
      </c>
      <c r="V106" s="156" t="s">
        <v>4082</v>
      </c>
      <c r="W106" s="156" t="s">
        <v>4083</v>
      </c>
      <c r="Z106" s="111" t="s">
        <v>4084</v>
      </c>
      <c r="AF106" s="111"/>
      <c r="AG106" s="902"/>
      <c r="AH106" s="111"/>
    </row>
    <row r="107" ht="15.75" customHeight="1">
      <c r="A107" s="245" t="s">
        <v>499</v>
      </c>
      <c r="B107" s="245" t="s">
        <v>4209</v>
      </c>
      <c r="C107" s="245" t="s">
        <v>4210</v>
      </c>
      <c r="D107" s="879" t="s">
        <v>4211</v>
      </c>
      <c r="E107" s="245" t="s">
        <v>4212</v>
      </c>
      <c r="F107" s="245" t="s">
        <v>4213</v>
      </c>
      <c r="G107" s="245" t="s">
        <v>4214</v>
      </c>
      <c r="H107" s="245" t="s">
        <v>3480</v>
      </c>
      <c r="I107" s="245" t="s">
        <v>3637</v>
      </c>
      <c r="J107" s="879">
        <v>1500.0</v>
      </c>
      <c r="K107" s="245" t="s">
        <v>4215</v>
      </c>
      <c r="L107" s="245" t="s">
        <v>4216</v>
      </c>
      <c r="M107" s="879" t="s">
        <v>3307</v>
      </c>
      <c r="N107" s="879" t="s">
        <v>3308</v>
      </c>
      <c r="O107" s="879"/>
      <c r="P107" s="879"/>
      <c r="Q107" s="245" t="s">
        <v>4215</v>
      </c>
      <c r="R107" s="879" t="s">
        <v>4217</v>
      </c>
      <c r="S107" s="880" t="s">
        <v>4218</v>
      </c>
      <c r="T107" s="880">
        <v>37856.0</v>
      </c>
      <c r="U107" s="111">
        <v>4.9600936E7</v>
      </c>
      <c r="V107" s="156"/>
      <c r="W107" s="156"/>
      <c r="Z107" s="111" t="s">
        <v>4219</v>
      </c>
      <c r="AF107" s="111"/>
      <c r="AG107" s="902"/>
      <c r="AH107" s="111"/>
    </row>
    <row r="108" ht="15.75" customHeight="1">
      <c r="A108" s="245" t="s">
        <v>501</v>
      </c>
      <c r="B108" s="245" t="s">
        <v>4220</v>
      </c>
      <c r="C108" s="245" t="s">
        <v>501</v>
      </c>
      <c r="D108" s="879" t="s">
        <v>4221</v>
      </c>
      <c r="E108" s="245" t="s">
        <v>4222</v>
      </c>
      <c r="F108" s="245" t="s">
        <v>4223</v>
      </c>
      <c r="G108" s="245" t="s">
        <v>4224</v>
      </c>
      <c r="H108" s="245" t="s">
        <v>3480</v>
      </c>
      <c r="I108" s="245" t="s">
        <v>3549</v>
      </c>
      <c r="J108" s="879">
        <v>1500.0</v>
      </c>
      <c r="K108" s="245" t="s">
        <v>4225</v>
      </c>
      <c r="L108" s="245" t="s">
        <v>4216</v>
      </c>
      <c r="M108" s="895" t="s">
        <v>3307</v>
      </c>
      <c r="N108" s="895" t="s">
        <v>3308</v>
      </c>
      <c r="O108" s="895"/>
      <c r="P108" s="895"/>
      <c r="Q108" s="245" t="s">
        <v>4225</v>
      </c>
      <c r="R108" s="879" t="s">
        <v>4226</v>
      </c>
      <c r="S108" s="880" t="s">
        <v>4227</v>
      </c>
      <c r="T108" s="880">
        <v>39000.0</v>
      </c>
      <c r="U108" s="111">
        <v>4.9600242E7</v>
      </c>
      <c r="V108" s="156"/>
      <c r="W108" s="156"/>
      <c r="Z108" s="111" t="s">
        <v>4228</v>
      </c>
      <c r="AF108" s="111"/>
      <c r="AG108" s="902"/>
      <c r="AH108" s="111"/>
    </row>
    <row r="109" ht="15.75" customHeight="1">
      <c r="A109" s="245" t="s">
        <v>512</v>
      </c>
      <c r="B109" s="245" t="s">
        <v>4229</v>
      </c>
      <c r="C109" s="245" t="s">
        <v>4230</v>
      </c>
      <c r="D109" s="879" t="s">
        <v>4231</v>
      </c>
      <c r="E109" s="245" t="s">
        <v>4050</v>
      </c>
      <c r="F109" s="245" t="s">
        <v>4051</v>
      </c>
      <c r="G109" s="245" t="s">
        <v>4052</v>
      </c>
      <c r="H109" s="245" t="s">
        <v>3815</v>
      </c>
      <c r="I109" s="245" t="s">
        <v>3844</v>
      </c>
      <c r="J109" s="879">
        <v>1600.0</v>
      </c>
      <c r="K109" s="245" t="s">
        <v>4232</v>
      </c>
      <c r="L109" s="211" t="s">
        <v>4233</v>
      </c>
      <c r="M109" s="879" t="s">
        <v>3306</v>
      </c>
      <c r="N109" s="879" t="s">
        <v>3309</v>
      </c>
      <c r="O109" s="879" t="s">
        <v>3312</v>
      </c>
      <c r="P109" s="879"/>
      <c r="Q109" s="245" t="s">
        <v>4232</v>
      </c>
      <c r="R109" s="245" t="s">
        <v>4229</v>
      </c>
      <c r="S109" s="880" t="s">
        <v>4231</v>
      </c>
      <c r="T109" s="880" t="s">
        <v>3818</v>
      </c>
      <c r="U109" s="904">
        <v>4.1211369E7</v>
      </c>
      <c r="V109" s="156"/>
      <c r="W109" s="156"/>
      <c r="Z109" s="111" t="s">
        <v>4056</v>
      </c>
      <c r="AF109" s="111"/>
      <c r="AG109" s="902"/>
      <c r="AH109" s="111"/>
    </row>
    <row r="110" ht="15.75" customHeight="1">
      <c r="A110" s="245" t="s">
        <v>517</v>
      </c>
      <c r="B110" s="245" t="s">
        <v>4234</v>
      </c>
      <c r="C110" s="245" t="s">
        <v>4235</v>
      </c>
      <c r="D110" s="879" t="s">
        <v>4236</v>
      </c>
      <c r="E110" s="245" t="s">
        <v>3921</v>
      </c>
      <c r="F110" s="245" t="s">
        <v>3921</v>
      </c>
      <c r="G110" s="245" t="s">
        <v>3922</v>
      </c>
      <c r="H110" s="245" t="s">
        <v>3480</v>
      </c>
      <c r="I110" s="245" t="s">
        <v>4237</v>
      </c>
      <c r="J110" s="889">
        <v>1700.0</v>
      </c>
      <c r="K110" s="905" t="s">
        <v>4238</v>
      </c>
      <c r="L110" s="191" t="s">
        <v>4239</v>
      </c>
      <c r="M110" s="895"/>
      <c r="N110" s="895"/>
      <c r="O110" s="895"/>
      <c r="P110" s="895"/>
      <c r="Q110" s="905" t="s">
        <v>4238</v>
      </c>
      <c r="R110" s="245" t="s">
        <v>4234</v>
      </c>
      <c r="S110" s="880" t="s">
        <v>4236</v>
      </c>
      <c r="T110" s="880" t="s">
        <v>3818</v>
      </c>
      <c r="U110" s="162" t="s">
        <v>4240</v>
      </c>
      <c r="V110" s="156"/>
      <c r="W110" s="156"/>
      <c r="Z110" s="111" t="s">
        <v>3927</v>
      </c>
      <c r="AG110" s="906"/>
    </row>
    <row r="111" ht="15.75" customHeight="1">
      <c r="A111" s="245" t="s">
        <v>544</v>
      </c>
      <c r="B111" s="907" t="s">
        <v>4241</v>
      </c>
      <c r="C111" s="907" t="s">
        <v>4242</v>
      </c>
      <c r="D111" s="879" t="s">
        <v>4243</v>
      </c>
      <c r="E111" s="245" t="s">
        <v>3546</v>
      </c>
      <c r="F111" s="245" t="s">
        <v>4092</v>
      </c>
      <c r="G111" s="245" t="s">
        <v>4093</v>
      </c>
      <c r="H111" s="245" t="s">
        <v>3480</v>
      </c>
      <c r="I111" s="245" t="s">
        <v>3549</v>
      </c>
      <c r="J111" s="879">
        <v>1600.0</v>
      </c>
      <c r="K111" s="892" t="s">
        <v>4244</v>
      </c>
      <c r="L111" s="187" t="s">
        <v>4245</v>
      </c>
      <c r="M111" s="879"/>
      <c r="N111" s="879"/>
      <c r="O111" s="879"/>
      <c r="P111" s="879"/>
      <c r="Q111" s="892" t="s">
        <v>4244</v>
      </c>
      <c r="R111" s="245" t="s">
        <v>4246</v>
      </c>
      <c r="S111" s="880" t="s">
        <v>4247</v>
      </c>
      <c r="T111" s="880">
        <v>39000.0</v>
      </c>
      <c r="U111" s="111">
        <v>4.8013854E7</v>
      </c>
      <c r="V111" s="156"/>
      <c r="W111" s="156"/>
      <c r="Z111" s="111" t="s">
        <v>4096</v>
      </c>
      <c r="AG111" s="906"/>
    </row>
    <row r="112" ht="15.75" customHeight="1">
      <c r="A112" s="245" t="s">
        <v>546</v>
      </c>
      <c r="B112" s="245" t="s">
        <v>4248</v>
      </c>
      <c r="C112" s="245" t="s">
        <v>4249</v>
      </c>
      <c r="D112" s="879"/>
      <c r="E112" s="245" t="s">
        <v>3546</v>
      </c>
      <c r="F112" s="245" t="s">
        <v>4092</v>
      </c>
      <c r="G112" s="245" t="s">
        <v>4093</v>
      </c>
      <c r="H112" s="245" t="s">
        <v>3480</v>
      </c>
      <c r="I112" s="245" t="s">
        <v>3549</v>
      </c>
      <c r="J112" s="879">
        <v>1600.0</v>
      </c>
      <c r="K112" s="245"/>
      <c r="L112" s="908" t="s">
        <v>4250</v>
      </c>
      <c r="M112" s="895"/>
      <c r="N112" s="895"/>
      <c r="O112" s="895"/>
      <c r="P112" s="895"/>
      <c r="Q112" s="245"/>
      <c r="R112" s="245" t="s">
        <v>4251</v>
      </c>
      <c r="S112" s="880"/>
      <c r="T112" s="880">
        <v>39000.0</v>
      </c>
      <c r="U112" s="111" t="s">
        <v>3493</v>
      </c>
      <c r="V112" s="156"/>
      <c r="W112" s="156"/>
      <c r="Z112" s="111" t="s">
        <v>4096</v>
      </c>
      <c r="AG112" s="906"/>
    </row>
    <row r="113" ht="15.75" customHeight="1">
      <c r="A113" s="245" t="s">
        <v>551</v>
      </c>
      <c r="B113" s="245" t="s">
        <v>4252</v>
      </c>
      <c r="C113" s="245" t="s">
        <v>3839</v>
      </c>
      <c r="D113" s="879" t="s">
        <v>4253</v>
      </c>
      <c r="E113" s="245" t="s">
        <v>4254</v>
      </c>
      <c r="F113" s="245" t="s">
        <v>4255</v>
      </c>
      <c r="G113" s="245" t="s">
        <v>4256</v>
      </c>
      <c r="H113" s="245" t="s">
        <v>3815</v>
      </c>
      <c r="I113" s="126" t="s">
        <v>4257</v>
      </c>
      <c r="J113" s="889">
        <v>1500.0</v>
      </c>
      <c r="K113" s="907" t="s">
        <v>4258</v>
      </c>
      <c r="L113" s="191" t="s">
        <v>3497</v>
      </c>
      <c r="M113" s="879" t="s">
        <v>3306</v>
      </c>
      <c r="N113" s="887">
        <v>101597.0</v>
      </c>
      <c r="O113" s="879"/>
      <c r="P113" s="879"/>
      <c r="Q113" s="907" t="s">
        <v>4258</v>
      </c>
      <c r="R113" s="245" t="s">
        <v>4252</v>
      </c>
      <c r="S113" s="880" t="s">
        <v>4253</v>
      </c>
      <c r="T113" s="880" t="s">
        <v>3818</v>
      </c>
      <c r="U113" s="111">
        <v>4.1211445E7</v>
      </c>
      <c r="V113" s="156" t="s">
        <v>4259</v>
      </c>
      <c r="W113" s="156" t="s">
        <v>4260</v>
      </c>
      <c r="Z113" s="111" t="s">
        <v>4261</v>
      </c>
      <c r="AG113" s="906"/>
    </row>
    <row r="114" ht="15.75" customHeight="1">
      <c r="A114" s="245" t="s">
        <v>586</v>
      </c>
      <c r="B114" s="245" t="s">
        <v>4262</v>
      </c>
      <c r="C114" s="245" t="s">
        <v>4263</v>
      </c>
      <c r="D114" s="879" t="s">
        <v>4264</v>
      </c>
      <c r="E114" s="245" t="s">
        <v>3546</v>
      </c>
      <c r="F114" s="245" t="s">
        <v>4092</v>
      </c>
      <c r="G114" s="245" t="s">
        <v>4093</v>
      </c>
      <c r="H114" s="245" t="s">
        <v>3480</v>
      </c>
      <c r="I114" s="245" t="s">
        <v>3549</v>
      </c>
      <c r="J114" s="889">
        <v>1600.0</v>
      </c>
      <c r="K114" s="905" t="s">
        <v>4265</v>
      </c>
      <c r="L114" s="191" t="s">
        <v>3497</v>
      </c>
      <c r="M114" s="879" t="s">
        <v>3306</v>
      </c>
      <c r="N114" s="879">
        <v>816361.0</v>
      </c>
      <c r="O114" s="895"/>
      <c r="P114" s="895"/>
      <c r="Q114" s="905" t="s">
        <v>4265</v>
      </c>
      <c r="R114" s="892" t="s">
        <v>4266</v>
      </c>
      <c r="S114" s="880" t="s">
        <v>4267</v>
      </c>
      <c r="T114" s="880">
        <v>38850.0</v>
      </c>
      <c r="U114" s="162">
        <v>4.8017842E7</v>
      </c>
      <c r="V114" s="156"/>
      <c r="W114" s="156"/>
      <c r="Z114" s="111" t="s">
        <v>4096</v>
      </c>
      <c r="AG114" s="906"/>
    </row>
    <row r="115" ht="15.75" customHeight="1">
      <c r="A115" s="245" t="s">
        <v>593</v>
      </c>
      <c r="B115" s="245" t="s">
        <v>3700</v>
      </c>
      <c r="C115" s="245" t="s">
        <v>593</v>
      </c>
      <c r="D115" s="879" t="s">
        <v>3701</v>
      </c>
      <c r="E115" s="245" t="s">
        <v>3702</v>
      </c>
      <c r="F115" s="245" t="s">
        <v>4268</v>
      </c>
      <c r="G115" s="245" t="s">
        <v>4269</v>
      </c>
      <c r="H115" s="245" t="s">
        <v>3480</v>
      </c>
      <c r="I115" s="245" t="s">
        <v>4270</v>
      </c>
      <c r="J115" s="879">
        <v>1500.0</v>
      </c>
      <c r="K115" s="892" t="s">
        <v>4271</v>
      </c>
      <c r="L115" s="909" t="s">
        <v>3706</v>
      </c>
      <c r="M115" s="879" t="s">
        <v>3306</v>
      </c>
      <c r="N115" s="879"/>
      <c r="O115" s="879"/>
      <c r="P115" s="879"/>
      <c r="Q115" s="892" t="s">
        <v>4271</v>
      </c>
      <c r="R115" s="245" t="s">
        <v>4272</v>
      </c>
      <c r="S115" s="880" t="s">
        <v>4273</v>
      </c>
      <c r="T115" s="880">
        <v>42500.0</v>
      </c>
      <c r="U115" s="111">
        <v>4.8003644E7</v>
      </c>
      <c r="V115" s="156" t="s">
        <v>4274</v>
      </c>
      <c r="W115" s="156" t="s">
        <v>4275</v>
      </c>
      <c r="Z115" s="111" t="s">
        <v>4276</v>
      </c>
      <c r="AG115" s="906"/>
    </row>
    <row r="116" ht="15.75" customHeight="1">
      <c r="A116" s="245" t="s">
        <v>601</v>
      </c>
      <c r="B116" s="245" t="s">
        <v>4277</v>
      </c>
      <c r="C116" s="245" t="s">
        <v>3493</v>
      </c>
      <c r="D116" s="879" t="s">
        <v>4278</v>
      </c>
      <c r="E116" s="245" t="s">
        <v>4279</v>
      </c>
      <c r="F116" s="245" t="s">
        <v>4277</v>
      </c>
      <c r="G116" s="879" t="s">
        <v>4278</v>
      </c>
      <c r="H116" s="245" t="s">
        <v>3815</v>
      </c>
      <c r="I116" s="270" t="s">
        <v>3832</v>
      </c>
      <c r="J116" s="879">
        <v>1700.0</v>
      </c>
      <c r="K116" s="245" t="s">
        <v>3818</v>
      </c>
      <c r="L116" s="245" t="s">
        <v>3818</v>
      </c>
      <c r="M116" s="245" t="s">
        <v>3818</v>
      </c>
      <c r="N116" s="245" t="s">
        <v>3818</v>
      </c>
      <c r="O116" s="245" t="s">
        <v>3818</v>
      </c>
      <c r="P116" s="245" t="s">
        <v>3818</v>
      </c>
      <c r="Q116" s="245" t="s">
        <v>3818</v>
      </c>
      <c r="R116" s="245" t="s">
        <v>3818</v>
      </c>
      <c r="S116" s="880" t="s">
        <v>3818</v>
      </c>
      <c r="T116" s="880" t="s">
        <v>3818</v>
      </c>
      <c r="U116" s="111">
        <v>4.0203029E7</v>
      </c>
      <c r="V116" s="156"/>
      <c r="W116" s="156"/>
      <c r="Z116" s="111" t="s">
        <v>4280</v>
      </c>
      <c r="AG116" s="906"/>
    </row>
    <row r="117" ht="15.0" customHeight="1">
      <c r="A117" s="245" t="s">
        <v>595</v>
      </c>
      <c r="B117" s="245" t="s">
        <v>3602</v>
      </c>
      <c r="C117" s="245" t="s">
        <v>595</v>
      </c>
      <c r="D117" s="879" t="s">
        <v>3603</v>
      </c>
      <c r="E117" s="245" t="s">
        <v>3592</v>
      </c>
      <c r="F117" s="245" t="s">
        <v>3593</v>
      </c>
      <c r="G117" s="245" t="s">
        <v>3594</v>
      </c>
      <c r="H117" s="245" t="s">
        <v>3480</v>
      </c>
      <c r="I117" s="888" t="s">
        <v>3595</v>
      </c>
      <c r="J117" s="879">
        <v>1500.0</v>
      </c>
      <c r="K117" s="245" t="s">
        <v>4281</v>
      </c>
      <c r="L117" s="245" t="s">
        <v>3605</v>
      </c>
      <c r="M117" s="879" t="s">
        <v>3306</v>
      </c>
      <c r="N117" s="879" t="s">
        <v>3309</v>
      </c>
      <c r="O117" s="879"/>
      <c r="P117" s="879"/>
      <c r="Q117" s="245" t="s">
        <v>4281</v>
      </c>
      <c r="R117" s="245" t="s">
        <v>3606</v>
      </c>
      <c r="S117" s="880" t="s">
        <v>3607</v>
      </c>
      <c r="T117" s="880">
        <v>144000.0</v>
      </c>
      <c r="U117" s="111">
        <v>4.8013808E7</v>
      </c>
      <c r="V117" s="156" t="s">
        <v>3600</v>
      </c>
      <c r="W117" s="156" t="s">
        <v>3601</v>
      </c>
      <c r="X117" s="910"/>
      <c r="Z117" s="111" t="s">
        <v>3589</v>
      </c>
      <c r="AA117" s="873"/>
      <c r="AB117" s="111"/>
      <c r="AF117" s="245"/>
      <c r="AG117" s="245"/>
      <c r="AH117" s="886"/>
    </row>
    <row r="118" ht="15.75" customHeight="1">
      <c r="A118" s="245" t="s">
        <v>613</v>
      </c>
      <c r="B118" s="126" t="s">
        <v>4282</v>
      </c>
      <c r="C118" s="245" t="s">
        <v>613</v>
      </c>
      <c r="D118" s="879" t="s">
        <v>4076</v>
      </c>
      <c r="E118" s="245" t="s">
        <v>3592</v>
      </c>
      <c r="F118" s="245" t="s">
        <v>4077</v>
      </c>
      <c r="G118" s="245" t="s">
        <v>4078</v>
      </c>
      <c r="H118" s="245" t="s">
        <v>3480</v>
      </c>
      <c r="I118" s="888" t="s">
        <v>3595</v>
      </c>
      <c r="J118" s="879">
        <v>1500.0</v>
      </c>
      <c r="K118" s="245" t="s">
        <v>4281</v>
      </c>
      <c r="L118" s="892" t="s">
        <v>3605</v>
      </c>
      <c r="M118" s="895" t="s">
        <v>3306</v>
      </c>
      <c r="N118" s="895" t="s">
        <v>3309</v>
      </c>
      <c r="O118" s="895"/>
      <c r="P118" s="895"/>
      <c r="Q118" s="245" t="s">
        <v>4281</v>
      </c>
      <c r="R118" s="892" t="s">
        <v>4080</v>
      </c>
      <c r="S118" s="880" t="s">
        <v>4081</v>
      </c>
      <c r="T118" s="880">
        <v>144000.0</v>
      </c>
      <c r="U118" s="111">
        <v>4.8013808E7</v>
      </c>
      <c r="V118" s="156" t="s">
        <v>4283</v>
      </c>
      <c r="W118" s="156" t="s">
        <v>4083</v>
      </c>
      <c r="X118" s="910"/>
      <c r="Z118" s="111" t="s">
        <v>4084</v>
      </c>
      <c r="AG118" s="906"/>
    </row>
    <row r="119" ht="13.5" customHeight="1">
      <c r="A119" s="245" t="s">
        <v>623</v>
      </c>
      <c r="B119" s="245" t="s">
        <v>4284</v>
      </c>
      <c r="C119" s="245" t="s">
        <v>4014</v>
      </c>
      <c r="D119" s="879" t="s">
        <v>4285</v>
      </c>
      <c r="E119" s="245" t="s">
        <v>4286</v>
      </c>
      <c r="F119" s="245" t="s">
        <v>4287</v>
      </c>
      <c r="G119" s="245" t="s">
        <v>4288</v>
      </c>
      <c r="H119" s="245" t="s">
        <v>3815</v>
      </c>
      <c r="I119" s="245" t="s">
        <v>4289</v>
      </c>
      <c r="J119" s="879">
        <v>1500.0</v>
      </c>
      <c r="K119" s="245" t="s">
        <v>4290</v>
      </c>
      <c r="L119" s="245" t="s">
        <v>3497</v>
      </c>
      <c r="M119" s="895" t="s">
        <v>3306</v>
      </c>
      <c r="N119" s="879">
        <v>101597.0</v>
      </c>
      <c r="O119" s="879"/>
      <c r="P119" s="879"/>
      <c r="Q119" s="245" t="s">
        <v>4290</v>
      </c>
      <c r="R119" s="245" t="s">
        <v>4284</v>
      </c>
      <c r="S119" s="880" t="s">
        <v>4285</v>
      </c>
      <c r="T119" s="880" t="s">
        <v>3818</v>
      </c>
      <c r="U119" s="162">
        <v>4.1211447E7</v>
      </c>
      <c r="V119" s="156" t="s">
        <v>4291</v>
      </c>
      <c r="W119" s="156" t="s">
        <v>4292</v>
      </c>
      <c r="Z119" s="111" t="s">
        <v>4293</v>
      </c>
      <c r="AG119" s="906"/>
    </row>
    <row r="120" ht="15.75" customHeight="1">
      <c r="A120" s="245" t="s">
        <v>984</v>
      </c>
      <c r="B120" s="245" t="s">
        <v>4294</v>
      </c>
      <c r="C120" s="245" t="s">
        <v>4295</v>
      </c>
      <c r="D120" s="879" t="s">
        <v>4296</v>
      </c>
      <c r="E120" s="245" t="s">
        <v>4286</v>
      </c>
      <c r="F120" s="245" t="s">
        <v>4287</v>
      </c>
      <c r="G120" s="245" t="s">
        <v>4288</v>
      </c>
      <c r="H120" s="245" t="s">
        <v>3815</v>
      </c>
      <c r="I120" s="245" t="s">
        <v>4289</v>
      </c>
      <c r="J120" s="879">
        <v>1500.0</v>
      </c>
      <c r="K120" s="892" t="s">
        <v>4297</v>
      </c>
      <c r="L120" s="892" t="s">
        <v>4298</v>
      </c>
      <c r="M120" s="895" t="s">
        <v>3306</v>
      </c>
      <c r="N120" s="895" t="s">
        <v>3309</v>
      </c>
      <c r="O120" s="895" t="s">
        <v>3312</v>
      </c>
      <c r="P120" s="895"/>
      <c r="Q120" s="892" t="s">
        <v>4297</v>
      </c>
      <c r="R120" s="245" t="s">
        <v>4294</v>
      </c>
      <c r="S120" s="880" t="s">
        <v>4296</v>
      </c>
      <c r="T120" s="880" t="s">
        <v>3818</v>
      </c>
      <c r="U120" s="162">
        <v>4.1211448E7</v>
      </c>
      <c r="V120" s="156" t="s">
        <v>4291</v>
      </c>
      <c r="W120" s="156" t="s">
        <v>4292</v>
      </c>
      <c r="Z120" s="111" t="s">
        <v>4293</v>
      </c>
      <c r="AG120" s="906"/>
    </row>
    <row r="121" ht="15.75" customHeight="1">
      <c r="A121" s="211" t="s">
        <v>627</v>
      </c>
      <c r="B121" s="245" t="s">
        <v>4299</v>
      </c>
      <c r="C121" s="245" t="s">
        <v>627</v>
      </c>
      <c r="D121" s="879" t="s">
        <v>4300</v>
      </c>
      <c r="E121" s="245" t="s">
        <v>3510</v>
      </c>
      <c r="F121" s="245" t="s">
        <v>3511</v>
      </c>
      <c r="G121" s="245" t="s">
        <v>3512</v>
      </c>
      <c r="H121" s="245" t="s">
        <v>3480</v>
      </c>
      <c r="I121" s="245" t="s">
        <v>3481</v>
      </c>
      <c r="J121" s="879">
        <v>1500.0</v>
      </c>
      <c r="K121" s="892" t="s">
        <v>4301</v>
      </c>
      <c r="L121" s="892" t="s">
        <v>4298</v>
      </c>
      <c r="M121" s="879" t="s">
        <v>3306</v>
      </c>
      <c r="N121" s="879" t="s">
        <v>3309</v>
      </c>
      <c r="O121" s="879" t="s">
        <v>3312</v>
      </c>
      <c r="P121" s="879"/>
      <c r="Q121" s="892" t="s">
        <v>4301</v>
      </c>
      <c r="R121" s="892" t="s">
        <v>4302</v>
      </c>
      <c r="S121" s="880" t="s">
        <v>4303</v>
      </c>
      <c r="T121" s="880">
        <v>90300.0</v>
      </c>
      <c r="U121" s="111">
        <v>4.8017751E7</v>
      </c>
      <c r="V121" s="156"/>
      <c r="W121" s="156"/>
      <c r="Z121" s="111" t="s">
        <v>3520</v>
      </c>
      <c r="AG121" s="906"/>
    </row>
    <row r="122" ht="15.75" customHeight="1">
      <c r="A122" s="245" t="s">
        <v>634</v>
      </c>
      <c r="B122" s="245" t="s">
        <v>3647</v>
      </c>
      <c r="C122" s="245" t="s">
        <v>4304</v>
      </c>
      <c r="D122" s="879" t="s">
        <v>3648</v>
      </c>
      <c r="E122" s="245" t="s">
        <v>3646</v>
      </c>
      <c r="F122" s="245" t="s">
        <v>3647</v>
      </c>
      <c r="G122" s="245" t="s">
        <v>3648</v>
      </c>
      <c r="H122" s="245" t="s">
        <v>3480</v>
      </c>
      <c r="I122" s="245" t="s">
        <v>3713</v>
      </c>
      <c r="J122" s="879">
        <v>1500.0</v>
      </c>
      <c r="K122" s="892" t="s">
        <v>3818</v>
      </c>
      <c r="L122" s="908" t="s">
        <v>3818</v>
      </c>
      <c r="M122" s="892" t="s">
        <v>3818</v>
      </c>
      <c r="N122" s="892" t="s">
        <v>3818</v>
      </c>
      <c r="O122" s="892" t="s">
        <v>3818</v>
      </c>
      <c r="P122" s="892" t="s">
        <v>3818</v>
      </c>
      <c r="Q122" s="892" t="s">
        <v>3818</v>
      </c>
      <c r="R122" s="892" t="s">
        <v>3818</v>
      </c>
      <c r="S122" s="880" t="s">
        <v>3818</v>
      </c>
      <c r="T122" s="880" t="s">
        <v>3818</v>
      </c>
      <c r="U122" s="133" t="s">
        <v>3818</v>
      </c>
      <c r="V122" s="156"/>
      <c r="W122" s="156"/>
      <c r="Z122" s="111" t="s">
        <v>3655</v>
      </c>
      <c r="AG122" s="906"/>
    </row>
    <row r="123" ht="15.75" customHeight="1">
      <c r="A123" s="245" t="s">
        <v>4305</v>
      </c>
      <c r="B123" s="245" t="s">
        <v>4306</v>
      </c>
      <c r="C123" s="245" t="s">
        <v>4263</v>
      </c>
      <c r="D123" s="879" t="s">
        <v>4307</v>
      </c>
      <c r="E123" s="245" t="s">
        <v>3546</v>
      </c>
      <c r="F123" s="245" t="s">
        <v>3547</v>
      </c>
      <c r="G123" s="245" t="s">
        <v>3548</v>
      </c>
      <c r="H123" s="245" t="s">
        <v>3480</v>
      </c>
      <c r="I123" s="245" t="s">
        <v>3549</v>
      </c>
      <c r="J123" s="879">
        <v>1600.0</v>
      </c>
      <c r="K123" s="907" t="s">
        <v>4308</v>
      </c>
      <c r="L123" s="191" t="s">
        <v>3497</v>
      </c>
      <c r="M123" s="879" t="s">
        <v>3306</v>
      </c>
      <c r="N123" s="879">
        <v>816361.0</v>
      </c>
      <c r="O123" s="879"/>
      <c r="P123" s="879"/>
      <c r="Q123" s="907" t="s">
        <v>4308</v>
      </c>
      <c r="R123" s="245" t="s">
        <v>4309</v>
      </c>
      <c r="S123" s="880" t="s">
        <v>4310</v>
      </c>
      <c r="T123" s="880">
        <v>38850.0</v>
      </c>
      <c r="U123" s="162">
        <v>4.8017842E7</v>
      </c>
      <c r="V123" s="156"/>
      <c r="W123" s="156"/>
      <c r="Z123" s="111" t="s">
        <v>3555</v>
      </c>
      <c r="AG123" s="906"/>
    </row>
    <row r="124" ht="15.75" customHeight="1">
      <c r="A124" s="245" t="s">
        <v>648</v>
      </c>
      <c r="B124" s="245" t="s">
        <v>4311</v>
      </c>
      <c r="C124" s="245" t="s">
        <v>4312</v>
      </c>
      <c r="D124" s="879" t="s">
        <v>4313</v>
      </c>
      <c r="E124" s="245" t="s">
        <v>66</v>
      </c>
      <c r="F124" s="245" t="s">
        <v>3932</v>
      </c>
      <c r="G124" s="245" t="s">
        <v>3933</v>
      </c>
      <c r="H124" s="245" t="s">
        <v>3480</v>
      </c>
      <c r="I124" s="245" t="s">
        <v>3561</v>
      </c>
      <c r="J124" s="879">
        <v>1500.0</v>
      </c>
      <c r="K124" s="907" t="s">
        <v>4314</v>
      </c>
      <c r="L124" s="191" t="s">
        <v>4315</v>
      </c>
      <c r="M124" s="879" t="s">
        <v>4316</v>
      </c>
      <c r="N124" s="895" t="s">
        <v>3308</v>
      </c>
      <c r="O124" s="895"/>
      <c r="P124" s="895"/>
      <c r="Q124" s="907" t="s">
        <v>4314</v>
      </c>
      <c r="R124" s="892" t="s">
        <v>4311</v>
      </c>
      <c r="S124" s="880" t="s">
        <v>4313</v>
      </c>
      <c r="T124" s="880" t="s">
        <v>3818</v>
      </c>
      <c r="U124" s="911" t="s">
        <v>4317</v>
      </c>
      <c r="V124" s="156"/>
      <c r="W124" s="156"/>
      <c r="Z124" s="111" t="s">
        <v>3937</v>
      </c>
      <c r="AG124" s="906"/>
    </row>
    <row r="125" ht="15.75" customHeight="1">
      <c r="A125" s="245" t="s">
        <v>650</v>
      </c>
      <c r="B125" s="245" t="s">
        <v>4318</v>
      </c>
      <c r="C125" s="245" t="s">
        <v>4319</v>
      </c>
      <c r="D125" s="879" t="s">
        <v>4320</v>
      </c>
      <c r="E125" s="245" t="s">
        <v>66</v>
      </c>
      <c r="F125" s="245" t="s">
        <v>3932</v>
      </c>
      <c r="G125" s="245" t="s">
        <v>3933</v>
      </c>
      <c r="H125" s="245" t="s">
        <v>3480</v>
      </c>
      <c r="I125" s="245" t="s">
        <v>3561</v>
      </c>
      <c r="J125" s="879">
        <v>1500.0</v>
      </c>
      <c r="K125" s="907" t="s">
        <v>4321</v>
      </c>
      <c r="L125" s="111" t="s">
        <v>4322</v>
      </c>
      <c r="M125" s="879" t="s">
        <v>4316</v>
      </c>
      <c r="N125" s="879" t="s">
        <v>3309</v>
      </c>
      <c r="O125" s="879" t="s">
        <v>3312</v>
      </c>
      <c r="P125" s="879"/>
      <c r="Q125" s="907" t="s">
        <v>4321</v>
      </c>
      <c r="R125" s="892" t="s">
        <v>4318</v>
      </c>
      <c r="S125" s="880" t="s">
        <v>4320</v>
      </c>
      <c r="T125" s="880" t="s">
        <v>3818</v>
      </c>
      <c r="U125" s="911" t="s">
        <v>4323</v>
      </c>
      <c r="V125" s="156"/>
      <c r="W125" s="156"/>
      <c r="Z125" s="111" t="s">
        <v>3937</v>
      </c>
      <c r="AG125" s="906"/>
    </row>
    <row r="126" ht="15.75" customHeight="1">
      <c r="A126" s="245" t="s">
        <v>656</v>
      </c>
      <c r="B126" s="245" t="s">
        <v>4324</v>
      </c>
      <c r="C126" s="245" t="s">
        <v>4325</v>
      </c>
      <c r="D126" s="879" t="s">
        <v>4326</v>
      </c>
      <c r="E126" s="245" t="s">
        <v>3749</v>
      </c>
      <c r="F126" s="245" t="s">
        <v>3750</v>
      </c>
      <c r="G126" s="245" t="s">
        <v>3751</v>
      </c>
      <c r="H126" s="245" t="s">
        <v>3480</v>
      </c>
      <c r="I126" s="245" t="s">
        <v>3728</v>
      </c>
      <c r="J126" s="879">
        <v>1500.0</v>
      </c>
      <c r="K126" s="907" t="s">
        <v>4327</v>
      </c>
      <c r="L126" s="892" t="s">
        <v>4298</v>
      </c>
      <c r="M126" s="895" t="s">
        <v>3306</v>
      </c>
      <c r="N126" s="895" t="s">
        <v>3309</v>
      </c>
      <c r="O126" s="895" t="s">
        <v>3312</v>
      </c>
      <c r="P126" s="895"/>
      <c r="Q126" s="907" t="s">
        <v>4327</v>
      </c>
      <c r="R126" s="245" t="s">
        <v>4328</v>
      </c>
      <c r="S126" s="880" t="s">
        <v>4329</v>
      </c>
      <c r="T126" s="880">
        <v>64400.0</v>
      </c>
      <c r="U126" s="111">
        <v>4.8017719E7</v>
      </c>
      <c r="V126" s="156"/>
      <c r="W126" s="156"/>
      <c r="Z126" s="111" t="s">
        <v>3756</v>
      </c>
      <c r="AG126" s="906"/>
    </row>
    <row r="127" ht="14.25" customHeight="1">
      <c r="A127" s="245" t="s">
        <v>665</v>
      </c>
      <c r="B127" s="245" t="s">
        <v>3632</v>
      </c>
      <c r="C127" s="245" t="s">
        <v>370</v>
      </c>
      <c r="D127" s="879" t="s">
        <v>3633</v>
      </c>
      <c r="E127" s="245" t="s">
        <v>3634</v>
      </c>
      <c r="F127" s="245" t="s">
        <v>3635</v>
      </c>
      <c r="G127" s="245" t="s">
        <v>3636</v>
      </c>
      <c r="H127" s="245" t="s">
        <v>3480</v>
      </c>
      <c r="I127" s="245" t="s">
        <v>3637</v>
      </c>
      <c r="J127" s="879">
        <v>1500.0</v>
      </c>
      <c r="K127" s="245" t="s">
        <v>3638</v>
      </c>
      <c r="L127" s="245" t="s">
        <v>3527</v>
      </c>
      <c r="M127" s="879" t="s">
        <v>3307</v>
      </c>
      <c r="N127" s="879">
        <v>11064.0</v>
      </c>
      <c r="O127" s="879"/>
      <c r="P127" s="879"/>
      <c r="Q127" s="245" t="s">
        <v>3638</v>
      </c>
      <c r="R127" s="245" t="s">
        <v>3639</v>
      </c>
      <c r="S127" s="880" t="s">
        <v>3640</v>
      </c>
      <c r="T127" s="880">
        <v>29120.0</v>
      </c>
      <c r="U127" s="111">
        <v>4.9600246E7</v>
      </c>
      <c r="V127" s="156" t="s">
        <v>3641</v>
      </c>
      <c r="W127" s="156" t="s">
        <v>3642</v>
      </c>
      <c r="Z127" s="111" t="s">
        <v>3643</v>
      </c>
      <c r="AA127" s="873"/>
      <c r="AB127" s="111"/>
      <c r="AF127" s="245"/>
      <c r="AG127" s="245"/>
      <c r="AH127" s="886"/>
    </row>
    <row r="128" ht="15.75" customHeight="1">
      <c r="A128" s="245" t="s">
        <v>673</v>
      </c>
      <c r="B128" s="245" t="s">
        <v>4330</v>
      </c>
      <c r="C128" s="245" t="s">
        <v>4331</v>
      </c>
      <c r="D128" s="879" t="s">
        <v>4332</v>
      </c>
      <c r="E128" s="245" t="s">
        <v>4333</v>
      </c>
      <c r="F128" s="245" t="s">
        <v>4330</v>
      </c>
      <c r="G128" s="879" t="s">
        <v>4332</v>
      </c>
      <c r="H128" s="245" t="s">
        <v>3480</v>
      </c>
      <c r="I128" s="245" t="s">
        <v>3481</v>
      </c>
      <c r="J128" s="879">
        <v>1500.0</v>
      </c>
      <c r="K128" s="892" t="s">
        <v>3818</v>
      </c>
      <c r="L128" s="908" t="s">
        <v>3818</v>
      </c>
      <c r="M128" s="892" t="s">
        <v>3818</v>
      </c>
      <c r="N128" s="892" t="s">
        <v>3818</v>
      </c>
      <c r="O128" s="892" t="s">
        <v>3818</v>
      </c>
      <c r="P128" s="892" t="s">
        <v>3818</v>
      </c>
      <c r="Q128" s="892" t="s">
        <v>3818</v>
      </c>
      <c r="R128" s="892" t="s">
        <v>3818</v>
      </c>
      <c r="S128" s="880" t="s">
        <v>3818</v>
      </c>
      <c r="T128" s="880" t="s">
        <v>3818</v>
      </c>
      <c r="U128" s="133" t="s">
        <v>3818</v>
      </c>
      <c r="V128" s="156"/>
      <c r="W128" s="156"/>
      <c r="Z128" s="111" t="s">
        <v>4334</v>
      </c>
      <c r="AG128" s="906"/>
    </row>
    <row r="129" ht="15.75" customHeight="1">
      <c r="A129" s="245" t="s">
        <v>692</v>
      </c>
      <c r="B129" s="245" t="s">
        <v>4335</v>
      </c>
      <c r="C129" s="245" t="s">
        <v>4331</v>
      </c>
      <c r="D129" s="879" t="s">
        <v>4336</v>
      </c>
      <c r="E129" s="245" t="s">
        <v>4337</v>
      </c>
      <c r="F129" s="245" t="s">
        <v>4335</v>
      </c>
      <c r="G129" s="879" t="s">
        <v>4336</v>
      </c>
      <c r="H129" s="245" t="s">
        <v>3480</v>
      </c>
      <c r="I129" s="245" t="s">
        <v>3481</v>
      </c>
      <c r="J129" s="879">
        <v>1500.0</v>
      </c>
      <c r="K129" s="892" t="s">
        <v>3818</v>
      </c>
      <c r="L129" s="908" t="s">
        <v>3818</v>
      </c>
      <c r="M129" s="892" t="s">
        <v>3818</v>
      </c>
      <c r="N129" s="892" t="s">
        <v>3818</v>
      </c>
      <c r="O129" s="892" t="s">
        <v>3818</v>
      </c>
      <c r="P129" s="892" t="s">
        <v>3818</v>
      </c>
      <c r="Q129" s="892" t="s">
        <v>3818</v>
      </c>
      <c r="R129" s="892" t="s">
        <v>3818</v>
      </c>
      <c r="S129" s="880" t="s">
        <v>3818</v>
      </c>
      <c r="T129" s="880" t="s">
        <v>3818</v>
      </c>
      <c r="U129" s="133" t="s">
        <v>3818</v>
      </c>
      <c r="V129" s="156"/>
      <c r="W129" s="156"/>
      <c r="Z129" s="111" t="s">
        <v>4338</v>
      </c>
      <c r="AG129" s="906"/>
    </row>
    <row r="130" ht="15.75" customHeight="1">
      <c r="A130" s="245" t="s">
        <v>639</v>
      </c>
      <c r="B130" s="245" t="s">
        <v>4339</v>
      </c>
      <c r="C130" s="245" t="s">
        <v>4340</v>
      </c>
      <c r="D130" s="879" t="s">
        <v>4341</v>
      </c>
      <c r="E130" s="245" t="s">
        <v>3546</v>
      </c>
      <c r="F130" s="245" t="s">
        <v>3547</v>
      </c>
      <c r="G130" s="245" t="s">
        <v>3548</v>
      </c>
      <c r="H130" s="245" t="s">
        <v>3480</v>
      </c>
      <c r="I130" s="245" t="s">
        <v>3549</v>
      </c>
      <c r="J130" s="879">
        <v>1600.0</v>
      </c>
      <c r="K130" s="245" t="s">
        <v>4342</v>
      </c>
      <c r="L130" s="892" t="s">
        <v>3541</v>
      </c>
      <c r="M130" s="895" t="s">
        <v>3306</v>
      </c>
      <c r="N130" s="895" t="s">
        <v>3308</v>
      </c>
      <c r="O130" s="895"/>
      <c r="P130" s="895"/>
      <c r="Q130" s="245" t="s">
        <v>4342</v>
      </c>
      <c r="R130" s="245" t="s">
        <v>3551</v>
      </c>
      <c r="S130" s="880" t="s">
        <v>3552</v>
      </c>
      <c r="T130" s="880">
        <v>38850.0</v>
      </c>
      <c r="U130" s="111">
        <v>4.8017996E7</v>
      </c>
      <c r="V130" s="156"/>
      <c r="W130" s="156"/>
      <c r="Z130" s="111" t="s">
        <v>3555</v>
      </c>
      <c r="AG130" s="906"/>
    </row>
    <row r="131" ht="15.75" customHeight="1">
      <c r="A131" s="245" t="s">
        <v>632</v>
      </c>
      <c r="B131" s="245" t="s">
        <v>4343</v>
      </c>
      <c r="C131" s="245" t="s">
        <v>4090</v>
      </c>
      <c r="D131" s="879" t="s">
        <v>4344</v>
      </c>
      <c r="E131" s="245" t="s">
        <v>3546</v>
      </c>
      <c r="F131" s="245" t="s">
        <v>4092</v>
      </c>
      <c r="G131" s="245" t="s">
        <v>4093</v>
      </c>
      <c r="H131" s="245" t="s">
        <v>3480</v>
      </c>
      <c r="I131" s="245" t="s">
        <v>3549</v>
      </c>
      <c r="J131" s="879">
        <v>1600.0</v>
      </c>
      <c r="K131" s="245" t="s">
        <v>4342</v>
      </c>
      <c r="L131" s="245" t="s">
        <v>3541</v>
      </c>
      <c r="M131" s="879" t="s">
        <v>3306</v>
      </c>
      <c r="N131" s="879" t="s">
        <v>3308</v>
      </c>
      <c r="O131" s="879"/>
      <c r="P131" s="879"/>
      <c r="Q131" s="245" t="s">
        <v>4342</v>
      </c>
      <c r="R131" s="245" t="s">
        <v>4094</v>
      </c>
      <c r="S131" s="880" t="s">
        <v>4095</v>
      </c>
      <c r="T131" s="880">
        <v>38850.0</v>
      </c>
      <c r="U131" s="111">
        <v>4.8017996E7</v>
      </c>
      <c r="V131" s="156"/>
      <c r="W131" s="156"/>
      <c r="Z131" s="111" t="s">
        <v>4096</v>
      </c>
      <c r="AG131" s="906"/>
    </row>
    <row r="132" ht="15.75" customHeight="1">
      <c r="A132" s="245" t="s">
        <v>700</v>
      </c>
      <c r="B132" s="245" t="s">
        <v>4345</v>
      </c>
      <c r="C132" s="245" t="s">
        <v>4346</v>
      </c>
      <c r="D132" s="879" t="s">
        <v>4347</v>
      </c>
      <c r="E132" s="245" t="s">
        <v>700</v>
      </c>
      <c r="F132" s="245" t="s">
        <v>4345</v>
      </c>
      <c r="G132" s="879" t="s">
        <v>4347</v>
      </c>
      <c r="H132" s="245" t="s">
        <v>3815</v>
      </c>
      <c r="I132" s="245" t="s">
        <v>3549</v>
      </c>
      <c r="J132" s="879">
        <v>1700.0</v>
      </c>
      <c r="K132" s="892" t="s">
        <v>3818</v>
      </c>
      <c r="L132" s="892" t="s">
        <v>3818</v>
      </c>
      <c r="M132" s="892" t="s">
        <v>3818</v>
      </c>
      <c r="N132" s="892" t="s">
        <v>3818</v>
      </c>
      <c r="O132" s="892" t="s">
        <v>3818</v>
      </c>
      <c r="P132" s="892" t="s">
        <v>3818</v>
      </c>
      <c r="Q132" s="892" t="s">
        <v>3818</v>
      </c>
      <c r="R132" s="892" t="s">
        <v>3818</v>
      </c>
      <c r="S132" s="880" t="s">
        <v>3818</v>
      </c>
      <c r="T132" s="880" t="s">
        <v>3818</v>
      </c>
      <c r="U132" s="111"/>
      <c r="V132" s="156"/>
      <c r="W132" s="156"/>
      <c r="Z132" s="111" t="s">
        <v>4348</v>
      </c>
      <c r="AG132" s="906"/>
    </row>
    <row r="133" ht="15.75" customHeight="1">
      <c r="A133" s="245" t="s">
        <v>703</v>
      </c>
      <c r="B133" s="245" t="s">
        <v>4349</v>
      </c>
      <c r="C133" s="245" t="s">
        <v>4350</v>
      </c>
      <c r="D133" s="879" t="s">
        <v>4351</v>
      </c>
      <c r="E133" s="245" t="s">
        <v>66</v>
      </c>
      <c r="F133" s="245" t="s">
        <v>4349</v>
      </c>
      <c r="G133" s="245" t="s">
        <v>4351</v>
      </c>
      <c r="H133" s="245" t="s">
        <v>3480</v>
      </c>
      <c r="I133" s="245" t="s">
        <v>3561</v>
      </c>
      <c r="J133" s="879">
        <v>1500.0</v>
      </c>
      <c r="K133" s="892" t="s">
        <v>3818</v>
      </c>
      <c r="L133" s="892" t="s">
        <v>3818</v>
      </c>
      <c r="M133" s="892" t="s">
        <v>3818</v>
      </c>
      <c r="N133" s="892" t="s">
        <v>3818</v>
      </c>
      <c r="O133" s="892" t="s">
        <v>3818</v>
      </c>
      <c r="P133" s="892" t="s">
        <v>3818</v>
      </c>
      <c r="Q133" s="892" t="s">
        <v>3818</v>
      </c>
      <c r="R133" s="892" t="s">
        <v>3818</v>
      </c>
      <c r="S133" s="880" t="s">
        <v>3818</v>
      </c>
      <c r="T133" s="880" t="s">
        <v>3818</v>
      </c>
      <c r="U133" s="111"/>
      <c r="V133" s="156"/>
      <c r="W133" s="156"/>
      <c r="Z133" s="111" t="s">
        <v>4352</v>
      </c>
      <c r="AG133" s="906"/>
    </row>
    <row r="134" ht="15.75" customHeight="1">
      <c r="A134" s="245" t="s">
        <v>705</v>
      </c>
      <c r="B134" s="245" t="s">
        <v>4353</v>
      </c>
      <c r="C134" s="245" t="s">
        <v>4331</v>
      </c>
      <c r="D134" s="879" t="s">
        <v>4354</v>
      </c>
      <c r="E134" s="245" t="s">
        <v>3523</v>
      </c>
      <c r="F134" s="245" t="s">
        <v>4353</v>
      </c>
      <c r="G134" s="879" t="s">
        <v>4354</v>
      </c>
      <c r="H134" s="245" t="s">
        <v>3480</v>
      </c>
      <c r="I134" s="245" t="s">
        <v>3481</v>
      </c>
      <c r="J134" s="879">
        <v>1500.0</v>
      </c>
      <c r="K134" s="892" t="s">
        <v>3818</v>
      </c>
      <c r="L134" s="892" t="s">
        <v>3818</v>
      </c>
      <c r="M134" s="892" t="s">
        <v>3818</v>
      </c>
      <c r="N134" s="892" t="s">
        <v>3818</v>
      </c>
      <c r="O134" s="892" t="s">
        <v>3818</v>
      </c>
      <c r="P134" s="892" t="s">
        <v>3818</v>
      </c>
      <c r="Q134" s="892" t="s">
        <v>3818</v>
      </c>
      <c r="R134" s="892" t="s">
        <v>3818</v>
      </c>
      <c r="S134" s="880" t="s">
        <v>3818</v>
      </c>
      <c r="T134" s="880" t="s">
        <v>3818</v>
      </c>
      <c r="U134" s="111"/>
      <c r="V134" s="156"/>
      <c r="W134" s="156"/>
      <c r="Z134" s="111" t="s">
        <v>4355</v>
      </c>
      <c r="AG134" s="906"/>
    </row>
    <row r="135" ht="15.75" customHeight="1">
      <c r="A135" s="245" t="s">
        <v>707</v>
      </c>
      <c r="B135" s="893" t="s">
        <v>4356</v>
      </c>
      <c r="C135" s="893" t="s">
        <v>4357</v>
      </c>
      <c r="D135" s="879" t="s">
        <v>4358</v>
      </c>
      <c r="E135" s="245" t="s">
        <v>4359</v>
      </c>
      <c r="F135" s="893" t="s">
        <v>4356</v>
      </c>
      <c r="G135" s="894" t="s">
        <v>4358</v>
      </c>
      <c r="H135" s="245" t="s">
        <v>3815</v>
      </c>
      <c r="I135" s="912"/>
      <c r="J135" s="913"/>
      <c r="K135" s="892" t="s">
        <v>3818</v>
      </c>
      <c r="L135" s="892" t="s">
        <v>3818</v>
      </c>
      <c r="M135" s="892" t="s">
        <v>3818</v>
      </c>
      <c r="N135" s="892" t="s">
        <v>3818</v>
      </c>
      <c r="O135" s="892" t="s">
        <v>3818</v>
      </c>
      <c r="P135" s="892" t="s">
        <v>3818</v>
      </c>
      <c r="Q135" s="892" t="s">
        <v>3818</v>
      </c>
      <c r="R135" s="892" t="s">
        <v>3818</v>
      </c>
      <c r="S135" s="880" t="s">
        <v>3818</v>
      </c>
      <c r="T135" s="880" t="s">
        <v>3818</v>
      </c>
      <c r="U135" s="111"/>
      <c r="V135" s="156"/>
      <c r="W135" s="156"/>
      <c r="Z135" s="111" t="s">
        <v>4360</v>
      </c>
      <c r="AG135" s="906"/>
    </row>
    <row r="136" ht="15.75" customHeight="1">
      <c r="A136" s="245" t="s">
        <v>641</v>
      </c>
      <c r="B136" s="245" t="s">
        <v>4361</v>
      </c>
      <c r="C136" s="245" t="s">
        <v>80</v>
      </c>
      <c r="D136" s="879" t="s">
        <v>4362</v>
      </c>
      <c r="E136" s="245" t="s">
        <v>3646</v>
      </c>
      <c r="F136" s="245" t="s">
        <v>3647</v>
      </c>
      <c r="G136" s="879" t="s">
        <v>3648</v>
      </c>
      <c r="H136" s="245" t="s">
        <v>3480</v>
      </c>
      <c r="I136" s="245" t="s">
        <v>3637</v>
      </c>
      <c r="J136" s="879">
        <v>1500.0</v>
      </c>
      <c r="K136" s="245" t="s">
        <v>3649</v>
      </c>
      <c r="L136" s="245" t="s">
        <v>3650</v>
      </c>
      <c r="M136" s="879" t="s">
        <v>3307</v>
      </c>
      <c r="N136" s="879" t="s">
        <v>3308</v>
      </c>
      <c r="O136" s="879"/>
      <c r="P136" s="879"/>
      <c r="Q136" s="245" t="s">
        <v>3649</v>
      </c>
      <c r="R136" s="892" t="s">
        <v>3651</v>
      </c>
      <c r="S136" s="880" t="s">
        <v>3652</v>
      </c>
      <c r="T136" s="880">
        <v>42000.0</v>
      </c>
      <c r="U136" s="111">
        <v>4.9600248E7</v>
      </c>
      <c r="V136" s="156"/>
      <c r="W136" s="156"/>
      <c r="Z136" s="111" t="s">
        <v>3655</v>
      </c>
      <c r="AG136" s="906"/>
    </row>
    <row r="137" ht="15.75" customHeight="1">
      <c r="A137" s="245" t="s">
        <v>4363</v>
      </c>
      <c r="B137" s="245" t="s">
        <v>4364</v>
      </c>
      <c r="C137" s="245" t="s">
        <v>4365</v>
      </c>
      <c r="D137" s="879" t="s">
        <v>4366</v>
      </c>
      <c r="E137" s="245" t="s">
        <v>3765</v>
      </c>
      <c r="F137" s="245" t="s">
        <v>4364</v>
      </c>
      <c r="G137" s="245" t="s">
        <v>4366</v>
      </c>
      <c r="H137" s="245" t="s">
        <v>3480</v>
      </c>
      <c r="I137" s="245" t="s">
        <v>3549</v>
      </c>
      <c r="J137" s="914">
        <v>1600.0</v>
      </c>
      <c r="K137" s="892" t="s">
        <v>3818</v>
      </c>
      <c r="L137" s="892" t="s">
        <v>3818</v>
      </c>
      <c r="M137" s="892" t="s">
        <v>3818</v>
      </c>
      <c r="N137" s="892" t="s">
        <v>3818</v>
      </c>
      <c r="O137" s="892" t="s">
        <v>3818</v>
      </c>
      <c r="P137" s="892" t="s">
        <v>3818</v>
      </c>
      <c r="Q137" s="892" t="s">
        <v>3818</v>
      </c>
      <c r="R137" s="892" t="s">
        <v>3818</v>
      </c>
      <c r="S137" s="880" t="s">
        <v>3818</v>
      </c>
      <c r="T137" s="880" t="s">
        <v>3818</v>
      </c>
      <c r="U137" s="111"/>
      <c r="V137" s="156"/>
      <c r="W137" s="156"/>
      <c r="Z137" s="111" t="s">
        <v>4367</v>
      </c>
      <c r="AG137" s="906"/>
    </row>
    <row r="138" ht="15.75" customHeight="1">
      <c r="A138" s="245" t="s">
        <v>4368</v>
      </c>
      <c r="B138" s="245" t="s">
        <v>4369</v>
      </c>
      <c r="C138" s="245" t="s">
        <v>4370</v>
      </c>
      <c r="D138" s="879" t="s">
        <v>4371</v>
      </c>
      <c r="E138" s="245" t="s">
        <v>3634</v>
      </c>
      <c r="F138" s="245" t="s">
        <v>4369</v>
      </c>
      <c r="G138" s="245" t="s">
        <v>4371</v>
      </c>
      <c r="H138" s="245" t="s">
        <v>3480</v>
      </c>
      <c r="I138" s="245" t="s">
        <v>3637</v>
      </c>
      <c r="J138" s="914">
        <v>1500.0</v>
      </c>
      <c r="K138" s="892" t="s">
        <v>3818</v>
      </c>
      <c r="L138" s="892" t="s">
        <v>3818</v>
      </c>
      <c r="M138" s="892" t="s">
        <v>3818</v>
      </c>
      <c r="N138" s="892" t="s">
        <v>3818</v>
      </c>
      <c r="O138" s="892" t="s">
        <v>3818</v>
      </c>
      <c r="P138" s="892" t="s">
        <v>3818</v>
      </c>
      <c r="Q138" s="892" t="s">
        <v>3818</v>
      </c>
      <c r="R138" s="892" t="s">
        <v>3818</v>
      </c>
      <c r="S138" s="880" t="s">
        <v>3818</v>
      </c>
      <c r="T138" s="880" t="s">
        <v>3818</v>
      </c>
      <c r="U138" s="111"/>
      <c r="V138" s="156"/>
      <c r="W138" s="156"/>
      <c r="Z138" s="111" t="s">
        <v>4372</v>
      </c>
      <c r="AG138" s="906"/>
    </row>
    <row r="139" ht="15.75" customHeight="1">
      <c r="A139" s="245" t="s">
        <v>725</v>
      </c>
      <c r="B139" s="245" t="s">
        <v>4373</v>
      </c>
      <c r="C139" s="245" t="s">
        <v>4374</v>
      </c>
      <c r="D139" s="879" t="s">
        <v>4375</v>
      </c>
      <c r="E139" s="245" t="s">
        <v>4376</v>
      </c>
      <c r="F139" s="245" t="s">
        <v>4373</v>
      </c>
      <c r="G139" s="879" t="s">
        <v>4375</v>
      </c>
      <c r="H139" s="245" t="s">
        <v>3815</v>
      </c>
      <c r="I139" s="245"/>
      <c r="J139" s="879"/>
      <c r="K139" s="892" t="s">
        <v>3818</v>
      </c>
      <c r="L139" s="892" t="s">
        <v>3818</v>
      </c>
      <c r="M139" s="892" t="s">
        <v>3818</v>
      </c>
      <c r="N139" s="892" t="s">
        <v>3818</v>
      </c>
      <c r="O139" s="892" t="s">
        <v>3818</v>
      </c>
      <c r="P139" s="892" t="s">
        <v>3818</v>
      </c>
      <c r="Q139" s="892" t="s">
        <v>3818</v>
      </c>
      <c r="R139" s="892" t="s">
        <v>3818</v>
      </c>
      <c r="S139" s="880" t="s">
        <v>3818</v>
      </c>
      <c r="T139" s="880" t="s">
        <v>3818</v>
      </c>
      <c r="U139" s="111"/>
      <c r="V139" s="156"/>
      <c r="W139" s="156"/>
      <c r="Z139" s="111" t="s">
        <v>4377</v>
      </c>
      <c r="AG139" s="906"/>
    </row>
    <row r="140" ht="15.75" customHeight="1">
      <c r="A140" s="245" t="s">
        <v>727</v>
      </c>
      <c r="B140" s="245" t="s">
        <v>4378</v>
      </c>
      <c r="C140" s="245" t="s">
        <v>4379</v>
      </c>
      <c r="D140" s="879" t="s">
        <v>4380</v>
      </c>
      <c r="E140" s="245" t="s">
        <v>4381</v>
      </c>
      <c r="F140" s="245" t="s">
        <v>4378</v>
      </c>
      <c r="G140" s="879" t="s">
        <v>4380</v>
      </c>
      <c r="H140" s="245" t="s">
        <v>3815</v>
      </c>
      <c r="I140" s="245"/>
      <c r="J140" s="879"/>
      <c r="K140" s="892" t="s">
        <v>3818</v>
      </c>
      <c r="L140" s="892" t="s">
        <v>3818</v>
      </c>
      <c r="M140" s="892" t="s">
        <v>3818</v>
      </c>
      <c r="N140" s="892" t="s">
        <v>3818</v>
      </c>
      <c r="O140" s="892" t="s">
        <v>3818</v>
      </c>
      <c r="P140" s="892" t="s">
        <v>3818</v>
      </c>
      <c r="Q140" s="892" t="s">
        <v>3818</v>
      </c>
      <c r="R140" s="892" t="s">
        <v>3818</v>
      </c>
      <c r="S140" s="880" t="s">
        <v>3818</v>
      </c>
      <c r="T140" s="880" t="s">
        <v>3818</v>
      </c>
      <c r="U140" s="111"/>
      <c r="V140" s="156"/>
      <c r="W140" s="156"/>
      <c r="Z140" s="111" t="s">
        <v>4382</v>
      </c>
      <c r="AG140" s="906"/>
    </row>
    <row r="141" ht="15.75" customHeight="1">
      <c r="A141" s="245" t="s">
        <v>719</v>
      </c>
      <c r="B141" s="245" t="s">
        <v>4383</v>
      </c>
      <c r="C141" s="245" t="s">
        <v>3839</v>
      </c>
      <c r="D141" s="879" t="s">
        <v>4384</v>
      </c>
      <c r="E141" s="245" t="s">
        <v>4254</v>
      </c>
      <c r="F141" s="245" t="s">
        <v>4385</v>
      </c>
      <c r="G141" s="245" t="s">
        <v>4386</v>
      </c>
      <c r="H141" s="245" t="s">
        <v>3815</v>
      </c>
      <c r="I141" s="126" t="s">
        <v>4257</v>
      </c>
      <c r="J141" s="889">
        <v>1500.0</v>
      </c>
      <c r="K141" s="907" t="s">
        <v>4258</v>
      </c>
      <c r="L141" s="245" t="s">
        <v>3497</v>
      </c>
      <c r="M141" s="879" t="s">
        <v>3306</v>
      </c>
      <c r="N141" s="887">
        <v>101597.0</v>
      </c>
      <c r="O141" s="879"/>
      <c r="P141" s="879"/>
      <c r="Q141" s="907" t="s">
        <v>4258</v>
      </c>
      <c r="R141" s="245" t="s">
        <v>4383</v>
      </c>
      <c r="S141" s="880" t="s">
        <v>4384</v>
      </c>
      <c r="T141" s="880" t="s">
        <v>3818</v>
      </c>
      <c r="U141" s="111">
        <v>4.1211445E7</v>
      </c>
      <c r="V141" s="156" t="s">
        <v>4387</v>
      </c>
      <c r="W141" s="156" t="s">
        <v>4388</v>
      </c>
      <c r="Z141" s="111" t="s">
        <v>4389</v>
      </c>
      <c r="AG141" s="906"/>
    </row>
    <row r="142" ht="15.75" customHeight="1">
      <c r="A142" s="245" t="s">
        <v>643</v>
      </c>
      <c r="B142" s="245" t="s">
        <v>4390</v>
      </c>
      <c r="C142" s="245" t="s">
        <v>98</v>
      </c>
      <c r="D142" s="879" t="s">
        <v>4391</v>
      </c>
      <c r="E142" s="245" t="s">
        <v>3558</v>
      </c>
      <c r="F142" s="245" t="s">
        <v>3559</v>
      </c>
      <c r="G142" s="245" t="s">
        <v>3560</v>
      </c>
      <c r="H142" s="245" t="s">
        <v>3480</v>
      </c>
      <c r="I142" s="245" t="s">
        <v>3561</v>
      </c>
      <c r="J142" s="879">
        <v>1100.0</v>
      </c>
      <c r="K142" s="245" t="s">
        <v>3562</v>
      </c>
      <c r="L142" s="245" t="s">
        <v>3563</v>
      </c>
      <c r="M142" s="879" t="s">
        <v>3307</v>
      </c>
      <c r="N142" s="879">
        <v>818062.0</v>
      </c>
      <c r="O142" s="879"/>
      <c r="P142" s="879"/>
      <c r="Q142" s="245" t="s">
        <v>3562</v>
      </c>
      <c r="R142" s="892" t="s">
        <v>3564</v>
      </c>
      <c r="S142" s="880" t="s">
        <v>3565</v>
      </c>
      <c r="T142" s="880">
        <v>14400.0</v>
      </c>
      <c r="U142" s="111">
        <v>4.8003111E7</v>
      </c>
      <c r="V142" s="156"/>
      <c r="W142" s="156"/>
      <c r="Z142" s="111" t="s">
        <v>3568</v>
      </c>
      <c r="AG142" s="906"/>
    </row>
    <row r="143" ht="15.75" customHeight="1">
      <c r="A143" s="245" t="s">
        <v>658</v>
      </c>
      <c r="B143" s="245" t="s">
        <v>4392</v>
      </c>
      <c r="C143" s="245" t="s">
        <v>270</v>
      </c>
      <c r="D143" s="879" t="s">
        <v>4393</v>
      </c>
      <c r="E143" s="245" t="s">
        <v>3558</v>
      </c>
      <c r="F143" s="245" t="s">
        <v>4140</v>
      </c>
      <c r="G143" s="879" t="s">
        <v>4141</v>
      </c>
      <c r="H143" s="245" t="s">
        <v>3480</v>
      </c>
      <c r="I143" s="245" t="s">
        <v>4142</v>
      </c>
      <c r="J143" s="879">
        <v>1100.0</v>
      </c>
      <c r="K143" s="907" t="s">
        <v>3562</v>
      </c>
      <c r="L143" s="892" t="s">
        <v>3563</v>
      </c>
      <c r="M143" s="915" t="s">
        <v>3307</v>
      </c>
      <c r="N143" s="915">
        <v>818062.0</v>
      </c>
      <c r="O143" s="915"/>
      <c r="P143" s="915"/>
      <c r="Q143" s="907" t="s">
        <v>3562</v>
      </c>
      <c r="R143" s="245" t="s">
        <v>4143</v>
      </c>
      <c r="S143" s="880" t="s">
        <v>4144</v>
      </c>
      <c r="T143" s="880">
        <v>14400.0</v>
      </c>
      <c r="U143" s="111">
        <v>4.8003111E7</v>
      </c>
      <c r="V143" s="156"/>
      <c r="W143" s="156"/>
      <c r="Z143" s="111" t="s">
        <v>4147</v>
      </c>
      <c r="AG143" s="906"/>
    </row>
    <row r="144" ht="15.75" customHeight="1">
      <c r="A144" s="245" t="s">
        <v>729</v>
      </c>
      <c r="B144" s="245" t="s">
        <v>4394</v>
      </c>
      <c r="C144" s="187" t="s">
        <v>4395</v>
      </c>
      <c r="D144" s="879" t="s">
        <v>4396</v>
      </c>
      <c r="E144" s="245" t="s">
        <v>4397</v>
      </c>
      <c r="F144" s="245" t="s">
        <v>4394</v>
      </c>
      <c r="G144" s="245" t="s">
        <v>4396</v>
      </c>
      <c r="H144" s="245" t="s">
        <v>3480</v>
      </c>
      <c r="I144" s="245" t="s">
        <v>3728</v>
      </c>
      <c r="J144" s="879">
        <v>1500.0</v>
      </c>
      <c r="K144" s="892" t="s">
        <v>3818</v>
      </c>
      <c r="L144" s="892" t="s">
        <v>3818</v>
      </c>
      <c r="M144" s="892" t="s">
        <v>3818</v>
      </c>
      <c r="N144" s="892" t="s">
        <v>3818</v>
      </c>
      <c r="O144" s="892" t="s">
        <v>3818</v>
      </c>
      <c r="P144" s="892" t="s">
        <v>3818</v>
      </c>
      <c r="Q144" s="892" t="s">
        <v>3818</v>
      </c>
      <c r="R144" s="892" t="s">
        <v>3818</v>
      </c>
      <c r="S144" s="880" t="s">
        <v>3818</v>
      </c>
      <c r="T144" s="880" t="s">
        <v>3818</v>
      </c>
      <c r="U144" s="111"/>
      <c r="V144" s="156"/>
      <c r="W144" s="156"/>
      <c r="Z144" s="111" t="s">
        <v>4398</v>
      </c>
      <c r="AG144" s="906"/>
    </row>
    <row r="145" ht="15.75" customHeight="1">
      <c r="A145" s="245" t="s">
        <v>734</v>
      </c>
      <c r="B145" s="245" t="s">
        <v>4399</v>
      </c>
      <c r="C145" s="245" t="s">
        <v>4400</v>
      </c>
      <c r="D145" s="879" t="s">
        <v>4401</v>
      </c>
      <c r="E145" s="245" t="s">
        <v>3592</v>
      </c>
      <c r="F145" s="245" t="s">
        <v>4399</v>
      </c>
      <c r="G145" s="245" t="s">
        <v>4401</v>
      </c>
      <c r="H145" s="245" t="s">
        <v>3480</v>
      </c>
      <c r="I145" s="888" t="s">
        <v>3595</v>
      </c>
      <c r="J145" s="879">
        <v>1500.0</v>
      </c>
      <c r="K145" s="892" t="s">
        <v>3818</v>
      </c>
      <c r="L145" s="892" t="s">
        <v>3818</v>
      </c>
      <c r="M145" s="892" t="s">
        <v>3818</v>
      </c>
      <c r="N145" s="892" t="s">
        <v>3818</v>
      </c>
      <c r="O145" s="892" t="s">
        <v>3818</v>
      </c>
      <c r="P145" s="892" t="s">
        <v>3818</v>
      </c>
      <c r="Q145" s="892" t="s">
        <v>3818</v>
      </c>
      <c r="R145" s="892" t="s">
        <v>3818</v>
      </c>
      <c r="S145" s="880" t="s">
        <v>3818</v>
      </c>
      <c r="T145" s="880" t="s">
        <v>3818</v>
      </c>
      <c r="U145" s="111"/>
      <c r="V145" s="156"/>
      <c r="W145" s="156"/>
      <c r="Z145" s="111" t="s">
        <v>4402</v>
      </c>
      <c r="AG145" s="906"/>
    </row>
    <row r="146" ht="15.75" customHeight="1">
      <c r="A146" s="245" t="s">
        <v>739</v>
      </c>
      <c r="B146" s="245" t="s">
        <v>4403</v>
      </c>
      <c r="C146" s="245" t="s">
        <v>4404</v>
      </c>
      <c r="D146" s="879" t="s">
        <v>4405</v>
      </c>
      <c r="E146" s="245" t="s">
        <v>3477</v>
      </c>
      <c r="F146" s="245" t="s">
        <v>4403</v>
      </c>
      <c r="G146" s="879" t="s">
        <v>4405</v>
      </c>
      <c r="H146" s="245" t="s">
        <v>3480</v>
      </c>
      <c r="I146" s="245" t="s">
        <v>3481</v>
      </c>
      <c r="J146" s="879">
        <v>1500.0</v>
      </c>
      <c r="K146" s="892" t="s">
        <v>3818</v>
      </c>
      <c r="L146" s="892" t="s">
        <v>3818</v>
      </c>
      <c r="M146" s="892" t="s">
        <v>3818</v>
      </c>
      <c r="N146" s="892" t="s">
        <v>3818</v>
      </c>
      <c r="O146" s="892" t="s">
        <v>3818</v>
      </c>
      <c r="P146" s="892" t="s">
        <v>3818</v>
      </c>
      <c r="Q146" s="892" t="s">
        <v>3818</v>
      </c>
      <c r="R146" s="892" t="s">
        <v>3818</v>
      </c>
      <c r="S146" s="880" t="s">
        <v>3818</v>
      </c>
      <c r="T146" s="880" t="s">
        <v>3818</v>
      </c>
      <c r="U146" s="111"/>
      <c r="V146" s="156"/>
      <c r="W146" s="156"/>
      <c r="Z146" s="111" t="s">
        <v>4406</v>
      </c>
      <c r="AG146" s="906"/>
    </row>
    <row r="147" ht="15.75" customHeight="1">
      <c r="A147" s="245" t="s">
        <v>737</v>
      </c>
      <c r="B147" s="245" t="s">
        <v>4407</v>
      </c>
      <c r="C147" s="245" t="s">
        <v>4408</v>
      </c>
      <c r="D147" s="879" t="s">
        <v>4409</v>
      </c>
      <c r="E147" s="245" t="s">
        <v>3546</v>
      </c>
      <c r="F147" s="245" t="s">
        <v>4407</v>
      </c>
      <c r="G147" s="879" t="s">
        <v>4409</v>
      </c>
      <c r="H147" s="245" t="s">
        <v>3480</v>
      </c>
      <c r="I147" s="245" t="s">
        <v>3549</v>
      </c>
      <c r="J147" s="879">
        <v>1600.0</v>
      </c>
      <c r="K147" s="892" t="s">
        <v>3818</v>
      </c>
      <c r="L147" s="892" t="s">
        <v>3818</v>
      </c>
      <c r="M147" s="892" t="s">
        <v>3818</v>
      </c>
      <c r="N147" s="892" t="s">
        <v>3818</v>
      </c>
      <c r="O147" s="892" t="s">
        <v>3818</v>
      </c>
      <c r="P147" s="892" t="s">
        <v>3818</v>
      </c>
      <c r="Q147" s="892" t="s">
        <v>3818</v>
      </c>
      <c r="R147" s="892" t="s">
        <v>3818</v>
      </c>
      <c r="S147" s="880" t="s">
        <v>3818</v>
      </c>
      <c r="T147" s="880" t="s">
        <v>3818</v>
      </c>
      <c r="U147" s="111"/>
      <c r="V147" s="156"/>
      <c r="W147" s="156"/>
      <c r="Z147" s="111" t="s">
        <v>3555</v>
      </c>
      <c r="AG147" s="906"/>
    </row>
    <row r="148" ht="15.75" customHeight="1">
      <c r="A148" s="245" t="s">
        <v>747</v>
      </c>
      <c r="B148" s="245" t="s">
        <v>4410</v>
      </c>
      <c r="C148" s="245" t="s">
        <v>4411</v>
      </c>
      <c r="D148" s="879" t="s">
        <v>4412</v>
      </c>
      <c r="E148" s="245" t="s">
        <v>3477</v>
      </c>
      <c r="F148" s="245" t="s">
        <v>4410</v>
      </c>
      <c r="G148" s="879" t="s">
        <v>4412</v>
      </c>
      <c r="H148" s="245" t="s">
        <v>3480</v>
      </c>
      <c r="I148" s="245" t="s">
        <v>3481</v>
      </c>
      <c r="J148" s="879">
        <v>1500.0</v>
      </c>
      <c r="K148" s="892" t="s">
        <v>3818</v>
      </c>
      <c r="L148" s="892" t="s">
        <v>3818</v>
      </c>
      <c r="M148" s="892" t="s">
        <v>3818</v>
      </c>
      <c r="N148" s="892" t="s">
        <v>3818</v>
      </c>
      <c r="O148" s="892" t="s">
        <v>3818</v>
      </c>
      <c r="P148" s="892" t="s">
        <v>3818</v>
      </c>
      <c r="Q148" s="892" t="s">
        <v>3818</v>
      </c>
      <c r="R148" s="892" t="s">
        <v>3818</v>
      </c>
      <c r="S148" s="880" t="s">
        <v>3818</v>
      </c>
      <c r="T148" s="880" t="s">
        <v>3818</v>
      </c>
      <c r="U148" s="111"/>
      <c r="V148" s="156"/>
      <c r="W148" s="156"/>
      <c r="Z148" s="111" t="s">
        <v>4413</v>
      </c>
      <c r="AG148" s="906"/>
    </row>
    <row r="149" ht="15.75" customHeight="1">
      <c r="A149" s="245" t="s">
        <v>732</v>
      </c>
      <c r="B149" s="245" t="s">
        <v>4153</v>
      </c>
      <c r="C149" s="245" t="s">
        <v>4414</v>
      </c>
      <c r="D149" s="879" t="s">
        <v>4154</v>
      </c>
      <c r="E149" s="245" t="s">
        <v>3477</v>
      </c>
      <c r="F149" s="245" t="s">
        <v>3478</v>
      </c>
      <c r="G149" s="245" t="s">
        <v>3479</v>
      </c>
      <c r="H149" s="245" t="s">
        <v>3480</v>
      </c>
      <c r="I149" s="245" t="s">
        <v>3481</v>
      </c>
      <c r="J149" s="437">
        <v>1500.0</v>
      </c>
      <c r="K149" s="245" t="s">
        <v>4155</v>
      </c>
      <c r="L149" s="245" t="s">
        <v>4156</v>
      </c>
      <c r="M149" s="879">
        <v>816361.0</v>
      </c>
      <c r="N149" s="879">
        <v>7239901.0</v>
      </c>
      <c r="O149" s="879">
        <v>815225.0</v>
      </c>
      <c r="P149" s="879"/>
      <c r="Q149" s="245" t="s">
        <v>4155</v>
      </c>
      <c r="R149" s="892" t="s">
        <v>4157</v>
      </c>
      <c r="S149" s="880" t="s">
        <v>4158</v>
      </c>
      <c r="T149" s="880">
        <v>90300.0</v>
      </c>
      <c r="U149" s="111">
        <v>4.801744E7</v>
      </c>
      <c r="V149" s="156"/>
      <c r="W149" s="156"/>
      <c r="Z149" s="111" t="s">
        <v>3488</v>
      </c>
      <c r="AG149" s="906"/>
    </row>
    <row r="150" ht="15.75" customHeight="1">
      <c r="A150" s="245" t="s">
        <v>751</v>
      </c>
      <c r="B150" s="245" t="s">
        <v>4415</v>
      </c>
      <c r="C150" s="245" t="s">
        <v>4416</v>
      </c>
      <c r="D150" s="879" t="s">
        <v>4417</v>
      </c>
      <c r="E150" s="245" t="s">
        <v>4418</v>
      </c>
      <c r="F150" s="245" t="s">
        <v>4415</v>
      </c>
      <c r="G150" s="879" t="s">
        <v>4417</v>
      </c>
      <c r="H150" s="245" t="s">
        <v>3480</v>
      </c>
      <c r="I150" s="245" t="s">
        <v>3561</v>
      </c>
      <c r="J150" s="879">
        <v>1100.0</v>
      </c>
      <c r="K150" s="892" t="s">
        <v>3818</v>
      </c>
      <c r="L150" s="892" t="s">
        <v>3818</v>
      </c>
      <c r="M150" s="892" t="s">
        <v>3818</v>
      </c>
      <c r="N150" s="892" t="s">
        <v>3818</v>
      </c>
      <c r="O150" s="892" t="s">
        <v>3818</v>
      </c>
      <c r="P150" s="892" t="s">
        <v>3818</v>
      </c>
      <c r="Q150" s="892" t="s">
        <v>3818</v>
      </c>
      <c r="R150" s="892" t="s">
        <v>3818</v>
      </c>
      <c r="S150" s="880" t="s">
        <v>3818</v>
      </c>
      <c r="T150" s="880" t="s">
        <v>3818</v>
      </c>
      <c r="U150" s="111"/>
      <c r="V150" s="156"/>
      <c r="W150" s="156"/>
      <c r="Z150" s="111" t="s">
        <v>4419</v>
      </c>
      <c r="AG150" s="906"/>
    </row>
    <row r="151" ht="15.75" customHeight="1">
      <c r="A151" s="245" t="s">
        <v>753</v>
      </c>
      <c r="B151" s="245" t="s">
        <v>4420</v>
      </c>
      <c r="C151" s="245" t="s">
        <v>4421</v>
      </c>
      <c r="D151" s="879" t="s">
        <v>4422</v>
      </c>
      <c r="E151" s="245" t="s">
        <v>3883</v>
      </c>
      <c r="F151" s="245" t="s">
        <v>4420</v>
      </c>
      <c r="G151" s="879" t="s">
        <v>4422</v>
      </c>
      <c r="H151" s="245" t="s">
        <v>3815</v>
      </c>
      <c r="I151" s="245" t="s">
        <v>3874</v>
      </c>
      <c r="J151" s="879">
        <v>1500.0</v>
      </c>
      <c r="K151" s="245" t="s">
        <v>3818</v>
      </c>
      <c r="L151" s="245" t="s">
        <v>3818</v>
      </c>
      <c r="M151" s="892" t="s">
        <v>3818</v>
      </c>
      <c r="N151" s="892" t="s">
        <v>3818</v>
      </c>
      <c r="O151" s="892" t="s">
        <v>3818</v>
      </c>
      <c r="P151" s="892" t="s">
        <v>3818</v>
      </c>
      <c r="Q151" s="245" t="s">
        <v>3818</v>
      </c>
      <c r="R151" s="892" t="s">
        <v>3818</v>
      </c>
      <c r="S151" s="880"/>
      <c r="T151" s="880"/>
      <c r="U151" s="111">
        <v>4.0202612E7</v>
      </c>
      <c r="V151" s="156"/>
      <c r="W151" s="156"/>
      <c r="Z151" s="111" t="s">
        <v>4423</v>
      </c>
      <c r="AG151" s="906"/>
    </row>
    <row r="152" ht="15.75" customHeight="1">
      <c r="A152" s="245" t="s">
        <v>755</v>
      </c>
      <c r="B152" s="245" t="s">
        <v>4424</v>
      </c>
      <c r="C152" s="187" t="s">
        <v>4425</v>
      </c>
      <c r="D152" s="879" t="s">
        <v>4426</v>
      </c>
      <c r="E152" s="245" t="s">
        <v>3893</v>
      </c>
      <c r="F152" s="245" t="s">
        <v>4424</v>
      </c>
      <c r="G152" s="245" t="s">
        <v>4426</v>
      </c>
      <c r="H152" s="245" t="s">
        <v>3480</v>
      </c>
      <c r="I152" s="245" t="s">
        <v>3896</v>
      </c>
      <c r="J152" s="879">
        <v>1500.0</v>
      </c>
      <c r="K152" s="892" t="s">
        <v>3818</v>
      </c>
      <c r="L152" s="892" t="s">
        <v>3818</v>
      </c>
      <c r="M152" s="892" t="s">
        <v>3818</v>
      </c>
      <c r="N152" s="892" t="s">
        <v>3818</v>
      </c>
      <c r="O152" s="892" t="s">
        <v>3818</v>
      </c>
      <c r="P152" s="892" t="s">
        <v>3818</v>
      </c>
      <c r="Q152" s="892" t="s">
        <v>3818</v>
      </c>
      <c r="R152" s="892" t="s">
        <v>3818</v>
      </c>
      <c r="S152" s="880" t="s">
        <v>3818</v>
      </c>
      <c r="T152" s="880" t="s">
        <v>3818</v>
      </c>
      <c r="U152" s="111"/>
      <c r="V152" s="156"/>
      <c r="W152" s="156"/>
      <c r="Z152" s="111" t="s">
        <v>4427</v>
      </c>
      <c r="AG152" s="906"/>
    </row>
    <row r="153" ht="15.75" customHeight="1">
      <c r="A153" s="245" t="s">
        <v>757</v>
      </c>
      <c r="B153" s="245" t="s">
        <v>4428</v>
      </c>
      <c r="C153" s="245" t="s">
        <v>4429</v>
      </c>
      <c r="D153" s="879" t="s">
        <v>4430</v>
      </c>
      <c r="E153" s="245" t="s">
        <v>3850</v>
      </c>
      <c r="F153" s="245" t="s">
        <v>4428</v>
      </c>
      <c r="G153" s="245" t="s">
        <v>4430</v>
      </c>
      <c r="H153" s="245" t="s">
        <v>3480</v>
      </c>
      <c r="I153" s="245" t="s">
        <v>3728</v>
      </c>
      <c r="J153" s="879">
        <v>1500.0</v>
      </c>
      <c r="K153" s="892" t="s">
        <v>3818</v>
      </c>
      <c r="L153" s="892" t="s">
        <v>3818</v>
      </c>
      <c r="M153" s="892" t="s">
        <v>3818</v>
      </c>
      <c r="N153" s="892" t="s">
        <v>3818</v>
      </c>
      <c r="O153" s="892" t="s">
        <v>3818</v>
      </c>
      <c r="P153" s="892" t="s">
        <v>3818</v>
      </c>
      <c r="Q153" s="892" t="s">
        <v>3818</v>
      </c>
      <c r="R153" s="892" t="s">
        <v>3818</v>
      </c>
      <c r="S153" s="880" t="s">
        <v>3818</v>
      </c>
      <c r="T153" s="880" t="s">
        <v>3818</v>
      </c>
      <c r="U153" s="111"/>
      <c r="V153" s="156"/>
      <c r="W153" s="156"/>
      <c r="Z153" s="111" t="s">
        <v>3856</v>
      </c>
      <c r="AG153" s="906"/>
    </row>
    <row r="154" ht="15.75" customHeight="1">
      <c r="A154" s="245" t="s">
        <v>759</v>
      </c>
      <c r="B154" s="270" t="s">
        <v>4431</v>
      </c>
      <c r="C154" s="245" t="s">
        <v>4304</v>
      </c>
      <c r="D154" s="270" t="s">
        <v>4432</v>
      </c>
      <c r="E154" s="245" t="s">
        <v>4433</v>
      </c>
      <c r="F154" s="245" t="s">
        <v>4434</v>
      </c>
      <c r="G154" s="879" t="s">
        <v>4435</v>
      </c>
      <c r="H154" s="245" t="s">
        <v>3480</v>
      </c>
      <c r="I154" s="245" t="s">
        <v>3637</v>
      </c>
      <c r="J154" s="879">
        <v>1500.0</v>
      </c>
      <c r="K154" s="907" t="s">
        <v>4436</v>
      </c>
      <c r="L154" s="892" t="s">
        <v>4216</v>
      </c>
      <c r="M154" s="915" t="s">
        <v>3307</v>
      </c>
      <c r="N154" s="915" t="s">
        <v>3308</v>
      </c>
      <c r="O154" s="915"/>
      <c r="P154" s="915"/>
      <c r="Q154" s="907" t="s">
        <v>4436</v>
      </c>
      <c r="R154" s="245" t="s">
        <v>4437</v>
      </c>
      <c r="S154" s="880" t="s">
        <v>4438</v>
      </c>
      <c r="T154" s="880">
        <v>37856.0</v>
      </c>
      <c r="U154" s="111">
        <v>4.9600936E7</v>
      </c>
      <c r="V154" s="156"/>
      <c r="W154" s="156"/>
      <c r="Z154" s="111" t="s">
        <v>4439</v>
      </c>
      <c r="AG154" s="906"/>
    </row>
    <row r="155" ht="15.75" customHeight="1">
      <c r="A155" s="245" t="s">
        <v>772</v>
      </c>
      <c r="B155" s="245" t="s">
        <v>4440</v>
      </c>
      <c r="C155" s="245" t="s">
        <v>4408</v>
      </c>
      <c r="D155" s="879" t="s">
        <v>4441</v>
      </c>
      <c r="E155" s="245" t="s">
        <v>4442</v>
      </c>
      <c r="F155" s="245" t="s">
        <v>4443</v>
      </c>
      <c r="G155" s="879" t="s">
        <v>4444</v>
      </c>
      <c r="H155" s="245" t="s">
        <v>3480</v>
      </c>
      <c r="I155" s="245"/>
      <c r="J155" s="879"/>
      <c r="K155" s="907" t="s">
        <v>4445</v>
      </c>
      <c r="L155" s="892" t="s">
        <v>4216</v>
      </c>
      <c r="M155" s="915" t="s">
        <v>3307</v>
      </c>
      <c r="N155" s="915" t="s">
        <v>3308</v>
      </c>
      <c r="O155" s="915"/>
      <c r="P155" s="915"/>
      <c r="Q155" s="907" t="s">
        <v>4445</v>
      </c>
      <c r="R155" s="892" t="s">
        <v>4446</v>
      </c>
      <c r="S155" s="880" t="s">
        <v>4447</v>
      </c>
      <c r="T155" s="880">
        <v>38850.0</v>
      </c>
      <c r="U155" s="111">
        <v>4.9600242E7</v>
      </c>
      <c r="V155" s="156"/>
      <c r="W155" s="156"/>
      <c r="Z155" s="111" t="s">
        <v>4448</v>
      </c>
      <c r="AG155" s="906"/>
    </row>
    <row r="156" ht="15.75" customHeight="1">
      <c r="A156" s="245" t="s">
        <v>767</v>
      </c>
      <c r="B156" s="245" t="s">
        <v>4449</v>
      </c>
      <c r="C156" s="245" t="s">
        <v>4450</v>
      </c>
      <c r="D156" s="879" t="s">
        <v>4451</v>
      </c>
      <c r="E156" s="245" t="s">
        <v>3477</v>
      </c>
      <c r="F156" s="245" t="s">
        <v>4410</v>
      </c>
      <c r="G156" s="245" t="s">
        <v>4412</v>
      </c>
      <c r="H156" s="245" t="s">
        <v>3480</v>
      </c>
      <c r="I156" s="245" t="s">
        <v>3481</v>
      </c>
      <c r="J156" s="879">
        <v>1500.0</v>
      </c>
      <c r="K156" s="245" t="s">
        <v>4452</v>
      </c>
      <c r="L156" s="892" t="s">
        <v>3527</v>
      </c>
      <c r="M156" s="879" t="s">
        <v>3306</v>
      </c>
      <c r="N156" s="895">
        <v>816361.0</v>
      </c>
      <c r="O156" s="895"/>
      <c r="P156" s="895"/>
      <c r="Q156" s="245" t="s">
        <v>4452</v>
      </c>
      <c r="R156" s="892" t="s">
        <v>4453</v>
      </c>
      <c r="S156" s="880" t="s">
        <v>4454</v>
      </c>
      <c r="T156" s="880">
        <v>90300.0</v>
      </c>
      <c r="U156" s="111">
        <v>4.8015778E7</v>
      </c>
      <c r="V156" s="156"/>
      <c r="W156" s="156"/>
      <c r="Z156" s="111" t="s">
        <v>4413</v>
      </c>
      <c r="AG156" s="906"/>
    </row>
    <row r="157" ht="15.75" customHeight="1">
      <c r="A157" s="245" t="s">
        <v>769</v>
      </c>
      <c r="B157" s="245" t="s">
        <v>4455</v>
      </c>
      <c r="C157" s="245" t="s">
        <v>4456</v>
      </c>
      <c r="D157" s="879" t="s">
        <v>4457</v>
      </c>
      <c r="E157" s="245" t="s">
        <v>3477</v>
      </c>
      <c r="F157" s="245" t="s">
        <v>4403</v>
      </c>
      <c r="G157" s="245" t="s">
        <v>4405</v>
      </c>
      <c r="H157" s="245" t="s">
        <v>3480</v>
      </c>
      <c r="I157" s="245" t="s">
        <v>3481</v>
      </c>
      <c r="J157" s="879">
        <v>1500.0</v>
      </c>
      <c r="K157" s="245" t="s">
        <v>4452</v>
      </c>
      <c r="L157" s="245" t="s">
        <v>3527</v>
      </c>
      <c r="M157" s="879" t="s">
        <v>3306</v>
      </c>
      <c r="N157" s="879">
        <v>816361.0</v>
      </c>
      <c r="O157" s="879"/>
      <c r="P157" s="879"/>
      <c r="Q157" s="245" t="s">
        <v>4452</v>
      </c>
      <c r="R157" s="245" t="s">
        <v>4458</v>
      </c>
      <c r="S157" s="880" t="s">
        <v>4459</v>
      </c>
      <c r="T157" s="880">
        <v>90300.0</v>
      </c>
      <c r="U157" s="111">
        <v>4.8015778E7</v>
      </c>
      <c r="V157" s="156"/>
      <c r="W157" s="156"/>
      <c r="Z157" s="111" t="s">
        <v>4406</v>
      </c>
      <c r="AG157" s="906"/>
    </row>
    <row r="158" ht="17.25" customHeight="1">
      <c r="A158" s="245" t="s">
        <v>777</v>
      </c>
      <c r="B158" s="245" t="s">
        <v>4460</v>
      </c>
      <c r="C158" s="245" t="s">
        <v>4414</v>
      </c>
      <c r="D158" s="879" t="s">
        <v>4461</v>
      </c>
      <c r="E158" s="245" t="s">
        <v>3523</v>
      </c>
      <c r="F158" s="245" t="s">
        <v>4460</v>
      </c>
      <c r="G158" s="879" t="s">
        <v>4461</v>
      </c>
      <c r="H158" s="245" t="s">
        <v>3480</v>
      </c>
      <c r="I158" s="245" t="s">
        <v>3481</v>
      </c>
      <c r="J158" s="879">
        <v>1500.0</v>
      </c>
      <c r="K158" s="892" t="s">
        <v>3818</v>
      </c>
      <c r="L158" s="892" t="s">
        <v>3818</v>
      </c>
      <c r="M158" s="892" t="s">
        <v>3818</v>
      </c>
      <c r="N158" s="892" t="s">
        <v>3818</v>
      </c>
      <c r="O158" s="892" t="s">
        <v>3818</v>
      </c>
      <c r="P158" s="892" t="s">
        <v>3818</v>
      </c>
      <c r="Q158" s="892" t="s">
        <v>3818</v>
      </c>
      <c r="R158" s="892" t="s">
        <v>3818</v>
      </c>
      <c r="S158" s="880" t="s">
        <v>3818</v>
      </c>
      <c r="T158" s="880" t="s">
        <v>3818</v>
      </c>
      <c r="U158" s="111">
        <v>4.0301936E7</v>
      </c>
      <c r="V158" s="156" t="s">
        <v>4462</v>
      </c>
      <c r="W158" s="156" t="s">
        <v>3531</v>
      </c>
      <c r="Z158" s="111" t="s">
        <v>3906</v>
      </c>
      <c r="AG158" s="906"/>
    </row>
    <row r="159" ht="15.75" customHeight="1">
      <c r="A159" s="245" t="s">
        <v>780</v>
      </c>
      <c r="B159" s="245" t="s">
        <v>4463</v>
      </c>
      <c r="C159" s="245" t="s">
        <v>4408</v>
      </c>
      <c r="D159" s="879" t="s">
        <v>4464</v>
      </c>
      <c r="E159" s="245" t="s">
        <v>3765</v>
      </c>
      <c r="F159" s="245" t="s">
        <v>4463</v>
      </c>
      <c r="G159" s="879" t="s">
        <v>4464</v>
      </c>
      <c r="H159" s="245" t="s">
        <v>3480</v>
      </c>
      <c r="I159" s="245" t="s">
        <v>3549</v>
      </c>
      <c r="J159" s="879">
        <v>1600.0</v>
      </c>
      <c r="K159" s="892" t="s">
        <v>3818</v>
      </c>
      <c r="L159" s="892" t="s">
        <v>3818</v>
      </c>
      <c r="M159" s="892" t="s">
        <v>3818</v>
      </c>
      <c r="N159" s="892" t="s">
        <v>3818</v>
      </c>
      <c r="O159" s="892" t="s">
        <v>3818</v>
      </c>
      <c r="P159" s="892" t="s">
        <v>3818</v>
      </c>
      <c r="Q159" s="892" t="s">
        <v>3818</v>
      </c>
      <c r="R159" s="892" t="s">
        <v>3818</v>
      </c>
      <c r="S159" s="880" t="s">
        <v>3818</v>
      </c>
      <c r="T159" s="880" t="s">
        <v>3818</v>
      </c>
      <c r="U159" s="111">
        <v>4.0202758E7</v>
      </c>
      <c r="V159" s="156" t="s">
        <v>3771</v>
      </c>
      <c r="W159" s="156" t="s">
        <v>3772</v>
      </c>
      <c r="Z159" s="111" t="s">
        <v>3773</v>
      </c>
      <c r="AG159" s="906"/>
    </row>
    <row r="160" ht="15.75" customHeight="1">
      <c r="A160" s="245" t="s">
        <v>783</v>
      </c>
      <c r="B160" s="245" t="s">
        <v>4465</v>
      </c>
      <c r="C160" s="245" t="s">
        <v>4466</v>
      </c>
      <c r="D160" s="879" t="s">
        <v>4467</v>
      </c>
      <c r="E160" s="245" t="s">
        <v>3592</v>
      </c>
      <c r="F160" s="245" t="s">
        <v>4465</v>
      </c>
      <c r="G160" s="879" t="s">
        <v>4467</v>
      </c>
      <c r="H160" s="245" t="s">
        <v>3480</v>
      </c>
      <c r="I160" s="888" t="s">
        <v>3595</v>
      </c>
      <c r="J160" s="879">
        <v>1500.0</v>
      </c>
      <c r="K160" s="892" t="s">
        <v>3818</v>
      </c>
      <c r="L160" s="892" t="s">
        <v>3818</v>
      </c>
      <c r="M160" s="892" t="s">
        <v>3818</v>
      </c>
      <c r="N160" s="892" t="s">
        <v>3818</v>
      </c>
      <c r="O160" s="892" t="s">
        <v>3818</v>
      </c>
      <c r="P160" s="892" t="s">
        <v>3818</v>
      </c>
      <c r="Q160" s="892" t="s">
        <v>3818</v>
      </c>
      <c r="R160" s="892" t="s">
        <v>3818</v>
      </c>
      <c r="S160" s="880" t="s">
        <v>3818</v>
      </c>
      <c r="T160" s="880" t="s">
        <v>3818</v>
      </c>
      <c r="U160" s="111"/>
      <c r="V160" s="156"/>
      <c r="W160" s="156"/>
      <c r="Z160" s="111" t="s">
        <v>4468</v>
      </c>
      <c r="AG160" s="906"/>
    </row>
    <row r="161" ht="15.75" customHeight="1">
      <c r="A161" s="245"/>
      <c r="B161" s="245"/>
      <c r="C161" s="245"/>
      <c r="D161" s="879"/>
      <c r="E161" s="245"/>
      <c r="F161" s="245"/>
      <c r="G161" s="879"/>
      <c r="H161" s="245"/>
      <c r="I161" s="245"/>
      <c r="J161" s="879"/>
      <c r="K161" s="892"/>
      <c r="L161" s="892"/>
      <c r="M161" s="892"/>
      <c r="N161" s="892"/>
      <c r="O161" s="892"/>
      <c r="P161" s="892"/>
      <c r="Q161" s="892"/>
      <c r="R161" s="892"/>
      <c r="S161" s="880"/>
      <c r="T161" s="880"/>
      <c r="U161" s="111"/>
      <c r="V161" s="156"/>
      <c r="W161" s="156"/>
      <c r="Z161" s="111"/>
      <c r="AF161" s="245"/>
      <c r="AG161" s="245"/>
      <c r="AH161" s="886"/>
    </row>
    <row r="162" ht="15.75" customHeight="1">
      <c r="A162" s="245" t="s">
        <v>630</v>
      </c>
      <c r="B162" s="245" t="s">
        <v>4469</v>
      </c>
      <c r="C162" s="245" t="s">
        <v>4408</v>
      </c>
      <c r="D162" s="879" t="s">
        <v>4470</v>
      </c>
      <c r="E162" s="245" t="s">
        <v>3765</v>
      </c>
      <c r="F162" s="245" t="s">
        <v>3766</v>
      </c>
      <c r="G162" s="245" t="s">
        <v>3767</v>
      </c>
      <c r="H162" s="245" t="s">
        <v>3480</v>
      </c>
      <c r="I162" s="245" t="s">
        <v>3549</v>
      </c>
      <c r="J162" s="879">
        <v>1600.0</v>
      </c>
      <c r="K162" s="245" t="s">
        <v>3768</v>
      </c>
      <c r="L162" s="245" t="s">
        <v>3527</v>
      </c>
      <c r="M162" s="895" t="s">
        <v>3307</v>
      </c>
      <c r="N162" s="879">
        <v>11064.0</v>
      </c>
      <c r="O162" s="879"/>
      <c r="P162" s="879"/>
      <c r="Q162" s="245" t="s">
        <v>3768</v>
      </c>
      <c r="R162" s="245" t="s">
        <v>3769</v>
      </c>
      <c r="S162" s="880" t="s">
        <v>3770</v>
      </c>
      <c r="T162" s="880">
        <v>38850.0</v>
      </c>
      <c r="U162" s="111">
        <v>4.9600863E7</v>
      </c>
      <c r="V162" s="156"/>
      <c r="W162" s="156"/>
      <c r="Z162" s="111" t="s">
        <v>3773</v>
      </c>
      <c r="AF162" s="245"/>
      <c r="AG162" s="245"/>
      <c r="AH162" s="886"/>
    </row>
    <row r="163" ht="15.75" customHeight="1">
      <c r="A163" s="245" t="s">
        <v>793</v>
      </c>
      <c r="B163" s="245" t="s">
        <v>4471</v>
      </c>
      <c r="C163" s="245" t="s">
        <v>4429</v>
      </c>
      <c r="D163" s="879" t="s">
        <v>4472</v>
      </c>
      <c r="E163" s="245" t="s">
        <v>3850</v>
      </c>
      <c r="F163" s="245" t="s">
        <v>4471</v>
      </c>
      <c r="G163" s="879" t="s">
        <v>4472</v>
      </c>
      <c r="H163" s="245" t="s">
        <v>3480</v>
      </c>
      <c r="I163" s="245" t="s">
        <v>3728</v>
      </c>
      <c r="J163" s="879">
        <v>1500.0</v>
      </c>
      <c r="K163" s="245" t="s">
        <v>3818</v>
      </c>
      <c r="L163" s="245" t="s">
        <v>3818</v>
      </c>
      <c r="M163" s="245" t="s">
        <v>3818</v>
      </c>
      <c r="N163" s="245" t="s">
        <v>3818</v>
      </c>
      <c r="O163" s="245" t="s">
        <v>3818</v>
      </c>
      <c r="P163" s="245" t="s">
        <v>3818</v>
      </c>
      <c r="Q163" s="245" t="s">
        <v>3818</v>
      </c>
      <c r="R163" s="245" t="s">
        <v>3818</v>
      </c>
      <c r="S163" s="880" t="s">
        <v>3818</v>
      </c>
      <c r="T163" s="880"/>
      <c r="U163" s="111"/>
      <c r="V163" s="156"/>
      <c r="W163" s="156"/>
      <c r="Z163" s="111" t="s">
        <v>4398</v>
      </c>
      <c r="AG163" s="906"/>
    </row>
    <row r="164" ht="15.75" customHeight="1">
      <c r="A164" s="245" t="s">
        <v>798</v>
      </c>
      <c r="B164" s="245" t="s">
        <v>4473</v>
      </c>
      <c r="C164" s="245" t="s">
        <v>4474</v>
      </c>
      <c r="D164" s="879" t="s">
        <v>4475</v>
      </c>
      <c r="E164" s="245" t="s">
        <v>4418</v>
      </c>
      <c r="F164" s="245" t="s">
        <v>4415</v>
      </c>
      <c r="G164" s="879" t="s">
        <v>4417</v>
      </c>
      <c r="H164" s="245" t="s">
        <v>3480</v>
      </c>
      <c r="I164" s="245" t="s">
        <v>3561</v>
      </c>
      <c r="J164" s="879">
        <v>1100.0</v>
      </c>
      <c r="K164" s="245" t="s">
        <v>4476</v>
      </c>
      <c r="L164" s="245" t="s">
        <v>3575</v>
      </c>
      <c r="M164" s="895" t="s">
        <v>3307</v>
      </c>
      <c r="N164" s="879">
        <v>819059.0</v>
      </c>
      <c r="O164" s="879">
        <v>816733.0</v>
      </c>
      <c r="P164" s="879"/>
      <c r="Q164" s="245" t="s">
        <v>4476</v>
      </c>
      <c r="R164" s="245" t="s">
        <v>4477</v>
      </c>
      <c r="S164" s="880" t="s">
        <v>4478</v>
      </c>
      <c r="T164" s="880">
        <v>12800.0</v>
      </c>
      <c r="U164" s="111">
        <v>4.8004206E7</v>
      </c>
      <c r="V164" s="156"/>
      <c r="W164" s="156"/>
      <c r="Z164" s="111" t="s">
        <v>4419</v>
      </c>
      <c r="AG164" s="906"/>
    </row>
    <row r="165" ht="15.75" customHeight="1">
      <c r="A165" s="245" t="s">
        <v>809</v>
      </c>
      <c r="B165" s="245" t="s">
        <v>4479</v>
      </c>
      <c r="C165" s="245" t="s">
        <v>4480</v>
      </c>
      <c r="D165" s="879" t="s">
        <v>4481</v>
      </c>
      <c r="E165" s="245" t="s">
        <v>3592</v>
      </c>
      <c r="F165" s="245" t="s">
        <v>4465</v>
      </c>
      <c r="G165" s="879" t="s">
        <v>4467</v>
      </c>
      <c r="H165" s="245" t="s">
        <v>3480</v>
      </c>
      <c r="I165" s="888" t="s">
        <v>3595</v>
      </c>
      <c r="J165" s="879">
        <v>1500.0</v>
      </c>
      <c r="K165" s="245" t="s">
        <v>4482</v>
      </c>
      <c r="L165" s="245" t="s">
        <v>3605</v>
      </c>
      <c r="M165" s="879" t="s">
        <v>3306</v>
      </c>
      <c r="N165" s="879" t="s">
        <v>3309</v>
      </c>
      <c r="O165" s="879"/>
      <c r="P165" s="879"/>
      <c r="Q165" s="245" t="s">
        <v>4482</v>
      </c>
      <c r="R165" s="892" t="s">
        <v>4483</v>
      </c>
      <c r="S165" s="880" t="s">
        <v>4484</v>
      </c>
      <c r="T165" s="880">
        <v>144000.0</v>
      </c>
      <c r="U165" s="111"/>
      <c r="V165" s="156"/>
      <c r="W165" s="156"/>
      <c r="Z165" s="111" t="s">
        <v>4468</v>
      </c>
      <c r="AG165" s="906"/>
    </row>
    <row r="166" ht="15.75" customHeight="1">
      <c r="A166" s="245" t="s">
        <v>811</v>
      </c>
      <c r="B166" s="245" t="s">
        <v>4485</v>
      </c>
      <c r="C166" s="916" t="s">
        <v>4486</v>
      </c>
      <c r="D166" s="879" t="s">
        <v>4487</v>
      </c>
      <c r="E166" s="245" t="s">
        <v>3592</v>
      </c>
      <c r="F166" s="245" t="s">
        <v>4399</v>
      </c>
      <c r="G166" s="879" t="s">
        <v>4401</v>
      </c>
      <c r="H166" s="245" t="s">
        <v>3480</v>
      </c>
      <c r="I166" s="888" t="s">
        <v>3595</v>
      </c>
      <c r="J166" s="879">
        <v>1500.0</v>
      </c>
      <c r="K166" s="907" t="s">
        <v>4488</v>
      </c>
      <c r="L166" s="245" t="s">
        <v>3605</v>
      </c>
      <c r="M166" s="879" t="s">
        <v>3306</v>
      </c>
      <c r="N166" s="879" t="s">
        <v>3309</v>
      </c>
      <c r="O166" s="879"/>
      <c r="P166" s="879"/>
      <c r="Q166" s="907" t="s">
        <v>4488</v>
      </c>
      <c r="R166" s="245" t="s">
        <v>4489</v>
      </c>
      <c r="S166" s="880" t="s">
        <v>4490</v>
      </c>
      <c r="T166" s="880">
        <v>144000.0</v>
      </c>
      <c r="U166" s="111">
        <v>4.8013808E7</v>
      </c>
      <c r="V166" s="156"/>
      <c r="W166" s="156"/>
      <c r="Z166" s="111" t="s">
        <v>4402</v>
      </c>
      <c r="AG166" s="906"/>
    </row>
    <row r="167" ht="15.75" customHeight="1">
      <c r="A167" s="245" t="s">
        <v>824</v>
      </c>
      <c r="B167" s="245" t="s">
        <v>4491</v>
      </c>
      <c r="C167" s="245" t="s">
        <v>4492</v>
      </c>
      <c r="D167" s="879" t="s">
        <v>4493</v>
      </c>
      <c r="E167" s="245" t="s">
        <v>4494</v>
      </c>
      <c r="F167" s="245" t="s">
        <v>4495</v>
      </c>
      <c r="G167" s="879" t="s">
        <v>4496</v>
      </c>
      <c r="H167" s="245" t="s">
        <v>3815</v>
      </c>
      <c r="I167" s="245" t="s">
        <v>4497</v>
      </c>
      <c r="J167" s="879">
        <v>1500.0</v>
      </c>
      <c r="K167" s="245" t="s">
        <v>4498</v>
      </c>
      <c r="L167" s="245" t="s">
        <v>3497</v>
      </c>
      <c r="M167" s="915" t="s">
        <v>3306</v>
      </c>
      <c r="N167" s="879">
        <v>101597.0</v>
      </c>
      <c r="O167" s="879"/>
      <c r="P167" s="879"/>
      <c r="Q167" s="245" t="s">
        <v>4498</v>
      </c>
      <c r="R167" s="245" t="s">
        <v>4491</v>
      </c>
      <c r="S167" s="880" t="s">
        <v>4493</v>
      </c>
      <c r="T167" s="880"/>
      <c r="U167" s="111">
        <v>4.1202281E7</v>
      </c>
      <c r="V167" s="156"/>
      <c r="W167" s="156"/>
      <c r="Z167" s="111" t="s">
        <v>4499</v>
      </c>
      <c r="AG167" s="906"/>
    </row>
    <row r="168" ht="15.75" customHeight="1">
      <c r="A168" s="245" t="s">
        <v>829</v>
      </c>
      <c r="B168" s="270" t="s">
        <v>4500</v>
      </c>
      <c r="C168" s="245" t="s">
        <v>4501</v>
      </c>
      <c r="D168" s="270" t="s">
        <v>4502</v>
      </c>
      <c r="E168" s="245" t="s">
        <v>3646</v>
      </c>
      <c r="F168" s="245" t="s">
        <v>3647</v>
      </c>
      <c r="G168" s="245" t="s">
        <v>3648</v>
      </c>
      <c r="H168" s="245" t="s">
        <v>3480</v>
      </c>
      <c r="I168" s="245" t="s">
        <v>3637</v>
      </c>
      <c r="J168" s="879">
        <v>1500.0</v>
      </c>
      <c r="K168" s="245" t="s">
        <v>4503</v>
      </c>
      <c r="L168" s="892" t="s">
        <v>4504</v>
      </c>
      <c r="M168" s="895" t="s">
        <v>3307</v>
      </c>
      <c r="N168" s="895" t="s">
        <v>3309</v>
      </c>
      <c r="O168" s="895" t="s">
        <v>3312</v>
      </c>
      <c r="P168" s="895"/>
      <c r="Q168" s="245" t="s">
        <v>4503</v>
      </c>
      <c r="R168" s="270" t="s">
        <v>4505</v>
      </c>
      <c r="S168" s="880" t="s">
        <v>4506</v>
      </c>
      <c r="T168" s="880">
        <v>37856.0</v>
      </c>
      <c r="U168" s="111">
        <v>4.8014765E7</v>
      </c>
      <c r="V168" s="156"/>
      <c r="W168" s="156"/>
      <c r="Z168" s="111" t="s">
        <v>3655</v>
      </c>
      <c r="AG168" s="906"/>
    </row>
    <row r="169" ht="15.75" customHeight="1">
      <c r="A169" s="245" t="s">
        <v>835</v>
      </c>
      <c r="B169" s="245" t="s">
        <v>4507</v>
      </c>
      <c r="C169" s="245" t="s">
        <v>3493</v>
      </c>
      <c r="D169" s="879" t="s">
        <v>4508</v>
      </c>
      <c r="E169" s="245" t="s">
        <v>4161</v>
      </c>
      <c r="F169" s="245" t="s">
        <v>4162</v>
      </c>
      <c r="G169" s="245" t="s">
        <v>4163</v>
      </c>
      <c r="H169" s="245" t="s">
        <v>3480</v>
      </c>
      <c r="I169" s="245"/>
      <c r="J169" s="879"/>
      <c r="K169" s="245" t="s">
        <v>4509</v>
      </c>
      <c r="L169" s="892" t="s">
        <v>4165</v>
      </c>
      <c r="M169" s="915" t="s">
        <v>3306</v>
      </c>
      <c r="N169" s="895" t="s">
        <v>3308</v>
      </c>
      <c r="O169" s="895"/>
      <c r="P169" s="895"/>
      <c r="Q169" s="245" t="s">
        <v>4509</v>
      </c>
      <c r="R169" s="245" t="s">
        <v>4507</v>
      </c>
      <c r="S169" s="880" t="s">
        <v>4508</v>
      </c>
      <c r="T169" s="880"/>
      <c r="U169" s="111">
        <v>4.120447E7</v>
      </c>
      <c r="V169" s="156"/>
      <c r="W169" s="156"/>
      <c r="Z169" s="191" t="s">
        <v>4166</v>
      </c>
      <c r="AG169" s="906"/>
    </row>
    <row r="170" ht="15.75" customHeight="1">
      <c r="A170" s="245" t="s">
        <v>840</v>
      </c>
      <c r="B170" s="245" t="s">
        <v>4510</v>
      </c>
      <c r="C170" s="245" t="s">
        <v>2240</v>
      </c>
      <c r="D170" s="879" t="s">
        <v>4511</v>
      </c>
      <c r="E170" s="245" t="s">
        <v>84</v>
      </c>
      <c r="F170" s="245" t="s">
        <v>4512</v>
      </c>
      <c r="G170" s="245" t="s">
        <v>4513</v>
      </c>
      <c r="H170" s="245" t="s">
        <v>3480</v>
      </c>
      <c r="I170" s="245" t="s">
        <v>3874</v>
      </c>
      <c r="J170" s="879">
        <v>1500.0</v>
      </c>
      <c r="K170" s="245" t="s">
        <v>4514</v>
      </c>
      <c r="L170" s="892" t="s">
        <v>4515</v>
      </c>
      <c r="M170" s="895" t="s">
        <v>3313</v>
      </c>
      <c r="N170" s="895" t="s">
        <v>3313</v>
      </c>
      <c r="O170" s="895"/>
      <c r="P170" s="895"/>
      <c r="Q170" s="245" t="s">
        <v>4514</v>
      </c>
      <c r="R170" s="892" t="s">
        <v>4510</v>
      </c>
      <c r="S170" s="880" t="s">
        <v>4511</v>
      </c>
      <c r="T170" s="880" t="s">
        <v>3818</v>
      </c>
      <c r="U170" s="111" t="s">
        <v>3818</v>
      </c>
      <c r="V170" s="156"/>
      <c r="W170" s="156"/>
      <c r="Z170" s="111" t="s">
        <v>3980</v>
      </c>
      <c r="AF170" s="245"/>
      <c r="AG170" s="245"/>
      <c r="AH170" s="886"/>
    </row>
    <row r="171" ht="15.75" customHeight="1">
      <c r="A171" s="245" t="s">
        <v>842</v>
      </c>
      <c r="B171" s="245" t="s">
        <v>4516</v>
      </c>
      <c r="C171" s="245" t="s">
        <v>4517</v>
      </c>
      <c r="D171" s="879" t="s">
        <v>4518</v>
      </c>
      <c r="E171" s="245" t="s">
        <v>4519</v>
      </c>
      <c r="F171" s="245" t="s">
        <v>4519</v>
      </c>
      <c r="G171" s="245" t="s">
        <v>4520</v>
      </c>
      <c r="H171" s="245" t="s">
        <v>3815</v>
      </c>
      <c r="I171" s="245" t="s">
        <v>4006</v>
      </c>
      <c r="J171" s="879">
        <v>1100.0</v>
      </c>
      <c r="K171" s="156" t="s">
        <v>4521</v>
      </c>
      <c r="L171" s="892" t="s">
        <v>4196</v>
      </c>
      <c r="M171" s="915" t="s">
        <v>3306</v>
      </c>
      <c r="N171" s="915" t="s">
        <v>3309</v>
      </c>
      <c r="O171" s="915" t="s">
        <v>3312</v>
      </c>
      <c r="P171" s="915"/>
      <c r="Q171" s="156" t="s">
        <v>4521</v>
      </c>
      <c r="R171" s="245" t="s">
        <v>4516</v>
      </c>
      <c r="S171" s="880" t="s">
        <v>4518</v>
      </c>
      <c r="T171" s="880" t="s">
        <v>3818</v>
      </c>
      <c r="U171" s="111">
        <v>4.1212142E7</v>
      </c>
      <c r="V171" s="156"/>
      <c r="W171" s="156"/>
      <c r="Z171" s="111" t="s">
        <v>4009</v>
      </c>
      <c r="AG171" s="906"/>
    </row>
    <row r="172" ht="15.75" customHeight="1">
      <c r="A172" s="245" t="s">
        <v>844</v>
      </c>
      <c r="B172" s="245" t="s">
        <v>4522</v>
      </c>
      <c r="C172" s="245" t="s">
        <v>864</v>
      </c>
      <c r="D172" s="879" t="s">
        <v>4523</v>
      </c>
      <c r="E172" s="245" t="s">
        <v>4524</v>
      </c>
      <c r="F172" s="245" t="s">
        <v>4524</v>
      </c>
      <c r="G172" s="879" t="s">
        <v>4525</v>
      </c>
      <c r="H172" s="245" t="s">
        <v>3480</v>
      </c>
      <c r="I172" s="245" t="s">
        <v>4526</v>
      </c>
      <c r="J172" s="879"/>
      <c r="K172" s="907" t="s">
        <v>4271</v>
      </c>
      <c r="L172" s="892" t="s">
        <v>3697</v>
      </c>
      <c r="M172" s="915" t="s">
        <v>3306</v>
      </c>
      <c r="N172" s="915" t="s">
        <v>3498</v>
      </c>
      <c r="O172" s="915" t="s">
        <v>3498</v>
      </c>
      <c r="P172" s="915"/>
      <c r="Q172" s="907" t="s">
        <v>4271</v>
      </c>
      <c r="R172" s="245" t="s">
        <v>4527</v>
      </c>
      <c r="S172" s="880" t="s">
        <v>4528</v>
      </c>
      <c r="T172" s="880">
        <v>42500.0</v>
      </c>
      <c r="U172" s="111"/>
      <c r="V172" s="156"/>
      <c r="W172" s="156"/>
      <c r="Z172" s="111" t="s">
        <v>4529</v>
      </c>
      <c r="AG172" s="906"/>
    </row>
    <row r="173" ht="15.75" customHeight="1">
      <c r="A173" s="245" t="s">
        <v>849</v>
      </c>
      <c r="B173" s="245" t="s">
        <v>4530</v>
      </c>
      <c r="C173" s="245" t="s">
        <v>4531</v>
      </c>
      <c r="D173" s="879" t="s">
        <v>4532</v>
      </c>
      <c r="E173" s="245" t="s">
        <v>3592</v>
      </c>
      <c r="F173" s="245" t="s">
        <v>3593</v>
      </c>
      <c r="G173" s="245" t="s">
        <v>3594</v>
      </c>
      <c r="H173" s="245" t="s">
        <v>3480</v>
      </c>
      <c r="I173" s="888" t="s">
        <v>3595</v>
      </c>
      <c r="J173" s="879">
        <v>1500.0</v>
      </c>
      <c r="K173" s="892" t="s">
        <v>4533</v>
      </c>
      <c r="L173" s="892" t="s">
        <v>3527</v>
      </c>
      <c r="M173" s="895" t="s">
        <v>3307</v>
      </c>
      <c r="N173" s="879">
        <v>816361.0</v>
      </c>
      <c r="O173" s="879">
        <v>816361.0</v>
      </c>
      <c r="P173" s="895"/>
      <c r="Q173" s="892" t="s">
        <v>4533</v>
      </c>
      <c r="R173" s="245" t="s">
        <v>4534</v>
      </c>
      <c r="S173" s="880" t="s">
        <v>4535</v>
      </c>
      <c r="T173" s="880">
        <v>144000.0</v>
      </c>
      <c r="U173" s="111">
        <v>4.8013484E7</v>
      </c>
      <c r="V173" s="156"/>
      <c r="W173" s="156"/>
      <c r="Z173" s="111" t="s">
        <v>3589</v>
      </c>
      <c r="AF173" s="111"/>
      <c r="AG173" s="902"/>
      <c r="AH173" s="111"/>
    </row>
    <row r="174" ht="15.75" customHeight="1">
      <c r="A174" s="245" t="s">
        <v>859</v>
      </c>
      <c r="B174" s="245" t="s">
        <v>4536</v>
      </c>
      <c r="C174" s="245" t="s">
        <v>4304</v>
      </c>
      <c r="D174" s="879" t="s">
        <v>4537</v>
      </c>
      <c r="E174" s="245" t="s">
        <v>4538</v>
      </c>
      <c r="F174" s="245" t="s">
        <v>4539</v>
      </c>
      <c r="G174" s="245" t="s">
        <v>4540</v>
      </c>
      <c r="H174" s="245" t="s">
        <v>3480</v>
      </c>
      <c r="I174" s="245" t="s">
        <v>3687</v>
      </c>
      <c r="J174" s="879">
        <v>1500.0</v>
      </c>
      <c r="K174" s="245" t="s">
        <v>4541</v>
      </c>
      <c r="L174" s="245" t="s">
        <v>4542</v>
      </c>
      <c r="M174" s="895" t="s">
        <v>3307</v>
      </c>
      <c r="N174" s="879">
        <v>816361.0</v>
      </c>
      <c r="O174" s="879"/>
      <c r="P174" s="879"/>
      <c r="Q174" s="245" t="s">
        <v>4541</v>
      </c>
      <c r="R174" s="245" t="s">
        <v>4543</v>
      </c>
      <c r="S174" s="880" t="s">
        <v>4544</v>
      </c>
      <c r="T174" s="880">
        <v>42500.0</v>
      </c>
      <c r="U174" s="111">
        <v>4.8003382E7</v>
      </c>
      <c r="V174" s="156"/>
      <c r="W174" s="156"/>
      <c r="Z174" s="111" t="s">
        <v>4545</v>
      </c>
      <c r="AG174" s="906"/>
    </row>
    <row r="175" ht="15.0" customHeight="1">
      <c r="A175" s="245" t="s">
        <v>856</v>
      </c>
      <c r="B175" s="245" t="s">
        <v>4546</v>
      </c>
      <c r="C175" s="245" t="s">
        <v>4547</v>
      </c>
      <c r="D175" s="879" t="s">
        <v>4548</v>
      </c>
      <c r="E175" s="245" t="s">
        <v>84</v>
      </c>
      <c r="F175" s="245" t="s">
        <v>4512</v>
      </c>
      <c r="G175" s="245" t="s">
        <v>4513</v>
      </c>
      <c r="H175" s="245" t="s">
        <v>3480</v>
      </c>
      <c r="I175" s="245" t="s">
        <v>3874</v>
      </c>
      <c r="J175" s="879">
        <v>1500.0</v>
      </c>
      <c r="K175" s="917" t="s">
        <v>4549</v>
      </c>
      <c r="L175" s="245" t="s">
        <v>4196</v>
      </c>
      <c r="M175" s="879" t="s">
        <v>3306</v>
      </c>
      <c r="N175" s="879" t="s">
        <v>3309</v>
      </c>
      <c r="O175" s="879" t="s">
        <v>3312</v>
      </c>
      <c r="P175" s="879"/>
      <c r="Q175" s="917" t="s">
        <v>4549</v>
      </c>
      <c r="R175" s="245" t="s">
        <v>4546</v>
      </c>
      <c r="S175" s="880" t="s">
        <v>4548</v>
      </c>
      <c r="T175" s="880"/>
      <c r="U175" s="111">
        <v>4.1211376E7</v>
      </c>
      <c r="V175" s="156" t="s">
        <v>3978</v>
      </c>
      <c r="W175" s="156" t="s">
        <v>3979</v>
      </c>
      <c r="Z175" s="111" t="s">
        <v>3980</v>
      </c>
      <c r="AA175" s="873"/>
      <c r="AB175" s="111"/>
      <c r="AF175" s="245"/>
      <c r="AG175" s="245"/>
      <c r="AH175" s="886"/>
    </row>
    <row r="176" ht="15.75" customHeight="1">
      <c r="A176" s="245" t="s">
        <v>863</v>
      </c>
      <c r="B176" s="245" t="s">
        <v>4550</v>
      </c>
      <c r="C176" s="245" t="s">
        <v>4551</v>
      </c>
      <c r="D176" s="879" t="s">
        <v>4552</v>
      </c>
      <c r="E176" s="245" t="s">
        <v>3571</v>
      </c>
      <c r="F176" s="245" t="s">
        <v>3572</v>
      </c>
      <c r="G176" s="879" t="s">
        <v>3573</v>
      </c>
      <c r="H176" s="245" t="s">
        <v>3480</v>
      </c>
      <c r="I176" s="245" t="s">
        <v>3561</v>
      </c>
      <c r="J176" s="879">
        <v>1100.0</v>
      </c>
      <c r="K176" s="907" t="s">
        <v>4553</v>
      </c>
      <c r="L176" s="892" t="s">
        <v>4554</v>
      </c>
      <c r="M176" s="879" t="s">
        <v>3322</v>
      </c>
      <c r="N176" s="879" t="s">
        <v>3314</v>
      </c>
      <c r="O176" s="879" t="s">
        <v>3314</v>
      </c>
      <c r="P176" s="879" t="s">
        <v>3323</v>
      </c>
      <c r="Q176" s="907" t="s">
        <v>4553</v>
      </c>
      <c r="R176" s="245" t="s">
        <v>4555</v>
      </c>
      <c r="S176" s="880" t="s">
        <v>4556</v>
      </c>
      <c r="T176" s="880">
        <v>12800.0</v>
      </c>
      <c r="U176" s="111">
        <v>4.7001974E7</v>
      </c>
      <c r="V176" s="156"/>
      <c r="W176" s="156"/>
      <c r="Z176" s="111" t="s">
        <v>3580</v>
      </c>
      <c r="AG176" s="906"/>
    </row>
    <row r="177" ht="15.75" customHeight="1">
      <c r="A177" s="245" t="s">
        <v>879</v>
      </c>
      <c r="B177" s="245" t="s">
        <v>4557</v>
      </c>
      <c r="C177" s="245" t="s">
        <v>4003</v>
      </c>
      <c r="D177" s="879" t="s">
        <v>4558</v>
      </c>
      <c r="E177" s="245" t="s">
        <v>4005</v>
      </c>
      <c r="F177" s="245" t="s">
        <v>4557</v>
      </c>
      <c r="G177" s="879" t="s">
        <v>4558</v>
      </c>
      <c r="H177" s="245" t="s">
        <v>3815</v>
      </c>
      <c r="I177" s="245" t="s">
        <v>4006</v>
      </c>
      <c r="J177" s="879">
        <v>1100.0</v>
      </c>
      <c r="K177" s="245" t="s">
        <v>3818</v>
      </c>
      <c r="L177" s="245" t="s">
        <v>3818</v>
      </c>
      <c r="M177" s="245" t="s">
        <v>3818</v>
      </c>
      <c r="N177" s="245" t="s">
        <v>3818</v>
      </c>
      <c r="O177" s="245" t="s">
        <v>3818</v>
      </c>
      <c r="P177" s="245" t="s">
        <v>3818</v>
      </c>
      <c r="Q177" s="245" t="s">
        <v>3818</v>
      </c>
      <c r="R177" s="892" t="s">
        <v>3818</v>
      </c>
      <c r="S177" s="880" t="s">
        <v>3818</v>
      </c>
      <c r="T177" s="880" t="s">
        <v>3818</v>
      </c>
      <c r="U177" s="111">
        <v>4.0200317E7</v>
      </c>
      <c r="V177" s="156" t="s">
        <v>4559</v>
      </c>
      <c r="W177" s="156" t="s">
        <v>4560</v>
      </c>
      <c r="Z177" s="111" t="s">
        <v>4561</v>
      </c>
      <c r="AG177" s="906"/>
    </row>
    <row r="178" ht="15.0" customHeight="1">
      <c r="A178" s="245" t="s">
        <v>895</v>
      </c>
      <c r="B178" s="245" t="s">
        <v>4562</v>
      </c>
      <c r="C178" s="245" t="s">
        <v>4563</v>
      </c>
      <c r="D178" s="879" t="s">
        <v>4564</v>
      </c>
      <c r="E178" s="245" t="s">
        <v>3523</v>
      </c>
      <c r="F178" s="245" t="s">
        <v>3524</v>
      </c>
      <c r="G178" s="245" t="s">
        <v>3525</v>
      </c>
      <c r="H178" s="245" t="s">
        <v>3480</v>
      </c>
      <c r="I178" s="245" t="s">
        <v>3481</v>
      </c>
      <c r="J178" s="437">
        <v>1500.0</v>
      </c>
      <c r="K178" s="245" t="s">
        <v>4565</v>
      </c>
      <c r="L178" s="245" t="s">
        <v>3504</v>
      </c>
      <c r="M178" s="879" t="s">
        <v>3306</v>
      </c>
      <c r="N178" s="879">
        <v>818062.0</v>
      </c>
      <c r="O178" s="879">
        <v>818062.0</v>
      </c>
      <c r="P178" s="879"/>
      <c r="Q178" s="245" t="s">
        <v>4565</v>
      </c>
      <c r="R178" s="245" t="s">
        <v>4566</v>
      </c>
      <c r="S178" s="880" t="s">
        <v>4567</v>
      </c>
      <c r="T178" s="880">
        <v>90300.0</v>
      </c>
      <c r="U178" s="111">
        <v>4.8015775E7</v>
      </c>
      <c r="V178" s="156" t="s">
        <v>4568</v>
      </c>
      <c r="W178" s="156"/>
      <c r="Z178" s="111" t="s">
        <v>3906</v>
      </c>
      <c r="AA178" s="873"/>
      <c r="AB178" s="111"/>
      <c r="AF178" s="245"/>
      <c r="AG178" s="245"/>
      <c r="AH178" s="886"/>
    </row>
    <row r="179" ht="15.75" customHeight="1">
      <c r="A179" s="187" t="s">
        <v>903</v>
      </c>
      <c r="B179" s="245" t="s">
        <v>4569</v>
      </c>
      <c r="C179" s="245" t="s">
        <v>4551</v>
      </c>
      <c r="D179" s="879" t="s">
        <v>4570</v>
      </c>
      <c r="E179" s="245" t="s">
        <v>3571</v>
      </c>
      <c r="F179" s="245" t="s">
        <v>3572</v>
      </c>
      <c r="G179" s="879" t="s">
        <v>3573</v>
      </c>
      <c r="H179" s="245" t="s">
        <v>3480</v>
      </c>
      <c r="I179" s="245" t="s">
        <v>3561</v>
      </c>
      <c r="J179" s="879">
        <v>1100.0</v>
      </c>
      <c r="K179" s="907" t="s">
        <v>4571</v>
      </c>
      <c r="L179" s="245" t="s">
        <v>4572</v>
      </c>
      <c r="M179" s="879" t="s">
        <v>3320</v>
      </c>
      <c r="N179" s="879" t="s">
        <v>3321</v>
      </c>
      <c r="O179" s="879" t="s">
        <v>3312</v>
      </c>
      <c r="P179" s="879" t="s">
        <v>3314</v>
      </c>
      <c r="Q179" s="907" t="s">
        <v>4571</v>
      </c>
      <c r="R179" s="892" t="s">
        <v>4573</v>
      </c>
      <c r="S179" s="880" t="s">
        <v>4574</v>
      </c>
      <c r="T179" s="880">
        <v>12800.0</v>
      </c>
      <c r="U179" s="111">
        <v>4.8012073E7</v>
      </c>
      <c r="V179" s="156"/>
      <c r="W179" s="156"/>
      <c r="Z179" s="111" t="s">
        <v>3580</v>
      </c>
      <c r="AG179" s="906"/>
    </row>
    <row r="180" ht="15.75" customHeight="1">
      <c r="A180" s="245" t="s">
        <v>919</v>
      </c>
      <c r="B180" s="245" t="s">
        <v>4575</v>
      </c>
      <c r="C180" s="245" t="s">
        <v>4085</v>
      </c>
      <c r="D180" s="879" t="s">
        <v>4576</v>
      </c>
      <c r="E180" s="245" t="s">
        <v>4577</v>
      </c>
      <c r="F180" s="245" t="s">
        <v>4575</v>
      </c>
      <c r="G180" s="245" t="s">
        <v>4576</v>
      </c>
      <c r="H180" s="245" t="s">
        <v>3815</v>
      </c>
      <c r="I180" s="245" t="s">
        <v>3874</v>
      </c>
      <c r="J180" s="879">
        <v>1500.0</v>
      </c>
      <c r="K180" s="892" t="s">
        <v>3818</v>
      </c>
      <c r="L180" s="892" t="s">
        <v>4086</v>
      </c>
      <c r="M180" s="895" t="s">
        <v>3818</v>
      </c>
      <c r="N180" s="895" t="s">
        <v>3818</v>
      </c>
      <c r="O180" s="895" t="s">
        <v>3818</v>
      </c>
      <c r="P180" s="895" t="s">
        <v>3818</v>
      </c>
      <c r="Q180" s="892" t="s">
        <v>3818</v>
      </c>
      <c r="R180" s="892" t="s">
        <v>3818</v>
      </c>
      <c r="S180" s="880" t="s">
        <v>3818</v>
      </c>
      <c r="T180" s="880" t="s">
        <v>3818</v>
      </c>
      <c r="U180" s="111">
        <v>4.0301431E7</v>
      </c>
      <c r="V180" s="156" t="s">
        <v>4578</v>
      </c>
      <c r="W180" s="156" t="s">
        <v>4579</v>
      </c>
      <c r="Z180" s="111" t="s">
        <v>4580</v>
      </c>
      <c r="AF180" s="245"/>
      <c r="AG180" s="245"/>
      <c r="AH180" s="886"/>
    </row>
    <row r="181" ht="15.75" customHeight="1">
      <c r="A181" s="245" t="s">
        <v>914</v>
      </c>
      <c r="B181" s="245" t="s">
        <v>4581</v>
      </c>
      <c r="C181" s="245" t="s">
        <v>4582</v>
      </c>
      <c r="D181" s="879" t="s">
        <v>4583</v>
      </c>
      <c r="E181" s="245" t="s">
        <v>3558</v>
      </c>
      <c r="F181" s="245" t="s">
        <v>3559</v>
      </c>
      <c r="G181" s="245" t="s">
        <v>3560</v>
      </c>
      <c r="H181" s="245" t="s">
        <v>3480</v>
      </c>
      <c r="I181" s="126" t="s">
        <v>3561</v>
      </c>
      <c r="J181" s="889">
        <v>1100.0</v>
      </c>
      <c r="K181" s="918" t="s">
        <v>3562</v>
      </c>
      <c r="L181" s="245" t="s">
        <v>3563</v>
      </c>
      <c r="M181" s="879" t="s">
        <v>3307</v>
      </c>
      <c r="N181" s="879">
        <v>818062.0</v>
      </c>
      <c r="O181" s="879"/>
      <c r="P181" s="879"/>
      <c r="Q181" s="918" t="s">
        <v>3562</v>
      </c>
      <c r="R181" s="245" t="s">
        <v>3564</v>
      </c>
      <c r="S181" s="880" t="s">
        <v>3565</v>
      </c>
      <c r="T181" s="880">
        <v>14400.0</v>
      </c>
      <c r="U181" s="111">
        <v>4.8017966E7</v>
      </c>
      <c r="V181" s="156"/>
      <c r="W181" s="156"/>
      <c r="Z181" s="111" t="s">
        <v>3568</v>
      </c>
      <c r="AG181" s="906"/>
    </row>
    <row r="182" ht="15.75" customHeight="1">
      <c r="A182" s="245" t="s">
        <v>1294</v>
      </c>
      <c r="B182" s="245" t="s">
        <v>4584</v>
      </c>
      <c r="C182" s="245" t="s">
        <v>4585</v>
      </c>
      <c r="D182" s="879" t="s">
        <v>4586</v>
      </c>
      <c r="E182" s="245" t="s">
        <v>3558</v>
      </c>
      <c r="F182" s="245" t="s">
        <v>4140</v>
      </c>
      <c r="G182" s="879" t="s">
        <v>4141</v>
      </c>
      <c r="H182" s="245" t="s">
        <v>3480</v>
      </c>
      <c r="I182" s="245" t="s">
        <v>4142</v>
      </c>
      <c r="J182" s="879">
        <v>1100.0</v>
      </c>
      <c r="K182" s="907" t="s">
        <v>3562</v>
      </c>
      <c r="L182" s="892" t="s">
        <v>3563</v>
      </c>
      <c r="M182" s="915" t="s">
        <v>3307</v>
      </c>
      <c r="N182" s="915">
        <v>818062.0</v>
      </c>
      <c r="O182" s="915"/>
      <c r="P182" s="915"/>
      <c r="Q182" s="907" t="s">
        <v>3562</v>
      </c>
      <c r="R182" s="245" t="s">
        <v>4143</v>
      </c>
      <c r="S182" s="880" t="s">
        <v>4144</v>
      </c>
      <c r="T182" s="880">
        <v>14400.0</v>
      </c>
      <c r="U182" s="111">
        <v>4.8017966E7</v>
      </c>
      <c r="V182" s="156"/>
      <c r="W182" s="156"/>
      <c r="Z182" s="111" t="s">
        <v>4147</v>
      </c>
      <c r="AH182" s="2"/>
    </row>
    <row r="183" ht="15.75" customHeight="1">
      <c r="A183" s="245" t="s">
        <v>936</v>
      </c>
      <c r="B183" s="245" t="s">
        <v>4587</v>
      </c>
      <c r="C183" s="245" t="s">
        <v>4087</v>
      </c>
      <c r="D183" s="879" t="s">
        <v>4588</v>
      </c>
      <c r="E183" s="245" t="s">
        <v>4589</v>
      </c>
      <c r="F183" s="245" t="s">
        <v>4587</v>
      </c>
      <c r="G183" s="245" t="s">
        <v>4588</v>
      </c>
      <c r="H183" s="245" t="s">
        <v>3815</v>
      </c>
      <c r="I183" s="245" t="s">
        <v>3874</v>
      </c>
      <c r="J183" s="879">
        <v>1500.0</v>
      </c>
      <c r="K183" s="892" t="s">
        <v>3818</v>
      </c>
      <c r="L183" s="892" t="s">
        <v>4086</v>
      </c>
      <c r="M183" s="895" t="s">
        <v>3818</v>
      </c>
      <c r="N183" s="895" t="s">
        <v>3818</v>
      </c>
      <c r="O183" s="895" t="s">
        <v>3818</v>
      </c>
      <c r="P183" s="895" t="s">
        <v>3818</v>
      </c>
      <c r="Q183" s="892" t="s">
        <v>3818</v>
      </c>
      <c r="R183" s="892" t="s">
        <v>3818</v>
      </c>
      <c r="S183" s="880" t="s">
        <v>3818</v>
      </c>
      <c r="T183" s="880" t="s">
        <v>3818</v>
      </c>
      <c r="U183" s="111"/>
      <c r="V183" s="156" t="s">
        <v>4590</v>
      </c>
      <c r="W183" s="156" t="s">
        <v>4591</v>
      </c>
      <c r="Z183" s="111" t="s">
        <v>4592</v>
      </c>
      <c r="AH183" s="2"/>
    </row>
    <row r="184" ht="15.75" customHeight="1">
      <c r="A184" s="245" t="s">
        <v>938</v>
      </c>
      <c r="B184" s="245" t="s">
        <v>4593</v>
      </c>
      <c r="C184" s="245" t="s">
        <v>3881</v>
      </c>
      <c r="D184" s="879" t="s">
        <v>4594</v>
      </c>
      <c r="E184" s="245" t="s">
        <v>4577</v>
      </c>
      <c r="F184" s="245" t="s">
        <v>4595</v>
      </c>
      <c r="G184" s="245" t="s">
        <v>4596</v>
      </c>
      <c r="H184" s="245" t="s">
        <v>3815</v>
      </c>
      <c r="I184" s="245" t="s">
        <v>3874</v>
      </c>
      <c r="J184" s="879">
        <v>1500.0</v>
      </c>
      <c r="K184" s="905" t="s">
        <v>4597</v>
      </c>
      <c r="L184" s="245" t="s">
        <v>3876</v>
      </c>
      <c r="M184" s="879" t="s">
        <v>3306</v>
      </c>
      <c r="N184" s="879">
        <v>818062.0</v>
      </c>
      <c r="O184" s="915"/>
      <c r="P184" s="915"/>
      <c r="Q184" s="905" t="s">
        <v>4597</v>
      </c>
      <c r="R184" s="892" t="s">
        <v>4593</v>
      </c>
      <c r="S184" s="880" t="s">
        <v>4594</v>
      </c>
      <c r="T184" s="880"/>
      <c r="U184" s="111">
        <v>4.9100556E7</v>
      </c>
      <c r="V184" s="156" t="s">
        <v>4578</v>
      </c>
      <c r="W184" s="156" t="s">
        <v>4579</v>
      </c>
      <c r="Z184" s="111" t="s">
        <v>4580</v>
      </c>
      <c r="AH184" s="2"/>
    </row>
    <row r="185" ht="15.75" customHeight="1">
      <c r="A185" s="245" t="s">
        <v>954</v>
      </c>
      <c r="B185" s="211" t="s">
        <v>4598</v>
      </c>
      <c r="C185" s="245" t="s">
        <v>4408</v>
      </c>
      <c r="D185" s="211" t="s">
        <v>4599</v>
      </c>
      <c r="E185" s="245" t="s">
        <v>3546</v>
      </c>
      <c r="F185" s="126" t="s">
        <v>4598</v>
      </c>
      <c r="G185" s="211" t="s">
        <v>4599</v>
      </c>
      <c r="H185" s="245" t="s">
        <v>3480</v>
      </c>
      <c r="I185" s="245" t="s">
        <v>3549</v>
      </c>
      <c r="J185" s="879">
        <v>1600.0</v>
      </c>
      <c r="M185" s="323"/>
      <c r="N185" s="323"/>
      <c r="O185" s="323"/>
      <c r="P185" s="323"/>
      <c r="T185" s="880"/>
      <c r="V185" s="126" t="s">
        <v>3791</v>
      </c>
      <c r="W185" s="156" t="s">
        <v>3792</v>
      </c>
      <c r="Z185" s="111" t="s">
        <v>4096</v>
      </c>
      <c r="AG185" s="906"/>
    </row>
    <row r="186" ht="15.75" customHeight="1">
      <c r="A186" s="245" t="s">
        <v>958</v>
      </c>
      <c r="B186" s="245" t="s">
        <v>4600</v>
      </c>
      <c r="C186" s="245" t="s">
        <v>175</v>
      </c>
      <c r="D186" s="879" t="s">
        <v>4601</v>
      </c>
      <c r="E186" s="245" t="s">
        <v>4602</v>
      </c>
      <c r="F186" s="245" t="s">
        <v>4603</v>
      </c>
      <c r="G186" s="879" t="s">
        <v>4604</v>
      </c>
      <c r="H186" s="245" t="s">
        <v>3480</v>
      </c>
      <c r="I186" s="245" t="s">
        <v>4270</v>
      </c>
      <c r="J186" s="879">
        <v>1500.0</v>
      </c>
      <c r="K186" s="245" t="s">
        <v>4605</v>
      </c>
      <c r="L186" s="245" t="s">
        <v>4542</v>
      </c>
      <c r="M186" s="879" t="s">
        <v>3307</v>
      </c>
      <c r="N186" s="879">
        <v>816361.0</v>
      </c>
      <c r="O186" s="892" t="s">
        <v>3818</v>
      </c>
      <c r="P186" s="892" t="s">
        <v>3818</v>
      </c>
      <c r="Q186" s="245" t="s">
        <v>4605</v>
      </c>
      <c r="R186" s="892" t="s">
        <v>4606</v>
      </c>
      <c r="S186" s="880" t="s">
        <v>4607</v>
      </c>
      <c r="T186" s="880">
        <v>42500.0</v>
      </c>
      <c r="U186" s="111">
        <v>4.8003382E7</v>
      </c>
      <c r="V186" s="156" t="s">
        <v>4608</v>
      </c>
      <c r="W186" s="156" t="s">
        <v>4609</v>
      </c>
      <c r="Z186" s="111" t="s">
        <v>4610</v>
      </c>
      <c r="AG186" s="906"/>
    </row>
    <row r="187" ht="15.75" customHeight="1">
      <c r="A187" s="245" t="s">
        <v>961</v>
      </c>
      <c r="B187" s="245" t="s">
        <v>4611</v>
      </c>
      <c r="C187" s="245" t="s">
        <v>4612</v>
      </c>
      <c r="D187" s="245" t="s">
        <v>4613</v>
      </c>
      <c r="E187" s="245"/>
      <c r="F187" s="245"/>
      <c r="G187" s="245"/>
      <c r="H187" s="245" t="s">
        <v>3480</v>
      </c>
      <c r="I187" s="245"/>
      <c r="J187" s="879"/>
      <c r="K187" s="245" t="s">
        <v>4614</v>
      </c>
      <c r="L187" s="245" t="s">
        <v>4615</v>
      </c>
      <c r="M187" s="879" t="s">
        <v>3306</v>
      </c>
      <c r="N187" s="879">
        <v>819059.0</v>
      </c>
      <c r="O187" s="879">
        <v>816733.0</v>
      </c>
      <c r="P187" s="879"/>
      <c r="Q187" s="245" t="s">
        <v>4614</v>
      </c>
      <c r="R187" s="245" t="s">
        <v>4611</v>
      </c>
      <c r="S187" s="880" t="s">
        <v>4613</v>
      </c>
      <c r="T187" s="880"/>
      <c r="U187" s="111" t="s">
        <v>3818</v>
      </c>
      <c r="V187" s="156"/>
      <c r="W187" s="156"/>
      <c r="Z187" s="111"/>
      <c r="AA187" s="873"/>
      <c r="AB187" s="111"/>
      <c r="AF187" s="245"/>
      <c r="AG187" s="245"/>
      <c r="AH187" s="886"/>
    </row>
    <row r="188" ht="15.75" customHeight="1">
      <c r="A188" s="245" t="s">
        <v>965</v>
      </c>
      <c r="B188" s="245" t="s">
        <v>4616</v>
      </c>
      <c r="C188" s="245" t="s">
        <v>4617</v>
      </c>
      <c r="D188" s="245" t="s">
        <v>4618</v>
      </c>
      <c r="E188" s="245"/>
      <c r="F188" s="245"/>
      <c r="G188" s="879"/>
      <c r="H188" s="245" t="s">
        <v>3480</v>
      </c>
      <c r="I188" s="245"/>
      <c r="J188" s="879"/>
      <c r="K188" s="126" t="s">
        <v>4619</v>
      </c>
      <c r="L188" s="245" t="s">
        <v>4615</v>
      </c>
      <c r="M188" s="879" t="s">
        <v>3306</v>
      </c>
      <c r="N188" s="879" t="s">
        <v>3309</v>
      </c>
      <c r="O188" s="879" t="s">
        <v>3312</v>
      </c>
      <c r="P188" s="879"/>
      <c r="Q188" s="126" t="s">
        <v>4619</v>
      </c>
      <c r="R188" s="892" t="s">
        <v>4616</v>
      </c>
      <c r="S188" s="880" t="s">
        <v>4618</v>
      </c>
      <c r="T188" s="880"/>
      <c r="U188" s="111" t="s">
        <v>3818</v>
      </c>
      <c r="V188" s="156"/>
      <c r="W188" s="156"/>
      <c r="Z188" s="111"/>
      <c r="AG188" s="906"/>
    </row>
    <row r="189" ht="15.75" customHeight="1">
      <c r="A189" s="245" t="s">
        <v>963</v>
      </c>
      <c r="B189" s="245" t="s">
        <v>4620</v>
      </c>
      <c r="C189" s="245" t="s">
        <v>4621</v>
      </c>
      <c r="D189" s="245" t="s">
        <v>4622</v>
      </c>
      <c r="E189" s="245"/>
      <c r="F189" s="245"/>
      <c r="G189" s="245"/>
      <c r="H189" s="245" t="s">
        <v>3480</v>
      </c>
      <c r="I189" s="245"/>
      <c r="J189" s="879"/>
      <c r="K189" s="126" t="s">
        <v>4623</v>
      </c>
      <c r="L189" s="245" t="s">
        <v>4624</v>
      </c>
      <c r="M189" s="879" t="s">
        <v>3306</v>
      </c>
      <c r="N189" s="879" t="s">
        <v>3309</v>
      </c>
      <c r="O189" s="915"/>
      <c r="P189" s="915"/>
      <c r="Q189" s="126" t="s">
        <v>4623</v>
      </c>
      <c r="R189" s="245" t="s">
        <v>4620</v>
      </c>
      <c r="S189" s="880" t="s">
        <v>4622</v>
      </c>
      <c r="T189" s="880"/>
      <c r="U189" s="111" t="s">
        <v>3818</v>
      </c>
      <c r="V189" s="156"/>
      <c r="W189" s="156"/>
      <c r="Z189" s="111"/>
      <c r="AG189" s="906"/>
    </row>
    <row r="190" ht="15.75" customHeight="1">
      <c r="A190" s="245" t="s">
        <v>970</v>
      </c>
      <c r="B190" s="245" t="s">
        <v>4625</v>
      </c>
      <c r="C190" s="187" t="s">
        <v>4626</v>
      </c>
      <c r="D190" s="245" t="s">
        <v>4627</v>
      </c>
      <c r="E190" s="245" t="s">
        <v>4628</v>
      </c>
      <c r="F190" s="245" t="s">
        <v>4625</v>
      </c>
      <c r="G190" s="245" t="s">
        <v>4627</v>
      </c>
      <c r="H190" s="245"/>
      <c r="I190" s="245"/>
      <c r="J190" s="879"/>
      <c r="K190" s="245"/>
      <c r="L190" s="245"/>
      <c r="M190" s="879"/>
      <c r="N190" s="879"/>
      <c r="O190" s="879"/>
      <c r="P190" s="879"/>
      <c r="Q190" s="245"/>
      <c r="R190" s="892"/>
      <c r="S190" s="880"/>
      <c r="T190" s="880"/>
      <c r="U190" s="111">
        <v>4.0302639E7</v>
      </c>
      <c r="V190" s="156"/>
      <c r="W190" s="156"/>
      <c r="Z190" s="111"/>
      <c r="AG190" s="906"/>
    </row>
    <row r="191" ht="15.0" customHeight="1">
      <c r="A191" s="245" t="s">
        <v>981</v>
      </c>
      <c r="B191" s="245" t="s">
        <v>4629</v>
      </c>
      <c r="C191" s="245" t="s">
        <v>4630</v>
      </c>
      <c r="D191" s="879" t="s">
        <v>4631</v>
      </c>
      <c r="E191" s="245" t="s">
        <v>84</v>
      </c>
      <c r="F191" s="245" t="s">
        <v>4512</v>
      </c>
      <c r="G191" s="245" t="s">
        <v>4513</v>
      </c>
      <c r="H191" s="245" t="s">
        <v>3480</v>
      </c>
      <c r="I191" s="245" t="s">
        <v>3874</v>
      </c>
      <c r="J191" s="879">
        <v>1500.0</v>
      </c>
      <c r="K191" s="917" t="s">
        <v>4632</v>
      </c>
      <c r="L191" s="245" t="s">
        <v>3541</v>
      </c>
      <c r="M191" s="879" t="s">
        <v>3306</v>
      </c>
      <c r="N191" s="915" t="s">
        <v>3308</v>
      </c>
      <c r="O191" s="879"/>
      <c r="P191" s="879"/>
      <c r="Q191" s="917" t="s">
        <v>4632</v>
      </c>
      <c r="R191" s="245" t="s">
        <v>4629</v>
      </c>
      <c r="S191" s="880" t="s">
        <v>4631</v>
      </c>
      <c r="T191" s="880"/>
      <c r="U191" s="111">
        <v>4.1206392E7</v>
      </c>
      <c r="V191" s="156" t="s">
        <v>3978</v>
      </c>
      <c r="W191" s="156" t="s">
        <v>3979</v>
      </c>
      <c r="Z191" s="111" t="s">
        <v>3980</v>
      </c>
      <c r="AA191" s="873"/>
      <c r="AB191" s="111"/>
      <c r="AF191" s="245"/>
      <c r="AG191" s="245"/>
      <c r="AH191" s="886"/>
    </row>
    <row r="192" ht="15.75" customHeight="1">
      <c r="A192" s="245" t="s">
        <v>998</v>
      </c>
      <c r="B192" s="245" t="s">
        <v>4633</v>
      </c>
      <c r="C192" s="245" t="s">
        <v>4230</v>
      </c>
      <c r="D192" s="879" t="s">
        <v>4634</v>
      </c>
      <c r="E192" s="245" t="s">
        <v>4254</v>
      </c>
      <c r="F192" s="245" t="s">
        <v>4385</v>
      </c>
      <c r="G192" s="245" t="s">
        <v>4386</v>
      </c>
      <c r="H192" s="245" t="s">
        <v>3815</v>
      </c>
      <c r="I192" s="126" t="s">
        <v>4257</v>
      </c>
      <c r="J192" s="889">
        <v>1500.0</v>
      </c>
      <c r="K192" s="245" t="s">
        <v>4635</v>
      </c>
      <c r="L192" s="245" t="s">
        <v>4615</v>
      </c>
      <c r="M192" s="879" t="s">
        <v>3306</v>
      </c>
      <c r="N192" s="879" t="s">
        <v>3309</v>
      </c>
      <c r="O192" s="879" t="s">
        <v>3312</v>
      </c>
      <c r="P192" s="879"/>
      <c r="Q192" s="245" t="s">
        <v>4635</v>
      </c>
      <c r="R192" s="892" t="s">
        <v>4633</v>
      </c>
      <c r="S192" s="880" t="s">
        <v>4634</v>
      </c>
      <c r="T192" s="880" t="s">
        <v>3818</v>
      </c>
      <c r="U192" s="111">
        <v>4.1212043E7</v>
      </c>
      <c r="V192" s="156" t="s">
        <v>4387</v>
      </c>
      <c r="W192" s="156" t="s">
        <v>4388</v>
      </c>
      <c r="Z192" s="111" t="s">
        <v>4389</v>
      </c>
      <c r="AG192" s="906"/>
    </row>
    <row r="193" ht="15.75" customHeight="1">
      <c r="A193" s="245" t="s">
        <v>914</v>
      </c>
      <c r="B193" s="245" t="s">
        <v>4581</v>
      </c>
      <c r="C193" s="245" t="s">
        <v>4582</v>
      </c>
      <c r="D193" s="879" t="s">
        <v>4583</v>
      </c>
      <c r="E193" s="245" t="s">
        <v>3558</v>
      </c>
      <c r="F193" s="245" t="s">
        <v>3559</v>
      </c>
      <c r="G193" s="245" t="s">
        <v>3560</v>
      </c>
      <c r="H193" s="245" t="s">
        <v>3480</v>
      </c>
      <c r="I193" s="126" t="s">
        <v>3561</v>
      </c>
      <c r="J193" s="889">
        <v>1100.0</v>
      </c>
      <c r="K193" s="907" t="s">
        <v>4636</v>
      </c>
      <c r="L193" s="245" t="s">
        <v>3563</v>
      </c>
      <c r="M193" s="879" t="s">
        <v>3307</v>
      </c>
      <c r="N193" s="879">
        <v>818062.0</v>
      </c>
      <c r="O193" s="879"/>
      <c r="P193" s="879"/>
      <c r="Q193" s="907" t="s">
        <v>4636</v>
      </c>
      <c r="R193" s="245" t="s">
        <v>3564</v>
      </c>
      <c r="S193" s="880" t="s">
        <v>3565</v>
      </c>
      <c r="T193" s="880">
        <v>14400.0</v>
      </c>
      <c r="U193" s="111">
        <v>4.8017966E7</v>
      </c>
      <c r="V193" s="156"/>
      <c r="W193" s="156"/>
      <c r="Z193" s="111" t="s">
        <v>3568</v>
      </c>
      <c r="AG193" s="906"/>
    </row>
    <row r="194" ht="15.75" customHeight="1">
      <c r="A194" s="245" t="s">
        <v>1018</v>
      </c>
      <c r="B194" s="245" t="s">
        <v>4637</v>
      </c>
      <c r="C194" s="245" t="s">
        <v>4551</v>
      </c>
      <c r="D194" s="879" t="s">
        <v>4638</v>
      </c>
      <c r="E194" s="245" t="s">
        <v>4114</v>
      </c>
      <c r="F194" s="245" t="s">
        <v>4115</v>
      </c>
      <c r="G194" s="879" t="s">
        <v>4116</v>
      </c>
      <c r="H194" s="245" t="s">
        <v>3480</v>
      </c>
      <c r="I194" s="245" t="s">
        <v>3561</v>
      </c>
      <c r="J194" s="879">
        <v>1100.0</v>
      </c>
      <c r="K194" s="245" t="s">
        <v>4639</v>
      </c>
      <c r="L194" s="245" t="s">
        <v>4554</v>
      </c>
      <c r="M194" s="879" t="s">
        <v>3322</v>
      </c>
      <c r="N194" s="879" t="s">
        <v>3314</v>
      </c>
      <c r="O194" s="879" t="s">
        <v>3314</v>
      </c>
      <c r="P194" s="879" t="s">
        <v>3323</v>
      </c>
      <c r="Q194" s="245" t="s">
        <v>4639</v>
      </c>
      <c r="R194" s="245" t="s">
        <v>4640</v>
      </c>
      <c r="S194" s="880" t="s">
        <v>4641</v>
      </c>
      <c r="T194" s="880">
        <v>12800.0</v>
      </c>
      <c r="U194" s="111">
        <v>4.7001974E7</v>
      </c>
      <c r="V194" s="156" t="s">
        <v>4642</v>
      </c>
      <c r="W194" s="156" t="s">
        <v>4120</v>
      </c>
      <c r="Z194" s="111" t="s">
        <v>4121</v>
      </c>
      <c r="AG194" s="906"/>
    </row>
    <row r="195" ht="15.75" customHeight="1">
      <c r="A195" s="245" t="s">
        <v>1020</v>
      </c>
      <c r="B195" s="245" t="s">
        <v>4643</v>
      </c>
      <c r="C195" s="245" t="s">
        <v>4644</v>
      </c>
      <c r="D195" s="343" t="s">
        <v>4645</v>
      </c>
      <c r="E195" s="245" t="s">
        <v>4114</v>
      </c>
      <c r="F195" s="245" t="s">
        <v>4115</v>
      </c>
      <c r="G195" s="879" t="s">
        <v>4116</v>
      </c>
      <c r="H195" s="245" t="s">
        <v>3480</v>
      </c>
      <c r="I195" s="245" t="s">
        <v>3561</v>
      </c>
      <c r="J195" s="879">
        <v>1100.0</v>
      </c>
      <c r="K195" s="245" t="s">
        <v>4646</v>
      </c>
      <c r="L195" s="245" t="s">
        <v>4572</v>
      </c>
      <c r="M195" s="879" t="s">
        <v>3320</v>
      </c>
      <c r="N195" s="879" t="s">
        <v>3321</v>
      </c>
      <c r="O195" s="879" t="s">
        <v>3312</v>
      </c>
      <c r="P195" s="879" t="s">
        <v>3314</v>
      </c>
      <c r="Q195" s="245" t="s">
        <v>4646</v>
      </c>
      <c r="R195" s="892" t="s">
        <v>4647</v>
      </c>
      <c r="S195" s="880" t="s">
        <v>4648</v>
      </c>
      <c r="T195" s="880">
        <v>12800.0</v>
      </c>
      <c r="U195" s="111">
        <v>4.8012073E7</v>
      </c>
      <c r="V195" s="156" t="s">
        <v>4642</v>
      </c>
      <c r="W195" s="156" t="s">
        <v>4120</v>
      </c>
      <c r="Z195" s="111" t="s">
        <v>4121</v>
      </c>
      <c r="AG195" s="906"/>
    </row>
    <row r="196" ht="15.75" customHeight="1">
      <c r="A196" s="245" t="s">
        <v>1034</v>
      </c>
      <c r="B196" s="245" t="s">
        <v>4649</v>
      </c>
      <c r="C196" s="245" t="s">
        <v>3782</v>
      </c>
      <c r="D196" s="879" t="s">
        <v>4650</v>
      </c>
      <c r="E196" s="245" t="s">
        <v>4651</v>
      </c>
      <c r="F196" s="245" t="s">
        <v>4652</v>
      </c>
      <c r="G196" s="245" t="s">
        <v>4653</v>
      </c>
      <c r="H196" s="245" t="s">
        <v>3480</v>
      </c>
      <c r="I196" s="245" t="s">
        <v>3549</v>
      </c>
      <c r="J196" s="879">
        <v>1600.0</v>
      </c>
      <c r="K196" s="245" t="s">
        <v>4654</v>
      </c>
      <c r="L196" s="245" t="s">
        <v>3650</v>
      </c>
      <c r="M196" s="915"/>
      <c r="N196" s="915"/>
      <c r="O196" s="915"/>
      <c r="P196" s="915"/>
      <c r="Q196" s="245" t="s">
        <v>4654</v>
      </c>
      <c r="R196" s="919" t="s">
        <v>4655</v>
      </c>
      <c r="S196" s="880" t="s">
        <v>4656</v>
      </c>
      <c r="T196" s="880">
        <v>38850.0</v>
      </c>
      <c r="U196" s="111">
        <v>4.960088E7</v>
      </c>
      <c r="V196" s="156"/>
      <c r="W196" s="156"/>
      <c r="Z196" s="111" t="s">
        <v>4657</v>
      </c>
      <c r="AG196" s="906"/>
    </row>
    <row r="197" ht="15.75" customHeight="1">
      <c r="A197" s="245" t="s">
        <v>1036</v>
      </c>
      <c r="B197" s="126" t="s">
        <v>4658</v>
      </c>
      <c r="C197" s="245" t="s">
        <v>4659</v>
      </c>
      <c r="D197" s="323" t="s">
        <v>4660</v>
      </c>
      <c r="E197" s="245" t="s">
        <v>4071</v>
      </c>
      <c r="F197" s="245" t="s">
        <v>4661</v>
      </c>
      <c r="G197" s="126" t="s">
        <v>4662</v>
      </c>
      <c r="H197" s="245" t="s">
        <v>3480</v>
      </c>
      <c r="I197" s="245" t="s">
        <v>3986</v>
      </c>
      <c r="J197" s="879">
        <v>1600.0</v>
      </c>
      <c r="K197" s="245" t="s">
        <v>4663</v>
      </c>
      <c r="L197" s="245" t="s">
        <v>3541</v>
      </c>
      <c r="M197" s="879"/>
      <c r="N197" s="879"/>
      <c r="O197" s="879"/>
      <c r="P197" s="879"/>
      <c r="Q197" s="245" t="s">
        <v>4663</v>
      </c>
      <c r="R197" s="245" t="s">
        <v>4658</v>
      </c>
      <c r="S197" s="880" t="s">
        <v>4660</v>
      </c>
      <c r="T197" s="880"/>
      <c r="U197" s="111">
        <v>4.1202163E7</v>
      </c>
      <c r="V197" s="156" t="s">
        <v>4664</v>
      </c>
      <c r="W197" s="156" t="s">
        <v>4073</v>
      </c>
      <c r="Z197" s="111" t="s">
        <v>4665</v>
      </c>
      <c r="AF197" s="245"/>
      <c r="AG197" s="245"/>
      <c r="AH197" s="886"/>
    </row>
    <row r="198" ht="15.0" customHeight="1">
      <c r="A198" s="245" t="s">
        <v>1058</v>
      </c>
      <c r="B198" s="245" t="s">
        <v>3602</v>
      </c>
      <c r="C198" s="245" t="s">
        <v>4666</v>
      </c>
      <c r="D198" s="879" t="s">
        <v>4667</v>
      </c>
      <c r="E198" s="245" t="s">
        <v>4668</v>
      </c>
      <c r="F198" s="245" t="s">
        <v>4669</v>
      </c>
      <c r="G198" s="245" t="s">
        <v>4670</v>
      </c>
      <c r="H198" s="245" t="s">
        <v>3480</v>
      </c>
      <c r="I198" s="888" t="s">
        <v>3595</v>
      </c>
      <c r="J198" s="879">
        <v>1500.0</v>
      </c>
      <c r="K198" s="245" t="s">
        <v>4671</v>
      </c>
      <c r="L198" s="245" t="s">
        <v>3605</v>
      </c>
      <c r="M198" s="879" t="s">
        <v>3306</v>
      </c>
      <c r="N198" s="879" t="s">
        <v>3309</v>
      </c>
      <c r="O198" s="879"/>
      <c r="P198" s="879"/>
      <c r="Q198" s="245" t="s">
        <v>4671</v>
      </c>
      <c r="R198" s="245" t="s">
        <v>4672</v>
      </c>
      <c r="S198" s="880" t="s">
        <v>4673</v>
      </c>
      <c r="T198" s="880">
        <v>144000.0</v>
      </c>
      <c r="U198" s="111">
        <v>4.8013808E7</v>
      </c>
      <c r="V198" s="156" t="s">
        <v>3600</v>
      </c>
      <c r="W198" s="156"/>
      <c r="Z198" s="111" t="s">
        <v>4674</v>
      </c>
      <c r="AA198" s="873"/>
      <c r="AB198" s="111"/>
      <c r="AF198" s="245"/>
      <c r="AG198" s="245"/>
      <c r="AH198" s="886"/>
    </row>
    <row r="199" ht="15.75" customHeight="1">
      <c r="A199" s="245" t="s">
        <v>1051</v>
      </c>
      <c r="B199" s="245" t="s">
        <v>4675</v>
      </c>
      <c r="C199" s="245"/>
      <c r="D199" s="879" t="s">
        <v>4676</v>
      </c>
      <c r="E199" s="245" t="s">
        <v>4677</v>
      </c>
      <c r="F199" s="245" t="s">
        <v>4675</v>
      </c>
      <c r="G199" s="245" t="s">
        <v>4676</v>
      </c>
      <c r="H199" s="245" t="s">
        <v>3815</v>
      </c>
      <c r="I199" s="245" t="s">
        <v>4678</v>
      </c>
      <c r="J199" s="879">
        <v>1500.0</v>
      </c>
      <c r="K199" s="880" t="s">
        <v>3818</v>
      </c>
      <c r="L199" s="245" t="s">
        <v>3818</v>
      </c>
      <c r="M199" s="880" t="s">
        <v>3818</v>
      </c>
      <c r="N199" s="880" t="s">
        <v>3818</v>
      </c>
      <c r="O199" s="880" t="s">
        <v>3818</v>
      </c>
      <c r="P199" s="880" t="s">
        <v>3818</v>
      </c>
      <c r="Q199" s="880" t="s">
        <v>3818</v>
      </c>
      <c r="R199" s="880" t="s">
        <v>3818</v>
      </c>
      <c r="S199" s="880" t="s">
        <v>3818</v>
      </c>
      <c r="T199" s="880" t="s">
        <v>3818</v>
      </c>
      <c r="U199" s="111">
        <v>4.020553E7</v>
      </c>
      <c r="V199" s="156"/>
      <c r="W199" s="156"/>
      <c r="Z199" s="111" t="s">
        <v>4679</v>
      </c>
      <c r="AG199" s="906"/>
    </row>
    <row r="200" ht="15.75" customHeight="1">
      <c r="A200" s="245" t="s">
        <v>1056</v>
      </c>
      <c r="B200" s="245" t="s">
        <v>4680</v>
      </c>
      <c r="C200" s="245" t="s">
        <v>3782</v>
      </c>
      <c r="D200" s="879" t="s">
        <v>4681</v>
      </c>
      <c r="E200" s="245" t="s">
        <v>3546</v>
      </c>
      <c r="F200" s="245" t="s">
        <v>3547</v>
      </c>
      <c r="G200" s="245" t="s">
        <v>3548</v>
      </c>
      <c r="H200" s="245" t="s">
        <v>3480</v>
      </c>
      <c r="I200" s="245" t="s">
        <v>3549</v>
      </c>
      <c r="J200" s="889">
        <v>1600.0</v>
      </c>
      <c r="K200" s="245" t="s">
        <v>3788</v>
      </c>
      <c r="L200" s="245" t="s">
        <v>3650</v>
      </c>
      <c r="M200" s="879" t="s">
        <v>3307</v>
      </c>
      <c r="N200" s="915" t="s">
        <v>3308</v>
      </c>
      <c r="O200" s="879"/>
      <c r="P200" s="879"/>
      <c r="Q200" s="245" t="s">
        <v>3788</v>
      </c>
      <c r="R200" s="245" t="s">
        <v>3789</v>
      </c>
      <c r="S200" s="880" t="s">
        <v>3793</v>
      </c>
      <c r="T200" s="880">
        <v>39000.0</v>
      </c>
      <c r="U200" s="111">
        <v>4.8017688E7</v>
      </c>
      <c r="V200" s="156" t="s">
        <v>3791</v>
      </c>
      <c r="W200" s="156"/>
      <c r="X200" s="880"/>
      <c r="Z200" s="111" t="s">
        <v>3555</v>
      </c>
      <c r="AF200" s="245"/>
      <c r="AG200" s="245"/>
      <c r="AH200" s="111"/>
    </row>
    <row r="201" ht="15.75" customHeight="1">
      <c r="A201" s="245" t="s">
        <v>1053</v>
      </c>
      <c r="B201" s="245" t="s">
        <v>4682</v>
      </c>
      <c r="C201" s="245" t="s">
        <v>4683</v>
      </c>
      <c r="D201" s="879" t="s">
        <v>4684</v>
      </c>
      <c r="E201" s="245" t="s">
        <v>4589</v>
      </c>
      <c r="F201" s="245" t="s">
        <v>4685</v>
      </c>
      <c r="G201" s="245" t="s">
        <v>4686</v>
      </c>
      <c r="H201" s="245" t="s">
        <v>3815</v>
      </c>
      <c r="I201" s="245" t="s">
        <v>3874</v>
      </c>
      <c r="J201" s="889">
        <v>1500.0</v>
      </c>
      <c r="K201" s="245" t="s">
        <v>4687</v>
      </c>
      <c r="L201" s="245" t="s">
        <v>3650</v>
      </c>
      <c r="M201" s="879"/>
      <c r="N201" s="879"/>
      <c r="O201" s="895"/>
      <c r="P201" s="895"/>
      <c r="Q201" s="245" t="s">
        <v>4687</v>
      </c>
      <c r="R201" s="892" t="s">
        <v>4682</v>
      </c>
      <c r="S201" s="880" t="s">
        <v>4684</v>
      </c>
      <c r="T201" s="880"/>
      <c r="U201" s="111"/>
      <c r="V201" s="156"/>
      <c r="W201" s="156"/>
      <c r="Z201" s="111" t="s">
        <v>4592</v>
      </c>
      <c r="AH201" s="2"/>
    </row>
    <row r="202" ht="15.75" customHeight="1">
      <c r="A202" s="903" t="s">
        <v>1060</v>
      </c>
      <c r="B202" s="245" t="s">
        <v>4688</v>
      </c>
      <c r="C202" s="245" t="s">
        <v>4689</v>
      </c>
      <c r="D202" s="879" t="s">
        <v>4690</v>
      </c>
      <c r="E202" s="245" t="s">
        <v>4691</v>
      </c>
      <c r="F202" s="245" t="s">
        <v>4692</v>
      </c>
      <c r="G202" s="245" t="s">
        <v>4693</v>
      </c>
      <c r="H202" s="245" t="s">
        <v>3480</v>
      </c>
      <c r="I202" s="245" t="s">
        <v>3549</v>
      </c>
      <c r="J202" s="879">
        <v>1600.0</v>
      </c>
      <c r="K202" s="245" t="s">
        <v>4694</v>
      </c>
      <c r="L202" s="245" t="s">
        <v>3650</v>
      </c>
      <c r="M202" s="879"/>
      <c r="N202" s="879"/>
      <c r="O202" s="879"/>
      <c r="P202" s="879"/>
      <c r="Q202" s="245" t="s">
        <v>4694</v>
      </c>
      <c r="R202" s="245" t="s">
        <v>4695</v>
      </c>
      <c r="S202" s="880" t="s">
        <v>4696</v>
      </c>
      <c r="T202" s="880">
        <v>38850.0</v>
      </c>
      <c r="U202" s="111"/>
      <c r="V202" s="156"/>
      <c r="W202" s="156"/>
      <c r="Z202" s="111" t="s">
        <v>4697</v>
      </c>
      <c r="AG202" s="906"/>
    </row>
    <row r="203" ht="15.75" customHeight="1">
      <c r="A203" s="245" t="s">
        <v>1062</v>
      </c>
      <c r="B203" s="245" t="s">
        <v>4698</v>
      </c>
      <c r="C203" s="245" t="s">
        <v>3782</v>
      </c>
      <c r="D203" s="879" t="s">
        <v>4699</v>
      </c>
      <c r="E203" s="245" t="s">
        <v>3546</v>
      </c>
      <c r="F203" s="245" t="s">
        <v>3547</v>
      </c>
      <c r="G203" s="245" t="s">
        <v>3548</v>
      </c>
      <c r="H203" s="245" t="s">
        <v>3480</v>
      </c>
      <c r="I203" s="245" t="s">
        <v>3549</v>
      </c>
      <c r="J203" s="879">
        <v>1600.0</v>
      </c>
      <c r="K203" s="907" t="s">
        <v>4700</v>
      </c>
      <c r="L203" s="245" t="s">
        <v>3650</v>
      </c>
      <c r="M203" s="879"/>
      <c r="N203" s="915"/>
      <c r="O203" s="879"/>
      <c r="P203" s="879"/>
      <c r="Q203" s="907" t="s">
        <v>4700</v>
      </c>
      <c r="R203" s="892" t="s">
        <v>4701</v>
      </c>
      <c r="S203" s="880" t="s">
        <v>4702</v>
      </c>
      <c r="T203" s="880">
        <v>38850.0</v>
      </c>
      <c r="U203" s="111">
        <v>4.8017688E7</v>
      </c>
      <c r="V203" s="156"/>
      <c r="W203" s="156"/>
      <c r="Z203" s="111" t="s">
        <v>3555</v>
      </c>
      <c r="AG203" s="906"/>
    </row>
    <row r="204" ht="15.75" customHeight="1">
      <c r="A204" s="245" t="s">
        <v>1065</v>
      </c>
      <c r="B204" s="245" t="s">
        <v>4703</v>
      </c>
      <c r="C204" s="245" t="s">
        <v>4704</v>
      </c>
      <c r="D204" s="879" t="s">
        <v>4705</v>
      </c>
      <c r="E204" s="245" t="s">
        <v>4706</v>
      </c>
      <c r="F204" s="245" t="s">
        <v>4707</v>
      </c>
      <c r="G204" s="245" t="s">
        <v>4708</v>
      </c>
      <c r="H204" s="245" t="s">
        <v>3480</v>
      </c>
      <c r="I204" s="245" t="s">
        <v>3637</v>
      </c>
      <c r="J204" s="879">
        <v>1500.0</v>
      </c>
      <c r="K204" s="245" t="s">
        <v>4709</v>
      </c>
      <c r="L204" s="245" t="s">
        <v>3650</v>
      </c>
      <c r="M204" s="879"/>
      <c r="N204" s="879"/>
      <c r="O204" s="879"/>
      <c r="P204" s="879"/>
      <c r="Q204" s="245" t="s">
        <v>4709</v>
      </c>
      <c r="R204" s="892" t="s">
        <v>4710</v>
      </c>
      <c r="S204" s="880" t="s">
        <v>4711</v>
      </c>
      <c r="T204" s="880">
        <v>37856.0</v>
      </c>
      <c r="U204" s="111"/>
      <c r="V204" s="156"/>
      <c r="W204" s="156"/>
      <c r="Z204" s="111" t="s">
        <v>4712</v>
      </c>
      <c r="AG204" s="906"/>
    </row>
    <row r="205" ht="15.75" customHeight="1">
      <c r="A205" s="245" t="s">
        <v>1071</v>
      </c>
      <c r="B205" s="245" t="s">
        <v>4713</v>
      </c>
      <c r="C205" s="245"/>
      <c r="D205" s="879" t="s">
        <v>4714</v>
      </c>
      <c r="E205" s="245" t="s">
        <v>3893</v>
      </c>
      <c r="F205" s="245" t="s">
        <v>3894</v>
      </c>
      <c r="G205" s="245" t="s">
        <v>3895</v>
      </c>
      <c r="H205" s="245" t="s">
        <v>3480</v>
      </c>
      <c r="I205" s="245" t="s">
        <v>3896</v>
      </c>
      <c r="J205" s="879">
        <v>1500.0</v>
      </c>
      <c r="K205" s="245" t="s">
        <v>4715</v>
      </c>
      <c r="L205" s="245" t="s">
        <v>3650</v>
      </c>
      <c r="M205" s="879"/>
      <c r="N205" s="879"/>
      <c r="O205" s="879"/>
      <c r="P205" s="879"/>
      <c r="Q205" s="245" t="s">
        <v>4715</v>
      </c>
      <c r="R205" s="245" t="s">
        <v>4713</v>
      </c>
      <c r="S205" s="880" t="s">
        <v>4714</v>
      </c>
      <c r="T205" s="880"/>
      <c r="U205" s="111"/>
      <c r="V205" s="156"/>
      <c r="W205" s="156"/>
      <c r="Z205" s="111" t="s">
        <v>3900</v>
      </c>
      <c r="AG205" s="906"/>
    </row>
    <row r="206" ht="15.75" customHeight="1">
      <c r="A206" s="245" t="s">
        <v>1086</v>
      </c>
      <c r="B206" s="245" t="s">
        <v>4716</v>
      </c>
      <c r="C206" s="245" t="s">
        <v>4717</v>
      </c>
      <c r="D206" s="879" t="s">
        <v>4718</v>
      </c>
      <c r="E206" s="245" t="s">
        <v>3646</v>
      </c>
      <c r="F206" s="245" t="s">
        <v>4719</v>
      </c>
      <c r="G206" s="245" t="s">
        <v>4720</v>
      </c>
      <c r="H206" s="245" t="s">
        <v>3480</v>
      </c>
      <c r="I206" s="245" t="s">
        <v>3637</v>
      </c>
      <c r="J206" s="879">
        <v>1500.0</v>
      </c>
      <c r="K206" s="907" t="s">
        <v>4721</v>
      </c>
      <c r="L206" s="245" t="s">
        <v>3650</v>
      </c>
      <c r="M206" s="879"/>
      <c r="N206" s="915"/>
      <c r="O206" s="879"/>
      <c r="P206" s="879"/>
      <c r="Q206" s="907" t="s">
        <v>4721</v>
      </c>
      <c r="R206" s="892" t="s">
        <v>4722</v>
      </c>
      <c r="S206" s="880" t="s">
        <v>4723</v>
      </c>
      <c r="T206" s="880">
        <v>37856.0</v>
      </c>
      <c r="U206" s="111">
        <v>4.9600248E7</v>
      </c>
      <c r="V206" s="156"/>
      <c r="W206" s="156"/>
      <c r="Z206" s="111" t="s">
        <v>4724</v>
      </c>
      <c r="AG206" s="906"/>
    </row>
    <row r="207" ht="15.75" customHeight="1">
      <c r="A207" s="245" t="s">
        <v>1088</v>
      </c>
      <c r="B207" s="245" t="s">
        <v>4725</v>
      </c>
      <c r="C207" s="245" t="s">
        <v>4726</v>
      </c>
      <c r="D207" s="879" t="s">
        <v>4727</v>
      </c>
      <c r="E207" s="245" t="s">
        <v>3850</v>
      </c>
      <c r="F207" s="245" t="s">
        <v>3851</v>
      </c>
      <c r="G207" s="245" t="s">
        <v>3852</v>
      </c>
      <c r="H207" s="245" t="s">
        <v>3480</v>
      </c>
      <c r="I207" s="245" t="s">
        <v>3728</v>
      </c>
      <c r="J207" s="879">
        <v>1500.0</v>
      </c>
      <c r="K207" s="245" t="s">
        <v>4728</v>
      </c>
      <c r="L207" s="245" t="s">
        <v>3650</v>
      </c>
      <c r="M207" s="879"/>
      <c r="N207" s="879"/>
      <c r="O207" s="879"/>
      <c r="P207" s="879"/>
      <c r="Q207" s="245" t="s">
        <v>4728</v>
      </c>
      <c r="R207" s="892" t="s">
        <v>4725</v>
      </c>
      <c r="S207" s="880" t="s">
        <v>4727</v>
      </c>
      <c r="T207" s="880"/>
      <c r="U207" s="111"/>
      <c r="V207" s="156"/>
      <c r="W207" s="156"/>
      <c r="Z207" s="111" t="s">
        <v>3856</v>
      </c>
      <c r="AG207" s="906"/>
    </row>
    <row r="208" ht="15.75" customHeight="1">
      <c r="A208" s="245" t="s">
        <v>1091</v>
      </c>
      <c r="B208" s="245" t="s">
        <v>4729</v>
      </c>
      <c r="C208" s="245" t="s">
        <v>3782</v>
      </c>
      <c r="D208" s="879" t="s">
        <v>4730</v>
      </c>
      <c r="E208" s="245" t="s">
        <v>4731</v>
      </c>
      <c r="F208" s="245" t="s">
        <v>4732</v>
      </c>
      <c r="G208" s="245" t="s">
        <v>4733</v>
      </c>
      <c r="H208" s="245" t="s">
        <v>3480</v>
      </c>
      <c r="I208" s="245" t="s">
        <v>3549</v>
      </c>
      <c r="J208" s="879">
        <v>1600.0</v>
      </c>
      <c r="K208" s="245" t="s">
        <v>4734</v>
      </c>
      <c r="L208" s="245" t="s">
        <v>3650</v>
      </c>
      <c r="M208" s="879"/>
      <c r="N208" s="879"/>
      <c r="O208" s="879"/>
      <c r="P208" s="879"/>
      <c r="Q208" s="245" t="s">
        <v>4734</v>
      </c>
      <c r="R208" s="245" t="s">
        <v>4735</v>
      </c>
      <c r="S208" s="880" t="s">
        <v>4736</v>
      </c>
      <c r="T208" s="880">
        <v>38850.0</v>
      </c>
      <c r="U208" s="111"/>
      <c r="V208" s="156"/>
      <c r="W208" s="156"/>
      <c r="Z208" s="111" t="s">
        <v>4737</v>
      </c>
      <c r="AG208" s="906"/>
    </row>
    <row r="209" ht="15.75" customHeight="1">
      <c r="A209" s="245" t="s">
        <v>1096</v>
      </c>
      <c r="B209" s="245" t="s">
        <v>4738</v>
      </c>
      <c r="C209" s="245" t="s">
        <v>4717</v>
      </c>
      <c r="D209" s="879" t="s">
        <v>4739</v>
      </c>
      <c r="E209" s="245" t="s">
        <v>4740</v>
      </c>
      <c r="F209" s="245" t="s">
        <v>4741</v>
      </c>
      <c r="G209" s="245" t="s">
        <v>4742</v>
      </c>
      <c r="H209" s="245" t="s">
        <v>3480</v>
      </c>
      <c r="I209" s="245" t="s">
        <v>3637</v>
      </c>
      <c r="J209" s="879">
        <v>1500.0</v>
      </c>
      <c r="K209" s="907" t="s">
        <v>4743</v>
      </c>
      <c r="L209" s="245" t="s">
        <v>3650</v>
      </c>
      <c r="M209" s="879"/>
      <c r="N209" s="915"/>
      <c r="O209" s="879"/>
      <c r="P209" s="879"/>
      <c r="Q209" s="907" t="s">
        <v>4743</v>
      </c>
      <c r="R209" s="892" t="s">
        <v>4744</v>
      </c>
      <c r="S209" s="880" t="s">
        <v>4745</v>
      </c>
      <c r="T209" s="880">
        <v>37856.0</v>
      </c>
      <c r="U209" s="111"/>
      <c r="V209" s="156"/>
      <c r="W209" s="156"/>
      <c r="Z209" s="111" t="s">
        <v>4746</v>
      </c>
      <c r="AG209" s="906"/>
    </row>
    <row r="210" ht="15.75" customHeight="1">
      <c r="A210" s="245" t="s">
        <v>1099</v>
      </c>
      <c r="B210" s="245" t="s">
        <v>4747</v>
      </c>
      <c r="C210" s="245" t="s">
        <v>4547</v>
      </c>
      <c r="D210" s="879" t="s">
        <v>4748</v>
      </c>
      <c r="E210" s="245" t="s">
        <v>84</v>
      </c>
      <c r="F210" s="245" t="s">
        <v>4749</v>
      </c>
      <c r="G210" s="245" t="s">
        <v>4750</v>
      </c>
      <c r="H210" s="245" t="s">
        <v>3480</v>
      </c>
      <c r="I210" s="245" t="s">
        <v>3874</v>
      </c>
      <c r="J210" s="879">
        <v>1500.0</v>
      </c>
      <c r="K210" s="245" t="s">
        <v>4549</v>
      </c>
      <c r="L210" s="245" t="s">
        <v>4751</v>
      </c>
      <c r="M210" s="879" t="s">
        <v>3306</v>
      </c>
      <c r="N210" s="879" t="s">
        <v>3309</v>
      </c>
      <c r="O210" s="879" t="s">
        <v>3312</v>
      </c>
      <c r="P210" s="879"/>
      <c r="Q210" s="245" t="s">
        <v>4549</v>
      </c>
      <c r="R210" s="892" t="s">
        <v>4747</v>
      </c>
      <c r="S210" s="880" t="s">
        <v>4748</v>
      </c>
      <c r="T210" s="880"/>
      <c r="U210" s="111">
        <v>4.1211376E7</v>
      </c>
      <c r="V210" s="156" t="s">
        <v>4752</v>
      </c>
      <c r="W210" s="156" t="s">
        <v>4753</v>
      </c>
      <c r="Z210" s="111" t="s">
        <v>4754</v>
      </c>
      <c r="AG210" s="906"/>
    </row>
    <row r="211" ht="15.75" customHeight="1">
      <c r="A211" s="245" t="s">
        <v>1101</v>
      </c>
      <c r="B211" s="245" t="s">
        <v>4755</v>
      </c>
      <c r="C211" s="245" t="s">
        <v>4630</v>
      </c>
      <c r="D211" s="879" t="s">
        <v>4756</v>
      </c>
      <c r="E211" s="245" t="s">
        <v>84</v>
      </c>
      <c r="F211" s="245" t="s">
        <v>4749</v>
      </c>
      <c r="G211" s="245" t="s">
        <v>4750</v>
      </c>
      <c r="H211" s="245" t="s">
        <v>3480</v>
      </c>
      <c r="I211" s="245" t="s">
        <v>3874</v>
      </c>
      <c r="J211" s="879">
        <v>1500.0</v>
      </c>
      <c r="K211" s="245" t="s">
        <v>4632</v>
      </c>
      <c r="L211" s="245" t="s">
        <v>3541</v>
      </c>
      <c r="M211" s="879" t="s">
        <v>3306</v>
      </c>
      <c r="N211" s="879"/>
      <c r="O211" s="879"/>
      <c r="P211" s="879"/>
      <c r="Q211" s="245" t="s">
        <v>4632</v>
      </c>
      <c r="R211" s="245" t="s">
        <v>4755</v>
      </c>
      <c r="S211" s="880" t="s">
        <v>4756</v>
      </c>
      <c r="T211" s="880"/>
      <c r="U211" s="111">
        <v>4.1206392E7</v>
      </c>
      <c r="V211" s="156" t="s">
        <v>4752</v>
      </c>
      <c r="W211" s="156" t="s">
        <v>4753</v>
      </c>
      <c r="Z211" s="111" t="s">
        <v>4754</v>
      </c>
      <c r="AG211" s="906"/>
    </row>
    <row r="212" ht="15.75" customHeight="1">
      <c r="A212" s="903" t="s">
        <v>1104</v>
      </c>
      <c r="B212" s="245" t="s">
        <v>4757</v>
      </c>
      <c r="C212" s="245" t="s">
        <v>4758</v>
      </c>
      <c r="D212" s="879" t="s">
        <v>4759</v>
      </c>
      <c r="E212" s="245" t="s">
        <v>4005</v>
      </c>
      <c r="F212" s="245" t="s">
        <v>4519</v>
      </c>
      <c r="G212" s="245" t="s">
        <v>4520</v>
      </c>
      <c r="H212" s="245" t="s">
        <v>3815</v>
      </c>
      <c r="I212" s="245" t="s">
        <v>4006</v>
      </c>
      <c r="J212" s="879">
        <v>1100.0</v>
      </c>
      <c r="K212" s="907" t="s">
        <v>4760</v>
      </c>
      <c r="L212" s="245" t="s">
        <v>3650</v>
      </c>
      <c r="M212" s="879"/>
      <c r="N212" s="915"/>
      <c r="O212" s="879"/>
      <c r="P212" s="879"/>
      <c r="Q212" s="907" t="s">
        <v>4760</v>
      </c>
      <c r="R212" s="892" t="s">
        <v>4757</v>
      </c>
      <c r="S212" s="880" t="s">
        <v>4759</v>
      </c>
      <c r="T212" s="880"/>
      <c r="U212" s="111"/>
      <c r="V212" s="156"/>
      <c r="W212" s="156"/>
      <c r="Z212" s="111" t="s">
        <v>4009</v>
      </c>
      <c r="AG212" s="906"/>
    </row>
    <row r="213" ht="15.75" customHeight="1">
      <c r="A213" s="245" t="s">
        <v>1106</v>
      </c>
      <c r="B213" s="245" t="s">
        <v>4761</v>
      </c>
      <c r="C213" s="245" t="s">
        <v>3827</v>
      </c>
      <c r="D213" s="879" t="s">
        <v>4762</v>
      </c>
      <c r="E213" s="245" t="s">
        <v>4763</v>
      </c>
      <c r="F213" s="245" t="s">
        <v>4764</v>
      </c>
      <c r="G213" s="245" t="s">
        <v>4765</v>
      </c>
      <c r="H213" s="245" t="s">
        <v>3815</v>
      </c>
      <c r="I213" s="245" t="s">
        <v>3832</v>
      </c>
      <c r="J213" s="879">
        <v>1500.0</v>
      </c>
      <c r="K213" s="245" t="s">
        <v>4766</v>
      </c>
      <c r="L213" s="245" t="s">
        <v>3834</v>
      </c>
      <c r="M213" s="879" t="s">
        <v>3306</v>
      </c>
      <c r="N213" s="879" t="s">
        <v>3308</v>
      </c>
      <c r="O213" s="879"/>
      <c r="P213" s="879"/>
      <c r="Q213" s="245" t="s">
        <v>4766</v>
      </c>
      <c r="R213" s="892" t="s">
        <v>4761</v>
      </c>
      <c r="S213" s="880" t="s">
        <v>4762</v>
      </c>
      <c r="T213" s="880"/>
      <c r="U213" s="111"/>
      <c r="V213" s="156"/>
      <c r="W213" s="156"/>
      <c r="Z213" s="111" t="s">
        <v>4767</v>
      </c>
      <c r="AG213" s="906"/>
    </row>
    <row r="214" ht="15.75" customHeight="1">
      <c r="A214" s="245" t="s">
        <v>1113</v>
      </c>
      <c r="B214" s="245" t="s">
        <v>4768</v>
      </c>
      <c r="C214" s="245" t="s">
        <v>4717</v>
      </c>
      <c r="D214" s="879" t="s">
        <v>4769</v>
      </c>
      <c r="E214" s="245" t="s">
        <v>4740</v>
      </c>
      <c r="F214" s="245" t="s">
        <v>4770</v>
      </c>
      <c r="G214" s="245" t="s">
        <v>4771</v>
      </c>
      <c r="H214" s="245" t="s">
        <v>3480</v>
      </c>
      <c r="I214" s="245" t="s">
        <v>3637</v>
      </c>
      <c r="J214" s="879">
        <v>1500.0</v>
      </c>
      <c r="K214" s="245" t="s">
        <v>4772</v>
      </c>
      <c r="L214" s="245" t="s">
        <v>3650</v>
      </c>
      <c r="M214" s="879"/>
      <c r="N214" s="879"/>
      <c r="O214" s="879"/>
      <c r="P214" s="879"/>
      <c r="Q214" s="245" t="s">
        <v>4772</v>
      </c>
      <c r="R214" s="245" t="s">
        <v>4773</v>
      </c>
      <c r="S214" s="880" t="s">
        <v>4774</v>
      </c>
      <c r="T214" s="880">
        <v>37856.0</v>
      </c>
      <c r="U214" s="111"/>
      <c r="V214" s="156"/>
      <c r="W214" s="156"/>
      <c r="Z214" s="111" t="s">
        <v>4775</v>
      </c>
      <c r="AG214" s="906"/>
    </row>
    <row r="215" ht="15.75" customHeight="1">
      <c r="A215" s="245" t="s">
        <v>1119</v>
      </c>
      <c r="B215" s="245" t="s">
        <v>4776</v>
      </c>
      <c r="C215" s="245" t="s">
        <v>4551</v>
      </c>
      <c r="D215" s="879" t="s">
        <v>4777</v>
      </c>
      <c r="E215" s="245" t="s">
        <v>4778</v>
      </c>
      <c r="F215" s="245" t="s">
        <v>4779</v>
      </c>
      <c r="G215" s="245" t="s">
        <v>4780</v>
      </c>
      <c r="H215" s="245" t="s">
        <v>3480</v>
      </c>
      <c r="I215" s="245" t="s">
        <v>3561</v>
      </c>
      <c r="J215" s="879">
        <v>1100.0</v>
      </c>
      <c r="K215" s="907" t="s">
        <v>4781</v>
      </c>
      <c r="L215" s="245" t="s">
        <v>3715</v>
      </c>
      <c r="M215" s="879"/>
      <c r="N215" s="915"/>
      <c r="O215" s="879"/>
      <c r="P215" s="879"/>
      <c r="Q215" s="907" t="s">
        <v>4781</v>
      </c>
      <c r="R215" s="892" t="s">
        <v>4782</v>
      </c>
      <c r="S215" s="880" t="s">
        <v>4783</v>
      </c>
      <c r="T215" s="880">
        <v>12800.0</v>
      </c>
      <c r="U215" s="111">
        <v>4.8003111E7</v>
      </c>
      <c r="V215" s="156"/>
      <c r="W215" s="156"/>
      <c r="Z215" s="111" t="s">
        <v>4784</v>
      </c>
      <c r="AG215" s="906"/>
    </row>
    <row r="216" ht="15.75" customHeight="1">
      <c r="A216" s="245" t="s">
        <v>1122</v>
      </c>
      <c r="B216" s="245" t="s">
        <v>4785</v>
      </c>
      <c r="C216" s="245" t="s">
        <v>4551</v>
      </c>
      <c r="D216" s="879" t="s">
        <v>4786</v>
      </c>
      <c r="E216" s="245" t="s">
        <v>4787</v>
      </c>
      <c r="F216" s="245" t="s">
        <v>4788</v>
      </c>
      <c r="G216" s="245" t="s">
        <v>4789</v>
      </c>
      <c r="H216" s="245" t="s">
        <v>3480</v>
      </c>
      <c r="I216" s="245" t="s">
        <v>3561</v>
      </c>
      <c r="J216" s="879">
        <v>1100.0</v>
      </c>
      <c r="K216" s="245" t="s">
        <v>4790</v>
      </c>
      <c r="L216" s="245" t="s">
        <v>3575</v>
      </c>
      <c r="M216" s="879"/>
      <c r="N216" s="879"/>
      <c r="O216" s="879"/>
      <c r="P216" s="879"/>
      <c r="Q216" s="245" t="s">
        <v>4790</v>
      </c>
      <c r="R216" s="892" t="s">
        <v>4791</v>
      </c>
      <c r="S216" s="880" t="s">
        <v>4792</v>
      </c>
      <c r="T216" s="880">
        <v>12800.0</v>
      </c>
      <c r="U216" s="111">
        <v>4.8004206E7</v>
      </c>
      <c r="V216" s="156"/>
      <c r="W216" s="156"/>
      <c r="Z216" s="111" t="s">
        <v>4793</v>
      </c>
      <c r="AG216" s="906"/>
    </row>
    <row r="217" ht="15.75" customHeight="1">
      <c r="A217" s="245" t="s">
        <v>1126</v>
      </c>
      <c r="B217" s="245" t="s">
        <v>4794</v>
      </c>
      <c r="C217" s="245"/>
      <c r="D217" s="879"/>
      <c r="E217" s="245" t="s">
        <v>4795</v>
      </c>
      <c r="F217" s="245" t="s">
        <v>4796</v>
      </c>
      <c r="G217" s="245" t="s">
        <v>4797</v>
      </c>
      <c r="H217" s="245"/>
      <c r="I217" s="245"/>
      <c r="J217" s="879"/>
      <c r="K217" s="245"/>
      <c r="L217" s="245" t="s">
        <v>3575</v>
      </c>
      <c r="M217" s="879"/>
      <c r="N217" s="879"/>
      <c r="O217" s="879"/>
      <c r="P217" s="879"/>
      <c r="Q217" s="245"/>
      <c r="R217" s="245" t="s">
        <v>4798</v>
      </c>
      <c r="S217" s="880"/>
      <c r="T217" s="880"/>
      <c r="U217" s="111"/>
      <c r="V217" s="156"/>
      <c r="W217" s="156"/>
      <c r="Z217" s="111"/>
      <c r="AG217" s="906"/>
    </row>
    <row r="218" ht="15.75" customHeight="1">
      <c r="A218" s="245" t="s">
        <v>1128</v>
      </c>
      <c r="B218" s="245" t="s">
        <v>4799</v>
      </c>
      <c r="C218" s="245"/>
      <c r="D218" s="879" t="s">
        <v>4800</v>
      </c>
      <c r="E218" s="245"/>
      <c r="F218" s="245" t="s">
        <v>4801</v>
      </c>
      <c r="G218" s="245" t="s">
        <v>4802</v>
      </c>
      <c r="H218" s="245"/>
      <c r="I218" s="245"/>
      <c r="J218" s="879"/>
      <c r="K218" s="907"/>
      <c r="L218" s="245" t="s">
        <v>3575</v>
      </c>
      <c r="M218" s="879"/>
      <c r="N218" s="915"/>
      <c r="O218" s="879"/>
      <c r="P218" s="879"/>
      <c r="Q218" s="907"/>
      <c r="R218" s="892" t="s">
        <v>4803</v>
      </c>
      <c r="S218" s="880" t="s">
        <v>4800</v>
      </c>
      <c r="T218" s="880"/>
      <c r="U218" s="111"/>
      <c r="V218" s="156"/>
      <c r="W218" s="156"/>
      <c r="Z218" s="111"/>
      <c r="AG218" s="906"/>
    </row>
    <row r="219" ht="15.75" customHeight="1">
      <c r="A219" s="245" t="s">
        <v>1139</v>
      </c>
      <c r="B219" s="245" t="s">
        <v>4804</v>
      </c>
      <c r="C219" s="245"/>
      <c r="D219" s="879" t="s">
        <v>4805</v>
      </c>
      <c r="E219" s="245" t="s">
        <v>4677</v>
      </c>
      <c r="F219" s="245" t="s">
        <v>4804</v>
      </c>
      <c r="G219" s="245" t="s">
        <v>4805</v>
      </c>
      <c r="H219" s="245" t="s">
        <v>3815</v>
      </c>
      <c r="I219" s="245"/>
      <c r="J219" s="879">
        <v>1500.0</v>
      </c>
      <c r="K219" s="245" t="s">
        <v>3818</v>
      </c>
      <c r="L219" s="245" t="s">
        <v>3818</v>
      </c>
      <c r="M219" s="879" t="s">
        <v>3818</v>
      </c>
      <c r="N219" s="879" t="s">
        <v>3818</v>
      </c>
      <c r="O219" s="879" t="s">
        <v>3818</v>
      </c>
      <c r="P219" s="879" t="s">
        <v>3818</v>
      </c>
      <c r="Q219" s="245" t="s">
        <v>3818</v>
      </c>
      <c r="R219" s="892" t="s">
        <v>3818</v>
      </c>
      <c r="S219" s="880" t="s">
        <v>3818</v>
      </c>
      <c r="T219" s="880" t="s">
        <v>3818</v>
      </c>
      <c r="U219" s="111">
        <v>4.020553E7</v>
      </c>
      <c r="V219" s="156"/>
      <c r="W219" s="156"/>
      <c r="Z219" s="111" t="s">
        <v>4806</v>
      </c>
      <c r="AG219" s="906"/>
    </row>
    <row r="220" ht="15.75" customHeight="1">
      <c r="A220" s="245" t="s">
        <v>1147</v>
      </c>
      <c r="B220" s="245" t="s">
        <v>4807</v>
      </c>
      <c r="C220" s="245" t="s">
        <v>4808</v>
      </c>
      <c r="D220" s="879" t="s">
        <v>4809</v>
      </c>
      <c r="E220" s="245" t="s">
        <v>3477</v>
      </c>
      <c r="F220" s="245" t="s">
        <v>4810</v>
      </c>
      <c r="G220" s="245" t="s">
        <v>4809</v>
      </c>
      <c r="H220" s="245" t="s">
        <v>3480</v>
      </c>
      <c r="I220" s="245" t="s">
        <v>3481</v>
      </c>
      <c r="J220" s="879">
        <v>1500.0</v>
      </c>
      <c r="K220" s="245" t="s">
        <v>3818</v>
      </c>
      <c r="L220" s="245" t="s">
        <v>3818</v>
      </c>
      <c r="M220" s="879" t="s">
        <v>3818</v>
      </c>
      <c r="N220" s="879" t="s">
        <v>3818</v>
      </c>
      <c r="O220" s="879" t="s">
        <v>3818</v>
      </c>
      <c r="P220" s="879" t="s">
        <v>3818</v>
      </c>
      <c r="Q220" s="245" t="s">
        <v>3818</v>
      </c>
      <c r="R220" s="245" t="s">
        <v>3818</v>
      </c>
      <c r="S220" s="880" t="s">
        <v>3818</v>
      </c>
      <c r="T220" s="880" t="s">
        <v>3818</v>
      </c>
      <c r="U220" s="111">
        <v>4.0201181E7</v>
      </c>
      <c r="V220" s="156"/>
      <c r="W220" s="156"/>
      <c r="Z220" s="111" t="s">
        <v>4406</v>
      </c>
      <c r="AG220" s="906"/>
    </row>
    <row r="221" ht="15.75" customHeight="1">
      <c r="A221" s="245" t="s">
        <v>1168</v>
      </c>
      <c r="B221" s="245" t="s">
        <v>4811</v>
      </c>
      <c r="C221" s="245" t="s">
        <v>4812</v>
      </c>
      <c r="D221" s="879" t="s">
        <v>4813</v>
      </c>
      <c r="E221" s="245" t="s">
        <v>3477</v>
      </c>
      <c r="F221" s="245" t="s">
        <v>4814</v>
      </c>
      <c r="G221" s="245" t="s">
        <v>4813</v>
      </c>
      <c r="H221" s="245" t="s">
        <v>3480</v>
      </c>
      <c r="I221" s="245" t="s">
        <v>3481</v>
      </c>
      <c r="J221" s="879">
        <v>1500.0</v>
      </c>
      <c r="K221" s="907" t="s">
        <v>3818</v>
      </c>
      <c r="L221" s="245" t="s">
        <v>3818</v>
      </c>
      <c r="M221" s="879" t="s">
        <v>3818</v>
      </c>
      <c r="N221" s="915" t="s">
        <v>3818</v>
      </c>
      <c r="O221" s="879" t="s">
        <v>3818</v>
      </c>
      <c r="P221" s="879" t="s">
        <v>3818</v>
      </c>
      <c r="Q221" s="907" t="s">
        <v>3818</v>
      </c>
      <c r="R221" s="892" t="s">
        <v>3818</v>
      </c>
      <c r="S221" s="880" t="s">
        <v>3818</v>
      </c>
      <c r="T221" s="880" t="s">
        <v>3818</v>
      </c>
      <c r="U221" s="111">
        <v>4.0201181E7</v>
      </c>
      <c r="V221" s="156"/>
      <c r="W221" s="156"/>
      <c r="Z221" s="111" t="s">
        <v>4413</v>
      </c>
      <c r="AG221" s="906"/>
    </row>
    <row r="222" ht="15.75" customHeight="1">
      <c r="A222" s="903" t="s">
        <v>1149</v>
      </c>
      <c r="B222" s="245" t="s">
        <v>4815</v>
      </c>
      <c r="C222" s="245" t="s">
        <v>4235</v>
      </c>
      <c r="D222" s="879" t="s">
        <v>4816</v>
      </c>
      <c r="E222" s="245" t="s">
        <v>3920</v>
      </c>
      <c r="F222" s="245" t="s">
        <v>3921</v>
      </c>
      <c r="G222" s="245" t="s">
        <v>3922</v>
      </c>
      <c r="H222" s="245" t="s">
        <v>3480</v>
      </c>
      <c r="I222" s="245" t="s">
        <v>3923</v>
      </c>
      <c r="J222" s="879">
        <v>1700.0</v>
      </c>
      <c r="K222" s="245" t="s">
        <v>4817</v>
      </c>
      <c r="L222" s="245" t="s">
        <v>4818</v>
      </c>
      <c r="M222" s="879"/>
      <c r="N222" s="879"/>
      <c r="O222" s="879"/>
      <c r="P222" s="879"/>
      <c r="Q222" s="245" t="s">
        <v>4817</v>
      </c>
      <c r="R222" s="892" t="s">
        <v>4815</v>
      </c>
      <c r="S222" s="880" t="s">
        <v>4816</v>
      </c>
      <c r="T222" s="880"/>
      <c r="U222" s="111">
        <v>4.1212299E7</v>
      </c>
      <c r="V222" s="156"/>
      <c r="W222" s="156"/>
      <c r="Z222" s="111" t="s">
        <v>3927</v>
      </c>
      <c r="AG222" s="906"/>
    </row>
    <row r="223" ht="15.75" customHeight="1">
      <c r="A223" s="245" t="s">
        <v>1152</v>
      </c>
      <c r="B223" s="245" t="s">
        <v>4819</v>
      </c>
      <c r="C223" s="245" t="s">
        <v>4820</v>
      </c>
      <c r="D223" s="879" t="s">
        <v>4821</v>
      </c>
      <c r="E223" s="245" t="s">
        <v>4822</v>
      </c>
      <c r="F223" s="245" t="s">
        <v>4823</v>
      </c>
      <c r="G223" s="245" t="s">
        <v>4824</v>
      </c>
      <c r="H223" s="245" t="s">
        <v>3480</v>
      </c>
      <c r="I223" s="245" t="s">
        <v>3549</v>
      </c>
      <c r="J223" s="879">
        <v>1600.0</v>
      </c>
      <c r="K223" s="245" t="s">
        <v>4825</v>
      </c>
      <c r="L223" s="245" t="s">
        <v>3650</v>
      </c>
      <c r="M223" s="879"/>
      <c r="N223" s="879"/>
      <c r="O223" s="879"/>
      <c r="P223" s="879"/>
      <c r="Q223" s="245" t="s">
        <v>4825</v>
      </c>
      <c r="R223" s="245" t="s">
        <v>4826</v>
      </c>
      <c r="S223" s="880" t="s">
        <v>4827</v>
      </c>
      <c r="T223" s="880">
        <v>38850.0</v>
      </c>
      <c r="U223" s="111">
        <v>4.8017688E7</v>
      </c>
      <c r="V223" s="156"/>
      <c r="W223" s="156"/>
      <c r="Z223" s="111" t="s">
        <v>4828</v>
      </c>
      <c r="AG223" s="906"/>
    </row>
    <row r="224" ht="15.75" customHeight="1">
      <c r="A224" s="245" t="s">
        <v>1156</v>
      </c>
      <c r="B224" s="245" t="s">
        <v>4829</v>
      </c>
      <c r="C224" s="245" t="s">
        <v>4830</v>
      </c>
      <c r="D224" s="879" t="s">
        <v>4831</v>
      </c>
      <c r="E224" s="245" t="s">
        <v>4442</v>
      </c>
      <c r="F224" s="245" t="s">
        <v>4832</v>
      </c>
      <c r="G224" s="245" t="s">
        <v>4833</v>
      </c>
      <c r="H224" s="245" t="s">
        <v>3480</v>
      </c>
      <c r="I224" s="245" t="s">
        <v>3549</v>
      </c>
      <c r="J224" s="879">
        <v>1600.0</v>
      </c>
      <c r="K224" s="907"/>
      <c r="L224" s="245" t="s">
        <v>3650</v>
      </c>
      <c r="M224" s="879"/>
      <c r="N224" s="915"/>
      <c r="O224" s="879"/>
      <c r="P224" s="879"/>
      <c r="Q224" s="907"/>
      <c r="R224" s="892" t="s">
        <v>4834</v>
      </c>
      <c r="S224" s="880" t="s">
        <v>4835</v>
      </c>
      <c r="T224" s="880">
        <v>38850.0</v>
      </c>
      <c r="U224" s="111">
        <v>4.8017688E7</v>
      </c>
      <c r="V224" s="156"/>
      <c r="W224" s="156"/>
      <c r="Z224" s="111" t="s">
        <v>4836</v>
      </c>
      <c r="AG224" s="906"/>
    </row>
    <row r="225" ht="15.75" customHeight="1">
      <c r="A225" s="245" t="s">
        <v>1158</v>
      </c>
      <c r="B225" s="245" t="s">
        <v>4837</v>
      </c>
      <c r="C225" s="245" t="s">
        <v>4838</v>
      </c>
      <c r="D225" s="879" t="s">
        <v>4839</v>
      </c>
      <c r="E225" s="245" t="s">
        <v>4840</v>
      </c>
      <c r="F225" s="245" t="s">
        <v>4841</v>
      </c>
      <c r="G225" s="245" t="s">
        <v>4842</v>
      </c>
      <c r="H225" s="245" t="s">
        <v>3480</v>
      </c>
      <c r="I225" s="245" t="s">
        <v>3637</v>
      </c>
      <c r="J225" s="879">
        <v>1500.0</v>
      </c>
      <c r="K225" s="245"/>
      <c r="L225" s="245" t="s">
        <v>3650</v>
      </c>
      <c r="M225" s="879"/>
      <c r="N225" s="879"/>
      <c r="O225" s="879"/>
      <c r="P225" s="879"/>
      <c r="Q225" s="245"/>
      <c r="R225" s="892" t="s">
        <v>4843</v>
      </c>
      <c r="S225" s="880" t="s">
        <v>4844</v>
      </c>
      <c r="T225" s="880">
        <v>37856.0</v>
      </c>
      <c r="U225" s="111">
        <v>4.9600248E7</v>
      </c>
      <c r="V225" s="156"/>
      <c r="W225" s="156"/>
      <c r="Z225" s="111" t="s">
        <v>4845</v>
      </c>
      <c r="AG225" s="906"/>
    </row>
    <row r="226" ht="15.75" customHeight="1">
      <c r="A226" s="245" t="s">
        <v>1166</v>
      </c>
      <c r="B226" s="245" t="s">
        <v>4846</v>
      </c>
      <c r="C226" s="245" t="s">
        <v>4847</v>
      </c>
      <c r="D226" s="879" t="s">
        <v>4848</v>
      </c>
      <c r="E226" s="245" t="s">
        <v>4849</v>
      </c>
      <c r="F226" s="245" t="s">
        <v>4850</v>
      </c>
      <c r="G226" s="245" t="s">
        <v>4851</v>
      </c>
      <c r="H226" s="245" t="s">
        <v>3480</v>
      </c>
      <c r="I226" s="245" t="s">
        <v>3637</v>
      </c>
      <c r="J226" s="879">
        <v>1500.0</v>
      </c>
      <c r="K226" s="245"/>
      <c r="L226" s="245" t="s">
        <v>3650</v>
      </c>
      <c r="M226" s="879"/>
      <c r="N226" s="879"/>
      <c r="O226" s="879"/>
      <c r="P226" s="879"/>
      <c r="Q226" s="245"/>
      <c r="R226" s="245" t="s">
        <v>4852</v>
      </c>
      <c r="S226" s="880" t="s">
        <v>4853</v>
      </c>
      <c r="T226" s="880">
        <v>37856.0</v>
      </c>
      <c r="U226" s="111"/>
      <c r="V226" s="156"/>
      <c r="W226" s="156"/>
      <c r="Z226" s="111" t="s">
        <v>4854</v>
      </c>
      <c r="AG226" s="906"/>
    </row>
    <row r="227" ht="15.75" customHeight="1">
      <c r="A227" s="245" t="s">
        <v>1170</v>
      </c>
      <c r="B227" s="245" t="s">
        <v>4855</v>
      </c>
      <c r="C227" s="245" t="s">
        <v>4856</v>
      </c>
      <c r="D227" s="879" t="s">
        <v>4857</v>
      </c>
      <c r="E227" s="245" t="s">
        <v>3477</v>
      </c>
      <c r="F227" s="245" t="s">
        <v>4855</v>
      </c>
      <c r="G227" s="245" t="s">
        <v>4857</v>
      </c>
      <c r="H227" s="245" t="s">
        <v>3480</v>
      </c>
      <c r="I227" s="245" t="s">
        <v>3481</v>
      </c>
      <c r="J227" s="879">
        <v>1500.0</v>
      </c>
      <c r="K227" s="907"/>
      <c r="L227" s="245"/>
      <c r="M227" s="879"/>
      <c r="N227" s="915"/>
      <c r="O227" s="879"/>
      <c r="P227" s="879"/>
      <c r="Q227" s="907"/>
      <c r="R227" s="892"/>
      <c r="S227" s="880"/>
      <c r="T227" s="880"/>
      <c r="U227" s="111"/>
      <c r="V227" s="156"/>
      <c r="W227" s="156"/>
      <c r="Z227" s="111" t="s">
        <v>3488</v>
      </c>
      <c r="AG227" s="906"/>
    </row>
    <row r="228" ht="15.75" customHeight="1">
      <c r="A228" s="245" t="s">
        <v>1177</v>
      </c>
      <c r="B228" s="245" t="s">
        <v>4858</v>
      </c>
      <c r="C228" s="245" t="s">
        <v>4820</v>
      </c>
      <c r="D228" s="879" t="s">
        <v>4859</v>
      </c>
      <c r="E228" s="245" t="s">
        <v>4860</v>
      </c>
      <c r="F228" s="245" t="s">
        <v>4861</v>
      </c>
      <c r="G228" s="245" t="s">
        <v>4862</v>
      </c>
      <c r="H228" s="245" t="s">
        <v>3480</v>
      </c>
      <c r="I228" s="245" t="s">
        <v>3549</v>
      </c>
      <c r="J228" s="879">
        <v>1600.0</v>
      </c>
      <c r="K228" s="245" t="s">
        <v>4863</v>
      </c>
      <c r="L228" s="245" t="s">
        <v>3650</v>
      </c>
      <c r="M228" s="879"/>
      <c r="N228" s="879"/>
      <c r="O228" s="879"/>
      <c r="P228" s="879"/>
      <c r="Q228" s="245" t="s">
        <v>4863</v>
      </c>
      <c r="R228" s="892" t="s">
        <v>4864</v>
      </c>
      <c r="S228" s="880" t="s">
        <v>4865</v>
      </c>
      <c r="T228" s="880">
        <v>38850.0</v>
      </c>
      <c r="U228" s="111">
        <v>4.8017688E7</v>
      </c>
      <c r="V228" s="156"/>
      <c r="W228" s="156"/>
      <c r="Z228" s="111" t="s">
        <v>4866</v>
      </c>
      <c r="AG228" s="906"/>
    </row>
    <row r="229" ht="15.75" customHeight="1">
      <c r="A229" s="245" t="s">
        <v>1181</v>
      </c>
      <c r="B229" s="245" t="s">
        <v>4867</v>
      </c>
      <c r="C229" s="245"/>
      <c r="D229" s="879" t="s">
        <v>4868</v>
      </c>
      <c r="E229" s="245"/>
      <c r="F229" s="245"/>
      <c r="G229" s="245"/>
      <c r="H229" s="245"/>
      <c r="I229" s="245"/>
      <c r="J229" s="879"/>
      <c r="K229" s="245"/>
      <c r="L229" s="245" t="s">
        <v>3575</v>
      </c>
      <c r="M229" s="879"/>
      <c r="N229" s="879"/>
      <c r="O229" s="879"/>
      <c r="P229" s="879"/>
      <c r="Q229" s="245"/>
      <c r="R229" s="245" t="s">
        <v>4867</v>
      </c>
      <c r="S229" s="880" t="s">
        <v>4868</v>
      </c>
      <c r="T229" s="880"/>
      <c r="U229" s="111"/>
      <c r="V229" s="156"/>
      <c r="W229" s="156"/>
      <c r="Z229" s="111"/>
      <c r="AG229" s="906"/>
    </row>
    <row r="230" ht="15.75" customHeight="1">
      <c r="A230" s="245" t="s">
        <v>1183</v>
      </c>
      <c r="B230" s="245" t="s">
        <v>4869</v>
      </c>
      <c r="C230" s="245"/>
      <c r="D230" s="879" t="s">
        <v>4870</v>
      </c>
      <c r="E230" s="245"/>
      <c r="F230" s="245"/>
      <c r="G230" s="245"/>
      <c r="H230" s="245"/>
      <c r="I230" s="245"/>
      <c r="J230" s="879"/>
      <c r="K230" s="907"/>
      <c r="L230" s="245"/>
      <c r="M230" s="879"/>
      <c r="N230" s="915"/>
      <c r="O230" s="879"/>
      <c r="P230" s="879"/>
      <c r="Q230" s="907"/>
      <c r="R230" s="892" t="s">
        <v>4869</v>
      </c>
      <c r="S230" s="880" t="s">
        <v>4870</v>
      </c>
      <c r="T230" s="880"/>
      <c r="U230" s="111"/>
      <c r="V230" s="156"/>
      <c r="W230" s="156"/>
      <c r="Z230" s="111"/>
      <c r="AG230" s="906"/>
    </row>
    <row r="231" ht="15.75" customHeight="1">
      <c r="A231" s="245" t="s">
        <v>1185</v>
      </c>
      <c r="B231" s="245" t="s">
        <v>4871</v>
      </c>
      <c r="C231" s="245"/>
      <c r="D231" s="879" t="s">
        <v>4872</v>
      </c>
      <c r="E231" s="245"/>
      <c r="F231" s="245"/>
      <c r="G231" s="245"/>
      <c r="H231" s="245"/>
      <c r="I231" s="245"/>
      <c r="J231" s="879"/>
      <c r="K231" s="245"/>
      <c r="L231" s="245"/>
      <c r="M231" s="879"/>
      <c r="N231" s="879"/>
      <c r="O231" s="879"/>
      <c r="P231" s="879"/>
      <c r="Q231" s="245"/>
      <c r="R231" s="892" t="s">
        <v>4871</v>
      </c>
      <c r="S231" s="880" t="s">
        <v>4872</v>
      </c>
      <c r="T231" s="880"/>
      <c r="U231" s="111"/>
      <c r="V231" s="156"/>
      <c r="W231" s="156"/>
      <c r="Z231" s="111"/>
      <c r="AG231" s="906"/>
    </row>
    <row r="232" ht="15.75" customHeight="1">
      <c r="A232" s="903" t="s">
        <v>1187</v>
      </c>
      <c r="B232" s="245" t="s">
        <v>4873</v>
      </c>
      <c r="C232" s="245"/>
      <c r="D232" s="879" t="s">
        <v>4874</v>
      </c>
      <c r="E232" s="245"/>
      <c r="F232" s="245"/>
      <c r="G232" s="245"/>
      <c r="H232" s="245"/>
      <c r="I232" s="245"/>
      <c r="J232" s="879"/>
      <c r="K232" s="245"/>
      <c r="L232" s="245"/>
      <c r="M232" s="879"/>
      <c r="N232" s="879"/>
      <c r="O232" s="879"/>
      <c r="P232" s="879"/>
      <c r="Q232" s="245"/>
      <c r="R232" s="245" t="s">
        <v>4873</v>
      </c>
      <c r="S232" s="880" t="s">
        <v>4874</v>
      </c>
      <c r="T232" s="880"/>
      <c r="U232" s="111"/>
      <c r="V232" s="156"/>
      <c r="W232" s="156"/>
      <c r="Z232" s="111"/>
      <c r="AG232" s="906"/>
    </row>
    <row r="233" ht="15.75" customHeight="1">
      <c r="A233" s="245" t="s">
        <v>1189</v>
      </c>
      <c r="B233" s="245" t="s">
        <v>4875</v>
      </c>
      <c r="C233" s="245" t="s">
        <v>4876</v>
      </c>
      <c r="D233" s="879" t="s">
        <v>4877</v>
      </c>
      <c r="E233" s="245" t="s">
        <v>3477</v>
      </c>
      <c r="F233" s="245" t="s">
        <v>4410</v>
      </c>
      <c r="G233" s="245" t="s">
        <v>4412</v>
      </c>
      <c r="H233" s="245" t="s">
        <v>3480</v>
      </c>
      <c r="I233" s="245" t="s">
        <v>3481</v>
      </c>
      <c r="J233" s="879">
        <v>1500.0</v>
      </c>
      <c r="K233" s="907"/>
      <c r="L233" s="245" t="s">
        <v>3541</v>
      </c>
      <c r="M233" s="879"/>
      <c r="N233" s="915"/>
      <c r="O233" s="879"/>
      <c r="P233" s="879"/>
      <c r="Q233" s="907"/>
      <c r="R233" s="892" t="s">
        <v>4878</v>
      </c>
      <c r="S233" s="880" t="s">
        <v>4879</v>
      </c>
      <c r="T233" s="880">
        <v>90300.0</v>
      </c>
      <c r="U233" s="111">
        <v>4.8016765E7</v>
      </c>
      <c r="V233" s="156"/>
      <c r="W233" s="156"/>
      <c r="Z233" s="111" t="s">
        <v>4413</v>
      </c>
      <c r="AG233" s="906"/>
    </row>
    <row r="234" ht="15.75" customHeight="1">
      <c r="A234" s="245" t="s">
        <v>1217</v>
      </c>
      <c r="B234" s="245" t="s">
        <v>3787</v>
      </c>
      <c r="C234" s="245" t="s">
        <v>4820</v>
      </c>
      <c r="D234" s="879" t="s">
        <v>4880</v>
      </c>
      <c r="E234" s="245" t="s">
        <v>3546</v>
      </c>
      <c r="F234" s="245" t="s">
        <v>3547</v>
      </c>
      <c r="G234" s="245" t="s">
        <v>3548</v>
      </c>
      <c r="H234" s="245" t="s">
        <v>3480</v>
      </c>
      <c r="I234" s="245" t="s">
        <v>3549</v>
      </c>
      <c r="J234" s="879">
        <v>1600.0</v>
      </c>
      <c r="K234" s="245" t="s">
        <v>4881</v>
      </c>
      <c r="L234" s="245" t="s">
        <v>3650</v>
      </c>
      <c r="M234" s="879"/>
      <c r="N234" s="879"/>
      <c r="O234" s="879"/>
      <c r="P234" s="879"/>
      <c r="Q234" s="245" t="s">
        <v>4881</v>
      </c>
      <c r="R234" s="892" t="s">
        <v>3789</v>
      </c>
      <c r="S234" s="880" t="s">
        <v>3790</v>
      </c>
      <c r="T234" s="880">
        <v>38850.0</v>
      </c>
      <c r="U234" s="270">
        <v>4.8017995E7</v>
      </c>
      <c r="V234" s="156"/>
      <c r="W234" s="156"/>
      <c r="Z234" s="111" t="s">
        <v>3555</v>
      </c>
      <c r="AG234" s="906"/>
    </row>
    <row r="235" ht="15.75" customHeight="1">
      <c r="A235" s="245" t="s">
        <v>1228</v>
      </c>
      <c r="B235" s="245" t="s">
        <v>4882</v>
      </c>
      <c r="C235" s="245" t="s">
        <v>3839</v>
      </c>
      <c r="D235" s="879" t="s">
        <v>4883</v>
      </c>
      <c r="E235" s="245" t="s">
        <v>4254</v>
      </c>
      <c r="F235" s="245" t="s">
        <v>4884</v>
      </c>
      <c r="G235" s="245" t="s">
        <v>4885</v>
      </c>
      <c r="H235" s="893" t="s">
        <v>3815</v>
      </c>
      <c r="I235" s="126" t="s">
        <v>4257</v>
      </c>
      <c r="J235" s="920">
        <v>1500.0</v>
      </c>
      <c r="K235" s="245" t="s">
        <v>4258</v>
      </c>
      <c r="L235" s="193" t="s">
        <v>3497</v>
      </c>
      <c r="M235" s="894" t="s">
        <v>3306</v>
      </c>
      <c r="N235" s="921">
        <v>101597.0</v>
      </c>
      <c r="O235" s="879"/>
      <c r="P235" s="879"/>
      <c r="Q235" s="245" t="s">
        <v>4258</v>
      </c>
      <c r="R235" s="245" t="s">
        <v>4882</v>
      </c>
      <c r="S235" s="880" t="s">
        <v>4883</v>
      </c>
      <c r="T235" s="880" t="s">
        <v>3818</v>
      </c>
      <c r="U235" s="111">
        <v>4.1211445E7</v>
      </c>
      <c r="V235" s="156"/>
      <c r="W235" s="156"/>
      <c r="Z235" s="111" t="s">
        <v>4886</v>
      </c>
      <c r="AG235" s="906"/>
    </row>
    <row r="236" ht="15.75" customHeight="1">
      <c r="A236" s="245" t="s">
        <v>1226</v>
      </c>
      <c r="B236" s="211" t="s">
        <v>4887</v>
      </c>
      <c r="C236" s="245" t="s">
        <v>3827</v>
      </c>
      <c r="D236" s="879" t="s">
        <v>4888</v>
      </c>
      <c r="E236" s="245" t="s">
        <v>4889</v>
      </c>
      <c r="F236" s="245" t="s">
        <v>4890</v>
      </c>
      <c r="G236" s="919" t="s">
        <v>4891</v>
      </c>
      <c r="H236" s="111" t="s">
        <v>3815</v>
      </c>
      <c r="I236" s="111" t="s">
        <v>3832</v>
      </c>
      <c r="J236" s="343">
        <v>1500.0</v>
      </c>
      <c r="K236" s="245" t="s">
        <v>4892</v>
      </c>
      <c r="L236" s="191" t="s">
        <v>3834</v>
      </c>
      <c r="M236" s="343" t="s">
        <v>3306</v>
      </c>
      <c r="N236" s="922" t="s">
        <v>3308</v>
      </c>
      <c r="O236" s="923"/>
      <c r="P236" s="879"/>
      <c r="Q236" s="245" t="s">
        <v>4892</v>
      </c>
      <c r="R236" s="245" t="s">
        <v>4887</v>
      </c>
      <c r="S236" s="880" t="s">
        <v>4888</v>
      </c>
      <c r="T236" s="880" t="s">
        <v>3818</v>
      </c>
      <c r="U236" s="111">
        <v>4.1202277E7</v>
      </c>
      <c r="V236" s="156"/>
      <c r="W236" s="156"/>
      <c r="Z236" s="111" t="s">
        <v>4893</v>
      </c>
      <c r="AG236" s="906"/>
    </row>
    <row r="237" ht="15.75" customHeight="1">
      <c r="A237" s="245" t="s">
        <v>1251</v>
      </c>
      <c r="B237" s="245" t="s">
        <v>4894</v>
      </c>
      <c r="C237" s="245" t="s">
        <v>4895</v>
      </c>
      <c r="D237" s="879" t="s">
        <v>4896</v>
      </c>
      <c r="E237" s="245" t="s">
        <v>4897</v>
      </c>
      <c r="F237" s="245" t="s">
        <v>4895</v>
      </c>
      <c r="G237" s="245"/>
      <c r="H237" s="883"/>
      <c r="I237" s="883"/>
      <c r="J237" s="909"/>
      <c r="K237" s="245" t="s">
        <v>4898</v>
      </c>
      <c r="L237" s="883" t="s">
        <v>3575</v>
      </c>
      <c r="M237" s="909"/>
      <c r="N237" s="909"/>
      <c r="O237" s="879"/>
      <c r="P237" s="879"/>
      <c r="Q237" s="245" t="s">
        <v>4898</v>
      </c>
      <c r="R237" s="892" t="s">
        <v>4894</v>
      </c>
      <c r="S237" s="880" t="s">
        <v>4896</v>
      </c>
      <c r="T237" s="880"/>
      <c r="U237" s="111"/>
      <c r="V237" s="156"/>
      <c r="W237" s="156"/>
      <c r="Z237" s="111" t="s">
        <v>4899</v>
      </c>
      <c r="AG237" s="906"/>
    </row>
    <row r="238" ht="15.75" customHeight="1">
      <c r="A238" s="245" t="s">
        <v>1263</v>
      </c>
      <c r="B238" s="245" t="s">
        <v>4900</v>
      </c>
      <c r="C238" s="245"/>
      <c r="D238" s="879" t="s">
        <v>4901</v>
      </c>
      <c r="E238" s="245" t="s">
        <v>4677</v>
      </c>
      <c r="F238" s="245" t="s">
        <v>4900</v>
      </c>
      <c r="G238" s="245" t="s">
        <v>4901</v>
      </c>
      <c r="H238" s="245" t="s">
        <v>3815</v>
      </c>
      <c r="I238" s="245" t="s">
        <v>4678</v>
      </c>
      <c r="J238" s="879">
        <v>1500.0</v>
      </c>
      <c r="K238" s="245" t="s">
        <v>3818</v>
      </c>
      <c r="L238" s="245" t="s">
        <v>3818</v>
      </c>
      <c r="M238" s="879" t="s">
        <v>3818</v>
      </c>
      <c r="N238" s="879" t="s">
        <v>3818</v>
      </c>
      <c r="O238" s="879" t="s">
        <v>3818</v>
      </c>
      <c r="P238" s="879" t="s">
        <v>3818</v>
      </c>
      <c r="Q238" s="245" t="s">
        <v>3818</v>
      </c>
      <c r="R238" s="245" t="s">
        <v>3818</v>
      </c>
      <c r="S238" s="880" t="s">
        <v>3818</v>
      </c>
      <c r="T238" s="880" t="s">
        <v>3818</v>
      </c>
      <c r="U238" s="111">
        <v>4.020553E7</v>
      </c>
      <c r="V238" s="156"/>
      <c r="W238" s="156"/>
      <c r="Z238" s="111" t="s">
        <v>4902</v>
      </c>
      <c r="AG238" s="906"/>
    </row>
    <row r="239" ht="15.75" customHeight="1">
      <c r="A239" s="245" t="s">
        <v>1260</v>
      </c>
      <c r="B239" s="245" t="s">
        <v>4903</v>
      </c>
      <c r="C239" s="245"/>
      <c r="D239" s="879" t="s">
        <v>4904</v>
      </c>
      <c r="E239" s="245" t="s">
        <v>4677</v>
      </c>
      <c r="F239" s="245" t="s">
        <v>4903</v>
      </c>
      <c r="G239" s="245" t="s">
        <v>4904</v>
      </c>
      <c r="H239" s="245" t="s">
        <v>3815</v>
      </c>
      <c r="I239" s="245" t="s">
        <v>4678</v>
      </c>
      <c r="J239" s="879">
        <v>1500.0</v>
      </c>
      <c r="K239" s="907" t="s">
        <v>3818</v>
      </c>
      <c r="L239" s="245" t="s">
        <v>3818</v>
      </c>
      <c r="M239" s="879" t="s">
        <v>3818</v>
      </c>
      <c r="N239" s="915" t="s">
        <v>3818</v>
      </c>
      <c r="O239" s="879" t="s">
        <v>3818</v>
      </c>
      <c r="P239" s="879" t="s">
        <v>3818</v>
      </c>
      <c r="Q239" s="907" t="s">
        <v>3818</v>
      </c>
      <c r="R239" s="892" t="s">
        <v>3818</v>
      </c>
      <c r="S239" s="880" t="s">
        <v>3818</v>
      </c>
      <c r="T239" s="880" t="s">
        <v>3818</v>
      </c>
      <c r="U239" s="111">
        <v>4.020553E7</v>
      </c>
      <c r="V239" s="156"/>
      <c r="W239" s="156"/>
      <c r="Z239" s="111" t="s">
        <v>4905</v>
      </c>
      <c r="AG239" s="906"/>
    </row>
    <row r="240" ht="15.75" customHeight="1">
      <c r="A240" s="893" t="s">
        <v>1265</v>
      </c>
      <c r="B240" s="245" t="s">
        <v>4906</v>
      </c>
      <c r="C240" s="245"/>
      <c r="D240" s="879" t="s">
        <v>4907</v>
      </c>
      <c r="E240" s="245" t="s">
        <v>4908</v>
      </c>
      <c r="F240" s="245" t="s">
        <v>4906</v>
      </c>
      <c r="G240" s="245" t="s">
        <v>4907</v>
      </c>
      <c r="H240" s="245" t="s">
        <v>3815</v>
      </c>
      <c r="I240" s="245"/>
      <c r="J240" s="879">
        <v>1500.0</v>
      </c>
      <c r="K240" s="245" t="s">
        <v>3818</v>
      </c>
      <c r="L240" s="245" t="s">
        <v>3818</v>
      </c>
      <c r="M240" s="879" t="s">
        <v>3818</v>
      </c>
      <c r="N240" s="879" t="s">
        <v>3818</v>
      </c>
      <c r="O240" s="879" t="s">
        <v>3818</v>
      </c>
      <c r="P240" s="879" t="s">
        <v>3818</v>
      </c>
      <c r="Q240" s="245" t="s">
        <v>3818</v>
      </c>
      <c r="R240" s="245" t="s">
        <v>3818</v>
      </c>
      <c r="S240" s="880" t="s">
        <v>3818</v>
      </c>
      <c r="T240" s="880" t="s">
        <v>3818</v>
      </c>
      <c r="U240" s="111"/>
      <c r="V240" s="156"/>
      <c r="W240" s="156"/>
      <c r="Z240" s="111" t="s">
        <v>4909</v>
      </c>
      <c r="AG240" s="906"/>
    </row>
    <row r="241" ht="15.75" customHeight="1">
      <c r="A241" s="168" t="s">
        <v>1270</v>
      </c>
      <c r="B241" s="907" t="s">
        <v>4910</v>
      </c>
      <c r="C241" s="245" t="s">
        <v>4911</v>
      </c>
      <c r="D241" s="879" t="s">
        <v>4912</v>
      </c>
      <c r="E241" s="245" t="s">
        <v>3749</v>
      </c>
      <c r="F241" s="245" t="s">
        <v>3750</v>
      </c>
      <c r="G241" s="245" t="s">
        <v>3751</v>
      </c>
      <c r="H241" s="245" t="s">
        <v>3480</v>
      </c>
      <c r="I241" s="245" t="s">
        <v>3728</v>
      </c>
      <c r="J241" s="879">
        <v>1500.0</v>
      </c>
      <c r="K241" s="245" t="s">
        <v>4913</v>
      </c>
      <c r="L241" s="245" t="s">
        <v>3650</v>
      </c>
      <c r="M241" s="879"/>
      <c r="N241" s="915"/>
      <c r="O241" s="879"/>
      <c r="P241" s="879"/>
      <c r="Q241" s="245" t="s">
        <v>4913</v>
      </c>
      <c r="R241" s="892" t="s">
        <v>4914</v>
      </c>
      <c r="S241" s="880" t="s">
        <v>4915</v>
      </c>
      <c r="T241" s="880">
        <v>62790.0</v>
      </c>
      <c r="U241" s="111"/>
      <c r="V241" s="156"/>
      <c r="W241" s="156"/>
      <c r="Z241" s="111" t="s">
        <v>4916</v>
      </c>
      <c r="AG241" s="906"/>
    </row>
    <row r="242" ht="15.75" customHeight="1">
      <c r="A242" s="187" t="s">
        <v>1272</v>
      </c>
      <c r="B242" s="245" t="s">
        <v>4917</v>
      </c>
      <c r="C242" s="245" t="s">
        <v>4918</v>
      </c>
      <c r="D242" s="879" t="s">
        <v>4919</v>
      </c>
      <c r="E242" s="245" t="s">
        <v>4920</v>
      </c>
      <c r="F242" s="245" t="s">
        <v>4921</v>
      </c>
      <c r="G242" s="245" t="s">
        <v>4922</v>
      </c>
      <c r="H242" s="245" t="s">
        <v>3480</v>
      </c>
      <c r="I242" s="245" t="s">
        <v>3549</v>
      </c>
      <c r="J242" s="879">
        <v>1600.0</v>
      </c>
      <c r="K242" s="245" t="s">
        <v>4923</v>
      </c>
      <c r="L242" s="245" t="s">
        <v>3575</v>
      </c>
      <c r="M242" s="879"/>
      <c r="N242" s="879"/>
      <c r="O242" s="879"/>
      <c r="P242" s="879"/>
      <c r="Q242" s="245" t="s">
        <v>4923</v>
      </c>
      <c r="R242" s="892" t="s">
        <v>4924</v>
      </c>
      <c r="S242" s="880" t="s">
        <v>4925</v>
      </c>
      <c r="T242" s="880">
        <v>38850.0</v>
      </c>
      <c r="U242" s="111"/>
      <c r="V242" s="156"/>
      <c r="W242" s="156"/>
      <c r="Z242" s="111" t="s">
        <v>4926</v>
      </c>
      <c r="AG242" s="906"/>
    </row>
    <row r="243" ht="15.75" customHeight="1">
      <c r="A243" s="245" t="s">
        <v>1284</v>
      </c>
      <c r="B243" s="211" t="s">
        <v>4927</v>
      </c>
      <c r="C243" s="245"/>
      <c r="D243" s="879" t="s">
        <v>4928</v>
      </c>
      <c r="E243" s="245" t="s">
        <v>4929</v>
      </c>
      <c r="F243" s="245" t="s">
        <v>4930</v>
      </c>
      <c r="G243" s="245" t="s">
        <v>4931</v>
      </c>
      <c r="H243" s="245" t="s">
        <v>3480</v>
      </c>
      <c r="I243" s="245" t="s">
        <v>3728</v>
      </c>
      <c r="J243" s="879">
        <v>1500.0</v>
      </c>
      <c r="K243" s="245" t="s">
        <v>4932</v>
      </c>
      <c r="L243" s="245" t="s">
        <v>3650</v>
      </c>
      <c r="M243" s="879"/>
      <c r="N243" s="879"/>
      <c r="O243" s="879"/>
      <c r="P243" s="879"/>
      <c r="Q243" s="245" t="s">
        <v>4932</v>
      </c>
      <c r="R243" s="211" t="s">
        <v>4927</v>
      </c>
      <c r="S243" s="880" t="s">
        <v>4928</v>
      </c>
      <c r="T243" s="880"/>
      <c r="U243" s="111">
        <v>4.910024E7</v>
      </c>
      <c r="V243" s="156"/>
      <c r="W243" s="156"/>
      <c r="Z243" s="111" t="s">
        <v>4933</v>
      </c>
      <c r="AG243" s="906"/>
    </row>
    <row r="244" ht="15.75" customHeight="1">
      <c r="A244" s="245" t="s">
        <v>1286</v>
      </c>
      <c r="B244" s="245" t="s">
        <v>4934</v>
      </c>
      <c r="C244" s="245" t="s">
        <v>4935</v>
      </c>
      <c r="D244" s="879" t="s">
        <v>4936</v>
      </c>
      <c r="E244" s="245" t="s">
        <v>4849</v>
      </c>
      <c r="F244" s="245" t="s">
        <v>4850</v>
      </c>
      <c r="G244" s="245" t="s">
        <v>4851</v>
      </c>
      <c r="H244" s="245" t="s">
        <v>3480</v>
      </c>
      <c r="I244" s="245" t="s">
        <v>3637</v>
      </c>
      <c r="J244" s="879">
        <v>1500.0</v>
      </c>
      <c r="K244" s="245" t="s">
        <v>4937</v>
      </c>
      <c r="L244" s="245" t="s">
        <v>3575</v>
      </c>
      <c r="M244" s="879"/>
      <c r="N244" s="915"/>
      <c r="O244" s="879"/>
      <c r="P244" s="879"/>
      <c r="Q244" s="245" t="s">
        <v>4937</v>
      </c>
      <c r="R244" s="892" t="s">
        <v>4938</v>
      </c>
      <c r="S244" s="880" t="s">
        <v>4939</v>
      </c>
      <c r="T244" s="880">
        <v>37856.0</v>
      </c>
      <c r="U244" s="111"/>
      <c r="V244" s="156"/>
      <c r="W244" s="156"/>
      <c r="Z244" s="111" t="s">
        <v>4854</v>
      </c>
      <c r="AG244" s="906"/>
    </row>
    <row r="245" ht="15.75" customHeight="1">
      <c r="A245" s="245" t="s">
        <v>1288</v>
      </c>
      <c r="B245" s="245" t="s">
        <v>4940</v>
      </c>
      <c r="C245" s="245" t="s">
        <v>4414</v>
      </c>
      <c r="D245" s="879" t="s">
        <v>4941</v>
      </c>
      <c r="E245" s="245" t="s">
        <v>4333</v>
      </c>
      <c r="F245" s="245" t="s">
        <v>4940</v>
      </c>
      <c r="G245" s="245" t="s">
        <v>4941</v>
      </c>
      <c r="H245" s="245" t="s">
        <v>3480</v>
      </c>
      <c r="I245" s="245" t="s">
        <v>3481</v>
      </c>
      <c r="J245" s="879">
        <v>1500.0</v>
      </c>
      <c r="K245" s="245"/>
      <c r="L245" s="245"/>
      <c r="M245" s="879"/>
      <c r="N245" s="879"/>
      <c r="O245" s="879"/>
      <c r="P245" s="879"/>
      <c r="Q245" s="245"/>
      <c r="R245" s="892"/>
      <c r="S245" s="880"/>
      <c r="T245" s="880"/>
      <c r="U245" s="111"/>
      <c r="V245" s="156"/>
      <c r="W245" s="156"/>
      <c r="Z245" s="111" t="s">
        <v>4942</v>
      </c>
      <c r="AG245" s="906"/>
    </row>
    <row r="246" ht="15.75" customHeight="1">
      <c r="A246" s="245" t="s">
        <v>1302</v>
      </c>
      <c r="B246" s="245" t="s">
        <v>4943</v>
      </c>
      <c r="C246" s="245"/>
      <c r="D246" s="879" t="s">
        <v>4944</v>
      </c>
      <c r="E246" s="245" t="s">
        <v>4945</v>
      </c>
      <c r="F246" s="245" t="s">
        <v>4946</v>
      </c>
      <c r="G246" s="245" t="s">
        <v>4947</v>
      </c>
      <c r="H246" s="245" t="s">
        <v>3815</v>
      </c>
      <c r="I246" s="245"/>
      <c r="J246" s="879">
        <v>1100.0</v>
      </c>
      <c r="K246" s="211" t="s">
        <v>4948</v>
      </c>
      <c r="L246" s="245" t="s">
        <v>3650</v>
      </c>
      <c r="M246" s="879"/>
      <c r="N246" s="879"/>
      <c r="O246" s="879"/>
      <c r="P246" s="879"/>
      <c r="Q246" s="211" t="s">
        <v>4948</v>
      </c>
      <c r="R246" s="245" t="s">
        <v>4943</v>
      </c>
      <c r="S246" s="880" t="s">
        <v>4944</v>
      </c>
      <c r="T246" s="880"/>
      <c r="U246" s="111"/>
      <c r="V246" s="156"/>
      <c r="W246" s="156"/>
      <c r="Z246" s="111" t="s">
        <v>4949</v>
      </c>
      <c r="AG246" s="906"/>
    </row>
    <row r="247" ht="15.75" customHeight="1">
      <c r="A247" s="245" t="s">
        <v>1304</v>
      </c>
      <c r="B247" s="245" t="s">
        <v>4950</v>
      </c>
      <c r="C247" s="245"/>
      <c r="D247" s="879" t="s">
        <v>4951</v>
      </c>
      <c r="E247" s="245" t="s">
        <v>4952</v>
      </c>
      <c r="F247" s="245" t="s">
        <v>4950</v>
      </c>
      <c r="G247" s="879" t="s">
        <v>4951</v>
      </c>
      <c r="H247" s="245" t="s">
        <v>3815</v>
      </c>
      <c r="I247" s="245"/>
      <c r="J247" s="879">
        <v>1600.0</v>
      </c>
      <c r="K247" s="245"/>
      <c r="L247" s="245"/>
      <c r="M247" s="879"/>
      <c r="N247" s="879"/>
      <c r="O247" s="879"/>
      <c r="P247" s="879"/>
      <c r="Q247" s="245"/>
      <c r="R247" s="245"/>
      <c r="S247" s="880"/>
      <c r="T247" s="880"/>
      <c r="U247" s="111"/>
      <c r="V247" s="156"/>
      <c r="W247" s="156"/>
      <c r="Z247" s="111" t="s">
        <v>4953</v>
      </c>
      <c r="AG247" s="906"/>
    </row>
    <row r="248" ht="15.75" customHeight="1">
      <c r="A248" s="245" t="s">
        <v>1327</v>
      </c>
      <c r="B248" s="187" t="s">
        <v>4954</v>
      </c>
      <c r="C248" s="245" t="s">
        <v>4918</v>
      </c>
      <c r="D248" s="187" t="s">
        <v>4955</v>
      </c>
      <c r="E248" s="245" t="s">
        <v>4956</v>
      </c>
      <c r="F248" s="245" t="s">
        <v>4957</v>
      </c>
      <c r="G248" s="245" t="s">
        <v>4958</v>
      </c>
      <c r="H248" s="245" t="s">
        <v>3480</v>
      </c>
      <c r="I248" s="245" t="s">
        <v>3549</v>
      </c>
      <c r="J248" s="879">
        <v>1600.0</v>
      </c>
      <c r="K248" s="211" t="s">
        <v>4959</v>
      </c>
      <c r="L248" s="245" t="s">
        <v>3575</v>
      </c>
      <c r="M248" s="879"/>
      <c r="N248" s="879"/>
      <c r="O248" s="879"/>
      <c r="P248" s="879"/>
      <c r="Q248" s="211" t="s">
        <v>4959</v>
      </c>
      <c r="R248" s="245" t="s">
        <v>4960</v>
      </c>
      <c r="S248" s="880" t="s">
        <v>4961</v>
      </c>
      <c r="T248" s="880">
        <v>38850.0</v>
      </c>
      <c r="U248" s="111"/>
      <c r="V248" s="156"/>
      <c r="W248" s="156"/>
      <c r="Z248" s="111" t="s">
        <v>4962</v>
      </c>
      <c r="AG248" s="906"/>
    </row>
    <row r="249" ht="15.75" customHeight="1">
      <c r="A249" s="245" t="s">
        <v>1330</v>
      </c>
      <c r="B249" s="907" t="s">
        <v>4963</v>
      </c>
      <c r="C249" s="245" t="s">
        <v>4964</v>
      </c>
      <c r="D249" s="245" t="s">
        <v>4965</v>
      </c>
      <c r="E249" s="245" t="s">
        <v>3646</v>
      </c>
      <c r="F249" s="245" t="s">
        <v>3647</v>
      </c>
      <c r="G249" s="245" t="s">
        <v>3648</v>
      </c>
      <c r="H249" s="245" t="s">
        <v>3480</v>
      </c>
      <c r="I249" s="245" t="s">
        <v>3713</v>
      </c>
      <c r="J249" s="879">
        <v>1500.0</v>
      </c>
      <c r="K249" s="211" t="s">
        <v>4966</v>
      </c>
      <c r="L249" s="245" t="s">
        <v>3575</v>
      </c>
      <c r="M249" s="879"/>
      <c r="N249" s="879"/>
      <c r="O249" s="879"/>
      <c r="P249" s="879"/>
      <c r="Q249" s="211" t="s">
        <v>4966</v>
      </c>
      <c r="R249" s="245" t="s">
        <v>4967</v>
      </c>
      <c r="S249" s="880" t="s">
        <v>4968</v>
      </c>
      <c r="T249" s="880">
        <v>37856.0</v>
      </c>
      <c r="U249" s="111"/>
      <c r="V249" s="156" t="s">
        <v>4969</v>
      </c>
      <c r="W249" s="156" t="s">
        <v>3654</v>
      </c>
      <c r="Z249" s="111" t="s">
        <v>3655</v>
      </c>
      <c r="AG249" s="906"/>
    </row>
    <row r="250" ht="15.75" customHeight="1">
      <c r="A250" s="245" t="s">
        <v>787</v>
      </c>
      <c r="B250" s="245" t="s">
        <v>4970</v>
      </c>
      <c r="C250" s="245" t="s">
        <v>4971</v>
      </c>
      <c r="D250" s="879" t="s">
        <v>4972</v>
      </c>
      <c r="E250" s="245" t="s">
        <v>84</v>
      </c>
      <c r="F250" s="245" t="s">
        <v>4970</v>
      </c>
      <c r="G250" s="879" t="s">
        <v>4972</v>
      </c>
      <c r="H250" s="245" t="s">
        <v>3480</v>
      </c>
      <c r="I250" s="245" t="s">
        <v>3874</v>
      </c>
      <c r="J250" s="879">
        <v>1500.0</v>
      </c>
      <c r="K250" s="879" t="s">
        <v>3818</v>
      </c>
      <c r="L250" s="245"/>
      <c r="M250" s="879"/>
      <c r="N250" s="879"/>
      <c r="O250" s="879"/>
      <c r="P250" s="879" t="s">
        <v>3818</v>
      </c>
      <c r="Q250" s="879" t="s">
        <v>3818</v>
      </c>
      <c r="R250" s="245" t="s">
        <v>3818</v>
      </c>
      <c r="S250" s="880" t="s">
        <v>3818</v>
      </c>
      <c r="T250" s="880" t="s">
        <v>3818</v>
      </c>
      <c r="U250" s="111">
        <v>4.0301623E7</v>
      </c>
      <c r="V250" s="156" t="s">
        <v>4752</v>
      </c>
      <c r="W250" s="156" t="s">
        <v>4753</v>
      </c>
      <c r="Z250" s="111" t="s">
        <v>4754</v>
      </c>
      <c r="AG250" s="906"/>
    </row>
    <row r="251" ht="15.75" customHeight="1">
      <c r="A251" s="245" t="s">
        <v>1334</v>
      </c>
      <c r="B251" s="187" t="s">
        <v>4973</v>
      </c>
      <c r="C251" s="245"/>
      <c r="D251" s="187" t="s">
        <v>4974</v>
      </c>
      <c r="E251" s="245" t="s">
        <v>4975</v>
      </c>
      <c r="F251" s="245" t="s">
        <v>4976</v>
      </c>
      <c r="G251" s="879" t="s">
        <v>4977</v>
      </c>
      <c r="H251" s="245" t="s">
        <v>3815</v>
      </c>
      <c r="I251" s="245" t="s">
        <v>3549</v>
      </c>
      <c r="J251" s="879">
        <v>1500.0</v>
      </c>
      <c r="K251" s="211" t="s">
        <v>4978</v>
      </c>
      <c r="L251" s="245" t="s">
        <v>3650</v>
      </c>
      <c r="M251" s="879"/>
      <c r="N251" s="879"/>
      <c r="O251" s="879"/>
      <c r="P251" s="879"/>
      <c r="Q251" s="211" t="s">
        <v>4978</v>
      </c>
      <c r="R251" s="245" t="s">
        <v>4973</v>
      </c>
      <c r="S251" s="880" t="s">
        <v>4979</v>
      </c>
      <c r="T251" s="880"/>
      <c r="U251" s="111"/>
      <c r="V251" s="156"/>
      <c r="W251" s="156"/>
      <c r="Z251" s="111" t="s">
        <v>4980</v>
      </c>
      <c r="AG251" s="906"/>
    </row>
    <row r="252" ht="15.75" customHeight="1">
      <c r="A252" s="245" t="s">
        <v>1342</v>
      </c>
      <c r="B252" s="245" t="s">
        <v>4981</v>
      </c>
      <c r="C252" s="245"/>
      <c r="D252" s="879" t="s">
        <v>4982</v>
      </c>
      <c r="E252" s="245" t="s">
        <v>4983</v>
      </c>
      <c r="F252" s="245" t="s">
        <v>4981</v>
      </c>
      <c r="G252" s="879" t="s">
        <v>4982</v>
      </c>
      <c r="H252" s="245" t="s">
        <v>3815</v>
      </c>
      <c r="I252" s="245" t="s">
        <v>4984</v>
      </c>
      <c r="J252" s="879">
        <v>1100.0</v>
      </c>
      <c r="K252" s="245"/>
      <c r="L252" s="245"/>
      <c r="M252" s="879"/>
      <c r="N252" s="879"/>
      <c r="O252" s="879"/>
      <c r="P252" s="879"/>
      <c r="Q252" s="245"/>
      <c r="R252" s="245"/>
      <c r="S252" s="880"/>
      <c r="T252" s="880"/>
      <c r="U252" s="111">
        <v>4.0204798E7</v>
      </c>
      <c r="V252" s="156" t="s">
        <v>4985</v>
      </c>
      <c r="W252" s="156" t="s">
        <v>4986</v>
      </c>
      <c r="Z252" s="111" t="s">
        <v>4987</v>
      </c>
      <c r="AG252" s="906"/>
    </row>
    <row r="253" ht="15.75" customHeight="1">
      <c r="A253" s="245" t="s">
        <v>1346</v>
      </c>
      <c r="B253" s="245" t="s">
        <v>4988</v>
      </c>
      <c r="C253" s="245"/>
      <c r="D253" s="879" t="s">
        <v>4989</v>
      </c>
      <c r="E253" s="245" t="s">
        <v>4929</v>
      </c>
      <c r="F253" s="245" t="s">
        <v>4990</v>
      </c>
      <c r="G253" s="245" t="s">
        <v>4991</v>
      </c>
      <c r="H253" s="245" t="s">
        <v>3480</v>
      </c>
      <c r="I253" s="245" t="s">
        <v>3728</v>
      </c>
      <c r="J253" s="879">
        <v>1500.0</v>
      </c>
      <c r="K253" s="245" t="s">
        <v>4932</v>
      </c>
      <c r="L253" s="245" t="s">
        <v>3650</v>
      </c>
      <c r="M253" s="879"/>
      <c r="N253" s="879"/>
      <c r="O253" s="879"/>
      <c r="P253" s="879"/>
      <c r="Q253" s="245" t="s">
        <v>4932</v>
      </c>
      <c r="R253" s="245" t="s">
        <v>4988</v>
      </c>
      <c r="S253" s="880" t="s">
        <v>4989</v>
      </c>
      <c r="T253" s="880"/>
      <c r="U253" s="111">
        <v>4.910024E7</v>
      </c>
      <c r="V253" s="156"/>
      <c r="W253" s="156"/>
      <c r="Z253" s="111" t="s">
        <v>4992</v>
      </c>
      <c r="AG253" s="906"/>
    </row>
    <row r="254" ht="15.75" customHeight="1">
      <c r="A254" s="245" t="s">
        <v>2007</v>
      </c>
      <c r="B254" s="245" t="s">
        <v>4993</v>
      </c>
      <c r="C254" s="245" t="s">
        <v>4994</v>
      </c>
      <c r="D254" s="879" t="s">
        <v>4995</v>
      </c>
      <c r="E254" s="245" t="s">
        <v>3829</v>
      </c>
      <c r="F254" s="245" t="s">
        <v>4996</v>
      </c>
      <c r="G254" s="245" t="s">
        <v>4997</v>
      </c>
      <c r="H254" s="245"/>
      <c r="I254" s="245"/>
      <c r="J254" s="879"/>
      <c r="K254" s="245"/>
      <c r="L254" s="245" t="s">
        <v>3575</v>
      </c>
      <c r="M254" s="879"/>
      <c r="N254" s="879"/>
      <c r="O254" s="879"/>
      <c r="P254" s="879"/>
      <c r="Q254" s="245"/>
      <c r="R254" s="245" t="s">
        <v>4998</v>
      </c>
      <c r="S254" s="880" t="s">
        <v>4995</v>
      </c>
      <c r="T254" s="880"/>
      <c r="U254" s="111"/>
      <c r="V254" s="156"/>
      <c r="W254" s="156"/>
      <c r="Z254" s="111"/>
      <c r="AG254" s="906"/>
    </row>
    <row r="255" ht="15.75" customHeight="1">
      <c r="A255" s="245" t="s">
        <v>1337</v>
      </c>
      <c r="B255" s="245" t="s">
        <v>4999</v>
      </c>
      <c r="C255" s="245"/>
      <c r="D255" s="879" t="s">
        <v>5000</v>
      </c>
      <c r="E255" s="245" t="s">
        <v>4577</v>
      </c>
      <c r="F255" s="245" t="s">
        <v>4595</v>
      </c>
      <c r="G255" s="245" t="s">
        <v>4596</v>
      </c>
      <c r="H255" s="245" t="s">
        <v>3815</v>
      </c>
      <c r="I255" s="245" t="s">
        <v>3874</v>
      </c>
      <c r="J255" s="879">
        <v>1500.0</v>
      </c>
      <c r="K255" s="245" t="s">
        <v>5001</v>
      </c>
      <c r="L255" s="245" t="s">
        <v>3650</v>
      </c>
      <c r="M255" s="879"/>
      <c r="N255" s="879"/>
      <c r="O255" s="879"/>
      <c r="P255" s="879"/>
      <c r="Q255" s="245" t="s">
        <v>5001</v>
      </c>
      <c r="R255" s="245" t="s">
        <v>4999</v>
      </c>
      <c r="S255" s="880" t="s">
        <v>5000</v>
      </c>
      <c r="T255" s="880"/>
      <c r="U255" s="111">
        <v>4.9100556E7</v>
      </c>
      <c r="V255" s="156" t="s">
        <v>4578</v>
      </c>
      <c r="W255" s="156" t="s">
        <v>4579</v>
      </c>
      <c r="Z255" s="111" t="s">
        <v>4580</v>
      </c>
      <c r="AG255" s="906"/>
    </row>
    <row r="256" ht="15.75" customHeight="1">
      <c r="A256" s="245" t="s">
        <v>1357</v>
      </c>
      <c r="B256" s="211" t="s">
        <v>5002</v>
      </c>
      <c r="C256" s="245"/>
      <c r="D256" s="879" t="s">
        <v>5003</v>
      </c>
      <c r="E256" s="245" t="s">
        <v>5004</v>
      </c>
      <c r="F256" s="245" t="s">
        <v>5005</v>
      </c>
      <c r="G256" s="245" t="s">
        <v>5006</v>
      </c>
      <c r="H256" s="245" t="s">
        <v>3480</v>
      </c>
      <c r="I256" s="245" t="s">
        <v>3896</v>
      </c>
      <c r="J256" s="879">
        <v>1500.0</v>
      </c>
      <c r="K256" s="245" t="s">
        <v>5007</v>
      </c>
      <c r="L256" s="245" t="s">
        <v>3650</v>
      </c>
      <c r="M256" s="879"/>
      <c r="N256" s="879"/>
      <c r="O256" s="879"/>
      <c r="P256" s="879"/>
      <c r="Q256" s="245" t="s">
        <v>5007</v>
      </c>
      <c r="R256" s="245" t="s">
        <v>5002</v>
      </c>
      <c r="S256" s="880" t="s">
        <v>5003</v>
      </c>
      <c r="T256" s="880"/>
      <c r="U256" s="111"/>
      <c r="V256" s="156" t="s">
        <v>4578</v>
      </c>
      <c r="W256" s="156" t="s">
        <v>4579</v>
      </c>
      <c r="Z256" s="111" t="s">
        <v>5008</v>
      </c>
      <c r="AG256" s="906"/>
    </row>
    <row r="257" ht="15.75" customHeight="1">
      <c r="A257" s="245" t="s">
        <v>1364</v>
      </c>
      <c r="B257" s="245" t="s">
        <v>5009</v>
      </c>
      <c r="C257" s="245"/>
      <c r="D257" s="879" t="s">
        <v>5010</v>
      </c>
      <c r="E257" s="245" t="s">
        <v>4589</v>
      </c>
      <c r="F257" s="245" t="s">
        <v>4685</v>
      </c>
      <c r="G257" s="245" t="s">
        <v>4686</v>
      </c>
      <c r="H257" s="245" t="s">
        <v>3815</v>
      </c>
      <c r="I257" s="245" t="s">
        <v>3874</v>
      </c>
      <c r="J257" s="879">
        <v>1500.0</v>
      </c>
      <c r="K257" s="245" t="s">
        <v>5011</v>
      </c>
      <c r="L257" s="245" t="s">
        <v>4751</v>
      </c>
      <c r="M257" s="879"/>
      <c r="N257" s="879"/>
      <c r="O257" s="879"/>
      <c r="P257" s="879"/>
      <c r="Q257" s="245" t="s">
        <v>5011</v>
      </c>
      <c r="R257" s="245" t="s">
        <v>5009</v>
      </c>
      <c r="S257" s="880" t="s">
        <v>5010</v>
      </c>
      <c r="T257" s="880"/>
      <c r="U257" s="111">
        <v>4.9100555E7</v>
      </c>
      <c r="V257" s="156"/>
      <c r="W257" s="156"/>
      <c r="Z257" s="111" t="s">
        <v>4592</v>
      </c>
      <c r="AG257" s="906"/>
    </row>
    <row r="258" ht="15.75" customHeight="1">
      <c r="A258" s="245" t="s">
        <v>1372</v>
      </c>
      <c r="B258" s="245" t="s">
        <v>5012</v>
      </c>
      <c r="C258" s="245" t="s">
        <v>5013</v>
      </c>
      <c r="D258" s="187" t="s">
        <v>5014</v>
      </c>
      <c r="E258" s="245" t="s">
        <v>5015</v>
      </c>
      <c r="F258" s="245" t="s">
        <v>5016</v>
      </c>
      <c r="G258" s="245" t="s">
        <v>5017</v>
      </c>
      <c r="H258" s="245" t="s">
        <v>3480</v>
      </c>
      <c r="I258" s="245" t="s">
        <v>3637</v>
      </c>
      <c r="J258" s="879">
        <v>1500.0</v>
      </c>
      <c r="K258" s="245" t="s">
        <v>5018</v>
      </c>
      <c r="L258" s="245" t="s">
        <v>3650</v>
      </c>
      <c r="M258" s="879"/>
      <c r="N258" s="879"/>
      <c r="O258" s="879"/>
      <c r="P258" s="879"/>
      <c r="Q258" s="245" t="s">
        <v>5018</v>
      </c>
      <c r="R258" s="187" t="s">
        <v>5019</v>
      </c>
      <c r="S258" s="880" t="s">
        <v>5020</v>
      </c>
      <c r="T258" s="880">
        <v>37856.0</v>
      </c>
      <c r="U258" s="111">
        <v>4.9600248E7</v>
      </c>
      <c r="V258" s="156"/>
      <c r="W258" s="156"/>
      <c r="Z258" s="111" t="s">
        <v>5021</v>
      </c>
      <c r="AG258" s="906"/>
    </row>
    <row r="259" ht="15.75" customHeight="1">
      <c r="A259" s="211" t="s">
        <v>1414</v>
      </c>
      <c r="B259" s="245" t="s">
        <v>5022</v>
      </c>
      <c r="C259" s="907" t="s">
        <v>5023</v>
      </c>
      <c r="D259" s="879" t="s">
        <v>5024</v>
      </c>
      <c r="E259" s="245" t="s">
        <v>4651</v>
      </c>
      <c r="F259" s="245" t="s">
        <v>5025</v>
      </c>
      <c r="G259" s="245" t="s">
        <v>4653</v>
      </c>
      <c r="H259" s="245" t="s">
        <v>3480</v>
      </c>
      <c r="I259" s="245" t="s">
        <v>3549</v>
      </c>
      <c r="J259" s="879">
        <v>1600.0</v>
      </c>
      <c r="K259" s="245" t="s">
        <v>5026</v>
      </c>
      <c r="L259" s="245" t="s">
        <v>4615</v>
      </c>
      <c r="M259" s="879"/>
      <c r="N259" s="879"/>
      <c r="O259" s="879"/>
      <c r="P259" s="879"/>
      <c r="Q259" s="245" t="s">
        <v>5026</v>
      </c>
      <c r="R259" s="245" t="s">
        <v>5027</v>
      </c>
      <c r="S259" s="880" t="s">
        <v>5028</v>
      </c>
      <c r="T259" s="880">
        <v>38850.0</v>
      </c>
      <c r="U259" s="111">
        <v>4.8019796E7</v>
      </c>
      <c r="V259" s="156" t="s">
        <v>5029</v>
      </c>
      <c r="W259" s="156" t="s">
        <v>5030</v>
      </c>
      <c r="Z259" s="111" t="s">
        <v>4657</v>
      </c>
      <c r="AG259" s="906"/>
    </row>
    <row r="260" ht="15.75" customHeight="1">
      <c r="A260" s="245" t="s">
        <v>1421</v>
      </c>
      <c r="B260" s="245" t="s">
        <v>5031</v>
      </c>
      <c r="C260" s="245" t="s">
        <v>5031</v>
      </c>
      <c r="D260" s="879"/>
      <c r="E260" s="245" t="s">
        <v>5032</v>
      </c>
      <c r="F260" s="245" t="s">
        <v>5031</v>
      </c>
      <c r="G260" s="245"/>
      <c r="H260" s="245"/>
      <c r="I260" s="245"/>
      <c r="J260" s="879"/>
      <c r="K260" s="245" t="s">
        <v>4898</v>
      </c>
      <c r="L260" s="245" t="s">
        <v>3575</v>
      </c>
      <c r="M260" s="879"/>
      <c r="N260" s="879"/>
      <c r="O260" s="879"/>
      <c r="P260" s="879"/>
      <c r="Q260" s="245" t="s">
        <v>4898</v>
      </c>
      <c r="R260" s="245" t="s">
        <v>5031</v>
      </c>
      <c r="S260" s="880"/>
      <c r="T260" s="880"/>
      <c r="U260" s="111"/>
      <c r="V260" s="156"/>
      <c r="W260" s="156"/>
      <c r="Z260" s="111"/>
      <c r="AG260" s="906"/>
    </row>
    <row r="261" ht="15.75" customHeight="1">
      <c r="A261" s="245" t="s">
        <v>1419</v>
      </c>
      <c r="B261" s="245" t="s">
        <v>5033</v>
      </c>
      <c r="C261" s="245" t="s">
        <v>5033</v>
      </c>
      <c r="D261" s="879"/>
      <c r="E261" s="245" t="s">
        <v>5034</v>
      </c>
      <c r="F261" s="245" t="s">
        <v>5033</v>
      </c>
      <c r="G261" s="245"/>
      <c r="H261" s="245"/>
      <c r="I261" s="245"/>
      <c r="J261" s="879"/>
      <c r="K261" s="245" t="s">
        <v>4898</v>
      </c>
      <c r="L261" s="245" t="s">
        <v>3575</v>
      </c>
      <c r="M261" s="879"/>
      <c r="N261" s="879"/>
      <c r="O261" s="879"/>
      <c r="P261" s="879"/>
      <c r="Q261" s="245" t="s">
        <v>4898</v>
      </c>
      <c r="R261" s="245" t="s">
        <v>5033</v>
      </c>
      <c r="S261" s="880"/>
      <c r="T261" s="880"/>
      <c r="U261" s="111"/>
      <c r="V261" s="156"/>
      <c r="W261" s="156"/>
      <c r="Z261" s="111"/>
      <c r="AG261" s="906"/>
    </row>
    <row r="262" ht="15.75" customHeight="1">
      <c r="A262" s="211" t="s">
        <v>1417</v>
      </c>
      <c r="B262" s="245" t="s">
        <v>5035</v>
      </c>
      <c r="C262" s="245" t="s">
        <v>5035</v>
      </c>
      <c r="D262" s="879"/>
      <c r="E262" s="245" t="s">
        <v>5036</v>
      </c>
      <c r="F262" s="245" t="s">
        <v>5035</v>
      </c>
      <c r="G262" s="245"/>
      <c r="H262" s="245"/>
      <c r="I262" s="245"/>
      <c r="J262" s="879"/>
      <c r="K262" s="245" t="s">
        <v>4898</v>
      </c>
      <c r="L262" s="245" t="s">
        <v>3575</v>
      </c>
      <c r="M262" s="879"/>
      <c r="N262" s="879"/>
      <c r="O262" s="879"/>
      <c r="P262" s="879"/>
      <c r="Q262" s="245" t="s">
        <v>4898</v>
      </c>
      <c r="R262" s="245" t="s">
        <v>5035</v>
      </c>
      <c r="S262" s="880"/>
      <c r="T262" s="880"/>
      <c r="U262" s="111"/>
      <c r="V262" s="156"/>
      <c r="W262" s="156"/>
      <c r="Z262" s="111"/>
      <c r="AG262" s="906"/>
    </row>
    <row r="263" ht="15.75" customHeight="1">
      <c r="A263" s="245" t="s">
        <v>1423</v>
      </c>
      <c r="B263" s="245" t="s">
        <v>5037</v>
      </c>
      <c r="C263" s="245" t="s">
        <v>5037</v>
      </c>
      <c r="D263" s="879"/>
      <c r="E263" s="245" t="s">
        <v>5038</v>
      </c>
      <c r="F263" s="245" t="s">
        <v>5037</v>
      </c>
      <c r="G263" s="245"/>
      <c r="H263" s="245"/>
      <c r="I263" s="245"/>
      <c r="J263" s="879"/>
      <c r="K263" s="245" t="s">
        <v>4898</v>
      </c>
      <c r="L263" s="245" t="s">
        <v>3575</v>
      </c>
      <c r="M263" s="879"/>
      <c r="N263" s="879"/>
      <c r="O263" s="879"/>
      <c r="P263" s="879"/>
      <c r="Q263" s="245" t="s">
        <v>4898</v>
      </c>
      <c r="R263" s="245" t="s">
        <v>5037</v>
      </c>
      <c r="S263" s="880"/>
      <c r="T263" s="880"/>
      <c r="U263" s="111"/>
      <c r="V263" s="156"/>
      <c r="W263" s="156"/>
      <c r="Z263" s="111"/>
      <c r="AG263" s="906"/>
    </row>
    <row r="264" ht="15.75" customHeight="1">
      <c r="A264" s="245" t="s">
        <v>1425</v>
      </c>
      <c r="B264" s="907" t="s">
        <v>5039</v>
      </c>
      <c r="C264" s="245" t="s">
        <v>5039</v>
      </c>
      <c r="D264" s="879"/>
      <c r="E264" s="245" t="s">
        <v>5040</v>
      </c>
      <c r="F264" s="245" t="s">
        <v>5039</v>
      </c>
      <c r="G264" s="245"/>
      <c r="H264" s="245"/>
      <c r="I264" s="245"/>
      <c r="J264" s="879"/>
      <c r="K264" s="245" t="s">
        <v>4898</v>
      </c>
      <c r="L264" s="245" t="s">
        <v>3575</v>
      </c>
      <c r="M264" s="879"/>
      <c r="N264" s="879"/>
      <c r="O264" s="879"/>
      <c r="P264" s="879"/>
      <c r="Q264" s="245" t="s">
        <v>4898</v>
      </c>
      <c r="R264" s="245" t="s">
        <v>5039</v>
      </c>
      <c r="S264" s="880"/>
      <c r="T264" s="880"/>
      <c r="U264" s="111"/>
      <c r="V264" s="156"/>
      <c r="W264" s="156"/>
      <c r="Z264" s="111"/>
      <c r="AG264" s="906"/>
    </row>
    <row r="265" ht="15.75" customHeight="1">
      <c r="A265" s="245" t="s">
        <v>1431</v>
      </c>
      <c r="B265" s="907" t="s">
        <v>5041</v>
      </c>
      <c r="C265" s="245" t="s">
        <v>5041</v>
      </c>
      <c r="D265" s="879"/>
      <c r="E265" s="245" t="s">
        <v>5042</v>
      </c>
      <c r="F265" s="245" t="s">
        <v>5041</v>
      </c>
      <c r="G265" s="245"/>
      <c r="H265" s="245"/>
      <c r="I265" s="245"/>
      <c r="J265" s="879"/>
      <c r="K265" s="245" t="s">
        <v>4898</v>
      </c>
      <c r="L265" s="245" t="s">
        <v>3575</v>
      </c>
      <c r="M265" s="879"/>
      <c r="N265" s="879"/>
      <c r="O265" s="879"/>
      <c r="P265" s="879"/>
      <c r="Q265" s="245" t="s">
        <v>4898</v>
      </c>
      <c r="R265" s="245" t="s">
        <v>5041</v>
      </c>
      <c r="S265" s="880"/>
      <c r="T265" s="880"/>
      <c r="U265" s="111"/>
      <c r="V265" s="156"/>
      <c r="W265" s="156"/>
      <c r="Z265" s="111"/>
      <c r="AG265" s="906"/>
    </row>
    <row r="266" ht="15.75" customHeight="1">
      <c r="A266" s="245" t="s">
        <v>1427</v>
      </c>
      <c r="B266" s="907" t="s">
        <v>5043</v>
      </c>
      <c r="C266" s="245" t="s">
        <v>5043</v>
      </c>
      <c r="D266" s="879"/>
      <c r="E266" s="245" t="s">
        <v>5044</v>
      </c>
      <c r="F266" s="245" t="s">
        <v>5043</v>
      </c>
      <c r="G266" s="245"/>
      <c r="H266" s="245"/>
      <c r="I266" s="245"/>
      <c r="J266" s="879"/>
      <c r="K266" s="245" t="s">
        <v>4898</v>
      </c>
      <c r="L266" s="245" t="s">
        <v>3575</v>
      </c>
      <c r="M266" s="879"/>
      <c r="N266" s="879"/>
      <c r="O266" s="879"/>
      <c r="P266" s="879"/>
      <c r="Q266" s="245" t="s">
        <v>4898</v>
      </c>
      <c r="R266" s="245" t="s">
        <v>5043</v>
      </c>
      <c r="S266" s="880"/>
      <c r="T266" s="880"/>
      <c r="U266" s="111"/>
      <c r="V266" s="156"/>
      <c r="W266" s="156"/>
      <c r="Z266" s="111"/>
      <c r="AG266" s="906"/>
    </row>
    <row r="267" ht="15.75" customHeight="1">
      <c r="A267" s="245" t="s">
        <v>1429</v>
      </c>
      <c r="B267" s="907" t="s">
        <v>5045</v>
      </c>
      <c r="C267" s="245" t="s">
        <v>5045</v>
      </c>
      <c r="D267" s="879"/>
      <c r="E267" s="245" t="s">
        <v>5046</v>
      </c>
      <c r="F267" s="245" t="s">
        <v>5045</v>
      </c>
      <c r="G267" s="245"/>
      <c r="H267" s="245"/>
      <c r="I267" s="245"/>
      <c r="J267" s="879"/>
      <c r="K267" s="245" t="s">
        <v>4898</v>
      </c>
      <c r="L267" s="245" t="s">
        <v>3575</v>
      </c>
      <c r="M267" s="879"/>
      <c r="N267" s="879"/>
      <c r="O267" s="879"/>
      <c r="P267" s="879"/>
      <c r="Q267" s="245" t="s">
        <v>4898</v>
      </c>
      <c r="R267" s="245" t="s">
        <v>5045</v>
      </c>
      <c r="S267" s="880"/>
      <c r="T267" s="880"/>
      <c r="U267" s="111"/>
      <c r="V267" s="156"/>
      <c r="W267" s="156"/>
      <c r="Z267" s="111"/>
      <c r="AG267" s="906"/>
    </row>
    <row r="268" ht="15.75" customHeight="1">
      <c r="A268" s="245" t="s">
        <v>1433</v>
      </c>
      <c r="B268" s="907" t="s">
        <v>5047</v>
      </c>
      <c r="C268" s="245" t="s">
        <v>5047</v>
      </c>
      <c r="D268" s="879"/>
      <c r="E268" s="245" t="s">
        <v>5048</v>
      </c>
      <c r="F268" s="245" t="s">
        <v>5047</v>
      </c>
      <c r="G268" s="245"/>
      <c r="H268" s="245"/>
      <c r="I268" s="245"/>
      <c r="J268" s="879"/>
      <c r="K268" s="245" t="s">
        <v>4898</v>
      </c>
      <c r="L268" s="245" t="s">
        <v>3650</v>
      </c>
      <c r="M268" s="879"/>
      <c r="N268" s="879"/>
      <c r="O268" s="879"/>
      <c r="P268" s="879"/>
      <c r="Q268" s="245" t="s">
        <v>4898</v>
      </c>
      <c r="R268" s="907" t="s">
        <v>5047</v>
      </c>
      <c r="S268" s="880"/>
      <c r="T268" s="880"/>
      <c r="U268" s="111"/>
      <c r="V268" s="156"/>
      <c r="W268" s="156"/>
      <c r="Z268" s="111"/>
      <c r="AG268" s="906"/>
    </row>
    <row r="269" ht="15.75" customHeight="1">
      <c r="A269" s="245" t="s">
        <v>1435</v>
      </c>
      <c r="B269" s="907" t="s">
        <v>5049</v>
      </c>
      <c r="C269" s="245" t="s">
        <v>5049</v>
      </c>
      <c r="D269" s="879"/>
      <c r="E269" s="245" t="s">
        <v>5048</v>
      </c>
      <c r="F269" s="245" t="s">
        <v>5049</v>
      </c>
      <c r="G269" s="245"/>
      <c r="H269" s="245"/>
      <c r="I269" s="245"/>
      <c r="J269" s="879"/>
      <c r="K269" s="245" t="s">
        <v>4898</v>
      </c>
      <c r="L269" s="245" t="s">
        <v>3575</v>
      </c>
      <c r="M269" s="879"/>
      <c r="N269" s="879"/>
      <c r="O269" s="879"/>
      <c r="P269" s="879"/>
      <c r="Q269" s="245" t="s">
        <v>4898</v>
      </c>
      <c r="R269" s="907" t="s">
        <v>5049</v>
      </c>
      <c r="S269" s="880"/>
      <c r="T269" s="880"/>
      <c r="U269" s="111"/>
      <c r="V269" s="156"/>
      <c r="W269" s="156"/>
      <c r="Z269" s="111"/>
      <c r="AG269" s="906"/>
    </row>
    <row r="270" ht="15.75" customHeight="1">
      <c r="A270" s="245" t="s">
        <v>1438</v>
      </c>
      <c r="B270" s="907" t="s">
        <v>5050</v>
      </c>
      <c r="C270" s="245" t="s">
        <v>5050</v>
      </c>
      <c r="D270" s="879"/>
      <c r="E270" s="245" t="s">
        <v>5051</v>
      </c>
      <c r="F270" s="245" t="s">
        <v>5050</v>
      </c>
      <c r="G270" s="245"/>
      <c r="H270" s="245"/>
      <c r="I270" s="245"/>
      <c r="J270" s="879"/>
      <c r="K270" s="245" t="s">
        <v>4898</v>
      </c>
      <c r="L270" s="245" t="s">
        <v>3575</v>
      </c>
      <c r="M270" s="879"/>
      <c r="N270" s="879"/>
      <c r="O270" s="879"/>
      <c r="P270" s="879"/>
      <c r="Q270" s="245" t="s">
        <v>4898</v>
      </c>
      <c r="R270" s="245" t="s">
        <v>5050</v>
      </c>
      <c r="S270" s="880"/>
      <c r="T270" s="880"/>
      <c r="U270" s="111"/>
      <c r="V270" s="156"/>
      <c r="W270" s="156"/>
      <c r="Z270" s="111"/>
      <c r="AG270" s="906"/>
    </row>
    <row r="271" ht="15.75" customHeight="1">
      <c r="A271" s="245" t="s">
        <v>1440</v>
      </c>
      <c r="B271" s="907" t="s">
        <v>5052</v>
      </c>
      <c r="C271" s="245" t="s">
        <v>4425</v>
      </c>
      <c r="D271" s="879" t="s">
        <v>5053</v>
      </c>
      <c r="E271" s="245" t="s">
        <v>5004</v>
      </c>
      <c r="F271" s="245" t="s">
        <v>5052</v>
      </c>
      <c r="G271" s="245" t="s">
        <v>5053</v>
      </c>
      <c r="H271" s="245" t="s">
        <v>3480</v>
      </c>
      <c r="I271" s="245" t="s">
        <v>3896</v>
      </c>
      <c r="J271" s="879">
        <v>1500.0</v>
      </c>
      <c r="K271" s="245"/>
      <c r="L271" s="245"/>
      <c r="M271" s="879"/>
      <c r="N271" s="879"/>
      <c r="O271" s="879"/>
      <c r="P271" s="879"/>
      <c r="Q271" s="245"/>
      <c r="R271" s="245"/>
      <c r="S271" s="880"/>
      <c r="T271" s="880"/>
      <c r="U271" s="111"/>
      <c r="V271" s="156"/>
      <c r="W271" s="156"/>
      <c r="Z271" s="111" t="s">
        <v>5008</v>
      </c>
      <c r="AG271" s="906"/>
    </row>
    <row r="272" ht="15.75" customHeight="1">
      <c r="A272" s="245"/>
      <c r="B272" s="907" t="s">
        <v>5054</v>
      </c>
      <c r="C272" s="245"/>
      <c r="D272" s="879"/>
      <c r="E272" s="245"/>
      <c r="F272" s="245"/>
      <c r="G272" s="245"/>
      <c r="H272" s="245"/>
      <c r="I272" s="245"/>
      <c r="J272" s="879"/>
      <c r="K272" s="245"/>
      <c r="L272" s="245" t="s">
        <v>3575</v>
      </c>
      <c r="M272" s="879"/>
      <c r="N272" s="879"/>
      <c r="O272" s="879"/>
      <c r="P272" s="879"/>
      <c r="Q272" s="245"/>
      <c r="R272" s="245" t="s">
        <v>5054</v>
      </c>
      <c r="S272" s="880"/>
      <c r="T272" s="880"/>
      <c r="U272" s="111"/>
      <c r="V272" s="156"/>
      <c r="W272" s="156"/>
      <c r="Z272" s="111"/>
      <c r="AG272" s="906"/>
    </row>
    <row r="273" ht="15.75" customHeight="1">
      <c r="A273" s="245" t="s">
        <v>1444</v>
      </c>
      <c r="B273" s="187" t="s">
        <v>5055</v>
      </c>
      <c r="C273" s="245"/>
      <c r="D273" s="879"/>
      <c r="E273" s="245"/>
      <c r="F273" s="245"/>
      <c r="G273" s="245"/>
      <c r="H273" s="245"/>
      <c r="I273" s="245"/>
      <c r="J273" s="879"/>
      <c r="K273" s="245"/>
      <c r="L273" s="245" t="s">
        <v>3575</v>
      </c>
      <c r="M273" s="879"/>
      <c r="N273" s="879"/>
      <c r="O273" s="879"/>
      <c r="P273" s="879"/>
      <c r="Q273" s="245"/>
      <c r="R273" s="245" t="s">
        <v>5055</v>
      </c>
      <c r="S273" s="880"/>
      <c r="T273" s="880"/>
      <c r="U273" s="111"/>
      <c r="V273" s="156"/>
      <c r="W273" s="156"/>
      <c r="Z273" s="111"/>
      <c r="AG273" s="906"/>
    </row>
    <row r="274" ht="15.75" customHeight="1">
      <c r="A274" s="187" t="s">
        <v>1448</v>
      </c>
      <c r="B274" s="245" t="s">
        <v>5056</v>
      </c>
      <c r="C274" s="245"/>
      <c r="D274" s="879" t="s">
        <v>5057</v>
      </c>
      <c r="E274" s="245" t="s">
        <v>4929</v>
      </c>
      <c r="F274" s="245" t="s">
        <v>5056</v>
      </c>
      <c r="G274" s="245" t="s">
        <v>5057</v>
      </c>
      <c r="H274" s="245" t="s">
        <v>3480</v>
      </c>
      <c r="I274" s="245" t="s">
        <v>3728</v>
      </c>
      <c r="J274" s="879">
        <v>1500.0</v>
      </c>
      <c r="K274" s="245"/>
      <c r="L274" s="245"/>
      <c r="M274" s="879"/>
      <c r="N274" s="879"/>
      <c r="O274" s="879"/>
      <c r="P274" s="879"/>
      <c r="Q274" s="245"/>
      <c r="R274" s="245"/>
      <c r="S274" s="880"/>
      <c r="T274" s="880"/>
      <c r="U274" s="111">
        <v>4.0301066E7</v>
      </c>
      <c r="V274" s="156" t="s">
        <v>5058</v>
      </c>
      <c r="W274" s="156" t="s">
        <v>5059</v>
      </c>
      <c r="Z274" s="111" t="s">
        <v>4992</v>
      </c>
      <c r="AG274" s="906"/>
    </row>
    <row r="275" ht="15.75" customHeight="1">
      <c r="A275" s="245" t="s">
        <v>1452</v>
      </c>
      <c r="B275" s="245" t="s">
        <v>5060</v>
      </c>
      <c r="C275" s="245" t="s">
        <v>3827</v>
      </c>
      <c r="D275" s="879" t="s">
        <v>5061</v>
      </c>
      <c r="E275" s="245" t="s">
        <v>3829</v>
      </c>
      <c r="F275" s="245" t="s">
        <v>5062</v>
      </c>
      <c r="G275" s="245" t="s">
        <v>5063</v>
      </c>
      <c r="H275" s="245" t="s">
        <v>3815</v>
      </c>
      <c r="I275" s="245" t="s">
        <v>3832</v>
      </c>
      <c r="J275" s="879">
        <v>1500.0</v>
      </c>
      <c r="K275" s="245" t="s">
        <v>3833</v>
      </c>
      <c r="L275" s="245" t="s">
        <v>3834</v>
      </c>
      <c r="M275" s="879" t="s">
        <v>3308</v>
      </c>
      <c r="N275" s="879" t="s">
        <v>3306</v>
      </c>
      <c r="O275" s="879"/>
      <c r="P275" s="879"/>
      <c r="Q275" s="245" t="s">
        <v>3833</v>
      </c>
      <c r="R275" s="245" t="s">
        <v>5060</v>
      </c>
      <c r="S275" s="880" t="s">
        <v>5064</v>
      </c>
      <c r="T275" s="880"/>
      <c r="U275" s="111">
        <v>4.1202277E7</v>
      </c>
      <c r="V275" s="156" t="s">
        <v>5065</v>
      </c>
      <c r="W275" s="156" t="s">
        <v>5066</v>
      </c>
      <c r="Z275" s="111" t="s">
        <v>5067</v>
      </c>
      <c r="AG275" s="906"/>
    </row>
    <row r="276" ht="15.75" customHeight="1">
      <c r="A276" s="245" t="s">
        <v>1458</v>
      </c>
      <c r="B276" s="245" t="s">
        <v>5068</v>
      </c>
      <c r="C276" s="245" t="s">
        <v>4085</v>
      </c>
      <c r="D276" s="126" t="s">
        <v>5069</v>
      </c>
      <c r="E276" s="245" t="s">
        <v>4577</v>
      </c>
      <c r="F276" s="245" t="s">
        <v>5068</v>
      </c>
      <c r="G276" s="245" t="s">
        <v>5069</v>
      </c>
      <c r="H276" s="245" t="s">
        <v>3815</v>
      </c>
      <c r="I276" s="245" t="s">
        <v>3874</v>
      </c>
      <c r="J276" s="879">
        <v>1500.0</v>
      </c>
      <c r="K276" s="245" t="s">
        <v>3818</v>
      </c>
      <c r="L276" s="245" t="s">
        <v>4086</v>
      </c>
      <c r="M276" s="879" t="s">
        <v>3818</v>
      </c>
      <c r="N276" s="879" t="s">
        <v>3818</v>
      </c>
      <c r="O276" s="879" t="s">
        <v>3818</v>
      </c>
      <c r="P276" s="879" t="s">
        <v>3818</v>
      </c>
      <c r="Q276" s="245" t="s">
        <v>3818</v>
      </c>
      <c r="R276" s="245" t="s">
        <v>3818</v>
      </c>
      <c r="S276" s="880" t="s">
        <v>3818</v>
      </c>
      <c r="T276" s="880" t="s">
        <v>3818</v>
      </c>
      <c r="U276" s="111">
        <v>4.0301431E7</v>
      </c>
      <c r="V276" s="156"/>
      <c r="W276" s="156"/>
      <c r="Z276" s="111" t="s">
        <v>5070</v>
      </c>
      <c r="AG276" s="906"/>
    </row>
    <row r="277" ht="15.75" customHeight="1">
      <c r="A277" s="245" t="s">
        <v>1460</v>
      </c>
      <c r="B277" s="126" t="s">
        <v>5071</v>
      </c>
      <c r="C277" s="245" t="s">
        <v>4425</v>
      </c>
      <c r="D277" s="879" t="s">
        <v>5072</v>
      </c>
      <c r="E277" s="245" t="s">
        <v>5004</v>
      </c>
      <c r="F277" s="245" t="s">
        <v>5071</v>
      </c>
      <c r="G277" s="245" t="s">
        <v>5072</v>
      </c>
      <c r="H277" s="245" t="s">
        <v>3480</v>
      </c>
      <c r="I277" s="245" t="s">
        <v>3896</v>
      </c>
      <c r="J277" s="879">
        <v>1500.0</v>
      </c>
      <c r="K277" s="245"/>
      <c r="L277" s="245"/>
      <c r="M277" s="879"/>
      <c r="N277" s="879"/>
      <c r="O277" s="879"/>
      <c r="P277" s="879"/>
      <c r="Q277" s="245"/>
      <c r="R277" s="245"/>
      <c r="S277" s="880"/>
      <c r="T277" s="880"/>
      <c r="U277" s="111">
        <v>4.0301782E7</v>
      </c>
      <c r="V277" s="156"/>
      <c r="W277" s="156"/>
      <c r="Z277" s="111" t="s">
        <v>5073</v>
      </c>
      <c r="AG277" s="906"/>
    </row>
    <row r="278" ht="15.75" customHeight="1">
      <c r="A278" s="245" t="s">
        <v>1464</v>
      </c>
      <c r="B278" s="907" t="s">
        <v>5074</v>
      </c>
      <c r="C278" s="245"/>
      <c r="D278" s="879" t="s">
        <v>5075</v>
      </c>
      <c r="E278" s="245" t="s">
        <v>4929</v>
      </c>
      <c r="F278" s="245" t="s">
        <v>5074</v>
      </c>
      <c r="G278" s="245" t="s">
        <v>5075</v>
      </c>
      <c r="H278" s="245" t="s">
        <v>3480</v>
      </c>
      <c r="I278" s="245" t="s">
        <v>3728</v>
      </c>
      <c r="J278" s="879">
        <v>1500.0</v>
      </c>
      <c r="K278" s="245"/>
      <c r="L278" s="245"/>
      <c r="M278" s="879"/>
      <c r="N278" s="879"/>
      <c r="O278" s="879"/>
      <c r="P278" s="879"/>
      <c r="Q278" s="245"/>
      <c r="R278" s="245"/>
      <c r="S278" s="880"/>
      <c r="T278" s="880"/>
      <c r="U278" s="111">
        <v>4.0301066E7</v>
      </c>
      <c r="V278" s="156" t="s">
        <v>3854</v>
      </c>
      <c r="W278" s="156" t="s">
        <v>3855</v>
      </c>
      <c r="Z278" s="111" t="s">
        <v>3856</v>
      </c>
      <c r="AG278" s="906"/>
    </row>
    <row r="279" ht="15.75" customHeight="1">
      <c r="A279" s="245" t="s">
        <v>1515</v>
      </c>
      <c r="B279" s="245" t="s">
        <v>5076</v>
      </c>
      <c r="C279" s="245" t="s">
        <v>5077</v>
      </c>
      <c r="D279" s="879" t="s">
        <v>5078</v>
      </c>
      <c r="E279" s="245"/>
      <c r="F279" s="245"/>
      <c r="G279" s="245"/>
      <c r="H279" s="245"/>
      <c r="I279" s="245"/>
      <c r="J279" s="879"/>
      <c r="K279" s="245"/>
      <c r="L279" s="245" t="s">
        <v>5077</v>
      </c>
      <c r="M279" s="879"/>
      <c r="N279" s="879"/>
      <c r="O279" s="879"/>
      <c r="P279" s="879"/>
      <c r="Q279" s="245"/>
      <c r="R279" s="245"/>
      <c r="S279" s="880"/>
      <c r="T279" s="880">
        <v>12800.0</v>
      </c>
      <c r="U279" s="111">
        <v>4.8004206E7</v>
      </c>
      <c r="V279" s="156"/>
      <c r="W279" s="156"/>
      <c r="Z279" s="111"/>
      <c r="AG279" s="906"/>
    </row>
    <row r="280" ht="15.75" customHeight="1">
      <c r="A280" s="245" t="s">
        <v>1518</v>
      </c>
      <c r="B280" s="245" t="s">
        <v>5079</v>
      </c>
      <c r="C280" s="245" t="s">
        <v>5077</v>
      </c>
      <c r="D280" s="879" t="s">
        <v>5080</v>
      </c>
      <c r="E280" s="245"/>
      <c r="F280" s="245"/>
      <c r="G280" s="245"/>
      <c r="H280" s="245"/>
      <c r="I280" s="245"/>
      <c r="J280" s="879"/>
      <c r="K280" s="245"/>
      <c r="L280" s="245" t="s">
        <v>5077</v>
      </c>
      <c r="M280" s="879"/>
      <c r="N280" s="879"/>
      <c r="O280" s="879"/>
      <c r="P280" s="879"/>
      <c r="Q280" s="245"/>
      <c r="R280" s="245"/>
      <c r="S280" s="880"/>
      <c r="T280" s="880">
        <v>12800.0</v>
      </c>
      <c r="U280" s="111">
        <v>4.8004206E7</v>
      </c>
      <c r="V280" s="156"/>
      <c r="W280" s="156"/>
      <c r="Z280" s="111"/>
      <c r="AG280" s="906"/>
    </row>
    <row r="281" ht="15.75" customHeight="1">
      <c r="A281" s="245" t="s">
        <v>1527</v>
      </c>
      <c r="B281" s="245" t="s">
        <v>5081</v>
      </c>
      <c r="C281" s="245" t="s">
        <v>4085</v>
      </c>
      <c r="D281" s="879" t="s">
        <v>5082</v>
      </c>
      <c r="E281" s="245" t="s">
        <v>4577</v>
      </c>
      <c r="F281" s="245" t="s">
        <v>5081</v>
      </c>
      <c r="G281" s="245" t="s">
        <v>5082</v>
      </c>
      <c r="H281" s="245" t="s">
        <v>3815</v>
      </c>
      <c r="I281" s="245" t="s">
        <v>3874</v>
      </c>
      <c r="J281" s="879">
        <v>1500.0</v>
      </c>
      <c r="K281" s="245"/>
      <c r="L281" s="245" t="s">
        <v>4086</v>
      </c>
      <c r="M281" s="879" t="s">
        <v>3818</v>
      </c>
      <c r="N281" s="879" t="s">
        <v>3818</v>
      </c>
      <c r="O281" s="879"/>
      <c r="P281" s="879"/>
      <c r="Q281" s="245"/>
      <c r="R281" s="245"/>
      <c r="S281" s="880"/>
      <c r="T281" s="880"/>
      <c r="U281" s="111">
        <v>4.0301431E7</v>
      </c>
      <c r="V281" s="156" t="s">
        <v>5083</v>
      </c>
      <c r="W281" s="156" t="s">
        <v>5084</v>
      </c>
      <c r="Z281" s="111" t="s">
        <v>5085</v>
      </c>
      <c r="AG281" s="906"/>
    </row>
    <row r="282" ht="15.75" customHeight="1">
      <c r="A282" s="245" t="s">
        <v>1537</v>
      </c>
      <c r="B282" s="211" t="s">
        <v>5086</v>
      </c>
      <c r="C282" s="245" t="s">
        <v>4414</v>
      </c>
      <c r="D282" s="187" t="s">
        <v>5087</v>
      </c>
      <c r="E282" s="245" t="s">
        <v>3523</v>
      </c>
      <c r="F282" s="245" t="s">
        <v>3524</v>
      </c>
      <c r="G282" s="245" t="s">
        <v>3525</v>
      </c>
      <c r="H282" s="245" t="s">
        <v>3480</v>
      </c>
      <c r="I282" s="245" t="s">
        <v>3481</v>
      </c>
      <c r="J282" s="879">
        <v>1500.0</v>
      </c>
      <c r="K282" s="245" t="s">
        <v>5088</v>
      </c>
      <c r="L282" s="245" t="s">
        <v>3497</v>
      </c>
      <c r="M282" s="879" t="s">
        <v>3306</v>
      </c>
      <c r="N282" s="879" t="s">
        <v>3498</v>
      </c>
      <c r="O282" s="879"/>
      <c r="P282" s="879"/>
      <c r="Q282" s="245" t="s">
        <v>5088</v>
      </c>
      <c r="R282" s="245" t="s">
        <v>5089</v>
      </c>
      <c r="S282" s="880" t="s">
        <v>5090</v>
      </c>
      <c r="T282" s="880">
        <v>90300.0</v>
      </c>
      <c r="U282" s="111">
        <v>4.8015754E7</v>
      </c>
      <c r="V282" s="156" t="s">
        <v>3530</v>
      </c>
      <c r="W282" s="156" t="s">
        <v>3531</v>
      </c>
      <c r="Z282" s="111" t="s">
        <v>3906</v>
      </c>
      <c r="AG282" s="906"/>
    </row>
    <row r="283" ht="15.75" customHeight="1">
      <c r="A283" s="245" t="s">
        <v>1571</v>
      </c>
      <c r="B283" s="245" t="s">
        <v>5091</v>
      </c>
      <c r="C283" s="245" t="s">
        <v>345</v>
      </c>
      <c r="D283" s="879" t="s">
        <v>5092</v>
      </c>
      <c r="E283" s="245" t="s">
        <v>3546</v>
      </c>
      <c r="F283" s="245" t="s">
        <v>4092</v>
      </c>
      <c r="G283" s="245" t="s">
        <v>4093</v>
      </c>
      <c r="H283" s="245" t="s">
        <v>3480</v>
      </c>
      <c r="I283" s="245" t="s">
        <v>3549</v>
      </c>
      <c r="J283" s="879">
        <v>1600.0</v>
      </c>
      <c r="K283" s="245" t="s">
        <v>4881</v>
      </c>
      <c r="L283" s="245" t="s">
        <v>3650</v>
      </c>
      <c r="M283" s="879" t="s">
        <v>3307</v>
      </c>
      <c r="N283" s="879" t="s">
        <v>3308</v>
      </c>
      <c r="O283" s="879"/>
      <c r="P283" s="879"/>
      <c r="Q283" s="245" t="s">
        <v>4881</v>
      </c>
      <c r="R283" s="245" t="s">
        <v>4174</v>
      </c>
      <c r="S283" s="880" t="s">
        <v>4175</v>
      </c>
      <c r="T283" s="880">
        <v>38850.0</v>
      </c>
      <c r="U283" s="111">
        <v>4.8017995E7</v>
      </c>
      <c r="V283" s="156" t="s">
        <v>3791</v>
      </c>
      <c r="W283" s="156" t="s">
        <v>3792</v>
      </c>
      <c r="Z283" s="111" t="s">
        <v>4096</v>
      </c>
      <c r="AG283" s="906"/>
    </row>
    <row r="284" ht="15.75" customHeight="1">
      <c r="A284" s="245" t="s">
        <v>1580</v>
      </c>
      <c r="B284" s="187" t="s">
        <v>5093</v>
      </c>
      <c r="C284" s="245" t="s">
        <v>5094</v>
      </c>
      <c r="D284" s="187" t="s">
        <v>5095</v>
      </c>
      <c r="E284" s="245" t="s">
        <v>3510</v>
      </c>
      <c r="F284" s="245" t="s">
        <v>3511</v>
      </c>
      <c r="G284" s="245" t="s">
        <v>5096</v>
      </c>
      <c r="H284" s="245" t="s">
        <v>3480</v>
      </c>
      <c r="I284" s="245" t="s">
        <v>3481</v>
      </c>
      <c r="J284" s="879">
        <v>1500.0</v>
      </c>
      <c r="K284" s="245" t="s">
        <v>4565</v>
      </c>
      <c r="L284" s="245" t="s">
        <v>3504</v>
      </c>
      <c r="M284" s="879" t="s">
        <v>3306</v>
      </c>
      <c r="N284" s="879">
        <v>818062.0</v>
      </c>
      <c r="O284" s="879">
        <v>818062.0</v>
      </c>
      <c r="P284" s="879"/>
      <c r="Q284" s="245" t="s">
        <v>4565</v>
      </c>
      <c r="R284" s="245" t="s">
        <v>5097</v>
      </c>
      <c r="S284" s="880" t="s">
        <v>5096</v>
      </c>
      <c r="T284" s="880">
        <v>90300.0</v>
      </c>
      <c r="U284" s="111">
        <v>4.8015775E7</v>
      </c>
      <c r="V284" s="156"/>
      <c r="W284" s="156"/>
      <c r="Z284" s="111" t="s">
        <v>3520</v>
      </c>
      <c r="AG284" s="906"/>
    </row>
    <row r="285" ht="16.5" customHeight="1">
      <c r="A285" s="245" t="s">
        <v>1598</v>
      </c>
      <c r="B285" s="245" t="s">
        <v>5098</v>
      </c>
      <c r="C285" s="245" t="s">
        <v>4110</v>
      </c>
      <c r="D285" s="879" t="s">
        <v>5099</v>
      </c>
      <c r="E285" s="245" t="s">
        <v>3893</v>
      </c>
      <c r="F285" s="245" t="s">
        <v>5098</v>
      </c>
      <c r="G285" s="245" t="s">
        <v>5099</v>
      </c>
      <c r="H285" s="245" t="s">
        <v>3480</v>
      </c>
      <c r="I285" s="245" t="s">
        <v>3896</v>
      </c>
      <c r="J285" s="437">
        <v>1500.0</v>
      </c>
      <c r="K285" s="245" t="s">
        <v>3818</v>
      </c>
      <c r="L285" s="245" t="s">
        <v>3818</v>
      </c>
      <c r="M285" s="879" t="s">
        <v>3818</v>
      </c>
      <c r="N285" s="879" t="s">
        <v>3818</v>
      </c>
      <c r="O285" s="879" t="s">
        <v>3818</v>
      </c>
      <c r="P285" s="879" t="s">
        <v>3818</v>
      </c>
      <c r="Q285" s="245" t="s">
        <v>3818</v>
      </c>
      <c r="R285" s="245" t="s">
        <v>3818</v>
      </c>
      <c r="S285" s="880" t="s">
        <v>3818</v>
      </c>
      <c r="T285" s="880" t="s">
        <v>3818</v>
      </c>
      <c r="U285" s="111">
        <v>4.0301782E7</v>
      </c>
      <c r="V285" s="156" t="s">
        <v>5100</v>
      </c>
      <c r="W285" s="156" t="s">
        <v>5101</v>
      </c>
      <c r="Z285" s="111" t="s">
        <v>5102</v>
      </c>
      <c r="AA285" s="873"/>
      <c r="AB285" s="502"/>
      <c r="AC285" s="187"/>
      <c r="AF285" s="245"/>
      <c r="AG285" s="245"/>
      <c r="AH285" s="886"/>
    </row>
    <row r="286" ht="16.5" customHeight="1">
      <c r="A286" s="245" t="s">
        <v>1594</v>
      </c>
      <c r="B286" s="245" t="s">
        <v>5103</v>
      </c>
      <c r="C286" s="245" t="s">
        <v>4659</v>
      </c>
      <c r="D286" s="879" t="s">
        <v>5104</v>
      </c>
      <c r="E286" s="245" t="s">
        <v>3985</v>
      </c>
      <c r="F286" s="245" t="s">
        <v>3982</v>
      </c>
      <c r="G286" s="245" t="s">
        <v>3984</v>
      </c>
      <c r="H286" s="245" t="s">
        <v>3480</v>
      </c>
      <c r="I286" s="245" t="s">
        <v>3986</v>
      </c>
      <c r="J286" s="437">
        <v>1600.0</v>
      </c>
      <c r="K286" s="245" t="s">
        <v>5105</v>
      </c>
      <c r="L286" s="245" t="s">
        <v>3541</v>
      </c>
      <c r="M286" s="879"/>
      <c r="N286" s="879"/>
      <c r="O286" s="879"/>
      <c r="P286" s="879"/>
      <c r="Q286" s="245" t="s">
        <v>5105</v>
      </c>
      <c r="R286" s="245" t="s">
        <v>5103</v>
      </c>
      <c r="S286" s="880" t="s">
        <v>5104</v>
      </c>
      <c r="T286" s="880"/>
      <c r="U286" s="111">
        <v>4.1202163E7</v>
      </c>
      <c r="V286" s="156" t="s">
        <v>5106</v>
      </c>
      <c r="W286" s="156" t="s">
        <v>5107</v>
      </c>
      <c r="Z286" s="111" t="s">
        <v>3989</v>
      </c>
      <c r="AA286" s="873"/>
      <c r="AB286" s="111"/>
      <c r="AF286" s="245"/>
      <c r="AG286" s="245"/>
      <c r="AH286" s="886"/>
    </row>
    <row r="287" ht="16.5" customHeight="1">
      <c r="A287" s="245" t="s">
        <v>1612</v>
      </c>
      <c r="B287" s="211" t="s">
        <v>5108</v>
      </c>
      <c r="C287" s="245" t="s">
        <v>4014</v>
      </c>
      <c r="D287" s="245" t="s">
        <v>5109</v>
      </c>
      <c r="E287" s="245" t="s">
        <v>4286</v>
      </c>
      <c r="F287" s="245" t="s">
        <v>5110</v>
      </c>
      <c r="G287" s="245" t="s">
        <v>5111</v>
      </c>
      <c r="H287" s="245" t="s">
        <v>3815</v>
      </c>
      <c r="I287" s="245" t="s">
        <v>4289</v>
      </c>
      <c r="J287" s="437">
        <v>1500.0</v>
      </c>
      <c r="K287" s="245" t="s">
        <v>4290</v>
      </c>
      <c r="L287" s="245" t="s">
        <v>3497</v>
      </c>
      <c r="M287" s="879" t="s">
        <v>3306</v>
      </c>
      <c r="N287" s="879">
        <v>101597.0</v>
      </c>
      <c r="O287" s="879"/>
      <c r="P287" s="879"/>
      <c r="Q287" s="245" t="s">
        <v>4290</v>
      </c>
      <c r="R287" s="245" t="s">
        <v>5112</v>
      </c>
      <c r="S287" s="880" t="s">
        <v>5109</v>
      </c>
      <c r="T287" s="880"/>
      <c r="U287" s="111">
        <v>4.1211447E7</v>
      </c>
      <c r="V287" s="156" t="s">
        <v>5113</v>
      </c>
      <c r="W287" s="156" t="s">
        <v>5114</v>
      </c>
      <c r="Z287" s="111" t="s">
        <v>5115</v>
      </c>
      <c r="AA287" s="873"/>
      <c r="AB287" s="111"/>
      <c r="AF287" s="245"/>
      <c r="AG287" s="245"/>
      <c r="AH287" s="886"/>
    </row>
    <row r="288" ht="15.75" customHeight="1">
      <c r="A288" s="245" t="s">
        <v>1665</v>
      </c>
      <c r="B288" s="245" t="s">
        <v>5116</v>
      </c>
      <c r="C288" s="245"/>
      <c r="D288" s="879" t="s">
        <v>5117</v>
      </c>
      <c r="E288" s="245" t="s">
        <v>5118</v>
      </c>
      <c r="F288" s="245" t="s">
        <v>5116</v>
      </c>
      <c r="G288" s="245" t="s">
        <v>5117</v>
      </c>
      <c r="H288" s="245" t="s">
        <v>3815</v>
      </c>
      <c r="I288" s="245" t="s">
        <v>3896</v>
      </c>
      <c r="J288" s="879">
        <v>1500.0</v>
      </c>
      <c r="K288" s="245"/>
      <c r="L288" s="245"/>
      <c r="M288" s="895"/>
      <c r="N288" s="879"/>
      <c r="O288" s="879"/>
      <c r="P288" s="879"/>
      <c r="Q288" s="245"/>
      <c r="R288" s="245"/>
      <c r="S288" s="880"/>
      <c r="T288" s="880" t="s">
        <v>3818</v>
      </c>
      <c r="U288" s="162"/>
      <c r="V288" s="156"/>
      <c r="W288" s="156"/>
      <c r="Z288" s="111" t="s">
        <v>5119</v>
      </c>
      <c r="AG288" s="906"/>
    </row>
    <row r="289" ht="15.75" customHeight="1">
      <c r="A289" s="245" t="s">
        <v>1675</v>
      </c>
      <c r="B289" s="245" t="s">
        <v>5120</v>
      </c>
      <c r="C289" s="245" t="s">
        <v>3827</v>
      </c>
      <c r="D289" s="879" t="s">
        <v>5121</v>
      </c>
      <c r="E289" s="245" t="s">
        <v>3829</v>
      </c>
      <c r="F289" s="245" t="s">
        <v>5122</v>
      </c>
      <c r="G289" s="245" t="s">
        <v>5123</v>
      </c>
      <c r="H289" s="245" t="s">
        <v>3815</v>
      </c>
      <c r="I289" s="245" t="s">
        <v>3832</v>
      </c>
      <c r="J289" s="879">
        <v>1500.0</v>
      </c>
      <c r="K289" s="245" t="s">
        <v>3833</v>
      </c>
      <c r="L289" s="245" t="s">
        <v>3834</v>
      </c>
      <c r="M289" s="879" t="s">
        <v>3308</v>
      </c>
      <c r="N289" s="879" t="s">
        <v>3306</v>
      </c>
      <c r="O289" s="879"/>
      <c r="P289" s="879"/>
      <c r="Q289" s="245" t="s">
        <v>3833</v>
      </c>
      <c r="R289" s="245" t="s">
        <v>5124</v>
      </c>
      <c r="S289" s="880" t="s">
        <v>5121</v>
      </c>
      <c r="T289" s="880"/>
      <c r="U289" s="111">
        <v>4.1202277E7</v>
      </c>
      <c r="V289" s="156" t="s">
        <v>5125</v>
      </c>
      <c r="W289" s="156" t="s">
        <v>5126</v>
      </c>
      <c r="Z289" s="111" t="s">
        <v>5127</v>
      </c>
      <c r="AG289" s="906"/>
    </row>
    <row r="290" ht="15.0" customHeight="1">
      <c r="A290" s="245" t="s">
        <v>1671</v>
      </c>
      <c r="B290" s="187" t="s">
        <v>5128</v>
      </c>
      <c r="C290" s="245" t="s">
        <v>1671</v>
      </c>
      <c r="D290" s="879" t="s">
        <v>5129</v>
      </c>
      <c r="E290" s="245" t="s">
        <v>3477</v>
      </c>
      <c r="F290" s="245" t="s">
        <v>5130</v>
      </c>
      <c r="G290" s="245" t="s">
        <v>5131</v>
      </c>
      <c r="H290" s="245" t="s">
        <v>3480</v>
      </c>
      <c r="I290" s="245" t="s">
        <v>3481</v>
      </c>
      <c r="J290" s="437">
        <v>1500.0</v>
      </c>
      <c r="K290" s="245" t="s">
        <v>5132</v>
      </c>
      <c r="L290" s="245" t="s">
        <v>3527</v>
      </c>
      <c r="M290" s="879">
        <v>816314.0</v>
      </c>
      <c r="N290" s="879">
        <v>816361.0</v>
      </c>
      <c r="O290" s="879"/>
      <c r="P290" s="879"/>
      <c r="Q290" s="245" t="s">
        <v>5132</v>
      </c>
      <c r="R290" s="245" t="s">
        <v>5133</v>
      </c>
      <c r="S290" s="880" t="s">
        <v>5134</v>
      </c>
      <c r="T290" s="880">
        <v>90300.0</v>
      </c>
      <c r="U290" s="111">
        <v>4.8015778E7</v>
      </c>
      <c r="V290" s="156" t="s">
        <v>5135</v>
      </c>
      <c r="W290" s="156" t="s">
        <v>5136</v>
      </c>
      <c r="Z290" s="111" t="s">
        <v>5137</v>
      </c>
      <c r="AA290" s="873"/>
      <c r="AB290" s="141"/>
      <c r="AF290" s="245"/>
      <c r="AG290" s="245"/>
      <c r="AH290" s="886"/>
    </row>
    <row r="291" ht="15.75" customHeight="1">
      <c r="A291" s="245" t="s">
        <v>1683</v>
      </c>
      <c r="B291" s="245" t="s">
        <v>5138</v>
      </c>
      <c r="C291" s="245" t="s">
        <v>4408</v>
      </c>
      <c r="D291" s="879" t="s">
        <v>5139</v>
      </c>
      <c r="E291" s="245" t="s">
        <v>5140</v>
      </c>
      <c r="F291" s="245" t="s">
        <v>5138</v>
      </c>
      <c r="G291" s="245" t="s">
        <v>5139</v>
      </c>
      <c r="H291" s="245" t="s">
        <v>3480</v>
      </c>
      <c r="I291" s="245" t="s">
        <v>3549</v>
      </c>
      <c r="J291" s="879">
        <v>1600.0</v>
      </c>
      <c r="K291" s="892" t="s">
        <v>3818</v>
      </c>
      <c r="L291" s="892" t="s">
        <v>3818</v>
      </c>
      <c r="M291" s="892" t="s">
        <v>3818</v>
      </c>
      <c r="N291" s="892" t="s">
        <v>3818</v>
      </c>
      <c r="O291" s="892" t="s">
        <v>3818</v>
      </c>
      <c r="P291" s="892" t="s">
        <v>3818</v>
      </c>
      <c r="Q291" s="892" t="s">
        <v>3818</v>
      </c>
      <c r="R291" s="245" t="s">
        <v>3818</v>
      </c>
      <c r="S291" s="880" t="s">
        <v>3818</v>
      </c>
      <c r="T291" s="880" t="s">
        <v>3818</v>
      </c>
      <c r="U291" s="111"/>
      <c r="V291" s="156" t="s">
        <v>5058</v>
      </c>
      <c r="W291" s="156" t="s">
        <v>5059</v>
      </c>
      <c r="Z291" s="111" t="s">
        <v>5141</v>
      </c>
      <c r="AG291" s="906"/>
    </row>
    <row r="292" ht="15.75" customHeight="1">
      <c r="A292" s="245" t="s">
        <v>1685</v>
      </c>
      <c r="B292" s="245" t="s">
        <v>5142</v>
      </c>
      <c r="C292" s="245" t="s">
        <v>864</v>
      </c>
      <c r="D292" s="879" t="s">
        <v>5143</v>
      </c>
      <c r="E292" s="245" t="s">
        <v>4114</v>
      </c>
      <c r="F292" s="245" t="s">
        <v>5142</v>
      </c>
      <c r="G292" s="245" t="s">
        <v>5143</v>
      </c>
      <c r="H292" s="245" t="s">
        <v>3815</v>
      </c>
      <c r="I292" s="245" t="s">
        <v>5144</v>
      </c>
      <c r="J292" s="879">
        <v>1200.0</v>
      </c>
      <c r="K292" s="245" t="s">
        <v>3818</v>
      </c>
      <c r="L292" s="892" t="s">
        <v>3818</v>
      </c>
      <c r="M292" s="892" t="s">
        <v>3818</v>
      </c>
      <c r="N292" s="879" t="s">
        <v>3818</v>
      </c>
      <c r="O292" s="892" t="s">
        <v>3818</v>
      </c>
      <c r="P292" s="892" t="s">
        <v>3818</v>
      </c>
      <c r="Q292" s="245" t="s">
        <v>3818</v>
      </c>
      <c r="R292" s="245" t="s">
        <v>3818</v>
      </c>
      <c r="S292" s="880" t="s">
        <v>3818</v>
      </c>
      <c r="T292" s="880" t="s">
        <v>3818</v>
      </c>
      <c r="U292" s="111"/>
      <c r="V292" s="156"/>
      <c r="W292" s="156"/>
      <c r="Z292" s="111" t="s">
        <v>5145</v>
      </c>
      <c r="AB292" s="211"/>
      <c r="AG292" s="906"/>
    </row>
    <row r="293" ht="15.75" customHeight="1">
      <c r="A293" s="245" t="s">
        <v>1691</v>
      </c>
      <c r="B293" s="211" t="s">
        <v>5146</v>
      </c>
      <c r="C293" s="245"/>
      <c r="D293" s="879" t="s">
        <v>5147</v>
      </c>
      <c r="E293" s="245" t="s">
        <v>5148</v>
      </c>
      <c r="F293" s="245" t="s">
        <v>5146</v>
      </c>
      <c r="G293" s="245" t="s">
        <v>5147</v>
      </c>
      <c r="H293" s="245" t="s">
        <v>3815</v>
      </c>
      <c r="I293" s="245" t="s">
        <v>5149</v>
      </c>
      <c r="J293" s="879">
        <v>1500.0</v>
      </c>
      <c r="K293" s="245"/>
      <c r="L293" s="245"/>
      <c r="M293" s="879"/>
      <c r="N293" s="879"/>
      <c r="O293" s="879"/>
      <c r="P293" s="879"/>
      <c r="Q293" s="245"/>
      <c r="R293" s="245"/>
      <c r="S293" s="880"/>
      <c r="T293" s="880"/>
      <c r="U293" s="111"/>
      <c r="V293" s="156" t="s">
        <v>4985</v>
      </c>
      <c r="W293" s="156" t="s">
        <v>4986</v>
      </c>
      <c r="Z293" s="111" t="s">
        <v>5150</v>
      </c>
      <c r="AG293" s="906"/>
    </row>
    <row r="294" ht="15.75" customHeight="1">
      <c r="A294" s="245" t="s">
        <v>1705</v>
      </c>
      <c r="B294" s="245" t="s">
        <v>5151</v>
      </c>
      <c r="C294" s="245" t="s">
        <v>5094</v>
      </c>
      <c r="D294" s="879" t="s">
        <v>5152</v>
      </c>
      <c r="E294" s="245" t="s">
        <v>3477</v>
      </c>
      <c r="F294" s="245" t="s">
        <v>5153</v>
      </c>
      <c r="G294" s="245" t="s">
        <v>5131</v>
      </c>
      <c r="H294" s="245" t="s">
        <v>3480</v>
      </c>
      <c r="I294" s="245" t="s">
        <v>3481</v>
      </c>
      <c r="J294" s="879">
        <v>1500.0</v>
      </c>
      <c r="K294" s="245" t="s">
        <v>4565</v>
      </c>
      <c r="L294" s="245" t="s">
        <v>3504</v>
      </c>
      <c r="M294" s="895" t="s">
        <v>3306</v>
      </c>
      <c r="N294" s="879">
        <v>818062.0</v>
      </c>
      <c r="O294" s="879">
        <v>818062.0</v>
      </c>
      <c r="P294" s="879"/>
      <c r="Q294" s="245" t="s">
        <v>4565</v>
      </c>
      <c r="R294" s="245" t="s">
        <v>5154</v>
      </c>
      <c r="S294" s="880" t="s">
        <v>5155</v>
      </c>
      <c r="T294" s="880">
        <v>90300.0</v>
      </c>
      <c r="U294" s="111">
        <v>4.8015775E7</v>
      </c>
      <c r="V294" s="156" t="s">
        <v>5135</v>
      </c>
      <c r="W294" s="156" t="s">
        <v>5136</v>
      </c>
      <c r="Z294" s="111" t="s">
        <v>5137</v>
      </c>
      <c r="AG294" s="906"/>
    </row>
    <row r="295" ht="15.75" customHeight="1">
      <c r="A295" s="245" t="s">
        <v>1709</v>
      </c>
      <c r="B295" s="211" t="s">
        <v>5156</v>
      </c>
      <c r="C295" s="245" t="s">
        <v>864</v>
      </c>
      <c r="D295" s="879" t="s">
        <v>5157</v>
      </c>
      <c r="E295" s="245" t="s">
        <v>5158</v>
      </c>
      <c r="F295" s="245" t="s">
        <v>5156</v>
      </c>
      <c r="G295" s="245" t="s">
        <v>5157</v>
      </c>
      <c r="H295" s="245" t="s">
        <v>3815</v>
      </c>
      <c r="I295" s="245" t="s">
        <v>3896</v>
      </c>
      <c r="J295" s="437">
        <v>1100.0</v>
      </c>
      <c r="K295" s="245"/>
      <c r="L295" s="245"/>
      <c r="M295" s="879"/>
      <c r="N295" s="879"/>
      <c r="O295" s="879"/>
      <c r="P295" s="879"/>
      <c r="Q295" s="245"/>
      <c r="R295" s="245"/>
      <c r="S295" s="880"/>
      <c r="T295" s="880"/>
      <c r="U295" s="111">
        <v>4.0204793E7</v>
      </c>
      <c r="V295" s="175" t="s">
        <v>5159</v>
      </c>
      <c r="W295" s="156" t="s">
        <v>3866</v>
      </c>
      <c r="Z295" s="111" t="s">
        <v>5160</v>
      </c>
      <c r="AG295" s="906"/>
    </row>
    <row r="296" ht="15.75" customHeight="1">
      <c r="A296" s="245" t="s">
        <v>1713</v>
      </c>
      <c r="B296" s="245" t="s">
        <v>5161</v>
      </c>
      <c r="C296" s="245"/>
      <c r="D296" s="879" t="s">
        <v>5162</v>
      </c>
      <c r="E296" s="245" t="s">
        <v>3829</v>
      </c>
      <c r="F296" s="245" t="s">
        <v>5161</v>
      </c>
      <c r="G296" s="245" t="s">
        <v>5162</v>
      </c>
      <c r="H296" s="245" t="s">
        <v>3815</v>
      </c>
      <c r="I296" s="245" t="s">
        <v>3832</v>
      </c>
      <c r="J296" s="879">
        <v>1500.0</v>
      </c>
      <c r="K296" s="245"/>
      <c r="L296" s="245"/>
      <c r="M296" s="895"/>
      <c r="N296" s="879"/>
      <c r="O296" s="879"/>
      <c r="P296" s="879"/>
      <c r="Q296" s="245"/>
      <c r="R296" s="245"/>
      <c r="S296" s="880"/>
      <c r="T296" s="880"/>
      <c r="U296" s="131">
        <v>4.030163E7</v>
      </c>
      <c r="V296" s="111" t="s">
        <v>5125</v>
      </c>
      <c r="W296" s="156" t="s">
        <v>5126</v>
      </c>
      <c r="Z296" s="111" t="s">
        <v>5127</v>
      </c>
      <c r="AB296" s="245"/>
      <c r="AG296" s="906"/>
    </row>
    <row r="297" ht="15.75" customHeight="1">
      <c r="A297" s="245" t="s">
        <v>1720</v>
      </c>
      <c r="B297" s="211" t="s">
        <v>5163</v>
      </c>
      <c r="C297" s="245" t="s">
        <v>4414</v>
      </c>
      <c r="D297" s="879" t="s">
        <v>5164</v>
      </c>
      <c r="E297" s="245" t="s">
        <v>5165</v>
      </c>
      <c r="F297" s="245" t="s">
        <v>5163</v>
      </c>
      <c r="G297" s="245" t="s">
        <v>5164</v>
      </c>
      <c r="H297" s="245" t="s">
        <v>3815</v>
      </c>
      <c r="I297" s="245" t="s">
        <v>4289</v>
      </c>
      <c r="J297" s="879">
        <v>1500.0</v>
      </c>
      <c r="K297" s="245"/>
      <c r="L297" s="245"/>
      <c r="M297" s="879"/>
      <c r="N297" s="879"/>
      <c r="O297" s="879"/>
      <c r="P297" s="879"/>
      <c r="Q297" s="245"/>
      <c r="R297" s="245"/>
      <c r="S297" s="880"/>
      <c r="T297" s="880"/>
      <c r="U297" s="111">
        <v>4.0202511E7</v>
      </c>
      <c r="V297" s="245" t="s">
        <v>4462</v>
      </c>
      <c r="W297" s="156" t="s">
        <v>3531</v>
      </c>
      <c r="Z297" s="111" t="s">
        <v>5166</v>
      </c>
      <c r="AG297" s="906"/>
    </row>
    <row r="298" ht="15.75" customHeight="1">
      <c r="A298" s="245" t="s">
        <v>1716</v>
      </c>
      <c r="B298" s="245" t="s">
        <v>5167</v>
      </c>
      <c r="C298" s="245" t="s">
        <v>4014</v>
      </c>
      <c r="D298" s="879" t="s">
        <v>5168</v>
      </c>
      <c r="E298" s="245" t="s">
        <v>5169</v>
      </c>
      <c r="F298" s="245" t="s">
        <v>5170</v>
      </c>
      <c r="G298" s="245" t="s">
        <v>5171</v>
      </c>
      <c r="H298" s="245" t="s">
        <v>3815</v>
      </c>
      <c r="I298" s="245" t="s">
        <v>4289</v>
      </c>
      <c r="J298" s="879">
        <v>1500.0</v>
      </c>
      <c r="K298" s="245" t="s">
        <v>4290</v>
      </c>
      <c r="L298" s="245" t="s">
        <v>3497</v>
      </c>
      <c r="M298" s="895" t="s">
        <v>3306</v>
      </c>
      <c r="N298" s="879">
        <v>101597.0</v>
      </c>
      <c r="O298" s="879"/>
      <c r="P298" s="879"/>
      <c r="Q298" s="245" t="s">
        <v>4290</v>
      </c>
      <c r="R298" s="245" t="s">
        <v>5167</v>
      </c>
      <c r="S298" s="880" t="s">
        <v>5168</v>
      </c>
      <c r="T298" s="880"/>
      <c r="U298" s="111">
        <v>4.1211447E7</v>
      </c>
      <c r="V298" s="156"/>
      <c r="W298" s="156"/>
      <c r="Z298" s="111" t="s">
        <v>5172</v>
      </c>
      <c r="AG298" s="906"/>
    </row>
    <row r="299" ht="15.75" customHeight="1">
      <c r="A299" s="245" t="s">
        <v>1698</v>
      </c>
      <c r="B299" s="211" t="s">
        <v>5173</v>
      </c>
      <c r="C299" s="245" t="s">
        <v>4414</v>
      </c>
      <c r="D299" s="879" t="s">
        <v>5174</v>
      </c>
      <c r="E299" s="245" t="s">
        <v>3477</v>
      </c>
      <c r="F299" s="245" t="s">
        <v>5153</v>
      </c>
      <c r="G299" s="245" t="s">
        <v>5131</v>
      </c>
      <c r="H299" s="245" t="s">
        <v>3480</v>
      </c>
      <c r="I299" s="245" t="s">
        <v>3481</v>
      </c>
      <c r="J299" s="437">
        <v>1500.0</v>
      </c>
      <c r="K299" s="245" t="s">
        <v>3496</v>
      </c>
      <c r="L299" s="245" t="s">
        <v>3497</v>
      </c>
      <c r="M299" s="879" t="s">
        <v>3306</v>
      </c>
      <c r="N299" s="879" t="s">
        <v>3498</v>
      </c>
      <c r="O299" s="879"/>
      <c r="P299" s="879"/>
      <c r="Q299" s="245" t="s">
        <v>3496</v>
      </c>
      <c r="R299" s="245" t="s">
        <v>5175</v>
      </c>
      <c r="S299" s="880" t="s">
        <v>5176</v>
      </c>
      <c r="T299" s="880">
        <v>90300.0</v>
      </c>
      <c r="U299" s="111">
        <v>4.8015754E7</v>
      </c>
      <c r="V299" s="156" t="s">
        <v>5135</v>
      </c>
      <c r="W299" s="156" t="s">
        <v>5136</v>
      </c>
      <c r="Z299" s="111" t="s">
        <v>5137</v>
      </c>
      <c r="AG299" s="906"/>
    </row>
    <row r="300" ht="15.75" customHeight="1">
      <c r="A300" s="245" t="s">
        <v>1730</v>
      </c>
      <c r="B300" s="245" t="s">
        <v>5177</v>
      </c>
      <c r="C300" s="245" t="s">
        <v>5178</v>
      </c>
      <c r="D300" s="879" t="s">
        <v>5179</v>
      </c>
      <c r="E300" s="245" t="s">
        <v>5180</v>
      </c>
      <c r="F300" s="245" t="s">
        <v>5177</v>
      </c>
      <c r="G300" s="245" t="s">
        <v>5179</v>
      </c>
      <c r="H300" s="245" t="s">
        <v>3480</v>
      </c>
      <c r="I300" s="245" t="s">
        <v>3549</v>
      </c>
      <c r="J300" s="879">
        <v>1600.0</v>
      </c>
      <c r="K300" s="245" t="s">
        <v>3818</v>
      </c>
      <c r="L300" s="245" t="s">
        <v>3818</v>
      </c>
      <c r="M300" s="895" t="s">
        <v>3818</v>
      </c>
      <c r="N300" s="879" t="s">
        <v>3818</v>
      </c>
      <c r="O300" s="879" t="s">
        <v>3818</v>
      </c>
      <c r="P300" s="879" t="s">
        <v>3818</v>
      </c>
      <c r="Q300" s="245" t="s">
        <v>3818</v>
      </c>
      <c r="R300" s="245" t="s">
        <v>3818</v>
      </c>
      <c r="S300" s="880" t="s">
        <v>3818</v>
      </c>
      <c r="T300" s="880" t="s">
        <v>3818</v>
      </c>
      <c r="U300" s="111"/>
      <c r="V300" s="156" t="s">
        <v>5181</v>
      </c>
      <c r="W300" s="156" t="s">
        <v>5182</v>
      </c>
      <c r="Z300" s="111" t="s">
        <v>5183</v>
      </c>
      <c r="AG300" s="906"/>
    </row>
    <row r="301" ht="15.75" customHeight="1">
      <c r="A301" s="924" t="s">
        <v>1738</v>
      </c>
      <c r="B301" s="187" t="s">
        <v>5184</v>
      </c>
      <c r="C301" s="924" t="s">
        <v>4011</v>
      </c>
      <c r="D301" s="925" t="s">
        <v>5185</v>
      </c>
      <c r="E301" s="925" t="s">
        <v>66</v>
      </c>
      <c r="F301" s="925" t="s">
        <v>5184</v>
      </c>
      <c r="G301" s="925" t="s">
        <v>5185</v>
      </c>
      <c r="H301" s="925" t="s">
        <v>3480</v>
      </c>
      <c r="I301" s="925" t="s">
        <v>3561</v>
      </c>
      <c r="J301" s="925">
        <v>1500.0</v>
      </c>
      <c r="K301" s="926" t="s">
        <v>3818</v>
      </c>
      <c r="L301" s="926" t="s">
        <v>3818</v>
      </c>
      <c r="M301" s="926" t="s">
        <v>3818</v>
      </c>
      <c r="N301" s="926" t="s">
        <v>3818</v>
      </c>
      <c r="O301" s="926" t="s">
        <v>3818</v>
      </c>
      <c r="P301" s="926" t="s">
        <v>3818</v>
      </c>
      <c r="Q301" s="926" t="s">
        <v>3818</v>
      </c>
      <c r="R301" s="926" t="s">
        <v>3818</v>
      </c>
      <c r="S301" s="927" t="s">
        <v>3818</v>
      </c>
      <c r="T301" s="928" t="s">
        <v>3818</v>
      </c>
      <c r="U301" s="168">
        <v>4.0200412E7</v>
      </c>
      <c r="V301" s="502" t="s">
        <v>5186</v>
      </c>
      <c r="W301" s="502" t="s">
        <v>5187</v>
      </c>
      <c r="X301" s="187"/>
      <c r="Y301" s="187"/>
      <c r="Z301" s="168" t="s">
        <v>5188</v>
      </c>
      <c r="AA301" s="187"/>
      <c r="AB301" s="187"/>
      <c r="AC301" s="187"/>
      <c r="AD301" s="187"/>
      <c r="AE301" s="187"/>
      <c r="AF301" s="187"/>
      <c r="AG301" s="187"/>
      <c r="AH301" s="187"/>
      <c r="AI301" s="187"/>
    </row>
    <row r="302" ht="15.75" customHeight="1">
      <c r="A302" s="245" t="s">
        <v>1735</v>
      </c>
      <c r="B302" s="245" t="s">
        <v>5189</v>
      </c>
      <c r="C302" s="245" t="s">
        <v>3881</v>
      </c>
      <c r="D302" s="879" t="s">
        <v>5190</v>
      </c>
      <c r="E302" s="245" t="s">
        <v>4577</v>
      </c>
      <c r="F302" s="245" t="s">
        <v>5191</v>
      </c>
      <c r="G302" s="245" t="s">
        <v>5192</v>
      </c>
      <c r="H302" s="245" t="s">
        <v>3815</v>
      </c>
      <c r="I302" s="245" t="s">
        <v>3874</v>
      </c>
      <c r="J302" s="879">
        <v>1500.0</v>
      </c>
      <c r="K302" s="879" t="s">
        <v>5193</v>
      </c>
      <c r="L302" s="245" t="s">
        <v>3876</v>
      </c>
      <c r="M302" s="895" t="s">
        <v>3306</v>
      </c>
      <c r="N302" s="879">
        <v>818062.0</v>
      </c>
      <c r="O302" s="879"/>
      <c r="P302" s="879"/>
      <c r="Q302" s="879" t="s">
        <v>5193</v>
      </c>
      <c r="R302" s="245" t="s">
        <v>5189</v>
      </c>
      <c r="S302" s="880" t="s">
        <v>5190</v>
      </c>
      <c r="T302" s="880"/>
      <c r="U302" s="111">
        <v>4.1203977E7</v>
      </c>
      <c r="V302" s="156" t="s">
        <v>5083</v>
      </c>
      <c r="W302" s="156" t="s">
        <v>5084</v>
      </c>
      <c r="Z302" s="111" t="s">
        <v>5085</v>
      </c>
      <c r="AG302" s="906"/>
    </row>
    <row r="303" ht="15.75" customHeight="1">
      <c r="A303" s="245" t="s">
        <v>1760</v>
      </c>
      <c r="B303" s="245" t="s">
        <v>3857</v>
      </c>
      <c r="C303" s="245" t="s">
        <v>3858</v>
      </c>
      <c r="D303" s="879" t="s">
        <v>3859</v>
      </c>
      <c r="E303" s="245" t="s">
        <v>3860</v>
      </c>
      <c r="F303" s="245" t="s">
        <v>5194</v>
      </c>
      <c r="G303" s="245" t="s">
        <v>5195</v>
      </c>
      <c r="H303" s="245" t="s">
        <v>3815</v>
      </c>
      <c r="I303" s="245" t="s">
        <v>3863</v>
      </c>
      <c r="J303" s="879">
        <v>1100.0</v>
      </c>
      <c r="K303" s="905" t="s">
        <v>3864</v>
      </c>
      <c r="L303" s="245" t="s">
        <v>3575</v>
      </c>
      <c r="M303" s="879" t="s">
        <v>3307</v>
      </c>
      <c r="N303" s="879" t="s">
        <v>3309</v>
      </c>
      <c r="O303" s="915" t="s">
        <v>3312</v>
      </c>
      <c r="P303" s="915"/>
      <c r="Q303" s="905" t="s">
        <v>3864</v>
      </c>
      <c r="R303" s="892" t="s">
        <v>3857</v>
      </c>
      <c r="S303" s="880" t="s">
        <v>3859</v>
      </c>
      <c r="T303" s="880" t="s">
        <v>3818</v>
      </c>
      <c r="U303" s="141">
        <v>4.1212141E7</v>
      </c>
      <c r="V303" s="175"/>
      <c r="W303" s="175"/>
      <c r="Z303" s="111" t="s">
        <v>5196</v>
      </c>
      <c r="AH303" s="2"/>
    </row>
    <row r="304" ht="15.75" customHeight="1">
      <c r="A304" s="245" t="s">
        <v>1779</v>
      </c>
      <c r="B304" s="907" t="s">
        <v>5197</v>
      </c>
      <c r="C304" s="245"/>
      <c r="D304" s="879" t="s">
        <v>5198</v>
      </c>
      <c r="E304" s="245" t="s">
        <v>5199</v>
      </c>
      <c r="F304" s="245" t="s">
        <v>5197</v>
      </c>
      <c r="G304" s="879" t="s">
        <v>5198</v>
      </c>
      <c r="H304" s="245" t="s">
        <v>3480</v>
      </c>
      <c r="I304" s="245" t="s">
        <v>3728</v>
      </c>
      <c r="J304" s="879">
        <v>1500.0</v>
      </c>
      <c r="K304" s="245"/>
      <c r="L304" s="245"/>
      <c r="M304" s="879"/>
      <c r="N304" s="879"/>
      <c r="O304" s="879"/>
      <c r="P304" s="879"/>
      <c r="Q304" s="245"/>
      <c r="R304" s="245"/>
      <c r="S304" s="880"/>
      <c r="T304" s="880"/>
      <c r="U304" s="111">
        <v>4.0301066E7</v>
      </c>
      <c r="V304" s="111" t="s">
        <v>5200</v>
      </c>
      <c r="W304" s="111" t="s">
        <v>5201</v>
      </c>
      <c r="Z304" s="111" t="s">
        <v>5202</v>
      </c>
      <c r="AG304" s="906"/>
    </row>
    <row r="305" ht="15.75" customHeight="1">
      <c r="A305" s="245" t="s">
        <v>1777</v>
      </c>
      <c r="B305" s="907" t="s">
        <v>5203</v>
      </c>
      <c r="C305" s="245"/>
      <c r="D305" s="879" t="s">
        <v>5204</v>
      </c>
      <c r="E305" s="245" t="s">
        <v>5199</v>
      </c>
      <c r="F305" s="245" t="s">
        <v>5203</v>
      </c>
      <c r="G305" s="879" t="s">
        <v>5204</v>
      </c>
      <c r="H305" s="245" t="s">
        <v>3480</v>
      </c>
      <c r="I305" s="245" t="s">
        <v>3728</v>
      </c>
      <c r="J305" s="879">
        <v>1500.0</v>
      </c>
      <c r="K305" s="245"/>
      <c r="L305" s="245"/>
      <c r="M305" s="879"/>
      <c r="N305" s="879"/>
      <c r="O305" s="879"/>
      <c r="P305" s="879"/>
      <c r="Q305" s="245"/>
      <c r="R305" s="245"/>
      <c r="S305" s="880"/>
      <c r="T305" s="880"/>
      <c r="U305" s="111">
        <v>4.0301066E7</v>
      </c>
      <c r="V305" s="111" t="s">
        <v>5205</v>
      </c>
      <c r="W305" s="111" t="s">
        <v>5206</v>
      </c>
      <c r="Z305" s="111" t="s">
        <v>5207</v>
      </c>
      <c r="AG305" s="906"/>
    </row>
    <row r="306" ht="15.75" customHeight="1">
      <c r="A306" s="245" t="s">
        <v>1784</v>
      </c>
      <c r="B306" s="245" t="s">
        <v>5208</v>
      </c>
      <c r="C306" s="245" t="s">
        <v>864</v>
      </c>
      <c r="D306" s="879" t="s">
        <v>5209</v>
      </c>
      <c r="E306" s="245" t="s">
        <v>3646</v>
      </c>
      <c r="F306" s="245" t="s">
        <v>3647</v>
      </c>
      <c r="G306" s="245" t="s">
        <v>3648</v>
      </c>
      <c r="H306" s="245" t="s">
        <v>3480</v>
      </c>
      <c r="I306" s="245" t="s">
        <v>3713</v>
      </c>
      <c r="J306" s="879">
        <v>1500.0</v>
      </c>
      <c r="K306" s="245" t="s">
        <v>5210</v>
      </c>
      <c r="L306" s="245" t="s">
        <v>5211</v>
      </c>
      <c r="M306" s="895"/>
      <c r="N306" s="879"/>
      <c r="O306" s="879"/>
      <c r="P306" s="879"/>
      <c r="Q306" s="245" t="s">
        <v>5210</v>
      </c>
      <c r="R306" s="245" t="s">
        <v>5212</v>
      </c>
      <c r="S306" s="880" t="s">
        <v>5213</v>
      </c>
      <c r="T306" s="880"/>
      <c r="U306" s="157">
        <v>4.8019385E7</v>
      </c>
      <c r="V306" s="192" t="s">
        <v>3653</v>
      </c>
      <c r="W306" s="192" t="s">
        <v>3654</v>
      </c>
      <c r="Z306" s="111" t="s">
        <v>3655</v>
      </c>
      <c r="AG306" s="906"/>
    </row>
    <row r="307" ht="15.75" customHeight="1">
      <c r="A307" s="245" t="s">
        <v>1786</v>
      </c>
      <c r="B307" s="245" t="s">
        <v>5214</v>
      </c>
      <c r="C307" s="245" t="s">
        <v>864</v>
      </c>
      <c r="D307" s="245" t="s">
        <v>5215</v>
      </c>
      <c r="E307" s="245" t="s">
        <v>3546</v>
      </c>
      <c r="F307" s="245" t="s">
        <v>3547</v>
      </c>
      <c r="G307" s="245" t="s">
        <v>3548</v>
      </c>
      <c r="H307" s="245" t="s">
        <v>3480</v>
      </c>
      <c r="I307" s="245" t="s">
        <v>3549</v>
      </c>
      <c r="J307" s="879">
        <v>1600.0</v>
      </c>
      <c r="K307" s="245" t="s">
        <v>5216</v>
      </c>
      <c r="L307" s="245" t="s">
        <v>5211</v>
      </c>
      <c r="M307" s="895"/>
      <c r="N307" s="879"/>
      <c r="O307" s="879"/>
      <c r="P307" s="879"/>
      <c r="Q307" s="245" t="s">
        <v>5216</v>
      </c>
      <c r="R307" s="245" t="s">
        <v>5217</v>
      </c>
      <c r="S307" s="880" t="s">
        <v>5218</v>
      </c>
      <c r="T307" s="880"/>
      <c r="U307" s="111">
        <v>4.8019395E7</v>
      </c>
      <c r="V307" s="156" t="s">
        <v>3553</v>
      </c>
      <c r="W307" s="156" t="s">
        <v>3554</v>
      </c>
      <c r="Z307" s="111" t="s">
        <v>3555</v>
      </c>
      <c r="AG307" s="906"/>
    </row>
    <row r="308" ht="15.75" customHeight="1">
      <c r="A308" s="893" t="s">
        <v>1788</v>
      </c>
      <c r="B308" s="245" t="s">
        <v>5219</v>
      </c>
      <c r="C308" s="245" t="s">
        <v>4425</v>
      </c>
      <c r="D308" s="879" t="s">
        <v>5220</v>
      </c>
      <c r="E308" s="245" t="s">
        <v>5221</v>
      </c>
      <c r="F308" s="245" t="s">
        <v>5219</v>
      </c>
      <c r="G308" s="245" t="s">
        <v>5220</v>
      </c>
      <c r="H308" s="245" t="s">
        <v>3480</v>
      </c>
      <c r="I308" s="245" t="s">
        <v>3896</v>
      </c>
      <c r="J308" s="879">
        <v>1500.0</v>
      </c>
      <c r="K308" s="245" t="s">
        <v>3818</v>
      </c>
      <c r="L308" s="245" t="s">
        <v>3818</v>
      </c>
      <c r="M308" s="895" t="s">
        <v>3818</v>
      </c>
      <c r="N308" s="879" t="s">
        <v>3818</v>
      </c>
      <c r="O308" s="879" t="s">
        <v>3818</v>
      </c>
      <c r="P308" s="879" t="s">
        <v>3818</v>
      </c>
      <c r="Q308" s="245" t="s">
        <v>3818</v>
      </c>
      <c r="R308" s="245" t="s">
        <v>3818</v>
      </c>
      <c r="S308" s="880" t="s">
        <v>3818</v>
      </c>
      <c r="T308" s="880" t="s">
        <v>3818</v>
      </c>
      <c r="U308" s="111"/>
      <c r="V308" s="156" t="s">
        <v>5222</v>
      </c>
      <c r="W308" s="156" t="s">
        <v>5223</v>
      </c>
      <c r="Z308" s="111" t="s">
        <v>5224</v>
      </c>
      <c r="AG308" s="906"/>
    </row>
    <row r="309" ht="15.75" customHeight="1">
      <c r="A309" s="245" t="s">
        <v>1797</v>
      </c>
      <c r="B309" s="245" t="s">
        <v>5225</v>
      </c>
      <c r="C309" s="245" t="s">
        <v>3839</v>
      </c>
      <c r="D309" s="245" t="s">
        <v>5226</v>
      </c>
      <c r="E309" s="245" t="s">
        <v>5227</v>
      </c>
      <c r="F309" s="245" t="s">
        <v>5228</v>
      </c>
      <c r="G309" s="245" t="s">
        <v>5229</v>
      </c>
      <c r="H309" s="245" t="s">
        <v>3815</v>
      </c>
      <c r="I309" s="245" t="s">
        <v>4257</v>
      </c>
      <c r="J309" s="879">
        <v>1500.0</v>
      </c>
      <c r="K309" s="245" t="s">
        <v>5230</v>
      </c>
      <c r="L309" s="245" t="s">
        <v>3497</v>
      </c>
      <c r="M309" s="895"/>
      <c r="N309" s="879"/>
      <c r="O309" s="879"/>
      <c r="P309" s="879"/>
      <c r="Q309" s="245" t="s">
        <v>5230</v>
      </c>
      <c r="R309" s="245" t="s">
        <v>5225</v>
      </c>
      <c r="S309" s="880" t="s">
        <v>5226</v>
      </c>
      <c r="T309" s="880"/>
      <c r="U309" s="111">
        <v>4.1201612E7</v>
      </c>
      <c r="V309" s="156" t="s">
        <v>5231</v>
      </c>
      <c r="W309" s="156" t="s">
        <v>5232</v>
      </c>
      <c r="Z309" s="111" t="s">
        <v>5233</v>
      </c>
      <c r="AG309" s="906"/>
    </row>
    <row r="310" ht="15.75" customHeight="1">
      <c r="A310" s="893" t="s">
        <v>1802</v>
      </c>
      <c r="B310" s="245" t="s">
        <v>5234</v>
      </c>
      <c r="C310" s="245" t="s">
        <v>3983</v>
      </c>
      <c r="D310" s="879" t="s">
        <v>5235</v>
      </c>
      <c r="E310" s="245" t="s">
        <v>3985</v>
      </c>
      <c r="F310" s="245" t="s">
        <v>5234</v>
      </c>
      <c r="G310" s="245" t="s">
        <v>5236</v>
      </c>
      <c r="H310" s="245" t="s">
        <v>3480</v>
      </c>
      <c r="I310" s="245" t="s">
        <v>3986</v>
      </c>
      <c r="J310" s="879">
        <v>1600.0</v>
      </c>
      <c r="K310" s="245" t="s">
        <v>3818</v>
      </c>
      <c r="L310" s="245" t="s">
        <v>3818</v>
      </c>
      <c r="M310" s="895" t="s">
        <v>3818</v>
      </c>
      <c r="N310" s="879" t="s">
        <v>3818</v>
      </c>
      <c r="O310" s="879" t="s">
        <v>3818</v>
      </c>
      <c r="P310" s="879" t="s">
        <v>3818</v>
      </c>
      <c r="Q310" s="245" t="s">
        <v>3818</v>
      </c>
      <c r="R310" s="245" t="s">
        <v>3818</v>
      </c>
      <c r="S310" s="880" t="s">
        <v>3818</v>
      </c>
      <c r="T310" s="880" t="s">
        <v>3818</v>
      </c>
      <c r="U310" s="111">
        <v>4.0300553E7</v>
      </c>
      <c r="V310" s="156" t="s">
        <v>5106</v>
      </c>
      <c r="W310" s="156" t="s">
        <v>5107</v>
      </c>
      <c r="Z310" s="111" t="s">
        <v>3989</v>
      </c>
      <c r="AG310" s="906"/>
    </row>
    <row r="311" ht="15.75" customHeight="1">
      <c r="A311" s="245" t="s">
        <v>1804</v>
      </c>
      <c r="B311" s="245" t="s">
        <v>5237</v>
      </c>
      <c r="C311" s="245" t="s">
        <v>4014</v>
      </c>
      <c r="D311" s="245" t="s">
        <v>5238</v>
      </c>
      <c r="E311" s="245" t="s">
        <v>5239</v>
      </c>
      <c r="F311" s="245" t="s">
        <v>5240</v>
      </c>
      <c r="G311" s="245" t="s">
        <v>5241</v>
      </c>
      <c r="H311" s="245" t="s">
        <v>3815</v>
      </c>
      <c r="I311" s="245" t="s">
        <v>4289</v>
      </c>
      <c r="J311" s="879">
        <v>1500.0</v>
      </c>
      <c r="K311" s="245" t="s">
        <v>5242</v>
      </c>
      <c r="L311" s="245" t="s">
        <v>3497</v>
      </c>
      <c r="M311" s="895"/>
      <c r="N311" s="879"/>
      <c r="O311" s="879"/>
      <c r="P311" s="879"/>
      <c r="Q311" s="245" t="s">
        <v>5242</v>
      </c>
      <c r="R311" s="245" t="s">
        <v>5237</v>
      </c>
      <c r="S311" s="880" t="s">
        <v>5238</v>
      </c>
      <c r="T311" s="880"/>
      <c r="U311" s="111">
        <v>4.1205302E7</v>
      </c>
      <c r="V311" s="156" t="s">
        <v>5243</v>
      </c>
      <c r="W311" s="156" t="s">
        <v>5244</v>
      </c>
      <c r="Z311" s="111" t="s">
        <v>5245</v>
      </c>
      <c r="AG311" s="906"/>
    </row>
    <row r="312" ht="15.75" customHeight="1">
      <c r="A312" s="893" t="s">
        <v>1824</v>
      </c>
      <c r="B312" s="245" t="s">
        <v>5246</v>
      </c>
      <c r="C312" s="245" t="s">
        <v>5247</v>
      </c>
      <c r="D312" s="879" t="s">
        <v>5248</v>
      </c>
      <c r="E312" s="893" t="s">
        <v>5249</v>
      </c>
      <c r="F312" s="245" t="s">
        <v>5250</v>
      </c>
      <c r="G312" s="245" t="s">
        <v>5251</v>
      </c>
      <c r="H312" s="245" t="s">
        <v>3815</v>
      </c>
      <c r="I312" s="245"/>
      <c r="J312" s="879">
        <v>1500.0</v>
      </c>
      <c r="K312" s="245" t="s">
        <v>5252</v>
      </c>
      <c r="L312" s="245" t="s">
        <v>3497</v>
      </c>
      <c r="M312" s="895"/>
      <c r="N312" s="879"/>
      <c r="O312" s="879"/>
      <c r="P312" s="879"/>
      <c r="Q312" s="245" t="s">
        <v>5252</v>
      </c>
      <c r="R312" s="245" t="s">
        <v>5246</v>
      </c>
      <c r="S312" s="880" t="s">
        <v>5248</v>
      </c>
      <c r="T312" s="880"/>
      <c r="U312" s="111"/>
      <c r="V312" s="156"/>
      <c r="W312" s="156"/>
      <c r="Z312" s="111" t="s">
        <v>5253</v>
      </c>
      <c r="AG312" s="906"/>
    </row>
    <row r="313" ht="15.75" customHeight="1">
      <c r="A313" s="245" t="s">
        <v>1833</v>
      </c>
      <c r="B313" s="245" t="s">
        <v>5254</v>
      </c>
      <c r="C313" s="245"/>
      <c r="D313" s="245" t="s">
        <v>5255</v>
      </c>
      <c r="E313" s="245" t="s">
        <v>5256</v>
      </c>
      <c r="F313" s="245" t="s">
        <v>5254</v>
      </c>
      <c r="G313" s="245" t="s">
        <v>5255</v>
      </c>
      <c r="H313" s="245" t="s">
        <v>3815</v>
      </c>
      <c r="I313" s="245" t="s">
        <v>5144</v>
      </c>
      <c r="J313" s="879"/>
      <c r="K313" s="245"/>
      <c r="L313" s="245"/>
      <c r="M313" s="895"/>
      <c r="N313" s="879"/>
      <c r="O313" s="879"/>
      <c r="P313" s="879"/>
      <c r="Q313" s="245"/>
      <c r="R313" s="245"/>
      <c r="S313" s="880"/>
      <c r="T313" s="880"/>
      <c r="U313" s="111"/>
      <c r="V313" s="156" t="s">
        <v>5257</v>
      </c>
      <c r="W313" s="156" t="s">
        <v>3567</v>
      </c>
      <c r="Z313" s="111" t="s">
        <v>5258</v>
      </c>
      <c r="AG313" s="906"/>
    </row>
    <row r="314" ht="15.75" customHeight="1">
      <c r="A314" s="893" t="s">
        <v>1854</v>
      </c>
      <c r="B314" s="245" t="s">
        <v>5259</v>
      </c>
      <c r="C314" s="245" t="s">
        <v>3839</v>
      </c>
      <c r="D314" s="879" t="s">
        <v>5260</v>
      </c>
      <c r="E314" s="245" t="s">
        <v>5261</v>
      </c>
      <c r="F314" s="245" t="s">
        <v>5262</v>
      </c>
      <c r="G314" s="245" t="s">
        <v>5263</v>
      </c>
      <c r="H314" s="245" t="s">
        <v>3815</v>
      </c>
      <c r="I314" s="245" t="s">
        <v>4257</v>
      </c>
      <c r="J314" s="879">
        <v>1500.0</v>
      </c>
      <c r="K314" s="245" t="s">
        <v>5264</v>
      </c>
      <c r="L314" s="245" t="s">
        <v>3497</v>
      </c>
      <c r="M314" s="895" t="s">
        <v>3306</v>
      </c>
      <c r="N314" s="879">
        <v>101597.0</v>
      </c>
      <c r="O314" s="879"/>
      <c r="P314" s="879"/>
      <c r="Q314" s="245" t="s">
        <v>5264</v>
      </c>
      <c r="R314" s="245" t="s">
        <v>5259</v>
      </c>
      <c r="S314" s="880" t="s">
        <v>5260</v>
      </c>
      <c r="T314" s="880" t="s">
        <v>3818</v>
      </c>
      <c r="U314" s="111"/>
      <c r="V314" s="156" t="s">
        <v>5265</v>
      </c>
      <c r="W314" s="156" t="s">
        <v>5266</v>
      </c>
      <c r="Z314" s="111" t="s">
        <v>5267</v>
      </c>
      <c r="AG314" s="906"/>
    </row>
    <row r="315" ht="15.75" customHeight="1">
      <c r="A315" s="245" t="s">
        <v>1856</v>
      </c>
      <c r="B315" s="245" t="s">
        <v>5268</v>
      </c>
      <c r="C315" s="245" t="s">
        <v>4014</v>
      </c>
      <c r="D315" s="245" t="s">
        <v>5269</v>
      </c>
      <c r="E315" s="245" t="s">
        <v>5270</v>
      </c>
      <c r="F315" s="245" t="s">
        <v>5271</v>
      </c>
      <c r="G315" s="245" t="s">
        <v>5272</v>
      </c>
      <c r="H315" s="245" t="s">
        <v>3815</v>
      </c>
      <c r="I315" s="245" t="s">
        <v>4289</v>
      </c>
      <c r="J315" s="879">
        <v>1500.0</v>
      </c>
      <c r="K315" s="245" t="s">
        <v>5252</v>
      </c>
      <c r="L315" s="245" t="s">
        <v>3497</v>
      </c>
      <c r="M315" s="895" t="s">
        <v>3306</v>
      </c>
      <c r="N315" s="879">
        <v>101597.0</v>
      </c>
      <c r="O315" s="879"/>
      <c r="P315" s="879"/>
      <c r="Q315" s="245" t="s">
        <v>5252</v>
      </c>
      <c r="R315" s="245" t="s">
        <v>5268</v>
      </c>
      <c r="S315" s="880" t="s">
        <v>5269</v>
      </c>
      <c r="T315" s="880" t="s">
        <v>3818</v>
      </c>
      <c r="U315" s="111"/>
      <c r="V315" s="156" t="s">
        <v>5273</v>
      </c>
      <c r="W315" s="156" t="s">
        <v>5274</v>
      </c>
      <c r="Z315" s="111" t="s">
        <v>5275</v>
      </c>
      <c r="AG315" s="906"/>
    </row>
    <row r="316" ht="15.75" customHeight="1">
      <c r="A316" s="893" t="s">
        <v>1858</v>
      </c>
      <c r="B316" s="245" t="s">
        <v>5276</v>
      </c>
      <c r="C316" s="245" t="s">
        <v>4659</v>
      </c>
      <c r="D316" s="879" t="s">
        <v>5277</v>
      </c>
      <c r="E316" s="245" t="s">
        <v>5278</v>
      </c>
      <c r="F316" s="245" t="s">
        <v>5279</v>
      </c>
      <c r="G316" s="245" t="s">
        <v>5280</v>
      </c>
      <c r="H316" s="245" t="s">
        <v>3480</v>
      </c>
      <c r="I316" s="245" t="s">
        <v>3986</v>
      </c>
      <c r="J316" s="879">
        <v>1600.0</v>
      </c>
      <c r="K316" s="245" t="s">
        <v>5281</v>
      </c>
      <c r="L316" s="245" t="s">
        <v>3541</v>
      </c>
      <c r="M316" s="895" t="s">
        <v>3306</v>
      </c>
      <c r="N316" s="879" t="s">
        <v>3308</v>
      </c>
      <c r="O316" s="879"/>
      <c r="P316" s="879"/>
      <c r="Q316" s="245" t="s">
        <v>5281</v>
      </c>
      <c r="R316" s="245" t="s">
        <v>5276</v>
      </c>
      <c r="S316" s="880" t="s">
        <v>5277</v>
      </c>
      <c r="T316" s="880"/>
      <c r="U316" s="111"/>
      <c r="V316" s="156" t="s">
        <v>5282</v>
      </c>
      <c r="W316" s="156" t="s">
        <v>5283</v>
      </c>
      <c r="Z316" s="111" t="s">
        <v>5284</v>
      </c>
      <c r="AG316" s="906"/>
    </row>
    <row r="317" ht="15.75" customHeight="1">
      <c r="A317" s="245" t="s">
        <v>1872</v>
      </c>
      <c r="B317" s="245" t="s">
        <v>5285</v>
      </c>
      <c r="C317" s="245"/>
      <c r="D317" s="245" t="s">
        <v>5286</v>
      </c>
      <c r="E317" s="245" t="s">
        <v>3546</v>
      </c>
      <c r="F317" s="245" t="s">
        <v>3547</v>
      </c>
      <c r="G317" s="245" t="s">
        <v>3548</v>
      </c>
      <c r="H317" s="245" t="s">
        <v>3480</v>
      </c>
      <c r="I317" s="245" t="s">
        <v>3549</v>
      </c>
      <c r="J317" s="879">
        <v>1600.0</v>
      </c>
      <c r="K317" s="245" t="s">
        <v>5287</v>
      </c>
      <c r="L317" s="245" t="s">
        <v>3605</v>
      </c>
      <c r="M317" s="895"/>
      <c r="N317" s="879"/>
      <c r="O317" s="879"/>
      <c r="P317" s="879"/>
      <c r="Q317" s="245" t="s">
        <v>5287</v>
      </c>
      <c r="R317" s="245" t="s">
        <v>5288</v>
      </c>
      <c r="S317" s="880" t="s">
        <v>5289</v>
      </c>
      <c r="T317" s="880">
        <v>38850.0</v>
      </c>
      <c r="U317" s="111">
        <v>4.8019174E7</v>
      </c>
      <c r="V317" s="156" t="s">
        <v>5290</v>
      </c>
      <c r="W317" s="156" t="s">
        <v>3554</v>
      </c>
      <c r="Z317" s="111" t="s">
        <v>3555</v>
      </c>
      <c r="AG317" s="906"/>
    </row>
    <row r="318" ht="15.75" customHeight="1">
      <c r="A318" s="893" t="s">
        <v>1875</v>
      </c>
      <c r="B318" s="245" t="s">
        <v>5291</v>
      </c>
      <c r="C318" s="245" t="s">
        <v>5292</v>
      </c>
      <c r="D318" s="879" t="s">
        <v>5293</v>
      </c>
      <c r="E318" s="245" t="s">
        <v>3523</v>
      </c>
      <c r="F318" s="245" t="s">
        <v>3524</v>
      </c>
      <c r="G318" s="245" t="s">
        <v>3525</v>
      </c>
      <c r="H318" s="245" t="s">
        <v>3480</v>
      </c>
      <c r="I318" s="245" t="s">
        <v>3481</v>
      </c>
      <c r="J318" s="879">
        <v>1500.0</v>
      </c>
      <c r="K318" s="245" t="s">
        <v>5294</v>
      </c>
      <c r="L318" s="245" t="s">
        <v>4196</v>
      </c>
      <c r="M318" s="895"/>
      <c r="N318" s="879"/>
      <c r="O318" s="879"/>
      <c r="P318" s="879"/>
      <c r="Q318" s="245" t="s">
        <v>5294</v>
      </c>
      <c r="R318" s="245" t="s">
        <v>5295</v>
      </c>
      <c r="S318" s="880" t="s">
        <v>5296</v>
      </c>
      <c r="T318" s="880">
        <v>90300.0</v>
      </c>
      <c r="U318" s="111">
        <v>4.8019139E7</v>
      </c>
      <c r="V318" s="156" t="s">
        <v>3530</v>
      </c>
      <c r="W318" s="156" t="s">
        <v>3531</v>
      </c>
      <c r="Z318" s="111" t="s">
        <v>3906</v>
      </c>
      <c r="AG318" s="906"/>
    </row>
    <row r="319" ht="15.75" customHeight="1">
      <c r="A319" s="245" t="s">
        <v>1885</v>
      </c>
      <c r="B319" s="245" t="s">
        <v>5297</v>
      </c>
      <c r="C319" s="245" t="s">
        <v>4230</v>
      </c>
      <c r="D319" s="245" t="s">
        <v>5298</v>
      </c>
      <c r="E319" s="245" t="s">
        <v>5261</v>
      </c>
      <c r="F319" s="245" t="s">
        <v>5262</v>
      </c>
      <c r="G319" s="245" t="s">
        <v>5263</v>
      </c>
      <c r="H319" s="245" t="s">
        <v>3815</v>
      </c>
      <c r="I319" s="245" t="s">
        <v>4257</v>
      </c>
      <c r="J319" s="879">
        <v>1500.0</v>
      </c>
      <c r="K319" s="245" t="s">
        <v>5299</v>
      </c>
      <c r="L319" s="245" t="s">
        <v>4196</v>
      </c>
      <c r="M319" s="895"/>
      <c r="N319" s="879"/>
      <c r="O319" s="879"/>
      <c r="P319" s="879"/>
      <c r="Q319" s="245" t="s">
        <v>5299</v>
      </c>
      <c r="R319" s="245" t="s">
        <v>5297</v>
      </c>
      <c r="S319" s="880" t="s">
        <v>5298</v>
      </c>
      <c r="T319" s="880"/>
      <c r="U319" s="111"/>
      <c r="V319" s="156" t="s">
        <v>5265</v>
      </c>
      <c r="W319" s="156" t="s">
        <v>5266</v>
      </c>
      <c r="Z319" s="111" t="s">
        <v>5267</v>
      </c>
      <c r="AG319" s="906"/>
    </row>
    <row r="320" ht="15.75" customHeight="1">
      <c r="A320" s="893" t="s">
        <v>1900</v>
      </c>
      <c r="B320" s="245" t="s">
        <v>5300</v>
      </c>
      <c r="C320" s="245" t="s">
        <v>5301</v>
      </c>
      <c r="D320" s="879" t="s">
        <v>5302</v>
      </c>
      <c r="E320" s="245" t="s">
        <v>3477</v>
      </c>
      <c r="F320" s="245" t="s">
        <v>5303</v>
      </c>
      <c r="G320" s="245" t="s">
        <v>4412</v>
      </c>
      <c r="H320" s="245" t="s">
        <v>3480</v>
      </c>
      <c r="I320" s="245" t="s">
        <v>3481</v>
      </c>
      <c r="J320" s="879">
        <v>1500.0</v>
      </c>
      <c r="K320" s="245" t="s">
        <v>3496</v>
      </c>
      <c r="L320" s="245" t="s">
        <v>3497</v>
      </c>
      <c r="M320" s="895" t="s">
        <v>3306</v>
      </c>
      <c r="N320" s="879" t="s">
        <v>3498</v>
      </c>
      <c r="O320" s="879"/>
      <c r="P320" s="879"/>
      <c r="Q320" s="245" t="s">
        <v>3496</v>
      </c>
      <c r="R320" s="245" t="s">
        <v>5304</v>
      </c>
      <c r="S320" s="880" t="s">
        <v>5305</v>
      </c>
      <c r="T320" s="880">
        <v>90300.0</v>
      </c>
      <c r="U320" s="111">
        <v>4.8015754E7</v>
      </c>
      <c r="V320" s="156" t="s">
        <v>5306</v>
      </c>
      <c r="W320" s="156" t="s">
        <v>5307</v>
      </c>
      <c r="Z320" s="111" t="s">
        <v>4413</v>
      </c>
      <c r="AG320" s="906"/>
    </row>
    <row r="321" ht="15.75" customHeight="1">
      <c r="A321" s="245" t="s">
        <v>1908</v>
      </c>
      <c r="B321" s="245" t="s">
        <v>5308</v>
      </c>
      <c r="C321" s="245" t="s">
        <v>5309</v>
      </c>
      <c r="D321" s="245" t="s">
        <v>5310</v>
      </c>
      <c r="E321" s="245" t="s">
        <v>3646</v>
      </c>
      <c r="F321" s="245" t="s">
        <v>3647</v>
      </c>
      <c r="G321" s="245" t="s">
        <v>3648</v>
      </c>
      <c r="H321" s="245" t="s">
        <v>3480</v>
      </c>
      <c r="I321" s="245" t="s">
        <v>3713</v>
      </c>
      <c r="J321" s="879">
        <v>1500.0</v>
      </c>
      <c r="K321" s="245" t="s">
        <v>5210</v>
      </c>
      <c r="L321" s="245" t="s">
        <v>5211</v>
      </c>
      <c r="M321" s="895"/>
      <c r="N321" s="879"/>
      <c r="O321" s="879"/>
      <c r="P321" s="879"/>
      <c r="Q321" s="245" t="s">
        <v>5210</v>
      </c>
      <c r="R321" s="245" t="s">
        <v>5212</v>
      </c>
      <c r="S321" s="880" t="s">
        <v>5213</v>
      </c>
      <c r="T321" s="880">
        <v>42000.0</v>
      </c>
      <c r="U321" s="157">
        <v>4.8019385E7</v>
      </c>
      <c r="V321" s="192" t="s">
        <v>3653</v>
      </c>
      <c r="W321" s="192" t="s">
        <v>3654</v>
      </c>
      <c r="Z321" s="111" t="s">
        <v>3655</v>
      </c>
      <c r="AG321" s="906"/>
    </row>
    <row r="322" ht="15.75" customHeight="1">
      <c r="A322" s="245" t="s">
        <v>1911</v>
      </c>
      <c r="B322" s="245" t="s">
        <v>5311</v>
      </c>
      <c r="C322" s="245"/>
      <c r="D322" s="879" t="s">
        <v>5312</v>
      </c>
      <c r="E322" s="245" t="s">
        <v>5270</v>
      </c>
      <c r="F322" s="245" t="s">
        <v>5311</v>
      </c>
      <c r="G322" s="245" t="s">
        <v>5312</v>
      </c>
      <c r="H322" s="245" t="s">
        <v>3815</v>
      </c>
      <c r="I322" s="245" t="s">
        <v>4289</v>
      </c>
      <c r="J322" s="879">
        <v>1500.0</v>
      </c>
      <c r="K322" s="245"/>
      <c r="L322" s="245"/>
      <c r="M322" s="895"/>
      <c r="N322" s="879"/>
      <c r="O322" s="879"/>
      <c r="P322" s="879"/>
      <c r="Q322" s="245"/>
      <c r="R322" s="245"/>
      <c r="S322" s="880"/>
      <c r="T322" s="880"/>
      <c r="U322" s="157">
        <v>4.0200317E7</v>
      </c>
      <c r="V322" s="192" t="s">
        <v>5273</v>
      </c>
      <c r="W322" s="192" t="s">
        <v>5274</v>
      </c>
      <c r="Z322" s="111" t="s">
        <v>5275</v>
      </c>
      <c r="AG322" s="906"/>
    </row>
    <row r="323" ht="15.75" customHeight="1">
      <c r="A323" s="245" t="s">
        <v>1926</v>
      </c>
      <c r="B323" s="245" t="s">
        <v>5313</v>
      </c>
      <c r="C323" s="245" t="s">
        <v>3839</v>
      </c>
      <c r="D323" s="245" t="s">
        <v>5314</v>
      </c>
      <c r="E323" s="245" t="s">
        <v>5261</v>
      </c>
      <c r="F323" s="245" t="s">
        <v>5315</v>
      </c>
      <c r="G323" s="245" t="s">
        <v>5316</v>
      </c>
      <c r="H323" s="245" t="s">
        <v>3815</v>
      </c>
      <c r="I323" s="245" t="s">
        <v>4257</v>
      </c>
      <c r="J323" s="879">
        <v>1500.0</v>
      </c>
      <c r="K323" s="245" t="s">
        <v>5264</v>
      </c>
      <c r="L323" s="245" t="s">
        <v>3497</v>
      </c>
      <c r="M323" s="895"/>
      <c r="N323" s="879"/>
      <c r="O323" s="879"/>
      <c r="P323" s="879"/>
      <c r="Q323" s="245" t="s">
        <v>5264</v>
      </c>
      <c r="R323" s="245" t="s">
        <v>5313</v>
      </c>
      <c r="S323" s="880" t="s">
        <v>5314</v>
      </c>
      <c r="T323" s="880"/>
      <c r="U323" s="111">
        <v>4.1211426E7</v>
      </c>
      <c r="V323" s="156" t="s">
        <v>5317</v>
      </c>
      <c r="W323" s="156" t="s">
        <v>5318</v>
      </c>
      <c r="Z323" s="111" t="s">
        <v>5319</v>
      </c>
      <c r="AG323" s="906"/>
    </row>
    <row r="324" ht="15.75" customHeight="1">
      <c r="A324" s="245" t="s">
        <v>1936</v>
      </c>
      <c r="B324" s="126" t="s">
        <v>5320</v>
      </c>
      <c r="C324" s="245" t="s">
        <v>4014</v>
      </c>
      <c r="D324" s="245" t="s">
        <v>5321</v>
      </c>
      <c r="E324" s="245" t="s">
        <v>5270</v>
      </c>
      <c r="F324" s="126" t="s">
        <v>5322</v>
      </c>
      <c r="G324" s="245" t="s">
        <v>5323</v>
      </c>
      <c r="H324" s="245" t="s">
        <v>3815</v>
      </c>
      <c r="I324" s="245" t="s">
        <v>4289</v>
      </c>
      <c r="J324" s="879">
        <v>1500.0</v>
      </c>
      <c r="K324" s="245" t="s">
        <v>5252</v>
      </c>
      <c r="L324" s="245" t="s">
        <v>3497</v>
      </c>
      <c r="M324" s="895" t="s">
        <v>3306</v>
      </c>
      <c r="N324" s="879">
        <v>101597.0</v>
      </c>
      <c r="O324" s="879"/>
      <c r="P324" s="879"/>
      <c r="Q324" s="245" t="s">
        <v>5252</v>
      </c>
      <c r="R324" s="245" t="s">
        <v>5320</v>
      </c>
      <c r="S324" s="156" t="s">
        <v>5321</v>
      </c>
      <c r="T324" s="880"/>
      <c r="U324" s="111">
        <v>4.1200601E7</v>
      </c>
      <c r="V324" s="156" t="s">
        <v>5324</v>
      </c>
      <c r="W324" s="156" t="s">
        <v>5325</v>
      </c>
      <c r="Z324" s="111" t="s">
        <v>5326</v>
      </c>
      <c r="AG324" s="906"/>
    </row>
    <row r="325" ht="15.75" customHeight="1">
      <c r="A325" s="245" t="s">
        <v>1945</v>
      </c>
      <c r="B325" s="245" t="s">
        <v>5327</v>
      </c>
      <c r="C325" s="245" t="s">
        <v>3918</v>
      </c>
      <c r="D325" s="245" t="s">
        <v>5328</v>
      </c>
      <c r="E325" s="245" t="s">
        <v>5329</v>
      </c>
      <c r="F325" s="245" t="s">
        <v>5330</v>
      </c>
      <c r="G325" s="245" t="s">
        <v>5331</v>
      </c>
      <c r="H325" s="245" t="s">
        <v>3480</v>
      </c>
      <c r="I325" s="245" t="s">
        <v>3923</v>
      </c>
      <c r="J325" s="879">
        <v>1700.0</v>
      </c>
      <c r="K325" s="245" t="s">
        <v>5332</v>
      </c>
      <c r="L325" s="245" t="s">
        <v>3834</v>
      </c>
      <c r="M325" s="895" t="s">
        <v>3306</v>
      </c>
      <c r="N325" s="879" t="s">
        <v>3308</v>
      </c>
      <c r="O325" s="879"/>
      <c r="P325" s="879"/>
      <c r="Q325" s="245" t="s">
        <v>5332</v>
      </c>
      <c r="R325" s="245" t="s">
        <v>5333</v>
      </c>
      <c r="S325" s="880" t="s">
        <v>5328</v>
      </c>
      <c r="T325" s="880" t="s">
        <v>3818</v>
      </c>
      <c r="U325" s="111">
        <v>4.9101572E7</v>
      </c>
      <c r="V325" s="156" t="s">
        <v>5334</v>
      </c>
      <c r="W325" s="156" t="s">
        <v>5335</v>
      </c>
      <c r="Z325" s="111" t="s">
        <v>5336</v>
      </c>
      <c r="AG325" s="906"/>
    </row>
    <row r="326" ht="15.75" customHeight="1">
      <c r="A326" s="245" t="s">
        <v>1950</v>
      </c>
      <c r="B326" s="245" t="s">
        <v>5337</v>
      </c>
      <c r="C326" s="245"/>
      <c r="D326" s="879" t="s">
        <v>5338</v>
      </c>
      <c r="E326" s="245" t="s">
        <v>5339</v>
      </c>
      <c r="F326" s="245" t="s">
        <v>5337</v>
      </c>
      <c r="G326" s="245" t="s">
        <v>5338</v>
      </c>
      <c r="H326" s="245" t="s">
        <v>3815</v>
      </c>
      <c r="I326" s="245"/>
      <c r="J326" s="879">
        <v>1400.0</v>
      </c>
      <c r="K326" s="245"/>
      <c r="L326" s="245"/>
      <c r="M326" s="879"/>
      <c r="N326" s="879"/>
      <c r="O326" s="879"/>
      <c r="P326" s="879"/>
      <c r="Q326" s="245"/>
      <c r="R326" s="245"/>
      <c r="S326" s="880"/>
      <c r="T326" s="880"/>
      <c r="U326" s="111">
        <v>4.0203925E7</v>
      </c>
      <c r="V326" s="156" t="s">
        <v>4969</v>
      </c>
      <c r="W326" s="156" t="s">
        <v>3654</v>
      </c>
      <c r="Z326" s="111" t="s">
        <v>5340</v>
      </c>
      <c r="AF326" s="111"/>
      <c r="AG326" s="245"/>
      <c r="AH326" s="886"/>
    </row>
    <row r="327" ht="15.75" customHeight="1">
      <c r="A327" s="893" t="s">
        <v>1955</v>
      </c>
      <c r="B327" s="245" t="s">
        <v>5341</v>
      </c>
      <c r="C327" s="245" t="s">
        <v>627</v>
      </c>
      <c r="D327" s="245" t="s">
        <v>5342</v>
      </c>
      <c r="E327" s="245" t="s">
        <v>3510</v>
      </c>
      <c r="F327" s="245" t="s">
        <v>5343</v>
      </c>
      <c r="G327" s="245" t="s">
        <v>5344</v>
      </c>
      <c r="H327" s="245" t="s">
        <v>3480</v>
      </c>
      <c r="I327" s="245" t="s">
        <v>3481</v>
      </c>
      <c r="J327" s="879">
        <v>1500.0</v>
      </c>
      <c r="K327" s="245" t="s">
        <v>4301</v>
      </c>
      <c r="L327" s="245" t="s">
        <v>4298</v>
      </c>
      <c r="M327" s="895" t="s">
        <v>3306</v>
      </c>
      <c r="N327" s="879" t="s">
        <v>3309</v>
      </c>
      <c r="O327" s="879" t="s">
        <v>3312</v>
      </c>
      <c r="P327" s="879"/>
      <c r="Q327" s="245" t="s">
        <v>4301</v>
      </c>
      <c r="R327" s="245" t="s">
        <v>5345</v>
      </c>
      <c r="S327" s="880" t="s">
        <v>5346</v>
      </c>
      <c r="T327" s="880">
        <v>90300.0</v>
      </c>
      <c r="U327" s="111">
        <v>4.8017751E7</v>
      </c>
      <c r="V327" s="156" t="s">
        <v>5347</v>
      </c>
      <c r="W327" s="156" t="s">
        <v>5348</v>
      </c>
      <c r="Z327" s="111" t="s">
        <v>5349</v>
      </c>
      <c r="AG327" s="906"/>
    </row>
    <row r="328" ht="15.75" customHeight="1">
      <c r="A328" s="245" t="s">
        <v>1957</v>
      </c>
      <c r="B328" s="245" t="s">
        <v>5350</v>
      </c>
      <c r="C328" s="245" t="s">
        <v>4087</v>
      </c>
      <c r="D328" s="879" t="s">
        <v>5351</v>
      </c>
      <c r="E328" s="245" t="s">
        <v>4589</v>
      </c>
      <c r="F328" s="245" t="s">
        <v>5350</v>
      </c>
      <c r="G328" s="245" t="s">
        <v>5351</v>
      </c>
      <c r="H328" s="245" t="s">
        <v>3815</v>
      </c>
      <c r="I328" s="245" t="s">
        <v>3874</v>
      </c>
      <c r="J328" s="879">
        <v>1500.0</v>
      </c>
      <c r="K328" s="892" t="s">
        <v>3818</v>
      </c>
      <c r="L328" s="892" t="s">
        <v>4086</v>
      </c>
      <c r="M328" s="895" t="s">
        <v>3818</v>
      </c>
      <c r="N328" s="895" t="s">
        <v>3818</v>
      </c>
      <c r="O328" s="895" t="s">
        <v>3818</v>
      </c>
      <c r="P328" s="895" t="s">
        <v>3818</v>
      </c>
      <c r="Q328" s="892" t="s">
        <v>3818</v>
      </c>
      <c r="R328" s="892" t="s">
        <v>3818</v>
      </c>
      <c r="S328" s="880" t="s">
        <v>3818</v>
      </c>
      <c r="T328" s="880" t="s">
        <v>3818</v>
      </c>
      <c r="U328" s="111">
        <v>4.0203369E7</v>
      </c>
      <c r="V328" s="156" t="s">
        <v>5352</v>
      </c>
      <c r="W328" s="156" t="s">
        <v>5353</v>
      </c>
      <c r="Z328" s="111" t="s">
        <v>5354</v>
      </c>
      <c r="AG328" s="906"/>
    </row>
    <row r="329" ht="15.75" customHeight="1">
      <c r="A329" s="245" t="s">
        <v>2015</v>
      </c>
      <c r="B329" s="245" t="s">
        <v>5355</v>
      </c>
      <c r="C329" s="245" t="s">
        <v>5355</v>
      </c>
      <c r="D329" s="879"/>
      <c r="E329" s="245" t="s">
        <v>5356</v>
      </c>
      <c r="F329" s="245" t="s">
        <v>5355</v>
      </c>
      <c r="G329" s="245"/>
      <c r="H329" s="245"/>
      <c r="I329" s="245"/>
      <c r="J329" s="879"/>
      <c r="K329" s="892" t="s">
        <v>4898</v>
      </c>
      <c r="L329" s="892" t="s">
        <v>3575</v>
      </c>
      <c r="M329" s="895"/>
      <c r="N329" s="895"/>
      <c r="O329" s="895"/>
      <c r="P329" s="895"/>
      <c r="Q329" s="892" t="s">
        <v>4898</v>
      </c>
      <c r="R329" s="245" t="s">
        <v>5355</v>
      </c>
      <c r="S329" s="880"/>
      <c r="T329" s="880"/>
      <c r="U329" s="111"/>
      <c r="V329" s="156"/>
      <c r="W329" s="156"/>
      <c r="Z329" s="111"/>
      <c r="AH329" s="2"/>
    </row>
    <row r="330" ht="15.75" customHeight="1">
      <c r="A330" s="893" t="s">
        <v>2002</v>
      </c>
      <c r="B330" s="245" t="s">
        <v>5357</v>
      </c>
      <c r="C330" s="245" t="s">
        <v>5357</v>
      </c>
      <c r="D330" s="879"/>
      <c r="E330" s="245" t="s">
        <v>5358</v>
      </c>
      <c r="F330" s="245" t="s">
        <v>5357</v>
      </c>
      <c r="G330" s="245"/>
      <c r="H330" s="245"/>
      <c r="I330" s="245"/>
      <c r="J330" s="879"/>
      <c r="K330" s="245" t="s">
        <v>4898</v>
      </c>
      <c r="L330" s="245" t="s">
        <v>3575</v>
      </c>
      <c r="M330" s="895"/>
      <c r="N330" s="879"/>
      <c r="O330" s="879"/>
      <c r="P330" s="879"/>
      <c r="Q330" s="245" t="s">
        <v>4898</v>
      </c>
      <c r="R330" s="245" t="s">
        <v>5357</v>
      </c>
      <c r="S330" s="880"/>
      <c r="T330" s="880"/>
      <c r="U330" s="111"/>
      <c r="V330" s="156"/>
      <c r="W330" s="156"/>
      <c r="Z330" s="111"/>
      <c r="AG330" s="906"/>
    </row>
    <row r="331" ht="15.75" customHeight="1">
      <c r="A331" s="245" t="s">
        <v>2018</v>
      </c>
      <c r="B331" s="245" t="s">
        <v>5359</v>
      </c>
      <c r="C331" s="245" t="s">
        <v>4416</v>
      </c>
      <c r="D331" s="245" t="s">
        <v>5360</v>
      </c>
      <c r="E331" s="245" t="s">
        <v>4114</v>
      </c>
      <c r="F331" s="245" t="s">
        <v>4115</v>
      </c>
      <c r="G331" s="245" t="s">
        <v>4116</v>
      </c>
      <c r="H331" s="245" t="s">
        <v>3480</v>
      </c>
      <c r="I331" s="245" t="s">
        <v>3561</v>
      </c>
      <c r="J331" s="879">
        <v>1100.0</v>
      </c>
      <c r="K331" s="245" t="s">
        <v>5361</v>
      </c>
      <c r="L331" s="245" t="s">
        <v>3575</v>
      </c>
      <c r="M331" s="895" t="s">
        <v>5362</v>
      </c>
      <c r="N331" s="879">
        <v>819059.0</v>
      </c>
      <c r="O331" s="879">
        <v>816733.0</v>
      </c>
      <c r="P331" s="879"/>
      <c r="Q331" s="245" t="s">
        <v>5361</v>
      </c>
      <c r="R331" s="245" t="s">
        <v>5363</v>
      </c>
      <c r="S331" s="880" t="s">
        <v>5364</v>
      </c>
      <c r="T331" s="880">
        <v>12800.0</v>
      </c>
      <c r="U331" s="111">
        <v>4.8019474E7</v>
      </c>
      <c r="V331" s="156" t="s">
        <v>4642</v>
      </c>
      <c r="W331" s="156" t="s">
        <v>4120</v>
      </c>
      <c r="Z331" s="111" t="s">
        <v>4121</v>
      </c>
      <c r="AG331" s="906"/>
    </row>
    <row r="332" ht="15.75" customHeight="1">
      <c r="A332" s="245" t="s">
        <v>2054</v>
      </c>
      <c r="B332" s="245" t="s">
        <v>5365</v>
      </c>
      <c r="C332" s="245" t="s">
        <v>4466</v>
      </c>
      <c r="D332" s="879" t="s">
        <v>5366</v>
      </c>
      <c r="E332" s="245" t="s">
        <v>3592</v>
      </c>
      <c r="F332" s="245" t="s">
        <v>5367</v>
      </c>
      <c r="G332" s="245" t="s">
        <v>5368</v>
      </c>
      <c r="H332" s="245" t="s">
        <v>3480</v>
      </c>
      <c r="I332" s="888" t="s">
        <v>3595</v>
      </c>
      <c r="J332" s="879">
        <v>1500.0</v>
      </c>
      <c r="K332" s="245" t="s">
        <v>4281</v>
      </c>
      <c r="L332" s="892" t="s">
        <v>3605</v>
      </c>
      <c r="M332" s="895" t="s">
        <v>3306</v>
      </c>
      <c r="N332" s="895" t="s">
        <v>3309</v>
      </c>
      <c r="O332" s="879"/>
      <c r="P332" s="879"/>
      <c r="Q332" s="245" t="s">
        <v>4281</v>
      </c>
      <c r="R332" s="245" t="s">
        <v>5369</v>
      </c>
      <c r="S332" s="880" t="s">
        <v>5370</v>
      </c>
      <c r="T332" s="880">
        <v>144000.0</v>
      </c>
      <c r="U332" s="111">
        <v>4.8013808E7</v>
      </c>
      <c r="V332" s="156" t="s">
        <v>5371</v>
      </c>
      <c r="W332" s="156" t="s">
        <v>5372</v>
      </c>
      <c r="Z332" s="111" t="s">
        <v>5373</v>
      </c>
      <c r="AG332" s="906"/>
    </row>
    <row r="333" ht="15.75" customHeight="1">
      <c r="A333" s="893" t="s">
        <v>5374</v>
      </c>
      <c r="B333" s="126" t="s">
        <v>5375</v>
      </c>
      <c r="C333" s="245" t="s">
        <v>5023</v>
      </c>
      <c r="D333" s="879" t="s">
        <v>5376</v>
      </c>
      <c r="E333" s="245" t="s">
        <v>3546</v>
      </c>
      <c r="F333" s="245" t="s">
        <v>3547</v>
      </c>
      <c r="G333" s="245" t="s">
        <v>3548</v>
      </c>
      <c r="H333" s="245" t="s">
        <v>3480</v>
      </c>
      <c r="I333" s="888" t="s">
        <v>3549</v>
      </c>
      <c r="J333" s="879">
        <v>1600.0</v>
      </c>
      <c r="K333" s="245" t="s">
        <v>5377</v>
      </c>
      <c r="L333" s="892" t="s">
        <v>4615</v>
      </c>
      <c r="M333" s="895"/>
      <c r="N333" s="895"/>
      <c r="O333" s="895"/>
      <c r="P333" s="895"/>
      <c r="Q333" s="245" t="s">
        <v>5377</v>
      </c>
      <c r="R333" s="892" t="s">
        <v>5378</v>
      </c>
      <c r="S333" s="880" t="s">
        <v>5376</v>
      </c>
      <c r="T333" s="880">
        <v>38850.0</v>
      </c>
      <c r="U333" s="111">
        <v>4.8018777E7</v>
      </c>
      <c r="V333" s="156" t="s">
        <v>5290</v>
      </c>
      <c r="W333" s="156" t="s">
        <v>3554</v>
      </c>
      <c r="X333" s="910"/>
      <c r="Z333" s="111" t="s">
        <v>3555</v>
      </c>
      <c r="AG333" s="906"/>
    </row>
    <row r="334" ht="15.75" customHeight="1">
      <c r="A334" s="893" t="s">
        <v>2065</v>
      </c>
      <c r="B334" s="245" t="s">
        <v>5379</v>
      </c>
      <c r="C334" s="245" t="s">
        <v>593</v>
      </c>
      <c r="D334" s="879" t="s">
        <v>5380</v>
      </c>
      <c r="E334" s="245" t="s">
        <v>3702</v>
      </c>
      <c r="F334" s="245" t="s">
        <v>5381</v>
      </c>
      <c r="G334" s="245" t="s">
        <v>5382</v>
      </c>
      <c r="H334" s="245" t="s">
        <v>3480</v>
      </c>
      <c r="I334" s="245" t="s">
        <v>4270</v>
      </c>
      <c r="J334" s="879">
        <v>1500.0</v>
      </c>
      <c r="K334" s="245" t="s">
        <v>5383</v>
      </c>
      <c r="L334" s="245" t="s">
        <v>3706</v>
      </c>
      <c r="M334" s="895" t="s">
        <v>3306</v>
      </c>
      <c r="N334" s="879"/>
      <c r="O334" s="879"/>
      <c r="P334" s="879"/>
      <c r="Q334" s="245" t="s">
        <v>5383</v>
      </c>
      <c r="R334" s="245" t="s">
        <v>5384</v>
      </c>
      <c r="S334" s="880" t="s">
        <v>5385</v>
      </c>
      <c r="T334" s="880">
        <v>42500.0</v>
      </c>
      <c r="U334" s="111">
        <v>4.8003644E7</v>
      </c>
      <c r="V334" s="156" t="s">
        <v>5386</v>
      </c>
      <c r="W334" s="156" t="s">
        <v>5387</v>
      </c>
      <c r="Z334" s="111" t="s">
        <v>5388</v>
      </c>
      <c r="AG334" s="906"/>
    </row>
    <row r="335" ht="15.75" customHeight="1">
      <c r="A335" s="893" t="s">
        <v>2083</v>
      </c>
      <c r="B335" s="245" t="s">
        <v>5389</v>
      </c>
      <c r="C335" s="245" t="s">
        <v>4474</v>
      </c>
      <c r="D335" s="245" t="s">
        <v>5390</v>
      </c>
      <c r="E335" s="245" t="s">
        <v>5391</v>
      </c>
      <c r="F335" s="245" t="s">
        <v>5392</v>
      </c>
      <c r="G335" s="245" t="s">
        <v>5393</v>
      </c>
      <c r="H335" s="245" t="s">
        <v>3480</v>
      </c>
      <c r="I335" s="245" t="s">
        <v>3561</v>
      </c>
      <c r="J335" s="879">
        <v>1100.0</v>
      </c>
      <c r="K335" s="245" t="s">
        <v>3574</v>
      </c>
      <c r="L335" s="245" t="s">
        <v>3575</v>
      </c>
      <c r="M335" s="895" t="s">
        <v>3307</v>
      </c>
      <c r="N335" s="879">
        <v>819059.0</v>
      </c>
      <c r="O335" s="879">
        <v>816733.0</v>
      </c>
      <c r="P335" s="879"/>
      <c r="Q335" s="245" t="s">
        <v>3574</v>
      </c>
      <c r="R335" s="245" t="s">
        <v>5394</v>
      </c>
      <c r="S335" s="880" t="s">
        <v>5395</v>
      </c>
      <c r="T335" s="880">
        <v>12800.0</v>
      </c>
      <c r="U335" s="111">
        <v>4.8004206E7</v>
      </c>
      <c r="V335" s="156" t="s">
        <v>5396</v>
      </c>
      <c r="W335" s="156" t="s">
        <v>5397</v>
      </c>
      <c r="Z335" s="111" t="s">
        <v>5398</v>
      </c>
      <c r="AG335" s="906"/>
    </row>
    <row r="336" ht="15.75" customHeight="1">
      <c r="A336" s="111" t="s">
        <v>2085</v>
      </c>
      <c r="B336" s="211" t="s">
        <v>5399</v>
      </c>
      <c r="C336" s="245" t="s">
        <v>3827</v>
      </c>
      <c r="D336" s="879" t="s">
        <v>5400</v>
      </c>
      <c r="E336" s="245" t="s">
        <v>5401</v>
      </c>
      <c r="F336" s="245" t="s">
        <v>5402</v>
      </c>
      <c r="G336" s="245" t="s">
        <v>5403</v>
      </c>
      <c r="H336" s="245" t="s">
        <v>3815</v>
      </c>
      <c r="I336" s="245" t="s">
        <v>3832</v>
      </c>
      <c r="J336" s="879">
        <v>1500.0</v>
      </c>
      <c r="K336" s="245" t="s">
        <v>3833</v>
      </c>
      <c r="L336" s="245" t="s">
        <v>3834</v>
      </c>
      <c r="M336" s="879" t="s">
        <v>3308</v>
      </c>
      <c r="N336" s="895" t="s">
        <v>3306</v>
      </c>
      <c r="O336" s="879"/>
      <c r="P336" s="879"/>
      <c r="Q336" s="245" t="s">
        <v>3833</v>
      </c>
      <c r="R336" s="245" t="s">
        <v>5399</v>
      </c>
      <c r="S336" s="880" t="s">
        <v>5400</v>
      </c>
      <c r="T336" s="880"/>
      <c r="U336" s="111"/>
      <c r="V336" s="156" t="s">
        <v>5404</v>
      </c>
      <c r="W336" s="175" t="s">
        <v>3601</v>
      </c>
      <c r="Z336" s="111" t="s">
        <v>5405</v>
      </c>
      <c r="AG336" s="906"/>
    </row>
    <row r="337" ht="15.75" customHeight="1">
      <c r="A337" s="211" t="s">
        <v>2092</v>
      </c>
      <c r="B337" s="893" t="s">
        <v>5406</v>
      </c>
      <c r="C337" s="245" t="s">
        <v>4466</v>
      </c>
      <c r="D337" s="879" t="s">
        <v>5407</v>
      </c>
      <c r="E337" s="245" t="s">
        <v>5408</v>
      </c>
      <c r="F337" s="245" t="s">
        <v>5409</v>
      </c>
      <c r="G337" s="245" t="s">
        <v>5410</v>
      </c>
      <c r="H337" s="245" t="s">
        <v>3480</v>
      </c>
      <c r="I337" s="888" t="s">
        <v>3595</v>
      </c>
      <c r="J337" s="879">
        <v>1500.0</v>
      </c>
      <c r="K337" s="245" t="s">
        <v>5411</v>
      </c>
      <c r="L337" s="892" t="s">
        <v>3605</v>
      </c>
      <c r="M337" s="895" t="s">
        <v>3306</v>
      </c>
      <c r="N337" s="895" t="s">
        <v>3309</v>
      </c>
      <c r="O337" s="879"/>
      <c r="P337" s="879"/>
      <c r="Q337" s="245" t="s">
        <v>5411</v>
      </c>
      <c r="R337" s="245" t="s">
        <v>5412</v>
      </c>
      <c r="S337" s="880" t="s">
        <v>5413</v>
      </c>
      <c r="T337" s="880">
        <v>144000.0</v>
      </c>
      <c r="U337" s="111">
        <v>4.8014298E7</v>
      </c>
      <c r="V337" s="172" t="s">
        <v>5414</v>
      </c>
      <c r="W337" s="191" t="s">
        <v>5415</v>
      </c>
      <c r="Z337" s="111" t="s">
        <v>5416</v>
      </c>
      <c r="AG337" s="906"/>
    </row>
    <row r="338" ht="15.75" customHeight="1">
      <c r="A338" s="919" t="s">
        <v>2094</v>
      </c>
      <c r="B338" s="893" t="s">
        <v>5417</v>
      </c>
      <c r="C338" s="907" t="s">
        <v>5418</v>
      </c>
      <c r="D338" s="211" t="s">
        <v>5419</v>
      </c>
      <c r="E338" s="245" t="s">
        <v>3477</v>
      </c>
      <c r="F338" s="245" t="s">
        <v>5420</v>
      </c>
      <c r="G338" s="245" t="s">
        <v>5421</v>
      </c>
      <c r="H338" s="245" t="s">
        <v>3480</v>
      </c>
      <c r="I338" s="888" t="s">
        <v>3481</v>
      </c>
      <c r="J338" s="879">
        <v>1500.0</v>
      </c>
      <c r="K338" s="245" t="s">
        <v>3535</v>
      </c>
      <c r="L338" s="892" t="s">
        <v>3527</v>
      </c>
      <c r="M338" s="895">
        <v>816314.0</v>
      </c>
      <c r="N338" s="895">
        <v>816361.0</v>
      </c>
      <c r="O338" s="895"/>
      <c r="P338" s="895"/>
      <c r="Q338" s="245" t="s">
        <v>3535</v>
      </c>
      <c r="R338" s="908" t="s">
        <v>5422</v>
      </c>
      <c r="S338" s="880" t="s">
        <v>5423</v>
      </c>
      <c r="T338" s="880">
        <v>90300.0</v>
      </c>
      <c r="U338" s="111">
        <v>4.8015778E7</v>
      </c>
      <c r="V338" s="172" t="s">
        <v>5424</v>
      </c>
      <c r="W338" s="191" t="s">
        <v>5425</v>
      </c>
      <c r="X338" s="910"/>
      <c r="Z338" s="111" t="s">
        <v>5426</v>
      </c>
      <c r="AG338" s="906"/>
    </row>
    <row r="339" ht="17.25" customHeight="1">
      <c r="A339" s="919" t="s">
        <v>2110</v>
      </c>
      <c r="B339" s="893" t="s">
        <v>5427</v>
      </c>
      <c r="C339" s="907" t="s">
        <v>100</v>
      </c>
      <c r="D339" s="879" t="s">
        <v>5428</v>
      </c>
      <c r="E339" s="245" t="s">
        <v>3477</v>
      </c>
      <c r="F339" s="211" t="s">
        <v>5429</v>
      </c>
      <c r="G339" s="245" t="s">
        <v>5421</v>
      </c>
      <c r="H339" s="245" t="s">
        <v>3480</v>
      </c>
      <c r="I339" s="245" t="s">
        <v>3481</v>
      </c>
      <c r="J339" s="437">
        <v>1500.0</v>
      </c>
      <c r="K339" s="245" t="s">
        <v>3482</v>
      </c>
      <c r="L339" s="245" t="s">
        <v>3483</v>
      </c>
      <c r="M339" s="879" t="s">
        <v>3306</v>
      </c>
      <c r="N339" s="879" t="s">
        <v>3309</v>
      </c>
      <c r="O339" s="879"/>
      <c r="P339" s="879"/>
      <c r="Q339" s="245" t="s">
        <v>3482</v>
      </c>
      <c r="R339" s="191" t="s">
        <v>5430</v>
      </c>
      <c r="S339" s="213" t="s">
        <v>5431</v>
      </c>
      <c r="T339" s="880">
        <v>90300.0</v>
      </c>
      <c r="U339" s="111">
        <v>4.8015773E7</v>
      </c>
      <c r="V339" s="156" t="s">
        <v>5424</v>
      </c>
      <c r="W339" s="192" t="s">
        <v>5425</v>
      </c>
      <c r="Z339" s="111" t="s">
        <v>5426</v>
      </c>
      <c r="AA339" s="873"/>
      <c r="AB339" s="141"/>
      <c r="AF339" s="245"/>
      <c r="AG339" s="245"/>
      <c r="AH339" s="886"/>
    </row>
    <row r="340" ht="15.75" customHeight="1">
      <c r="A340" s="245" t="s">
        <v>2108</v>
      </c>
      <c r="B340" s="893" t="s">
        <v>5432</v>
      </c>
      <c r="C340" s="245" t="s">
        <v>4085</v>
      </c>
      <c r="D340" s="879" t="s">
        <v>5433</v>
      </c>
      <c r="E340" s="245" t="s">
        <v>4577</v>
      </c>
      <c r="F340" s="245" t="s">
        <v>5432</v>
      </c>
      <c r="G340" s="245" t="s">
        <v>5433</v>
      </c>
      <c r="H340" s="245" t="s">
        <v>3815</v>
      </c>
      <c r="I340" s="245" t="s">
        <v>3874</v>
      </c>
      <c r="J340" s="879">
        <v>1500.0</v>
      </c>
      <c r="K340" s="245" t="s">
        <v>3818</v>
      </c>
      <c r="L340" s="245" t="s">
        <v>4086</v>
      </c>
      <c r="M340" s="895" t="s">
        <v>3818</v>
      </c>
      <c r="N340" s="879" t="s">
        <v>3818</v>
      </c>
      <c r="O340" s="879"/>
      <c r="P340" s="879"/>
      <c r="Q340" s="245" t="s">
        <v>3818</v>
      </c>
      <c r="R340" s="245" t="s">
        <v>3818</v>
      </c>
      <c r="S340" s="880" t="s">
        <v>3818</v>
      </c>
      <c r="T340" s="880" t="s">
        <v>3818</v>
      </c>
      <c r="U340" s="111">
        <v>4.0301431E7</v>
      </c>
      <c r="V340" s="156" t="s">
        <v>5434</v>
      </c>
      <c r="W340" s="156" t="s">
        <v>5435</v>
      </c>
      <c r="Z340" s="111" t="s">
        <v>5436</v>
      </c>
      <c r="AG340" s="906"/>
    </row>
    <row r="341" ht="15.75" customHeight="1">
      <c r="A341" s="893" t="s">
        <v>2115</v>
      </c>
      <c r="B341" s="245" t="s">
        <v>5437</v>
      </c>
      <c r="C341" s="245" t="s">
        <v>4425</v>
      </c>
      <c r="D341" s="879" t="s">
        <v>5438</v>
      </c>
      <c r="E341" s="245" t="s">
        <v>3893</v>
      </c>
      <c r="F341" s="245" t="s">
        <v>5437</v>
      </c>
      <c r="G341" s="245" t="s">
        <v>5438</v>
      </c>
      <c r="H341" s="245" t="s">
        <v>3480</v>
      </c>
      <c r="I341" s="245" t="s">
        <v>3896</v>
      </c>
      <c r="J341" s="879">
        <v>1500.0</v>
      </c>
      <c r="K341" s="245" t="s">
        <v>3818</v>
      </c>
      <c r="L341" s="245" t="s">
        <v>3818</v>
      </c>
      <c r="M341" s="879" t="s">
        <v>3818</v>
      </c>
      <c r="N341" s="879"/>
      <c r="O341" s="879"/>
      <c r="P341" s="879"/>
      <c r="Q341" s="245" t="s">
        <v>3818</v>
      </c>
      <c r="R341" s="245" t="s">
        <v>3818</v>
      </c>
      <c r="S341" s="880" t="s">
        <v>3818</v>
      </c>
      <c r="T341" s="880" t="s">
        <v>3818</v>
      </c>
      <c r="U341" s="111">
        <v>4.0301782E7</v>
      </c>
      <c r="V341" s="156" t="s">
        <v>5439</v>
      </c>
      <c r="W341" s="156" t="s">
        <v>5440</v>
      </c>
      <c r="Z341" s="111" t="s">
        <v>5441</v>
      </c>
      <c r="AG341" s="906"/>
    </row>
    <row r="342" ht="15.75" customHeight="1">
      <c r="A342" s="893" t="s">
        <v>2117</v>
      </c>
      <c r="B342" s="245" t="s">
        <v>5442</v>
      </c>
      <c r="C342" s="245" t="s">
        <v>5443</v>
      </c>
      <c r="D342" s="879" t="s">
        <v>5444</v>
      </c>
      <c r="E342" s="245" t="s">
        <v>4929</v>
      </c>
      <c r="F342" s="211" t="s">
        <v>5445</v>
      </c>
      <c r="G342" s="245" t="s">
        <v>5444</v>
      </c>
      <c r="H342" s="245" t="s">
        <v>3480</v>
      </c>
      <c r="I342" s="245" t="s">
        <v>3728</v>
      </c>
      <c r="J342" s="879">
        <v>1500.0</v>
      </c>
      <c r="K342" s="245" t="s">
        <v>3818</v>
      </c>
      <c r="L342" s="245" t="s">
        <v>3818</v>
      </c>
      <c r="M342" s="879" t="s">
        <v>3818</v>
      </c>
      <c r="N342" s="879"/>
      <c r="O342" s="879"/>
      <c r="P342" s="879"/>
      <c r="Q342" s="245" t="s">
        <v>3818</v>
      </c>
      <c r="R342" s="245" t="s">
        <v>3818</v>
      </c>
      <c r="S342" s="880" t="s">
        <v>3818</v>
      </c>
      <c r="T342" s="880" t="s">
        <v>3818</v>
      </c>
      <c r="U342" s="111">
        <v>4.0301066E7</v>
      </c>
      <c r="V342" s="156" t="s">
        <v>5446</v>
      </c>
      <c r="W342" s="156" t="s">
        <v>5447</v>
      </c>
      <c r="Z342" s="111" t="s">
        <v>5448</v>
      </c>
      <c r="AG342" s="906"/>
    </row>
    <row r="343" ht="15.75" customHeight="1">
      <c r="A343" s="893" t="s">
        <v>2128</v>
      </c>
      <c r="B343" s="245" t="s">
        <v>5449</v>
      </c>
      <c r="C343" s="245" t="s">
        <v>5450</v>
      </c>
      <c r="D343" s="879" t="s">
        <v>5451</v>
      </c>
      <c r="E343" s="245" t="s">
        <v>3646</v>
      </c>
      <c r="F343" s="245" t="s">
        <v>5452</v>
      </c>
      <c r="G343" s="245" t="s">
        <v>5453</v>
      </c>
      <c r="H343" s="245" t="s">
        <v>3480</v>
      </c>
      <c r="I343" s="245" t="s">
        <v>3713</v>
      </c>
      <c r="J343" s="879">
        <v>1500.0</v>
      </c>
      <c r="K343" s="245" t="s">
        <v>5454</v>
      </c>
      <c r="L343" s="245" t="s">
        <v>4615</v>
      </c>
      <c r="M343" s="879"/>
      <c r="N343" s="879"/>
      <c r="O343" s="879"/>
      <c r="P343" s="879"/>
      <c r="Q343" s="245" t="s">
        <v>5454</v>
      </c>
      <c r="R343" s="245" t="s">
        <v>5455</v>
      </c>
      <c r="S343" s="880" t="s">
        <v>5456</v>
      </c>
      <c r="T343" s="880">
        <v>40425.0</v>
      </c>
      <c r="U343" s="111">
        <v>4.801992E7</v>
      </c>
      <c r="V343" s="156" t="s">
        <v>5457</v>
      </c>
      <c r="W343" s="156" t="s">
        <v>5458</v>
      </c>
      <c r="Z343" s="111" t="s">
        <v>5459</v>
      </c>
      <c r="AG343" s="906"/>
    </row>
    <row r="344" ht="15.75" customHeight="1">
      <c r="A344" s="893" t="s">
        <v>2130</v>
      </c>
      <c r="B344" s="245" t="s">
        <v>5460</v>
      </c>
      <c r="C344" s="245" t="s">
        <v>4370</v>
      </c>
      <c r="D344" s="879" t="s">
        <v>5461</v>
      </c>
      <c r="E344" s="245" t="s">
        <v>3646</v>
      </c>
      <c r="F344" s="245" t="s">
        <v>5452</v>
      </c>
      <c r="G344" s="245" t="s">
        <v>5453</v>
      </c>
      <c r="H344" s="245" t="s">
        <v>3480</v>
      </c>
      <c r="I344" s="245" t="s">
        <v>3713</v>
      </c>
      <c r="J344" s="879">
        <v>1500.0</v>
      </c>
      <c r="K344" s="245" t="s">
        <v>5462</v>
      </c>
      <c r="L344" s="245" t="s">
        <v>5463</v>
      </c>
      <c r="M344" s="879"/>
      <c r="N344" s="879"/>
      <c r="O344" s="879"/>
      <c r="P344" s="879"/>
      <c r="Q344" s="245" t="s">
        <v>5462</v>
      </c>
      <c r="R344" s="245" t="s">
        <v>5464</v>
      </c>
      <c r="S344" s="880" t="s">
        <v>5465</v>
      </c>
      <c r="T344" s="880">
        <v>37856.0</v>
      </c>
      <c r="U344" s="111">
        <v>4.9600248E7</v>
      </c>
      <c r="V344" s="156" t="s">
        <v>5457</v>
      </c>
      <c r="W344" s="156" t="s">
        <v>5458</v>
      </c>
      <c r="Z344" s="111" t="s">
        <v>5459</v>
      </c>
      <c r="AG344" s="906"/>
    </row>
    <row r="345" ht="15.75" customHeight="1">
      <c r="A345" s="893" t="s">
        <v>2136</v>
      </c>
      <c r="B345" s="245" t="s">
        <v>5466</v>
      </c>
      <c r="C345" s="245" t="s">
        <v>4087</v>
      </c>
      <c r="D345" s="879" t="s">
        <v>5467</v>
      </c>
      <c r="E345" s="245" t="s">
        <v>4589</v>
      </c>
      <c r="F345" s="126" t="s">
        <v>5466</v>
      </c>
      <c r="G345" s="245" t="s">
        <v>5467</v>
      </c>
      <c r="H345" s="245" t="s">
        <v>3815</v>
      </c>
      <c r="I345" s="245" t="s">
        <v>3874</v>
      </c>
      <c r="J345" s="879">
        <v>1500.0</v>
      </c>
      <c r="K345" s="245"/>
      <c r="L345" s="245" t="s">
        <v>4086</v>
      </c>
      <c r="M345" s="879"/>
      <c r="N345" s="879"/>
      <c r="O345" s="879"/>
      <c r="P345" s="879"/>
      <c r="Q345" s="245"/>
      <c r="R345" s="245"/>
      <c r="S345" s="880"/>
      <c r="T345" s="880"/>
      <c r="U345" s="111">
        <v>4.0203369E7</v>
      </c>
      <c r="V345" s="156" t="s">
        <v>5468</v>
      </c>
      <c r="W345" s="156" t="s">
        <v>5469</v>
      </c>
      <c r="Z345" s="111" t="s">
        <v>5470</v>
      </c>
      <c r="AG345" s="906"/>
    </row>
    <row r="346" ht="15.75" customHeight="1">
      <c r="A346" s="111" t="s">
        <v>2144</v>
      </c>
      <c r="B346" s="245" t="s">
        <v>5471</v>
      </c>
      <c r="C346" s="893" t="s">
        <v>5472</v>
      </c>
      <c r="D346" s="879" t="s">
        <v>5473</v>
      </c>
      <c r="E346" s="245" t="s">
        <v>3592</v>
      </c>
      <c r="F346" s="245" t="s">
        <v>3593</v>
      </c>
      <c r="G346" s="245" t="s">
        <v>3594</v>
      </c>
      <c r="H346" s="245" t="s">
        <v>3480</v>
      </c>
      <c r="I346" s="245" t="s">
        <v>3595</v>
      </c>
      <c r="J346" s="879">
        <v>1500.0</v>
      </c>
      <c r="K346" s="245" t="s">
        <v>5474</v>
      </c>
      <c r="L346" s="245" t="s">
        <v>5475</v>
      </c>
      <c r="M346" s="879" t="s">
        <v>3326</v>
      </c>
      <c r="N346" s="879">
        <v>819059.0</v>
      </c>
      <c r="O346" s="879">
        <v>816733.0</v>
      </c>
      <c r="P346" s="879"/>
      <c r="Q346" s="245" t="s">
        <v>5474</v>
      </c>
      <c r="R346" s="245" t="s">
        <v>5476</v>
      </c>
      <c r="S346" s="880" t="s">
        <v>5477</v>
      </c>
      <c r="T346" s="880">
        <v>144000.0</v>
      </c>
      <c r="U346" s="111"/>
      <c r="V346" s="156" t="s">
        <v>3600</v>
      </c>
      <c r="W346" s="156" t="s">
        <v>3601</v>
      </c>
      <c r="Z346" s="111" t="s">
        <v>3589</v>
      </c>
      <c r="AG346" s="906"/>
    </row>
    <row r="347" ht="15.75" customHeight="1">
      <c r="A347" s="126" t="s">
        <v>2151</v>
      </c>
      <c r="B347" s="245" t="s">
        <v>5478</v>
      </c>
      <c r="C347" s="245" t="s">
        <v>3827</v>
      </c>
      <c r="D347" s="879" t="s">
        <v>5479</v>
      </c>
      <c r="E347" s="126" t="s">
        <v>3829</v>
      </c>
      <c r="F347" s="245" t="s">
        <v>5480</v>
      </c>
      <c r="G347" s="245" t="s">
        <v>5481</v>
      </c>
      <c r="H347" s="126" t="s">
        <v>3815</v>
      </c>
      <c r="I347" s="245" t="s">
        <v>3832</v>
      </c>
      <c r="J347" s="879">
        <v>1500.0</v>
      </c>
      <c r="K347" s="245" t="s">
        <v>3833</v>
      </c>
      <c r="L347" s="245" t="s">
        <v>3834</v>
      </c>
      <c r="M347" s="879" t="s">
        <v>3308</v>
      </c>
      <c r="N347" s="879" t="s">
        <v>3306</v>
      </c>
      <c r="O347" s="879"/>
      <c r="P347" s="879"/>
      <c r="Q347" s="245" t="s">
        <v>3833</v>
      </c>
      <c r="R347" s="245" t="s">
        <v>5478</v>
      </c>
      <c r="S347" s="880" t="s">
        <v>5479</v>
      </c>
      <c r="T347" s="880" t="s">
        <v>3818</v>
      </c>
      <c r="U347" s="111">
        <v>4.1202277E7</v>
      </c>
      <c r="V347" s="156" t="s">
        <v>5482</v>
      </c>
      <c r="W347" s="156" t="s">
        <v>5483</v>
      </c>
      <c r="Z347" s="111" t="s">
        <v>5484</v>
      </c>
      <c r="AG347" s="906"/>
    </row>
    <row r="348" ht="15.75" customHeight="1">
      <c r="A348" s="893" t="s">
        <v>2156</v>
      </c>
      <c r="B348" s="245" t="s">
        <v>5485</v>
      </c>
      <c r="C348" s="245" t="s">
        <v>5485</v>
      </c>
      <c r="D348" s="879"/>
      <c r="E348" s="245" t="s">
        <v>5486</v>
      </c>
      <c r="F348" s="245" t="s">
        <v>5485</v>
      </c>
      <c r="G348" s="245"/>
      <c r="H348" s="245"/>
      <c r="I348" s="245"/>
      <c r="J348" s="879"/>
      <c r="K348" s="245" t="s">
        <v>5487</v>
      </c>
      <c r="L348" s="245" t="s">
        <v>3575</v>
      </c>
      <c r="M348" s="879"/>
      <c r="N348" s="879"/>
      <c r="O348" s="879"/>
      <c r="P348" s="879"/>
      <c r="Q348" s="245" t="s">
        <v>5487</v>
      </c>
      <c r="R348" s="245" t="s">
        <v>5485</v>
      </c>
      <c r="S348" s="880"/>
      <c r="T348" s="880"/>
      <c r="U348" s="111"/>
      <c r="V348" s="156"/>
      <c r="W348" s="156"/>
      <c r="Z348" s="111"/>
      <c r="AG348" s="906"/>
    </row>
    <row r="349" ht="15.75" customHeight="1">
      <c r="A349" s="893" t="s">
        <v>2187</v>
      </c>
      <c r="B349" s="245" t="s">
        <v>5488</v>
      </c>
      <c r="C349" s="893" t="s">
        <v>4069</v>
      </c>
      <c r="D349" s="879" t="s">
        <v>5489</v>
      </c>
      <c r="E349" s="245" t="s">
        <v>4071</v>
      </c>
      <c r="F349" s="245" t="s">
        <v>5488</v>
      </c>
      <c r="G349" s="245" t="s">
        <v>5489</v>
      </c>
      <c r="H349" s="245" t="s">
        <v>3480</v>
      </c>
      <c r="I349" s="245" t="s">
        <v>3986</v>
      </c>
      <c r="J349" s="879">
        <v>1600.0</v>
      </c>
      <c r="K349" s="245" t="s">
        <v>3818</v>
      </c>
      <c r="L349" s="245" t="s">
        <v>3818</v>
      </c>
      <c r="M349" s="879" t="s">
        <v>3818</v>
      </c>
      <c r="N349" s="879" t="s">
        <v>3818</v>
      </c>
      <c r="O349" s="879" t="s">
        <v>3818</v>
      </c>
      <c r="P349" s="879" t="s">
        <v>3818</v>
      </c>
      <c r="Q349" s="245" t="s">
        <v>3818</v>
      </c>
      <c r="R349" s="245" t="s">
        <v>3818</v>
      </c>
      <c r="S349" s="880" t="s">
        <v>3818</v>
      </c>
      <c r="T349" s="880" t="s">
        <v>3818</v>
      </c>
      <c r="U349" s="111" t="s">
        <v>3493</v>
      </c>
      <c r="V349" s="156" t="s">
        <v>4072</v>
      </c>
      <c r="W349" s="156" t="s">
        <v>4073</v>
      </c>
      <c r="Z349" s="111" t="s">
        <v>4074</v>
      </c>
      <c r="AG349" s="906"/>
    </row>
    <row r="350" ht="15.75" customHeight="1">
      <c r="A350" s="893" t="s">
        <v>2191</v>
      </c>
      <c r="B350" s="245" t="s">
        <v>5490</v>
      </c>
      <c r="C350" s="893" t="s">
        <v>5491</v>
      </c>
      <c r="D350" s="879" t="s">
        <v>5492</v>
      </c>
      <c r="E350" s="245" t="s">
        <v>3546</v>
      </c>
      <c r="F350" s="245" t="s">
        <v>5493</v>
      </c>
      <c r="G350" s="245" t="s">
        <v>5494</v>
      </c>
      <c r="H350" s="245" t="s">
        <v>3480</v>
      </c>
      <c r="I350" s="245" t="s">
        <v>3549</v>
      </c>
      <c r="J350" s="879">
        <v>1600.0</v>
      </c>
      <c r="K350" s="245" t="s">
        <v>4342</v>
      </c>
      <c r="L350" s="245" t="s">
        <v>3541</v>
      </c>
      <c r="M350" s="879" t="s">
        <v>3306</v>
      </c>
      <c r="N350" s="879" t="s">
        <v>3308</v>
      </c>
      <c r="O350" s="879"/>
      <c r="P350" s="879"/>
      <c r="Q350" s="245" t="s">
        <v>4342</v>
      </c>
      <c r="R350" s="245" t="s">
        <v>5495</v>
      </c>
      <c r="S350" s="880" t="s">
        <v>5496</v>
      </c>
      <c r="T350" s="880">
        <v>38850.0</v>
      </c>
      <c r="U350" s="111">
        <v>4.8017996E7</v>
      </c>
      <c r="V350" s="156" t="s">
        <v>5497</v>
      </c>
      <c r="W350" s="156" t="s">
        <v>5498</v>
      </c>
      <c r="Z350" s="111" t="s">
        <v>5499</v>
      </c>
      <c r="AG350" s="906"/>
    </row>
    <row r="351" ht="15.75" customHeight="1">
      <c r="A351" s="893" t="s">
        <v>2194</v>
      </c>
      <c r="B351" s="245" t="s">
        <v>5500</v>
      </c>
      <c r="C351" s="893" t="s">
        <v>5501</v>
      </c>
      <c r="D351" s="879" t="s">
        <v>5502</v>
      </c>
      <c r="E351" s="245" t="s">
        <v>3546</v>
      </c>
      <c r="F351" s="245" t="s">
        <v>5493</v>
      </c>
      <c r="G351" s="245" t="s">
        <v>5494</v>
      </c>
      <c r="H351" s="245" t="s">
        <v>3480</v>
      </c>
      <c r="I351" s="245" t="s">
        <v>3549</v>
      </c>
      <c r="J351" s="879">
        <v>1600.0</v>
      </c>
      <c r="K351" s="245" t="s">
        <v>5503</v>
      </c>
      <c r="L351" s="245" t="s">
        <v>3650</v>
      </c>
      <c r="M351" s="879" t="s">
        <v>3307</v>
      </c>
      <c r="N351" s="879" t="s">
        <v>3308</v>
      </c>
      <c r="O351" s="879"/>
      <c r="P351" s="879"/>
      <c r="Q351" s="245" t="s">
        <v>5503</v>
      </c>
      <c r="R351" s="245" t="s">
        <v>5504</v>
      </c>
      <c r="S351" s="880" t="s">
        <v>5505</v>
      </c>
      <c r="T351" s="880">
        <v>38850.0</v>
      </c>
      <c r="U351" s="111">
        <v>4.8017995E7</v>
      </c>
      <c r="V351" s="156" t="s">
        <v>5497</v>
      </c>
      <c r="W351" s="156" t="s">
        <v>5498</v>
      </c>
      <c r="Z351" s="111" t="s">
        <v>5499</v>
      </c>
      <c r="AG351" s="906"/>
    </row>
    <row r="352" ht="15.75" customHeight="1">
      <c r="A352" s="893" t="s">
        <v>2197</v>
      </c>
      <c r="B352" s="245" t="s">
        <v>5506</v>
      </c>
      <c r="C352" s="893" t="s">
        <v>4408</v>
      </c>
      <c r="D352" s="879" t="s">
        <v>5507</v>
      </c>
      <c r="E352" s="245" t="s">
        <v>3546</v>
      </c>
      <c r="F352" s="245" t="s">
        <v>5506</v>
      </c>
      <c r="G352" s="245" t="s">
        <v>5507</v>
      </c>
      <c r="H352" s="245" t="s">
        <v>3480</v>
      </c>
      <c r="I352" s="245" t="s">
        <v>3549</v>
      </c>
      <c r="J352" s="879">
        <v>1600.0</v>
      </c>
      <c r="K352" s="245"/>
      <c r="L352" s="245"/>
      <c r="M352" s="895"/>
      <c r="N352" s="879"/>
      <c r="O352" s="879"/>
      <c r="P352" s="879"/>
      <c r="Q352" s="245"/>
      <c r="R352" s="245"/>
      <c r="S352" s="880"/>
      <c r="T352" s="880"/>
      <c r="U352" s="111">
        <v>4.0202618E7</v>
      </c>
      <c r="V352" s="156" t="s">
        <v>5497</v>
      </c>
      <c r="W352" s="156" t="s">
        <v>5498</v>
      </c>
      <c r="Z352" s="111" t="s">
        <v>5499</v>
      </c>
      <c r="AG352" s="906"/>
    </row>
    <row r="353" ht="15.75" customHeight="1">
      <c r="A353" s="893" t="s">
        <v>2214</v>
      </c>
      <c r="B353" s="245" t="s">
        <v>5508</v>
      </c>
      <c r="C353" s="893" t="s">
        <v>4414</v>
      </c>
      <c r="D353" s="879" t="s">
        <v>5509</v>
      </c>
      <c r="E353" s="245" t="s">
        <v>4333</v>
      </c>
      <c r="F353" s="245" t="s">
        <v>5510</v>
      </c>
      <c r="G353" s="245" t="s">
        <v>5509</v>
      </c>
      <c r="H353" s="245" t="s">
        <v>3480</v>
      </c>
      <c r="I353" s="245" t="s">
        <v>3481</v>
      </c>
      <c r="J353" s="879">
        <v>1500.0</v>
      </c>
      <c r="K353" s="245"/>
      <c r="L353" s="245"/>
      <c r="M353" s="895"/>
      <c r="N353" s="879"/>
      <c r="O353" s="879"/>
      <c r="P353" s="879"/>
      <c r="Q353" s="245"/>
      <c r="R353" s="245"/>
      <c r="S353" s="880"/>
      <c r="T353" s="880"/>
      <c r="U353" s="111">
        <v>4.0201053E7</v>
      </c>
      <c r="V353" s="156" t="s">
        <v>5371</v>
      </c>
      <c r="W353" s="156" t="s">
        <v>5372</v>
      </c>
      <c r="Z353" s="111" t="s">
        <v>5511</v>
      </c>
      <c r="AG353" s="906"/>
    </row>
    <row r="354" ht="15.75" customHeight="1">
      <c r="A354" s="893" t="s">
        <v>2239</v>
      </c>
      <c r="B354" s="245" t="s">
        <v>5512</v>
      </c>
      <c r="C354" s="907" t="s">
        <v>5513</v>
      </c>
      <c r="D354" s="879" t="s">
        <v>5514</v>
      </c>
      <c r="E354" s="245" t="s">
        <v>3477</v>
      </c>
      <c r="F354" s="245" t="s">
        <v>5420</v>
      </c>
      <c r="G354" s="245" t="s">
        <v>5421</v>
      </c>
      <c r="H354" s="245" t="s">
        <v>3480</v>
      </c>
      <c r="I354" s="245" t="s">
        <v>3481</v>
      </c>
      <c r="J354" s="879">
        <v>1500.0</v>
      </c>
      <c r="K354" s="245" t="s">
        <v>3496</v>
      </c>
      <c r="L354" s="245" t="s">
        <v>3497</v>
      </c>
      <c r="M354" s="895" t="s">
        <v>3306</v>
      </c>
      <c r="N354" s="879">
        <v>816361.0</v>
      </c>
      <c r="O354" s="879"/>
      <c r="P354" s="879"/>
      <c r="Q354" s="245" t="s">
        <v>3496</v>
      </c>
      <c r="R354" s="245" t="s">
        <v>5515</v>
      </c>
      <c r="S354" s="880" t="s">
        <v>5516</v>
      </c>
      <c r="T354" s="880">
        <v>90300.0</v>
      </c>
      <c r="U354" s="111">
        <v>4.8015754E7</v>
      </c>
      <c r="V354" s="156" t="s">
        <v>5424</v>
      </c>
      <c r="W354" s="156" t="s">
        <v>5425</v>
      </c>
      <c r="Z354" s="111" t="s">
        <v>5426</v>
      </c>
      <c r="AG354" s="906"/>
    </row>
    <row r="355" ht="15.75" customHeight="1">
      <c r="A355" s="919" t="s">
        <v>2248</v>
      </c>
      <c r="B355" s="893" t="s">
        <v>5517</v>
      </c>
      <c r="C355" s="907" t="s">
        <v>4474</v>
      </c>
      <c r="D355" s="211" t="s">
        <v>5518</v>
      </c>
      <c r="E355" s="245" t="s">
        <v>5391</v>
      </c>
      <c r="F355" s="245" t="s">
        <v>5392</v>
      </c>
      <c r="G355" s="245" t="s">
        <v>5393</v>
      </c>
      <c r="H355" s="245" t="s">
        <v>3480</v>
      </c>
      <c r="I355" s="888" t="s">
        <v>3561</v>
      </c>
      <c r="J355" s="879">
        <v>1100.0</v>
      </c>
      <c r="K355" s="245" t="s">
        <v>3574</v>
      </c>
      <c r="L355" s="892" t="s">
        <v>3575</v>
      </c>
      <c r="M355" s="895" t="s">
        <v>3307</v>
      </c>
      <c r="N355" s="895">
        <v>819059.0</v>
      </c>
      <c r="O355" s="895">
        <v>816733.0</v>
      </c>
      <c r="P355" s="895"/>
      <c r="Q355" s="245" t="s">
        <v>3574</v>
      </c>
      <c r="R355" s="908" t="s">
        <v>5394</v>
      </c>
      <c r="S355" s="880" t="s">
        <v>5395</v>
      </c>
      <c r="T355" s="880">
        <v>14400.0</v>
      </c>
      <c r="U355" s="111">
        <v>4.8004837E7</v>
      </c>
      <c r="V355" s="172" t="s">
        <v>5396</v>
      </c>
      <c r="W355" s="191" t="s">
        <v>5397</v>
      </c>
      <c r="X355" s="910"/>
      <c r="Z355" s="111" t="s">
        <v>5398</v>
      </c>
      <c r="AG355" s="906"/>
    </row>
    <row r="356" ht="15.75" customHeight="1">
      <c r="A356" s="893" t="s">
        <v>2250</v>
      </c>
      <c r="B356" s="245" t="s">
        <v>5519</v>
      </c>
      <c r="C356" s="893" t="s">
        <v>5520</v>
      </c>
      <c r="D356" s="879" t="s">
        <v>5521</v>
      </c>
      <c r="E356" s="245" t="s">
        <v>5522</v>
      </c>
      <c r="F356" s="245" t="s">
        <v>5523</v>
      </c>
      <c r="G356" s="245" t="s">
        <v>5524</v>
      </c>
      <c r="H356" s="245" t="s">
        <v>3480</v>
      </c>
      <c r="I356" s="245" t="s">
        <v>3481</v>
      </c>
      <c r="J356" s="879">
        <v>1500.0</v>
      </c>
      <c r="K356" s="245" t="s">
        <v>5525</v>
      </c>
      <c r="L356" s="245" t="s">
        <v>4298</v>
      </c>
      <c r="M356" s="895" t="s">
        <v>3306</v>
      </c>
      <c r="N356" s="879" t="s">
        <v>3309</v>
      </c>
      <c r="O356" s="879" t="s">
        <v>3312</v>
      </c>
      <c r="P356" s="879"/>
      <c r="Q356" s="245" t="s">
        <v>5525</v>
      </c>
      <c r="R356" s="245" t="s">
        <v>5526</v>
      </c>
      <c r="S356" s="880" t="s">
        <v>5527</v>
      </c>
      <c r="T356" s="880">
        <v>90300.0</v>
      </c>
      <c r="U356" s="111"/>
      <c r="V356" s="156" t="s">
        <v>5528</v>
      </c>
      <c r="W356" s="191" t="s">
        <v>5529</v>
      </c>
      <c r="Z356" s="111" t="s">
        <v>5530</v>
      </c>
      <c r="AG356" s="906"/>
    </row>
    <row r="357" ht="15.75" customHeight="1">
      <c r="A357" s="893" t="s">
        <v>2260</v>
      </c>
      <c r="B357" s="245" t="s">
        <v>5531</v>
      </c>
      <c r="C357" s="893" t="s">
        <v>5532</v>
      </c>
      <c r="D357" s="879" t="s">
        <v>5533</v>
      </c>
      <c r="E357" s="245" t="s">
        <v>4286</v>
      </c>
      <c r="F357" s="245" t="s">
        <v>5531</v>
      </c>
      <c r="G357" s="245" t="s">
        <v>5533</v>
      </c>
      <c r="H357" s="245" t="s">
        <v>3815</v>
      </c>
      <c r="I357" s="245" t="s">
        <v>4289</v>
      </c>
      <c r="J357" s="879">
        <v>1500.0</v>
      </c>
      <c r="K357" s="245"/>
      <c r="L357" s="245"/>
      <c r="M357" s="895"/>
      <c r="N357" s="879"/>
      <c r="O357" s="879"/>
      <c r="P357" s="879"/>
      <c r="Q357" s="245"/>
      <c r="R357" s="245"/>
      <c r="S357" s="880"/>
      <c r="T357" s="880" t="s">
        <v>3818</v>
      </c>
      <c r="U357" s="111"/>
      <c r="V357" s="156" t="s">
        <v>5113</v>
      </c>
      <c r="W357" s="156" t="s">
        <v>5114</v>
      </c>
      <c r="Z357" s="111" t="s">
        <v>5115</v>
      </c>
      <c r="AG357" s="906"/>
    </row>
    <row r="358" ht="15.75" customHeight="1">
      <c r="A358" s="893" t="s">
        <v>2265</v>
      </c>
      <c r="B358" s="245" t="s">
        <v>5534</v>
      </c>
      <c r="C358" s="893" t="s">
        <v>744</v>
      </c>
      <c r="D358" s="879" t="s">
        <v>5535</v>
      </c>
      <c r="E358" s="245" t="s">
        <v>3646</v>
      </c>
      <c r="F358" s="245" t="s">
        <v>3647</v>
      </c>
      <c r="G358" s="245" t="s">
        <v>3648</v>
      </c>
      <c r="H358" s="245" t="s">
        <v>3480</v>
      </c>
      <c r="I358" s="245" t="s">
        <v>3637</v>
      </c>
      <c r="J358" s="879">
        <v>1500.0</v>
      </c>
      <c r="K358" s="245" t="s">
        <v>3658</v>
      </c>
      <c r="L358" s="245" t="s">
        <v>3650</v>
      </c>
      <c r="M358" s="879" t="s">
        <v>3308</v>
      </c>
      <c r="N358" s="895" t="s">
        <v>3307</v>
      </c>
      <c r="O358" s="895"/>
      <c r="P358" s="879"/>
      <c r="Q358" s="245" t="s">
        <v>3658</v>
      </c>
      <c r="R358" s="245" t="s">
        <v>3659</v>
      </c>
      <c r="S358" s="880" t="s">
        <v>3660</v>
      </c>
      <c r="T358" s="880">
        <v>36608.0</v>
      </c>
      <c r="U358" s="111">
        <v>4.802003E7</v>
      </c>
      <c r="V358" s="156" t="s">
        <v>3653</v>
      </c>
      <c r="W358" s="156" t="s">
        <v>3654</v>
      </c>
      <c r="Z358" s="111" t="s">
        <v>3655</v>
      </c>
      <c r="AG358" s="906"/>
    </row>
    <row r="359" ht="15.0" customHeight="1">
      <c r="A359" s="245" t="s">
        <v>2270</v>
      </c>
      <c r="B359" s="245" t="s">
        <v>5536</v>
      </c>
      <c r="C359" s="245" t="s">
        <v>3881</v>
      </c>
      <c r="D359" s="879" t="s">
        <v>5537</v>
      </c>
      <c r="E359" s="245" t="s">
        <v>4577</v>
      </c>
      <c r="F359" s="245" t="s">
        <v>5538</v>
      </c>
      <c r="G359" s="245" t="s">
        <v>5539</v>
      </c>
      <c r="H359" s="245" t="s">
        <v>3815</v>
      </c>
      <c r="I359" s="245" t="s">
        <v>3874</v>
      </c>
      <c r="J359" s="879">
        <v>1500.0</v>
      </c>
      <c r="K359" s="245" t="s">
        <v>4597</v>
      </c>
      <c r="L359" s="245" t="s">
        <v>3876</v>
      </c>
      <c r="M359" s="879" t="s">
        <v>3306</v>
      </c>
      <c r="N359" s="879">
        <v>818062.0</v>
      </c>
      <c r="O359" s="879"/>
      <c r="P359" s="879"/>
      <c r="Q359" s="245" t="s">
        <v>4597</v>
      </c>
      <c r="R359" s="245" t="s">
        <v>5536</v>
      </c>
      <c r="S359" s="880" t="s">
        <v>5537</v>
      </c>
      <c r="T359" s="880"/>
      <c r="U359" s="111">
        <v>4.9100556E7</v>
      </c>
      <c r="V359" s="156" t="s">
        <v>5434</v>
      </c>
      <c r="W359" s="156" t="s">
        <v>5435</v>
      </c>
      <c r="Z359" s="111" t="s">
        <v>5436</v>
      </c>
      <c r="AA359" s="873"/>
      <c r="AB359" s="111"/>
      <c r="AF359" s="245"/>
      <c r="AG359" s="245"/>
      <c r="AH359" s="886"/>
    </row>
    <row r="360" ht="15.75" customHeight="1">
      <c r="A360" s="893" t="s">
        <v>2277</v>
      </c>
      <c r="B360" s="245" t="s">
        <v>5540</v>
      </c>
      <c r="C360" s="893"/>
      <c r="D360" s="879" t="s">
        <v>5541</v>
      </c>
      <c r="E360" s="245" t="s">
        <v>5542</v>
      </c>
      <c r="F360" s="245" t="s">
        <v>5540</v>
      </c>
      <c r="G360" s="245" t="s">
        <v>5541</v>
      </c>
      <c r="H360" s="245" t="s">
        <v>3815</v>
      </c>
      <c r="I360" s="245" t="s">
        <v>3832</v>
      </c>
      <c r="J360" s="879">
        <v>1500.0</v>
      </c>
      <c r="K360" s="245"/>
      <c r="L360" s="245"/>
      <c r="M360" s="895"/>
      <c r="N360" s="879"/>
      <c r="O360" s="879"/>
      <c r="P360" s="879"/>
      <c r="Q360" s="245"/>
      <c r="R360" s="245"/>
      <c r="S360" s="880"/>
      <c r="T360" s="880"/>
      <c r="U360" s="111"/>
      <c r="V360" s="156" t="s">
        <v>5543</v>
      </c>
      <c r="W360" s="156" t="s">
        <v>5544</v>
      </c>
      <c r="Z360" s="111" t="s">
        <v>5545</v>
      </c>
      <c r="AG360" s="906"/>
    </row>
    <row r="361" ht="15.75" customHeight="1">
      <c r="A361" s="245" t="s">
        <v>2317</v>
      </c>
      <c r="B361" s="245" t="s">
        <v>5546</v>
      </c>
      <c r="C361" s="245"/>
      <c r="D361" s="879" t="s">
        <v>5547</v>
      </c>
      <c r="E361" s="245" t="s">
        <v>4983</v>
      </c>
      <c r="F361" s="245" t="s">
        <v>5546</v>
      </c>
      <c r="G361" s="879" t="s">
        <v>5547</v>
      </c>
      <c r="H361" s="245" t="s">
        <v>3815</v>
      </c>
      <c r="I361" s="245" t="s">
        <v>4984</v>
      </c>
      <c r="J361" s="879">
        <v>1100.0</v>
      </c>
      <c r="K361" s="245"/>
      <c r="L361" s="245"/>
      <c r="M361" s="879"/>
      <c r="N361" s="879"/>
      <c r="O361" s="879"/>
      <c r="P361" s="879"/>
      <c r="Q361" s="245"/>
      <c r="R361" s="245"/>
      <c r="S361" s="880"/>
      <c r="T361" s="880"/>
      <c r="U361" s="111">
        <v>4.0204798E7</v>
      </c>
      <c r="V361" s="156" t="s">
        <v>5548</v>
      </c>
      <c r="W361" s="156" t="s">
        <v>5549</v>
      </c>
      <c r="Z361" s="111" t="s">
        <v>5550</v>
      </c>
      <c r="AG361" s="906"/>
    </row>
    <row r="362" ht="15.75" customHeight="1">
      <c r="A362" s="111" t="s">
        <v>2324</v>
      </c>
      <c r="B362" s="245" t="s">
        <v>5551</v>
      </c>
      <c r="C362" s="893" t="s">
        <v>5472</v>
      </c>
      <c r="D362" s="879" t="s">
        <v>5552</v>
      </c>
      <c r="E362" s="245" t="s">
        <v>3592</v>
      </c>
      <c r="F362" s="245" t="s">
        <v>5367</v>
      </c>
      <c r="G362" s="245" t="s">
        <v>5368</v>
      </c>
      <c r="H362" s="245" t="s">
        <v>3480</v>
      </c>
      <c r="I362" s="111" t="s">
        <v>3595</v>
      </c>
      <c r="J362" s="879">
        <v>1500.0</v>
      </c>
      <c r="K362" s="245" t="s">
        <v>5474</v>
      </c>
      <c r="L362" s="245" t="s">
        <v>5475</v>
      </c>
      <c r="M362" s="895" t="s">
        <v>3326</v>
      </c>
      <c r="N362" s="879">
        <v>819059.0</v>
      </c>
      <c r="O362" s="879">
        <v>816733.0</v>
      </c>
      <c r="P362" s="879"/>
      <c r="Q362" s="245" t="s">
        <v>5474</v>
      </c>
      <c r="R362" s="245" t="s">
        <v>5553</v>
      </c>
      <c r="S362" s="880" t="s">
        <v>5554</v>
      </c>
      <c r="T362" s="880">
        <v>144000.0</v>
      </c>
      <c r="U362" s="111">
        <v>4.8019811E7</v>
      </c>
      <c r="V362" s="156" t="s">
        <v>5371</v>
      </c>
      <c r="W362" s="156" t="s">
        <v>5372</v>
      </c>
      <c r="Z362" s="111" t="s">
        <v>5373</v>
      </c>
      <c r="AG362" s="906"/>
    </row>
    <row r="363" ht="15.75" customHeight="1">
      <c r="A363" s="211" t="s">
        <v>2326</v>
      </c>
      <c r="B363" s="245" t="s">
        <v>5555</v>
      </c>
      <c r="C363" s="907" t="s">
        <v>5556</v>
      </c>
      <c r="D363" s="879" t="s">
        <v>5557</v>
      </c>
      <c r="E363" s="245" t="s">
        <v>5558</v>
      </c>
      <c r="F363" s="245" t="s">
        <v>5559</v>
      </c>
      <c r="G363" s="245" t="s">
        <v>5560</v>
      </c>
      <c r="H363" s="245" t="s">
        <v>3480</v>
      </c>
      <c r="I363" s="111" t="s">
        <v>3595</v>
      </c>
      <c r="J363" s="879">
        <v>1500.0</v>
      </c>
      <c r="K363" s="245" t="s">
        <v>5561</v>
      </c>
      <c r="L363" s="892" t="s">
        <v>3605</v>
      </c>
      <c r="M363" s="895" t="s">
        <v>3306</v>
      </c>
      <c r="N363" s="895" t="s">
        <v>3309</v>
      </c>
      <c r="O363" s="879"/>
      <c r="P363" s="879"/>
      <c r="Q363" s="245" t="s">
        <v>5561</v>
      </c>
      <c r="R363" s="245" t="s">
        <v>5562</v>
      </c>
      <c r="S363" s="880" t="s">
        <v>5563</v>
      </c>
      <c r="T363" s="880">
        <v>144000.0</v>
      </c>
      <c r="U363" s="111">
        <v>4.8020956E7</v>
      </c>
      <c r="V363" s="172" t="s">
        <v>5564</v>
      </c>
      <c r="W363" s="191" t="s">
        <v>5565</v>
      </c>
      <c r="Z363" s="111" t="s">
        <v>5566</v>
      </c>
      <c r="AG363" s="906"/>
    </row>
    <row r="364" ht="15.75" customHeight="1">
      <c r="A364" s="535" t="s">
        <v>2339</v>
      </c>
      <c r="B364" s="245" t="s">
        <v>5567</v>
      </c>
      <c r="C364" s="929" t="s">
        <v>5568</v>
      </c>
      <c r="D364" s="879" t="s">
        <v>5569</v>
      </c>
      <c r="E364" s="245" t="s">
        <v>3477</v>
      </c>
      <c r="F364" s="245" t="s">
        <v>5567</v>
      </c>
      <c r="G364" s="245" t="s">
        <v>5569</v>
      </c>
      <c r="H364" s="245" t="s">
        <v>3480</v>
      </c>
      <c r="I364" s="111" t="s">
        <v>3481</v>
      </c>
      <c r="J364" s="879">
        <v>1500.0</v>
      </c>
      <c r="K364" s="245"/>
      <c r="L364" s="245" t="s">
        <v>3497</v>
      </c>
      <c r="M364" s="895" t="s">
        <v>3306</v>
      </c>
      <c r="N364" s="879">
        <v>816361.0</v>
      </c>
      <c r="O364" s="879"/>
      <c r="P364" s="879"/>
      <c r="Q364" s="245"/>
      <c r="R364" s="245"/>
      <c r="S364" s="880"/>
      <c r="T364" s="880"/>
      <c r="U364" s="111">
        <v>4.0201181E7</v>
      </c>
      <c r="V364" s="156" t="s">
        <v>5424</v>
      </c>
      <c r="W364" s="156" t="s">
        <v>5425</v>
      </c>
      <c r="Z364" s="111" t="s">
        <v>5426</v>
      </c>
      <c r="AG364" s="906"/>
    </row>
    <row r="365" ht="15.75" customHeight="1">
      <c r="A365" s="111" t="s">
        <v>2344</v>
      </c>
      <c r="B365" s="245" t="s">
        <v>5570</v>
      </c>
      <c r="C365" s="929" t="s">
        <v>5520</v>
      </c>
      <c r="D365" s="879" t="s">
        <v>5571</v>
      </c>
      <c r="E365" s="245" t="s">
        <v>4059</v>
      </c>
      <c r="F365" s="245" t="s">
        <v>4060</v>
      </c>
      <c r="G365" s="245" t="s">
        <v>4061</v>
      </c>
      <c r="H365" s="245" t="s">
        <v>3480</v>
      </c>
      <c r="I365" s="245" t="s">
        <v>3481</v>
      </c>
      <c r="J365" s="930">
        <v>1500.0</v>
      </c>
      <c r="K365" s="245" t="s">
        <v>5572</v>
      </c>
      <c r="L365" s="245" t="s">
        <v>4298</v>
      </c>
      <c r="M365" s="879" t="s">
        <v>3306</v>
      </c>
      <c r="N365" s="879" t="s">
        <v>3309</v>
      </c>
      <c r="O365" s="343" t="s">
        <v>3312</v>
      </c>
      <c r="P365" s="879"/>
      <c r="Q365" s="245" t="s">
        <v>5572</v>
      </c>
      <c r="R365" s="245" t="s">
        <v>5573</v>
      </c>
      <c r="S365" s="880" t="s">
        <v>5574</v>
      </c>
      <c r="T365" s="880">
        <v>90300.0</v>
      </c>
      <c r="U365" s="111">
        <v>4.8019737E7</v>
      </c>
      <c r="V365" s="156" t="s">
        <v>4065</v>
      </c>
      <c r="W365" s="156" t="s">
        <v>4066</v>
      </c>
      <c r="Z365" s="111" t="s">
        <v>4067</v>
      </c>
      <c r="AG365" s="906"/>
    </row>
    <row r="366" ht="15.75" customHeight="1">
      <c r="A366" s="881" t="s">
        <v>2350</v>
      </c>
      <c r="B366" s="245" t="s">
        <v>5575</v>
      </c>
      <c r="C366" s="893" t="s">
        <v>5576</v>
      </c>
      <c r="D366" s="879" t="s">
        <v>5577</v>
      </c>
      <c r="E366" s="245" t="s">
        <v>3765</v>
      </c>
      <c r="F366" s="245" t="s">
        <v>5578</v>
      </c>
      <c r="G366" s="245" t="s">
        <v>5579</v>
      </c>
      <c r="H366" s="245" t="s">
        <v>3480</v>
      </c>
      <c r="I366" s="245" t="s">
        <v>3549</v>
      </c>
      <c r="J366" s="930">
        <v>1600.0</v>
      </c>
      <c r="K366" s="245" t="s">
        <v>5580</v>
      </c>
      <c r="L366" s="245" t="s">
        <v>3541</v>
      </c>
      <c r="M366" s="879" t="s">
        <v>3308</v>
      </c>
      <c r="N366" s="879" t="s">
        <v>3306</v>
      </c>
      <c r="O366" s="923"/>
      <c r="P366" s="879"/>
      <c r="Q366" s="245" t="s">
        <v>5580</v>
      </c>
      <c r="R366" s="245" t="s">
        <v>5581</v>
      </c>
      <c r="S366" s="880" t="s">
        <v>5582</v>
      </c>
      <c r="T366" s="880">
        <v>38850.0</v>
      </c>
      <c r="U366" s="111">
        <v>4.8019759E7</v>
      </c>
      <c r="V366" s="156" t="s">
        <v>5583</v>
      </c>
      <c r="W366" s="156" t="s">
        <v>5584</v>
      </c>
      <c r="Z366" s="111" t="s">
        <v>5585</v>
      </c>
      <c r="AG366" s="906"/>
    </row>
    <row r="367" ht="15.75" customHeight="1">
      <c r="A367" s="893" t="s">
        <v>2368</v>
      </c>
      <c r="B367" s="245" t="s">
        <v>5586</v>
      </c>
      <c r="C367" s="893" t="s">
        <v>5576</v>
      </c>
      <c r="D367" s="879" t="s">
        <v>5587</v>
      </c>
      <c r="E367" s="245" t="s">
        <v>3765</v>
      </c>
      <c r="F367" s="245" t="s">
        <v>3766</v>
      </c>
      <c r="G367" s="245" t="s">
        <v>5588</v>
      </c>
      <c r="H367" s="245" t="s">
        <v>3480</v>
      </c>
      <c r="I367" s="245" t="s">
        <v>3549</v>
      </c>
      <c r="J367" s="930">
        <v>1600.0</v>
      </c>
      <c r="K367" s="245" t="s">
        <v>5580</v>
      </c>
      <c r="L367" s="245" t="s">
        <v>3541</v>
      </c>
      <c r="M367" s="879" t="s">
        <v>3308</v>
      </c>
      <c r="N367" s="879" t="s">
        <v>3306</v>
      </c>
      <c r="O367" s="923"/>
      <c r="P367" s="879"/>
      <c r="Q367" s="245" t="s">
        <v>5580</v>
      </c>
      <c r="R367" s="245" t="s">
        <v>5589</v>
      </c>
      <c r="S367" s="880" t="s">
        <v>5590</v>
      </c>
      <c r="T367" s="880">
        <v>38850.0</v>
      </c>
      <c r="U367" s="111">
        <v>4.8019759E7</v>
      </c>
      <c r="V367" s="156" t="s">
        <v>3771</v>
      </c>
      <c r="W367" s="156" t="s">
        <v>5591</v>
      </c>
      <c r="Z367" s="111" t="s">
        <v>3773</v>
      </c>
      <c r="AG367" s="906"/>
    </row>
    <row r="368" ht="15.75" customHeight="1">
      <c r="A368" s="893" t="s">
        <v>2403</v>
      </c>
      <c r="B368" s="245" t="s">
        <v>5592</v>
      </c>
      <c r="C368" s="893" t="s">
        <v>4416</v>
      </c>
      <c r="D368" s="879" t="s">
        <v>5593</v>
      </c>
      <c r="E368" s="245" t="s">
        <v>5391</v>
      </c>
      <c r="F368" s="245" t="s">
        <v>5392</v>
      </c>
      <c r="G368" s="245" t="s">
        <v>5393</v>
      </c>
      <c r="H368" s="245" t="s">
        <v>3480</v>
      </c>
      <c r="I368" s="245" t="s">
        <v>3561</v>
      </c>
      <c r="J368" s="879">
        <v>1100.0</v>
      </c>
      <c r="K368" s="245" t="s">
        <v>5594</v>
      </c>
      <c r="L368" s="245" t="s">
        <v>3575</v>
      </c>
      <c r="M368" s="931" t="s">
        <v>5362</v>
      </c>
      <c r="N368" s="909">
        <v>819059.0</v>
      </c>
      <c r="O368" s="879">
        <v>816733.0</v>
      </c>
      <c r="P368" s="879"/>
      <c r="Q368" s="245" t="s">
        <v>5594</v>
      </c>
      <c r="R368" s="245" t="s">
        <v>5595</v>
      </c>
      <c r="S368" s="880" t="s">
        <v>5596</v>
      </c>
      <c r="T368" s="880">
        <v>12800.0</v>
      </c>
      <c r="U368" s="111">
        <v>4.8019474E7</v>
      </c>
      <c r="V368" s="156" t="s">
        <v>5396</v>
      </c>
      <c r="W368" s="156" t="s">
        <v>5397</v>
      </c>
      <c r="Z368" s="111" t="s">
        <v>5398</v>
      </c>
      <c r="AF368" s="245"/>
      <c r="AG368" s="245"/>
      <c r="AH368" s="886"/>
    </row>
    <row r="369" ht="15.75" customHeight="1">
      <c r="A369" s="893" t="s">
        <v>2405</v>
      </c>
      <c r="B369" s="245" t="s">
        <v>5597</v>
      </c>
      <c r="C369" s="893"/>
      <c r="D369" s="879" t="s">
        <v>5598</v>
      </c>
      <c r="E369" s="245" t="s">
        <v>5599</v>
      </c>
      <c r="F369" s="245" t="s">
        <v>5597</v>
      </c>
      <c r="G369" s="245" t="s">
        <v>5598</v>
      </c>
      <c r="H369" s="245" t="s">
        <v>3815</v>
      </c>
      <c r="I369" s="245"/>
      <c r="J369" s="879"/>
      <c r="K369" s="245"/>
      <c r="L369" s="245"/>
      <c r="M369" s="895"/>
      <c r="N369" s="879"/>
      <c r="O369" s="879"/>
      <c r="P369" s="879"/>
      <c r="Q369" s="245"/>
      <c r="R369" s="245"/>
      <c r="S369" s="880"/>
      <c r="T369" s="880"/>
      <c r="U369" s="111">
        <v>4.0203363E7</v>
      </c>
      <c r="V369" s="156" t="s">
        <v>5159</v>
      </c>
      <c r="W369" s="156" t="s">
        <v>3866</v>
      </c>
      <c r="Z369" s="111" t="s">
        <v>5600</v>
      </c>
      <c r="AG369" s="906"/>
    </row>
    <row r="370" ht="15.75" customHeight="1">
      <c r="A370" s="932"/>
      <c r="B370" s="932"/>
      <c r="C370" s="932"/>
      <c r="D370" s="932"/>
      <c r="E370" s="932"/>
      <c r="F370" s="932"/>
      <c r="G370" s="932"/>
      <c r="H370" s="932"/>
      <c r="I370" s="245"/>
      <c r="J370" s="933"/>
      <c r="K370" s="932"/>
      <c r="L370" s="932"/>
      <c r="M370" s="934"/>
      <c r="N370" s="933"/>
      <c r="O370" s="933"/>
      <c r="P370" s="933"/>
      <c r="Q370" s="932"/>
      <c r="R370" s="932"/>
      <c r="S370" s="935"/>
      <c r="T370" s="935"/>
      <c r="U370" s="936"/>
      <c r="V370" s="937"/>
      <c r="W370" s="937"/>
      <c r="X370" s="938"/>
      <c r="Y370" s="938"/>
      <c r="Z370" s="938"/>
      <c r="AA370" s="938"/>
      <c r="AB370" s="938"/>
      <c r="AC370" s="938"/>
      <c r="AD370" s="938"/>
      <c r="AE370" s="938"/>
      <c r="AF370" s="938"/>
      <c r="AG370" s="939"/>
      <c r="AH370" s="938"/>
      <c r="AI370" s="938"/>
    </row>
    <row r="371" ht="15.75" customHeight="1">
      <c r="A371" s="131" t="s">
        <v>2411</v>
      </c>
      <c r="B371" s="877" t="s">
        <v>5601</v>
      </c>
      <c r="C371" s="156" t="s">
        <v>4181</v>
      </c>
      <c r="D371" s="879" t="s">
        <v>5602</v>
      </c>
      <c r="E371" s="245" t="s">
        <v>4286</v>
      </c>
      <c r="F371" s="245" t="s">
        <v>5110</v>
      </c>
      <c r="G371" s="245" t="s">
        <v>5111</v>
      </c>
      <c r="H371" s="245" t="s">
        <v>3815</v>
      </c>
      <c r="I371" s="245" t="s">
        <v>4289</v>
      </c>
      <c r="J371" s="879">
        <v>1500.0</v>
      </c>
      <c r="K371" s="245" t="s">
        <v>4297</v>
      </c>
      <c r="L371" s="245" t="s">
        <v>4615</v>
      </c>
      <c r="M371" s="879" t="s">
        <v>3306</v>
      </c>
      <c r="N371" s="879" t="s">
        <v>3309</v>
      </c>
      <c r="O371" s="879" t="s">
        <v>3312</v>
      </c>
      <c r="P371" s="879"/>
      <c r="Q371" s="245" t="s">
        <v>4297</v>
      </c>
      <c r="R371" s="245" t="s">
        <v>5601</v>
      </c>
      <c r="S371" s="880" t="s">
        <v>5602</v>
      </c>
      <c r="T371" s="111"/>
      <c r="U371" s="111">
        <v>4.1211448E7</v>
      </c>
      <c r="V371" s="111" t="s">
        <v>5113</v>
      </c>
      <c r="W371" s="111" t="s">
        <v>5114</v>
      </c>
      <c r="Z371" s="111" t="s">
        <v>5115</v>
      </c>
      <c r="AG371" s="906"/>
    </row>
    <row r="372" ht="15.75" customHeight="1">
      <c r="A372" s="131" t="s">
        <v>2415</v>
      </c>
      <c r="B372" s="245" t="s">
        <v>5603</v>
      </c>
      <c r="C372" s="156" t="s">
        <v>4630</v>
      </c>
      <c r="D372" s="879" t="s">
        <v>5604</v>
      </c>
      <c r="E372" s="245" t="s">
        <v>84</v>
      </c>
      <c r="F372" s="245" t="s">
        <v>4749</v>
      </c>
      <c r="G372" s="245" t="s">
        <v>4750</v>
      </c>
      <c r="H372" s="245" t="s">
        <v>3480</v>
      </c>
      <c r="I372" s="245" t="s">
        <v>3874</v>
      </c>
      <c r="J372" s="879">
        <v>1500.0</v>
      </c>
      <c r="K372" s="245" t="s">
        <v>5605</v>
      </c>
      <c r="L372" s="245" t="s">
        <v>3541</v>
      </c>
      <c r="M372" s="879" t="s">
        <v>3306</v>
      </c>
      <c r="N372" s="879">
        <v>816718.0</v>
      </c>
      <c r="O372" s="895"/>
      <c r="P372" s="879"/>
      <c r="Q372" s="245" t="s">
        <v>5605</v>
      </c>
      <c r="R372" s="245" t="s">
        <v>5603</v>
      </c>
      <c r="S372" s="880" t="s">
        <v>5604</v>
      </c>
      <c r="T372" s="111"/>
      <c r="U372" s="111">
        <v>4.1213359E7</v>
      </c>
      <c r="V372" s="111" t="s">
        <v>4752</v>
      </c>
      <c r="W372" s="111" t="s">
        <v>4753</v>
      </c>
      <c r="Z372" s="111" t="s">
        <v>4754</v>
      </c>
      <c r="AG372" s="906"/>
    </row>
    <row r="373" ht="15.75" customHeight="1">
      <c r="A373" s="131" t="s">
        <v>2423</v>
      </c>
      <c r="B373" s="245" t="s">
        <v>5606</v>
      </c>
      <c r="C373" s="156" t="s">
        <v>4414</v>
      </c>
      <c r="D373" s="879" t="s">
        <v>5607</v>
      </c>
      <c r="E373" s="245" t="s">
        <v>3523</v>
      </c>
      <c r="F373" s="245" t="s">
        <v>5606</v>
      </c>
      <c r="G373" s="245" t="s">
        <v>5607</v>
      </c>
      <c r="H373" s="245" t="s">
        <v>3480</v>
      </c>
      <c r="I373" s="245" t="s">
        <v>3481</v>
      </c>
      <c r="J373" s="879">
        <v>1500.0</v>
      </c>
      <c r="K373" s="245" t="s">
        <v>3818</v>
      </c>
      <c r="L373" s="245" t="s">
        <v>3818</v>
      </c>
      <c r="M373" s="879" t="s">
        <v>3818</v>
      </c>
      <c r="N373" s="879" t="s">
        <v>3818</v>
      </c>
      <c r="O373" s="879" t="s">
        <v>3818</v>
      </c>
      <c r="P373" s="879" t="s">
        <v>3818</v>
      </c>
      <c r="Q373" s="245" t="s">
        <v>3818</v>
      </c>
      <c r="R373" s="245" t="s">
        <v>3818</v>
      </c>
      <c r="S373" s="880" t="s">
        <v>3818</v>
      </c>
      <c r="T373" s="111" t="s">
        <v>3818</v>
      </c>
      <c r="U373" s="111">
        <v>4.0301936E7</v>
      </c>
      <c r="V373" s="111" t="s">
        <v>5608</v>
      </c>
      <c r="W373" s="111" t="s">
        <v>5609</v>
      </c>
      <c r="Z373" s="111" t="s">
        <v>5610</v>
      </c>
      <c r="AG373" s="906"/>
    </row>
    <row r="374" ht="15.75" customHeight="1">
      <c r="A374" s="131" t="s">
        <v>2469</v>
      </c>
      <c r="B374" s="245" t="s">
        <v>5611</v>
      </c>
      <c r="C374" s="156" t="s">
        <v>4466</v>
      </c>
      <c r="D374" s="879" t="s">
        <v>5612</v>
      </c>
      <c r="E374" s="245" t="s">
        <v>3592</v>
      </c>
      <c r="F374" s="245" t="s">
        <v>5367</v>
      </c>
      <c r="G374" s="245" t="s">
        <v>5368</v>
      </c>
      <c r="H374" s="245" t="s">
        <v>3480</v>
      </c>
      <c r="I374" s="245" t="s">
        <v>3595</v>
      </c>
      <c r="J374" s="879">
        <v>1500.0</v>
      </c>
      <c r="K374" s="245" t="s">
        <v>5613</v>
      </c>
      <c r="L374" s="245" t="s">
        <v>3527</v>
      </c>
      <c r="M374" s="879" t="s">
        <v>3307</v>
      </c>
      <c r="N374" s="879">
        <v>816361.0</v>
      </c>
      <c r="O374" s="879">
        <v>816361.0</v>
      </c>
      <c r="P374" s="879"/>
      <c r="Q374" s="245" t="s">
        <v>5613</v>
      </c>
      <c r="R374" s="245" t="s">
        <v>5614</v>
      </c>
      <c r="S374" s="880" t="s">
        <v>5615</v>
      </c>
      <c r="T374" s="111">
        <v>144000.0</v>
      </c>
      <c r="U374" s="111">
        <v>4.8013484E7</v>
      </c>
      <c r="V374" s="111" t="s">
        <v>5371</v>
      </c>
      <c r="W374" s="111" t="s">
        <v>5372</v>
      </c>
      <c r="Z374" s="111" t="s">
        <v>5373</v>
      </c>
      <c r="AG374" s="906"/>
    </row>
    <row r="375" ht="15.75" customHeight="1">
      <c r="A375" s="131" t="s">
        <v>2440</v>
      </c>
      <c r="B375" s="245" t="s">
        <v>5616</v>
      </c>
      <c r="C375" s="156"/>
      <c r="D375" s="879"/>
      <c r="E375" s="245" t="s">
        <v>5616</v>
      </c>
      <c r="F375" s="245" t="s">
        <v>5616</v>
      </c>
      <c r="G375" s="245"/>
      <c r="H375" s="245"/>
      <c r="I375" s="245"/>
      <c r="J375" s="879"/>
      <c r="K375" s="245"/>
      <c r="L375" s="245" t="s">
        <v>3527</v>
      </c>
      <c r="M375" s="879"/>
      <c r="N375" s="879"/>
      <c r="O375" s="895"/>
      <c r="P375" s="879"/>
      <c r="Q375" s="245"/>
      <c r="R375" s="245" t="s">
        <v>5616</v>
      </c>
      <c r="S375" s="880"/>
      <c r="T375" s="111"/>
      <c r="U375" s="111"/>
      <c r="V375" s="111"/>
      <c r="W375" s="111"/>
      <c r="Z375" s="111"/>
      <c r="AG375" s="906"/>
    </row>
    <row r="376" ht="15.75" customHeight="1">
      <c r="A376" s="131" t="s">
        <v>2467</v>
      </c>
      <c r="B376" s="245" t="s">
        <v>5617</v>
      </c>
      <c r="C376" s="156"/>
      <c r="D376" s="879" t="s">
        <v>5618</v>
      </c>
      <c r="E376" s="245" t="s">
        <v>5391</v>
      </c>
      <c r="F376" s="245" t="s">
        <v>5617</v>
      </c>
      <c r="G376" s="245" t="s">
        <v>5618</v>
      </c>
      <c r="H376" s="245" t="s">
        <v>3815</v>
      </c>
      <c r="I376" s="245" t="s">
        <v>5144</v>
      </c>
      <c r="J376" s="879">
        <v>1200.0</v>
      </c>
      <c r="K376" s="245" t="s">
        <v>3818</v>
      </c>
      <c r="L376" s="245" t="s">
        <v>3818</v>
      </c>
      <c r="M376" s="879" t="s">
        <v>3818</v>
      </c>
      <c r="N376" s="879" t="s">
        <v>3818</v>
      </c>
      <c r="O376" s="879" t="s">
        <v>3818</v>
      </c>
      <c r="P376" s="879" t="s">
        <v>3818</v>
      </c>
      <c r="Q376" s="245" t="s">
        <v>3818</v>
      </c>
      <c r="R376" s="245" t="s">
        <v>3818</v>
      </c>
      <c r="S376" s="880" t="s">
        <v>3818</v>
      </c>
      <c r="T376" s="111" t="s">
        <v>3818</v>
      </c>
      <c r="U376" s="111">
        <v>4.0201215E7</v>
      </c>
      <c r="V376" s="111" t="s">
        <v>5396</v>
      </c>
      <c r="W376" s="111" t="s">
        <v>5397</v>
      </c>
      <c r="Z376" s="111" t="s">
        <v>5619</v>
      </c>
      <c r="AB376" s="211"/>
      <c r="AG376" s="906"/>
    </row>
    <row r="377" ht="15.75" customHeight="1">
      <c r="A377" s="131" t="s">
        <v>2477</v>
      </c>
      <c r="B377" s="245" t="s">
        <v>5047</v>
      </c>
      <c r="C377" s="156" t="s">
        <v>5620</v>
      </c>
      <c r="D377" s="879"/>
      <c r="E377" s="245" t="s">
        <v>5048</v>
      </c>
      <c r="F377" s="245" t="s">
        <v>5620</v>
      </c>
      <c r="G377" s="245"/>
      <c r="H377" s="245"/>
      <c r="I377" s="245"/>
      <c r="J377" s="879"/>
      <c r="K377" s="245" t="s">
        <v>5621</v>
      </c>
      <c r="L377" s="245" t="s">
        <v>5622</v>
      </c>
      <c r="M377" s="879"/>
      <c r="N377" s="879"/>
      <c r="O377" s="879"/>
      <c r="P377" s="879"/>
      <c r="Q377" s="245" t="s">
        <v>5621</v>
      </c>
      <c r="R377" s="245" t="s">
        <v>5620</v>
      </c>
      <c r="S377" s="880"/>
      <c r="T377" s="111"/>
      <c r="U377" s="111"/>
      <c r="V377" s="111"/>
      <c r="W377" s="111"/>
      <c r="Z377" s="111"/>
      <c r="AG377" s="906"/>
    </row>
    <row r="378" ht="15.75" customHeight="1">
      <c r="A378" s="131" t="s">
        <v>2509</v>
      </c>
      <c r="B378" s="245" t="s">
        <v>5623</v>
      </c>
      <c r="C378" s="156" t="s">
        <v>5443</v>
      </c>
      <c r="D378" s="879" t="s">
        <v>5624</v>
      </c>
      <c r="E378" s="245" t="s">
        <v>3850</v>
      </c>
      <c r="F378" s="245" t="s">
        <v>5623</v>
      </c>
      <c r="G378" s="245" t="s">
        <v>5624</v>
      </c>
      <c r="H378" s="245" t="s">
        <v>3480</v>
      </c>
      <c r="I378" s="245" t="s">
        <v>3728</v>
      </c>
      <c r="J378" s="879">
        <v>1500.0</v>
      </c>
      <c r="K378" s="245" t="s">
        <v>3818</v>
      </c>
      <c r="L378" s="245" t="s">
        <v>3818</v>
      </c>
      <c r="M378" s="879" t="s">
        <v>3818</v>
      </c>
      <c r="N378" s="879"/>
      <c r="O378" s="895"/>
      <c r="P378" s="879"/>
      <c r="Q378" s="245" t="s">
        <v>3818</v>
      </c>
      <c r="R378" s="245" t="s">
        <v>3818</v>
      </c>
      <c r="S378" s="880" t="s">
        <v>3818</v>
      </c>
      <c r="T378" s="111" t="s">
        <v>3818</v>
      </c>
      <c r="U378" s="111">
        <v>4.0301066E7</v>
      </c>
      <c r="V378" s="111" t="s">
        <v>5625</v>
      </c>
      <c r="W378" s="111" t="s">
        <v>5626</v>
      </c>
      <c r="Z378" s="111" t="s">
        <v>5627</v>
      </c>
      <c r="AG378" s="906"/>
    </row>
    <row r="379" ht="15.75" customHeight="1">
      <c r="A379" s="131" t="s">
        <v>2524</v>
      </c>
      <c r="B379" s="245" t="s">
        <v>5628</v>
      </c>
      <c r="C379" s="156" t="s">
        <v>4466</v>
      </c>
      <c r="D379" s="879" t="s">
        <v>5629</v>
      </c>
      <c r="E379" s="245" t="s">
        <v>5408</v>
      </c>
      <c r="F379" s="245" t="s">
        <v>5630</v>
      </c>
      <c r="G379" s="245" t="s">
        <v>5631</v>
      </c>
      <c r="H379" s="245" t="s">
        <v>3480</v>
      </c>
      <c r="I379" s="245" t="s">
        <v>3595</v>
      </c>
      <c r="J379" s="879">
        <v>1500.0</v>
      </c>
      <c r="K379" s="245" t="s">
        <v>5411</v>
      </c>
      <c r="L379" s="245" t="s">
        <v>3605</v>
      </c>
      <c r="M379" s="879" t="s">
        <v>3306</v>
      </c>
      <c r="N379" s="879" t="s">
        <v>3309</v>
      </c>
      <c r="O379" s="879"/>
      <c r="P379" s="879"/>
      <c r="Q379" s="245" t="s">
        <v>5411</v>
      </c>
      <c r="R379" s="245" t="s">
        <v>5632</v>
      </c>
      <c r="S379" s="880" t="s">
        <v>5633</v>
      </c>
      <c r="T379" s="111">
        <v>144000.0</v>
      </c>
      <c r="U379" s="111">
        <v>4.8014298E7</v>
      </c>
      <c r="V379" s="111" t="s">
        <v>5634</v>
      </c>
      <c r="W379" s="111" t="s">
        <v>5635</v>
      </c>
      <c r="Z379" s="111" t="s">
        <v>5636</v>
      </c>
      <c r="AG379" s="906"/>
    </row>
    <row r="380" ht="15.75" customHeight="1">
      <c r="A380" s="940" t="s">
        <v>2526</v>
      </c>
      <c r="B380" s="245" t="s">
        <v>5637</v>
      </c>
      <c r="C380" s="941" t="s">
        <v>5576</v>
      </c>
      <c r="D380" s="879" t="s">
        <v>5638</v>
      </c>
      <c r="E380" s="245" t="s">
        <v>3765</v>
      </c>
      <c r="F380" s="245" t="s">
        <v>5639</v>
      </c>
      <c r="G380" s="245" t="s">
        <v>5640</v>
      </c>
      <c r="H380" s="245" t="s">
        <v>3480</v>
      </c>
      <c r="I380" s="245" t="s">
        <v>3549</v>
      </c>
      <c r="J380" s="879">
        <v>1600.0</v>
      </c>
      <c r="K380" s="245" t="s">
        <v>5580</v>
      </c>
      <c r="L380" s="245" t="s">
        <v>3541</v>
      </c>
      <c r="M380" s="879" t="s">
        <v>3308</v>
      </c>
      <c r="N380" s="879" t="s">
        <v>3306</v>
      </c>
      <c r="O380" s="879"/>
      <c r="P380" s="879"/>
      <c r="Q380" s="245" t="s">
        <v>5580</v>
      </c>
      <c r="R380" s="245" t="s">
        <v>5641</v>
      </c>
      <c r="S380" s="880" t="s">
        <v>5642</v>
      </c>
      <c r="T380" s="111">
        <v>38850.0</v>
      </c>
      <c r="U380" s="111">
        <v>4.8019759E7</v>
      </c>
      <c r="V380" s="111" t="s">
        <v>5643</v>
      </c>
      <c r="W380" s="111" t="s">
        <v>5644</v>
      </c>
      <c r="Z380" s="111" t="s">
        <v>5645</v>
      </c>
      <c r="AG380" s="906"/>
    </row>
    <row r="381" ht="15.75" customHeight="1">
      <c r="A381" s="131" t="s">
        <v>2529</v>
      </c>
      <c r="B381" s="245" t="s">
        <v>5646</v>
      </c>
      <c r="C381" s="156" t="s">
        <v>5647</v>
      </c>
      <c r="D381" s="879" t="s">
        <v>5648</v>
      </c>
      <c r="E381" s="245" t="s">
        <v>3477</v>
      </c>
      <c r="F381" s="245" t="s">
        <v>5420</v>
      </c>
      <c r="G381" s="245" t="s">
        <v>5421</v>
      </c>
      <c r="H381" s="245" t="s">
        <v>3480</v>
      </c>
      <c r="I381" s="245" t="s">
        <v>3481</v>
      </c>
      <c r="J381" s="879">
        <v>1500.0</v>
      </c>
      <c r="K381" s="245" t="s">
        <v>5649</v>
      </c>
      <c r="L381" s="245" t="s">
        <v>5475</v>
      </c>
      <c r="M381" s="879"/>
      <c r="N381" s="879"/>
      <c r="O381" s="895"/>
      <c r="P381" s="879"/>
      <c r="Q381" s="245" t="s">
        <v>5649</v>
      </c>
      <c r="R381" s="245" t="s">
        <v>5650</v>
      </c>
      <c r="S381" s="880" t="s">
        <v>5651</v>
      </c>
      <c r="T381" s="111">
        <v>90300.0</v>
      </c>
      <c r="U381" s="111">
        <v>4.8020479E7</v>
      </c>
      <c r="V381" s="111" t="s">
        <v>5424</v>
      </c>
      <c r="W381" s="111" t="s">
        <v>5425</v>
      </c>
      <c r="Z381" s="111" t="s">
        <v>5426</v>
      </c>
      <c r="AG381" s="906"/>
    </row>
    <row r="382" ht="15.75" customHeight="1">
      <c r="A382" s="131" t="s">
        <v>2538</v>
      </c>
      <c r="B382" s="245" t="s">
        <v>5652</v>
      </c>
      <c r="C382" s="156" t="s">
        <v>231</v>
      </c>
      <c r="D382" s="879" t="s">
        <v>5653</v>
      </c>
      <c r="E382" s="245" t="s">
        <v>4059</v>
      </c>
      <c r="F382" s="245" t="s">
        <v>5654</v>
      </c>
      <c r="G382" s="245" t="s">
        <v>5655</v>
      </c>
      <c r="H382" s="245" t="s">
        <v>3480</v>
      </c>
      <c r="I382" s="245" t="s">
        <v>3481</v>
      </c>
      <c r="J382" s="879">
        <v>1500.0</v>
      </c>
      <c r="K382" s="245" t="s">
        <v>4062</v>
      </c>
      <c r="L382" s="245" t="s">
        <v>3966</v>
      </c>
      <c r="M382" s="879" t="s">
        <v>3306</v>
      </c>
      <c r="N382" s="879">
        <v>816361.0</v>
      </c>
      <c r="O382" s="879"/>
      <c r="P382" s="879"/>
      <c r="Q382" s="245" t="s">
        <v>4062</v>
      </c>
      <c r="R382" s="245" t="s">
        <v>5656</v>
      </c>
      <c r="S382" s="880" t="s">
        <v>5657</v>
      </c>
      <c r="T382" s="111">
        <v>90300.0</v>
      </c>
      <c r="U382" s="111">
        <v>4.8019739E7</v>
      </c>
      <c r="V382" s="111" t="s">
        <v>5658</v>
      </c>
      <c r="W382" s="111" t="s">
        <v>5659</v>
      </c>
      <c r="Z382" s="111" t="s">
        <v>5660</v>
      </c>
      <c r="AG382" s="906"/>
    </row>
    <row r="383" ht="15.75" customHeight="1">
      <c r="A383" s="131" t="s">
        <v>2544</v>
      </c>
      <c r="B383" s="245" t="s">
        <v>5661</v>
      </c>
      <c r="C383" s="156" t="s">
        <v>5662</v>
      </c>
      <c r="D383" s="879" t="s">
        <v>5663</v>
      </c>
      <c r="E383" s="245" t="s">
        <v>5664</v>
      </c>
      <c r="F383" s="245" t="s">
        <v>5661</v>
      </c>
      <c r="G383" s="245" t="s">
        <v>5663</v>
      </c>
      <c r="H383" s="245" t="s">
        <v>3815</v>
      </c>
      <c r="I383" s="245" t="s">
        <v>5665</v>
      </c>
      <c r="J383" s="879">
        <v>1600.0</v>
      </c>
      <c r="K383" s="245"/>
      <c r="L383" s="245"/>
      <c r="M383" s="879"/>
      <c r="N383" s="879"/>
      <c r="O383" s="879"/>
      <c r="P383" s="879"/>
      <c r="Q383" s="245"/>
      <c r="R383" s="245"/>
      <c r="S383" s="880"/>
      <c r="T383" s="111"/>
      <c r="U383" s="111">
        <v>4.0204703E7</v>
      </c>
      <c r="V383" s="111" t="s">
        <v>5666</v>
      </c>
      <c r="W383" s="111" t="s">
        <v>5667</v>
      </c>
      <c r="Z383" s="111" t="s">
        <v>5668</v>
      </c>
      <c r="AG383" s="906"/>
    </row>
    <row r="384" ht="15.75" customHeight="1">
      <c r="A384" s="131" t="s">
        <v>2567</v>
      </c>
      <c r="B384" s="245" t="s">
        <v>5669</v>
      </c>
      <c r="C384" s="156" t="s">
        <v>4414</v>
      </c>
      <c r="D384" s="879" t="s">
        <v>5670</v>
      </c>
      <c r="E384" s="245" t="s">
        <v>4126</v>
      </c>
      <c r="F384" s="245" t="s">
        <v>5669</v>
      </c>
      <c r="G384" s="245" t="s">
        <v>5670</v>
      </c>
      <c r="H384" s="245" t="s">
        <v>3480</v>
      </c>
      <c r="I384" s="245" t="s">
        <v>3481</v>
      </c>
      <c r="J384" s="879">
        <v>1500.0</v>
      </c>
      <c r="K384" s="245"/>
      <c r="L384" s="245"/>
      <c r="M384" s="879"/>
      <c r="N384" s="879"/>
      <c r="O384" s="895"/>
      <c r="P384" s="879"/>
      <c r="Q384" s="245"/>
      <c r="R384" s="245"/>
      <c r="S384" s="880"/>
      <c r="T384" s="111"/>
      <c r="U384" s="111">
        <v>4.0301936E7</v>
      </c>
      <c r="V384" s="111" t="s">
        <v>5671</v>
      </c>
      <c r="W384" s="111" t="s">
        <v>5672</v>
      </c>
      <c r="Z384" s="111" t="s">
        <v>5673</v>
      </c>
      <c r="AG384" s="906"/>
    </row>
    <row r="385" ht="15.75" customHeight="1">
      <c r="A385" s="131" t="s">
        <v>2586</v>
      </c>
      <c r="B385" s="942" t="s">
        <v>5674</v>
      </c>
      <c r="C385" s="156" t="s">
        <v>5675</v>
      </c>
      <c r="D385" s="879" t="s">
        <v>5676</v>
      </c>
      <c r="E385" s="245" t="s">
        <v>4059</v>
      </c>
      <c r="F385" s="245" t="s">
        <v>5654</v>
      </c>
      <c r="G385" s="245" t="s">
        <v>5655</v>
      </c>
      <c r="H385" s="245" t="s">
        <v>3480</v>
      </c>
      <c r="I385" s="245" t="s">
        <v>3481</v>
      </c>
      <c r="J385" s="879">
        <v>1500.0</v>
      </c>
      <c r="K385" s="245" t="s">
        <v>5572</v>
      </c>
      <c r="L385" s="245" t="s">
        <v>4615</v>
      </c>
      <c r="M385" s="879" t="s">
        <v>3306</v>
      </c>
      <c r="N385" s="879" t="s">
        <v>3309</v>
      </c>
      <c r="O385" s="879" t="s">
        <v>3312</v>
      </c>
      <c r="P385" s="879"/>
      <c r="Q385" s="245" t="s">
        <v>5572</v>
      </c>
      <c r="R385" s="245" t="s">
        <v>5677</v>
      </c>
      <c r="S385" s="880" t="s">
        <v>5678</v>
      </c>
      <c r="T385" s="228">
        <v>90300.0</v>
      </c>
      <c r="U385" s="228">
        <v>4.8019737E7</v>
      </c>
      <c r="V385" s="228" t="s">
        <v>5658</v>
      </c>
      <c r="W385" s="228" t="s">
        <v>5679</v>
      </c>
      <c r="Z385" s="111" t="s">
        <v>5660</v>
      </c>
      <c r="AG385" s="906"/>
    </row>
    <row r="386" ht="15.75" customHeight="1">
      <c r="A386" s="131" t="s">
        <v>2615</v>
      </c>
      <c r="B386" s="245" t="s">
        <v>5680</v>
      </c>
      <c r="C386" s="156"/>
      <c r="D386" s="879" t="s">
        <v>5681</v>
      </c>
      <c r="E386" s="245" t="s">
        <v>5682</v>
      </c>
      <c r="F386" s="245" t="s">
        <v>5680</v>
      </c>
      <c r="G386" s="245" t="s">
        <v>5681</v>
      </c>
      <c r="H386" s="245" t="s">
        <v>3815</v>
      </c>
      <c r="I386" s="245" t="s">
        <v>3350</v>
      </c>
      <c r="J386" s="879">
        <v>1500.0</v>
      </c>
      <c r="K386" s="245"/>
      <c r="L386" s="245"/>
      <c r="M386" s="879"/>
      <c r="N386" s="879"/>
      <c r="O386" s="879"/>
      <c r="P386" s="879"/>
      <c r="Q386" s="245"/>
      <c r="R386" s="245"/>
      <c r="S386" s="880"/>
      <c r="T386" s="111"/>
      <c r="U386" s="111">
        <v>4.0203539E7</v>
      </c>
      <c r="V386" s="228" t="s">
        <v>5159</v>
      </c>
      <c r="W386" s="228" t="s">
        <v>3866</v>
      </c>
      <c r="Z386" s="111" t="s">
        <v>5683</v>
      </c>
      <c r="AG386" s="906"/>
    </row>
    <row r="387" ht="15.75" customHeight="1">
      <c r="A387" s="131" t="s">
        <v>2636</v>
      </c>
      <c r="B387" s="245" t="s">
        <v>5122</v>
      </c>
      <c r="C387" s="156" t="s">
        <v>5684</v>
      </c>
      <c r="D387" s="879" t="s">
        <v>5123</v>
      </c>
      <c r="E387" s="245" t="s">
        <v>3829</v>
      </c>
      <c r="F387" s="245" t="s">
        <v>5122</v>
      </c>
      <c r="G387" s="245" t="s">
        <v>5123</v>
      </c>
      <c r="H387" s="245" t="s">
        <v>3815</v>
      </c>
      <c r="I387" s="245" t="s">
        <v>3832</v>
      </c>
      <c r="J387" s="879">
        <v>1500.0</v>
      </c>
      <c r="K387" s="245"/>
      <c r="L387" s="245"/>
      <c r="M387" s="879"/>
      <c r="N387" s="879"/>
      <c r="O387" s="895"/>
      <c r="P387" s="879"/>
      <c r="Q387" s="245"/>
      <c r="R387" s="245"/>
      <c r="S387" s="880"/>
      <c r="T387" s="111"/>
      <c r="U387" s="111">
        <v>4.030163E7</v>
      </c>
      <c r="V387" s="111" t="s">
        <v>5125</v>
      </c>
      <c r="W387" s="111" t="s">
        <v>5126</v>
      </c>
      <c r="Z387" s="111" t="s">
        <v>5127</v>
      </c>
      <c r="AG387" s="906"/>
    </row>
    <row r="388" ht="15.75" customHeight="1">
      <c r="A388" s="131" t="s">
        <v>2655</v>
      </c>
      <c r="B388" s="245" t="s">
        <v>5685</v>
      </c>
      <c r="C388" s="156" t="s">
        <v>5662</v>
      </c>
      <c r="D388" s="879" t="s">
        <v>5686</v>
      </c>
      <c r="E388" s="245" t="s">
        <v>5664</v>
      </c>
      <c r="F388" s="245" t="s">
        <v>5685</v>
      </c>
      <c r="G388" s="245" t="s">
        <v>5686</v>
      </c>
      <c r="H388" s="245" t="s">
        <v>3815</v>
      </c>
      <c r="I388" s="245" t="s">
        <v>5665</v>
      </c>
      <c r="J388" s="879">
        <v>1600.0</v>
      </c>
      <c r="K388" s="245"/>
      <c r="L388" s="245"/>
      <c r="M388" s="879"/>
      <c r="N388" s="879"/>
      <c r="O388" s="879"/>
      <c r="P388" s="879"/>
      <c r="Q388" s="245"/>
      <c r="R388" s="245"/>
      <c r="S388" s="880"/>
      <c r="T388" s="111"/>
      <c r="U388" s="111">
        <v>4.0204703E7</v>
      </c>
      <c r="V388" s="111" t="s">
        <v>5687</v>
      </c>
      <c r="W388" s="223" t="s">
        <v>5688</v>
      </c>
      <c r="Z388" s="111" t="s">
        <v>5689</v>
      </c>
      <c r="AG388" s="906"/>
    </row>
    <row r="389" ht="15.75" customHeight="1">
      <c r="A389" s="229" t="s">
        <v>2660</v>
      </c>
      <c r="B389" s="924" t="s">
        <v>5690</v>
      </c>
      <c r="C389" s="156" t="s">
        <v>4466</v>
      </c>
      <c r="D389" s="879" t="s">
        <v>5691</v>
      </c>
      <c r="E389" s="245" t="s">
        <v>5408</v>
      </c>
      <c r="F389" s="245" t="s">
        <v>5630</v>
      </c>
      <c r="G389" s="245" t="s">
        <v>5631</v>
      </c>
      <c r="H389" s="245" t="s">
        <v>3480</v>
      </c>
      <c r="I389" s="245" t="s">
        <v>3595</v>
      </c>
      <c r="J389" s="879">
        <v>1500.0</v>
      </c>
      <c r="K389" s="245" t="s">
        <v>5692</v>
      </c>
      <c r="L389" s="245" t="s">
        <v>4615</v>
      </c>
      <c r="M389" s="879" t="s">
        <v>3306</v>
      </c>
      <c r="N389" s="879" t="s">
        <v>3309</v>
      </c>
      <c r="O389" s="879" t="s">
        <v>3312</v>
      </c>
      <c r="P389" s="879"/>
      <c r="Q389" s="245" t="s">
        <v>5692</v>
      </c>
      <c r="R389" s="245" t="s">
        <v>5693</v>
      </c>
      <c r="S389" s="880" t="s">
        <v>5694</v>
      </c>
      <c r="T389" s="111">
        <v>144000.0</v>
      </c>
      <c r="U389" s="111">
        <v>4.8020266E7</v>
      </c>
      <c r="V389" s="111" t="s">
        <v>5634</v>
      </c>
      <c r="W389" s="111" t="s">
        <v>5635</v>
      </c>
      <c r="Z389" s="111" t="s">
        <v>5636</v>
      </c>
      <c r="AG389" s="906"/>
    </row>
    <row r="390" ht="15.75" customHeight="1">
      <c r="A390" s="131" t="s">
        <v>2672</v>
      </c>
      <c r="B390" s="943" t="s">
        <v>5695</v>
      </c>
      <c r="C390" s="156" t="s">
        <v>5696</v>
      </c>
      <c r="D390" s="879" t="s">
        <v>5697</v>
      </c>
      <c r="E390" s="245" t="s">
        <v>4929</v>
      </c>
      <c r="F390" s="245" t="s">
        <v>5445</v>
      </c>
      <c r="G390" s="245" t="s">
        <v>5444</v>
      </c>
      <c r="H390" s="245" t="s">
        <v>3480</v>
      </c>
      <c r="I390" s="245" t="s">
        <v>3728</v>
      </c>
      <c r="J390" s="879">
        <v>1500.0</v>
      </c>
      <c r="K390" s="245" t="s">
        <v>5698</v>
      </c>
      <c r="L390" s="245" t="s">
        <v>3876</v>
      </c>
      <c r="M390" s="879" t="s">
        <v>3306</v>
      </c>
      <c r="N390" s="879">
        <v>818062.0</v>
      </c>
      <c r="O390" s="895"/>
      <c r="P390" s="879"/>
      <c r="Q390" s="245" t="s">
        <v>5698</v>
      </c>
      <c r="R390" s="245" t="s">
        <v>5695</v>
      </c>
      <c r="S390" s="880" t="s">
        <v>5697</v>
      </c>
      <c r="T390" s="111"/>
      <c r="U390" s="111">
        <v>4.1207359E7</v>
      </c>
      <c r="V390" s="111" t="s">
        <v>5446</v>
      </c>
      <c r="W390" s="111" t="s">
        <v>5447</v>
      </c>
      <c r="Z390" s="111" t="s">
        <v>5448</v>
      </c>
      <c r="AG390" s="906"/>
    </row>
    <row r="391" ht="15.75" customHeight="1">
      <c r="A391" s="944" t="s">
        <v>2681</v>
      </c>
      <c r="B391" s="943" t="s">
        <v>5699</v>
      </c>
      <c r="C391" s="156" t="s">
        <v>4466</v>
      </c>
      <c r="D391" s="879" t="s">
        <v>5700</v>
      </c>
      <c r="E391" s="245" t="s">
        <v>5408</v>
      </c>
      <c r="F391" s="245" t="s">
        <v>5630</v>
      </c>
      <c r="G391" s="245" t="s">
        <v>5631</v>
      </c>
      <c r="H391" s="245" t="s">
        <v>3480</v>
      </c>
      <c r="I391" s="245" t="s">
        <v>3595</v>
      </c>
      <c r="J391" s="879">
        <v>1500.0</v>
      </c>
      <c r="K391" s="245" t="s">
        <v>5701</v>
      </c>
      <c r="L391" s="245" t="s">
        <v>5702</v>
      </c>
      <c r="M391" s="879"/>
      <c r="N391" s="879"/>
      <c r="O391" s="879"/>
      <c r="P391" s="879"/>
      <c r="Q391" s="245" t="s">
        <v>5701</v>
      </c>
      <c r="R391" s="245" t="s">
        <v>5703</v>
      </c>
      <c r="S391" s="880" t="s">
        <v>5704</v>
      </c>
      <c r="T391" s="111">
        <v>144000.0</v>
      </c>
      <c r="U391" s="111">
        <v>4.8020293E7</v>
      </c>
      <c r="V391" s="111" t="s">
        <v>5634</v>
      </c>
      <c r="W391" s="111" t="s">
        <v>5635</v>
      </c>
      <c r="Z391" s="111" t="s">
        <v>5636</v>
      </c>
      <c r="AG391" s="906"/>
    </row>
    <row r="392" ht="15.75" customHeight="1">
      <c r="A392" s="131" t="s">
        <v>2693</v>
      </c>
      <c r="B392" s="245" t="s">
        <v>5705</v>
      </c>
      <c r="C392" s="156"/>
      <c r="D392" s="879" t="s">
        <v>5706</v>
      </c>
      <c r="E392" s="245" t="s">
        <v>5278</v>
      </c>
      <c r="F392" s="245" t="s">
        <v>5279</v>
      </c>
      <c r="G392" s="245" t="s">
        <v>5280</v>
      </c>
      <c r="H392" s="245" t="s">
        <v>3480</v>
      </c>
      <c r="I392" s="245" t="s">
        <v>3986</v>
      </c>
      <c r="J392" s="879">
        <v>1600.0</v>
      </c>
      <c r="K392" s="245" t="s">
        <v>5707</v>
      </c>
      <c r="L392" s="245" t="s">
        <v>4615</v>
      </c>
      <c r="M392" s="879" t="s">
        <v>3306</v>
      </c>
      <c r="N392" s="879" t="s">
        <v>3317</v>
      </c>
      <c r="O392" s="879" t="s">
        <v>3312</v>
      </c>
      <c r="P392" s="879"/>
      <c r="Q392" s="245" t="s">
        <v>5707</v>
      </c>
      <c r="R392" s="245" t="s">
        <v>5705</v>
      </c>
      <c r="S392" s="880" t="s">
        <v>5706</v>
      </c>
      <c r="T392" s="111"/>
      <c r="U392" s="111">
        <v>4.1200188E7</v>
      </c>
      <c r="V392" s="111" t="s">
        <v>5282</v>
      </c>
      <c r="W392" s="111" t="s">
        <v>5283</v>
      </c>
      <c r="Z392" s="111" t="s">
        <v>5284</v>
      </c>
      <c r="AG392" s="906"/>
    </row>
    <row r="393" ht="15.75" customHeight="1">
      <c r="A393" s="131" t="s">
        <v>2704</v>
      </c>
      <c r="B393" s="943" t="s">
        <v>5708</v>
      </c>
      <c r="C393" s="156"/>
      <c r="D393" s="879" t="s">
        <v>5709</v>
      </c>
      <c r="E393" s="245" t="s">
        <v>3646</v>
      </c>
      <c r="F393" s="245" t="s">
        <v>5708</v>
      </c>
      <c r="G393" s="245" t="s">
        <v>5709</v>
      </c>
      <c r="H393" s="245" t="s">
        <v>3480</v>
      </c>
      <c r="I393" s="245" t="s">
        <v>3637</v>
      </c>
      <c r="J393" s="879">
        <v>1500.0</v>
      </c>
      <c r="K393" s="245"/>
      <c r="L393" s="245"/>
      <c r="M393" s="879"/>
      <c r="N393" s="879"/>
      <c r="O393" s="895"/>
      <c r="P393" s="879"/>
      <c r="Q393" s="245"/>
      <c r="R393" s="245"/>
      <c r="S393" s="880"/>
      <c r="T393" s="111"/>
      <c r="U393" s="111"/>
      <c r="V393" s="111" t="s">
        <v>5710</v>
      </c>
      <c r="W393" s="111" t="s">
        <v>5711</v>
      </c>
      <c r="Z393" s="111" t="s">
        <v>5712</v>
      </c>
      <c r="AG393" s="906"/>
    </row>
    <row r="394" ht="15.75" customHeight="1">
      <c r="A394" s="261" t="s">
        <v>2706</v>
      </c>
      <c r="B394" s="943" t="s">
        <v>5713</v>
      </c>
      <c r="C394" s="156" t="s">
        <v>4304</v>
      </c>
      <c r="D394" s="879" t="s">
        <v>5714</v>
      </c>
      <c r="E394" s="245" t="s">
        <v>3646</v>
      </c>
      <c r="F394" s="245" t="s">
        <v>5708</v>
      </c>
      <c r="G394" s="245" t="s">
        <v>5709</v>
      </c>
      <c r="H394" s="245" t="s">
        <v>3480</v>
      </c>
      <c r="I394" s="245" t="s">
        <v>3637</v>
      </c>
      <c r="J394" s="879">
        <v>1500.0</v>
      </c>
      <c r="K394" s="245" t="s">
        <v>5715</v>
      </c>
      <c r="L394" s="245" t="s">
        <v>3650</v>
      </c>
      <c r="M394" s="879" t="s">
        <v>3308</v>
      </c>
      <c r="N394" s="879" t="s">
        <v>3307</v>
      </c>
      <c r="O394" s="879"/>
      <c r="P394" s="879"/>
      <c r="Q394" s="245" t="s">
        <v>5715</v>
      </c>
      <c r="R394" s="245" t="s">
        <v>5716</v>
      </c>
      <c r="S394" s="880" t="s">
        <v>5717</v>
      </c>
      <c r="T394" s="111">
        <v>36608.0</v>
      </c>
      <c r="U394" s="111">
        <v>4.802003E7</v>
      </c>
      <c r="V394" s="111" t="s">
        <v>5710</v>
      </c>
      <c r="W394" s="111" t="s">
        <v>5711</v>
      </c>
      <c r="Z394" s="111" t="s">
        <v>5712</v>
      </c>
      <c r="AG394" s="906"/>
    </row>
    <row r="395" ht="15.75" customHeight="1">
      <c r="A395" s="131" t="s">
        <v>2731</v>
      </c>
      <c r="B395" s="245" t="s">
        <v>5718</v>
      </c>
      <c r="C395" s="156" t="s">
        <v>5718</v>
      </c>
      <c r="D395" s="879"/>
      <c r="E395" s="245" t="s">
        <v>5719</v>
      </c>
      <c r="F395" s="245" t="s">
        <v>5718</v>
      </c>
      <c r="G395" s="245"/>
      <c r="H395" s="245"/>
      <c r="I395" s="245"/>
      <c r="J395" s="879"/>
      <c r="K395" s="245" t="s">
        <v>5720</v>
      </c>
      <c r="L395" s="245" t="s">
        <v>3527</v>
      </c>
      <c r="M395" s="879" t="s">
        <v>3307</v>
      </c>
      <c r="N395" s="879">
        <v>816361.0</v>
      </c>
      <c r="O395" s="879"/>
      <c r="P395" s="879"/>
      <c r="Q395" s="245" t="s">
        <v>5720</v>
      </c>
      <c r="R395" s="245" t="s">
        <v>5718</v>
      </c>
      <c r="S395" s="880"/>
      <c r="T395" s="111"/>
      <c r="U395" s="111"/>
      <c r="V395" s="111"/>
      <c r="W395" s="111"/>
      <c r="Z395" s="111"/>
      <c r="AG395" s="906"/>
    </row>
    <row r="396" ht="15.75" customHeight="1">
      <c r="A396" s="131" t="s">
        <v>2729</v>
      </c>
      <c r="B396" s="245" t="s">
        <v>5721</v>
      </c>
      <c r="C396" s="156" t="s">
        <v>5721</v>
      </c>
      <c r="D396" s="879"/>
      <c r="E396" s="245" t="s">
        <v>5722</v>
      </c>
      <c r="F396" s="245" t="s">
        <v>5721</v>
      </c>
      <c r="G396" s="245"/>
      <c r="H396" s="245"/>
      <c r="I396" s="245"/>
      <c r="J396" s="879"/>
      <c r="K396" s="245" t="s">
        <v>5723</v>
      </c>
      <c r="L396" s="245" t="s">
        <v>3650</v>
      </c>
      <c r="M396" s="879" t="s">
        <v>3308</v>
      </c>
      <c r="N396" s="879" t="s">
        <v>3307</v>
      </c>
      <c r="O396" s="895"/>
      <c r="P396" s="879"/>
      <c r="Q396" s="245" t="s">
        <v>5723</v>
      </c>
      <c r="R396" s="245" t="s">
        <v>5721</v>
      </c>
      <c r="S396" s="880"/>
      <c r="T396" s="111"/>
      <c r="U396" s="111"/>
      <c r="V396" s="111"/>
      <c r="W396" s="111"/>
      <c r="Z396" s="111"/>
      <c r="AG396" s="906"/>
    </row>
    <row r="397" ht="15.75" customHeight="1">
      <c r="A397" s="131" t="s">
        <v>2737</v>
      </c>
      <c r="B397" s="245" t="s">
        <v>5724</v>
      </c>
      <c r="C397" s="156"/>
      <c r="D397" s="879" t="s">
        <v>5725</v>
      </c>
      <c r="E397" s="245" t="s">
        <v>5278</v>
      </c>
      <c r="F397" s="245" t="s">
        <v>5724</v>
      </c>
      <c r="G397" s="245" t="s">
        <v>5725</v>
      </c>
      <c r="H397" s="245" t="s">
        <v>3480</v>
      </c>
      <c r="I397" s="245" t="s">
        <v>3986</v>
      </c>
      <c r="J397" s="879">
        <v>1600.0</v>
      </c>
      <c r="K397" s="245"/>
      <c r="L397" s="245"/>
      <c r="M397" s="879"/>
      <c r="N397" s="879"/>
      <c r="O397" s="879"/>
      <c r="P397" s="879"/>
      <c r="Q397" s="245"/>
      <c r="R397" s="245"/>
      <c r="S397" s="880"/>
      <c r="T397" s="111"/>
      <c r="U397" s="111">
        <v>4.0204362E7</v>
      </c>
      <c r="V397" s="111" t="s">
        <v>5282</v>
      </c>
      <c r="W397" s="111" t="s">
        <v>5283</v>
      </c>
      <c r="Z397" s="111" t="s">
        <v>5284</v>
      </c>
      <c r="AG397" s="906"/>
    </row>
    <row r="398" ht="15.75" customHeight="1">
      <c r="A398" s="229" t="s">
        <v>2747</v>
      </c>
      <c r="B398" s="245" t="s">
        <v>5726</v>
      </c>
      <c r="C398" s="156" t="s">
        <v>55</v>
      </c>
      <c r="D398" s="879" t="s">
        <v>5727</v>
      </c>
      <c r="E398" s="245" t="s">
        <v>3477</v>
      </c>
      <c r="F398" s="245" t="s">
        <v>5420</v>
      </c>
      <c r="G398" s="245" t="s">
        <v>5421</v>
      </c>
      <c r="H398" s="245" t="s">
        <v>3480</v>
      </c>
      <c r="I398" s="245" t="s">
        <v>3481</v>
      </c>
      <c r="J398" s="879">
        <v>1500.0</v>
      </c>
      <c r="K398" s="245" t="s">
        <v>3503</v>
      </c>
      <c r="L398" s="245" t="s">
        <v>3504</v>
      </c>
      <c r="M398" s="879" t="s">
        <v>3306</v>
      </c>
      <c r="N398" s="879">
        <v>818062.0</v>
      </c>
      <c r="O398" s="879">
        <v>818062.0</v>
      </c>
      <c r="P398" s="879"/>
      <c r="Q398" s="245" t="s">
        <v>3503</v>
      </c>
      <c r="R398" s="245" t="s">
        <v>5728</v>
      </c>
      <c r="S398" s="880" t="s">
        <v>5729</v>
      </c>
      <c r="T398" s="111">
        <v>90300.0</v>
      </c>
      <c r="U398" s="111">
        <v>4.8015775E7</v>
      </c>
      <c r="V398" s="111" t="s">
        <v>5424</v>
      </c>
      <c r="W398" s="111" t="s">
        <v>5425</v>
      </c>
      <c r="Z398" s="111" t="s">
        <v>5426</v>
      </c>
      <c r="AG398" s="906"/>
    </row>
    <row r="399" ht="15.75" customHeight="1">
      <c r="A399" s="251" t="s">
        <v>2750</v>
      </c>
      <c r="B399" s="943" t="s">
        <v>5730</v>
      </c>
      <c r="C399" s="156" t="s">
        <v>231</v>
      </c>
      <c r="D399" s="879" t="s">
        <v>5731</v>
      </c>
      <c r="E399" s="245" t="s">
        <v>4059</v>
      </c>
      <c r="F399" s="245" t="s">
        <v>5732</v>
      </c>
      <c r="G399" s="245" t="s">
        <v>5733</v>
      </c>
      <c r="H399" s="245" t="s">
        <v>3480</v>
      </c>
      <c r="I399" s="245" t="s">
        <v>3481</v>
      </c>
      <c r="J399" s="879">
        <v>1500.0</v>
      </c>
      <c r="K399" s="245" t="s">
        <v>4062</v>
      </c>
      <c r="L399" s="245" t="s">
        <v>3966</v>
      </c>
      <c r="M399" s="879" t="s">
        <v>3306</v>
      </c>
      <c r="N399" s="879">
        <v>816361.0</v>
      </c>
      <c r="O399" s="895"/>
      <c r="P399" s="879"/>
      <c r="Q399" s="245" t="s">
        <v>4062</v>
      </c>
      <c r="R399" s="245" t="s">
        <v>5734</v>
      </c>
      <c r="S399" s="880" t="s">
        <v>5735</v>
      </c>
      <c r="T399" s="111">
        <v>90300.0</v>
      </c>
      <c r="U399" s="111">
        <v>4.8019739E7</v>
      </c>
      <c r="V399" s="111" t="s">
        <v>5736</v>
      </c>
      <c r="W399" s="111" t="s">
        <v>5737</v>
      </c>
      <c r="Z399" s="111" t="s">
        <v>5738</v>
      </c>
      <c r="AG399" s="906"/>
      <c r="AH399" s="886"/>
    </row>
    <row r="400" ht="15.75" customHeight="1">
      <c r="A400" s="131" t="s">
        <v>2761</v>
      </c>
      <c r="B400" s="942" t="s">
        <v>5739</v>
      </c>
      <c r="C400" s="156" t="s">
        <v>4630</v>
      </c>
      <c r="D400" s="879" t="s">
        <v>5740</v>
      </c>
      <c r="E400" s="245" t="s">
        <v>5741</v>
      </c>
      <c r="F400" s="245" t="s">
        <v>5742</v>
      </c>
      <c r="G400" s="245" t="s">
        <v>5743</v>
      </c>
      <c r="H400" s="245" t="s">
        <v>3480</v>
      </c>
      <c r="I400" s="245" t="s">
        <v>3874</v>
      </c>
      <c r="J400" s="879">
        <v>1500.0</v>
      </c>
      <c r="K400" s="245" t="s">
        <v>5744</v>
      </c>
      <c r="L400" s="245" t="s">
        <v>3541</v>
      </c>
      <c r="M400" s="879" t="s">
        <v>3308</v>
      </c>
      <c r="N400" s="879" t="s">
        <v>3306</v>
      </c>
      <c r="O400" s="879"/>
      <c r="P400" s="879"/>
      <c r="Q400" s="245" t="s">
        <v>5744</v>
      </c>
      <c r="R400" s="245" t="s">
        <v>5739</v>
      </c>
      <c r="S400" s="880" t="s">
        <v>5740</v>
      </c>
      <c r="T400" s="111"/>
      <c r="U400" s="111">
        <v>4.1206392E7</v>
      </c>
      <c r="V400" s="228" t="s">
        <v>5745</v>
      </c>
      <c r="W400" s="228" t="s">
        <v>5746</v>
      </c>
      <c r="Z400" s="111" t="s">
        <v>5747</v>
      </c>
      <c r="AG400" s="906"/>
    </row>
    <row r="401" ht="15.75" customHeight="1">
      <c r="A401" s="131" t="s">
        <v>2776</v>
      </c>
      <c r="B401" s="893" t="s">
        <v>5748</v>
      </c>
      <c r="C401" s="156" t="s">
        <v>4466</v>
      </c>
      <c r="D401" s="879" t="s">
        <v>5749</v>
      </c>
      <c r="E401" s="245" t="s">
        <v>5408</v>
      </c>
      <c r="F401" s="245" t="s">
        <v>5750</v>
      </c>
      <c r="G401" s="245" t="s">
        <v>5751</v>
      </c>
      <c r="H401" s="245" t="s">
        <v>3480</v>
      </c>
      <c r="I401" s="245" t="s">
        <v>3595</v>
      </c>
      <c r="J401" s="879">
        <v>1500.0</v>
      </c>
      <c r="K401" s="245" t="s">
        <v>5411</v>
      </c>
      <c r="L401" s="245" t="s">
        <v>3605</v>
      </c>
      <c r="M401" s="879" t="s">
        <v>3306</v>
      </c>
      <c r="N401" s="879" t="s">
        <v>3309</v>
      </c>
      <c r="O401" s="879"/>
      <c r="P401" s="879"/>
      <c r="Q401" s="245" t="s">
        <v>5411</v>
      </c>
      <c r="R401" s="245" t="s">
        <v>5752</v>
      </c>
      <c r="S401" s="880" t="s">
        <v>5753</v>
      </c>
      <c r="T401" s="111">
        <v>144000.0</v>
      </c>
      <c r="U401" s="111">
        <v>4.8014298E7</v>
      </c>
      <c r="V401" s="141" t="s">
        <v>5754</v>
      </c>
      <c r="W401" s="141" t="s">
        <v>5755</v>
      </c>
      <c r="Z401" s="111" t="s">
        <v>5756</v>
      </c>
      <c r="AG401" s="906"/>
    </row>
    <row r="402" ht="15.75" customHeight="1">
      <c r="A402" s="229" t="s">
        <v>2789</v>
      </c>
      <c r="B402" s="245" t="s">
        <v>5757</v>
      </c>
      <c r="C402" s="156" t="s">
        <v>4466</v>
      </c>
      <c r="D402" s="879" t="s">
        <v>5758</v>
      </c>
      <c r="E402" s="245" t="s">
        <v>5408</v>
      </c>
      <c r="F402" s="245" t="s">
        <v>5409</v>
      </c>
      <c r="G402" s="245" t="s">
        <v>5410</v>
      </c>
      <c r="H402" s="245" t="s">
        <v>3480</v>
      </c>
      <c r="I402" s="245" t="s">
        <v>3595</v>
      </c>
      <c r="J402" s="879">
        <v>1500.0</v>
      </c>
      <c r="K402" s="245" t="s">
        <v>5692</v>
      </c>
      <c r="L402" s="245" t="s">
        <v>4615</v>
      </c>
      <c r="M402" s="879" t="s">
        <v>3306</v>
      </c>
      <c r="N402" s="879" t="s">
        <v>3309</v>
      </c>
      <c r="O402" s="895" t="s">
        <v>3312</v>
      </c>
      <c r="P402" s="879"/>
      <c r="Q402" s="245" t="s">
        <v>5692</v>
      </c>
      <c r="R402" s="245" t="s">
        <v>5759</v>
      </c>
      <c r="S402" s="880" t="s">
        <v>5760</v>
      </c>
      <c r="T402" s="111">
        <v>144000.0</v>
      </c>
      <c r="U402" s="111">
        <v>4.8020266E7</v>
      </c>
      <c r="V402" s="111" t="s">
        <v>5761</v>
      </c>
      <c r="W402" s="111" t="s">
        <v>5415</v>
      </c>
      <c r="Z402" s="111" t="s">
        <v>5416</v>
      </c>
      <c r="AG402" s="906"/>
    </row>
    <row r="403" ht="15.75" customHeight="1">
      <c r="A403" s="229" t="s">
        <v>2787</v>
      </c>
      <c r="B403" s="245" t="s">
        <v>5762</v>
      </c>
      <c r="C403" s="156" t="s">
        <v>4466</v>
      </c>
      <c r="D403" s="879" t="s">
        <v>5763</v>
      </c>
      <c r="E403" s="245" t="s">
        <v>5408</v>
      </c>
      <c r="F403" s="245" t="s">
        <v>5409</v>
      </c>
      <c r="G403" s="245" t="s">
        <v>5410</v>
      </c>
      <c r="H403" s="245" t="s">
        <v>3480</v>
      </c>
      <c r="I403" s="245" t="s">
        <v>3595</v>
      </c>
      <c r="J403" s="879">
        <v>1500.0</v>
      </c>
      <c r="K403" s="245" t="s">
        <v>5764</v>
      </c>
      <c r="L403" s="245" t="s">
        <v>5475</v>
      </c>
      <c r="M403" s="879" t="s">
        <v>3326</v>
      </c>
      <c r="N403" s="879">
        <v>819059.0</v>
      </c>
      <c r="O403" s="879">
        <v>816733.0</v>
      </c>
      <c r="P403" s="879"/>
      <c r="Q403" s="245" t="s">
        <v>5764</v>
      </c>
      <c r="R403" s="245" t="s">
        <v>5765</v>
      </c>
      <c r="S403" s="880" t="s">
        <v>5766</v>
      </c>
      <c r="T403" s="111">
        <v>144000.0</v>
      </c>
      <c r="U403" s="111">
        <v>4.8020292E7</v>
      </c>
      <c r="V403" s="111" t="s">
        <v>5761</v>
      </c>
      <c r="W403" s="111" t="s">
        <v>5415</v>
      </c>
      <c r="Z403" s="111" t="s">
        <v>5416</v>
      </c>
      <c r="AG403" s="906"/>
    </row>
    <row r="404" ht="15.75" customHeight="1">
      <c r="A404" s="131" t="s">
        <v>2793</v>
      </c>
      <c r="B404" s="924" t="s">
        <v>5767</v>
      </c>
      <c r="C404" s="156" t="s">
        <v>5662</v>
      </c>
      <c r="D404" s="879" t="s">
        <v>5768</v>
      </c>
      <c r="E404" s="245" t="s">
        <v>5664</v>
      </c>
      <c r="F404" s="245" t="s">
        <v>5767</v>
      </c>
      <c r="G404" s="245" t="s">
        <v>5768</v>
      </c>
      <c r="H404" s="245" t="s">
        <v>3815</v>
      </c>
      <c r="I404" s="245" t="s">
        <v>5665</v>
      </c>
      <c r="J404" s="879">
        <v>1600.0</v>
      </c>
      <c r="K404" s="245"/>
      <c r="L404" s="245"/>
      <c r="M404" s="879"/>
      <c r="N404" s="879"/>
      <c r="O404" s="879"/>
      <c r="P404" s="879"/>
      <c r="Q404" s="245"/>
      <c r="R404" s="245"/>
      <c r="S404" s="880"/>
      <c r="T404" s="111"/>
      <c r="U404" s="111">
        <v>4.0204703E7</v>
      </c>
      <c r="V404" s="111" t="s">
        <v>5769</v>
      </c>
      <c r="W404" s="111" t="s">
        <v>5770</v>
      </c>
      <c r="Z404" s="111" t="s">
        <v>5771</v>
      </c>
      <c r="AG404" s="906"/>
    </row>
    <row r="405" ht="15.75" customHeight="1">
      <c r="A405" s="131" t="s">
        <v>2795</v>
      </c>
      <c r="B405" s="943" t="s">
        <v>5772</v>
      </c>
      <c r="C405" s="156"/>
      <c r="D405" s="879" t="s">
        <v>5773</v>
      </c>
      <c r="E405" s="245" t="s">
        <v>5774</v>
      </c>
      <c r="F405" s="245" t="s">
        <v>5772</v>
      </c>
      <c r="G405" s="245" t="s">
        <v>5773</v>
      </c>
      <c r="H405" s="245" t="s">
        <v>3480</v>
      </c>
      <c r="I405" s="245" t="s">
        <v>3728</v>
      </c>
      <c r="J405" s="879">
        <v>1500.0</v>
      </c>
      <c r="K405" s="245"/>
      <c r="L405" s="245"/>
      <c r="M405" s="879"/>
      <c r="N405" s="879"/>
      <c r="O405" s="895"/>
      <c r="P405" s="879"/>
      <c r="Q405" s="245"/>
      <c r="R405" s="245"/>
      <c r="S405" s="880"/>
      <c r="T405" s="111"/>
      <c r="U405" s="111"/>
      <c r="V405" s="111" t="s">
        <v>5468</v>
      </c>
      <c r="W405" s="111" t="s">
        <v>5469</v>
      </c>
      <c r="Z405" s="111" t="s">
        <v>5775</v>
      </c>
      <c r="AG405" s="906"/>
    </row>
    <row r="406" ht="15.75" customHeight="1">
      <c r="A406" s="131" t="s">
        <v>2807</v>
      </c>
      <c r="B406" s="943" t="s">
        <v>5776</v>
      </c>
      <c r="C406" s="156"/>
      <c r="D406" s="879" t="s">
        <v>5777</v>
      </c>
      <c r="E406" s="245" t="s">
        <v>5778</v>
      </c>
      <c r="F406" s="245" t="s">
        <v>5776</v>
      </c>
      <c r="G406" s="245" t="s">
        <v>5777</v>
      </c>
      <c r="H406" s="245" t="s">
        <v>3815</v>
      </c>
      <c r="I406" s="245"/>
      <c r="J406" s="879">
        <v>1600.0</v>
      </c>
      <c r="K406" s="245"/>
      <c r="L406" s="245"/>
      <c r="M406" s="879"/>
      <c r="N406" s="879"/>
      <c r="O406" s="879"/>
      <c r="P406" s="879"/>
      <c r="Q406" s="245"/>
      <c r="R406" s="245"/>
      <c r="S406" s="880"/>
      <c r="T406" s="111"/>
      <c r="U406" s="111"/>
      <c r="V406" s="111" t="s">
        <v>5779</v>
      </c>
      <c r="W406" s="111" t="s">
        <v>5780</v>
      </c>
      <c r="Z406" s="111" t="s">
        <v>5781</v>
      </c>
      <c r="AG406" s="906"/>
    </row>
    <row r="407" ht="15.75" customHeight="1">
      <c r="A407" s="245" t="s">
        <v>2842</v>
      </c>
      <c r="B407" s="943" t="s">
        <v>5601</v>
      </c>
      <c r="C407" s="156" t="s">
        <v>4181</v>
      </c>
      <c r="D407" s="879" t="s">
        <v>5602</v>
      </c>
      <c r="E407" s="245" t="s">
        <v>4286</v>
      </c>
      <c r="F407" s="245" t="s">
        <v>5170</v>
      </c>
      <c r="G407" s="245" t="s">
        <v>5171</v>
      </c>
      <c r="H407" s="245" t="s">
        <v>3815</v>
      </c>
      <c r="I407" s="245"/>
      <c r="J407" s="879"/>
      <c r="K407" s="245" t="s">
        <v>4297</v>
      </c>
      <c r="L407" s="245" t="s">
        <v>4615</v>
      </c>
      <c r="M407" s="879" t="s">
        <v>3306</v>
      </c>
      <c r="N407" s="879" t="s">
        <v>3309</v>
      </c>
      <c r="O407" s="879" t="s">
        <v>3312</v>
      </c>
      <c r="P407" s="879"/>
      <c r="Q407" s="245" t="s">
        <v>4297</v>
      </c>
      <c r="R407" s="245" t="s">
        <v>5601</v>
      </c>
      <c r="S407" s="880" t="s">
        <v>5602</v>
      </c>
      <c r="T407" s="141"/>
      <c r="U407" s="111">
        <v>4.1211448E7</v>
      </c>
      <c r="V407" s="111"/>
      <c r="W407" s="111"/>
      <c r="Z407" s="111" t="s">
        <v>5115</v>
      </c>
      <c r="AG407" s="906"/>
    </row>
    <row r="408" ht="15.75" customHeight="1">
      <c r="A408" s="111" t="s">
        <v>2859</v>
      </c>
      <c r="B408" s="245" t="s">
        <v>5782</v>
      </c>
      <c r="C408" s="111" t="s">
        <v>5023</v>
      </c>
      <c r="D408" s="879" t="s">
        <v>5783</v>
      </c>
      <c r="E408" s="245" t="s">
        <v>3546</v>
      </c>
      <c r="F408" s="245" t="s">
        <v>5493</v>
      </c>
      <c r="G408" s="245" t="s">
        <v>5494</v>
      </c>
      <c r="H408" s="245" t="s">
        <v>3480</v>
      </c>
      <c r="I408" s="245" t="s">
        <v>3549</v>
      </c>
      <c r="J408" s="879">
        <v>1600.0</v>
      </c>
      <c r="K408" s="245" t="s">
        <v>5377</v>
      </c>
      <c r="L408" s="245" t="s">
        <v>4615</v>
      </c>
      <c r="M408" s="879" t="s">
        <v>3306</v>
      </c>
      <c r="N408" s="879" t="s">
        <v>3309</v>
      </c>
      <c r="O408" s="895" t="s">
        <v>3312</v>
      </c>
      <c r="P408" s="879"/>
      <c r="Q408" s="245" t="s">
        <v>5377</v>
      </c>
      <c r="R408" s="245" t="s">
        <v>5784</v>
      </c>
      <c r="S408" s="880" t="s">
        <v>5785</v>
      </c>
      <c r="T408" s="141">
        <v>38850.0</v>
      </c>
      <c r="U408" s="141">
        <v>4.8018777E7</v>
      </c>
      <c r="V408" s="111" t="s">
        <v>5497</v>
      </c>
      <c r="W408" s="111" t="s">
        <v>5498</v>
      </c>
      <c r="X408" s="111"/>
      <c r="Y408" s="111"/>
      <c r="Z408" s="111" t="s">
        <v>5499</v>
      </c>
      <c r="AA408" s="111"/>
      <c r="AB408" s="111"/>
      <c r="AC408" s="111"/>
      <c r="AD408" s="111"/>
      <c r="AE408" s="111"/>
      <c r="AF408" s="111"/>
      <c r="AG408" s="162"/>
      <c r="AH408" s="111"/>
      <c r="AI408" s="111"/>
    </row>
    <row r="409" ht="15.75" customHeight="1">
      <c r="A409" s="229" t="s">
        <v>2878</v>
      </c>
      <c r="B409" s="245" t="s">
        <v>5786</v>
      </c>
      <c r="C409" s="156" t="s">
        <v>5787</v>
      </c>
      <c r="D409" s="879" t="s">
        <v>5788</v>
      </c>
      <c r="E409" s="245" t="s">
        <v>3477</v>
      </c>
      <c r="F409" s="245" t="s">
        <v>5420</v>
      </c>
      <c r="G409" s="245" t="s">
        <v>5421</v>
      </c>
      <c r="H409" s="245" t="s">
        <v>3480</v>
      </c>
      <c r="I409" s="245" t="s">
        <v>3481</v>
      </c>
      <c r="J409" s="879">
        <v>1500.0</v>
      </c>
      <c r="K409" s="245" t="s">
        <v>5789</v>
      </c>
      <c r="L409" s="245" t="s">
        <v>5720</v>
      </c>
      <c r="M409" s="879" t="s">
        <v>5362</v>
      </c>
      <c r="N409" s="879">
        <v>816361.0</v>
      </c>
      <c r="O409" s="879"/>
      <c r="P409" s="879"/>
      <c r="Q409" s="245" t="s">
        <v>5789</v>
      </c>
      <c r="R409" s="245" t="s">
        <v>5790</v>
      </c>
      <c r="S409" s="880" t="s">
        <v>5791</v>
      </c>
      <c r="T409" s="141">
        <v>90300.0</v>
      </c>
      <c r="U409" s="945">
        <v>4.8021089E7</v>
      </c>
      <c r="V409" s="175" t="s">
        <v>5424</v>
      </c>
      <c r="W409" s="141" t="s">
        <v>5425</v>
      </c>
      <c r="X409" s="910"/>
      <c r="Z409" s="111" t="s">
        <v>5426</v>
      </c>
      <c r="AG409" s="906"/>
    </row>
    <row r="410" ht="15.75" customHeight="1">
      <c r="A410" s="111" t="s">
        <v>2890</v>
      </c>
      <c r="B410" s="245" t="s">
        <v>5792</v>
      </c>
      <c r="C410" s="175"/>
      <c r="D410" s="879" t="s">
        <v>5793</v>
      </c>
      <c r="E410" s="245" t="s">
        <v>5794</v>
      </c>
      <c r="F410" s="245" t="s">
        <v>5795</v>
      </c>
      <c r="G410" s="245" t="s">
        <v>5796</v>
      </c>
      <c r="H410" s="245" t="s">
        <v>3815</v>
      </c>
      <c r="I410" s="245" t="s">
        <v>5797</v>
      </c>
      <c r="J410" s="879">
        <v>1500.0</v>
      </c>
      <c r="K410" s="245" t="s">
        <v>5798</v>
      </c>
      <c r="L410" s="245" t="s">
        <v>5799</v>
      </c>
      <c r="M410" s="879" t="s">
        <v>3308</v>
      </c>
      <c r="N410" s="879" t="s">
        <v>3306</v>
      </c>
      <c r="O410" s="879"/>
      <c r="P410" s="879"/>
      <c r="Q410" s="245" t="s">
        <v>5798</v>
      </c>
      <c r="R410" s="245" t="s">
        <v>5792</v>
      </c>
      <c r="S410" s="880" t="s">
        <v>5793</v>
      </c>
      <c r="T410" s="111"/>
      <c r="U410" s="223">
        <v>4.120644E7</v>
      </c>
      <c r="V410" s="228" t="s">
        <v>5159</v>
      </c>
      <c r="W410" s="228" t="s">
        <v>3866</v>
      </c>
      <c r="Z410" s="111" t="s">
        <v>5800</v>
      </c>
      <c r="AG410" s="906"/>
    </row>
    <row r="411" ht="15.75" customHeight="1">
      <c r="A411" s="893" t="s">
        <v>2898</v>
      </c>
      <c r="B411" s="245" t="s">
        <v>5801</v>
      </c>
      <c r="C411" s="111" t="s">
        <v>5450</v>
      </c>
      <c r="D411" s="879" t="s">
        <v>5802</v>
      </c>
      <c r="E411" s="245" t="s">
        <v>3646</v>
      </c>
      <c r="F411" s="245" t="s">
        <v>5803</v>
      </c>
      <c r="G411" s="245" t="s">
        <v>5804</v>
      </c>
      <c r="H411" s="245" t="s">
        <v>3480</v>
      </c>
      <c r="I411" s="245" t="s">
        <v>3713</v>
      </c>
      <c r="J411" s="879">
        <v>1500.0</v>
      </c>
      <c r="K411" s="245" t="s">
        <v>5454</v>
      </c>
      <c r="L411" s="245" t="s">
        <v>4615</v>
      </c>
      <c r="M411" s="879" t="s">
        <v>3306</v>
      </c>
      <c r="N411" s="879" t="s">
        <v>3309</v>
      </c>
      <c r="O411" s="895" t="s">
        <v>3312</v>
      </c>
      <c r="P411" s="879"/>
      <c r="Q411" s="245" t="s">
        <v>5454</v>
      </c>
      <c r="R411" s="245" t="s">
        <v>5805</v>
      </c>
      <c r="S411" s="880" t="s">
        <v>5806</v>
      </c>
      <c r="T411" s="111">
        <v>40425.0</v>
      </c>
      <c r="U411" s="111">
        <v>4.801992E7</v>
      </c>
      <c r="V411" s="111" t="s">
        <v>5710</v>
      </c>
      <c r="W411" s="111" t="s">
        <v>5711</v>
      </c>
      <c r="Z411" s="111" t="s">
        <v>5712</v>
      </c>
      <c r="AG411" s="906"/>
    </row>
    <row r="412" ht="15.75" customHeight="1">
      <c r="A412" s="131" t="s">
        <v>2901</v>
      </c>
      <c r="B412" s="245" t="s">
        <v>5807</v>
      </c>
      <c r="C412" s="111"/>
      <c r="D412" s="879" t="s">
        <v>5808</v>
      </c>
      <c r="E412" s="245" t="s">
        <v>5809</v>
      </c>
      <c r="F412" s="245" t="s">
        <v>5807</v>
      </c>
      <c r="G412" s="245" t="s">
        <v>5808</v>
      </c>
      <c r="H412" s="245" t="s">
        <v>3815</v>
      </c>
      <c r="I412" s="245" t="s">
        <v>3896</v>
      </c>
      <c r="J412" s="879">
        <v>1500.0</v>
      </c>
      <c r="K412" s="245"/>
      <c r="L412" s="245"/>
      <c r="M412" s="879"/>
      <c r="N412" s="879"/>
      <c r="O412" s="879"/>
      <c r="P412" s="879"/>
      <c r="Q412" s="245"/>
      <c r="R412" s="245"/>
      <c r="S412" s="880"/>
      <c r="T412" s="111"/>
      <c r="U412" s="111"/>
      <c r="V412" s="111" t="s">
        <v>5810</v>
      </c>
      <c r="W412" s="111" t="s">
        <v>5811</v>
      </c>
      <c r="Z412" s="111" t="s">
        <v>5812</v>
      </c>
      <c r="AG412" s="906"/>
    </row>
    <row r="413" ht="15.75" customHeight="1">
      <c r="A413" s="245" t="s">
        <v>2928</v>
      </c>
      <c r="B413" s="245" t="s">
        <v>5813</v>
      </c>
      <c r="C413" s="131" t="s">
        <v>5814</v>
      </c>
      <c r="D413" s="879" t="s">
        <v>5815</v>
      </c>
      <c r="E413" s="245" t="s">
        <v>3546</v>
      </c>
      <c r="F413" s="245" t="s">
        <v>5493</v>
      </c>
      <c r="G413" s="245" t="s">
        <v>5494</v>
      </c>
      <c r="H413" s="245" t="s">
        <v>3480</v>
      </c>
      <c r="I413" s="245" t="s">
        <v>3549</v>
      </c>
      <c r="J413" s="879">
        <v>1600.0</v>
      </c>
      <c r="K413" s="245" t="s">
        <v>5287</v>
      </c>
      <c r="L413" s="245" t="s">
        <v>4624</v>
      </c>
      <c r="M413" s="879" t="s">
        <v>3306</v>
      </c>
      <c r="N413" s="879" t="s">
        <v>3309</v>
      </c>
      <c r="O413" s="879"/>
      <c r="P413" s="879"/>
      <c r="Q413" s="245" t="s">
        <v>5287</v>
      </c>
      <c r="R413" s="245" t="s">
        <v>5816</v>
      </c>
      <c r="S413" s="880" t="s">
        <v>5817</v>
      </c>
      <c r="T413" s="213">
        <v>38850.0</v>
      </c>
      <c r="U413" s="111">
        <v>4.8019174E7</v>
      </c>
      <c r="V413" s="111" t="s">
        <v>5497</v>
      </c>
      <c r="W413" s="111" t="s">
        <v>5498</v>
      </c>
      <c r="Z413" s="111" t="s">
        <v>5499</v>
      </c>
      <c r="AG413" s="906"/>
    </row>
    <row r="414" ht="15.75" customHeight="1">
      <c r="A414" s="245"/>
      <c r="B414" s="245"/>
      <c r="C414" s="919"/>
      <c r="D414" s="879"/>
      <c r="E414" s="245"/>
      <c r="F414" s="245"/>
      <c r="G414" s="245"/>
      <c r="H414" s="245"/>
      <c r="I414" s="245"/>
      <c r="J414" s="879"/>
      <c r="K414" s="245"/>
      <c r="L414" s="245"/>
      <c r="M414" s="879"/>
      <c r="N414" s="879"/>
      <c r="O414" s="895"/>
      <c r="P414" s="879"/>
      <c r="Q414" s="245"/>
      <c r="R414" s="245"/>
      <c r="S414" s="880"/>
      <c r="T414" s="213"/>
      <c r="U414" s="111"/>
      <c r="V414" s="156"/>
      <c r="W414" s="156"/>
      <c r="Z414" s="111"/>
      <c r="AG414" s="906"/>
    </row>
    <row r="415" ht="15.75" customHeight="1">
      <c r="A415" s="946" t="s">
        <v>2933</v>
      </c>
      <c r="B415" s="245" t="s">
        <v>4385</v>
      </c>
      <c r="C415" s="919" t="s">
        <v>4385</v>
      </c>
      <c r="D415" s="879" t="s">
        <v>4386</v>
      </c>
      <c r="E415" s="245" t="s">
        <v>4254</v>
      </c>
      <c r="F415" s="245" t="s">
        <v>4385</v>
      </c>
      <c r="G415" s="245" t="s">
        <v>4386</v>
      </c>
      <c r="H415" s="245" t="s">
        <v>3815</v>
      </c>
      <c r="I415" s="245" t="s">
        <v>4257</v>
      </c>
      <c r="J415" s="879">
        <v>1500.0</v>
      </c>
      <c r="K415" s="245"/>
      <c r="L415" s="245"/>
      <c r="M415" s="879"/>
      <c r="N415" s="879"/>
      <c r="O415" s="879"/>
      <c r="P415" s="879"/>
      <c r="Q415" s="245"/>
      <c r="R415" s="245"/>
      <c r="S415" s="880"/>
      <c r="T415" s="880" t="s">
        <v>3818</v>
      </c>
      <c r="U415" s="111"/>
      <c r="V415" s="156" t="s">
        <v>4387</v>
      </c>
      <c r="W415" s="156" t="s">
        <v>4388</v>
      </c>
      <c r="Z415" s="111" t="s">
        <v>4389</v>
      </c>
      <c r="AG415" s="906"/>
    </row>
    <row r="416" ht="15.75" customHeight="1">
      <c r="A416" s="131" t="s">
        <v>2946</v>
      </c>
      <c r="B416" s="245" t="s">
        <v>5818</v>
      </c>
      <c r="C416" s="919"/>
      <c r="D416" s="879" t="s">
        <v>5819</v>
      </c>
      <c r="E416" s="245" t="s">
        <v>5542</v>
      </c>
      <c r="F416" s="245" t="s">
        <v>5818</v>
      </c>
      <c r="G416" s="245" t="s">
        <v>5819</v>
      </c>
      <c r="H416" s="245" t="s">
        <v>3815</v>
      </c>
      <c r="I416" s="245" t="s">
        <v>3832</v>
      </c>
      <c r="J416" s="879">
        <v>1500.0</v>
      </c>
      <c r="K416" s="245"/>
      <c r="L416" s="245"/>
      <c r="M416" s="879"/>
      <c r="N416" s="879"/>
      <c r="O416" s="879"/>
      <c r="P416" s="879"/>
      <c r="Q416" s="245"/>
      <c r="R416" s="245"/>
      <c r="S416" s="880"/>
      <c r="T416" s="111"/>
      <c r="U416" s="111">
        <v>4.0303574E7</v>
      </c>
      <c r="V416" s="111" t="s">
        <v>5820</v>
      </c>
      <c r="W416" s="111" t="s">
        <v>5821</v>
      </c>
      <c r="Z416" s="111" t="s">
        <v>5822</v>
      </c>
      <c r="AG416" s="906"/>
    </row>
    <row r="417" ht="15.75" customHeight="1">
      <c r="A417" s="131" t="s">
        <v>2965</v>
      </c>
      <c r="B417" s="245" t="s">
        <v>5823</v>
      </c>
      <c r="C417" s="156" t="s">
        <v>4630</v>
      </c>
      <c r="D417" s="879" t="s">
        <v>5824</v>
      </c>
      <c r="E417" s="245" t="s">
        <v>5741</v>
      </c>
      <c r="F417" s="245" t="s">
        <v>5742</v>
      </c>
      <c r="G417" s="245" t="s">
        <v>5743</v>
      </c>
      <c r="H417" s="245" t="s">
        <v>3480</v>
      </c>
      <c r="I417" s="245" t="s">
        <v>3874</v>
      </c>
      <c r="J417" s="879">
        <v>1500.0</v>
      </c>
      <c r="K417" s="245" t="s">
        <v>5825</v>
      </c>
      <c r="L417" s="245" t="s">
        <v>4615</v>
      </c>
      <c r="M417" s="879" t="s">
        <v>3306</v>
      </c>
      <c r="N417" s="879" t="s">
        <v>3317</v>
      </c>
      <c r="O417" s="895" t="s">
        <v>3312</v>
      </c>
      <c r="P417" s="879"/>
      <c r="Q417" s="245" t="s">
        <v>5825</v>
      </c>
      <c r="R417" s="245" t="s">
        <v>5823</v>
      </c>
      <c r="S417" s="880" t="s">
        <v>5824</v>
      </c>
      <c r="T417" s="175"/>
      <c r="U417" s="141">
        <v>4.1211376E7</v>
      </c>
      <c r="V417" s="226" t="s">
        <v>5745</v>
      </c>
      <c r="W417" s="226" t="s">
        <v>5746</v>
      </c>
      <c r="Z417" s="111" t="s">
        <v>5747</v>
      </c>
      <c r="AG417" s="906"/>
    </row>
    <row r="418" ht="15.75" customHeight="1">
      <c r="A418" s="893" t="s">
        <v>2993</v>
      </c>
      <c r="B418" s="245" t="s">
        <v>5826</v>
      </c>
      <c r="C418" s="535" t="s">
        <v>4230</v>
      </c>
      <c r="D418" s="879" t="s">
        <v>5827</v>
      </c>
      <c r="E418" s="245" t="s">
        <v>4254</v>
      </c>
      <c r="F418" s="245" t="s">
        <v>4255</v>
      </c>
      <c r="G418" s="245" t="s">
        <v>4256</v>
      </c>
      <c r="H418" s="245" t="s">
        <v>3815</v>
      </c>
      <c r="I418" s="245" t="s">
        <v>4257</v>
      </c>
      <c r="J418" s="879">
        <v>1500.0</v>
      </c>
      <c r="K418" s="245" t="s">
        <v>4635</v>
      </c>
      <c r="L418" s="245" t="s">
        <v>4615</v>
      </c>
      <c r="M418" s="879" t="s">
        <v>3306</v>
      </c>
      <c r="N418" s="879" t="s">
        <v>3317</v>
      </c>
      <c r="O418" s="879" t="s">
        <v>3312</v>
      </c>
      <c r="P418" s="879"/>
      <c r="Q418" s="245" t="s">
        <v>4635</v>
      </c>
      <c r="R418" s="245" t="s">
        <v>5826</v>
      </c>
      <c r="S418" s="880" t="s">
        <v>5827</v>
      </c>
      <c r="T418" s="111"/>
      <c r="U418" s="111">
        <v>4.1212043E7</v>
      </c>
      <c r="V418" s="228" t="s">
        <v>4259</v>
      </c>
      <c r="W418" s="228" t="s">
        <v>4260</v>
      </c>
      <c r="Z418" s="111" t="s">
        <v>4261</v>
      </c>
      <c r="AG418" s="906"/>
    </row>
    <row r="419" ht="15.75" customHeight="1">
      <c r="A419" s="168" t="s">
        <v>3045</v>
      </c>
      <c r="B419" s="245" t="s">
        <v>4999</v>
      </c>
      <c r="C419" s="111" t="s">
        <v>5828</v>
      </c>
      <c r="D419" s="879"/>
      <c r="E419" s="245" t="s">
        <v>5040</v>
      </c>
      <c r="F419" s="245" t="s">
        <v>5828</v>
      </c>
      <c r="G419" s="245"/>
      <c r="H419" s="245"/>
      <c r="I419" s="245"/>
      <c r="J419" s="879"/>
      <c r="K419" s="245"/>
      <c r="L419" s="245" t="s">
        <v>5829</v>
      </c>
      <c r="M419" s="879" t="s">
        <v>3308</v>
      </c>
      <c r="N419" s="879" t="s">
        <v>3307</v>
      </c>
      <c r="O419" s="879"/>
      <c r="P419" s="879"/>
      <c r="Q419" s="245"/>
      <c r="R419" s="245" t="s">
        <v>4999</v>
      </c>
      <c r="S419" s="880"/>
      <c r="T419" s="111"/>
      <c r="U419" s="111"/>
      <c r="V419" s="111"/>
      <c r="W419" s="111"/>
      <c r="Z419" s="111"/>
      <c r="AG419" s="906"/>
    </row>
    <row r="420" ht="15.75" customHeight="1">
      <c r="A420" s="168" t="s">
        <v>3083</v>
      </c>
      <c r="B420" s="245" t="s">
        <v>5830</v>
      </c>
      <c r="C420" s="111" t="s">
        <v>5828</v>
      </c>
      <c r="D420" s="879"/>
      <c r="E420" s="245" t="s">
        <v>5038</v>
      </c>
      <c r="F420" s="245" t="s">
        <v>5831</v>
      </c>
      <c r="G420" s="245"/>
      <c r="H420" s="245"/>
      <c r="I420" s="245"/>
      <c r="J420" s="879"/>
      <c r="K420" s="245"/>
      <c r="L420" s="245" t="s">
        <v>5829</v>
      </c>
      <c r="M420" s="879" t="s">
        <v>3308</v>
      </c>
      <c r="N420" s="879" t="s">
        <v>3307</v>
      </c>
      <c r="O420" s="895"/>
      <c r="P420" s="879"/>
      <c r="Q420" s="245"/>
      <c r="R420" s="245" t="s">
        <v>5830</v>
      </c>
      <c r="S420" s="880"/>
      <c r="T420" s="111"/>
      <c r="U420" s="111"/>
      <c r="V420" s="111"/>
      <c r="W420" s="111"/>
      <c r="Z420" s="111"/>
      <c r="AG420" s="906"/>
    </row>
    <row r="421" ht="15.75" customHeight="1">
      <c r="A421" s="202" t="s">
        <v>3047</v>
      </c>
      <c r="B421" s="245" t="s">
        <v>4725</v>
      </c>
      <c r="C421" s="229" t="s">
        <v>5832</v>
      </c>
      <c r="D421" s="879"/>
      <c r="E421" s="245" t="s">
        <v>5833</v>
      </c>
      <c r="F421" s="245" t="s">
        <v>5832</v>
      </c>
      <c r="G421" s="245"/>
      <c r="H421" s="245"/>
      <c r="I421" s="245"/>
      <c r="J421" s="879"/>
      <c r="K421" s="245"/>
      <c r="L421" s="245" t="s">
        <v>5829</v>
      </c>
      <c r="M421" s="879" t="s">
        <v>3308</v>
      </c>
      <c r="N421" s="879" t="s">
        <v>3307</v>
      </c>
      <c r="O421" s="879"/>
      <c r="P421" s="879"/>
      <c r="Q421" s="245"/>
      <c r="R421" s="245" t="s">
        <v>4725</v>
      </c>
      <c r="S421" s="880"/>
      <c r="T421" s="111"/>
      <c r="U421" s="111"/>
      <c r="V421" s="111"/>
      <c r="W421" s="111"/>
      <c r="Z421" s="111"/>
      <c r="AG421" s="906"/>
    </row>
    <row r="422" ht="15.75" customHeight="1">
      <c r="A422" s="187" t="s">
        <v>3085</v>
      </c>
      <c r="B422" s="245" t="s">
        <v>3929</v>
      </c>
      <c r="C422" s="172" t="s">
        <v>3930</v>
      </c>
      <c r="D422" s="879" t="s">
        <v>3931</v>
      </c>
      <c r="E422" s="245" t="s">
        <v>66</v>
      </c>
      <c r="F422" s="245" t="s">
        <v>3932</v>
      </c>
      <c r="G422" s="245" t="s">
        <v>3933</v>
      </c>
      <c r="H422" s="245" t="s">
        <v>3480</v>
      </c>
      <c r="I422" s="245" t="s">
        <v>3561</v>
      </c>
      <c r="J422" s="879">
        <v>1500.0</v>
      </c>
      <c r="K422" s="245" t="s">
        <v>3934</v>
      </c>
      <c r="L422" s="245" t="s">
        <v>3650</v>
      </c>
      <c r="M422" s="879"/>
      <c r="N422" s="879"/>
      <c r="O422" s="879"/>
      <c r="P422" s="879"/>
      <c r="Q422" s="245" t="s">
        <v>3934</v>
      </c>
      <c r="R422" s="245" t="s">
        <v>3929</v>
      </c>
      <c r="S422" s="880" t="s">
        <v>3931</v>
      </c>
      <c r="T422" s="111" t="s">
        <v>3818</v>
      </c>
      <c r="U422" s="111" t="s">
        <v>3493</v>
      </c>
      <c r="V422" s="111" t="s">
        <v>3935</v>
      </c>
      <c r="W422" s="111" t="s">
        <v>3936</v>
      </c>
      <c r="Z422" s="111" t="s">
        <v>3937</v>
      </c>
      <c r="AG422" s="906"/>
    </row>
    <row r="423" ht="15.75" customHeight="1">
      <c r="A423" s="919" t="s">
        <v>3088</v>
      </c>
      <c r="B423" s="245" t="s">
        <v>5641</v>
      </c>
      <c r="C423" s="947" t="s">
        <v>5834</v>
      </c>
      <c r="D423" s="879"/>
      <c r="E423" s="245" t="s">
        <v>3765</v>
      </c>
      <c r="F423" s="245" t="s">
        <v>5639</v>
      </c>
      <c r="G423" s="245"/>
      <c r="H423" s="245"/>
      <c r="I423" s="245"/>
      <c r="J423" s="879"/>
      <c r="K423" s="245"/>
      <c r="L423" s="245" t="s">
        <v>5829</v>
      </c>
      <c r="M423" s="879" t="s">
        <v>3308</v>
      </c>
      <c r="N423" s="879" t="s">
        <v>3307</v>
      </c>
      <c r="O423" s="895"/>
      <c r="P423" s="879"/>
      <c r="Q423" s="245"/>
      <c r="R423" s="245" t="s">
        <v>5641</v>
      </c>
      <c r="S423" s="880" t="s">
        <v>5642</v>
      </c>
      <c r="T423" s="111"/>
      <c r="U423" s="111"/>
      <c r="V423" s="111"/>
      <c r="W423" s="111"/>
      <c r="Z423" s="111"/>
      <c r="AG423" s="906"/>
    </row>
    <row r="424" ht="15.75" customHeight="1">
      <c r="A424" s="168"/>
      <c r="B424" s="245"/>
      <c r="C424" s="229"/>
      <c r="D424" s="879"/>
      <c r="E424" s="245"/>
      <c r="F424" s="245"/>
      <c r="G424" s="245"/>
      <c r="H424" s="245"/>
      <c r="I424" s="245"/>
      <c r="J424" s="879"/>
      <c r="K424" s="245"/>
      <c r="L424" s="245"/>
      <c r="M424" s="879"/>
      <c r="N424" s="879"/>
      <c r="O424" s="879"/>
      <c r="P424" s="879"/>
      <c r="Q424" s="245"/>
      <c r="R424" s="245"/>
      <c r="S424" s="880"/>
      <c r="T424" s="111"/>
      <c r="U424" s="111"/>
      <c r="V424" s="111"/>
      <c r="W424" s="111"/>
      <c r="Z424" s="111"/>
      <c r="AG424" s="906"/>
    </row>
    <row r="425" ht="15.75" customHeight="1">
      <c r="A425" s="316" t="s">
        <v>3058</v>
      </c>
      <c r="B425" s="245" t="s">
        <v>5835</v>
      </c>
      <c r="C425" s="172">
        <v>7.0</v>
      </c>
      <c r="D425" s="879" t="s">
        <v>5836</v>
      </c>
      <c r="E425" s="245" t="s">
        <v>3646</v>
      </c>
      <c r="F425" s="245" t="s">
        <v>3647</v>
      </c>
      <c r="G425" s="245" t="s">
        <v>3648</v>
      </c>
      <c r="H425" s="245" t="s">
        <v>3480</v>
      </c>
      <c r="I425" s="245" t="s">
        <v>3637</v>
      </c>
      <c r="J425" s="879">
        <v>1500.0</v>
      </c>
      <c r="K425" s="245" t="s">
        <v>5837</v>
      </c>
      <c r="L425" s="245" t="s">
        <v>5838</v>
      </c>
      <c r="M425" s="879" t="s">
        <v>3306</v>
      </c>
      <c r="N425" s="879">
        <v>816361.0</v>
      </c>
      <c r="O425" s="879">
        <v>816361.0</v>
      </c>
      <c r="P425" s="879"/>
      <c r="Q425" s="245" t="s">
        <v>5837</v>
      </c>
      <c r="R425" s="245" t="s">
        <v>5839</v>
      </c>
      <c r="S425" s="880" t="s">
        <v>5840</v>
      </c>
      <c r="T425" s="111">
        <v>36608.0</v>
      </c>
      <c r="U425" s="111">
        <v>4.8021188E7</v>
      </c>
      <c r="V425" s="111" t="s">
        <v>3653</v>
      </c>
      <c r="W425" s="111" t="s">
        <v>3654</v>
      </c>
      <c r="Z425" s="111" t="s">
        <v>3655</v>
      </c>
      <c r="AG425" s="906"/>
    </row>
    <row r="426" ht="15.75" customHeight="1">
      <c r="A426" s="919" t="s">
        <v>3055</v>
      </c>
      <c r="B426" s="245" t="s">
        <v>5841</v>
      </c>
      <c r="C426" s="172" t="s">
        <v>4408</v>
      </c>
      <c r="D426" s="879" t="s">
        <v>5842</v>
      </c>
      <c r="E426" s="245" t="s">
        <v>3765</v>
      </c>
      <c r="F426" s="245" t="s">
        <v>5841</v>
      </c>
      <c r="G426" s="245" t="s">
        <v>5842</v>
      </c>
      <c r="H426" s="245" t="s">
        <v>3480</v>
      </c>
      <c r="I426" s="245" t="s">
        <v>3549</v>
      </c>
      <c r="J426" s="879">
        <v>1600.0</v>
      </c>
      <c r="K426" s="245" t="s">
        <v>3818</v>
      </c>
      <c r="L426" s="245" t="s">
        <v>3818</v>
      </c>
      <c r="M426" s="879" t="s">
        <v>3818</v>
      </c>
      <c r="N426" s="879" t="s">
        <v>3818</v>
      </c>
      <c r="O426" s="895" t="s">
        <v>3818</v>
      </c>
      <c r="P426" s="879" t="s">
        <v>3818</v>
      </c>
      <c r="Q426" s="245" t="s">
        <v>3818</v>
      </c>
      <c r="R426" s="245" t="s">
        <v>3818</v>
      </c>
      <c r="S426" s="880" t="s">
        <v>3818</v>
      </c>
      <c r="T426" s="111" t="s">
        <v>3818</v>
      </c>
      <c r="U426" s="111">
        <v>4.0202758E7</v>
      </c>
      <c r="V426" s="111" t="s">
        <v>5643</v>
      </c>
      <c r="W426" s="111" t="s">
        <v>5644</v>
      </c>
      <c r="Z426" s="111" t="s">
        <v>5645</v>
      </c>
      <c r="AG426" s="906"/>
    </row>
    <row r="427" ht="15.75" customHeight="1">
      <c r="A427" s="919" t="s">
        <v>3066</v>
      </c>
      <c r="B427" s="245" t="s">
        <v>5843</v>
      </c>
      <c r="C427" s="172"/>
      <c r="D427" s="879" t="s">
        <v>5844</v>
      </c>
      <c r="E427" s="245" t="s">
        <v>5845</v>
      </c>
      <c r="F427" s="245" t="s">
        <v>5846</v>
      </c>
      <c r="G427" s="245" t="s">
        <v>5847</v>
      </c>
      <c r="H427" s="245" t="s">
        <v>3815</v>
      </c>
      <c r="I427" s="245" t="s">
        <v>4526</v>
      </c>
      <c r="J427" s="879">
        <v>1500.0</v>
      </c>
      <c r="K427" s="245" t="s">
        <v>5848</v>
      </c>
      <c r="L427" s="245" t="s">
        <v>5799</v>
      </c>
      <c r="M427" s="879" t="s">
        <v>3308</v>
      </c>
      <c r="N427" s="879" t="s">
        <v>3306</v>
      </c>
      <c r="O427" s="879"/>
      <c r="P427" s="879"/>
      <c r="Q427" s="245" t="s">
        <v>5848</v>
      </c>
      <c r="R427" s="245" t="s">
        <v>5843</v>
      </c>
      <c r="S427" s="880" t="s">
        <v>5844</v>
      </c>
      <c r="T427" s="111"/>
      <c r="U427" s="111">
        <v>4.1213816E7</v>
      </c>
      <c r="V427" s="111" t="s">
        <v>5849</v>
      </c>
      <c r="W427" s="111" t="s">
        <v>5850</v>
      </c>
      <c r="Z427" s="111" t="s">
        <v>5851</v>
      </c>
      <c r="AG427" s="906"/>
    </row>
    <row r="428" ht="15.75" customHeight="1">
      <c r="A428" s="131" t="s">
        <v>3100</v>
      </c>
      <c r="B428" s="245" t="s">
        <v>5852</v>
      </c>
      <c r="C428" s="172"/>
      <c r="D428" s="879" t="s">
        <v>5853</v>
      </c>
      <c r="E428" s="245" t="s">
        <v>5854</v>
      </c>
      <c r="F428" s="245" t="s">
        <v>5852</v>
      </c>
      <c r="G428" s="245" t="s">
        <v>5853</v>
      </c>
      <c r="H428" s="245" t="s">
        <v>3815</v>
      </c>
      <c r="I428" s="245" t="s">
        <v>3637</v>
      </c>
      <c r="J428" s="879">
        <v>1500.0</v>
      </c>
      <c r="K428" s="245"/>
      <c r="L428" s="245"/>
      <c r="M428" s="879"/>
      <c r="N428" s="879"/>
      <c r="O428" s="879"/>
      <c r="P428" s="879"/>
      <c r="Q428" s="245"/>
      <c r="R428" s="245"/>
      <c r="S428" s="880"/>
      <c r="T428" s="111"/>
      <c r="U428" s="111">
        <v>4.0202613E7</v>
      </c>
      <c r="V428" s="111" t="s">
        <v>5468</v>
      </c>
      <c r="W428" s="111" t="s">
        <v>5469</v>
      </c>
      <c r="Z428" s="111" t="s">
        <v>5855</v>
      </c>
      <c r="AG428" s="906"/>
    </row>
    <row r="429" ht="15.75" customHeight="1">
      <c r="A429" s="131" t="s">
        <v>3116</v>
      </c>
      <c r="B429" s="245" t="s">
        <v>5856</v>
      </c>
      <c r="C429" s="156" t="s">
        <v>5662</v>
      </c>
      <c r="D429" s="879" t="s">
        <v>5857</v>
      </c>
      <c r="E429" s="245" t="s">
        <v>5664</v>
      </c>
      <c r="F429" s="245" t="s">
        <v>5856</v>
      </c>
      <c r="G429" s="245" t="s">
        <v>5857</v>
      </c>
      <c r="H429" s="245" t="s">
        <v>3815</v>
      </c>
      <c r="I429" s="245" t="s">
        <v>5665</v>
      </c>
      <c r="J429" s="879">
        <v>1600.0</v>
      </c>
      <c r="K429" s="245"/>
      <c r="L429" s="245"/>
      <c r="M429" s="879"/>
      <c r="N429" s="879"/>
      <c r="O429" s="895"/>
      <c r="P429" s="879"/>
      <c r="Q429" s="245"/>
      <c r="R429" s="245"/>
      <c r="S429" s="880"/>
      <c r="T429" s="111"/>
      <c r="U429" s="111">
        <v>4.0204703E7</v>
      </c>
      <c r="V429" s="111" t="s">
        <v>5858</v>
      </c>
      <c r="W429" s="111" t="s">
        <v>5859</v>
      </c>
      <c r="Z429" s="111" t="s">
        <v>5860</v>
      </c>
      <c r="AG429" s="906"/>
    </row>
    <row r="430" ht="15.75" customHeight="1">
      <c r="A430" s="893" t="s">
        <v>3148</v>
      </c>
      <c r="B430" s="245" t="s">
        <v>5861</v>
      </c>
      <c r="C430" s="245" t="s">
        <v>5861</v>
      </c>
      <c r="D430" s="879"/>
      <c r="E430" s="245" t="s">
        <v>5862</v>
      </c>
      <c r="F430" s="245" t="s">
        <v>5863</v>
      </c>
      <c r="G430" s="245"/>
      <c r="H430" s="245"/>
      <c r="I430" s="245"/>
      <c r="J430" s="879"/>
      <c r="K430" s="245"/>
      <c r="L430" s="245" t="s">
        <v>5864</v>
      </c>
      <c r="M430" s="879" t="s">
        <v>3307</v>
      </c>
      <c r="N430" s="879"/>
      <c r="O430" s="879"/>
      <c r="P430" s="879"/>
      <c r="Q430" s="245"/>
      <c r="R430" s="245" t="s">
        <v>5865</v>
      </c>
      <c r="S430" s="880"/>
      <c r="T430" s="880"/>
      <c r="U430" s="111"/>
      <c r="V430" s="156"/>
      <c r="W430" s="156"/>
      <c r="Z430" s="111"/>
      <c r="AG430" s="906"/>
    </row>
    <row r="431" ht="15.75" customHeight="1">
      <c r="A431" s="893" t="s">
        <v>3150</v>
      </c>
      <c r="B431" s="245" t="s">
        <v>5866</v>
      </c>
      <c r="C431" s="245" t="s">
        <v>5866</v>
      </c>
      <c r="D431" s="879"/>
      <c r="E431" s="245" t="s">
        <v>5046</v>
      </c>
      <c r="F431" s="245" t="s">
        <v>5046</v>
      </c>
      <c r="G431" s="245"/>
      <c r="H431" s="245"/>
      <c r="I431" s="245"/>
      <c r="J431" s="879"/>
      <c r="K431" s="245"/>
      <c r="L431" s="245" t="s">
        <v>5864</v>
      </c>
      <c r="M431" s="879" t="s">
        <v>3307</v>
      </c>
      <c r="N431" s="879"/>
      <c r="O431" s="879"/>
      <c r="P431" s="879"/>
      <c r="Q431" s="245"/>
      <c r="R431" s="245" t="s">
        <v>5867</v>
      </c>
      <c r="S431" s="880"/>
      <c r="T431" s="880"/>
      <c r="U431" s="111"/>
      <c r="V431" s="156"/>
      <c r="W431" s="156"/>
      <c r="Z431" s="111"/>
      <c r="AG431" s="906"/>
    </row>
    <row r="432" ht="15.75" customHeight="1">
      <c r="A432" s="893" t="s">
        <v>3152</v>
      </c>
      <c r="B432" s="245" t="s">
        <v>5868</v>
      </c>
      <c r="C432" s="245" t="s">
        <v>5868</v>
      </c>
      <c r="D432" s="879"/>
      <c r="E432" s="245" t="s">
        <v>5869</v>
      </c>
      <c r="F432" s="245" t="s">
        <v>5869</v>
      </c>
      <c r="G432" s="245"/>
      <c r="H432" s="245"/>
      <c r="I432" s="245"/>
      <c r="J432" s="879"/>
      <c r="K432" s="245"/>
      <c r="L432" s="245" t="s">
        <v>5864</v>
      </c>
      <c r="M432" s="879" t="s">
        <v>3307</v>
      </c>
      <c r="N432" s="879"/>
      <c r="O432" s="879"/>
      <c r="P432" s="879"/>
      <c r="Q432" s="245"/>
      <c r="R432" s="245" t="s">
        <v>5868</v>
      </c>
      <c r="S432" s="880"/>
      <c r="T432" s="880"/>
      <c r="U432" s="111"/>
      <c r="V432" s="156"/>
      <c r="W432" s="156"/>
      <c r="Z432" s="111"/>
      <c r="AG432" s="906"/>
    </row>
    <row r="433" ht="15.75" customHeight="1">
      <c r="A433" s="893" t="s">
        <v>3154</v>
      </c>
      <c r="B433" s="245" t="s">
        <v>5870</v>
      </c>
      <c r="C433" s="245" t="s">
        <v>5870</v>
      </c>
      <c r="D433" s="879"/>
      <c r="E433" s="245" t="s">
        <v>5871</v>
      </c>
      <c r="F433" s="245" t="s">
        <v>5871</v>
      </c>
      <c r="G433" s="245"/>
      <c r="H433" s="245"/>
      <c r="I433" s="245"/>
      <c r="J433" s="879"/>
      <c r="K433" s="245"/>
      <c r="L433" s="245" t="s">
        <v>5864</v>
      </c>
      <c r="M433" s="879" t="s">
        <v>3307</v>
      </c>
      <c r="N433" s="879"/>
      <c r="O433" s="879"/>
      <c r="P433" s="879"/>
      <c r="Q433" s="245"/>
      <c r="R433" s="245" t="s">
        <v>5870</v>
      </c>
      <c r="S433" s="880"/>
      <c r="T433" s="880"/>
      <c r="U433" s="111"/>
      <c r="V433" s="156"/>
      <c r="W433" s="156"/>
      <c r="Z433" s="111"/>
      <c r="AG433" s="906"/>
    </row>
    <row r="434" ht="15.75" customHeight="1">
      <c r="A434" s="893" t="s">
        <v>3156</v>
      </c>
      <c r="B434" s="245" t="s">
        <v>5872</v>
      </c>
      <c r="C434" s="245" t="s">
        <v>5872</v>
      </c>
      <c r="D434" s="879"/>
      <c r="E434" s="245" t="s">
        <v>5833</v>
      </c>
      <c r="F434" s="245" t="s">
        <v>5833</v>
      </c>
      <c r="G434" s="245"/>
      <c r="H434" s="245"/>
      <c r="I434" s="245"/>
      <c r="J434" s="879"/>
      <c r="K434" s="245"/>
      <c r="L434" s="245" t="s">
        <v>5864</v>
      </c>
      <c r="M434" s="879" t="s">
        <v>3307</v>
      </c>
      <c r="N434" s="879"/>
      <c r="O434" s="879"/>
      <c r="P434" s="879"/>
      <c r="Q434" s="245"/>
      <c r="R434" s="245" t="s">
        <v>5872</v>
      </c>
      <c r="S434" s="880"/>
      <c r="T434" s="880"/>
      <c r="U434" s="111"/>
      <c r="V434" s="156"/>
      <c r="W434" s="156"/>
      <c r="Z434" s="111"/>
      <c r="AG434" s="906"/>
    </row>
    <row r="435" ht="15.75" customHeight="1">
      <c r="A435" s="111" t="s">
        <v>3179</v>
      </c>
      <c r="B435" s="907" t="s">
        <v>5873</v>
      </c>
      <c r="C435" s="245" t="s">
        <v>864</v>
      </c>
      <c r="D435" s="879" t="s">
        <v>5874</v>
      </c>
      <c r="E435" s="245" t="s">
        <v>5875</v>
      </c>
      <c r="F435" s="245" t="s">
        <v>5873</v>
      </c>
      <c r="G435" s="879" t="s">
        <v>5874</v>
      </c>
      <c r="H435" s="245" t="s">
        <v>3815</v>
      </c>
      <c r="I435" s="245"/>
      <c r="J435" s="879">
        <v>1500.0</v>
      </c>
      <c r="K435" s="245"/>
      <c r="L435" s="245"/>
      <c r="M435" s="879"/>
      <c r="N435" s="879"/>
      <c r="O435" s="895"/>
      <c r="P435" s="879"/>
      <c r="Q435" s="245"/>
      <c r="R435" s="245"/>
      <c r="S435" s="880"/>
      <c r="T435" s="111"/>
      <c r="U435" s="111">
        <v>4.0205505E7</v>
      </c>
      <c r="V435" s="111" t="s">
        <v>5643</v>
      </c>
      <c r="W435" s="111" t="s">
        <v>5644</v>
      </c>
      <c r="Z435" s="111" t="s">
        <v>5876</v>
      </c>
      <c r="AG435" s="906"/>
    </row>
    <row r="436" ht="15.75" customHeight="1">
      <c r="A436" s="260" t="s">
        <v>3183</v>
      </c>
      <c r="B436" s="245" t="s">
        <v>5877</v>
      </c>
      <c r="C436" s="192" t="s">
        <v>5878</v>
      </c>
      <c r="D436" s="879"/>
      <c r="E436" s="245" t="s">
        <v>5879</v>
      </c>
      <c r="F436" s="245" t="s">
        <v>5879</v>
      </c>
      <c r="G436" s="245"/>
      <c r="H436" s="245"/>
      <c r="I436" s="245"/>
      <c r="J436" s="879"/>
      <c r="K436" s="245"/>
      <c r="L436" s="245" t="s">
        <v>5864</v>
      </c>
      <c r="M436" s="879"/>
      <c r="N436" s="879"/>
      <c r="O436" s="879"/>
      <c r="P436" s="879"/>
      <c r="Q436" s="245"/>
      <c r="R436" s="245" t="s">
        <v>5880</v>
      </c>
      <c r="S436" s="880"/>
      <c r="T436" s="157"/>
      <c r="U436" s="157"/>
      <c r="V436" s="157"/>
      <c r="W436" s="157"/>
      <c r="Z436" s="111"/>
      <c r="AG436" s="906"/>
    </row>
    <row r="437" ht="15.75" customHeight="1">
      <c r="A437" s="893" t="s">
        <v>3190</v>
      </c>
      <c r="B437" s="245" t="s">
        <v>5881</v>
      </c>
      <c r="C437" s="156" t="s">
        <v>4304</v>
      </c>
      <c r="D437" s="879" t="s">
        <v>5882</v>
      </c>
      <c r="E437" s="245" t="s">
        <v>5883</v>
      </c>
      <c r="F437" s="260" t="s">
        <v>5884</v>
      </c>
      <c r="G437" s="260" t="s">
        <v>5885</v>
      </c>
      <c r="H437" s="245" t="s">
        <v>3480</v>
      </c>
      <c r="I437" s="245"/>
      <c r="J437" s="879">
        <v>1500.0</v>
      </c>
      <c r="K437" s="945" t="s">
        <v>5886</v>
      </c>
      <c r="L437" s="245" t="s">
        <v>3527</v>
      </c>
      <c r="M437" s="879" t="s">
        <v>3307</v>
      </c>
      <c r="N437" s="879">
        <v>816361.0</v>
      </c>
      <c r="O437" s="879"/>
      <c r="P437" s="879"/>
      <c r="Q437" s="945" t="s">
        <v>5886</v>
      </c>
      <c r="R437" s="245" t="s">
        <v>5887</v>
      </c>
      <c r="S437" s="880" t="s">
        <v>5888</v>
      </c>
      <c r="T437" s="111">
        <v>28160.0</v>
      </c>
      <c r="U437" s="111"/>
      <c r="V437" s="156" t="s">
        <v>5446</v>
      </c>
      <c r="W437" s="156" t="s">
        <v>5447</v>
      </c>
      <c r="Z437" s="111" t="s">
        <v>5889</v>
      </c>
      <c r="AG437" s="906"/>
    </row>
    <row r="438" ht="15.75" customHeight="1">
      <c r="A438" s="893" t="s">
        <v>3188</v>
      </c>
      <c r="B438" s="245" t="s">
        <v>5890</v>
      </c>
      <c r="C438" s="245" t="s">
        <v>5890</v>
      </c>
      <c r="D438" s="879"/>
      <c r="E438" s="245" t="s">
        <v>5891</v>
      </c>
      <c r="F438" s="245" t="s">
        <v>5892</v>
      </c>
      <c r="G438" s="245"/>
      <c r="H438" s="245"/>
      <c r="I438" s="245"/>
      <c r="J438" s="879"/>
      <c r="K438" s="245"/>
      <c r="L438" s="245" t="s">
        <v>5864</v>
      </c>
      <c r="M438" s="879" t="s">
        <v>3307</v>
      </c>
      <c r="N438" s="879"/>
      <c r="O438" s="879"/>
      <c r="P438" s="879"/>
      <c r="Q438" s="245"/>
      <c r="R438" s="245" t="s">
        <v>5890</v>
      </c>
      <c r="S438" s="880"/>
      <c r="T438" s="880"/>
      <c r="U438" s="111"/>
      <c r="V438" s="156"/>
      <c r="W438" s="156"/>
      <c r="Z438" s="111"/>
      <c r="AG438" s="906"/>
    </row>
    <row r="439" ht="15.75" customHeight="1">
      <c r="A439" s="261" t="s">
        <v>3198</v>
      </c>
      <c r="B439" s="245" t="s">
        <v>5893</v>
      </c>
      <c r="C439" s="156" t="s">
        <v>4304</v>
      </c>
      <c r="D439" s="879" t="s">
        <v>5894</v>
      </c>
      <c r="E439" s="245" t="s">
        <v>3646</v>
      </c>
      <c r="F439" s="245" t="s">
        <v>5895</v>
      </c>
      <c r="G439" s="111" t="s">
        <v>5896</v>
      </c>
      <c r="H439" s="245" t="s">
        <v>3480</v>
      </c>
      <c r="I439" s="245" t="s">
        <v>3637</v>
      </c>
      <c r="J439" s="879">
        <v>1500.0</v>
      </c>
      <c r="K439" s="245" t="s">
        <v>5715</v>
      </c>
      <c r="L439" s="245" t="s">
        <v>3650</v>
      </c>
      <c r="M439" s="879" t="s">
        <v>3308</v>
      </c>
      <c r="N439" s="879" t="s">
        <v>3307</v>
      </c>
      <c r="O439" s="895"/>
      <c r="P439" s="879"/>
      <c r="Q439" s="245" t="s">
        <v>5715</v>
      </c>
      <c r="R439" s="245" t="s">
        <v>5897</v>
      </c>
      <c r="S439" s="880" t="s">
        <v>5898</v>
      </c>
      <c r="T439" s="245">
        <v>36608.0</v>
      </c>
      <c r="U439" s="111">
        <v>4.802003E7</v>
      </c>
      <c r="V439" s="111" t="s">
        <v>5899</v>
      </c>
      <c r="W439" s="111" t="s">
        <v>5900</v>
      </c>
      <c r="Z439" s="111" t="s">
        <v>5901</v>
      </c>
      <c r="AG439" s="906"/>
    </row>
    <row r="440" ht="15.75" customHeight="1">
      <c r="A440" s="893" t="s">
        <v>3196</v>
      </c>
      <c r="B440" s="245" t="s">
        <v>5902</v>
      </c>
      <c r="C440" s="245" t="s">
        <v>5450</v>
      </c>
      <c r="D440" s="879" t="s">
        <v>5903</v>
      </c>
      <c r="E440" s="245" t="s">
        <v>3646</v>
      </c>
      <c r="F440" s="245" t="s">
        <v>5895</v>
      </c>
      <c r="G440" s="111" t="s">
        <v>5896</v>
      </c>
      <c r="H440" s="245" t="s">
        <v>3480</v>
      </c>
      <c r="I440" s="245" t="s">
        <v>3713</v>
      </c>
      <c r="J440" s="879">
        <v>1500.0</v>
      </c>
      <c r="K440" s="245" t="s">
        <v>5454</v>
      </c>
      <c r="L440" s="245" t="s">
        <v>4615</v>
      </c>
      <c r="M440" s="879" t="s">
        <v>3306</v>
      </c>
      <c r="N440" s="879" t="s">
        <v>3309</v>
      </c>
      <c r="O440" s="895" t="s">
        <v>3312</v>
      </c>
      <c r="P440" s="879"/>
      <c r="Q440" s="245" t="s">
        <v>5454</v>
      </c>
      <c r="R440" s="245" t="s">
        <v>5904</v>
      </c>
      <c r="S440" s="880" t="s">
        <v>5905</v>
      </c>
      <c r="T440" s="245">
        <v>40425.0</v>
      </c>
      <c r="U440" s="111">
        <v>4.801992E7</v>
      </c>
      <c r="V440" s="111" t="s">
        <v>5899</v>
      </c>
      <c r="W440" s="111" t="s">
        <v>5900</v>
      </c>
      <c r="Z440" s="111" t="s">
        <v>5901</v>
      </c>
      <c r="AG440" s="906"/>
    </row>
    <row r="441" ht="15.75" customHeight="1">
      <c r="A441" s="131" t="s">
        <v>3224</v>
      </c>
      <c r="B441" s="245" t="s">
        <v>5906</v>
      </c>
      <c r="C441" s="111"/>
      <c r="D441" s="879" t="s">
        <v>5907</v>
      </c>
      <c r="E441" s="245" t="s">
        <v>5278</v>
      </c>
      <c r="F441" s="245" t="s">
        <v>5279</v>
      </c>
      <c r="G441" s="245" t="s">
        <v>5280</v>
      </c>
      <c r="H441" s="245" t="s">
        <v>3480</v>
      </c>
      <c r="I441" s="245" t="s">
        <v>3986</v>
      </c>
      <c r="J441" s="879">
        <v>1600.0</v>
      </c>
      <c r="K441" s="245" t="s">
        <v>5908</v>
      </c>
      <c r="L441" s="245" t="s">
        <v>4504</v>
      </c>
      <c r="M441" s="879" t="s">
        <v>3307</v>
      </c>
      <c r="N441" s="879" t="s">
        <v>3317</v>
      </c>
      <c r="O441" s="879" t="s">
        <v>3312</v>
      </c>
      <c r="P441" s="879"/>
      <c r="Q441" s="245" t="s">
        <v>5908</v>
      </c>
      <c r="R441" s="245" t="s">
        <v>5906</v>
      </c>
      <c r="S441" s="879" t="s">
        <v>5907</v>
      </c>
      <c r="T441" s="111"/>
      <c r="U441" s="948">
        <v>4.1213733E7</v>
      </c>
      <c r="V441" s="111" t="s">
        <v>5282</v>
      </c>
      <c r="W441" s="111" t="s">
        <v>5283</v>
      </c>
      <c r="Z441" s="111" t="s">
        <v>5284</v>
      </c>
      <c r="AG441" s="906"/>
    </row>
    <row r="442" ht="15.75" customHeight="1">
      <c r="A442" s="131"/>
      <c r="B442" s="245"/>
      <c r="C442" s="156"/>
      <c r="D442" s="879"/>
      <c r="E442" s="245"/>
      <c r="F442" s="245"/>
      <c r="G442" s="111"/>
      <c r="H442" s="245"/>
      <c r="I442" s="245"/>
      <c r="J442" s="879"/>
      <c r="K442" s="245"/>
      <c r="L442" s="245"/>
      <c r="M442" s="879"/>
      <c r="N442" s="879"/>
      <c r="O442" s="895"/>
      <c r="P442" s="879"/>
      <c r="Q442" s="245"/>
      <c r="R442" s="245"/>
      <c r="S442" s="111"/>
      <c r="T442" s="111"/>
      <c r="U442" s="111"/>
      <c r="V442" s="111"/>
      <c r="W442" s="111"/>
      <c r="Z442" s="111"/>
      <c r="AG442" s="906"/>
    </row>
    <row r="443" ht="15.75" customHeight="1">
      <c r="A443" s="131"/>
      <c r="B443" s="245"/>
      <c r="C443" s="156"/>
      <c r="D443" s="879"/>
      <c r="E443" s="245"/>
      <c r="F443" s="245"/>
      <c r="G443" s="245"/>
      <c r="H443" s="245"/>
      <c r="I443" s="245"/>
      <c r="J443" s="879"/>
      <c r="K443" s="245"/>
      <c r="L443" s="245"/>
      <c r="M443" s="879"/>
      <c r="N443" s="879"/>
      <c r="O443" s="879"/>
      <c r="P443" s="879"/>
      <c r="Q443" s="245"/>
      <c r="R443" s="245"/>
      <c r="S443" s="880"/>
      <c r="T443" s="111"/>
      <c r="U443" s="111"/>
      <c r="V443" s="111"/>
      <c r="W443" s="111"/>
      <c r="Z443" s="111"/>
      <c r="AG443" s="906"/>
    </row>
    <row r="444" ht="15.75" customHeight="1">
      <c r="A444" s="131"/>
      <c r="B444" s="245"/>
      <c r="C444" s="156"/>
      <c r="D444" s="879"/>
      <c r="E444" s="245"/>
      <c r="F444" s="245"/>
      <c r="G444" s="111"/>
      <c r="H444" s="245"/>
      <c r="I444" s="245"/>
      <c r="J444" s="879"/>
      <c r="K444" s="245"/>
      <c r="L444" s="245"/>
      <c r="M444" s="879"/>
      <c r="N444" s="879"/>
      <c r="O444" s="879"/>
      <c r="P444" s="879"/>
      <c r="Q444" s="245"/>
      <c r="R444" s="245"/>
      <c r="S444" s="111"/>
      <c r="T444" s="111"/>
      <c r="U444" s="111"/>
      <c r="V444" s="111"/>
      <c r="W444" s="111"/>
      <c r="Z444" s="111"/>
      <c r="AG444" s="906"/>
    </row>
    <row r="445" ht="15.75" customHeight="1">
      <c r="A445" s="131"/>
      <c r="B445" s="245"/>
      <c r="C445" s="156"/>
      <c r="D445" s="879"/>
      <c r="E445" s="245"/>
      <c r="F445" s="245"/>
      <c r="G445" s="111"/>
      <c r="H445" s="245"/>
      <c r="I445" s="245"/>
      <c r="J445" s="879"/>
      <c r="K445" s="245"/>
      <c r="L445" s="245"/>
      <c r="M445" s="879"/>
      <c r="N445" s="879"/>
      <c r="O445" s="895"/>
      <c r="P445" s="879"/>
      <c r="Q445" s="245"/>
      <c r="R445" s="245"/>
      <c r="S445" s="111"/>
      <c r="T445" s="111"/>
      <c r="U445" s="111"/>
      <c r="V445" s="111"/>
      <c r="W445" s="111"/>
      <c r="Z445" s="111"/>
      <c r="AG445" s="906"/>
    </row>
    <row r="446" ht="15.75" customHeight="1">
      <c r="A446" s="131"/>
      <c r="B446" s="245"/>
      <c r="C446" s="156"/>
      <c r="D446" s="879"/>
      <c r="E446" s="245"/>
      <c r="F446" s="245"/>
      <c r="G446" s="111"/>
      <c r="H446" s="245"/>
      <c r="I446" s="245"/>
      <c r="J446" s="879"/>
      <c r="K446" s="245"/>
      <c r="L446" s="245"/>
      <c r="M446" s="879"/>
      <c r="N446" s="879"/>
      <c r="O446" s="879"/>
      <c r="P446" s="879"/>
      <c r="Q446" s="245"/>
      <c r="R446" s="245"/>
      <c r="S446" s="111"/>
      <c r="T446" s="111"/>
      <c r="U446" s="111"/>
      <c r="V446" s="111"/>
      <c r="W446" s="111"/>
      <c r="Z446" s="111"/>
      <c r="AG446" s="906"/>
    </row>
    <row r="447" ht="15.75" customHeight="1">
      <c r="A447" s="131"/>
      <c r="B447" s="245"/>
      <c r="C447" s="156"/>
      <c r="D447" s="879"/>
      <c r="E447" s="245"/>
      <c r="F447" s="245"/>
      <c r="G447" s="111"/>
      <c r="H447" s="245"/>
      <c r="I447" s="245"/>
      <c r="J447" s="879"/>
      <c r="K447" s="245"/>
      <c r="L447" s="245"/>
      <c r="M447" s="879"/>
      <c r="N447" s="879"/>
      <c r="O447" s="879"/>
      <c r="P447" s="879"/>
      <c r="Q447" s="111"/>
      <c r="R447" s="245"/>
      <c r="S447" s="111"/>
      <c r="T447" s="111"/>
      <c r="U447" s="111"/>
      <c r="V447" s="111"/>
      <c r="W447" s="111"/>
      <c r="Z447" s="111"/>
      <c r="AG447" s="906"/>
    </row>
    <row r="448" ht="15.75" customHeight="1">
      <c r="A448" s="131"/>
      <c r="B448" s="245"/>
      <c r="C448" s="156"/>
      <c r="D448" s="879"/>
      <c r="E448" s="245"/>
      <c r="F448" s="245"/>
      <c r="G448" s="111"/>
      <c r="H448" s="245"/>
      <c r="I448" s="245"/>
      <c r="J448" s="343"/>
      <c r="K448" s="245"/>
      <c r="L448" s="245"/>
      <c r="M448" s="879"/>
      <c r="N448" s="879"/>
      <c r="O448" s="895"/>
      <c r="P448" s="879"/>
      <c r="Q448" s="111"/>
      <c r="R448" s="245"/>
      <c r="S448" s="111"/>
      <c r="T448" s="111"/>
      <c r="U448" s="111"/>
      <c r="V448" s="111"/>
      <c r="W448" s="111"/>
      <c r="Z448" s="111"/>
      <c r="AG448" s="906"/>
    </row>
    <row r="449" ht="15.75" customHeight="1">
      <c r="A449" s="131"/>
      <c r="B449" s="245"/>
      <c r="C449" s="156"/>
      <c r="D449" s="879"/>
      <c r="E449" s="245"/>
      <c r="F449" s="245"/>
      <c r="G449" s="111"/>
      <c r="H449" s="245"/>
      <c r="I449" s="245"/>
      <c r="J449" s="343"/>
      <c r="K449" s="245"/>
      <c r="L449" s="111"/>
      <c r="M449" s="879"/>
      <c r="N449" s="879"/>
      <c r="O449" s="879"/>
      <c r="P449" s="879"/>
      <c r="Q449" s="111"/>
      <c r="R449" s="245"/>
      <c r="S449" s="111"/>
      <c r="T449" s="111"/>
      <c r="U449" s="111"/>
      <c r="V449" s="111"/>
      <c r="W449" s="111"/>
      <c r="Z449" s="111"/>
      <c r="AG449" s="906"/>
    </row>
    <row r="450" ht="15.75" customHeight="1">
      <c r="A450" s="131"/>
      <c r="B450" s="245"/>
      <c r="C450" s="156"/>
      <c r="D450" s="879"/>
      <c r="E450" s="245"/>
      <c r="F450" s="245"/>
      <c r="G450" s="111"/>
      <c r="H450" s="245"/>
      <c r="I450" s="245"/>
      <c r="J450" s="343"/>
      <c r="K450" s="245"/>
      <c r="L450" s="111"/>
      <c r="M450" s="879"/>
      <c r="N450" s="879"/>
      <c r="O450" s="879"/>
      <c r="P450" s="879"/>
      <c r="Q450" s="111"/>
      <c r="R450" s="245"/>
      <c r="S450" s="111"/>
      <c r="T450" s="111"/>
      <c r="U450" s="111"/>
      <c r="V450" s="111"/>
      <c r="W450" s="111"/>
      <c r="Z450" s="111"/>
      <c r="AG450" s="906"/>
    </row>
    <row r="451" ht="15.75" customHeight="1">
      <c r="A451" s="131"/>
      <c r="B451" s="245"/>
      <c r="C451" s="156"/>
      <c r="D451" s="879"/>
      <c r="E451" s="245"/>
      <c r="F451" s="245"/>
      <c r="G451" s="111"/>
      <c r="H451" s="245"/>
      <c r="I451" s="245"/>
      <c r="J451" s="343"/>
      <c r="K451" s="245"/>
      <c r="L451" s="111"/>
      <c r="M451" s="879"/>
      <c r="N451" s="879"/>
      <c r="O451" s="895"/>
      <c r="P451" s="879"/>
      <c r="Q451" s="111"/>
      <c r="R451" s="245"/>
      <c r="S451" s="111"/>
      <c r="T451" s="111"/>
      <c r="U451" s="111"/>
      <c r="V451" s="111"/>
      <c r="W451" s="111"/>
      <c r="Z451" s="111"/>
      <c r="AG451" s="906"/>
    </row>
    <row r="452" ht="15.75" customHeight="1">
      <c r="A452" s="131"/>
      <c r="B452" s="245"/>
      <c r="C452" s="156"/>
      <c r="D452" s="879"/>
      <c r="E452" s="245"/>
      <c r="F452" s="245"/>
      <c r="G452" s="111"/>
      <c r="H452" s="111"/>
      <c r="I452" s="245"/>
      <c r="J452" s="343"/>
      <c r="K452" s="245"/>
      <c r="L452" s="111"/>
      <c r="M452" s="879"/>
      <c r="N452" s="879"/>
      <c r="O452" s="879"/>
      <c r="P452" s="879"/>
      <c r="Q452" s="111"/>
      <c r="R452" s="245"/>
      <c r="S452" s="111"/>
      <c r="T452" s="111"/>
      <c r="U452" s="111"/>
      <c r="V452" s="111"/>
      <c r="W452" s="111"/>
      <c r="Z452" s="111"/>
      <c r="AG452" s="906"/>
    </row>
    <row r="453" ht="15.75" customHeight="1">
      <c r="A453" s="131"/>
      <c r="B453" s="949"/>
      <c r="C453" s="156"/>
      <c r="D453" s="879"/>
      <c r="E453" s="245"/>
      <c r="F453" s="245"/>
      <c r="G453" s="111"/>
      <c r="H453" s="111"/>
      <c r="I453" s="245"/>
      <c r="J453" s="343"/>
      <c r="K453" s="245"/>
      <c r="L453" s="111"/>
      <c r="M453" s="879"/>
      <c r="N453" s="879"/>
      <c r="O453" s="879"/>
      <c r="P453" s="879"/>
      <c r="Q453" s="111"/>
      <c r="R453" s="245"/>
      <c r="S453" s="111"/>
      <c r="T453" s="111"/>
      <c r="U453" s="111"/>
      <c r="V453" s="111"/>
      <c r="W453" s="111"/>
      <c r="Z453" s="111"/>
      <c r="AG453" s="906"/>
    </row>
    <row r="454" ht="15.75" customHeight="1">
      <c r="D454" s="879"/>
      <c r="E454" s="245"/>
      <c r="F454" s="245"/>
      <c r="I454" s="245"/>
      <c r="J454" s="323"/>
      <c r="K454" s="245"/>
      <c r="M454" s="879"/>
      <c r="N454" s="879"/>
      <c r="O454" s="323"/>
      <c r="P454" s="879"/>
      <c r="R454" s="245"/>
      <c r="AG454" s="906"/>
    </row>
    <row r="455" ht="15.75" customHeight="1">
      <c r="D455" s="879"/>
      <c r="E455" s="245"/>
      <c r="F455" s="245"/>
      <c r="I455" s="245"/>
      <c r="J455" s="323"/>
      <c r="K455" s="245"/>
      <c r="M455" s="879"/>
      <c r="N455" s="879"/>
      <c r="O455" s="323"/>
      <c r="P455" s="879"/>
      <c r="R455" s="245"/>
      <c r="AG455" s="906"/>
    </row>
    <row r="456" ht="15.75" customHeight="1">
      <c r="D456" s="879"/>
      <c r="E456" s="245"/>
      <c r="F456" s="245"/>
      <c r="I456" s="245"/>
      <c r="J456" s="323"/>
      <c r="K456" s="245"/>
      <c r="M456" s="879"/>
      <c r="N456" s="879"/>
      <c r="O456" s="323"/>
      <c r="P456" s="879"/>
      <c r="R456" s="245"/>
      <c r="AG456" s="906"/>
    </row>
    <row r="457" ht="15.75" customHeight="1">
      <c r="D457" s="879"/>
      <c r="E457" s="245"/>
      <c r="F457" s="245"/>
      <c r="I457" s="245"/>
      <c r="J457" s="323"/>
      <c r="K457" s="245"/>
      <c r="M457" s="879"/>
      <c r="N457" s="879"/>
      <c r="O457" s="323"/>
      <c r="P457" s="879"/>
      <c r="R457" s="245"/>
      <c r="AG457" s="906"/>
    </row>
    <row r="458" ht="15.75" customHeight="1">
      <c r="D458" s="879"/>
      <c r="E458" s="245"/>
      <c r="F458" s="245"/>
      <c r="I458" s="245"/>
      <c r="J458" s="323"/>
      <c r="K458" s="245"/>
      <c r="M458" s="879"/>
      <c r="N458" s="879"/>
      <c r="O458" s="323"/>
      <c r="P458" s="879"/>
      <c r="R458" s="245"/>
      <c r="AG458" s="906"/>
    </row>
    <row r="459" ht="15.75" customHeight="1">
      <c r="D459" s="879"/>
      <c r="E459" s="245"/>
      <c r="F459" s="245"/>
      <c r="I459" s="245"/>
      <c r="J459" s="323"/>
      <c r="K459" s="245"/>
      <c r="M459" s="879"/>
      <c r="N459" s="879"/>
      <c r="O459" s="323"/>
      <c r="P459" s="879"/>
      <c r="R459" s="245"/>
      <c r="AG459" s="906"/>
    </row>
    <row r="460" ht="15.75" customHeight="1">
      <c r="D460" s="879"/>
      <c r="E460" s="245"/>
      <c r="F460" s="245"/>
      <c r="I460" s="245"/>
      <c r="J460" s="323"/>
      <c r="K460" s="245"/>
      <c r="M460" s="879"/>
      <c r="N460" s="879"/>
      <c r="O460" s="323"/>
      <c r="P460" s="879"/>
      <c r="R460" s="245"/>
      <c r="AG460" s="906"/>
    </row>
    <row r="461" ht="15.75" customHeight="1">
      <c r="D461" s="879"/>
      <c r="E461" s="245"/>
      <c r="F461" s="245"/>
      <c r="I461" s="245"/>
      <c r="J461" s="323"/>
      <c r="K461" s="245"/>
      <c r="M461" s="879"/>
      <c r="N461" s="879"/>
      <c r="O461" s="323"/>
      <c r="P461" s="879"/>
      <c r="R461" s="245"/>
      <c r="AG461" s="906"/>
    </row>
    <row r="462" ht="15.75" customHeight="1">
      <c r="D462" s="879"/>
      <c r="E462" s="245"/>
      <c r="I462" s="245"/>
      <c r="J462" s="323"/>
      <c r="K462" s="245"/>
      <c r="M462" s="879"/>
      <c r="N462" s="879"/>
      <c r="O462" s="323"/>
      <c r="P462" s="879"/>
      <c r="R462" s="245"/>
      <c r="AG462" s="906"/>
    </row>
    <row r="463" ht="15.75" customHeight="1">
      <c r="D463" s="879"/>
      <c r="E463" s="245"/>
      <c r="I463" s="245"/>
      <c r="J463" s="323"/>
      <c r="K463" s="245"/>
      <c r="M463" s="879"/>
      <c r="N463" s="879"/>
      <c r="O463" s="323"/>
      <c r="P463" s="323"/>
      <c r="R463" s="245"/>
      <c r="AG463" s="906"/>
    </row>
    <row r="464" ht="15.75" customHeight="1">
      <c r="D464" s="879"/>
      <c r="E464" s="245"/>
      <c r="J464" s="323"/>
      <c r="K464" s="245"/>
      <c r="M464" s="323"/>
      <c r="N464" s="879"/>
      <c r="O464" s="323"/>
      <c r="P464" s="323"/>
      <c r="R464" s="245"/>
      <c r="AG464" s="906"/>
    </row>
    <row r="465" ht="15.0" customHeight="1">
      <c r="D465" s="879"/>
      <c r="E465" s="245"/>
      <c r="J465" s="323"/>
      <c r="K465" s="245"/>
      <c r="M465" s="323"/>
      <c r="N465" s="879"/>
      <c r="O465" s="323"/>
      <c r="P465" s="323"/>
      <c r="T465" s="111"/>
      <c r="AG465" s="906"/>
    </row>
    <row r="466" ht="15.0" customHeight="1">
      <c r="D466" s="323"/>
      <c r="E466" s="245"/>
      <c r="J466" s="323"/>
      <c r="K466" s="245"/>
      <c r="M466" s="323"/>
      <c r="N466" s="879"/>
      <c r="O466" s="323"/>
      <c r="P466" s="323"/>
      <c r="T466" s="111"/>
      <c r="AG466" s="906"/>
    </row>
    <row r="467" ht="15.0" customHeight="1">
      <c r="D467" s="323"/>
      <c r="E467" s="245"/>
      <c r="J467" s="323"/>
      <c r="K467" s="323"/>
      <c r="M467" s="323"/>
      <c r="N467" s="879"/>
      <c r="O467" s="323"/>
      <c r="P467" s="323"/>
      <c r="T467" s="111"/>
      <c r="AG467" s="906"/>
    </row>
    <row r="468" ht="15.0" customHeight="1">
      <c r="D468" s="323"/>
      <c r="E468" s="245"/>
      <c r="J468" s="323"/>
      <c r="K468" s="323"/>
      <c r="M468" s="323"/>
      <c r="N468" s="323"/>
      <c r="O468" s="323"/>
      <c r="P468" s="323"/>
      <c r="T468" s="111"/>
      <c r="AG468" s="906"/>
    </row>
    <row r="469" ht="15.0" customHeight="1">
      <c r="D469" s="323"/>
      <c r="E469" s="245"/>
      <c r="J469" s="323"/>
      <c r="K469" s="323"/>
      <c r="M469" s="323"/>
      <c r="N469" s="323"/>
      <c r="O469" s="323"/>
      <c r="P469" s="323"/>
      <c r="T469" s="111"/>
      <c r="AG469" s="906"/>
    </row>
    <row r="470" ht="15.0" customHeight="1">
      <c r="D470" s="323"/>
      <c r="E470" s="245"/>
      <c r="J470" s="323"/>
      <c r="K470" s="323"/>
      <c r="M470" s="323"/>
      <c r="N470" s="323"/>
      <c r="O470" s="323"/>
      <c r="P470" s="323"/>
      <c r="T470" s="111"/>
      <c r="AG470" s="906"/>
    </row>
    <row r="471" ht="15.75" customHeight="1">
      <c r="D471" s="323"/>
      <c r="J471" s="323"/>
      <c r="K471" s="323"/>
      <c r="M471" s="323"/>
      <c r="N471" s="323"/>
      <c r="O471" s="323"/>
      <c r="P471" s="323"/>
      <c r="T471" s="111"/>
      <c r="AG471" s="906"/>
    </row>
    <row r="472" ht="15.75" customHeight="1">
      <c r="D472" s="323"/>
      <c r="J472" s="323"/>
      <c r="K472" s="323"/>
      <c r="M472" s="323"/>
      <c r="N472" s="323"/>
      <c r="O472" s="323"/>
      <c r="P472" s="323"/>
      <c r="T472" s="111"/>
      <c r="AG472" s="906"/>
    </row>
    <row r="473" ht="15.75" customHeight="1">
      <c r="D473" s="323"/>
      <c r="J473" s="323"/>
      <c r="K473" s="323"/>
      <c r="M473" s="323"/>
      <c r="N473" s="323"/>
      <c r="O473" s="323"/>
      <c r="P473" s="323"/>
      <c r="T473" s="111"/>
      <c r="AG473" s="906"/>
    </row>
    <row r="474" ht="15.75" customHeight="1">
      <c r="D474" s="323"/>
      <c r="J474" s="323"/>
      <c r="K474" s="323"/>
      <c r="M474" s="323"/>
      <c r="N474" s="323"/>
      <c r="O474" s="323"/>
      <c r="P474" s="323"/>
      <c r="T474" s="111"/>
      <c r="AG474" s="906"/>
    </row>
    <row r="475" ht="15.75" customHeight="1">
      <c r="D475" s="323"/>
      <c r="J475" s="323"/>
      <c r="K475" s="323"/>
      <c r="M475" s="323"/>
      <c r="N475" s="323"/>
      <c r="O475" s="323"/>
      <c r="P475" s="323"/>
      <c r="T475" s="111"/>
      <c r="AG475" s="906"/>
    </row>
    <row r="476" ht="15.75" customHeight="1">
      <c r="D476" s="323"/>
      <c r="J476" s="323"/>
      <c r="K476" s="323"/>
      <c r="M476" s="323"/>
      <c r="N476" s="323"/>
      <c r="O476" s="323"/>
      <c r="P476" s="323"/>
      <c r="T476" s="111"/>
      <c r="AG476" s="906"/>
    </row>
    <row r="477" ht="15.75" customHeight="1">
      <c r="D477" s="323"/>
      <c r="J477" s="323"/>
      <c r="K477" s="323"/>
      <c r="M477" s="323"/>
      <c r="N477" s="323"/>
      <c r="O477" s="323"/>
      <c r="P477" s="323"/>
      <c r="T477" s="111"/>
      <c r="AG477" s="906"/>
    </row>
    <row r="478" ht="15.75" customHeight="1">
      <c r="D478" s="323"/>
      <c r="J478" s="323"/>
      <c r="K478" s="323"/>
      <c r="M478" s="323"/>
      <c r="N478" s="323"/>
      <c r="O478" s="323"/>
      <c r="P478" s="323"/>
      <c r="T478" s="111"/>
      <c r="AG478" s="906"/>
    </row>
    <row r="479" ht="15.75" customHeight="1">
      <c r="D479" s="323"/>
      <c r="J479" s="323"/>
      <c r="K479" s="323"/>
      <c r="M479" s="323"/>
      <c r="N479" s="323"/>
      <c r="O479" s="323"/>
      <c r="P479" s="323"/>
      <c r="T479" s="111"/>
      <c r="AG479" s="906"/>
    </row>
    <row r="480" ht="15.75" customHeight="1">
      <c r="D480" s="323"/>
      <c r="J480" s="323"/>
      <c r="K480" s="323"/>
      <c r="M480" s="323"/>
      <c r="N480" s="323"/>
      <c r="O480" s="323"/>
      <c r="P480" s="323"/>
      <c r="T480" s="111"/>
      <c r="AG480" s="906"/>
    </row>
    <row r="481" ht="15.75" customHeight="1">
      <c r="D481" s="323"/>
      <c r="J481" s="323"/>
      <c r="K481" s="323"/>
      <c r="M481" s="323"/>
      <c r="N481" s="323"/>
      <c r="O481" s="323"/>
      <c r="P481" s="323"/>
      <c r="T481" s="111"/>
      <c r="AG481" s="906"/>
    </row>
    <row r="482" ht="15.75" customHeight="1">
      <c r="D482" s="323"/>
      <c r="J482" s="323"/>
      <c r="K482" s="323"/>
      <c r="M482" s="323"/>
      <c r="N482" s="323"/>
      <c r="O482" s="323"/>
      <c r="P482" s="323"/>
      <c r="T482" s="111"/>
      <c r="AG482" s="906"/>
    </row>
    <row r="483" ht="15.75" customHeight="1">
      <c r="D483" s="323"/>
      <c r="J483" s="323"/>
      <c r="K483" s="323"/>
      <c r="M483" s="323"/>
      <c r="N483" s="323"/>
      <c r="O483" s="323"/>
      <c r="P483" s="323"/>
      <c r="T483" s="111"/>
      <c r="AG483" s="906"/>
    </row>
    <row r="484" ht="15.75" customHeight="1">
      <c r="D484" s="323"/>
      <c r="J484" s="323"/>
      <c r="K484" s="323"/>
      <c r="M484" s="323"/>
      <c r="N484" s="323"/>
      <c r="O484" s="323"/>
      <c r="P484" s="323"/>
      <c r="T484" s="111"/>
      <c r="AG484" s="906"/>
    </row>
    <row r="485" ht="15.75" customHeight="1">
      <c r="D485" s="323"/>
      <c r="J485" s="323"/>
      <c r="K485" s="323"/>
      <c r="M485" s="323"/>
      <c r="N485" s="323"/>
      <c r="O485" s="323"/>
      <c r="P485" s="323"/>
      <c r="T485" s="111"/>
      <c r="AG485" s="906"/>
    </row>
    <row r="486" ht="15.75" customHeight="1">
      <c r="D486" s="323"/>
      <c r="J486" s="323"/>
      <c r="K486" s="323"/>
      <c r="M486" s="323"/>
      <c r="N486" s="323"/>
      <c r="O486" s="323"/>
      <c r="P486" s="323"/>
      <c r="T486" s="111"/>
      <c r="AG486" s="906"/>
    </row>
    <row r="487" ht="15.75" customHeight="1">
      <c r="D487" s="323"/>
      <c r="J487" s="323"/>
      <c r="K487" s="323"/>
      <c r="M487" s="323"/>
      <c r="N487" s="323"/>
      <c r="O487" s="323"/>
      <c r="P487" s="323"/>
      <c r="T487" s="111"/>
      <c r="AG487" s="906"/>
    </row>
    <row r="488" ht="15.75" customHeight="1">
      <c r="D488" s="323"/>
      <c r="J488" s="323"/>
      <c r="K488" s="323"/>
      <c r="M488" s="323"/>
      <c r="N488" s="323"/>
      <c r="O488" s="323"/>
      <c r="P488" s="323"/>
      <c r="T488" s="111"/>
      <c r="AG488" s="906"/>
    </row>
    <row r="489" ht="15.75" customHeight="1">
      <c r="D489" s="323"/>
      <c r="J489" s="323"/>
      <c r="K489" s="323"/>
      <c r="M489" s="323"/>
      <c r="N489" s="323"/>
      <c r="O489" s="323"/>
      <c r="P489" s="323"/>
      <c r="T489" s="111"/>
      <c r="AG489" s="906"/>
    </row>
    <row r="490" ht="15.75" customHeight="1">
      <c r="D490" s="323"/>
      <c r="J490" s="323"/>
      <c r="K490" s="323"/>
      <c r="M490" s="323"/>
      <c r="N490" s="323"/>
      <c r="O490" s="323"/>
      <c r="P490" s="323"/>
      <c r="T490" s="111"/>
      <c r="AG490" s="906"/>
    </row>
    <row r="491" ht="15.75" customHeight="1">
      <c r="D491" s="323"/>
      <c r="J491" s="323"/>
      <c r="K491" s="323"/>
      <c r="M491" s="323"/>
      <c r="N491" s="323"/>
      <c r="O491" s="323"/>
      <c r="P491" s="323"/>
      <c r="T491" s="111"/>
      <c r="AG491" s="906"/>
    </row>
    <row r="492" ht="15.75" customHeight="1">
      <c r="D492" s="323"/>
      <c r="J492" s="323"/>
      <c r="K492" s="323"/>
      <c r="M492" s="323"/>
      <c r="N492" s="323"/>
      <c r="O492" s="323"/>
      <c r="P492" s="323"/>
      <c r="T492" s="111"/>
      <c r="AG492" s="906"/>
    </row>
    <row r="493" ht="15.75" customHeight="1">
      <c r="D493" s="323"/>
      <c r="J493" s="323"/>
      <c r="K493" s="323"/>
      <c r="M493" s="323"/>
      <c r="N493" s="323"/>
      <c r="O493" s="323"/>
      <c r="P493" s="323"/>
      <c r="T493" s="111"/>
      <c r="AG493" s="906"/>
    </row>
    <row r="494" ht="15.75" customHeight="1">
      <c r="D494" s="323"/>
      <c r="J494" s="323"/>
      <c r="K494" s="323"/>
      <c r="M494" s="323"/>
      <c r="N494" s="323"/>
      <c r="O494" s="323"/>
      <c r="P494" s="323"/>
      <c r="T494" s="111"/>
      <c r="AG494" s="906"/>
    </row>
    <row r="495" ht="15.75" customHeight="1">
      <c r="D495" s="323"/>
      <c r="J495" s="323"/>
      <c r="K495" s="323"/>
      <c r="M495" s="323"/>
      <c r="N495" s="323"/>
      <c r="O495" s="323"/>
      <c r="P495" s="323"/>
      <c r="T495" s="111"/>
      <c r="AG495" s="906"/>
    </row>
    <row r="496" ht="15.75" customHeight="1">
      <c r="D496" s="323"/>
      <c r="J496" s="323"/>
      <c r="K496" s="323"/>
      <c r="M496" s="323"/>
      <c r="N496" s="323"/>
      <c r="O496" s="323"/>
      <c r="P496" s="323"/>
      <c r="T496" s="111"/>
      <c r="AG496" s="906"/>
    </row>
    <row r="497" ht="15.75" customHeight="1">
      <c r="D497" s="323"/>
      <c r="J497" s="323"/>
      <c r="K497" s="323"/>
      <c r="M497" s="323"/>
      <c r="N497" s="323"/>
      <c r="O497" s="323"/>
      <c r="P497" s="323"/>
      <c r="T497" s="111"/>
      <c r="AG497" s="906"/>
    </row>
    <row r="498" ht="15.75" customHeight="1">
      <c r="D498" s="323"/>
      <c r="J498" s="323"/>
      <c r="K498" s="323"/>
      <c r="M498" s="323"/>
      <c r="N498" s="323"/>
      <c r="O498" s="323"/>
      <c r="P498" s="323"/>
      <c r="T498" s="111"/>
      <c r="AG498" s="906"/>
    </row>
    <row r="499" ht="15.75" customHeight="1">
      <c r="D499" s="323"/>
      <c r="J499" s="323"/>
      <c r="K499" s="323"/>
      <c r="M499" s="323"/>
      <c r="N499" s="323"/>
      <c r="O499" s="323"/>
      <c r="P499" s="323"/>
      <c r="T499" s="111"/>
      <c r="AG499" s="906"/>
    </row>
    <row r="500" ht="15.75" customHeight="1">
      <c r="D500" s="323"/>
      <c r="J500" s="323"/>
      <c r="K500" s="323"/>
      <c r="M500" s="323"/>
      <c r="N500" s="323"/>
      <c r="O500" s="323"/>
      <c r="P500" s="323"/>
      <c r="T500" s="111"/>
      <c r="AG500" s="906"/>
    </row>
    <row r="501" ht="15.75" customHeight="1">
      <c r="D501" s="323"/>
      <c r="J501" s="323"/>
      <c r="K501" s="323"/>
      <c r="M501" s="323"/>
      <c r="N501" s="323"/>
      <c r="O501" s="323"/>
      <c r="P501" s="323"/>
      <c r="T501" s="111"/>
      <c r="AG501" s="906"/>
    </row>
    <row r="502" ht="15.75" customHeight="1">
      <c r="D502" s="323"/>
      <c r="J502" s="323"/>
      <c r="K502" s="323"/>
      <c r="M502" s="323"/>
      <c r="N502" s="323"/>
      <c r="O502" s="323"/>
      <c r="P502" s="323"/>
      <c r="T502" s="111"/>
      <c r="AG502" s="906"/>
    </row>
    <row r="503" ht="15.75" customHeight="1">
      <c r="D503" s="323"/>
      <c r="J503" s="323"/>
      <c r="K503" s="323"/>
      <c r="M503" s="323"/>
      <c r="N503" s="323"/>
      <c r="O503" s="323"/>
      <c r="P503" s="323"/>
      <c r="T503" s="111"/>
      <c r="AG503" s="906"/>
    </row>
    <row r="504" ht="15.75" customHeight="1">
      <c r="D504" s="323"/>
      <c r="J504" s="323"/>
      <c r="K504" s="323"/>
      <c r="M504" s="323"/>
      <c r="N504" s="323"/>
      <c r="O504" s="323"/>
      <c r="P504" s="323"/>
      <c r="T504" s="111"/>
      <c r="AG504" s="906"/>
    </row>
    <row r="505" ht="15.75" customHeight="1">
      <c r="D505" s="323"/>
      <c r="J505" s="323"/>
      <c r="K505" s="323"/>
      <c r="M505" s="323"/>
      <c r="N505" s="323"/>
      <c r="O505" s="323"/>
      <c r="P505" s="323"/>
      <c r="T505" s="111"/>
      <c r="AG505" s="906"/>
    </row>
    <row r="506" ht="15.75" customHeight="1">
      <c r="D506" s="323"/>
      <c r="J506" s="323"/>
      <c r="K506" s="323"/>
      <c r="M506" s="323"/>
      <c r="N506" s="323"/>
      <c r="O506" s="323"/>
      <c r="P506" s="323"/>
      <c r="T506" s="111"/>
      <c r="AG506" s="906"/>
    </row>
    <row r="507" ht="15.75" customHeight="1">
      <c r="D507" s="323"/>
      <c r="J507" s="323"/>
      <c r="K507" s="323"/>
      <c r="M507" s="323"/>
      <c r="N507" s="323"/>
      <c r="O507" s="323"/>
      <c r="P507" s="323"/>
      <c r="T507" s="111"/>
      <c r="AG507" s="906"/>
    </row>
    <row r="508" ht="15.75" customHeight="1">
      <c r="D508" s="323"/>
      <c r="J508" s="323"/>
      <c r="K508" s="323"/>
      <c r="M508" s="323"/>
      <c r="N508" s="323"/>
      <c r="O508" s="323"/>
      <c r="P508" s="323"/>
      <c r="T508" s="111"/>
      <c r="AG508" s="906"/>
    </row>
    <row r="509" ht="15.75" customHeight="1">
      <c r="D509" s="323"/>
      <c r="J509" s="323"/>
      <c r="K509" s="323"/>
      <c r="M509" s="323"/>
      <c r="N509" s="323"/>
      <c r="O509" s="323"/>
      <c r="P509" s="323"/>
      <c r="T509" s="111"/>
      <c r="AG509" s="906"/>
    </row>
    <row r="510" ht="15.75" customHeight="1">
      <c r="D510" s="323"/>
      <c r="J510" s="323"/>
      <c r="K510" s="323"/>
      <c r="M510" s="323"/>
      <c r="N510" s="323"/>
      <c r="O510" s="323"/>
      <c r="P510" s="323"/>
      <c r="T510" s="111"/>
      <c r="AG510" s="906"/>
    </row>
    <row r="511" ht="15.75" customHeight="1">
      <c r="D511" s="323"/>
      <c r="J511" s="323"/>
      <c r="K511" s="323"/>
      <c r="M511" s="323"/>
      <c r="N511" s="323"/>
      <c r="O511" s="323"/>
      <c r="P511" s="323"/>
      <c r="T511" s="111"/>
      <c r="AG511" s="906"/>
    </row>
    <row r="512" ht="15.75" customHeight="1">
      <c r="D512" s="323"/>
      <c r="J512" s="323"/>
      <c r="K512" s="323"/>
      <c r="M512" s="323"/>
      <c r="N512" s="323"/>
      <c r="O512" s="323"/>
      <c r="P512" s="323"/>
      <c r="T512" s="111"/>
      <c r="AG512" s="906"/>
    </row>
    <row r="513" ht="15.75" customHeight="1">
      <c r="D513" s="323"/>
      <c r="J513" s="323"/>
      <c r="K513" s="323"/>
      <c r="M513" s="323"/>
      <c r="N513" s="323"/>
      <c r="O513" s="323"/>
      <c r="P513" s="323"/>
      <c r="T513" s="111"/>
      <c r="AG513" s="906"/>
    </row>
    <row r="514" ht="15.75" customHeight="1">
      <c r="D514" s="323"/>
      <c r="J514" s="323"/>
      <c r="K514" s="323"/>
      <c r="M514" s="323"/>
      <c r="N514" s="323"/>
      <c r="O514" s="323"/>
      <c r="P514" s="323"/>
      <c r="T514" s="111"/>
      <c r="AG514" s="906"/>
    </row>
    <row r="515" ht="15.75" customHeight="1">
      <c r="D515" s="323"/>
      <c r="J515" s="323"/>
      <c r="K515" s="323"/>
      <c r="M515" s="323"/>
      <c r="N515" s="323"/>
      <c r="O515" s="323"/>
      <c r="P515" s="323"/>
      <c r="T515" s="111"/>
      <c r="AG515" s="906"/>
    </row>
    <row r="516" ht="15.75" customHeight="1">
      <c r="D516" s="323"/>
      <c r="J516" s="323"/>
      <c r="K516" s="323"/>
      <c r="M516" s="323"/>
      <c r="N516" s="323"/>
      <c r="O516" s="323"/>
      <c r="P516" s="323"/>
      <c r="T516" s="111"/>
      <c r="AG516" s="906"/>
    </row>
    <row r="517" ht="15.75" customHeight="1">
      <c r="D517" s="323"/>
      <c r="J517" s="323"/>
      <c r="K517" s="323"/>
      <c r="M517" s="323"/>
      <c r="N517" s="323"/>
      <c r="O517" s="323"/>
      <c r="P517" s="323"/>
      <c r="T517" s="111"/>
      <c r="AG517" s="906"/>
    </row>
    <row r="518" ht="15.75" customHeight="1">
      <c r="D518" s="323"/>
      <c r="J518" s="323"/>
      <c r="K518" s="323"/>
      <c r="M518" s="323"/>
      <c r="N518" s="323"/>
      <c r="O518" s="323"/>
      <c r="P518" s="323"/>
      <c r="T518" s="111"/>
      <c r="AG518" s="906"/>
    </row>
    <row r="519" ht="15.75" customHeight="1">
      <c r="D519" s="323"/>
      <c r="J519" s="323"/>
      <c r="K519" s="323"/>
      <c r="M519" s="323"/>
      <c r="N519" s="323"/>
      <c r="O519" s="323"/>
      <c r="P519" s="323"/>
      <c r="T519" s="111"/>
      <c r="AG519" s="906"/>
    </row>
    <row r="520" ht="15.75" customHeight="1">
      <c r="D520" s="323"/>
      <c r="J520" s="323"/>
      <c r="K520" s="323"/>
      <c r="M520" s="323"/>
      <c r="N520" s="323"/>
      <c r="O520" s="323"/>
      <c r="P520" s="323"/>
      <c r="T520" s="111"/>
      <c r="AG520" s="906"/>
    </row>
    <row r="521" ht="15.75" customHeight="1">
      <c r="D521" s="323"/>
      <c r="J521" s="323"/>
      <c r="K521" s="323"/>
      <c r="M521" s="323"/>
      <c r="N521" s="323"/>
      <c r="O521" s="323"/>
      <c r="P521" s="323"/>
      <c r="T521" s="111"/>
      <c r="AG521" s="906"/>
    </row>
    <row r="522" ht="15.75" customHeight="1">
      <c r="D522" s="323"/>
      <c r="J522" s="323"/>
      <c r="K522" s="323"/>
      <c r="M522" s="323"/>
      <c r="N522" s="323"/>
      <c r="O522" s="323"/>
      <c r="P522" s="323"/>
      <c r="T522" s="111"/>
      <c r="AG522" s="906"/>
    </row>
    <row r="523" ht="15.75" customHeight="1">
      <c r="D523" s="323"/>
      <c r="J523" s="323"/>
      <c r="K523" s="323"/>
      <c r="M523" s="323"/>
      <c r="N523" s="323"/>
      <c r="O523" s="323"/>
      <c r="P523" s="323"/>
      <c r="T523" s="111"/>
      <c r="AG523" s="906"/>
    </row>
    <row r="524" ht="15.75" customHeight="1">
      <c r="D524" s="323"/>
      <c r="J524" s="323"/>
      <c r="K524" s="323"/>
      <c r="M524" s="323"/>
      <c r="N524" s="323"/>
      <c r="O524" s="323"/>
      <c r="P524" s="323"/>
      <c r="T524" s="111"/>
      <c r="AG524" s="906"/>
    </row>
    <row r="525" ht="15.75" customHeight="1">
      <c r="D525" s="323"/>
      <c r="J525" s="323"/>
      <c r="K525" s="323"/>
      <c r="M525" s="323"/>
      <c r="N525" s="323"/>
      <c r="O525" s="323"/>
      <c r="P525" s="323"/>
      <c r="T525" s="111"/>
      <c r="AG525" s="906"/>
    </row>
    <row r="526" ht="15.75" customHeight="1">
      <c r="D526" s="323"/>
      <c r="J526" s="323"/>
      <c r="K526" s="323"/>
      <c r="M526" s="323"/>
      <c r="N526" s="323"/>
      <c r="O526" s="323"/>
      <c r="P526" s="323"/>
      <c r="T526" s="111"/>
      <c r="AG526" s="906"/>
    </row>
    <row r="527" ht="15.75" customHeight="1">
      <c r="D527" s="323"/>
      <c r="J527" s="323"/>
      <c r="K527" s="323"/>
      <c r="M527" s="323"/>
      <c r="N527" s="323"/>
      <c r="O527" s="323"/>
      <c r="P527" s="323"/>
      <c r="T527" s="111"/>
      <c r="AG527" s="906"/>
    </row>
    <row r="528" ht="15.75" customHeight="1">
      <c r="D528" s="323"/>
      <c r="J528" s="323"/>
      <c r="K528" s="323"/>
      <c r="M528" s="323"/>
      <c r="N528" s="323"/>
      <c r="O528" s="323"/>
      <c r="P528" s="323"/>
      <c r="T528" s="111"/>
      <c r="AG528" s="906"/>
    </row>
    <row r="529" ht="15.75" customHeight="1">
      <c r="D529" s="323"/>
      <c r="J529" s="323"/>
      <c r="K529" s="323"/>
      <c r="M529" s="323"/>
      <c r="N529" s="323"/>
      <c r="O529" s="323"/>
      <c r="P529" s="323"/>
      <c r="T529" s="111"/>
      <c r="AG529" s="906"/>
    </row>
    <row r="530" ht="15.75" customHeight="1">
      <c r="D530" s="323"/>
      <c r="J530" s="323"/>
      <c r="K530" s="323"/>
      <c r="M530" s="323"/>
      <c r="N530" s="323"/>
      <c r="O530" s="323"/>
      <c r="P530" s="323"/>
      <c r="T530" s="111"/>
      <c r="AG530" s="906"/>
    </row>
    <row r="531" ht="15.75" customHeight="1">
      <c r="D531" s="323"/>
      <c r="J531" s="323"/>
      <c r="K531" s="323"/>
      <c r="M531" s="323"/>
      <c r="N531" s="323"/>
      <c r="O531" s="323"/>
      <c r="P531" s="323"/>
      <c r="T531" s="111"/>
      <c r="AG531" s="906"/>
    </row>
    <row r="532" ht="15.75" customHeight="1">
      <c r="D532" s="323"/>
      <c r="J532" s="323"/>
      <c r="K532" s="323"/>
      <c r="M532" s="323"/>
      <c r="N532" s="323"/>
      <c r="O532" s="323"/>
      <c r="P532" s="323"/>
      <c r="T532" s="111"/>
      <c r="AG532" s="906"/>
    </row>
    <row r="533" ht="15.75" customHeight="1">
      <c r="D533" s="323"/>
      <c r="J533" s="323"/>
      <c r="K533" s="323"/>
      <c r="M533" s="323"/>
      <c r="N533" s="323"/>
      <c r="O533" s="323"/>
      <c r="P533" s="323"/>
      <c r="T533" s="111"/>
      <c r="AG533" s="906"/>
    </row>
    <row r="534" ht="15.75" customHeight="1">
      <c r="D534" s="323"/>
      <c r="J534" s="323"/>
      <c r="K534" s="323"/>
      <c r="M534" s="323"/>
      <c r="N534" s="323"/>
      <c r="O534" s="323"/>
      <c r="P534" s="323"/>
      <c r="T534" s="111"/>
      <c r="AG534" s="906"/>
    </row>
    <row r="535" ht="15.75" customHeight="1">
      <c r="D535" s="323"/>
      <c r="J535" s="323"/>
      <c r="K535" s="323"/>
      <c r="M535" s="323"/>
      <c r="N535" s="323"/>
      <c r="O535" s="323"/>
      <c r="P535" s="323"/>
      <c r="T535" s="111"/>
      <c r="AG535" s="906"/>
    </row>
    <row r="536" ht="15.75" customHeight="1">
      <c r="D536" s="323"/>
      <c r="J536" s="323"/>
      <c r="K536" s="323"/>
      <c r="M536" s="323"/>
      <c r="N536" s="323"/>
      <c r="O536" s="323"/>
      <c r="P536" s="323"/>
      <c r="T536" s="111"/>
      <c r="AG536" s="906"/>
    </row>
    <row r="537" ht="15.75" customHeight="1">
      <c r="D537" s="323"/>
      <c r="J537" s="323"/>
      <c r="K537" s="323"/>
      <c r="M537" s="323"/>
      <c r="N537" s="323"/>
      <c r="O537" s="323"/>
      <c r="P537" s="323"/>
      <c r="T537" s="111"/>
      <c r="AG537" s="906"/>
    </row>
    <row r="538" ht="15.75" customHeight="1">
      <c r="D538" s="323"/>
      <c r="J538" s="323"/>
      <c r="K538" s="323"/>
      <c r="M538" s="323"/>
      <c r="N538" s="323"/>
      <c r="O538" s="323"/>
      <c r="P538" s="323"/>
      <c r="T538" s="111"/>
      <c r="AG538" s="906"/>
    </row>
    <row r="539" ht="15.75" customHeight="1">
      <c r="D539" s="323"/>
      <c r="J539" s="323"/>
      <c r="K539" s="323"/>
      <c r="M539" s="323"/>
      <c r="N539" s="323"/>
      <c r="O539" s="323"/>
      <c r="P539" s="323"/>
      <c r="T539" s="111"/>
      <c r="AG539" s="906"/>
    </row>
    <row r="540" ht="15.75" customHeight="1">
      <c r="D540" s="323"/>
      <c r="J540" s="323"/>
      <c r="K540" s="323"/>
      <c r="M540" s="323"/>
      <c r="N540" s="323"/>
      <c r="O540" s="323"/>
      <c r="P540" s="323"/>
      <c r="T540" s="111"/>
      <c r="AG540" s="906"/>
    </row>
    <row r="541" ht="15.75" customHeight="1">
      <c r="D541" s="323"/>
      <c r="J541" s="323"/>
      <c r="K541" s="323"/>
      <c r="M541" s="323"/>
      <c r="N541" s="323"/>
      <c r="O541" s="323"/>
      <c r="P541" s="323"/>
      <c r="T541" s="111"/>
      <c r="AG541" s="906"/>
    </row>
    <row r="542" ht="15.75" customHeight="1">
      <c r="D542" s="323"/>
      <c r="J542" s="323"/>
      <c r="K542" s="323"/>
      <c r="M542" s="323"/>
      <c r="N542" s="323"/>
      <c r="O542" s="323"/>
      <c r="P542" s="323"/>
      <c r="T542" s="111"/>
      <c r="AG542" s="906"/>
    </row>
    <row r="543" ht="15.75" customHeight="1">
      <c r="D543" s="323"/>
      <c r="J543" s="323"/>
      <c r="K543" s="323"/>
      <c r="M543" s="323"/>
      <c r="N543" s="323"/>
      <c r="O543" s="323"/>
      <c r="P543" s="323"/>
      <c r="T543" s="111"/>
      <c r="AG543" s="906"/>
    </row>
    <row r="544" ht="15.75" customHeight="1">
      <c r="D544" s="323"/>
      <c r="J544" s="323"/>
      <c r="K544" s="323"/>
      <c r="M544" s="323"/>
      <c r="N544" s="323"/>
      <c r="O544" s="323"/>
      <c r="P544" s="323"/>
      <c r="T544" s="111"/>
      <c r="AG544" s="906"/>
    </row>
    <row r="545" ht="15.75" customHeight="1">
      <c r="D545" s="323"/>
      <c r="J545" s="323"/>
      <c r="K545" s="323"/>
      <c r="M545" s="323"/>
      <c r="N545" s="323"/>
      <c r="O545" s="323"/>
      <c r="P545" s="323"/>
      <c r="T545" s="111"/>
      <c r="AG545" s="906"/>
    </row>
    <row r="546" ht="15.75" customHeight="1">
      <c r="D546" s="323"/>
      <c r="J546" s="323"/>
      <c r="K546" s="323"/>
      <c r="M546" s="323"/>
      <c r="N546" s="323"/>
      <c r="O546" s="323"/>
      <c r="P546" s="323"/>
      <c r="T546" s="111"/>
      <c r="AG546" s="906"/>
    </row>
    <row r="547" ht="15.75" customHeight="1">
      <c r="D547" s="323"/>
      <c r="J547" s="323"/>
      <c r="K547" s="323"/>
      <c r="M547" s="323"/>
      <c r="N547" s="323"/>
      <c r="O547" s="323"/>
      <c r="P547" s="323"/>
      <c r="T547" s="111"/>
      <c r="AG547" s="906"/>
    </row>
    <row r="548" ht="15.75" customHeight="1">
      <c r="D548" s="323"/>
      <c r="J548" s="323"/>
      <c r="K548" s="323"/>
      <c r="M548" s="323"/>
      <c r="N548" s="323"/>
      <c r="O548" s="323"/>
      <c r="P548" s="323"/>
      <c r="T548" s="111"/>
      <c r="AG548" s="906"/>
    </row>
    <row r="549" ht="15.75" customHeight="1">
      <c r="D549" s="323"/>
      <c r="J549" s="323"/>
      <c r="K549" s="323"/>
      <c r="M549" s="323"/>
      <c r="N549" s="323"/>
      <c r="O549" s="323"/>
      <c r="P549" s="323"/>
      <c r="T549" s="111"/>
      <c r="AG549" s="906"/>
    </row>
    <row r="550" ht="15.75" customHeight="1">
      <c r="D550" s="323"/>
      <c r="J550" s="323"/>
      <c r="K550" s="323"/>
      <c r="M550" s="323"/>
      <c r="N550" s="323"/>
      <c r="O550" s="323"/>
      <c r="P550" s="323"/>
      <c r="T550" s="111"/>
      <c r="AG550" s="906"/>
    </row>
    <row r="551" ht="15.75" customHeight="1">
      <c r="D551" s="323"/>
      <c r="J551" s="323"/>
      <c r="K551" s="323"/>
      <c r="M551" s="323"/>
      <c r="N551" s="323"/>
      <c r="O551" s="323"/>
      <c r="P551" s="323"/>
      <c r="T551" s="111"/>
      <c r="AG551" s="906"/>
    </row>
    <row r="552" ht="15.75" customHeight="1">
      <c r="D552" s="323"/>
      <c r="J552" s="323"/>
      <c r="K552" s="323"/>
      <c r="M552" s="323"/>
      <c r="N552" s="323"/>
      <c r="O552" s="323"/>
      <c r="P552" s="323"/>
      <c r="T552" s="111"/>
      <c r="AG552" s="906"/>
    </row>
    <row r="553" ht="15.75" customHeight="1">
      <c r="D553" s="323"/>
      <c r="J553" s="323"/>
      <c r="K553" s="323"/>
      <c r="M553" s="323"/>
      <c r="N553" s="323"/>
      <c r="O553" s="323"/>
      <c r="P553" s="323"/>
      <c r="T553" s="111"/>
      <c r="AG553" s="906"/>
    </row>
    <row r="554" ht="15.75" customHeight="1">
      <c r="D554" s="323"/>
      <c r="J554" s="323"/>
      <c r="K554" s="323"/>
      <c r="M554" s="323"/>
      <c r="N554" s="323"/>
      <c r="O554" s="323"/>
      <c r="P554" s="323"/>
      <c r="T554" s="111"/>
      <c r="AG554" s="906"/>
    </row>
    <row r="555" ht="15.75" customHeight="1">
      <c r="D555" s="323"/>
      <c r="J555" s="323"/>
      <c r="K555" s="323"/>
      <c r="M555" s="323"/>
      <c r="N555" s="323"/>
      <c r="O555" s="323"/>
      <c r="P555" s="323"/>
      <c r="T555" s="111"/>
      <c r="AG555" s="906"/>
    </row>
    <row r="556" ht="15.75" customHeight="1">
      <c r="D556" s="323"/>
      <c r="J556" s="323"/>
      <c r="K556" s="323"/>
      <c r="M556" s="323"/>
      <c r="N556" s="323"/>
      <c r="O556" s="323"/>
      <c r="P556" s="323"/>
      <c r="T556" s="111"/>
      <c r="AG556" s="906"/>
    </row>
    <row r="557" ht="15.75" customHeight="1">
      <c r="D557" s="323"/>
      <c r="J557" s="323"/>
      <c r="K557" s="323"/>
      <c r="M557" s="323"/>
      <c r="N557" s="323"/>
      <c r="O557" s="323"/>
      <c r="P557" s="323"/>
      <c r="T557" s="111"/>
      <c r="AG557" s="906"/>
    </row>
    <row r="558" ht="15.75" customHeight="1">
      <c r="D558" s="323"/>
      <c r="J558" s="323"/>
      <c r="K558" s="323"/>
      <c r="M558" s="323"/>
      <c r="N558" s="323"/>
      <c r="O558" s="323"/>
      <c r="P558" s="323"/>
      <c r="T558" s="111"/>
      <c r="AG558" s="906"/>
    </row>
    <row r="559" ht="15.75" customHeight="1">
      <c r="D559" s="323"/>
      <c r="J559" s="323"/>
      <c r="K559" s="323"/>
      <c r="M559" s="323"/>
      <c r="N559" s="323"/>
      <c r="O559" s="323"/>
      <c r="P559" s="323"/>
      <c r="T559" s="111"/>
      <c r="AG559" s="906"/>
    </row>
    <row r="560" ht="15.75" customHeight="1">
      <c r="D560" s="323"/>
      <c r="J560" s="323"/>
      <c r="K560" s="323"/>
      <c r="M560" s="323"/>
      <c r="N560" s="323"/>
      <c r="O560" s="323"/>
      <c r="P560" s="323"/>
      <c r="T560" s="111"/>
      <c r="AG560" s="906"/>
    </row>
    <row r="561" ht="15.75" customHeight="1">
      <c r="D561" s="323"/>
      <c r="J561" s="323"/>
      <c r="K561" s="323"/>
      <c r="M561" s="323"/>
      <c r="N561" s="323"/>
      <c r="O561" s="323"/>
      <c r="P561" s="323"/>
      <c r="T561" s="111"/>
      <c r="AG561" s="906"/>
    </row>
    <row r="562" ht="15.75" customHeight="1">
      <c r="D562" s="323"/>
      <c r="J562" s="323"/>
      <c r="K562" s="323"/>
      <c r="M562" s="323"/>
      <c r="N562" s="323"/>
      <c r="O562" s="323"/>
      <c r="P562" s="323"/>
      <c r="T562" s="111"/>
      <c r="AG562" s="906"/>
    </row>
    <row r="563" ht="15.75" customHeight="1">
      <c r="D563" s="323"/>
      <c r="J563" s="323"/>
      <c r="K563" s="323"/>
      <c r="M563" s="323"/>
      <c r="N563" s="323"/>
      <c r="O563" s="323"/>
      <c r="P563" s="323"/>
      <c r="T563" s="111"/>
      <c r="AG563" s="906"/>
    </row>
    <row r="564" ht="15.75" customHeight="1">
      <c r="D564" s="323"/>
      <c r="J564" s="323"/>
      <c r="K564" s="323"/>
      <c r="M564" s="323"/>
      <c r="N564" s="323"/>
      <c r="O564" s="323"/>
      <c r="P564" s="323"/>
      <c r="T564" s="111"/>
      <c r="AG564" s="906"/>
    </row>
    <row r="565" ht="15.75" customHeight="1">
      <c r="D565" s="323"/>
      <c r="J565" s="323"/>
      <c r="K565" s="323"/>
      <c r="M565" s="323"/>
      <c r="N565" s="323"/>
      <c r="O565" s="323"/>
      <c r="P565" s="323"/>
      <c r="T565" s="111"/>
      <c r="AG565" s="906"/>
    </row>
    <row r="566" ht="15.75" customHeight="1">
      <c r="D566" s="323"/>
      <c r="J566" s="323"/>
      <c r="K566" s="323"/>
      <c r="M566" s="323"/>
      <c r="N566" s="323"/>
      <c r="O566" s="323"/>
      <c r="P566" s="323"/>
      <c r="T566" s="111"/>
      <c r="AG566" s="906"/>
    </row>
    <row r="567" ht="15.75" customHeight="1">
      <c r="D567" s="323"/>
      <c r="J567" s="323"/>
      <c r="K567" s="323"/>
      <c r="M567" s="323"/>
      <c r="N567" s="323"/>
      <c r="O567" s="323"/>
      <c r="P567" s="323"/>
      <c r="T567" s="111"/>
      <c r="AG567" s="906"/>
    </row>
    <row r="568" ht="15.75" customHeight="1">
      <c r="D568" s="323"/>
      <c r="J568" s="323"/>
      <c r="K568" s="323"/>
      <c r="M568" s="323"/>
      <c r="N568" s="323"/>
      <c r="O568" s="323"/>
      <c r="P568" s="323"/>
      <c r="T568" s="111"/>
      <c r="AG568" s="906"/>
    </row>
    <row r="569" ht="15.75" customHeight="1">
      <c r="D569" s="323"/>
      <c r="J569" s="323"/>
      <c r="K569" s="323"/>
      <c r="M569" s="323"/>
      <c r="N569" s="323"/>
      <c r="O569" s="323"/>
      <c r="P569" s="323"/>
      <c r="T569" s="111"/>
      <c r="AG569" s="906"/>
    </row>
    <row r="570" ht="15.75" customHeight="1">
      <c r="D570" s="323"/>
      <c r="J570" s="323"/>
      <c r="K570" s="323"/>
      <c r="M570" s="323"/>
      <c r="N570" s="323"/>
      <c r="O570" s="323"/>
      <c r="P570" s="323"/>
      <c r="T570" s="111"/>
      <c r="AG570" s="906"/>
    </row>
    <row r="571" ht="15.75" customHeight="1">
      <c r="D571" s="323"/>
      <c r="J571" s="323"/>
      <c r="K571" s="323"/>
      <c r="M571" s="323"/>
      <c r="N571" s="323"/>
      <c r="O571" s="323"/>
      <c r="P571" s="323"/>
      <c r="T571" s="111"/>
      <c r="AG571" s="906"/>
    </row>
    <row r="572" ht="15.75" customHeight="1">
      <c r="D572" s="323"/>
      <c r="J572" s="323"/>
      <c r="K572" s="323"/>
      <c r="M572" s="323"/>
      <c r="N572" s="323"/>
      <c r="O572" s="323"/>
      <c r="P572" s="323"/>
      <c r="T572" s="111"/>
      <c r="AG572" s="906"/>
    </row>
    <row r="573" ht="15.75" customHeight="1">
      <c r="D573" s="323"/>
      <c r="J573" s="323"/>
      <c r="K573" s="323"/>
      <c r="M573" s="323"/>
      <c r="N573" s="323"/>
      <c r="O573" s="323"/>
      <c r="P573" s="323"/>
      <c r="T573" s="111"/>
      <c r="AG573" s="906"/>
    </row>
    <row r="574" ht="15.75" customHeight="1">
      <c r="D574" s="323"/>
      <c r="J574" s="323"/>
      <c r="K574" s="323"/>
      <c r="M574" s="323"/>
      <c r="N574" s="323"/>
      <c r="O574" s="323"/>
      <c r="P574" s="323"/>
      <c r="T574" s="111"/>
      <c r="AG574" s="906"/>
    </row>
    <row r="575" ht="15.75" customHeight="1">
      <c r="D575" s="323"/>
      <c r="J575" s="323"/>
      <c r="K575" s="323"/>
      <c r="M575" s="323"/>
      <c r="N575" s="323"/>
      <c r="O575" s="323"/>
      <c r="P575" s="323"/>
      <c r="T575" s="111"/>
      <c r="AG575" s="906"/>
    </row>
    <row r="576" ht="15.75" customHeight="1">
      <c r="D576" s="323"/>
      <c r="J576" s="323"/>
      <c r="K576" s="323"/>
      <c r="M576" s="323"/>
      <c r="N576" s="323"/>
      <c r="O576" s="323"/>
      <c r="P576" s="323"/>
      <c r="T576" s="111"/>
      <c r="AG576" s="906"/>
    </row>
    <row r="577" ht="15.75" customHeight="1">
      <c r="D577" s="323"/>
      <c r="J577" s="323"/>
      <c r="K577" s="323"/>
      <c r="M577" s="323"/>
      <c r="N577" s="323"/>
      <c r="O577" s="323"/>
      <c r="P577" s="323"/>
      <c r="T577" s="111"/>
      <c r="AG577" s="906"/>
    </row>
    <row r="578" ht="15.75" customHeight="1">
      <c r="D578" s="323"/>
      <c r="J578" s="323"/>
      <c r="K578" s="323"/>
      <c r="M578" s="323"/>
      <c r="N578" s="323"/>
      <c r="O578" s="323"/>
      <c r="P578" s="323"/>
      <c r="T578" s="111"/>
      <c r="AG578" s="906"/>
    </row>
    <row r="579" ht="15.75" customHeight="1">
      <c r="D579" s="323"/>
      <c r="J579" s="323"/>
      <c r="K579" s="323"/>
      <c r="M579" s="323"/>
      <c r="N579" s="323"/>
      <c r="O579" s="323"/>
      <c r="P579" s="323"/>
      <c r="T579" s="111"/>
      <c r="AG579" s="906"/>
    </row>
    <row r="580" ht="15.75" customHeight="1">
      <c r="D580" s="323"/>
      <c r="J580" s="323"/>
      <c r="K580" s="323"/>
      <c r="M580" s="323"/>
      <c r="N580" s="323"/>
      <c r="O580" s="323"/>
      <c r="P580" s="323"/>
      <c r="T580" s="111"/>
      <c r="AG580" s="906"/>
    </row>
    <row r="581" ht="15.75" customHeight="1">
      <c r="D581" s="323"/>
      <c r="J581" s="323"/>
      <c r="K581" s="323"/>
      <c r="M581" s="323"/>
      <c r="N581" s="323"/>
      <c r="O581" s="323"/>
      <c r="P581" s="323"/>
      <c r="T581" s="111"/>
      <c r="AG581" s="906"/>
    </row>
    <row r="582" ht="15.75" customHeight="1">
      <c r="D582" s="323"/>
      <c r="J582" s="323"/>
      <c r="K582" s="323"/>
      <c r="M582" s="323"/>
      <c r="N582" s="323"/>
      <c r="O582" s="323"/>
      <c r="P582" s="323"/>
      <c r="T582" s="111"/>
      <c r="AG582" s="906"/>
    </row>
    <row r="583" ht="15.75" customHeight="1">
      <c r="D583" s="323"/>
      <c r="J583" s="323"/>
      <c r="K583" s="323"/>
      <c r="M583" s="323"/>
      <c r="N583" s="323"/>
      <c r="O583" s="323"/>
      <c r="P583" s="323"/>
      <c r="T583" s="111"/>
      <c r="AG583" s="906"/>
    </row>
    <row r="584" ht="15.75" customHeight="1">
      <c r="D584" s="323"/>
      <c r="J584" s="323"/>
      <c r="K584" s="323"/>
      <c r="M584" s="323"/>
      <c r="N584" s="323"/>
      <c r="O584" s="323"/>
      <c r="P584" s="323"/>
      <c r="T584" s="111"/>
      <c r="AG584" s="906"/>
    </row>
    <row r="585" ht="15.75" customHeight="1">
      <c r="D585" s="323"/>
      <c r="J585" s="323"/>
      <c r="K585" s="323"/>
      <c r="M585" s="323"/>
      <c r="N585" s="323"/>
      <c r="O585" s="323"/>
      <c r="P585" s="323"/>
      <c r="T585" s="111"/>
      <c r="AG585" s="906"/>
    </row>
    <row r="586" ht="15.75" customHeight="1">
      <c r="D586" s="323"/>
      <c r="J586" s="323"/>
      <c r="K586" s="323"/>
      <c r="M586" s="323"/>
      <c r="N586" s="323"/>
      <c r="O586" s="323"/>
      <c r="P586" s="323"/>
      <c r="T586" s="111"/>
      <c r="AG586" s="906"/>
    </row>
    <row r="587" ht="15.75" customHeight="1">
      <c r="D587" s="323"/>
      <c r="J587" s="323"/>
      <c r="K587" s="323"/>
      <c r="M587" s="323"/>
      <c r="N587" s="323"/>
      <c r="O587" s="323"/>
      <c r="P587" s="323"/>
      <c r="T587" s="111"/>
      <c r="AG587" s="906"/>
    </row>
    <row r="588" ht="15.75" customHeight="1">
      <c r="D588" s="323"/>
      <c r="J588" s="323"/>
      <c r="K588" s="323"/>
      <c r="M588" s="323"/>
      <c r="N588" s="323"/>
      <c r="O588" s="323"/>
      <c r="P588" s="323"/>
      <c r="T588" s="111"/>
      <c r="AG588" s="906"/>
    </row>
    <row r="589" ht="15.75" customHeight="1">
      <c r="D589" s="323"/>
      <c r="J589" s="323"/>
      <c r="K589" s="323"/>
      <c r="M589" s="323"/>
      <c r="N589" s="323"/>
      <c r="O589" s="323"/>
      <c r="P589" s="323"/>
      <c r="T589" s="111"/>
      <c r="AG589" s="906"/>
    </row>
    <row r="590" ht="15.75" customHeight="1">
      <c r="D590" s="323"/>
      <c r="J590" s="323"/>
      <c r="K590" s="323"/>
      <c r="M590" s="323"/>
      <c r="N590" s="323"/>
      <c r="O590" s="323"/>
      <c r="P590" s="323"/>
      <c r="T590" s="111"/>
      <c r="AG590" s="906"/>
    </row>
    <row r="591" ht="15.75" customHeight="1">
      <c r="D591" s="323"/>
      <c r="J591" s="323"/>
      <c r="K591" s="323"/>
      <c r="M591" s="323"/>
      <c r="N591" s="323"/>
      <c r="O591" s="323"/>
      <c r="P591" s="323"/>
      <c r="T591" s="111"/>
      <c r="AG591" s="906"/>
    </row>
    <row r="592" ht="15.75" customHeight="1">
      <c r="D592" s="323"/>
      <c r="J592" s="323"/>
      <c r="K592" s="323"/>
      <c r="M592" s="323"/>
      <c r="N592" s="323"/>
      <c r="O592" s="323"/>
      <c r="P592" s="323"/>
      <c r="T592" s="111"/>
      <c r="AG592" s="906"/>
    </row>
    <row r="593" ht="15.75" customHeight="1">
      <c r="D593" s="323"/>
      <c r="J593" s="323"/>
      <c r="K593" s="323"/>
      <c r="M593" s="323"/>
      <c r="N593" s="323"/>
      <c r="O593" s="323"/>
      <c r="P593" s="323"/>
      <c r="T593" s="111"/>
      <c r="AG593" s="906"/>
    </row>
    <row r="594" ht="15.75" customHeight="1">
      <c r="D594" s="323"/>
      <c r="J594" s="323"/>
      <c r="K594" s="323"/>
      <c r="M594" s="323"/>
      <c r="N594" s="323"/>
      <c r="O594" s="323"/>
      <c r="P594" s="323"/>
      <c r="T594" s="111"/>
      <c r="AG594" s="906"/>
    </row>
    <row r="595" ht="15.75" customHeight="1">
      <c r="D595" s="323"/>
      <c r="J595" s="323"/>
      <c r="K595" s="323"/>
      <c r="M595" s="323"/>
      <c r="N595" s="323"/>
      <c r="O595" s="323"/>
      <c r="P595" s="323"/>
      <c r="T595" s="111"/>
      <c r="AG595" s="906"/>
    </row>
    <row r="596" ht="15.75" customHeight="1">
      <c r="D596" s="323"/>
      <c r="J596" s="323"/>
      <c r="K596" s="323"/>
      <c r="M596" s="323"/>
      <c r="N596" s="323"/>
      <c r="O596" s="323"/>
      <c r="P596" s="323"/>
      <c r="T596" s="111"/>
      <c r="AG596" s="906"/>
    </row>
    <row r="597" ht="15.75" customHeight="1">
      <c r="D597" s="323"/>
      <c r="J597" s="323"/>
      <c r="K597" s="323"/>
      <c r="M597" s="323"/>
      <c r="N597" s="323"/>
      <c r="O597" s="323"/>
      <c r="P597" s="323"/>
      <c r="T597" s="111"/>
      <c r="AG597" s="906"/>
    </row>
    <row r="598" ht="15.75" customHeight="1">
      <c r="D598" s="323"/>
      <c r="J598" s="323"/>
      <c r="K598" s="323"/>
      <c r="M598" s="323"/>
      <c r="N598" s="323"/>
      <c r="O598" s="323"/>
      <c r="P598" s="323"/>
      <c r="T598" s="111"/>
      <c r="AG598" s="906"/>
    </row>
    <row r="599" ht="15.75" customHeight="1">
      <c r="D599" s="323"/>
      <c r="J599" s="323"/>
      <c r="K599" s="323"/>
      <c r="M599" s="323"/>
      <c r="N599" s="323"/>
      <c r="O599" s="323"/>
      <c r="P599" s="323"/>
      <c r="T599" s="111"/>
      <c r="AG599" s="906"/>
    </row>
    <row r="600" ht="15.75" customHeight="1">
      <c r="D600" s="323"/>
      <c r="J600" s="323"/>
      <c r="K600" s="323"/>
      <c r="M600" s="323"/>
      <c r="N600" s="323"/>
      <c r="O600" s="323"/>
      <c r="P600" s="323"/>
      <c r="T600" s="111"/>
      <c r="AG600" s="906"/>
    </row>
    <row r="601" ht="15.75" customHeight="1">
      <c r="D601" s="323"/>
      <c r="J601" s="323"/>
      <c r="K601" s="323"/>
      <c r="M601" s="323"/>
      <c r="N601" s="323"/>
      <c r="O601" s="323"/>
      <c r="P601" s="323"/>
      <c r="T601" s="111"/>
      <c r="AG601" s="906"/>
    </row>
    <row r="602" ht="15.75" customHeight="1">
      <c r="D602" s="323"/>
      <c r="J602" s="323"/>
      <c r="K602" s="323"/>
      <c r="M602" s="323"/>
      <c r="N602" s="323"/>
      <c r="O602" s="323"/>
      <c r="P602" s="323"/>
      <c r="T602" s="111"/>
      <c r="AG602" s="906"/>
    </row>
    <row r="603" ht="15.75" customHeight="1">
      <c r="D603" s="323"/>
      <c r="J603" s="323"/>
      <c r="K603" s="323"/>
      <c r="M603" s="323"/>
      <c r="N603" s="323"/>
      <c r="O603" s="323"/>
      <c r="P603" s="323"/>
      <c r="T603" s="111"/>
      <c r="AG603" s="906"/>
    </row>
    <row r="604" ht="15.75" customHeight="1">
      <c r="D604" s="323"/>
      <c r="J604" s="323"/>
      <c r="K604" s="323"/>
      <c r="M604" s="323"/>
      <c r="N604" s="323"/>
      <c r="O604" s="323"/>
      <c r="P604" s="323"/>
      <c r="T604" s="111"/>
      <c r="AG604" s="906"/>
    </row>
    <row r="605" ht="15.75" customHeight="1">
      <c r="D605" s="323"/>
      <c r="J605" s="323"/>
      <c r="K605" s="323"/>
      <c r="M605" s="323"/>
      <c r="N605" s="323"/>
      <c r="O605" s="323"/>
      <c r="P605" s="323"/>
      <c r="T605" s="111"/>
      <c r="AG605" s="906"/>
    </row>
    <row r="606" ht="15.75" customHeight="1">
      <c r="D606" s="323"/>
      <c r="J606" s="323"/>
      <c r="K606" s="323"/>
      <c r="M606" s="323"/>
      <c r="N606" s="323"/>
      <c r="O606" s="323"/>
      <c r="P606" s="323"/>
      <c r="T606" s="111"/>
      <c r="AG606" s="906"/>
    </row>
    <row r="607" ht="15.75" customHeight="1">
      <c r="D607" s="323"/>
      <c r="J607" s="323"/>
      <c r="K607" s="323"/>
      <c r="M607" s="323"/>
      <c r="N607" s="323"/>
      <c r="O607" s="323"/>
      <c r="P607" s="323"/>
      <c r="T607" s="111"/>
      <c r="AG607" s="906"/>
    </row>
    <row r="608" ht="15.75" customHeight="1">
      <c r="D608" s="323"/>
      <c r="J608" s="323"/>
      <c r="K608" s="323"/>
      <c r="M608" s="323"/>
      <c r="N608" s="323"/>
      <c r="O608" s="323"/>
      <c r="P608" s="323"/>
      <c r="T608" s="111"/>
      <c r="AG608" s="906"/>
    </row>
    <row r="609" ht="15.75" customHeight="1">
      <c r="D609" s="323"/>
      <c r="J609" s="323"/>
      <c r="K609" s="323"/>
      <c r="M609" s="323"/>
      <c r="N609" s="323"/>
      <c r="O609" s="323"/>
      <c r="P609" s="323"/>
      <c r="T609" s="111"/>
      <c r="AG609" s="906"/>
    </row>
    <row r="610" ht="15.75" customHeight="1">
      <c r="D610" s="323"/>
      <c r="J610" s="323"/>
      <c r="K610" s="323"/>
      <c r="M610" s="323"/>
      <c r="N610" s="323"/>
      <c r="O610" s="323"/>
      <c r="P610" s="323"/>
      <c r="T610" s="111"/>
      <c r="AG610" s="906"/>
    </row>
    <row r="611" ht="15.75" customHeight="1">
      <c r="D611" s="323"/>
      <c r="J611" s="323"/>
      <c r="K611" s="323"/>
      <c r="M611" s="323"/>
      <c r="N611" s="323"/>
      <c r="O611" s="323"/>
      <c r="P611" s="323"/>
      <c r="T611" s="111"/>
      <c r="AG611" s="906"/>
    </row>
    <row r="612" ht="15.75" customHeight="1">
      <c r="D612" s="323"/>
      <c r="J612" s="323"/>
      <c r="K612" s="323"/>
      <c r="M612" s="323"/>
      <c r="N612" s="323"/>
      <c r="O612" s="323"/>
      <c r="P612" s="323"/>
      <c r="T612" s="111"/>
      <c r="AG612" s="906"/>
    </row>
    <row r="613" ht="15.75" customHeight="1">
      <c r="D613" s="323"/>
      <c r="J613" s="323"/>
      <c r="K613" s="323"/>
      <c r="M613" s="323"/>
      <c r="N613" s="323"/>
      <c r="O613" s="323"/>
      <c r="P613" s="323"/>
      <c r="T613" s="111"/>
      <c r="AG613" s="906"/>
    </row>
    <row r="614" ht="15.75" customHeight="1">
      <c r="D614" s="323"/>
      <c r="J614" s="323"/>
      <c r="K614" s="323"/>
      <c r="M614" s="323"/>
      <c r="N614" s="323"/>
      <c r="O614" s="323"/>
      <c r="P614" s="323"/>
      <c r="T614" s="111"/>
      <c r="AG614" s="906"/>
    </row>
    <row r="615" ht="15.75" customHeight="1">
      <c r="D615" s="323"/>
      <c r="J615" s="323"/>
      <c r="K615" s="323"/>
      <c r="M615" s="323"/>
      <c r="N615" s="323"/>
      <c r="O615" s="323"/>
      <c r="P615" s="323"/>
      <c r="T615" s="111"/>
      <c r="AG615" s="906"/>
    </row>
    <row r="616" ht="15.75" customHeight="1">
      <c r="D616" s="323"/>
      <c r="J616" s="323"/>
      <c r="K616" s="323"/>
      <c r="M616" s="323"/>
      <c r="N616" s="323"/>
      <c r="O616" s="323"/>
      <c r="P616" s="323"/>
      <c r="T616" s="111"/>
      <c r="AG616" s="906"/>
    </row>
    <row r="617" ht="15.75" customHeight="1">
      <c r="D617" s="323"/>
      <c r="J617" s="323"/>
      <c r="K617" s="323"/>
      <c r="M617" s="323"/>
      <c r="N617" s="323"/>
      <c r="O617" s="323"/>
      <c r="P617" s="323"/>
      <c r="T617" s="111"/>
      <c r="AG617" s="906"/>
    </row>
    <row r="618" ht="15.75" customHeight="1">
      <c r="D618" s="323"/>
      <c r="J618" s="323"/>
      <c r="K618" s="323"/>
      <c r="M618" s="323"/>
      <c r="N618" s="323"/>
      <c r="O618" s="323"/>
      <c r="P618" s="323"/>
      <c r="T618" s="111"/>
      <c r="AG618" s="906"/>
    </row>
    <row r="619" ht="15.75" customHeight="1">
      <c r="D619" s="323"/>
      <c r="J619" s="323"/>
      <c r="K619" s="323"/>
      <c r="M619" s="323"/>
      <c r="N619" s="323"/>
      <c r="O619" s="323"/>
      <c r="P619" s="323"/>
      <c r="T619" s="111"/>
      <c r="AG619" s="906"/>
    </row>
    <row r="620" ht="15.75" customHeight="1">
      <c r="D620" s="323"/>
      <c r="J620" s="323"/>
      <c r="K620" s="323"/>
      <c r="M620" s="323"/>
      <c r="N620" s="323"/>
      <c r="O620" s="323"/>
      <c r="P620" s="323"/>
      <c r="T620" s="111"/>
      <c r="AG620" s="906"/>
    </row>
    <row r="621" ht="15.75" customHeight="1">
      <c r="D621" s="323"/>
      <c r="J621" s="323"/>
      <c r="K621" s="323"/>
      <c r="M621" s="323"/>
      <c r="N621" s="323"/>
      <c r="O621" s="323"/>
      <c r="P621" s="323"/>
      <c r="T621" s="111"/>
      <c r="AG621" s="906"/>
    </row>
    <row r="622" ht="15.75" customHeight="1">
      <c r="D622" s="323"/>
      <c r="J622" s="323"/>
      <c r="K622" s="323"/>
      <c r="M622" s="323"/>
      <c r="N622" s="323"/>
      <c r="O622" s="323"/>
      <c r="P622" s="323"/>
      <c r="T622" s="111"/>
      <c r="AG622" s="906"/>
    </row>
    <row r="623" ht="15.75" customHeight="1">
      <c r="D623" s="323"/>
      <c r="J623" s="323"/>
      <c r="K623" s="323"/>
      <c r="M623" s="323"/>
      <c r="N623" s="323"/>
      <c r="O623" s="323"/>
      <c r="P623" s="323"/>
      <c r="T623" s="111"/>
      <c r="AG623" s="906"/>
    </row>
    <row r="624" ht="15.75" customHeight="1">
      <c r="D624" s="323"/>
      <c r="J624" s="323"/>
      <c r="K624" s="323"/>
      <c r="M624" s="323"/>
      <c r="N624" s="323"/>
      <c r="O624" s="323"/>
      <c r="P624" s="323"/>
      <c r="T624" s="111"/>
      <c r="AG624" s="906"/>
    </row>
    <row r="625" ht="15.75" customHeight="1">
      <c r="D625" s="323"/>
      <c r="J625" s="323"/>
      <c r="K625" s="323"/>
      <c r="M625" s="323"/>
      <c r="N625" s="323"/>
      <c r="O625" s="323"/>
      <c r="P625" s="323"/>
      <c r="T625" s="111"/>
      <c r="AG625" s="906"/>
    </row>
    <row r="626" ht="15.75" customHeight="1">
      <c r="D626" s="323"/>
      <c r="J626" s="323"/>
      <c r="K626" s="323"/>
      <c r="M626" s="323"/>
      <c r="N626" s="323"/>
      <c r="O626" s="323"/>
      <c r="P626" s="323"/>
      <c r="T626" s="111"/>
      <c r="AG626" s="906"/>
    </row>
    <row r="627" ht="15.75" customHeight="1">
      <c r="D627" s="323"/>
      <c r="J627" s="323"/>
      <c r="K627" s="323"/>
      <c r="M627" s="323"/>
      <c r="N627" s="323"/>
      <c r="O627" s="323"/>
      <c r="P627" s="323"/>
      <c r="T627" s="111"/>
      <c r="AG627" s="906"/>
    </row>
    <row r="628" ht="15.75" customHeight="1">
      <c r="D628" s="323"/>
      <c r="J628" s="323"/>
      <c r="K628" s="323"/>
      <c r="M628" s="323"/>
      <c r="N628" s="323"/>
      <c r="O628" s="323"/>
      <c r="P628" s="323"/>
      <c r="T628" s="111"/>
      <c r="AG628" s="906"/>
    </row>
    <row r="629" ht="15.75" customHeight="1">
      <c r="D629" s="323"/>
      <c r="J629" s="323"/>
      <c r="K629" s="323"/>
      <c r="M629" s="323"/>
      <c r="N629" s="323"/>
      <c r="O629" s="323"/>
      <c r="P629" s="323"/>
      <c r="T629" s="111"/>
      <c r="AG629" s="906"/>
    </row>
    <row r="630" ht="15.75" customHeight="1">
      <c r="D630" s="323"/>
      <c r="J630" s="323"/>
      <c r="K630" s="323"/>
      <c r="M630" s="323"/>
      <c r="N630" s="323"/>
      <c r="O630" s="323"/>
      <c r="P630" s="323"/>
      <c r="T630" s="111"/>
      <c r="AG630" s="906"/>
    </row>
    <row r="631" ht="15.75" customHeight="1">
      <c r="D631" s="323"/>
      <c r="J631" s="323"/>
      <c r="K631" s="323"/>
      <c r="M631" s="323"/>
      <c r="N631" s="323"/>
      <c r="O631" s="323"/>
      <c r="P631" s="323"/>
      <c r="T631" s="111"/>
      <c r="AG631" s="906"/>
    </row>
    <row r="632" ht="15.75" customHeight="1">
      <c r="D632" s="323"/>
      <c r="J632" s="323"/>
      <c r="K632" s="323"/>
      <c r="M632" s="323"/>
      <c r="N632" s="323"/>
      <c r="O632" s="323"/>
      <c r="P632" s="323"/>
      <c r="T632" s="111"/>
      <c r="AG632" s="906"/>
    </row>
    <row r="633" ht="15.75" customHeight="1">
      <c r="D633" s="323"/>
      <c r="J633" s="323"/>
      <c r="K633" s="323"/>
      <c r="M633" s="323"/>
      <c r="N633" s="323"/>
      <c r="O633" s="323"/>
      <c r="P633" s="323"/>
      <c r="T633" s="111"/>
      <c r="AG633" s="906"/>
    </row>
    <row r="634" ht="15.75" customHeight="1">
      <c r="D634" s="323"/>
      <c r="J634" s="323"/>
      <c r="K634" s="323"/>
      <c r="M634" s="323"/>
      <c r="N634" s="323"/>
      <c r="O634" s="323"/>
      <c r="P634" s="323"/>
      <c r="T634" s="111"/>
      <c r="AG634" s="906"/>
    </row>
    <row r="635" ht="15.75" customHeight="1">
      <c r="D635" s="323"/>
      <c r="J635" s="323"/>
      <c r="K635" s="323"/>
      <c r="M635" s="323"/>
      <c r="N635" s="323"/>
      <c r="O635" s="323"/>
      <c r="P635" s="323"/>
      <c r="T635" s="111"/>
      <c r="AG635" s="906"/>
    </row>
    <row r="636" ht="15.75" customHeight="1">
      <c r="D636" s="323"/>
      <c r="J636" s="323"/>
      <c r="K636" s="323"/>
      <c r="M636" s="323"/>
      <c r="N636" s="323"/>
      <c r="O636" s="323"/>
      <c r="P636" s="323"/>
      <c r="T636" s="111"/>
      <c r="AG636" s="906"/>
    </row>
    <row r="637" ht="15.75" customHeight="1">
      <c r="D637" s="323"/>
      <c r="J637" s="323"/>
      <c r="K637" s="323"/>
      <c r="M637" s="323"/>
      <c r="N637" s="323"/>
      <c r="O637" s="323"/>
      <c r="P637" s="323"/>
      <c r="T637" s="111"/>
      <c r="AG637" s="906"/>
    </row>
    <row r="638" ht="15.75" customHeight="1">
      <c r="D638" s="323"/>
      <c r="J638" s="323"/>
      <c r="K638" s="323"/>
      <c r="M638" s="323"/>
      <c r="N638" s="323"/>
      <c r="O638" s="323"/>
      <c r="P638" s="323"/>
      <c r="T638" s="111"/>
      <c r="AG638" s="906"/>
    </row>
    <row r="639" ht="15.75" customHeight="1">
      <c r="D639" s="323"/>
      <c r="J639" s="323"/>
      <c r="K639" s="323"/>
      <c r="M639" s="323"/>
      <c r="N639" s="323"/>
      <c r="O639" s="323"/>
      <c r="P639" s="323"/>
      <c r="T639" s="111"/>
      <c r="AG639" s="906"/>
    </row>
    <row r="640" ht="15.75" customHeight="1">
      <c r="D640" s="323"/>
      <c r="J640" s="323"/>
      <c r="K640" s="323"/>
      <c r="M640" s="323"/>
      <c r="N640" s="323"/>
      <c r="O640" s="323"/>
      <c r="P640" s="323"/>
      <c r="T640" s="111"/>
      <c r="AG640" s="906"/>
    </row>
    <row r="641" ht="15.75" customHeight="1">
      <c r="D641" s="323"/>
      <c r="J641" s="323"/>
      <c r="K641" s="323"/>
      <c r="M641" s="323"/>
      <c r="N641" s="323"/>
      <c r="O641" s="323"/>
      <c r="P641" s="323"/>
      <c r="T641" s="111"/>
      <c r="AG641" s="906"/>
    </row>
    <row r="642" ht="15.75" customHeight="1">
      <c r="D642" s="323"/>
      <c r="J642" s="323"/>
      <c r="K642" s="323"/>
      <c r="M642" s="323"/>
      <c r="N642" s="323"/>
      <c r="O642" s="323"/>
      <c r="P642" s="323"/>
      <c r="T642" s="111"/>
      <c r="AG642" s="906"/>
    </row>
    <row r="643" ht="15.75" customHeight="1">
      <c r="D643" s="323"/>
      <c r="J643" s="323"/>
      <c r="K643" s="323"/>
      <c r="M643" s="323"/>
      <c r="N643" s="323"/>
      <c r="O643" s="323"/>
      <c r="P643" s="323"/>
      <c r="T643" s="111"/>
      <c r="AG643" s="906"/>
    </row>
    <row r="644" ht="15.75" customHeight="1">
      <c r="D644" s="323"/>
      <c r="J644" s="323"/>
      <c r="K644" s="323"/>
      <c r="M644" s="323"/>
      <c r="N644" s="323"/>
      <c r="O644" s="323"/>
      <c r="P644" s="323"/>
      <c r="T644" s="111"/>
      <c r="AG644" s="906"/>
    </row>
    <row r="645" ht="15.75" customHeight="1">
      <c r="D645" s="323"/>
      <c r="J645" s="323"/>
      <c r="K645" s="323"/>
      <c r="M645" s="323"/>
      <c r="N645" s="323"/>
      <c r="O645" s="323"/>
      <c r="P645" s="323"/>
      <c r="T645" s="111"/>
      <c r="AG645" s="906"/>
    </row>
    <row r="646" ht="15.75" customHeight="1">
      <c r="D646" s="323"/>
      <c r="J646" s="323"/>
      <c r="K646" s="323"/>
      <c r="M646" s="323"/>
      <c r="N646" s="323"/>
      <c r="O646" s="323"/>
      <c r="P646" s="323"/>
      <c r="T646" s="111"/>
      <c r="AG646" s="906"/>
    </row>
    <row r="647" ht="15.75" customHeight="1">
      <c r="D647" s="323"/>
      <c r="J647" s="323"/>
      <c r="K647" s="323"/>
      <c r="M647" s="323"/>
      <c r="N647" s="323"/>
      <c r="O647" s="323"/>
      <c r="P647" s="323"/>
      <c r="T647" s="111"/>
      <c r="AG647" s="906"/>
    </row>
    <row r="648" ht="15.75" customHeight="1">
      <c r="D648" s="323"/>
      <c r="J648" s="323"/>
      <c r="K648" s="323"/>
      <c r="M648" s="323"/>
      <c r="N648" s="323"/>
      <c r="O648" s="323"/>
      <c r="P648" s="323"/>
      <c r="T648" s="111"/>
      <c r="AG648" s="906"/>
    </row>
    <row r="649" ht="15.75" customHeight="1">
      <c r="D649" s="323"/>
      <c r="J649" s="323"/>
      <c r="K649" s="323"/>
      <c r="M649" s="323"/>
      <c r="N649" s="323"/>
      <c r="O649" s="323"/>
      <c r="P649" s="323"/>
      <c r="T649" s="111"/>
      <c r="AG649" s="906"/>
    </row>
    <row r="650" ht="15.75" customHeight="1">
      <c r="D650" s="323"/>
      <c r="J650" s="323"/>
      <c r="K650" s="323"/>
      <c r="M650" s="323"/>
      <c r="N650" s="323"/>
      <c r="O650" s="323"/>
      <c r="P650" s="323"/>
      <c r="T650" s="111"/>
      <c r="AG650" s="906"/>
    </row>
    <row r="651" ht="15.75" customHeight="1">
      <c r="D651" s="323"/>
      <c r="J651" s="323"/>
      <c r="K651" s="323"/>
      <c r="M651" s="323"/>
      <c r="N651" s="323"/>
      <c r="O651" s="323"/>
      <c r="P651" s="323"/>
      <c r="T651" s="111"/>
      <c r="AG651" s="906"/>
    </row>
    <row r="652" ht="15.75" customHeight="1">
      <c r="D652" s="323"/>
      <c r="J652" s="323"/>
      <c r="K652" s="323"/>
      <c r="M652" s="323"/>
      <c r="N652" s="323"/>
      <c r="O652" s="323"/>
      <c r="P652" s="323"/>
      <c r="T652" s="111"/>
      <c r="AG652" s="906"/>
    </row>
    <row r="653" ht="15.75" customHeight="1">
      <c r="D653" s="323"/>
      <c r="J653" s="323"/>
      <c r="K653" s="323"/>
      <c r="M653" s="323"/>
      <c r="N653" s="323"/>
      <c r="O653" s="323"/>
      <c r="P653" s="323"/>
      <c r="T653" s="111"/>
      <c r="AG653" s="906"/>
    </row>
    <row r="654" ht="15.75" customHeight="1">
      <c r="D654" s="323"/>
      <c r="J654" s="323"/>
      <c r="K654" s="323"/>
      <c r="M654" s="323"/>
      <c r="N654" s="323"/>
      <c r="O654" s="323"/>
      <c r="P654" s="323"/>
      <c r="T654" s="111"/>
      <c r="AG654" s="906"/>
    </row>
    <row r="655" ht="15.75" customHeight="1">
      <c r="D655" s="323"/>
      <c r="J655" s="323"/>
      <c r="K655" s="323"/>
      <c r="M655" s="323"/>
      <c r="N655" s="323"/>
      <c r="O655" s="323"/>
      <c r="P655" s="323"/>
      <c r="T655" s="111"/>
      <c r="AG655" s="906"/>
    </row>
    <row r="656" ht="15.75" customHeight="1">
      <c r="D656" s="323"/>
      <c r="J656" s="323"/>
      <c r="K656" s="323"/>
      <c r="M656" s="323"/>
      <c r="N656" s="323"/>
      <c r="O656" s="323"/>
      <c r="P656" s="323"/>
      <c r="T656" s="111"/>
      <c r="AG656" s="906"/>
    </row>
    <row r="657" ht="15.75" customHeight="1">
      <c r="D657" s="323"/>
      <c r="J657" s="323"/>
      <c r="K657" s="323"/>
      <c r="M657" s="323"/>
      <c r="N657" s="323"/>
      <c r="O657" s="323"/>
      <c r="P657" s="323"/>
      <c r="T657" s="111"/>
      <c r="AG657" s="906"/>
    </row>
    <row r="658" ht="15.75" customHeight="1">
      <c r="D658" s="323"/>
      <c r="J658" s="323"/>
      <c r="K658" s="323"/>
      <c r="M658" s="323"/>
      <c r="N658" s="323"/>
      <c r="O658" s="323"/>
      <c r="P658" s="323"/>
      <c r="T658" s="111"/>
      <c r="AG658" s="906"/>
    </row>
    <row r="659" ht="15.75" customHeight="1">
      <c r="D659" s="323"/>
      <c r="J659" s="323"/>
      <c r="K659" s="323"/>
      <c r="M659" s="323"/>
      <c r="N659" s="323"/>
      <c r="O659" s="323"/>
      <c r="P659" s="323"/>
      <c r="T659" s="111"/>
      <c r="AG659" s="906"/>
    </row>
    <row r="660" ht="15.75" customHeight="1">
      <c r="D660" s="323"/>
      <c r="J660" s="323"/>
      <c r="K660" s="323"/>
      <c r="M660" s="323"/>
      <c r="N660" s="323"/>
      <c r="O660" s="323"/>
      <c r="P660" s="323"/>
      <c r="T660" s="111"/>
      <c r="AG660" s="906"/>
    </row>
    <row r="661" ht="15.75" customHeight="1">
      <c r="D661" s="323"/>
      <c r="J661" s="323"/>
      <c r="K661" s="323"/>
      <c r="M661" s="323"/>
      <c r="N661" s="323"/>
      <c r="O661" s="323"/>
      <c r="P661" s="323"/>
      <c r="T661" s="111"/>
      <c r="AG661" s="906"/>
    </row>
    <row r="662" ht="15.75" customHeight="1">
      <c r="D662" s="323"/>
      <c r="J662" s="323"/>
      <c r="K662" s="323"/>
      <c r="M662" s="323"/>
      <c r="N662" s="323"/>
      <c r="O662" s="323"/>
      <c r="P662" s="323"/>
      <c r="T662" s="111"/>
      <c r="AG662" s="906"/>
    </row>
    <row r="663" ht="15.75" customHeight="1">
      <c r="D663" s="323"/>
      <c r="J663" s="323"/>
      <c r="K663" s="323"/>
      <c r="M663" s="323"/>
      <c r="N663" s="323"/>
      <c r="O663" s="323"/>
      <c r="P663" s="323"/>
      <c r="T663" s="111"/>
      <c r="AG663" s="906"/>
    </row>
    <row r="664" ht="15.75" customHeight="1">
      <c r="D664" s="323"/>
      <c r="J664" s="323"/>
      <c r="K664" s="323"/>
      <c r="M664" s="323"/>
      <c r="N664" s="323"/>
      <c r="O664" s="323"/>
      <c r="P664" s="323"/>
      <c r="T664" s="111"/>
      <c r="AG664" s="906"/>
    </row>
    <row r="665" ht="15.75" customHeight="1">
      <c r="D665" s="323"/>
      <c r="J665" s="323"/>
      <c r="K665" s="323"/>
      <c r="M665" s="323"/>
      <c r="N665" s="323"/>
      <c r="O665" s="323"/>
      <c r="P665" s="323"/>
      <c r="T665" s="111"/>
      <c r="AG665" s="906"/>
    </row>
    <row r="666" ht="15.75" customHeight="1">
      <c r="D666" s="323"/>
      <c r="J666" s="323"/>
      <c r="K666" s="323"/>
      <c r="M666" s="323"/>
      <c r="N666" s="323"/>
      <c r="O666" s="323"/>
      <c r="P666" s="323"/>
      <c r="T666" s="111"/>
      <c r="AG666" s="906"/>
    </row>
    <row r="667" ht="15.75" customHeight="1">
      <c r="D667" s="323"/>
      <c r="J667" s="323"/>
      <c r="K667" s="323"/>
      <c r="M667" s="323"/>
      <c r="N667" s="323"/>
      <c r="O667" s="323"/>
      <c r="P667" s="323"/>
      <c r="T667" s="111"/>
      <c r="AG667" s="906"/>
    </row>
    <row r="668" ht="15.75" customHeight="1">
      <c r="D668" s="323"/>
      <c r="J668" s="323"/>
      <c r="K668" s="323"/>
      <c r="M668" s="323"/>
      <c r="N668" s="323"/>
      <c r="O668" s="323"/>
      <c r="P668" s="323"/>
      <c r="T668" s="111"/>
      <c r="AG668" s="906"/>
    </row>
    <row r="669" ht="15.75" customHeight="1">
      <c r="D669" s="323"/>
      <c r="J669" s="323"/>
      <c r="K669" s="323"/>
      <c r="M669" s="323"/>
      <c r="N669" s="323"/>
      <c r="O669" s="323"/>
      <c r="P669" s="323"/>
      <c r="T669" s="111"/>
      <c r="AG669" s="906"/>
    </row>
    <row r="670" ht="15.75" customHeight="1">
      <c r="D670" s="323"/>
      <c r="J670" s="323"/>
      <c r="K670" s="323"/>
      <c r="M670" s="323"/>
      <c r="N670" s="323"/>
      <c r="O670" s="323"/>
      <c r="P670" s="323"/>
      <c r="T670" s="111"/>
      <c r="AG670" s="906"/>
    </row>
    <row r="671" ht="15.75" customHeight="1">
      <c r="D671" s="323"/>
      <c r="J671" s="323"/>
      <c r="K671" s="323"/>
      <c r="M671" s="323"/>
      <c r="N671" s="323"/>
      <c r="O671" s="323"/>
      <c r="P671" s="323"/>
      <c r="T671" s="111"/>
      <c r="AG671" s="906"/>
    </row>
    <row r="672" ht="15.75" customHeight="1">
      <c r="D672" s="323"/>
      <c r="J672" s="323"/>
      <c r="K672" s="323"/>
      <c r="M672" s="323"/>
      <c r="N672" s="323"/>
      <c r="O672" s="323"/>
      <c r="P672" s="323"/>
      <c r="T672" s="111"/>
      <c r="AG672" s="906"/>
    </row>
    <row r="673" ht="15.75" customHeight="1">
      <c r="D673" s="323"/>
      <c r="J673" s="323"/>
      <c r="K673" s="323"/>
      <c r="M673" s="323"/>
      <c r="N673" s="323"/>
      <c r="O673" s="323"/>
      <c r="P673" s="323"/>
      <c r="T673" s="111"/>
      <c r="AG673" s="906"/>
    </row>
    <row r="674" ht="15.75" customHeight="1">
      <c r="D674" s="323"/>
      <c r="J674" s="323"/>
      <c r="K674" s="323"/>
      <c r="M674" s="323"/>
      <c r="N674" s="323"/>
      <c r="O674" s="323"/>
      <c r="P674" s="323"/>
      <c r="T674" s="111"/>
      <c r="AG674" s="906"/>
    </row>
    <row r="675" ht="15.75" customHeight="1">
      <c r="D675" s="323"/>
      <c r="J675" s="323"/>
      <c r="K675" s="323"/>
      <c r="M675" s="323"/>
      <c r="N675" s="323"/>
      <c r="O675" s="323"/>
      <c r="P675" s="323"/>
      <c r="T675" s="111"/>
      <c r="AG675" s="906"/>
    </row>
    <row r="676" ht="15.75" customHeight="1">
      <c r="D676" s="323"/>
      <c r="J676" s="323"/>
      <c r="K676" s="323"/>
      <c r="M676" s="323"/>
      <c r="N676" s="323"/>
      <c r="O676" s="323"/>
      <c r="P676" s="323"/>
      <c r="T676" s="111"/>
      <c r="AG676" s="906"/>
    </row>
    <row r="677" ht="15.75" customHeight="1">
      <c r="D677" s="323"/>
      <c r="J677" s="323"/>
      <c r="K677" s="323"/>
      <c r="M677" s="323"/>
      <c r="N677" s="323"/>
      <c r="O677" s="323"/>
      <c r="P677" s="323"/>
      <c r="T677" s="111"/>
      <c r="AG677" s="906"/>
    </row>
    <row r="678" ht="15.75" customHeight="1">
      <c r="D678" s="323"/>
      <c r="J678" s="323"/>
      <c r="K678" s="323"/>
      <c r="M678" s="323"/>
      <c r="N678" s="323"/>
      <c r="O678" s="323"/>
      <c r="P678" s="323"/>
      <c r="T678" s="111"/>
      <c r="AG678" s="906"/>
    </row>
    <row r="679" ht="15.75" customHeight="1">
      <c r="D679" s="323"/>
      <c r="J679" s="323"/>
      <c r="K679" s="323"/>
      <c r="M679" s="323"/>
      <c r="N679" s="323"/>
      <c r="O679" s="323"/>
      <c r="P679" s="323"/>
      <c r="T679" s="111"/>
      <c r="AG679" s="906"/>
    </row>
    <row r="680" ht="15.75" customHeight="1">
      <c r="D680" s="323"/>
      <c r="J680" s="323"/>
      <c r="K680" s="323"/>
      <c r="M680" s="323"/>
      <c r="N680" s="323"/>
      <c r="O680" s="323"/>
      <c r="P680" s="323"/>
      <c r="T680" s="111"/>
      <c r="AG680" s="906"/>
    </row>
    <row r="681" ht="15.75" customHeight="1">
      <c r="D681" s="323"/>
      <c r="J681" s="323"/>
      <c r="K681" s="323"/>
      <c r="M681" s="323"/>
      <c r="N681" s="323"/>
      <c r="O681" s="323"/>
      <c r="P681" s="323"/>
      <c r="T681" s="111"/>
      <c r="AG681" s="906"/>
    </row>
    <row r="682" ht="15.75" customHeight="1">
      <c r="D682" s="323"/>
      <c r="J682" s="323"/>
      <c r="K682" s="323"/>
      <c r="M682" s="323"/>
      <c r="N682" s="323"/>
      <c r="O682" s="323"/>
      <c r="P682" s="323"/>
      <c r="T682" s="111"/>
      <c r="AG682" s="906"/>
    </row>
    <row r="683" ht="15.75" customHeight="1">
      <c r="D683" s="323"/>
      <c r="J683" s="323"/>
      <c r="K683" s="323"/>
      <c r="M683" s="323"/>
      <c r="N683" s="323"/>
      <c r="O683" s="323"/>
      <c r="P683" s="323"/>
      <c r="T683" s="111"/>
      <c r="AG683" s="906"/>
    </row>
    <row r="684" ht="15.75" customHeight="1">
      <c r="D684" s="323"/>
      <c r="J684" s="323"/>
      <c r="K684" s="323"/>
      <c r="M684" s="323"/>
      <c r="N684" s="323"/>
      <c r="O684" s="323"/>
      <c r="P684" s="323"/>
      <c r="T684" s="111"/>
      <c r="AG684" s="906"/>
    </row>
    <row r="685" ht="15.75" customHeight="1">
      <c r="D685" s="323"/>
      <c r="J685" s="323"/>
      <c r="K685" s="323"/>
      <c r="M685" s="323"/>
      <c r="N685" s="323"/>
      <c r="O685" s="323"/>
      <c r="P685" s="323"/>
      <c r="T685" s="111"/>
      <c r="AG685" s="906"/>
    </row>
    <row r="686" ht="15.75" customHeight="1">
      <c r="D686" s="323"/>
      <c r="J686" s="323"/>
      <c r="K686" s="323"/>
      <c r="M686" s="323"/>
      <c r="N686" s="323"/>
      <c r="O686" s="323"/>
      <c r="P686" s="323"/>
      <c r="T686" s="111"/>
      <c r="AG686" s="906"/>
    </row>
    <row r="687" ht="15.75" customHeight="1">
      <c r="D687" s="323"/>
      <c r="J687" s="323"/>
      <c r="K687" s="323"/>
      <c r="M687" s="323"/>
      <c r="N687" s="323"/>
      <c r="O687" s="323"/>
      <c r="P687" s="323"/>
      <c r="T687" s="111"/>
      <c r="AG687" s="906"/>
    </row>
    <row r="688" ht="15.75" customHeight="1">
      <c r="D688" s="323"/>
      <c r="J688" s="323"/>
      <c r="K688" s="323"/>
      <c r="M688" s="323"/>
      <c r="N688" s="323"/>
      <c r="O688" s="323"/>
      <c r="P688" s="323"/>
      <c r="T688" s="111"/>
      <c r="AG688" s="906"/>
    </row>
    <row r="689" ht="15.75" customHeight="1">
      <c r="D689" s="323"/>
      <c r="J689" s="323"/>
      <c r="K689" s="323"/>
      <c r="M689" s="323"/>
      <c r="N689" s="323"/>
      <c r="O689" s="323"/>
      <c r="P689" s="323"/>
      <c r="T689" s="111"/>
      <c r="AG689" s="906"/>
    </row>
    <row r="690" ht="15.75" customHeight="1">
      <c r="D690" s="323"/>
      <c r="J690" s="323"/>
      <c r="K690" s="323"/>
      <c r="M690" s="323"/>
      <c r="N690" s="323"/>
      <c r="O690" s="323"/>
      <c r="P690" s="323"/>
      <c r="T690" s="111"/>
      <c r="AG690" s="906"/>
    </row>
    <row r="691" ht="15.75" customHeight="1">
      <c r="D691" s="323"/>
      <c r="J691" s="323"/>
      <c r="K691" s="323"/>
      <c r="M691" s="323"/>
      <c r="N691" s="323"/>
      <c r="O691" s="323"/>
      <c r="P691" s="323"/>
      <c r="T691" s="111"/>
      <c r="AG691" s="906"/>
    </row>
    <row r="692" ht="15.75" customHeight="1">
      <c r="D692" s="323"/>
      <c r="J692" s="323"/>
      <c r="K692" s="323"/>
      <c r="M692" s="323"/>
      <c r="N692" s="323"/>
      <c r="O692" s="323"/>
      <c r="P692" s="323"/>
      <c r="T692" s="111"/>
      <c r="AG692" s="906"/>
    </row>
    <row r="693" ht="15.75" customHeight="1">
      <c r="D693" s="323"/>
      <c r="J693" s="323"/>
      <c r="K693" s="323"/>
      <c r="M693" s="323"/>
      <c r="N693" s="323"/>
      <c r="O693" s="323"/>
      <c r="P693" s="323"/>
      <c r="T693" s="111"/>
      <c r="AG693" s="906"/>
    </row>
    <row r="694" ht="15.75" customHeight="1">
      <c r="D694" s="323"/>
      <c r="J694" s="323"/>
      <c r="K694" s="323"/>
      <c r="M694" s="323"/>
      <c r="N694" s="323"/>
      <c r="O694" s="323"/>
      <c r="P694" s="323"/>
      <c r="T694" s="111"/>
      <c r="AG694" s="906"/>
    </row>
    <row r="695" ht="15.75" customHeight="1">
      <c r="D695" s="323"/>
      <c r="J695" s="323"/>
      <c r="K695" s="323"/>
      <c r="M695" s="323"/>
      <c r="N695" s="323"/>
      <c r="O695" s="323"/>
      <c r="P695" s="323"/>
      <c r="T695" s="111"/>
      <c r="AG695" s="906"/>
    </row>
    <row r="696" ht="15.75" customHeight="1">
      <c r="D696" s="323"/>
      <c r="J696" s="323"/>
      <c r="K696" s="323"/>
      <c r="M696" s="323"/>
      <c r="N696" s="323"/>
      <c r="O696" s="323"/>
      <c r="P696" s="323"/>
      <c r="T696" s="111"/>
      <c r="AG696" s="906"/>
    </row>
    <row r="697" ht="15.75" customHeight="1">
      <c r="D697" s="323"/>
      <c r="J697" s="323"/>
      <c r="K697" s="323"/>
      <c r="M697" s="323"/>
      <c r="N697" s="323"/>
      <c r="O697" s="323"/>
      <c r="P697" s="323"/>
      <c r="T697" s="111"/>
      <c r="AG697" s="906"/>
    </row>
    <row r="698" ht="15.75" customHeight="1">
      <c r="D698" s="323"/>
      <c r="J698" s="323"/>
      <c r="K698" s="323"/>
      <c r="M698" s="323"/>
      <c r="N698" s="323"/>
      <c r="O698" s="323"/>
      <c r="P698" s="323"/>
      <c r="T698" s="111"/>
      <c r="AG698" s="906"/>
    </row>
    <row r="699" ht="15.75" customHeight="1">
      <c r="D699" s="323"/>
      <c r="J699" s="323"/>
      <c r="K699" s="323"/>
      <c r="M699" s="323"/>
      <c r="N699" s="323"/>
      <c r="O699" s="323"/>
      <c r="P699" s="323"/>
      <c r="T699" s="111"/>
      <c r="AG699" s="906"/>
    </row>
    <row r="700" ht="15.75" customHeight="1">
      <c r="D700" s="323"/>
      <c r="J700" s="323"/>
      <c r="K700" s="323"/>
      <c r="M700" s="323"/>
      <c r="N700" s="323"/>
      <c r="O700" s="323"/>
      <c r="P700" s="323"/>
      <c r="T700" s="111"/>
      <c r="AG700" s="906"/>
    </row>
    <row r="701" ht="15.75" customHeight="1">
      <c r="D701" s="323"/>
      <c r="J701" s="323"/>
      <c r="K701" s="323"/>
      <c r="M701" s="323"/>
      <c r="N701" s="323"/>
      <c r="O701" s="323"/>
      <c r="P701" s="323"/>
      <c r="T701" s="111"/>
      <c r="AG701" s="906"/>
    </row>
    <row r="702" ht="15.75" customHeight="1">
      <c r="D702" s="323"/>
      <c r="J702" s="323"/>
      <c r="K702" s="323"/>
      <c r="M702" s="323"/>
      <c r="N702" s="323"/>
      <c r="O702" s="323"/>
      <c r="P702" s="323"/>
      <c r="T702" s="111"/>
      <c r="AG702" s="906"/>
    </row>
    <row r="703" ht="15.75" customHeight="1">
      <c r="D703" s="323"/>
      <c r="J703" s="323"/>
      <c r="K703" s="323"/>
      <c r="M703" s="323"/>
      <c r="N703" s="323"/>
      <c r="O703" s="323"/>
      <c r="P703" s="323"/>
      <c r="T703" s="111"/>
      <c r="AG703" s="906"/>
    </row>
    <row r="704" ht="15.75" customHeight="1">
      <c r="D704" s="323"/>
      <c r="J704" s="323"/>
      <c r="K704" s="323"/>
      <c r="M704" s="323"/>
      <c r="N704" s="323"/>
      <c r="O704" s="323"/>
      <c r="P704" s="323"/>
      <c r="T704" s="111"/>
      <c r="AG704" s="906"/>
    </row>
    <row r="705" ht="15.75" customHeight="1">
      <c r="D705" s="323"/>
      <c r="J705" s="323"/>
      <c r="K705" s="323"/>
      <c r="M705" s="323"/>
      <c r="N705" s="323"/>
      <c r="O705" s="323"/>
      <c r="P705" s="323"/>
      <c r="T705" s="111"/>
      <c r="AG705" s="906"/>
    </row>
    <row r="706" ht="15.75" customHeight="1">
      <c r="D706" s="323"/>
      <c r="J706" s="323"/>
      <c r="K706" s="323"/>
      <c r="M706" s="323"/>
      <c r="N706" s="323"/>
      <c r="O706" s="323"/>
      <c r="P706" s="323"/>
      <c r="T706" s="111"/>
      <c r="AG706" s="906"/>
    </row>
    <row r="707" ht="15.75" customHeight="1">
      <c r="D707" s="323"/>
      <c r="J707" s="323"/>
      <c r="K707" s="323"/>
      <c r="M707" s="323"/>
      <c r="N707" s="323"/>
      <c r="O707" s="323"/>
      <c r="P707" s="323"/>
      <c r="T707" s="111"/>
      <c r="AG707" s="906"/>
    </row>
    <row r="708" ht="15.75" customHeight="1">
      <c r="D708" s="323"/>
      <c r="J708" s="323"/>
      <c r="K708" s="323"/>
      <c r="M708" s="323"/>
      <c r="N708" s="323"/>
      <c r="O708" s="323"/>
      <c r="P708" s="323"/>
      <c r="T708" s="111"/>
      <c r="AG708" s="906"/>
    </row>
    <row r="709" ht="15.75" customHeight="1">
      <c r="D709" s="323"/>
      <c r="J709" s="323"/>
      <c r="K709" s="323"/>
      <c r="M709" s="323"/>
      <c r="N709" s="323"/>
      <c r="O709" s="323"/>
      <c r="P709" s="323"/>
      <c r="T709" s="111"/>
      <c r="AG709" s="906"/>
    </row>
    <row r="710" ht="15.75" customHeight="1">
      <c r="D710" s="323"/>
      <c r="J710" s="323"/>
      <c r="K710" s="323"/>
      <c r="M710" s="323"/>
      <c r="N710" s="323"/>
      <c r="O710" s="323"/>
      <c r="P710" s="323"/>
      <c r="T710" s="111"/>
      <c r="AG710" s="906"/>
    </row>
    <row r="711" ht="15.75" customHeight="1">
      <c r="D711" s="323"/>
      <c r="J711" s="323"/>
      <c r="K711" s="323"/>
      <c r="M711" s="323"/>
      <c r="N711" s="323"/>
      <c r="O711" s="323"/>
      <c r="P711" s="323"/>
      <c r="T711" s="111"/>
      <c r="AG711" s="906"/>
    </row>
    <row r="712" ht="15.75" customHeight="1">
      <c r="D712" s="323"/>
      <c r="J712" s="323"/>
      <c r="K712" s="323"/>
      <c r="M712" s="323"/>
      <c r="N712" s="323"/>
      <c r="O712" s="323"/>
      <c r="P712" s="323"/>
      <c r="T712" s="111"/>
      <c r="AG712" s="906"/>
    </row>
    <row r="713" ht="15.75" customHeight="1">
      <c r="D713" s="323"/>
      <c r="J713" s="323"/>
      <c r="K713" s="323"/>
      <c r="M713" s="323"/>
      <c r="N713" s="323"/>
      <c r="O713" s="323"/>
      <c r="P713" s="323"/>
      <c r="T713" s="111"/>
      <c r="AG713" s="906"/>
    </row>
    <row r="714" ht="15.75" customHeight="1">
      <c r="D714" s="323"/>
      <c r="J714" s="323"/>
      <c r="K714" s="323"/>
      <c r="M714" s="323"/>
      <c r="N714" s="323"/>
      <c r="O714" s="323"/>
      <c r="P714" s="323"/>
      <c r="T714" s="111"/>
      <c r="AG714" s="906"/>
    </row>
    <row r="715" ht="15.75" customHeight="1">
      <c r="D715" s="323"/>
      <c r="J715" s="323"/>
      <c r="K715" s="323"/>
      <c r="M715" s="323"/>
      <c r="N715" s="323"/>
      <c r="O715" s="323"/>
      <c r="P715" s="323"/>
      <c r="T715" s="111"/>
      <c r="AG715" s="906"/>
    </row>
    <row r="716" ht="15.75" customHeight="1">
      <c r="D716" s="323"/>
      <c r="J716" s="323"/>
      <c r="K716" s="323"/>
      <c r="M716" s="323"/>
      <c r="N716" s="323"/>
      <c r="O716" s="323"/>
      <c r="P716" s="323"/>
      <c r="T716" s="111"/>
      <c r="AG716" s="906"/>
    </row>
    <row r="717" ht="15.75" customHeight="1">
      <c r="D717" s="323"/>
      <c r="J717" s="323"/>
      <c r="K717" s="323"/>
      <c r="M717" s="323"/>
      <c r="N717" s="323"/>
      <c r="O717" s="323"/>
      <c r="P717" s="323"/>
      <c r="T717" s="111"/>
      <c r="AG717" s="906"/>
    </row>
    <row r="718" ht="15.75" customHeight="1">
      <c r="D718" s="323"/>
      <c r="J718" s="323"/>
      <c r="K718" s="323"/>
      <c r="M718" s="323"/>
      <c r="N718" s="323"/>
      <c r="O718" s="323"/>
      <c r="P718" s="323"/>
      <c r="T718" s="111"/>
      <c r="AG718" s="906"/>
    </row>
    <row r="719" ht="15.75" customHeight="1">
      <c r="D719" s="323"/>
      <c r="J719" s="323"/>
      <c r="K719" s="323"/>
      <c r="M719" s="323"/>
      <c r="N719" s="323"/>
      <c r="O719" s="323"/>
      <c r="P719" s="323"/>
      <c r="T719" s="111"/>
      <c r="AG719" s="906"/>
    </row>
    <row r="720" ht="15.75" customHeight="1">
      <c r="D720" s="323"/>
      <c r="J720" s="323"/>
      <c r="K720" s="323"/>
      <c r="M720" s="323"/>
      <c r="N720" s="323"/>
      <c r="O720" s="323"/>
      <c r="P720" s="323"/>
      <c r="T720" s="111"/>
      <c r="AG720" s="906"/>
    </row>
    <row r="721" ht="15.75" customHeight="1">
      <c r="D721" s="323"/>
      <c r="J721" s="323"/>
      <c r="K721" s="323"/>
      <c r="M721" s="323"/>
      <c r="N721" s="323"/>
      <c r="O721" s="323"/>
      <c r="P721" s="323"/>
      <c r="T721" s="111"/>
      <c r="AG721" s="906"/>
    </row>
    <row r="722" ht="15.75" customHeight="1">
      <c r="D722" s="323"/>
      <c r="J722" s="323"/>
      <c r="K722" s="323"/>
      <c r="M722" s="323"/>
      <c r="N722" s="323"/>
      <c r="O722" s="323"/>
      <c r="P722" s="323"/>
      <c r="T722" s="111"/>
      <c r="AG722" s="906"/>
    </row>
    <row r="723" ht="15.75" customHeight="1">
      <c r="D723" s="323"/>
      <c r="J723" s="323"/>
      <c r="K723" s="323"/>
      <c r="M723" s="323"/>
      <c r="N723" s="323"/>
      <c r="O723" s="323"/>
      <c r="P723" s="323"/>
      <c r="T723" s="111"/>
      <c r="AG723" s="906"/>
    </row>
    <row r="724" ht="15.75" customHeight="1">
      <c r="D724" s="323"/>
      <c r="J724" s="323"/>
      <c r="K724" s="323"/>
      <c r="M724" s="323"/>
      <c r="N724" s="323"/>
      <c r="O724" s="323"/>
      <c r="P724" s="323"/>
      <c r="T724" s="111"/>
      <c r="AG724" s="906"/>
    </row>
    <row r="725" ht="15.75" customHeight="1">
      <c r="D725" s="323"/>
      <c r="J725" s="323"/>
      <c r="K725" s="323"/>
      <c r="M725" s="323"/>
      <c r="N725" s="323"/>
      <c r="O725" s="323"/>
      <c r="P725" s="323"/>
      <c r="T725" s="111"/>
      <c r="AG725" s="906"/>
    </row>
    <row r="726" ht="15.75" customHeight="1">
      <c r="D726" s="323"/>
      <c r="J726" s="323"/>
      <c r="K726" s="323"/>
      <c r="M726" s="323"/>
      <c r="N726" s="323"/>
      <c r="O726" s="323"/>
      <c r="P726" s="323"/>
      <c r="T726" s="111"/>
      <c r="AG726" s="906"/>
    </row>
    <row r="727" ht="15.75" customHeight="1">
      <c r="D727" s="323"/>
      <c r="J727" s="323"/>
      <c r="K727" s="323"/>
      <c r="M727" s="323"/>
      <c r="N727" s="323"/>
      <c r="O727" s="323"/>
      <c r="P727" s="323"/>
      <c r="T727" s="111"/>
      <c r="AG727" s="906"/>
    </row>
    <row r="728" ht="15.75" customHeight="1">
      <c r="D728" s="323"/>
      <c r="J728" s="323"/>
      <c r="K728" s="323"/>
      <c r="M728" s="323"/>
      <c r="N728" s="323"/>
      <c r="O728" s="323"/>
      <c r="P728" s="323"/>
      <c r="T728" s="111"/>
      <c r="AG728" s="906"/>
    </row>
    <row r="729" ht="15.75" customHeight="1">
      <c r="D729" s="323"/>
      <c r="J729" s="323"/>
      <c r="K729" s="323"/>
      <c r="M729" s="323"/>
      <c r="N729" s="323"/>
      <c r="O729" s="323"/>
      <c r="P729" s="323"/>
      <c r="T729" s="111"/>
      <c r="AG729" s="906"/>
    </row>
    <row r="730" ht="15.75" customHeight="1">
      <c r="D730" s="323"/>
      <c r="J730" s="323"/>
      <c r="K730" s="323"/>
      <c r="M730" s="323"/>
      <c r="N730" s="323"/>
      <c r="O730" s="323"/>
      <c r="P730" s="323"/>
      <c r="T730" s="111"/>
      <c r="AG730" s="906"/>
    </row>
    <row r="731" ht="15.75" customHeight="1">
      <c r="D731" s="323"/>
      <c r="J731" s="323"/>
      <c r="K731" s="323"/>
      <c r="M731" s="323"/>
      <c r="N731" s="323"/>
      <c r="O731" s="323"/>
      <c r="P731" s="323"/>
      <c r="T731" s="111"/>
      <c r="AG731" s="906"/>
    </row>
    <row r="732" ht="15.75" customHeight="1">
      <c r="D732" s="323"/>
      <c r="J732" s="323"/>
      <c r="K732" s="323"/>
      <c r="M732" s="323"/>
      <c r="N732" s="323"/>
      <c r="O732" s="323"/>
      <c r="P732" s="323"/>
      <c r="T732" s="111"/>
      <c r="AG732" s="906"/>
    </row>
    <row r="733" ht="15.75" customHeight="1">
      <c r="D733" s="323"/>
      <c r="J733" s="323"/>
      <c r="K733" s="323"/>
      <c r="M733" s="323"/>
      <c r="N733" s="323"/>
      <c r="O733" s="323"/>
      <c r="P733" s="323"/>
      <c r="T733" s="111"/>
      <c r="AG733" s="906"/>
    </row>
    <row r="734" ht="15.75" customHeight="1">
      <c r="D734" s="323"/>
      <c r="J734" s="323"/>
      <c r="K734" s="323"/>
      <c r="M734" s="323"/>
      <c r="N734" s="323"/>
      <c r="O734" s="323"/>
      <c r="P734" s="323"/>
      <c r="T734" s="111"/>
      <c r="AG734" s="906"/>
    </row>
    <row r="735" ht="15.75" customHeight="1">
      <c r="D735" s="323"/>
      <c r="J735" s="323"/>
      <c r="K735" s="323"/>
      <c r="M735" s="323"/>
      <c r="N735" s="323"/>
      <c r="O735" s="323"/>
      <c r="P735" s="323"/>
      <c r="T735" s="111"/>
      <c r="AG735" s="906"/>
    </row>
    <row r="736" ht="15.75" customHeight="1">
      <c r="D736" s="323"/>
      <c r="J736" s="323"/>
      <c r="K736" s="323"/>
      <c r="M736" s="323"/>
      <c r="N736" s="323"/>
      <c r="O736" s="323"/>
      <c r="P736" s="323"/>
      <c r="T736" s="111"/>
      <c r="AG736" s="906"/>
    </row>
    <row r="737" ht="15.75" customHeight="1">
      <c r="D737" s="323"/>
      <c r="J737" s="323"/>
      <c r="K737" s="323"/>
      <c r="M737" s="323"/>
      <c r="N737" s="323"/>
      <c r="O737" s="323"/>
      <c r="P737" s="323"/>
      <c r="T737" s="111"/>
      <c r="AG737" s="906"/>
    </row>
    <row r="738" ht="15.75" customHeight="1">
      <c r="D738" s="323"/>
      <c r="J738" s="323"/>
      <c r="K738" s="323"/>
      <c r="M738" s="323"/>
      <c r="N738" s="323"/>
      <c r="O738" s="323"/>
      <c r="P738" s="323"/>
      <c r="T738" s="111"/>
      <c r="AG738" s="906"/>
    </row>
    <row r="739" ht="15.75" customHeight="1">
      <c r="D739" s="323"/>
      <c r="J739" s="323"/>
      <c r="K739" s="323"/>
      <c r="M739" s="323"/>
      <c r="N739" s="323"/>
      <c r="O739" s="323"/>
      <c r="P739" s="323"/>
      <c r="T739" s="111"/>
      <c r="AG739" s="906"/>
    </row>
    <row r="740" ht="15.75" customHeight="1">
      <c r="D740" s="323"/>
      <c r="J740" s="323"/>
      <c r="K740" s="323"/>
      <c r="M740" s="323"/>
      <c r="N740" s="323"/>
      <c r="O740" s="323"/>
      <c r="P740" s="323"/>
      <c r="T740" s="111"/>
      <c r="AG740" s="906"/>
    </row>
    <row r="741" ht="15.75" customHeight="1">
      <c r="D741" s="323"/>
      <c r="J741" s="323"/>
      <c r="K741" s="323"/>
      <c r="M741" s="323"/>
      <c r="N741" s="323"/>
      <c r="O741" s="323"/>
      <c r="P741" s="323"/>
      <c r="T741" s="111"/>
      <c r="AG741" s="906"/>
    </row>
    <row r="742" ht="15.75" customHeight="1">
      <c r="D742" s="323"/>
      <c r="J742" s="323"/>
      <c r="K742" s="323"/>
      <c r="M742" s="323"/>
      <c r="N742" s="323"/>
      <c r="O742" s="323"/>
      <c r="P742" s="323"/>
      <c r="T742" s="111"/>
      <c r="AG742" s="906"/>
    </row>
    <row r="743" ht="15.75" customHeight="1">
      <c r="D743" s="323"/>
      <c r="J743" s="323"/>
      <c r="K743" s="323"/>
      <c r="M743" s="323"/>
      <c r="N743" s="323"/>
      <c r="O743" s="323"/>
      <c r="P743" s="323"/>
      <c r="T743" s="111"/>
      <c r="AG743" s="906"/>
    </row>
    <row r="744" ht="15.75" customHeight="1">
      <c r="D744" s="323"/>
      <c r="J744" s="323"/>
      <c r="K744" s="323"/>
      <c r="M744" s="323"/>
      <c r="N744" s="323"/>
      <c r="O744" s="323"/>
      <c r="P744" s="323"/>
      <c r="T744" s="111"/>
      <c r="AG744" s="906"/>
    </row>
    <row r="745" ht="15.75" customHeight="1">
      <c r="D745" s="323"/>
      <c r="J745" s="323"/>
      <c r="K745" s="323"/>
      <c r="M745" s="323"/>
      <c r="N745" s="323"/>
      <c r="O745" s="323"/>
      <c r="P745" s="323"/>
      <c r="T745" s="111"/>
      <c r="AG745" s="906"/>
    </row>
    <row r="746" ht="15.75" customHeight="1">
      <c r="D746" s="323"/>
      <c r="J746" s="323"/>
      <c r="K746" s="323"/>
      <c r="M746" s="323"/>
      <c r="N746" s="323"/>
      <c r="O746" s="323"/>
      <c r="P746" s="323"/>
      <c r="T746" s="111"/>
      <c r="AG746" s="906"/>
    </row>
    <row r="747" ht="15.75" customHeight="1">
      <c r="D747" s="323"/>
      <c r="J747" s="323"/>
      <c r="K747" s="323"/>
      <c r="M747" s="323"/>
      <c r="N747" s="323"/>
      <c r="O747" s="323"/>
      <c r="P747" s="323"/>
      <c r="T747" s="111"/>
      <c r="AG747" s="906"/>
    </row>
    <row r="748" ht="15.75" customHeight="1">
      <c r="D748" s="323"/>
      <c r="J748" s="323"/>
      <c r="K748" s="323"/>
      <c r="M748" s="323"/>
      <c r="N748" s="323"/>
      <c r="O748" s="323"/>
      <c r="P748" s="323"/>
      <c r="T748" s="111"/>
      <c r="AG748" s="906"/>
    </row>
    <row r="749" ht="15.75" customHeight="1">
      <c r="D749" s="323"/>
      <c r="J749" s="323"/>
      <c r="K749" s="323"/>
      <c r="M749" s="323"/>
      <c r="N749" s="323"/>
      <c r="O749" s="323"/>
      <c r="P749" s="323"/>
      <c r="T749" s="111"/>
      <c r="AG749" s="906"/>
    </row>
    <row r="750" ht="15.75" customHeight="1">
      <c r="D750" s="323"/>
      <c r="J750" s="323"/>
      <c r="K750" s="323"/>
      <c r="M750" s="323"/>
      <c r="N750" s="323"/>
      <c r="O750" s="323"/>
      <c r="P750" s="323"/>
      <c r="T750" s="111"/>
      <c r="AG750" s="906"/>
    </row>
    <row r="751" ht="15.75" customHeight="1">
      <c r="D751" s="323"/>
      <c r="J751" s="323"/>
      <c r="K751" s="323"/>
      <c r="M751" s="323"/>
      <c r="N751" s="323"/>
      <c r="O751" s="323"/>
      <c r="P751" s="323"/>
      <c r="T751" s="111"/>
      <c r="AG751" s="906"/>
    </row>
    <row r="752" ht="15.75" customHeight="1">
      <c r="D752" s="323"/>
      <c r="J752" s="323"/>
      <c r="K752" s="323"/>
      <c r="M752" s="323"/>
      <c r="N752" s="323"/>
      <c r="O752" s="323"/>
      <c r="P752" s="323"/>
      <c r="T752" s="111"/>
      <c r="AG752" s="906"/>
    </row>
    <row r="753" ht="15.75" customHeight="1">
      <c r="D753" s="323"/>
      <c r="J753" s="323"/>
      <c r="K753" s="323"/>
      <c r="M753" s="323"/>
      <c r="N753" s="323"/>
      <c r="O753" s="323"/>
      <c r="P753" s="323"/>
      <c r="T753" s="111"/>
      <c r="AG753" s="906"/>
    </row>
    <row r="754" ht="15.75" customHeight="1">
      <c r="D754" s="323"/>
      <c r="J754" s="323"/>
      <c r="K754" s="323"/>
      <c r="M754" s="323"/>
      <c r="N754" s="323"/>
      <c r="O754" s="323"/>
      <c r="P754" s="323"/>
      <c r="T754" s="111"/>
      <c r="AG754" s="906"/>
    </row>
    <row r="755" ht="15.75" customHeight="1">
      <c r="D755" s="323"/>
      <c r="J755" s="323"/>
      <c r="K755" s="323"/>
      <c r="M755" s="323"/>
      <c r="N755" s="323"/>
      <c r="O755" s="323"/>
      <c r="P755" s="323"/>
      <c r="T755" s="111"/>
      <c r="AG755" s="906"/>
    </row>
    <row r="756" ht="15.75" customHeight="1">
      <c r="D756" s="323"/>
      <c r="J756" s="323"/>
      <c r="K756" s="323"/>
      <c r="M756" s="323"/>
      <c r="N756" s="323"/>
      <c r="O756" s="323"/>
      <c r="P756" s="323"/>
      <c r="T756" s="111"/>
      <c r="AG756" s="906"/>
    </row>
    <row r="757" ht="15.75" customHeight="1">
      <c r="D757" s="323"/>
      <c r="J757" s="323"/>
      <c r="K757" s="323"/>
      <c r="M757" s="323"/>
      <c r="N757" s="323"/>
      <c r="O757" s="323"/>
      <c r="P757" s="323"/>
      <c r="T757" s="111"/>
      <c r="AG757" s="906"/>
    </row>
    <row r="758" ht="15.75" customHeight="1">
      <c r="D758" s="323"/>
      <c r="J758" s="323"/>
      <c r="K758" s="323"/>
      <c r="M758" s="323"/>
      <c r="N758" s="323"/>
      <c r="O758" s="323"/>
      <c r="P758" s="323"/>
      <c r="T758" s="111"/>
      <c r="AG758" s="906"/>
    </row>
    <row r="759" ht="15.75" customHeight="1">
      <c r="D759" s="323"/>
      <c r="J759" s="323"/>
      <c r="K759" s="323"/>
      <c r="M759" s="323"/>
      <c r="N759" s="323"/>
      <c r="O759" s="323"/>
      <c r="P759" s="323"/>
      <c r="T759" s="111"/>
      <c r="AG759" s="906"/>
    </row>
    <row r="760" ht="15.75" customHeight="1">
      <c r="D760" s="323"/>
      <c r="J760" s="323"/>
      <c r="K760" s="323"/>
      <c r="M760" s="323"/>
      <c r="N760" s="323"/>
      <c r="O760" s="323"/>
      <c r="P760" s="323"/>
      <c r="T760" s="111"/>
      <c r="AG760" s="906"/>
    </row>
    <row r="761" ht="15.75" customHeight="1">
      <c r="D761" s="323"/>
      <c r="J761" s="323"/>
      <c r="K761" s="323"/>
      <c r="M761" s="323"/>
      <c r="N761" s="323"/>
      <c r="O761" s="323"/>
      <c r="P761" s="323"/>
      <c r="T761" s="111"/>
      <c r="AG761" s="906"/>
    </row>
    <row r="762" ht="15.75" customHeight="1">
      <c r="D762" s="323"/>
      <c r="J762" s="323"/>
      <c r="K762" s="323"/>
      <c r="M762" s="323"/>
      <c r="N762" s="323"/>
      <c r="O762" s="323"/>
      <c r="P762" s="323"/>
      <c r="T762" s="111"/>
      <c r="AG762" s="906"/>
    </row>
    <row r="763" ht="15.75" customHeight="1">
      <c r="D763" s="323"/>
      <c r="J763" s="323"/>
      <c r="K763" s="323"/>
      <c r="M763" s="323"/>
      <c r="N763" s="323"/>
      <c r="O763" s="323"/>
      <c r="P763" s="323"/>
      <c r="T763" s="111"/>
      <c r="AG763" s="906"/>
    </row>
    <row r="764" ht="15.75" customHeight="1">
      <c r="D764" s="323"/>
      <c r="J764" s="323"/>
      <c r="K764" s="323"/>
      <c r="M764" s="323"/>
      <c r="N764" s="323"/>
      <c r="O764" s="323"/>
      <c r="P764" s="323"/>
      <c r="T764" s="111"/>
      <c r="AG764" s="906"/>
    </row>
    <row r="765" ht="15.75" customHeight="1">
      <c r="D765" s="323"/>
      <c r="J765" s="323"/>
      <c r="K765" s="323"/>
      <c r="M765" s="323"/>
      <c r="N765" s="323"/>
      <c r="O765" s="323"/>
      <c r="P765" s="323"/>
      <c r="T765" s="111"/>
      <c r="AG765" s="906"/>
    </row>
    <row r="766" ht="15.75" customHeight="1">
      <c r="D766" s="323"/>
      <c r="J766" s="323"/>
      <c r="K766" s="323"/>
      <c r="M766" s="323"/>
      <c r="N766" s="323"/>
      <c r="O766" s="323"/>
      <c r="P766" s="323"/>
      <c r="T766" s="111"/>
      <c r="AG766" s="906"/>
    </row>
    <row r="767" ht="15.75" customHeight="1">
      <c r="D767" s="323"/>
      <c r="J767" s="323"/>
      <c r="K767" s="323"/>
      <c r="M767" s="323"/>
      <c r="N767" s="323"/>
      <c r="O767" s="323"/>
      <c r="P767" s="323"/>
      <c r="T767" s="111"/>
      <c r="AG767" s="906"/>
    </row>
    <row r="768" ht="15.75" customHeight="1">
      <c r="D768" s="323"/>
      <c r="J768" s="323"/>
      <c r="K768" s="323"/>
      <c r="M768" s="323"/>
      <c r="N768" s="323"/>
      <c r="O768" s="323"/>
      <c r="P768" s="323"/>
      <c r="T768" s="111"/>
      <c r="AG768" s="906"/>
    </row>
    <row r="769" ht="15.75" customHeight="1">
      <c r="D769" s="323"/>
      <c r="J769" s="323"/>
      <c r="K769" s="323"/>
      <c r="M769" s="323"/>
      <c r="N769" s="323"/>
      <c r="O769" s="323"/>
      <c r="P769" s="323"/>
      <c r="T769" s="111"/>
      <c r="AG769" s="906"/>
    </row>
    <row r="770" ht="15.75" customHeight="1">
      <c r="D770" s="323"/>
      <c r="J770" s="323"/>
      <c r="K770" s="323"/>
      <c r="M770" s="323"/>
      <c r="N770" s="323"/>
      <c r="O770" s="323"/>
      <c r="P770" s="323"/>
      <c r="T770" s="111"/>
      <c r="AG770" s="906"/>
    </row>
    <row r="771" ht="15.75" customHeight="1">
      <c r="D771" s="323"/>
      <c r="J771" s="323"/>
      <c r="K771" s="323"/>
      <c r="M771" s="323"/>
      <c r="N771" s="323"/>
      <c r="O771" s="323"/>
      <c r="P771" s="323"/>
      <c r="T771" s="111"/>
      <c r="AG771" s="906"/>
    </row>
    <row r="772" ht="15.75" customHeight="1">
      <c r="D772" s="323"/>
      <c r="J772" s="323"/>
      <c r="K772" s="323"/>
      <c r="M772" s="323"/>
      <c r="N772" s="323"/>
      <c r="O772" s="323"/>
      <c r="P772" s="323"/>
      <c r="T772" s="111"/>
      <c r="AG772" s="906"/>
    </row>
    <row r="773" ht="15.75" customHeight="1">
      <c r="D773" s="323"/>
      <c r="J773" s="323"/>
      <c r="K773" s="323"/>
      <c r="M773" s="323"/>
      <c r="N773" s="323"/>
      <c r="O773" s="323"/>
      <c r="P773" s="323"/>
      <c r="T773" s="111"/>
      <c r="AG773" s="906"/>
    </row>
    <row r="774" ht="15.75" customHeight="1">
      <c r="D774" s="323"/>
      <c r="J774" s="323"/>
      <c r="K774" s="323"/>
      <c r="M774" s="323"/>
      <c r="N774" s="323"/>
      <c r="O774" s="323"/>
      <c r="P774" s="323"/>
      <c r="T774" s="111"/>
      <c r="AG774" s="906"/>
    </row>
    <row r="775" ht="15.75" customHeight="1">
      <c r="D775" s="323"/>
      <c r="J775" s="323"/>
      <c r="K775" s="323"/>
      <c r="M775" s="323"/>
      <c r="N775" s="323"/>
      <c r="O775" s="323"/>
      <c r="P775" s="323"/>
      <c r="T775" s="111"/>
      <c r="AG775" s="906"/>
    </row>
    <row r="776" ht="15.75" customHeight="1">
      <c r="D776" s="323"/>
      <c r="J776" s="323"/>
      <c r="K776" s="323"/>
      <c r="M776" s="323"/>
      <c r="N776" s="323"/>
      <c r="O776" s="323"/>
      <c r="P776" s="323"/>
      <c r="T776" s="111"/>
      <c r="AG776" s="906"/>
    </row>
    <row r="777" ht="15.75" customHeight="1">
      <c r="D777" s="323"/>
      <c r="J777" s="323"/>
      <c r="K777" s="323"/>
      <c r="M777" s="323"/>
      <c r="N777" s="323"/>
      <c r="O777" s="323"/>
      <c r="P777" s="323"/>
      <c r="T777" s="111"/>
      <c r="AG777" s="906"/>
    </row>
    <row r="778" ht="15.75" customHeight="1">
      <c r="D778" s="323"/>
      <c r="J778" s="323"/>
      <c r="K778" s="323"/>
      <c r="M778" s="323"/>
      <c r="N778" s="323"/>
      <c r="O778" s="323"/>
      <c r="P778" s="323"/>
      <c r="T778" s="111"/>
      <c r="AG778" s="906"/>
    </row>
    <row r="779" ht="15.75" customHeight="1">
      <c r="D779" s="323"/>
      <c r="J779" s="323"/>
      <c r="K779" s="323"/>
      <c r="M779" s="323"/>
      <c r="N779" s="323"/>
      <c r="O779" s="323"/>
      <c r="P779" s="323"/>
      <c r="T779" s="111"/>
      <c r="AG779" s="906"/>
    </row>
    <row r="780" ht="15.75" customHeight="1">
      <c r="D780" s="323"/>
      <c r="J780" s="323"/>
      <c r="K780" s="323"/>
      <c r="M780" s="323"/>
      <c r="N780" s="323"/>
      <c r="O780" s="323"/>
      <c r="P780" s="323"/>
      <c r="T780" s="111"/>
      <c r="AG780" s="906"/>
    </row>
    <row r="781" ht="15.75" customHeight="1">
      <c r="D781" s="323"/>
      <c r="J781" s="323"/>
      <c r="K781" s="323"/>
      <c r="M781" s="323"/>
      <c r="N781" s="323"/>
      <c r="O781" s="323"/>
      <c r="P781" s="323"/>
      <c r="T781" s="111"/>
      <c r="AG781" s="906"/>
    </row>
    <row r="782" ht="15.75" customHeight="1">
      <c r="D782" s="323"/>
      <c r="J782" s="323"/>
      <c r="K782" s="323"/>
      <c r="M782" s="323"/>
      <c r="N782" s="323"/>
      <c r="O782" s="323"/>
      <c r="P782" s="323"/>
      <c r="T782" s="111"/>
      <c r="AG782" s="906"/>
    </row>
    <row r="783" ht="15.75" customHeight="1">
      <c r="D783" s="323"/>
      <c r="J783" s="323"/>
      <c r="K783" s="323"/>
      <c r="M783" s="323"/>
      <c r="N783" s="323"/>
      <c r="O783" s="323"/>
      <c r="P783" s="323"/>
      <c r="T783" s="111"/>
      <c r="AG783" s="906"/>
    </row>
    <row r="784" ht="15.75" customHeight="1">
      <c r="D784" s="323"/>
      <c r="J784" s="323"/>
      <c r="K784" s="323"/>
      <c r="M784" s="323"/>
      <c r="N784" s="323"/>
      <c r="O784" s="323"/>
      <c r="P784" s="323"/>
      <c r="T784" s="111"/>
      <c r="AG784" s="906"/>
    </row>
    <row r="785" ht="15.75" customHeight="1">
      <c r="D785" s="323"/>
      <c r="J785" s="323"/>
      <c r="K785" s="323"/>
      <c r="M785" s="323"/>
      <c r="N785" s="323"/>
      <c r="O785" s="323"/>
      <c r="P785" s="323"/>
      <c r="T785" s="111"/>
      <c r="AG785" s="906"/>
    </row>
    <row r="786" ht="15.75" customHeight="1">
      <c r="D786" s="323"/>
      <c r="J786" s="323"/>
      <c r="K786" s="323"/>
      <c r="M786" s="323"/>
      <c r="N786" s="323"/>
      <c r="O786" s="323"/>
      <c r="P786" s="323"/>
      <c r="T786" s="111"/>
      <c r="AG786" s="906"/>
    </row>
    <row r="787" ht="15.75" customHeight="1">
      <c r="D787" s="323"/>
      <c r="J787" s="323"/>
      <c r="K787" s="323"/>
      <c r="M787" s="323"/>
      <c r="N787" s="323"/>
      <c r="O787" s="323"/>
      <c r="P787" s="323"/>
      <c r="T787" s="111"/>
      <c r="AG787" s="906"/>
    </row>
    <row r="788" ht="15.75" customHeight="1">
      <c r="D788" s="323"/>
      <c r="J788" s="323"/>
      <c r="K788" s="323"/>
      <c r="M788" s="323"/>
      <c r="N788" s="323"/>
      <c r="O788" s="323"/>
      <c r="P788" s="323"/>
      <c r="T788" s="111"/>
      <c r="AG788" s="906"/>
    </row>
    <row r="789" ht="15.75" customHeight="1">
      <c r="D789" s="323"/>
      <c r="J789" s="323"/>
      <c r="K789" s="323"/>
      <c r="M789" s="323"/>
      <c r="N789" s="323"/>
      <c r="O789" s="323"/>
      <c r="P789" s="323"/>
      <c r="T789" s="111"/>
      <c r="AG789" s="906"/>
    </row>
    <row r="790" ht="15.75" customHeight="1">
      <c r="D790" s="323"/>
      <c r="J790" s="323"/>
      <c r="K790" s="323"/>
      <c r="M790" s="323"/>
      <c r="N790" s="323"/>
      <c r="O790" s="323"/>
      <c r="P790" s="323"/>
      <c r="T790" s="111"/>
      <c r="AG790" s="906"/>
    </row>
    <row r="791" ht="15.75" customHeight="1">
      <c r="D791" s="323"/>
      <c r="J791" s="323"/>
      <c r="K791" s="323"/>
      <c r="M791" s="323"/>
      <c r="N791" s="323"/>
      <c r="O791" s="323"/>
      <c r="P791" s="323"/>
      <c r="T791" s="111"/>
      <c r="AG791" s="906"/>
    </row>
    <row r="792" ht="15.75" customHeight="1">
      <c r="D792" s="323"/>
      <c r="J792" s="323"/>
      <c r="K792" s="323"/>
      <c r="M792" s="323"/>
      <c r="N792" s="323"/>
      <c r="O792" s="323"/>
      <c r="P792" s="323"/>
      <c r="T792" s="111"/>
      <c r="AG792" s="906"/>
    </row>
    <row r="793" ht="15.75" customHeight="1">
      <c r="D793" s="323"/>
      <c r="J793" s="323"/>
      <c r="K793" s="323"/>
      <c r="M793" s="323"/>
      <c r="N793" s="323"/>
      <c r="O793" s="323"/>
      <c r="P793" s="323"/>
      <c r="T793" s="111"/>
      <c r="AG793" s="906"/>
    </row>
    <row r="794" ht="15.75" customHeight="1">
      <c r="D794" s="323"/>
      <c r="J794" s="323"/>
      <c r="K794" s="323"/>
      <c r="M794" s="323"/>
      <c r="N794" s="323"/>
      <c r="O794" s="323"/>
      <c r="P794" s="323"/>
      <c r="T794" s="111"/>
      <c r="AG794" s="906"/>
    </row>
    <row r="795" ht="15.75" customHeight="1">
      <c r="D795" s="323"/>
      <c r="J795" s="323"/>
      <c r="K795" s="323"/>
      <c r="M795" s="323"/>
      <c r="N795" s="323"/>
      <c r="O795" s="323"/>
      <c r="P795" s="323"/>
      <c r="T795" s="111"/>
      <c r="AG795" s="906"/>
    </row>
    <row r="796" ht="15.75" customHeight="1">
      <c r="D796" s="323"/>
      <c r="J796" s="323"/>
      <c r="K796" s="323"/>
      <c r="M796" s="323"/>
      <c r="N796" s="323"/>
      <c r="O796" s="323"/>
      <c r="P796" s="323"/>
      <c r="T796" s="111"/>
      <c r="AG796" s="906"/>
    </row>
    <row r="797" ht="15.75" customHeight="1">
      <c r="D797" s="323"/>
      <c r="J797" s="323"/>
      <c r="K797" s="323"/>
      <c r="M797" s="323"/>
      <c r="N797" s="323"/>
      <c r="O797" s="323"/>
      <c r="P797" s="323"/>
      <c r="T797" s="111"/>
      <c r="AG797" s="906"/>
    </row>
    <row r="798" ht="15.75" customHeight="1">
      <c r="D798" s="323"/>
      <c r="J798" s="323"/>
      <c r="K798" s="323"/>
      <c r="M798" s="323"/>
      <c r="N798" s="323"/>
      <c r="O798" s="323"/>
      <c r="P798" s="323"/>
      <c r="T798" s="111"/>
      <c r="AG798" s="906"/>
    </row>
    <row r="799" ht="15.75" customHeight="1">
      <c r="D799" s="323"/>
      <c r="J799" s="323"/>
      <c r="K799" s="323"/>
      <c r="M799" s="323"/>
      <c r="N799" s="323"/>
      <c r="O799" s="323"/>
      <c r="P799" s="323"/>
      <c r="T799" s="111"/>
      <c r="AG799" s="906"/>
    </row>
    <row r="800" ht="15.75" customHeight="1">
      <c r="D800" s="323"/>
      <c r="J800" s="323"/>
      <c r="K800" s="323"/>
      <c r="M800" s="323"/>
      <c r="N800" s="323"/>
      <c r="O800" s="323"/>
      <c r="P800" s="323"/>
      <c r="T800" s="111"/>
      <c r="AG800" s="906"/>
    </row>
    <row r="801" ht="15.75" customHeight="1">
      <c r="D801" s="323"/>
      <c r="J801" s="323"/>
      <c r="K801" s="323"/>
      <c r="M801" s="323"/>
      <c r="N801" s="323"/>
      <c r="O801" s="323"/>
      <c r="P801" s="323"/>
      <c r="T801" s="111"/>
      <c r="AG801" s="906"/>
    </row>
    <row r="802" ht="15.75" customHeight="1">
      <c r="D802" s="323"/>
      <c r="J802" s="323"/>
      <c r="K802" s="323"/>
      <c r="M802" s="323"/>
      <c r="N802" s="323"/>
      <c r="O802" s="323"/>
      <c r="P802" s="323"/>
      <c r="T802" s="111"/>
      <c r="AG802" s="906"/>
    </row>
    <row r="803" ht="15.75" customHeight="1">
      <c r="D803" s="323"/>
      <c r="J803" s="323"/>
      <c r="K803" s="323"/>
      <c r="M803" s="323"/>
      <c r="N803" s="323"/>
      <c r="O803" s="323"/>
      <c r="P803" s="323"/>
      <c r="T803" s="111"/>
      <c r="AG803" s="906"/>
    </row>
    <row r="804" ht="15.75" customHeight="1">
      <c r="D804" s="323"/>
      <c r="J804" s="323"/>
      <c r="K804" s="323"/>
      <c r="M804" s="323"/>
      <c r="N804" s="323"/>
      <c r="O804" s="323"/>
      <c r="P804" s="323"/>
      <c r="T804" s="111"/>
      <c r="AG804" s="906"/>
    </row>
    <row r="805" ht="15.75" customHeight="1">
      <c r="D805" s="323"/>
      <c r="J805" s="323"/>
      <c r="K805" s="323"/>
      <c r="M805" s="323"/>
      <c r="N805" s="323"/>
      <c r="O805" s="323"/>
      <c r="P805" s="323"/>
      <c r="T805" s="111"/>
      <c r="AG805" s="906"/>
    </row>
    <row r="806" ht="15.75" customHeight="1">
      <c r="D806" s="323"/>
      <c r="J806" s="323"/>
      <c r="K806" s="323"/>
      <c r="M806" s="323"/>
      <c r="N806" s="323"/>
      <c r="O806" s="323"/>
      <c r="P806" s="323"/>
      <c r="T806" s="111"/>
      <c r="AG806" s="906"/>
    </row>
    <row r="807" ht="15.75" customHeight="1">
      <c r="D807" s="323"/>
      <c r="J807" s="323"/>
      <c r="K807" s="323"/>
      <c r="M807" s="323"/>
      <c r="N807" s="323"/>
      <c r="O807" s="323"/>
      <c r="P807" s="323"/>
      <c r="T807" s="111"/>
      <c r="AG807" s="906"/>
    </row>
    <row r="808" ht="15.75" customHeight="1">
      <c r="D808" s="323"/>
      <c r="J808" s="323"/>
      <c r="K808" s="323"/>
      <c r="M808" s="323"/>
      <c r="N808" s="323"/>
      <c r="O808" s="323"/>
      <c r="P808" s="323"/>
      <c r="T808" s="111"/>
      <c r="AG808" s="906"/>
    </row>
    <row r="809" ht="15.75" customHeight="1">
      <c r="D809" s="323"/>
      <c r="J809" s="323"/>
      <c r="K809" s="323"/>
      <c r="M809" s="323"/>
      <c r="N809" s="323"/>
      <c r="O809" s="323"/>
      <c r="P809" s="323"/>
      <c r="T809" s="111"/>
      <c r="AG809" s="906"/>
    </row>
    <row r="810" ht="15.75" customHeight="1">
      <c r="D810" s="323"/>
      <c r="J810" s="323"/>
      <c r="K810" s="323"/>
      <c r="M810" s="323"/>
      <c r="N810" s="323"/>
      <c r="O810" s="323"/>
      <c r="P810" s="323"/>
      <c r="T810" s="111"/>
      <c r="AG810" s="906"/>
    </row>
    <row r="811" ht="15.75" customHeight="1">
      <c r="D811" s="323"/>
      <c r="J811" s="323"/>
      <c r="K811" s="323"/>
      <c r="M811" s="323"/>
      <c r="N811" s="323"/>
      <c r="O811" s="323"/>
      <c r="P811" s="323"/>
      <c r="T811" s="111"/>
      <c r="AG811" s="906"/>
    </row>
    <row r="812" ht="15.75" customHeight="1">
      <c r="D812" s="323"/>
      <c r="J812" s="323"/>
      <c r="K812" s="323"/>
      <c r="M812" s="323"/>
      <c r="N812" s="323"/>
      <c r="O812" s="323"/>
      <c r="P812" s="323"/>
      <c r="T812" s="111"/>
      <c r="AG812" s="906"/>
    </row>
    <row r="813" ht="15.75" customHeight="1">
      <c r="D813" s="323"/>
      <c r="J813" s="323"/>
      <c r="K813" s="323"/>
      <c r="M813" s="323"/>
      <c r="N813" s="323"/>
      <c r="O813" s="323"/>
      <c r="P813" s="323"/>
      <c r="T813" s="111"/>
      <c r="AG813" s="906"/>
    </row>
    <row r="814" ht="15.75" customHeight="1">
      <c r="D814" s="323"/>
      <c r="J814" s="323"/>
      <c r="K814" s="323"/>
      <c r="M814" s="323"/>
      <c r="N814" s="323"/>
      <c r="O814" s="323"/>
      <c r="P814" s="323"/>
      <c r="T814" s="111"/>
      <c r="AG814" s="906"/>
    </row>
    <row r="815" ht="15.75" customHeight="1">
      <c r="D815" s="323"/>
      <c r="J815" s="323"/>
      <c r="K815" s="323"/>
      <c r="M815" s="323"/>
      <c r="N815" s="323"/>
      <c r="O815" s="323"/>
      <c r="P815" s="323"/>
      <c r="T815" s="111"/>
      <c r="AG815" s="906"/>
    </row>
    <row r="816" ht="15.75" customHeight="1">
      <c r="D816" s="323"/>
      <c r="J816" s="323"/>
      <c r="K816" s="323"/>
      <c r="M816" s="323"/>
      <c r="N816" s="323"/>
      <c r="O816" s="323"/>
      <c r="P816" s="323"/>
      <c r="T816" s="111"/>
      <c r="AG816" s="906"/>
    </row>
    <row r="817" ht="15.75" customHeight="1">
      <c r="D817" s="323"/>
      <c r="J817" s="323"/>
      <c r="K817" s="323"/>
      <c r="M817" s="323"/>
      <c r="N817" s="323"/>
      <c r="O817" s="323"/>
      <c r="P817" s="323"/>
      <c r="T817" s="111"/>
      <c r="AG817" s="906"/>
    </row>
    <row r="818" ht="15.75" customHeight="1">
      <c r="D818" s="323"/>
      <c r="J818" s="323"/>
      <c r="K818" s="323"/>
      <c r="M818" s="323"/>
      <c r="N818" s="323"/>
      <c r="O818" s="323"/>
      <c r="P818" s="323"/>
      <c r="T818" s="111"/>
      <c r="AG818" s="906"/>
    </row>
    <row r="819" ht="15.75" customHeight="1">
      <c r="D819" s="323"/>
      <c r="J819" s="323"/>
      <c r="K819" s="323"/>
      <c r="M819" s="323"/>
      <c r="N819" s="323"/>
      <c r="O819" s="323"/>
      <c r="P819" s="323"/>
      <c r="T819" s="111"/>
      <c r="AG819" s="906"/>
    </row>
    <row r="820" ht="15.75" customHeight="1">
      <c r="D820" s="323"/>
      <c r="J820" s="323"/>
      <c r="K820" s="323"/>
      <c r="M820" s="323"/>
      <c r="N820" s="323"/>
      <c r="O820" s="323"/>
      <c r="P820" s="323"/>
      <c r="T820" s="111"/>
      <c r="AG820" s="906"/>
    </row>
    <row r="821" ht="15.75" customHeight="1">
      <c r="D821" s="323"/>
      <c r="J821" s="323"/>
      <c r="K821" s="323"/>
      <c r="M821" s="323"/>
      <c r="N821" s="323"/>
      <c r="O821" s="323"/>
      <c r="P821" s="323"/>
      <c r="T821" s="111"/>
      <c r="AG821" s="906"/>
    </row>
    <row r="822" ht="15.75" customHeight="1">
      <c r="D822" s="323"/>
      <c r="J822" s="323"/>
      <c r="K822" s="323"/>
      <c r="M822" s="323"/>
      <c r="N822" s="323"/>
      <c r="O822" s="323"/>
      <c r="P822" s="323"/>
      <c r="T822" s="111"/>
      <c r="AG822" s="906"/>
    </row>
    <row r="823" ht="15.75" customHeight="1">
      <c r="D823" s="323"/>
      <c r="J823" s="323"/>
      <c r="K823" s="323"/>
      <c r="M823" s="323"/>
      <c r="N823" s="323"/>
      <c r="O823" s="323"/>
      <c r="P823" s="323"/>
      <c r="T823" s="111"/>
      <c r="AG823" s="906"/>
    </row>
    <row r="824" ht="15.75" customHeight="1">
      <c r="D824" s="323"/>
      <c r="J824" s="323"/>
      <c r="K824" s="323"/>
      <c r="M824" s="323"/>
      <c r="N824" s="323"/>
      <c r="O824" s="323"/>
      <c r="P824" s="323"/>
      <c r="T824" s="111"/>
      <c r="AG824" s="906"/>
    </row>
    <row r="825" ht="15.75" customHeight="1">
      <c r="D825" s="323"/>
      <c r="J825" s="323"/>
      <c r="K825" s="323"/>
      <c r="M825" s="323"/>
      <c r="N825" s="323"/>
      <c r="O825" s="323"/>
      <c r="P825" s="323"/>
      <c r="T825" s="111"/>
      <c r="AG825" s="906"/>
    </row>
    <row r="826" ht="15.75" customHeight="1">
      <c r="D826" s="323"/>
      <c r="J826" s="323"/>
      <c r="K826" s="323"/>
      <c r="M826" s="323"/>
      <c r="N826" s="323"/>
      <c r="O826" s="323"/>
      <c r="P826" s="323"/>
      <c r="T826" s="111"/>
      <c r="AG826" s="906"/>
    </row>
    <row r="827" ht="15.75" customHeight="1">
      <c r="D827" s="323"/>
      <c r="J827" s="323"/>
      <c r="K827" s="323"/>
      <c r="M827" s="323"/>
      <c r="N827" s="323"/>
      <c r="O827" s="323"/>
      <c r="P827" s="323"/>
      <c r="T827" s="111"/>
      <c r="AG827" s="906"/>
    </row>
    <row r="828" ht="15.75" customHeight="1">
      <c r="D828" s="323"/>
      <c r="J828" s="323"/>
      <c r="K828" s="323"/>
      <c r="M828" s="323"/>
      <c r="N828" s="323"/>
      <c r="O828" s="323"/>
      <c r="P828" s="323"/>
      <c r="T828" s="111"/>
      <c r="AG828" s="906"/>
    </row>
    <row r="829" ht="15.75" customHeight="1">
      <c r="D829" s="323"/>
      <c r="J829" s="323"/>
      <c r="K829" s="323"/>
      <c r="M829" s="323"/>
      <c r="N829" s="323"/>
      <c r="O829" s="323"/>
      <c r="P829" s="323"/>
      <c r="T829" s="111"/>
      <c r="AG829" s="906"/>
    </row>
    <row r="830" ht="15.75" customHeight="1">
      <c r="D830" s="323"/>
      <c r="J830" s="323"/>
      <c r="K830" s="323"/>
      <c r="M830" s="323"/>
      <c r="N830" s="323"/>
      <c r="O830" s="323"/>
      <c r="P830" s="323"/>
      <c r="T830" s="111"/>
      <c r="AG830" s="906"/>
    </row>
    <row r="831" ht="15.75" customHeight="1">
      <c r="D831" s="323"/>
      <c r="J831" s="323"/>
      <c r="K831" s="323"/>
      <c r="M831" s="323"/>
      <c r="N831" s="323"/>
      <c r="O831" s="323"/>
      <c r="P831" s="323"/>
      <c r="T831" s="111"/>
      <c r="AG831" s="906"/>
    </row>
    <row r="832" ht="15.75" customHeight="1">
      <c r="D832" s="323"/>
      <c r="J832" s="323"/>
      <c r="K832" s="323"/>
      <c r="M832" s="323"/>
      <c r="N832" s="323"/>
      <c r="O832" s="323"/>
      <c r="P832" s="323"/>
      <c r="T832" s="111"/>
      <c r="AG832" s="906"/>
    </row>
    <row r="833" ht="15.75" customHeight="1">
      <c r="D833" s="323"/>
      <c r="J833" s="323"/>
      <c r="K833" s="323"/>
      <c r="M833" s="323"/>
      <c r="N833" s="323"/>
      <c r="O833" s="323"/>
      <c r="P833" s="323"/>
      <c r="T833" s="111"/>
      <c r="AG833" s="906"/>
    </row>
    <row r="834" ht="15.75" customHeight="1">
      <c r="D834" s="323"/>
      <c r="J834" s="323"/>
      <c r="K834" s="323"/>
      <c r="M834" s="323"/>
      <c r="N834" s="323"/>
      <c r="O834" s="323"/>
      <c r="P834" s="323"/>
      <c r="T834" s="111"/>
      <c r="AG834" s="906"/>
    </row>
    <row r="835" ht="15.75" customHeight="1">
      <c r="D835" s="323"/>
      <c r="J835" s="323"/>
      <c r="K835" s="323"/>
      <c r="M835" s="323"/>
      <c r="N835" s="323"/>
      <c r="O835" s="323"/>
      <c r="P835" s="323"/>
      <c r="T835" s="111"/>
      <c r="AG835" s="906"/>
    </row>
    <row r="836" ht="15.75" customHeight="1">
      <c r="D836" s="323"/>
      <c r="J836" s="323"/>
      <c r="K836" s="323"/>
      <c r="M836" s="323"/>
      <c r="N836" s="323"/>
      <c r="O836" s="323"/>
      <c r="P836" s="323"/>
      <c r="T836" s="111"/>
      <c r="AG836" s="906"/>
    </row>
    <row r="837" ht="15.75" customHeight="1">
      <c r="D837" s="323"/>
      <c r="J837" s="323"/>
      <c r="K837" s="323"/>
      <c r="M837" s="323"/>
      <c r="N837" s="323"/>
      <c r="O837" s="323"/>
      <c r="P837" s="323"/>
      <c r="T837" s="111"/>
      <c r="AG837" s="906"/>
    </row>
    <row r="838" ht="15.75" customHeight="1">
      <c r="D838" s="323"/>
      <c r="J838" s="323"/>
      <c r="K838" s="323"/>
      <c r="M838" s="323"/>
      <c r="N838" s="323"/>
      <c r="O838" s="323"/>
      <c r="P838" s="323"/>
      <c r="T838" s="111"/>
      <c r="AG838" s="906"/>
    </row>
    <row r="839" ht="15.75" customHeight="1">
      <c r="D839" s="323"/>
      <c r="J839" s="323"/>
      <c r="K839" s="323"/>
      <c r="M839" s="323"/>
      <c r="N839" s="323"/>
      <c r="O839" s="323"/>
      <c r="P839" s="323"/>
      <c r="T839" s="111"/>
      <c r="AG839" s="906"/>
    </row>
    <row r="840" ht="15.75" customHeight="1">
      <c r="D840" s="323"/>
      <c r="J840" s="323"/>
      <c r="K840" s="323"/>
      <c r="M840" s="323"/>
      <c r="N840" s="323"/>
      <c r="O840" s="323"/>
      <c r="P840" s="323"/>
      <c r="T840" s="111"/>
      <c r="AG840" s="906"/>
    </row>
    <row r="841" ht="15.75" customHeight="1">
      <c r="D841" s="323"/>
      <c r="J841" s="323"/>
      <c r="K841" s="323"/>
      <c r="M841" s="323"/>
      <c r="N841" s="323"/>
      <c r="O841" s="323"/>
      <c r="P841" s="323"/>
      <c r="T841" s="111"/>
      <c r="AG841" s="906"/>
    </row>
    <row r="842" ht="15.75" customHeight="1">
      <c r="D842" s="323"/>
      <c r="J842" s="323"/>
      <c r="K842" s="323"/>
      <c r="M842" s="323"/>
      <c r="N842" s="323"/>
      <c r="O842" s="323"/>
      <c r="P842" s="323"/>
      <c r="T842" s="111"/>
      <c r="AG842" s="906"/>
    </row>
    <row r="843" ht="15.75" customHeight="1">
      <c r="D843" s="323"/>
      <c r="J843" s="323"/>
      <c r="K843" s="323"/>
      <c r="M843" s="323"/>
      <c r="N843" s="323"/>
      <c r="O843" s="323"/>
      <c r="P843" s="323"/>
      <c r="T843" s="111"/>
      <c r="AG843" s="906"/>
    </row>
    <row r="844" ht="15.75" customHeight="1">
      <c r="D844" s="323"/>
      <c r="J844" s="323"/>
      <c r="K844" s="323"/>
      <c r="M844" s="323"/>
      <c r="N844" s="323"/>
      <c r="O844" s="323"/>
      <c r="P844" s="323"/>
      <c r="T844" s="111"/>
      <c r="AG844" s="906"/>
    </row>
    <row r="845" ht="15.75" customHeight="1">
      <c r="D845" s="323"/>
      <c r="J845" s="323"/>
      <c r="K845" s="323"/>
      <c r="M845" s="323"/>
      <c r="N845" s="323"/>
      <c r="O845" s="323"/>
      <c r="P845" s="323"/>
      <c r="T845" s="111"/>
      <c r="AG845" s="906"/>
    </row>
    <row r="846" ht="15.75" customHeight="1">
      <c r="D846" s="323"/>
      <c r="J846" s="323"/>
      <c r="K846" s="323"/>
      <c r="M846" s="323"/>
      <c r="N846" s="323"/>
      <c r="O846" s="323"/>
      <c r="P846" s="323"/>
      <c r="T846" s="111"/>
      <c r="AG846" s="906"/>
    </row>
    <row r="847" ht="15.75" customHeight="1">
      <c r="D847" s="323"/>
      <c r="J847" s="323"/>
      <c r="K847" s="323"/>
      <c r="M847" s="323"/>
      <c r="N847" s="323"/>
      <c r="O847" s="323"/>
      <c r="P847" s="323"/>
      <c r="T847" s="111"/>
      <c r="AG847" s="906"/>
    </row>
    <row r="848" ht="15.75" customHeight="1">
      <c r="D848" s="323"/>
      <c r="J848" s="323"/>
      <c r="K848" s="323"/>
      <c r="M848" s="323"/>
      <c r="N848" s="323"/>
      <c r="O848" s="323"/>
      <c r="P848" s="323"/>
      <c r="T848" s="111"/>
      <c r="AG848" s="906"/>
    </row>
    <row r="849" ht="15.75" customHeight="1">
      <c r="D849" s="323"/>
      <c r="J849" s="323"/>
      <c r="K849" s="323"/>
      <c r="M849" s="323"/>
      <c r="N849" s="323"/>
      <c r="O849" s="323"/>
      <c r="P849" s="323"/>
      <c r="T849" s="111"/>
      <c r="AG849" s="906"/>
    </row>
    <row r="850" ht="15.75" customHeight="1">
      <c r="D850" s="323"/>
      <c r="J850" s="323"/>
      <c r="K850" s="323"/>
      <c r="M850" s="323"/>
      <c r="N850" s="323"/>
      <c r="O850" s="323"/>
      <c r="P850" s="323"/>
      <c r="T850" s="111"/>
      <c r="AG850" s="906"/>
    </row>
    <row r="851" ht="15.75" customHeight="1">
      <c r="D851" s="323"/>
      <c r="J851" s="323"/>
      <c r="K851" s="323"/>
      <c r="M851" s="323"/>
      <c r="N851" s="323"/>
      <c r="O851" s="323"/>
      <c r="P851" s="323"/>
      <c r="T851" s="111"/>
      <c r="AG851" s="906"/>
    </row>
    <row r="852" ht="15.75" customHeight="1">
      <c r="D852" s="323"/>
      <c r="J852" s="323"/>
      <c r="K852" s="323"/>
      <c r="M852" s="323"/>
      <c r="N852" s="323"/>
      <c r="O852" s="323"/>
      <c r="P852" s="323"/>
      <c r="T852" s="111"/>
      <c r="AG852" s="906"/>
    </row>
    <row r="853" ht="15.75" customHeight="1">
      <c r="D853" s="323"/>
      <c r="J853" s="323"/>
      <c r="K853" s="323"/>
      <c r="M853" s="323"/>
      <c r="N853" s="323"/>
      <c r="O853" s="323"/>
      <c r="P853" s="323"/>
      <c r="T853" s="111"/>
      <c r="AG853" s="906"/>
    </row>
    <row r="854" ht="15.75" customHeight="1">
      <c r="D854" s="323"/>
      <c r="J854" s="323"/>
      <c r="K854" s="323"/>
      <c r="M854" s="323"/>
      <c r="N854" s="323"/>
      <c r="O854" s="323"/>
      <c r="P854" s="323"/>
      <c r="T854" s="111"/>
      <c r="AG854" s="906"/>
    </row>
    <row r="855" ht="15.75" customHeight="1">
      <c r="D855" s="323"/>
      <c r="J855" s="323"/>
      <c r="K855" s="323"/>
      <c r="M855" s="323"/>
      <c r="N855" s="323"/>
      <c r="O855" s="323"/>
      <c r="P855" s="323"/>
      <c r="T855" s="111"/>
      <c r="AG855" s="906"/>
    </row>
    <row r="856" ht="15.75" customHeight="1">
      <c r="D856" s="323"/>
      <c r="J856" s="323"/>
      <c r="K856" s="323"/>
      <c r="M856" s="323"/>
      <c r="N856" s="323"/>
      <c r="O856" s="323"/>
      <c r="P856" s="323"/>
      <c r="T856" s="111"/>
      <c r="AG856" s="906"/>
    </row>
    <row r="857" ht="15.75" customHeight="1">
      <c r="D857" s="323"/>
      <c r="J857" s="323"/>
      <c r="K857" s="323"/>
      <c r="M857" s="323"/>
      <c r="N857" s="323"/>
      <c r="O857" s="323"/>
      <c r="P857" s="323"/>
      <c r="T857" s="111"/>
      <c r="AG857" s="906"/>
    </row>
    <row r="858" ht="15.75" customHeight="1">
      <c r="D858" s="323"/>
      <c r="J858" s="323"/>
      <c r="K858" s="323"/>
      <c r="M858" s="323"/>
      <c r="N858" s="323"/>
      <c r="O858" s="323"/>
      <c r="P858" s="323"/>
      <c r="T858" s="111"/>
      <c r="AG858" s="906"/>
    </row>
    <row r="859" ht="15.75" customHeight="1">
      <c r="D859" s="323"/>
      <c r="J859" s="323"/>
      <c r="K859" s="323"/>
      <c r="M859" s="323"/>
      <c r="N859" s="323"/>
      <c r="O859" s="323"/>
      <c r="P859" s="323"/>
      <c r="T859" s="111"/>
      <c r="AG859" s="906"/>
    </row>
    <row r="860" ht="15.75" customHeight="1">
      <c r="D860" s="323"/>
      <c r="J860" s="323"/>
      <c r="K860" s="323"/>
      <c r="M860" s="323"/>
      <c r="N860" s="323"/>
      <c r="O860" s="323"/>
      <c r="P860" s="323"/>
      <c r="T860" s="111"/>
      <c r="AG860" s="906"/>
    </row>
    <row r="861" ht="15.75" customHeight="1">
      <c r="D861" s="323"/>
      <c r="J861" s="323"/>
      <c r="K861" s="323"/>
      <c r="M861" s="323"/>
      <c r="N861" s="323"/>
      <c r="O861" s="323"/>
      <c r="P861" s="323"/>
      <c r="T861" s="111"/>
      <c r="AG861" s="906"/>
    </row>
    <row r="862" ht="15.75" customHeight="1">
      <c r="D862" s="323"/>
      <c r="J862" s="323"/>
      <c r="K862" s="323"/>
      <c r="M862" s="323"/>
      <c r="N862" s="323"/>
      <c r="O862" s="323"/>
      <c r="P862" s="323"/>
      <c r="T862" s="111"/>
      <c r="AG862" s="906"/>
    </row>
    <row r="863" ht="15.75" customHeight="1">
      <c r="D863" s="323"/>
      <c r="J863" s="323"/>
      <c r="K863" s="323"/>
      <c r="M863" s="323"/>
      <c r="N863" s="323"/>
      <c r="O863" s="323"/>
      <c r="P863" s="323"/>
      <c r="T863" s="111"/>
      <c r="AG863" s="906"/>
    </row>
    <row r="864" ht="15.75" customHeight="1">
      <c r="D864" s="323"/>
      <c r="J864" s="323"/>
      <c r="K864" s="323"/>
      <c r="M864" s="323"/>
      <c r="N864" s="323"/>
      <c r="O864" s="323"/>
      <c r="P864" s="323"/>
      <c r="T864" s="111"/>
      <c r="AG864" s="906"/>
    </row>
    <row r="865" ht="15.75" customHeight="1">
      <c r="D865" s="323"/>
      <c r="J865" s="323"/>
      <c r="K865" s="323"/>
      <c r="M865" s="323"/>
      <c r="N865" s="323"/>
      <c r="O865" s="323"/>
      <c r="P865" s="323"/>
      <c r="T865" s="111"/>
      <c r="AG865" s="906"/>
    </row>
    <row r="866" ht="15.75" customHeight="1">
      <c r="D866" s="323"/>
      <c r="J866" s="323"/>
      <c r="K866" s="323"/>
      <c r="M866" s="323"/>
      <c r="N866" s="323"/>
      <c r="O866" s="323"/>
      <c r="P866" s="323"/>
      <c r="T866" s="111"/>
      <c r="AG866" s="906"/>
    </row>
    <row r="867" ht="15.75" customHeight="1">
      <c r="D867" s="323"/>
      <c r="J867" s="323"/>
      <c r="K867" s="323"/>
      <c r="M867" s="323"/>
      <c r="N867" s="323"/>
      <c r="O867" s="323"/>
      <c r="P867" s="323"/>
      <c r="T867" s="111"/>
      <c r="AG867" s="906"/>
    </row>
    <row r="868" ht="15.75" customHeight="1">
      <c r="D868" s="323"/>
      <c r="J868" s="323"/>
      <c r="K868" s="323"/>
      <c r="M868" s="323"/>
      <c r="N868" s="323"/>
      <c r="O868" s="323"/>
      <c r="P868" s="323"/>
      <c r="T868" s="111"/>
      <c r="AG868" s="906"/>
    </row>
    <row r="869" ht="15.75" customHeight="1">
      <c r="D869" s="323"/>
      <c r="J869" s="323"/>
      <c r="K869" s="323"/>
      <c r="M869" s="323"/>
      <c r="N869" s="323"/>
      <c r="O869" s="323"/>
      <c r="P869" s="323"/>
      <c r="T869" s="111"/>
      <c r="AG869" s="906"/>
    </row>
    <row r="870" ht="15.75" customHeight="1">
      <c r="D870" s="323"/>
      <c r="J870" s="323"/>
      <c r="K870" s="323"/>
      <c r="M870" s="323"/>
      <c r="N870" s="323"/>
      <c r="O870" s="323"/>
      <c r="P870" s="323"/>
      <c r="T870" s="111"/>
      <c r="AG870" s="906"/>
    </row>
    <row r="871" ht="15.75" customHeight="1">
      <c r="D871" s="323"/>
      <c r="J871" s="323"/>
      <c r="K871" s="323"/>
      <c r="M871" s="323"/>
      <c r="N871" s="323"/>
      <c r="O871" s="323"/>
      <c r="P871" s="323"/>
      <c r="T871" s="111"/>
      <c r="AG871" s="906"/>
    </row>
    <row r="872" ht="15.75" customHeight="1">
      <c r="D872" s="323"/>
      <c r="J872" s="323"/>
      <c r="K872" s="323"/>
      <c r="M872" s="323"/>
      <c r="N872" s="323"/>
      <c r="O872" s="323"/>
      <c r="P872" s="323"/>
      <c r="T872" s="111"/>
      <c r="AG872" s="906"/>
    </row>
    <row r="873" ht="15.75" customHeight="1">
      <c r="D873" s="323"/>
      <c r="J873" s="323"/>
      <c r="K873" s="323"/>
      <c r="M873" s="323"/>
      <c r="N873" s="323"/>
      <c r="O873" s="323"/>
      <c r="P873" s="323"/>
      <c r="T873" s="111"/>
      <c r="AG873" s="906"/>
    </row>
    <row r="874" ht="15.75" customHeight="1">
      <c r="D874" s="323"/>
      <c r="J874" s="323"/>
      <c r="K874" s="323"/>
      <c r="M874" s="323"/>
      <c r="N874" s="323"/>
      <c r="O874" s="323"/>
      <c r="P874" s="323"/>
      <c r="T874" s="111"/>
      <c r="AG874" s="906"/>
    </row>
    <row r="875" ht="15.75" customHeight="1">
      <c r="D875" s="323"/>
      <c r="J875" s="323"/>
      <c r="K875" s="323"/>
      <c r="M875" s="323"/>
      <c r="N875" s="323"/>
      <c r="O875" s="323"/>
      <c r="P875" s="323"/>
      <c r="T875" s="111"/>
      <c r="AG875" s="906"/>
    </row>
    <row r="876" ht="15.75" customHeight="1">
      <c r="D876" s="323"/>
      <c r="J876" s="323"/>
      <c r="K876" s="323"/>
      <c r="M876" s="323"/>
      <c r="N876" s="323"/>
      <c r="O876" s="323"/>
      <c r="P876" s="323"/>
      <c r="T876" s="111"/>
      <c r="AG876" s="906"/>
    </row>
    <row r="877" ht="15.75" customHeight="1">
      <c r="D877" s="323"/>
      <c r="J877" s="323"/>
      <c r="K877" s="323"/>
      <c r="M877" s="323"/>
      <c r="N877" s="323"/>
      <c r="O877" s="323"/>
      <c r="P877" s="323"/>
      <c r="T877" s="111"/>
      <c r="AG877" s="906"/>
    </row>
    <row r="878" ht="15.75" customHeight="1">
      <c r="D878" s="323"/>
      <c r="J878" s="323"/>
      <c r="K878" s="323"/>
      <c r="M878" s="323"/>
      <c r="N878" s="323"/>
      <c r="O878" s="323"/>
      <c r="P878" s="323"/>
      <c r="T878" s="111"/>
      <c r="AG878" s="906"/>
    </row>
    <row r="879" ht="15.75" customHeight="1">
      <c r="D879" s="323"/>
      <c r="J879" s="323"/>
      <c r="K879" s="323"/>
      <c r="M879" s="323"/>
      <c r="N879" s="323"/>
      <c r="O879" s="323"/>
      <c r="P879" s="323"/>
      <c r="T879" s="111"/>
      <c r="AG879" s="906"/>
    </row>
    <row r="880" ht="15.75" customHeight="1">
      <c r="D880" s="323"/>
      <c r="J880" s="323"/>
      <c r="K880" s="323"/>
      <c r="M880" s="323"/>
      <c r="N880" s="323"/>
      <c r="O880" s="323"/>
      <c r="P880" s="323"/>
      <c r="T880" s="111"/>
      <c r="AG880" s="906"/>
    </row>
    <row r="881" ht="15.75" customHeight="1">
      <c r="D881" s="323"/>
      <c r="J881" s="323"/>
      <c r="K881" s="323"/>
      <c r="M881" s="323"/>
      <c r="N881" s="323"/>
      <c r="O881" s="323"/>
      <c r="P881" s="323"/>
      <c r="T881" s="111"/>
      <c r="AG881" s="906"/>
    </row>
    <row r="882" ht="15.75" customHeight="1">
      <c r="D882" s="323"/>
      <c r="J882" s="323"/>
      <c r="K882" s="323"/>
      <c r="M882" s="323"/>
      <c r="N882" s="323"/>
      <c r="O882" s="323"/>
      <c r="P882" s="323"/>
      <c r="T882" s="111"/>
      <c r="AG882" s="906"/>
    </row>
    <row r="883" ht="15.75" customHeight="1">
      <c r="D883" s="323"/>
      <c r="J883" s="323"/>
      <c r="K883" s="323"/>
      <c r="M883" s="323"/>
      <c r="N883" s="323"/>
      <c r="O883" s="323"/>
      <c r="P883" s="323"/>
      <c r="T883" s="111"/>
      <c r="AG883" s="906"/>
    </row>
    <row r="884" ht="15.75" customHeight="1">
      <c r="D884" s="323"/>
      <c r="J884" s="323"/>
      <c r="K884" s="323"/>
      <c r="M884" s="323"/>
      <c r="N884" s="323"/>
      <c r="O884" s="323"/>
      <c r="P884" s="323"/>
      <c r="T884" s="111"/>
      <c r="AG884" s="906"/>
    </row>
    <row r="885" ht="15.75" customHeight="1">
      <c r="D885" s="323"/>
      <c r="J885" s="323"/>
      <c r="K885" s="323"/>
      <c r="M885" s="323"/>
      <c r="N885" s="323"/>
      <c r="O885" s="323"/>
      <c r="P885" s="323"/>
      <c r="T885" s="111"/>
      <c r="AG885" s="906"/>
    </row>
    <row r="886" ht="15.75" customHeight="1">
      <c r="D886" s="323"/>
      <c r="J886" s="323"/>
      <c r="K886" s="323"/>
      <c r="M886" s="323"/>
      <c r="N886" s="323"/>
      <c r="O886" s="323"/>
      <c r="P886" s="323"/>
      <c r="T886" s="111"/>
      <c r="AG886" s="906"/>
    </row>
    <row r="887" ht="15.75" customHeight="1">
      <c r="D887" s="323"/>
      <c r="J887" s="323"/>
      <c r="K887" s="323"/>
      <c r="M887" s="323"/>
      <c r="N887" s="323"/>
      <c r="O887" s="323"/>
      <c r="P887" s="323"/>
      <c r="T887" s="111"/>
      <c r="AG887" s="906"/>
    </row>
    <row r="888" ht="15.75" customHeight="1">
      <c r="D888" s="323"/>
      <c r="J888" s="323"/>
      <c r="K888" s="323"/>
      <c r="M888" s="323"/>
      <c r="N888" s="323"/>
      <c r="O888" s="323"/>
      <c r="P888" s="323"/>
      <c r="T888" s="111"/>
      <c r="AG888" s="906"/>
    </row>
    <row r="889" ht="15.75" customHeight="1">
      <c r="D889" s="323"/>
      <c r="J889" s="323"/>
      <c r="K889" s="323"/>
      <c r="M889" s="323"/>
      <c r="N889" s="323"/>
      <c r="O889" s="323"/>
      <c r="P889" s="323"/>
      <c r="T889" s="111"/>
      <c r="AG889" s="906"/>
    </row>
    <row r="890" ht="15.75" customHeight="1">
      <c r="D890" s="323"/>
      <c r="J890" s="323"/>
      <c r="K890" s="323"/>
      <c r="M890" s="323"/>
      <c r="N890" s="323"/>
      <c r="O890" s="323"/>
      <c r="P890" s="323"/>
      <c r="T890" s="111"/>
      <c r="AG890" s="906"/>
    </row>
    <row r="891" ht="15.75" customHeight="1">
      <c r="D891" s="323"/>
      <c r="J891" s="323"/>
      <c r="K891" s="323"/>
      <c r="M891" s="323"/>
      <c r="N891" s="323"/>
      <c r="O891" s="323"/>
      <c r="P891" s="323"/>
      <c r="T891" s="111"/>
      <c r="AG891" s="906"/>
    </row>
    <row r="892" ht="15.75" customHeight="1">
      <c r="D892" s="323"/>
      <c r="J892" s="323"/>
      <c r="K892" s="323"/>
      <c r="M892" s="323"/>
      <c r="N892" s="323"/>
      <c r="O892" s="323"/>
      <c r="P892" s="323"/>
      <c r="T892" s="111"/>
      <c r="AG892" s="906"/>
    </row>
    <row r="893" ht="15.75" customHeight="1">
      <c r="D893" s="323"/>
      <c r="J893" s="323"/>
      <c r="K893" s="323"/>
      <c r="M893" s="323"/>
      <c r="N893" s="323"/>
      <c r="O893" s="323"/>
      <c r="P893" s="323"/>
      <c r="T893" s="111"/>
      <c r="AG893" s="906"/>
    </row>
    <row r="894" ht="15.75" customHeight="1">
      <c r="D894" s="323"/>
      <c r="J894" s="323"/>
      <c r="K894" s="323"/>
      <c r="M894" s="323"/>
      <c r="N894" s="323"/>
      <c r="O894" s="323"/>
      <c r="P894" s="323"/>
      <c r="T894" s="111"/>
      <c r="AG894" s="906"/>
    </row>
    <row r="895" ht="15.75" customHeight="1">
      <c r="D895" s="323"/>
      <c r="J895" s="323"/>
      <c r="K895" s="323"/>
      <c r="M895" s="323"/>
      <c r="N895" s="323"/>
      <c r="O895" s="323"/>
      <c r="P895" s="323"/>
      <c r="T895" s="111"/>
      <c r="AG895" s="906"/>
    </row>
    <row r="896" ht="15.75" customHeight="1">
      <c r="D896" s="323"/>
      <c r="J896" s="323"/>
      <c r="K896" s="323"/>
      <c r="M896" s="323"/>
      <c r="N896" s="323"/>
      <c r="O896" s="323"/>
      <c r="P896" s="323"/>
      <c r="T896" s="111"/>
      <c r="AG896" s="906"/>
    </row>
    <row r="897" ht="15.75" customHeight="1">
      <c r="D897" s="323"/>
      <c r="J897" s="323"/>
      <c r="K897" s="323"/>
      <c r="M897" s="323"/>
      <c r="N897" s="323"/>
      <c r="O897" s="323"/>
      <c r="P897" s="323"/>
      <c r="T897" s="111"/>
      <c r="AG897" s="906"/>
    </row>
    <row r="898" ht="15.75" customHeight="1">
      <c r="D898" s="323"/>
      <c r="J898" s="323"/>
      <c r="K898" s="323"/>
      <c r="M898" s="323"/>
      <c r="N898" s="323"/>
      <c r="O898" s="323"/>
      <c r="P898" s="323"/>
      <c r="T898" s="111"/>
      <c r="AG898" s="906"/>
    </row>
    <row r="899" ht="15.75" customHeight="1">
      <c r="D899" s="323"/>
      <c r="J899" s="323"/>
      <c r="K899" s="323"/>
      <c r="M899" s="323"/>
      <c r="N899" s="323"/>
      <c r="O899" s="323"/>
      <c r="P899" s="323"/>
      <c r="T899" s="111"/>
      <c r="AG899" s="906"/>
    </row>
    <row r="900" ht="15.75" customHeight="1">
      <c r="D900" s="323"/>
      <c r="J900" s="323"/>
      <c r="K900" s="323"/>
      <c r="M900" s="323"/>
      <c r="N900" s="323"/>
      <c r="O900" s="323"/>
      <c r="P900" s="323"/>
      <c r="T900" s="111"/>
      <c r="AG900" s="906"/>
    </row>
    <row r="901" ht="15.75" customHeight="1">
      <c r="D901" s="323"/>
      <c r="J901" s="323"/>
      <c r="K901" s="323"/>
      <c r="M901" s="323"/>
      <c r="N901" s="323"/>
      <c r="O901" s="323"/>
      <c r="P901" s="323"/>
      <c r="T901" s="111"/>
      <c r="AG901" s="906"/>
    </row>
    <row r="902" ht="15.75" customHeight="1">
      <c r="D902" s="323"/>
      <c r="J902" s="323"/>
      <c r="K902" s="323"/>
      <c r="M902" s="323"/>
      <c r="N902" s="323"/>
      <c r="O902" s="323"/>
      <c r="P902" s="323"/>
      <c r="T902" s="111"/>
      <c r="AG902" s="906"/>
    </row>
    <row r="903" ht="15.75" customHeight="1">
      <c r="D903" s="323"/>
      <c r="J903" s="323"/>
      <c r="K903" s="323"/>
      <c r="M903" s="323"/>
      <c r="N903" s="323"/>
      <c r="O903" s="323"/>
      <c r="P903" s="323"/>
      <c r="T903" s="111"/>
      <c r="AG903" s="906"/>
    </row>
    <row r="904" ht="15.75" customHeight="1">
      <c r="D904" s="323"/>
      <c r="J904" s="323"/>
      <c r="K904" s="323"/>
      <c r="M904" s="323"/>
      <c r="N904" s="323"/>
      <c r="O904" s="323"/>
      <c r="P904" s="323"/>
      <c r="T904" s="111"/>
      <c r="AG904" s="906"/>
    </row>
    <row r="905" ht="15.75" customHeight="1">
      <c r="D905" s="323"/>
      <c r="J905" s="323"/>
      <c r="K905" s="323"/>
      <c r="M905" s="323"/>
      <c r="N905" s="323"/>
      <c r="O905" s="323"/>
      <c r="P905" s="323"/>
      <c r="T905" s="111"/>
      <c r="AG905" s="906"/>
    </row>
    <row r="906" ht="15.75" customHeight="1">
      <c r="D906" s="323"/>
      <c r="J906" s="323"/>
      <c r="K906" s="323"/>
      <c r="M906" s="323"/>
      <c r="N906" s="323"/>
      <c r="O906" s="323"/>
      <c r="P906" s="323"/>
      <c r="T906" s="111"/>
      <c r="AG906" s="906"/>
    </row>
    <row r="907" ht="15.75" customHeight="1">
      <c r="D907" s="323"/>
      <c r="J907" s="323"/>
      <c r="K907" s="323"/>
      <c r="M907" s="323"/>
      <c r="N907" s="323"/>
      <c r="O907" s="323"/>
      <c r="P907" s="323"/>
      <c r="T907" s="111"/>
      <c r="AG907" s="906"/>
    </row>
    <row r="908" ht="15.75" customHeight="1">
      <c r="D908" s="323"/>
      <c r="J908" s="323"/>
      <c r="K908" s="323"/>
      <c r="M908" s="323"/>
      <c r="N908" s="323"/>
      <c r="O908" s="323"/>
      <c r="P908" s="323"/>
      <c r="T908" s="111"/>
      <c r="AG908" s="906"/>
    </row>
    <row r="909" ht="15.75" customHeight="1">
      <c r="D909" s="323"/>
      <c r="J909" s="323"/>
      <c r="K909" s="323"/>
      <c r="M909" s="323"/>
      <c r="N909" s="323"/>
      <c r="O909" s="323"/>
      <c r="P909" s="323"/>
      <c r="T909" s="111"/>
      <c r="AG909" s="906"/>
    </row>
    <row r="910" ht="15.75" customHeight="1">
      <c r="D910" s="323"/>
      <c r="J910" s="323"/>
      <c r="K910" s="323"/>
      <c r="M910" s="323"/>
      <c r="N910" s="323"/>
      <c r="O910" s="323"/>
      <c r="P910" s="323"/>
      <c r="T910" s="111"/>
      <c r="AG910" s="906"/>
    </row>
    <row r="911" ht="15.75" customHeight="1">
      <c r="D911" s="323"/>
      <c r="J911" s="323"/>
      <c r="K911" s="323"/>
      <c r="M911" s="323"/>
      <c r="N911" s="323"/>
      <c r="O911" s="323"/>
      <c r="P911" s="323"/>
      <c r="T911" s="111"/>
      <c r="AG911" s="906"/>
    </row>
    <row r="912" ht="15.75" customHeight="1">
      <c r="D912" s="323"/>
      <c r="J912" s="323"/>
      <c r="K912" s="323"/>
      <c r="M912" s="323"/>
      <c r="N912" s="323"/>
      <c r="O912" s="323"/>
      <c r="P912" s="323"/>
      <c r="T912" s="111"/>
      <c r="AG912" s="906"/>
    </row>
    <row r="913" ht="15.75" customHeight="1">
      <c r="D913" s="323"/>
      <c r="J913" s="323"/>
      <c r="K913" s="323"/>
      <c r="M913" s="323"/>
      <c r="N913" s="323"/>
      <c r="O913" s="323"/>
      <c r="P913" s="323"/>
      <c r="T913" s="111"/>
      <c r="AG913" s="906"/>
    </row>
    <row r="914" ht="15.75" customHeight="1">
      <c r="D914" s="323"/>
      <c r="J914" s="323"/>
      <c r="K914" s="323"/>
      <c r="M914" s="323"/>
      <c r="N914" s="323"/>
      <c r="O914" s="323"/>
      <c r="P914" s="323"/>
      <c r="T914" s="111"/>
      <c r="AG914" s="906"/>
    </row>
    <row r="915" ht="15.75" customHeight="1">
      <c r="D915" s="323"/>
      <c r="J915" s="323"/>
      <c r="K915" s="323"/>
      <c r="M915" s="323"/>
      <c r="N915" s="323"/>
      <c r="O915" s="323"/>
      <c r="P915" s="323"/>
      <c r="T915" s="111"/>
      <c r="AG915" s="906"/>
    </row>
    <row r="916" ht="15.75" customHeight="1">
      <c r="D916" s="323"/>
      <c r="J916" s="323"/>
      <c r="K916" s="323"/>
      <c r="M916" s="323"/>
      <c r="N916" s="323"/>
      <c r="O916" s="323"/>
      <c r="P916" s="323"/>
      <c r="T916" s="111"/>
      <c r="AG916" s="906"/>
    </row>
    <row r="917" ht="15.75" customHeight="1">
      <c r="D917" s="323"/>
      <c r="J917" s="323"/>
      <c r="K917" s="323"/>
      <c r="M917" s="323"/>
      <c r="N917" s="323"/>
      <c r="O917" s="323"/>
      <c r="P917" s="323"/>
      <c r="T917" s="111"/>
      <c r="AG917" s="906"/>
    </row>
    <row r="918" ht="15.75" customHeight="1">
      <c r="D918" s="323"/>
      <c r="J918" s="323"/>
      <c r="K918" s="323"/>
      <c r="M918" s="323"/>
      <c r="N918" s="323"/>
      <c r="O918" s="323"/>
      <c r="P918" s="323"/>
      <c r="T918" s="111"/>
      <c r="AG918" s="906"/>
    </row>
    <row r="919" ht="15.75" customHeight="1">
      <c r="D919" s="323"/>
      <c r="J919" s="323"/>
      <c r="K919" s="323"/>
      <c r="M919" s="323"/>
      <c r="N919" s="323"/>
      <c r="O919" s="323"/>
      <c r="P919" s="323"/>
      <c r="T919" s="111"/>
      <c r="AG919" s="906"/>
    </row>
    <row r="920" ht="15.75" customHeight="1">
      <c r="D920" s="323"/>
      <c r="J920" s="323"/>
      <c r="K920" s="323"/>
      <c r="M920" s="323"/>
      <c r="N920" s="323"/>
      <c r="O920" s="323"/>
      <c r="P920" s="323"/>
      <c r="T920" s="111"/>
      <c r="AG920" s="906"/>
    </row>
    <row r="921" ht="15.75" customHeight="1">
      <c r="D921" s="323"/>
      <c r="J921" s="323"/>
      <c r="K921" s="323"/>
      <c r="M921" s="323"/>
      <c r="N921" s="323"/>
      <c r="O921" s="323"/>
      <c r="P921" s="323"/>
      <c r="T921" s="111"/>
      <c r="AG921" s="906"/>
    </row>
    <row r="922" ht="15.75" customHeight="1">
      <c r="D922" s="323"/>
      <c r="J922" s="323"/>
      <c r="K922" s="323"/>
      <c r="M922" s="323"/>
      <c r="N922" s="323"/>
      <c r="O922" s="323"/>
      <c r="P922" s="323"/>
      <c r="T922" s="111"/>
      <c r="AG922" s="906"/>
    </row>
    <row r="923" ht="15.75" customHeight="1">
      <c r="D923" s="323"/>
      <c r="J923" s="323"/>
      <c r="K923" s="323"/>
      <c r="M923" s="323"/>
      <c r="N923" s="323"/>
      <c r="O923" s="323"/>
      <c r="P923" s="323"/>
      <c r="T923" s="111"/>
      <c r="AG923" s="906"/>
    </row>
    <row r="924" ht="15.75" customHeight="1">
      <c r="D924" s="323"/>
      <c r="J924" s="323"/>
      <c r="K924" s="323"/>
      <c r="M924" s="323"/>
      <c r="N924" s="323"/>
      <c r="O924" s="323"/>
      <c r="P924" s="323"/>
      <c r="T924" s="111"/>
      <c r="AG924" s="906"/>
    </row>
    <row r="925" ht="15.75" customHeight="1">
      <c r="D925" s="323"/>
      <c r="J925" s="323"/>
      <c r="K925" s="323"/>
      <c r="M925" s="323"/>
      <c r="N925" s="323"/>
      <c r="O925" s="323"/>
      <c r="P925" s="323"/>
      <c r="T925" s="111"/>
      <c r="AG925" s="906"/>
    </row>
    <row r="926" ht="15.75" customHeight="1">
      <c r="D926" s="323"/>
      <c r="J926" s="323"/>
      <c r="K926" s="323"/>
      <c r="M926" s="323"/>
      <c r="N926" s="323"/>
      <c r="O926" s="323"/>
      <c r="P926" s="323"/>
      <c r="T926" s="111"/>
      <c r="AG926" s="906"/>
    </row>
    <row r="927" ht="15.75" customHeight="1">
      <c r="D927" s="323"/>
      <c r="J927" s="323"/>
      <c r="K927" s="323"/>
      <c r="M927" s="323"/>
      <c r="N927" s="323"/>
      <c r="O927" s="323"/>
      <c r="P927" s="323"/>
      <c r="T927" s="111"/>
      <c r="AG927" s="906"/>
    </row>
    <row r="928" ht="15.75" customHeight="1">
      <c r="D928" s="323"/>
      <c r="J928" s="323"/>
      <c r="K928" s="323"/>
      <c r="M928" s="323"/>
      <c r="N928" s="323"/>
      <c r="O928" s="323"/>
      <c r="P928" s="323"/>
      <c r="T928" s="111"/>
      <c r="AG928" s="906"/>
    </row>
    <row r="929" ht="15.75" customHeight="1">
      <c r="D929" s="323"/>
      <c r="J929" s="323"/>
      <c r="K929" s="323"/>
      <c r="M929" s="323"/>
      <c r="N929" s="323"/>
      <c r="O929" s="323"/>
      <c r="P929" s="323"/>
      <c r="T929" s="111"/>
      <c r="AG929" s="906"/>
    </row>
    <row r="930" ht="15.75" customHeight="1">
      <c r="D930" s="323"/>
      <c r="J930" s="323"/>
      <c r="K930" s="323"/>
      <c r="M930" s="323"/>
      <c r="N930" s="323"/>
      <c r="O930" s="323"/>
      <c r="P930" s="323"/>
      <c r="T930" s="111"/>
      <c r="AG930" s="906"/>
    </row>
    <row r="931" ht="15.75" customHeight="1">
      <c r="D931" s="323"/>
      <c r="J931" s="323"/>
      <c r="K931" s="323"/>
      <c r="M931" s="323"/>
      <c r="N931" s="323"/>
      <c r="O931" s="323"/>
      <c r="P931" s="323"/>
      <c r="T931" s="111"/>
      <c r="AG931" s="906"/>
    </row>
    <row r="932" ht="15.75" customHeight="1">
      <c r="D932" s="323"/>
      <c r="J932" s="323"/>
      <c r="K932" s="323"/>
      <c r="M932" s="323"/>
      <c r="N932" s="323"/>
      <c r="O932" s="323"/>
      <c r="P932" s="323"/>
      <c r="T932" s="111"/>
      <c r="AG932" s="906"/>
    </row>
    <row r="933" ht="15.75" customHeight="1">
      <c r="D933" s="323"/>
      <c r="J933" s="323"/>
      <c r="K933" s="323"/>
      <c r="M933" s="323"/>
      <c r="N933" s="323"/>
      <c r="O933" s="323"/>
      <c r="P933" s="323"/>
      <c r="T933" s="111"/>
      <c r="AG933" s="906"/>
    </row>
    <row r="934" ht="15.75" customHeight="1">
      <c r="D934" s="323"/>
      <c r="J934" s="323"/>
      <c r="K934" s="323"/>
      <c r="M934" s="323"/>
      <c r="N934" s="323"/>
      <c r="O934" s="323"/>
      <c r="P934" s="323"/>
      <c r="T934" s="111"/>
      <c r="AG934" s="906"/>
    </row>
    <row r="935" ht="15.75" customHeight="1">
      <c r="D935" s="323"/>
      <c r="J935" s="323"/>
      <c r="K935" s="323"/>
      <c r="M935" s="323"/>
      <c r="N935" s="323"/>
      <c r="O935" s="323"/>
      <c r="P935" s="323"/>
      <c r="T935" s="111"/>
      <c r="AG935" s="906"/>
    </row>
    <row r="936" ht="15.75" customHeight="1">
      <c r="D936" s="323"/>
      <c r="J936" s="323"/>
      <c r="K936" s="323"/>
      <c r="M936" s="323"/>
      <c r="N936" s="323"/>
      <c r="O936" s="323"/>
      <c r="P936" s="323"/>
      <c r="T936" s="111"/>
      <c r="AG936" s="906"/>
    </row>
    <row r="937" ht="15.75" customHeight="1">
      <c r="D937" s="323"/>
      <c r="J937" s="323"/>
      <c r="K937" s="323"/>
      <c r="M937" s="323"/>
      <c r="N937" s="323"/>
      <c r="O937" s="323"/>
      <c r="P937" s="323"/>
      <c r="T937" s="111"/>
      <c r="AG937" s="906"/>
    </row>
    <row r="938" ht="15.75" customHeight="1">
      <c r="D938" s="323"/>
      <c r="J938" s="323"/>
      <c r="K938" s="323"/>
      <c r="M938" s="323"/>
      <c r="N938" s="323"/>
      <c r="O938" s="323"/>
      <c r="P938" s="323"/>
      <c r="T938" s="111"/>
      <c r="AG938" s="906"/>
    </row>
    <row r="939" ht="15.75" customHeight="1">
      <c r="D939" s="323"/>
      <c r="J939" s="323"/>
      <c r="K939" s="323"/>
      <c r="M939" s="323"/>
      <c r="N939" s="323"/>
      <c r="O939" s="323"/>
      <c r="P939" s="323"/>
      <c r="T939" s="111"/>
      <c r="AG939" s="906"/>
    </row>
    <row r="940" ht="15.75" customHeight="1">
      <c r="D940" s="323"/>
      <c r="J940" s="323"/>
      <c r="K940" s="323"/>
      <c r="M940" s="323"/>
      <c r="N940" s="323"/>
      <c r="O940" s="323"/>
      <c r="P940" s="323"/>
      <c r="T940" s="111"/>
      <c r="AG940" s="906"/>
    </row>
    <row r="941" ht="15.75" customHeight="1">
      <c r="D941" s="323"/>
      <c r="J941" s="323"/>
      <c r="K941" s="323"/>
      <c r="M941" s="323"/>
      <c r="N941" s="323"/>
      <c r="O941" s="323"/>
      <c r="P941" s="323"/>
      <c r="T941" s="111"/>
      <c r="AG941" s="906"/>
    </row>
    <row r="942" ht="15.75" customHeight="1">
      <c r="D942" s="323"/>
      <c r="J942" s="323"/>
      <c r="K942" s="323"/>
      <c r="M942" s="323"/>
      <c r="N942" s="323"/>
      <c r="O942" s="323"/>
      <c r="P942" s="323"/>
      <c r="T942" s="111"/>
      <c r="AG942" s="906"/>
    </row>
    <row r="943" ht="15.75" customHeight="1">
      <c r="D943" s="323"/>
      <c r="J943" s="323"/>
      <c r="K943" s="323"/>
      <c r="M943" s="323"/>
      <c r="N943" s="323"/>
      <c r="O943" s="323"/>
      <c r="P943" s="323"/>
      <c r="T943" s="111"/>
      <c r="AG943" s="906"/>
    </row>
    <row r="944" ht="15.75" customHeight="1">
      <c r="D944" s="323"/>
      <c r="J944" s="323"/>
      <c r="K944" s="323"/>
      <c r="M944" s="323"/>
      <c r="N944" s="323"/>
      <c r="O944" s="323"/>
      <c r="P944" s="323"/>
      <c r="T944" s="111"/>
      <c r="AG944" s="906"/>
    </row>
    <row r="945" ht="15.75" customHeight="1">
      <c r="D945" s="323"/>
      <c r="J945" s="323"/>
      <c r="K945" s="323"/>
      <c r="M945" s="323"/>
      <c r="N945" s="323"/>
      <c r="O945" s="323"/>
      <c r="P945" s="323"/>
      <c r="T945" s="111"/>
      <c r="AG945" s="906"/>
    </row>
    <row r="946" ht="15.75" customHeight="1">
      <c r="D946" s="323"/>
      <c r="J946" s="323"/>
      <c r="K946" s="323"/>
      <c r="M946" s="323"/>
      <c r="N946" s="323"/>
      <c r="O946" s="323"/>
      <c r="P946" s="323"/>
      <c r="T946" s="111"/>
      <c r="AG946" s="906"/>
    </row>
    <row r="947" ht="15.75" customHeight="1">
      <c r="D947" s="323"/>
      <c r="J947" s="323"/>
      <c r="K947" s="323"/>
      <c r="M947" s="323"/>
      <c r="N947" s="323"/>
      <c r="O947" s="323"/>
      <c r="P947" s="323"/>
      <c r="T947" s="111"/>
      <c r="AG947" s="906"/>
    </row>
    <row r="948" ht="15.75" customHeight="1">
      <c r="D948" s="323"/>
      <c r="J948" s="323"/>
      <c r="K948" s="323"/>
      <c r="M948" s="323"/>
      <c r="N948" s="323"/>
      <c r="O948" s="323"/>
      <c r="P948" s="323"/>
      <c r="T948" s="111"/>
      <c r="AG948" s="906"/>
    </row>
    <row r="949" ht="15.75" customHeight="1">
      <c r="D949" s="323"/>
      <c r="J949" s="323"/>
      <c r="K949" s="323"/>
      <c r="M949" s="323"/>
      <c r="N949" s="323"/>
      <c r="O949" s="323"/>
      <c r="P949" s="323"/>
      <c r="T949" s="111"/>
      <c r="AG949" s="906"/>
    </row>
    <row r="950" ht="15.75" customHeight="1">
      <c r="D950" s="323"/>
      <c r="J950" s="323"/>
      <c r="K950" s="323"/>
      <c r="M950" s="323"/>
      <c r="N950" s="323"/>
      <c r="O950" s="323"/>
      <c r="P950" s="323"/>
      <c r="T950" s="111"/>
      <c r="AG950" s="906"/>
    </row>
    <row r="951" ht="15.75" customHeight="1">
      <c r="D951" s="323"/>
      <c r="J951" s="323"/>
      <c r="K951" s="323"/>
      <c r="M951" s="323"/>
      <c r="N951" s="323"/>
      <c r="O951" s="323"/>
      <c r="P951" s="323"/>
      <c r="T951" s="111"/>
      <c r="AG951" s="906"/>
    </row>
    <row r="952" ht="15.75" customHeight="1">
      <c r="D952" s="323"/>
      <c r="J952" s="323"/>
      <c r="K952" s="323"/>
      <c r="M952" s="323"/>
      <c r="N952" s="323"/>
      <c r="O952" s="323"/>
      <c r="P952" s="323"/>
      <c r="T952" s="111"/>
      <c r="AG952" s="906"/>
    </row>
    <row r="953" ht="15.75" customHeight="1">
      <c r="D953" s="323"/>
      <c r="J953" s="323"/>
      <c r="K953" s="323"/>
      <c r="M953" s="323"/>
      <c r="N953" s="323"/>
      <c r="O953" s="323"/>
      <c r="P953" s="323"/>
      <c r="T953" s="111"/>
      <c r="AG953" s="906"/>
    </row>
    <row r="954" ht="15.75" customHeight="1">
      <c r="D954" s="323"/>
      <c r="J954" s="323"/>
      <c r="K954" s="323"/>
      <c r="M954" s="323"/>
      <c r="N954" s="323"/>
      <c r="O954" s="323"/>
      <c r="P954" s="323"/>
      <c r="T954" s="111"/>
      <c r="AG954" s="906"/>
    </row>
    <row r="955" ht="15.75" customHeight="1">
      <c r="D955" s="323"/>
      <c r="J955" s="323"/>
      <c r="K955" s="323"/>
      <c r="M955" s="323"/>
      <c r="N955" s="323"/>
      <c r="O955" s="323"/>
      <c r="P955" s="323"/>
      <c r="T955" s="111"/>
      <c r="AG955" s="906"/>
    </row>
    <row r="956" ht="15.75" customHeight="1">
      <c r="D956" s="323"/>
      <c r="J956" s="323"/>
      <c r="K956" s="323"/>
      <c r="M956" s="323"/>
      <c r="N956" s="323"/>
      <c r="O956" s="323"/>
      <c r="P956" s="323"/>
      <c r="T956" s="111"/>
      <c r="AG956" s="906"/>
    </row>
    <row r="957" ht="15.75" customHeight="1">
      <c r="D957" s="323"/>
      <c r="J957" s="323"/>
      <c r="K957" s="323"/>
      <c r="M957" s="323"/>
      <c r="N957" s="323"/>
      <c r="O957" s="323"/>
      <c r="P957" s="323"/>
      <c r="T957" s="111"/>
      <c r="AG957" s="906"/>
    </row>
    <row r="958" ht="15.75" customHeight="1">
      <c r="D958" s="323"/>
      <c r="J958" s="323"/>
      <c r="K958" s="323"/>
      <c r="M958" s="323"/>
      <c r="N958" s="323"/>
      <c r="O958" s="323"/>
      <c r="P958" s="323"/>
      <c r="T958" s="111"/>
      <c r="AG958" s="906"/>
    </row>
    <row r="959" ht="15.75" customHeight="1">
      <c r="D959" s="323"/>
      <c r="J959" s="323"/>
      <c r="K959" s="323"/>
      <c r="M959" s="323"/>
      <c r="N959" s="323"/>
      <c r="O959" s="323"/>
      <c r="P959" s="323"/>
      <c r="T959" s="111"/>
      <c r="AG959" s="906"/>
    </row>
    <row r="960" ht="15.75" customHeight="1">
      <c r="D960" s="323"/>
      <c r="J960" s="323"/>
      <c r="K960" s="323"/>
      <c r="M960" s="323"/>
      <c r="N960" s="323"/>
      <c r="O960" s="323"/>
      <c r="P960" s="323"/>
      <c r="T960" s="111"/>
      <c r="AG960" s="906"/>
    </row>
    <row r="961" ht="15.75" customHeight="1">
      <c r="D961" s="323"/>
      <c r="J961" s="323"/>
      <c r="K961" s="323"/>
      <c r="M961" s="323"/>
      <c r="N961" s="323"/>
      <c r="O961" s="323"/>
      <c r="P961" s="323"/>
      <c r="T961" s="111"/>
      <c r="AG961" s="906"/>
    </row>
    <row r="962" ht="15.75" customHeight="1">
      <c r="D962" s="323"/>
      <c r="J962" s="323"/>
      <c r="K962" s="323"/>
      <c r="M962" s="323"/>
      <c r="N962" s="323"/>
      <c r="O962" s="323"/>
      <c r="P962" s="323"/>
      <c r="T962" s="111"/>
      <c r="AG962" s="906"/>
    </row>
    <row r="963" ht="15.75" customHeight="1">
      <c r="D963" s="323"/>
      <c r="J963" s="323"/>
      <c r="K963" s="323"/>
      <c r="M963" s="323"/>
      <c r="N963" s="323"/>
      <c r="O963" s="323"/>
      <c r="P963" s="323"/>
      <c r="T963" s="111"/>
      <c r="AG963" s="906"/>
    </row>
    <row r="964" ht="15.75" customHeight="1">
      <c r="D964" s="323"/>
      <c r="J964" s="323"/>
      <c r="K964" s="323"/>
      <c r="M964" s="323"/>
      <c r="N964" s="323"/>
      <c r="O964" s="323"/>
      <c r="P964" s="323"/>
      <c r="T964" s="111"/>
      <c r="AG964" s="906"/>
    </row>
    <row r="965" ht="15.75" customHeight="1">
      <c r="D965" s="323"/>
      <c r="J965" s="323"/>
      <c r="K965" s="323"/>
      <c r="M965" s="323"/>
      <c r="N965" s="323"/>
      <c r="O965" s="323"/>
      <c r="P965" s="323"/>
      <c r="T965" s="111"/>
      <c r="AG965" s="906"/>
    </row>
    <row r="966" ht="15.75" customHeight="1">
      <c r="D966" s="323"/>
      <c r="J966" s="323"/>
      <c r="K966" s="323"/>
      <c r="M966" s="323"/>
      <c r="N966" s="323"/>
      <c r="O966" s="323"/>
      <c r="P966" s="323"/>
      <c r="T966" s="111"/>
      <c r="AG966" s="906"/>
    </row>
    <row r="967" ht="15.75" customHeight="1">
      <c r="D967" s="323"/>
      <c r="J967" s="323"/>
      <c r="K967" s="323"/>
      <c r="M967" s="323"/>
      <c r="N967" s="323"/>
      <c r="O967" s="323"/>
      <c r="P967" s="323"/>
      <c r="T967" s="111"/>
      <c r="AG967" s="906"/>
    </row>
    <row r="968" ht="15.75" customHeight="1">
      <c r="D968" s="323"/>
      <c r="J968" s="323"/>
      <c r="K968" s="323"/>
      <c r="M968" s="323"/>
      <c r="N968" s="323"/>
      <c r="O968" s="323"/>
      <c r="P968" s="323"/>
      <c r="T968" s="111"/>
      <c r="AG968" s="906"/>
    </row>
    <row r="969" ht="15.75" customHeight="1">
      <c r="D969" s="323"/>
      <c r="J969" s="323"/>
      <c r="K969" s="323"/>
      <c r="M969" s="323"/>
      <c r="N969" s="323"/>
      <c r="O969" s="323"/>
      <c r="P969" s="323"/>
      <c r="T969" s="111"/>
      <c r="AG969" s="906"/>
    </row>
    <row r="970" ht="15.75" customHeight="1">
      <c r="D970" s="323"/>
      <c r="J970" s="323"/>
      <c r="K970" s="323"/>
      <c r="M970" s="323"/>
      <c r="N970" s="323"/>
      <c r="O970" s="323"/>
      <c r="P970" s="323"/>
      <c r="T970" s="111"/>
      <c r="AG970" s="906"/>
    </row>
    <row r="971" ht="15.75" customHeight="1">
      <c r="D971" s="323"/>
      <c r="J971" s="323"/>
      <c r="K971" s="323"/>
      <c r="M971" s="323"/>
      <c r="N971" s="323"/>
      <c r="O971" s="323"/>
      <c r="P971" s="323"/>
      <c r="T971" s="111"/>
      <c r="AG971" s="906"/>
    </row>
    <row r="972" ht="15.75" customHeight="1">
      <c r="D972" s="323"/>
      <c r="J972" s="323"/>
      <c r="K972" s="323"/>
      <c r="M972" s="323"/>
      <c r="N972" s="323"/>
      <c r="O972" s="323"/>
      <c r="P972" s="323"/>
      <c r="T972" s="111"/>
      <c r="AG972" s="906"/>
    </row>
    <row r="973" ht="15.75" customHeight="1">
      <c r="D973" s="323"/>
      <c r="J973" s="323"/>
      <c r="K973" s="323"/>
      <c r="M973" s="323"/>
      <c r="N973" s="323"/>
      <c r="O973" s="323"/>
      <c r="P973" s="323"/>
      <c r="T973" s="111"/>
      <c r="AG973" s="906"/>
    </row>
    <row r="974" ht="15.75" customHeight="1">
      <c r="D974" s="323"/>
      <c r="J974" s="323"/>
      <c r="K974" s="323"/>
      <c r="M974" s="323"/>
      <c r="N974" s="323"/>
      <c r="O974" s="323"/>
      <c r="P974" s="323"/>
      <c r="T974" s="111"/>
      <c r="AG974" s="906"/>
    </row>
    <row r="975" ht="15.75" customHeight="1">
      <c r="D975" s="323"/>
      <c r="J975" s="323"/>
      <c r="K975" s="323"/>
      <c r="M975" s="323"/>
      <c r="N975" s="323"/>
      <c r="O975" s="323"/>
      <c r="P975" s="323"/>
      <c r="T975" s="111"/>
      <c r="AG975" s="906"/>
    </row>
    <row r="976" ht="15.75" customHeight="1">
      <c r="D976" s="323"/>
      <c r="J976" s="323"/>
      <c r="K976" s="323"/>
      <c r="M976" s="323"/>
      <c r="N976" s="323"/>
      <c r="O976" s="323"/>
      <c r="P976" s="323"/>
      <c r="T976" s="111"/>
      <c r="AG976" s="906"/>
    </row>
    <row r="977" ht="15.75" customHeight="1">
      <c r="D977" s="323"/>
      <c r="J977" s="323"/>
      <c r="K977" s="323"/>
      <c r="M977" s="323"/>
      <c r="N977" s="323"/>
      <c r="O977" s="323"/>
      <c r="P977" s="323"/>
      <c r="T977" s="111"/>
      <c r="AG977" s="906"/>
    </row>
    <row r="978" ht="15.75" customHeight="1">
      <c r="D978" s="323"/>
      <c r="J978" s="323"/>
      <c r="K978" s="323"/>
      <c r="M978" s="323"/>
      <c r="N978" s="323"/>
      <c r="O978" s="323"/>
      <c r="P978" s="323"/>
      <c r="T978" s="111"/>
      <c r="AG978" s="906"/>
    </row>
    <row r="979" ht="15.75" customHeight="1">
      <c r="D979" s="323"/>
      <c r="J979" s="323"/>
      <c r="K979" s="323"/>
      <c r="M979" s="323"/>
      <c r="N979" s="323"/>
      <c r="O979" s="323"/>
      <c r="P979" s="323"/>
      <c r="T979" s="111"/>
      <c r="AG979" s="906"/>
    </row>
    <row r="980" ht="15.75" customHeight="1">
      <c r="D980" s="323"/>
      <c r="J980" s="323"/>
      <c r="K980" s="323"/>
      <c r="M980" s="323"/>
      <c r="N980" s="323"/>
      <c r="O980" s="323"/>
      <c r="P980" s="323"/>
      <c r="T980" s="111"/>
      <c r="AG980" s="906"/>
    </row>
    <row r="981" ht="15.75" customHeight="1">
      <c r="D981" s="323"/>
      <c r="J981" s="323"/>
      <c r="K981" s="323"/>
      <c r="M981" s="323"/>
      <c r="N981" s="323"/>
      <c r="O981" s="323"/>
      <c r="P981" s="323"/>
      <c r="T981" s="111"/>
      <c r="AG981" s="906"/>
    </row>
    <row r="982" ht="15.75" customHeight="1">
      <c r="D982" s="323"/>
      <c r="J982" s="323"/>
      <c r="K982" s="323"/>
      <c r="M982" s="323"/>
      <c r="N982" s="323"/>
      <c r="O982" s="323"/>
      <c r="P982" s="323"/>
      <c r="T982" s="111"/>
      <c r="AG982" s="906"/>
    </row>
    <row r="983" ht="15.75" customHeight="1">
      <c r="D983" s="323"/>
      <c r="J983" s="323"/>
      <c r="K983" s="323"/>
      <c r="M983" s="323"/>
      <c r="N983" s="323"/>
      <c r="O983" s="323"/>
      <c r="P983" s="323"/>
      <c r="T983" s="111"/>
      <c r="AG983" s="906"/>
    </row>
    <row r="984" ht="15.75" customHeight="1">
      <c r="D984" s="323"/>
      <c r="J984" s="323"/>
      <c r="K984" s="323"/>
      <c r="M984" s="323"/>
      <c r="N984" s="323"/>
      <c r="O984" s="323"/>
      <c r="P984" s="323"/>
      <c r="T984" s="111"/>
      <c r="AG984" s="906"/>
    </row>
    <row r="985" ht="15.75" customHeight="1">
      <c r="D985" s="323"/>
      <c r="J985" s="323"/>
      <c r="K985" s="323"/>
      <c r="M985" s="323"/>
      <c r="N985" s="323"/>
      <c r="O985" s="323"/>
      <c r="P985" s="323"/>
      <c r="T985" s="111"/>
      <c r="AG985" s="906"/>
    </row>
    <row r="986" ht="15.75" customHeight="1">
      <c r="D986" s="323"/>
      <c r="J986" s="323"/>
      <c r="K986" s="323"/>
      <c r="M986" s="323"/>
      <c r="N986" s="323"/>
      <c r="O986" s="323"/>
      <c r="P986" s="323"/>
      <c r="T986" s="111"/>
      <c r="AG986" s="906"/>
    </row>
    <row r="987" ht="15.75" customHeight="1">
      <c r="D987" s="323"/>
      <c r="J987" s="323"/>
      <c r="K987" s="323"/>
      <c r="M987" s="323"/>
      <c r="N987" s="323"/>
      <c r="O987" s="323"/>
      <c r="P987" s="323"/>
      <c r="T987" s="111"/>
      <c r="AG987" s="906"/>
    </row>
    <row r="988" ht="15.75" customHeight="1">
      <c r="D988" s="323"/>
      <c r="J988" s="323"/>
      <c r="K988" s="323"/>
      <c r="M988" s="323"/>
      <c r="N988" s="323"/>
      <c r="O988" s="323"/>
      <c r="P988" s="323"/>
      <c r="T988" s="111"/>
      <c r="AG988" s="906"/>
    </row>
    <row r="989" ht="15.75" customHeight="1">
      <c r="D989" s="323"/>
      <c r="J989" s="323"/>
      <c r="K989" s="323"/>
      <c r="M989" s="323"/>
      <c r="N989" s="323"/>
      <c r="O989" s="323"/>
      <c r="P989" s="323"/>
      <c r="T989" s="111"/>
      <c r="AG989" s="906"/>
    </row>
    <row r="990" ht="15.75" customHeight="1">
      <c r="D990" s="323"/>
      <c r="J990" s="323"/>
      <c r="K990" s="323"/>
      <c r="M990" s="323"/>
      <c r="N990" s="323"/>
      <c r="O990" s="323"/>
      <c r="P990" s="323"/>
      <c r="T990" s="111"/>
      <c r="AG990" s="906"/>
    </row>
    <row r="991" ht="15.75" customHeight="1">
      <c r="D991" s="323"/>
      <c r="J991" s="323"/>
      <c r="K991" s="323"/>
      <c r="M991" s="323"/>
      <c r="N991" s="323"/>
      <c r="O991" s="323"/>
      <c r="P991" s="323"/>
      <c r="T991" s="111"/>
      <c r="AG991" s="906"/>
    </row>
    <row r="992" ht="15.75" customHeight="1">
      <c r="D992" s="323"/>
      <c r="J992" s="323"/>
      <c r="K992" s="323"/>
      <c r="M992" s="323"/>
      <c r="N992" s="323"/>
      <c r="O992" s="323"/>
      <c r="P992" s="323"/>
      <c r="T992" s="111"/>
      <c r="AG992" s="906"/>
    </row>
    <row r="993" ht="15.75" customHeight="1">
      <c r="D993" s="323"/>
      <c r="J993" s="323"/>
      <c r="K993" s="323"/>
      <c r="M993" s="323"/>
      <c r="N993" s="323"/>
      <c r="O993" s="323"/>
      <c r="P993" s="323"/>
      <c r="T993" s="111"/>
      <c r="AG993" s="906"/>
    </row>
    <row r="994" ht="15.75" customHeight="1">
      <c r="D994" s="323"/>
      <c r="J994" s="323"/>
      <c r="K994" s="323"/>
      <c r="M994" s="323"/>
      <c r="N994" s="323"/>
      <c r="O994" s="323"/>
      <c r="P994" s="323"/>
      <c r="T994" s="111"/>
      <c r="AG994" s="906"/>
    </row>
    <row r="995" ht="15.75" customHeight="1">
      <c r="D995" s="323"/>
      <c r="J995" s="323"/>
      <c r="K995" s="323"/>
      <c r="M995" s="323"/>
      <c r="N995" s="323"/>
      <c r="O995" s="323"/>
      <c r="P995" s="323"/>
      <c r="T995" s="111"/>
      <c r="AG995" s="906"/>
    </row>
    <row r="996" ht="15.75" customHeight="1">
      <c r="D996" s="323"/>
      <c r="J996" s="323"/>
      <c r="K996" s="323"/>
      <c r="M996" s="323"/>
      <c r="N996" s="323"/>
      <c r="O996" s="323"/>
      <c r="P996" s="323"/>
      <c r="T996" s="111"/>
      <c r="AG996" s="906"/>
    </row>
    <row r="997" ht="15.75" customHeight="1">
      <c r="D997" s="323"/>
      <c r="J997" s="323"/>
      <c r="K997" s="323"/>
      <c r="M997" s="323"/>
      <c r="N997" s="323"/>
      <c r="O997" s="323"/>
      <c r="P997" s="323"/>
      <c r="T997" s="111"/>
      <c r="AG997" s="906"/>
    </row>
    <row r="998" ht="15.75" customHeight="1">
      <c r="D998" s="323"/>
      <c r="J998" s="323"/>
      <c r="K998" s="323"/>
      <c r="M998" s="323"/>
      <c r="N998" s="323"/>
      <c r="O998" s="323"/>
      <c r="P998" s="323"/>
      <c r="T998" s="111"/>
      <c r="AG998" s="906"/>
    </row>
    <row r="999" ht="15.75" customHeight="1">
      <c r="D999" s="323"/>
      <c r="J999" s="323"/>
      <c r="K999" s="323"/>
      <c r="M999" s="323"/>
      <c r="N999" s="323"/>
      <c r="O999" s="323"/>
      <c r="P999" s="323"/>
      <c r="T999" s="111"/>
      <c r="AG999" s="906"/>
    </row>
    <row r="1000" ht="15.75" customHeight="1">
      <c r="D1000" s="323"/>
      <c r="J1000" s="323"/>
      <c r="K1000" s="323"/>
      <c r="M1000" s="323"/>
      <c r="N1000" s="323"/>
      <c r="O1000" s="323"/>
      <c r="P1000" s="323"/>
      <c r="T1000" s="111"/>
      <c r="AG1000" s="906"/>
    </row>
  </sheetData>
  <autoFilter ref="$A$1:$A$464"/>
  <printOptions/>
  <pageMargins bottom="0.75" footer="0.0" header="0.0" left="0.7" right="0.7" top="0.75"/>
  <pageSetup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6.71"/>
    <col customWidth="1" min="2" max="2" width="35.86"/>
    <col customWidth="1" min="3" max="3" width="39.57"/>
    <col customWidth="1" min="4" max="4" width="14.43"/>
    <col customWidth="1" min="5" max="5" width="11.86"/>
    <col customWidth="1" min="6" max="26" width="9.14"/>
  </cols>
  <sheetData>
    <row r="1">
      <c r="A1" s="950" t="s">
        <v>5909</v>
      </c>
      <c r="B1" s="951" t="s">
        <v>3340</v>
      </c>
      <c r="C1" s="952" t="s">
        <v>3458</v>
      </c>
      <c r="D1" s="953" t="s">
        <v>3460</v>
      </c>
      <c r="E1" s="954" t="s">
        <v>3461</v>
      </c>
      <c r="F1" s="954" t="s">
        <v>3462</v>
      </c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0"/>
      <c r="Z1" s="270"/>
    </row>
    <row r="2">
      <c r="A2" s="955"/>
      <c r="B2" s="956"/>
      <c r="C2" s="957"/>
      <c r="D2" s="958"/>
      <c r="E2" s="959"/>
      <c r="F2" s="96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270"/>
    </row>
    <row r="3">
      <c r="A3" s="961" t="s">
        <v>5588</v>
      </c>
      <c r="B3" s="878" t="s">
        <v>3765</v>
      </c>
      <c r="C3" s="878" t="s">
        <v>3766</v>
      </c>
      <c r="D3" s="962" t="s">
        <v>3480</v>
      </c>
      <c r="E3" s="392" t="s">
        <v>3549</v>
      </c>
      <c r="F3" s="961">
        <v>1600.0</v>
      </c>
      <c r="G3" s="270"/>
      <c r="H3" s="270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  <c r="X3" s="270"/>
      <c r="Y3" s="270"/>
      <c r="Z3" s="270"/>
    </row>
    <row r="4">
      <c r="A4" s="963" t="s">
        <v>5910</v>
      </c>
      <c r="B4" s="879" t="s">
        <v>5911</v>
      </c>
      <c r="C4" s="879" t="s">
        <v>3547</v>
      </c>
      <c r="D4" s="962" t="s">
        <v>3480</v>
      </c>
      <c r="E4" s="392" t="s">
        <v>3549</v>
      </c>
      <c r="F4" s="963">
        <v>1600.0</v>
      </c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</row>
    <row r="5">
      <c r="A5" s="963" t="s">
        <v>5912</v>
      </c>
      <c r="B5" s="879" t="s">
        <v>3634</v>
      </c>
      <c r="C5" s="879" t="s">
        <v>5913</v>
      </c>
      <c r="D5" s="962" t="s">
        <v>3480</v>
      </c>
      <c r="E5" s="392" t="s">
        <v>3832</v>
      </c>
      <c r="F5" s="963">
        <v>1500.0</v>
      </c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</row>
    <row r="6">
      <c r="A6" s="963" t="s">
        <v>5914</v>
      </c>
      <c r="B6" s="879" t="s">
        <v>5915</v>
      </c>
      <c r="C6" s="879" t="s">
        <v>3635</v>
      </c>
      <c r="D6" s="962" t="s">
        <v>3480</v>
      </c>
      <c r="E6" s="392" t="s">
        <v>3832</v>
      </c>
      <c r="F6" s="963">
        <v>1500.0</v>
      </c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</row>
    <row r="7">
      <c r="A7" s="963" t="s">
        <v>5916</v>
      </c>
      <c r="B7" s="879" t="s">
        <v>5917</v>
      </c>
      <c r="C7" s="879" t="s">
        <v>4719</v>
      </c>
      <c r="D7" s="962" t="s">
        <v>3480</v>
      </c>
      <c r="E7" s="392" t="s">
        <v>3832</v>
      </c>
      <c r="F7" s="963">
        <v>1500.0</v>
      </c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</row>
    <row r="8">
      <c r="A8" s="963" t="s">
        <v>5918</v>
      </c>
      <c r="B8" s="879" t="s">
        <v>5919</v>
      </c>
      <c r="C8" s="879" t="s">
        <v>3647</v>
      </c>
      <c r="D8" s="962" t="s">
        <v>3480</v>
      </c>
      <c r="E8" s="392" t="s">
        <v>3832</v>
      </c>
      <c r="F8" s="963">
        <v>1500.0</v>
      </c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</row>
    <row r="9">
      <c r="A9" s="963" t="s">
        <v>5920</v>
      </c>
      <c r="B9" s="879" t="s">
        <v>3663</v>
      </c>
      <c r="C9" s="879" t="s">
        <v>3664</v>
      </c>
      <c r="D9" s="962" t="s">
        <v>3480</v>
      </c>
      <c r="E9" s="392" t="s">
        <v>3832</v>
      </c>
      <c r="F9" s="963">
        <v>1500.0</v>
      </c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</row>
    <row r="10">
      <c r="A10" s="963" t="s">
        <v>5921</v>
      </c>
      <c r="B10" s="879" t="s">
        <v>3663</v>
      </c>
      <c r="C10" s="879" t="s">
        <v>3674</v>
      </c>
      <c r="D10" s="962" t="s">
        <v>3480</v>
      </c>
      <c r="E10" s="392" t="s">
        <v>3832</v>
      </c>
      <c r="F10" s="963">
        <v>1500.0</v>
      </c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</row>
    <row r="11">
      <c r="A11" s="963" t="s">
        <v>5922</v>
      </c>
      <c r="B11" s="879" t="s">
        <v>3850</v>
      </c>
      <c r="C11" s="879" t="s">
        <v>3851</v>
      </c>
      <c r="D11" s="962" t="s">
        <v>3480</v>
      </c>
      <c r="E11" s="392" t="s">
        <v>3728</v>
      </c>
      <c r="F11" s="963">
        <v>1500.0</v>
      </c>
      <c r="G11" s="270"/>
      <c r="H11" s="270"/>
      <c r="I11" s="270"/>
      <c r="J11" s="270"/>
      <c r="K11" s="270"/>
      <c r="L11" s="270"/>
      <c r="M11" s="270"/>
      <c r="N11" s="270"/>
      <c r="O11" s="270"/>
      <c r="P11" s="270"/>
      <c r="Q11" s="270"/>
      <c r="R11" s="270"/>
      <c r="S11" s="270"/>
      <c r="T11" s="270"/>
      <c r="U11" s="270"/>
      <c r="V11" s="270"/>
      <c r="W11" s="270"/>
      <c r="X11" s="270"/>
      <c r="Y11" s="270"/>
      <c r="Z11" s="270"/>
    </row>
    <row r="12">
      <c r="A12" s="963" t="s">
        <v>5923</v>
      </c>
      <c r="B12" s="879" t="s">
        <v>5924</v>
      </c>
      <c r="C12" s="879" t="s">
        <v>3726</v>
      </c>
      <c r="D12" s="962" t="s">
        <v>3480</v>
      </c>
      <c r="E12" s="392" t="s">
        <v>3728</v>
      </c>
      <c r="F12" s="963">
        <v>1500.0</v>
      </c>
      <c r="G12" s="270"/>
      <c r="H12" s="270"/>
      <c r="I12" s="270"/>
      <c r="J12" s="270"/>
      <c r="K12" s="270"/>
      <c r="L12" s="270"/>
      <c r="M12" s="270"/>
      <c r="N12" s="270"/>
      <c r="O12" s="270"/>
      <c r="P12" s="270"/>
      <c r="Q12" s="270"/>
      <c r="R12" s="270"/>
      <c r="S12" s="270"/>
      <c r="T12" s="270"/>
      <c r="U12" s="270"/>
      <c r="V12" s="270"/>
      <c r="W12" s="270"/>
      <c r="X12" s="270"/>
      <c r="Y12" s="270"/>
      <c r="Z12" s="270"/>
    </row>
    <row r="13">
      <c r="A13" s="963" t="s">
        <v>5925</v>
      </c>
      <c r="B13" s="879" t="s">
        <v>3893</v>
      </c>
      <c r="C13" s="879" t="s">
        <v>3894</v>
      </c>
      <c r="D13" s="962" t="s">
        <v>3480</v>
      </c>
      <c r="E13" s="392" t="s">
        <v>3896</v>
      </c>
      <c r="F13" s="963">
        <v>1500.0</v>
      </c>
      <c r="G13" s="270"/>
      <c r="H13" s="270"/>
      <c r="I13" s="270"/>
      <c r="J13" s="270"/>
      <c r="K13" s="270"/>
      <c r="L13" s="270"/>
      <c r="M13" s="270"/>
      <c r="N13" s="270"/>
      <c r="O13" s="270"/>
      <c r="P13" s="270"/>
      <c r="Q13" s="270"/>
      <c r="R13" s="270"/>
      <c r="S13" s="270"/>
      <c r="T13" s="270"/>
      <c r="U13" s="270"/>
      <c r="V13" s="270"/>
      <c r="W13" s="270"/>
      <c r="X13" s="270"/>
      <c r="Y13" s="270"/>
      <c r="Z13" s="270"/>
    </row>
    <row r="14">
      <c r="A14" s="963" t="s">
        <v>5926</v>
      </c>
      <c r="B14" s="879" t="s">
        <v>84</v>
      </c>
      <c r="C14" s="879" t="s">
        <v>4512</v>
      </c>
      <c r="D14" s="962" t="s">
        <v>3480</v>
      </c>
      <c r="E14" s="392" t="s">
        <v>3874</v>
      </c>
      <c r="F14" s="963">
        <v>1500.0</v>
      </c>
      <c r="G14" s="270"/>
      <c r="H14" s="270"/>
      <c r="I14" s="270"/>
      <c r="J14" s="270"/>
      <c r="K14" s="270"/>
      <c r="L14" s="270"/>
      <c r="M14" s="270"/>
      <c r="N14" s="270"/>
      <c r="O14" s="270"/>
      <c r="P14" s="270"/>
      <c r="Q14" s="270"/>
      <c r="R14" s="270"/>
      <c r="S14" s="270"/>
      <c r="T14" s="270"/>
      <c r="U14" s="270"/>
      <c r="V14" s="270"/>
      <c r="W14" s="270"/>
      <c r="X14" s="270"/>
      <c r="Y14" s="270"/>
      <c r="Z14" s="270"/>
    </row>
    <row r="15">
      <c r="A15" s="963" t="s">
        <v>5927</v>
      </c>
      <c r="B15" s="879" t="s">
        <v>4071</v>
      </c>
      <c r="C15" s="879" t="s">
        <v>4068</v>
      </c>
      <c r="D15" s="962" t="s">
        <v>3480</v>
      </c>
      <c r="E15" s="392" t="s">
        <v>3986</v>
      </c>
      <c r="F15" s="963">
        <v>1600.0</v>
      </c>
      <c r="G15" s="270"/>
      <c r="H15" s="270"/>
      <c r="I15" s="270"/>
      <c r="J15" s="270"/>
      <c r="K15" s="270"/>
      <c r="L15" s="270"/>
      <c r="M15" s="270"/>
      <c r="N15" s="270"/>
      <c r="O15" s="270"/>
      <c r="P15" s="270"/>
      <c r="Q15" s="270"/>
      <c r="R15" s="270"/>
      <c r="S15" s="270"/>
      <c r="T15" s="270"/>
      <c r="U15" s="270"/>
      <c r="V15" s="270"/>
      <c r="W15" s="270"/>
      <c r="X15" s="270"/>
      <c r="Y15" s="270"/>
      <c r="Z15" s="270"/>
    </row>
    <row r="16">
      <c r="A16" s="964" t="s">
        <v>5928</v>
      </c>
      <c r="B16" s="879" t="s">
        <v>5929</v>
      </c>
      <c r="C16" s="879" t="s">
        <v>5930</v>
      </c>
      <c r="D16" s="962" t="s">
        <v>3480</v>
      </c>
      <c r="E16" s="392" t="s">
        <v>3728</v>
      </c>
      <c r="F16" s="963">
        <v>1500.0</v>
      </c>
      <c r="G16" s="270"/>
      <c r="H16" s="270"/>
      <c r="I16" s="270"/>
      <c r="J16" s="270"/>
      <c r="K16" s="270"/>
      <c r="L16" s="270"/>
      <c r="M16" s="270"/>
      <c r="N16" s="270"/>
      <c r="O16" s="270"/>
      <c r="P16" s="270"/>
      <c r="Q16" s="270"/>
      <c r="R16" s="270"/>
      <c r="S16" s="270"/>
      <c r="T16" s="270"/>
      <c r="U16" s="270"/>
      <c r="V16" s="270"/>
      <c r="W16" s="270"/>
      <c r="X16" s="270"/>
      <c r="Y16" s="270"/>
      <c r="Z16" s="270"/>
    </row>
    <row r="17">
      <c r="A17" s="964" t="s">
        <v>5931</v>
      </c>
      <c r="B17" s="965" t="s">
        <v>4059</v>
      </c>
      <c r="C17" s="965" t="s">
        <v>4101</v>
      </c>
      <c r="D17" s="962" t="s">
        <v>3480</v>
      </c>
      <c r="E17" s="392" t="s">
        <v>3481</v>
      </c>
      <c r="F17" s="963">
        <v>1500.0</v>
      </c>
      <c r="G17" s="270"/>
      <c r="H17" s="270"/>
      <c r="I17" s="270"/>
      <c r="J17" s="270"/>
      <c r="K17" s="270"/>
      <c r="L17" s="270"/>
      <c r="M17" s="270"/>
      <c r="N17" s="270"/>
      <c r="O17" s="270"/>
      <c r="P17" s="270"/>
      <c r="Q17" s="270"/>
      <c r="R17" s="270"/>
      <c r="S17" s="270"/>
      <c r="T17" s="270"/>
      <c r="U17" s="270"/>
      <c r="V17" s="270"/>
      <c r="W17" s="270"/>
      <c r="X17" s="270"/>
      <c r="Y17" s="270"/>
      <c r="Z17" s="270"/>
    </row>
    <row r="18">
      <c r="A18" s="964" t="s">
        <v>5932</v>
      </c>
      <c r="B18" s="965" t="s">
        <v>4333</v>
      </c>
      <c r="C18" s="965" t="s">
        <v>5933</v>
      </c>
      <c r="D18" s="962" t="s">
        <v>3480</v>
      </c>
      <c r="E18" s="392" t="s">
        <v>3481</v>
      </c>
      <c r="F18" s="963">
        <v>1500.0</v>
      </c>
      <c r="G18" s="2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270"/>
      <c r="T18" s="270"/>
      <c r="U18" s="270"/>
      <c r="V18" s="270"/>
      <c r="W18" s="270"/>
      <c r="X18" s="270"/>
      <c r="Y18" s="270"/>
      <c r="Z18" s="270"/>
    </row>
    <row r="19">
      <c r="A19" s="964" t="s">
        <v>5934</v>
      </c>
      <c r="B19" s="965" t="s">
        <v>4337</v>
      </c>
      <c r="C19" s="965" t="s">
        <v>5935</v>
      </c>
      <c r="D19" s="962" t="s">
        <v>3480</v>
      </c>
      <c r="E19" s="392" t="s">
        <v>3481</v>
      </c>
      <c r="F19" s="963">
        <v>1500.0</v>
      </c>
      <c r="G19" s="270"/>
      <c r="H19" s="270"/>
      <c r="I19" s="270"/>
      <c r="J19" s="270"/>
      <c r="K19" s="270"/>
      <c r="L19" s="270"/>
      <c r="M19" s="270"/>
      <c r="N19" s="270"/>
      <c r="O19" s="270"/>
      <c r="P19" s="270"/>
      <c r="Q19" s="270"/>
      <c r="R19" s="270"/>
      <c r="S19" s="270"/>
      <c r="T19" s="270"/>
      <c r="U19" s="270"/>
      <c r="V19" s="270"/>
      <c r="W19" s="270"/>
      <c r="X19" s="270"/>
      <c r="Y19" s="270"/>
      <c r="Z19" s="270"/>
    </row>
    <row r="20">
      <c r="A20" s="964" t="s">
        <v>5936</v>
      </c>
      <c r="B20" s="965" t="s">
        <v>3523</v>
      </c>
      <c r="C20" s="965" t="s">
        <v>3524</v>
      </c>
      <c r="D20" s="962" t="s">
        <v>3480</v>
      </c>
      <c r="E20" s="392" t="s">
        <v>3481</v>
      </c>
      <c r="F20" s="963">
        <v>1500.0</v>
      </c>
      <c r="G20" s="270"/>
      <c r="H20" s="270"/>
      <c r="I20" s="270"/>
      <c r="J20" s="270"/>
      <c r="K20" s="270"/>
      <c r="L20" s="270"/>
      <c r="M20" s="270"/>
      <c r="N20" s="270"/>
      <c r="O20" s="270"/>
      <c r="P20" s="270"/>
      <c r="Q20" s="270"/>
      <c r="R20" s="270"/>
      <c r="S20" s="270"/>
      <c r="T20" s="270"/>
      <c r="U20" s="270"/>
      <c r="V20" s="270"/>
      <c r="W20" s="270"/>
      <c r="X20" s="270"/>
      <c r="Y20" s="270"/>
      <c r="Z20" s="270"/>
    </row>
    <row r="21" ht="15.75" customHeight="1">
      <c r="A21" s="964" t="s">
        <v>5937</v>
      </c>
      <c r="B21" s="965" t="s">
        <v>4126</v>
      </c>
      <c r="C21" s="965" t="s">
        <v>4127</v>
      </c>
      <c r="D21" s="962" t="s">
        <v>3480</v>
      </c>
      <c r="E21" s="392" t="s">
        <v>3481</v>
      </c>
      <c r="F21" s="963">
        <v>1500.0</v>
      </c>
      <c r="G21" s="270"/>
      <c r="H21" s="270"/>
      <c r="I21" s="270"/>
      <c r="J21" s="270"/>
      <c r="K21" s="270"/>
      <c r="L21" s="270"/>
      <c r="M21" s="270"/>
      <c r="N21" s="270"/>
      <c r="O21" s="270"/>
      <c r="P21" s="270"/>
      <c r="Q21" s="270"/>
      <c r="R21" s="270"/>
      <c r="S21" s="270"/>
      <c r="T21" s="270"/>
      <c r="U21" s="270"/>
      <c r="V21" s="270"/>
      <c r="W21" s="270"/>
      <c r="X21" s="270"/>
      <c r="Y21" s="270"/>
      <c r="Z21" s="270"/>
    </row>
    <row r="22" ht="15.75" customHeight="1">
      <c r="A22" s="964" t="s">
        <v>5938</v>
      </c>
      <c r="B22" s="965" t="s">
        <v>3477</v>
      </c>
      <c r="C22" s="965" t="s">
        <v>3478</v>
      </c>
      <c r="D22" s="962" t="s">
        <v>3480</v>
      </c>
      <c r="E22" s="392" t="s">
        <v>3481</v>
      </c>
      <c r="F22" s="963">
        <v>1500.0</v>
      </c>
      <c r="G22" s="270"/>
      <c r="H22" s="270"/>
      <c r="I22" s="270"/>
      <c r="J22" s="270"/>
      <c r="K22" s="270"/>
      <c r="L22" s="270"/>
      <c r="M22" s="270"/>
      <c r="N22" s="270"/>
      <c r="O22" s="270"/>
      <c r="P22" s="270"/>
      <c r="Q22" s="270"/>
      <c r="R22" s="270"/>
      <c r="S22" s="270"/>
      <c r="T22" s="270"/>
      <c r="U22" s="270"/>
      <c r="V22" s="270"/>
      <c r="W22" s="270"/>
      <c r="X22" s="270"/>
      <c r="Y22" s="270"/>
      <c r="Z22" s="270"/>
    </row>
    <row r="23" ht="15.75" customHeight="1">
      <c r="A23" s="964" t="s">
        <v>5939</v>
      </c>
      <c r="B23" s="965" t="s">
        <v>3510</v>
      </c>
      <c r="C23" s="965" t="s">
        <v>3511</v>
      </c>
      <c r="D23" s="962" t="s">
        <v>3480</v>
      </c>
      <c r="E23" s="392" t="s">
        <v>3481</v>
      </c>
      <c r="F23" s="963">
        <v>1500.0</v>
      </c>
      <c r="G23" s="270"/>
      <c r="H23" s="270"/>
      <c r="I23" s="270"/>
      <c r="J23" s="270"/>
      <c r="K23" s="270"/>
      <c r="L23" s="270"/>
      <c r="M23" s="270"/>
      <c r="N23" s="270"/>
      <c r="O23" s="270"/>
      <c r="P23" s="270"/>
      <c r="Q23" s="270"/>
      <c r="R23" s="270"/>
      <c r="S23" s="270"/>
      <c r="T23" s="270"/>
      <c r="U23" s="270"/>
      <c r="V23" s="270"/>
      <c r="W23" s="270"/>
      <c r="X23" s="270"/>
      <c r="Y23" s="270"/>
      <c r="Z23" s="270"/>
    </row>
    <row r="24" ht="15.75" customHeight="1">
      <c r="A24" s="964" t="s">
        <v>5940</v>
      </c>
      <c r="B24" s="965" t="s">
        <v>3617</v>
      </c>
      <c r="C24" s="965" t="s">
        <v>3618</v>
      </c>
      <c r="D24" s="962" t="s">
        <v>3480</v>
      </c>
      <c r="E24" s="392" t="s">
        <v>3481</v>
      </c>
      <c r="F24" s="963">
        <v>1500.0</v>
      </c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270"/>
      <c r="S24" s="270"/>
      <c r="T24" s="270"/>
      <c r="U24" s="270"/>
      <c r="V24" s="270"/>
      <c r="W24" s="270"/>
      <c r="X24" s="270"/>
      <c r="Y24" s="270"/>
      <c r="Z24" s="270"/>
    </row>
    <row r="25" ht="15.75" customHeight="1">
      <c r="A25" s="964" t="s">
        <v>5941</v>
      </c>
      <c r="B25" s="965" t="s">
        <v>3920</v>
      </c>
      <c r="C25" s="965" t="s">
        <v>3921</v>
      </c>
      <c r="D25" s="962" t="s">
        <v>3480</v>
      </c>
      <c r="E25" s="392" t="s">
        <v>4237</v>
      </c>
      <c r="F25" s="963">
        <v>1700.0</v>
      </c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270"/>
      <c r="T25" s="270"/>
      <c r="U25" s="270"/>
      <c r="V25" s="270"/>
      <c r="W25" s="270"/>
      <c r="X25" s="270"/>
      <c r="Y25" s="270"/>
      <c r="Z25" s="270"/>
    </row>
    <row r="26" ht="15.75" customHeight="1">
      <c r="A26" s="963" t="s">
        <v>5942</v>
      </c>
      <c r="B26" s="879" t="s">
        <v>3571</v>
      </c>
      <c r="C26" s="879" t="s">
        <v>3572</v>
      </c>
      <c r="D26" s="962" t="s">
        <v>3480</v>
      </c>
      <c r="E26" s="392" t="s">
        <v>3561</v>
      </c>
      <c r="F26" s="963">
        <v>1100.0</v>
      </c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270"/>
      <c r="S26" s="270"/>
      <c r="T26" s="270"/>
      <c r="U26" s="270"/>
      <c r="V26" s="270"/>
      <c r="W26" s="270"/>
      <c r="X26" s="270"/>
      <c r="Y26" s="270"/>
      <c r="Z26" s="270"/>
    </row>
    <row r="27" ht="15.75" customHeight="1">
      <c r="A27" s="964" t="s">
        <v>5943</v>
      </c>
      <c r="B27" s="965" t="s">
        <v>5944</v>
      </c>
      <c r="C27" s="965" t="s">
        <v>3559</v>
      </c>
      <c r="D27" s="962" t="s">
        <v>3480</v>
      </c>
      <c r="E27" s="392" t="s">
        <v>3561</v>
      </c>
      <c r="F27" s="963">
        <v>1100.0</v>
      </c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270"/>
      <c r="S27" s="270"/>
      <c r="T27" s="270"/>
      <c r="U27" s="270"/>
      <c r="V27" s="270"/>
      <c r="W27" s="270"/>
      <c r="X27" s="270"/>
      <c r="Y27" s="270"/>
      <c r="Z27" s="270"/>
    </row>
    <row r="28" ht="15.75" customHeight="1">
      <c r="A28" s="963" t="s">
        <v>5945</v>
      </c>
      <c r="B28" s="879" t="s">
        <v>5946</v>
      </c>
      <c r="C28" s="879" t="s">
        <v>3593</v>
      </c>
      <c r="D28" s="962" t="s">
        <v>3480</v>
      </c>
      <c r="E28" s="392" t="s">
        <v>3595</v>
      </c>
      <c r="F28" s="963">
        <v>1500.0</v>
      </c>
      <c r="G28" s="270"/>
      <c r="H28" s="270"/>
      <c r="I28" s="270"/>
      <c r="J28" s="270"/>
      <c r="K28" s="270"/>
      <c r="L28" s="270"/>
      <c r="M28" s="270"/>
      <c r="N28" s="270"/>
      <c r="O28" s="270"/>
      <c r="P28" s="270"/>
      <c r="Q28" s="270"/>
      <c r="R28" s="270"/>
      <c r="S28" s="270"/>
      <c r="T28" s="270"/>
      <c r="U28" s="270"/>
      <c r="V28" s="270"/>
      <c r="W28" s="270"/>
      <c r="X28" s="270"/>
      <c r="Y28" s="270"/>
      <c r="Z28" s="270"/>
    </row>
    <row r="29" ht="15.75" customHeight="1">
      <c r="A29" s="963" t="s">
        <v>5947</v>
      </c>
      <c r="B29" s="879" t="s">
        <v>66</v>
      </c>
      <c r="C29" s="879" t="s">
        <v>3932</v>
      </c>
      <c r="D29" s="962" t="s">
        <v>3480</v>
      </c>
      <c r="E29" s="392" t="s">
        <v>3561</v>
      </c>
      <c r="F29" s="963">
        <v>1500.0</v>
      </c>
      <c r="G29" s="270"/>
      <c r="H29" s="270"/>
      <c r="I29" s="270"/>
      <c r="J29" s="270"/>
      <c r="K29" s="270"/>
      <c r="L29" s="270"/>
      <c r="M29" s="270"/>
      <c r="N29" s="270"/>
      <c r="O29" s="270"/>
      <c r="P29" s="270"/>
      <c r="Q29" s="270"/>
      <c r="R29" s="270"/>
      <c r="S29" s="270"/>
      <c r="T29" s="270"/>
      <c r="U29" s="270"/>
      <c r="V29" s="270"/>
      <c r="W29" s="270"/>
      <c r="X29" s="270"/>
      <c r="Y29" s="270"/>
      <c r="Z29" s="270"/>
    </row>
    <row r="30" ht="15.75" customHeight="1">
      <c r="A30" s="963" t="s">
        <v>5948</v>
      </c>
      <c r="B30" s="879" t="s">
        <v>4494</v>
      </c>
      <c r="C30" s="879" t="s">
        <v>4495</v>
      </c>
      <c r="D30" s="962" t="s">
        <v>3815</v>
      </c>
      <c r="E30" s="392" t="s">
        <v>4497</v>
      </c>
      <c r="F30" s="963">
        <v>1700.0</v>
      </c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</row>
    <row r="31" ht="15.75" customHeight="1">
      <c r="A31" s="963" t="s">
        <v>5949</v>
      </c>
      <c r="B31" s="879" t="s">
        <v>5950</v>
      </c>
      <c r="C31" s="879" t="s">
        <v>4036</v>
      </c>
      <c r="D31" s="962" t="s">
        <v>3815</v>
      </c>
      <c r="E31" s="392" t="s">
        <v>3549</v>
      </c>
      <c r="F31" s="963">
        <v>1700.0</v>
      </c>
      <c r="G31" s="270"/>
      <c r="H31" s="270"/>
      <c r="I31" s="270"/>
      <c r="J31" s="270"/>
      <c r="K31" s="270"/>
      <c r="L31" s="270"/>
      <c r="M31" s="270"/>
      <c r="N31" s="270"/>
      <c r="O31" s="270"/>
      <c r="P31" s="270"/>
      <c r="Q31" s="270"/>
      <c r="R31" s="270"/>
      <c r="S31" s="270"/>
      <c r="T31" s="270"/>
      <c r="U31" s="270"/>
      <c r="V31" s="270"/>
      <c r="W31" s="270"/>
      <c r="X31" s="270"/>
      <c r="Y31" s="270"/>
      <c r="Z31" s="270"/>
    </row>
    <row r="32" ht="15.75" customHeight="1">
      <c r="A32" s="963" t="s">
        <v>5951</v>
      </c>
      <c r="B32" s="879" t="s">
        <v>3812</v>
      </c>
      <c r="C32" s="879" t="s">
        <v>3813</v>
      </c>
      <c r="D32" s="962" t="s">
        <v>3815</v>
      </c>
      <c r="E32" s="392" t="s">
        <v>3549</v>
      </c>
      <c r="F32" s="963">
        <v>1700.0</v>
      </c>
      <c r="G32" s="2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270"/>
      <c r="T32" s="270"/>
      <c r="U32" s="270"/>
      <c r="V32" s="270"/>
      <c r="W32" s="270"/>
      <c r="X32" s="270"/>
      <c r="Y32" s="270"/>
      <c r="Z32" s="270"/>
    </row>
    <row r="33" ht="15.75" customHeight="1">
      <c r="A33" s="963" t="s">
        <v>5952</v>
      </c>
      <c r="B33" s="879" t="s">
        <v>4016</v>
      </c>
      <c r="C33" s="879" t="s">
        <v>4017</v>
      </c>
      <c r="D33" s="962" t="s">
        <v>3815</v>
      </c>
      <c r="E33" s="392" t="s">
        <v>4019</v>
      </c>
      <c r="F33" s="963">
        <v>1600.0</v>
      </c>
      <c r="G33" s="270"/>
      <c r="H33" s="270"/>
      <c r="I33" s="270"/>
      <c r="J33" s="270"/>
      <c r="K33" s="270"/>
      <c r="L33" s="270"/>
      <c r="M33" s="270"/>
      <c r="N33" s="270"/>
      <c r="O33" s="270"/>
      <c r="P33" s="270"/>
      <c r="Q33" s="270"/>
      <c r="R33" s="270"/>
      <c r="S33" s="270"/>
      <c r="T33" s="270"/>
      <c r="U33" s="270"/>
      <c r="V33" s="270"/>
      <c r="W33" s="270"/>
      <c r="X33" s="270"/>
      <c r="Y33" s="270"/>
      <c r="Z33" s="270"/>
    </row>
    <row r="34" ht="15.75" customHeight="1">
      <c r="A34" s="963" t="s">
        <v>5953</v>
      </c>
      <c r="B34" s="879" t="s">
        <v>3829</v>
      </c>
      <c r="C34" s="879" t="s">
        <v>3830</v>
      </c>
      <c r="D34" s="962" t="s">
        <v>3815</v>
      </c>
      <c r="E34" s="392" t="s">
        <v>3832</v>
      </c>
      <c r="F34" s="963">
        <v>1500.0</v>
      </c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</row>
    <row r="35" ht="15.75" customHeight="1">
      <c r="A35" s="963" t="s">
        <v>5954</v>
      </c>
      <c r="B35" s="879" t="s">
        <v>4050</v>
      </c>
      <c r="C35" s="879" t="s">
        <v>4051</v>
      </c>
      <c r="D35" s="962" t="s">
        <v>3815</v>
      </c>
      <c r="E35" s="392" t="s">
        <v>3844</v>
      </c>
      <c r="F35" s="963">
        <v>1600.0</v>
      </c>
      <c r="G35" s="270"/>
      <c r="H35" s="270"/>
      <c r="I35" s="270"/>
      <c r="J35" s="270"/>
      <c r="K35" s="270"/>
      <c r="L35" s="270"/>
      <c r="M35" s="270"/>
      <c r="N35" s="270"/>
      <c r="O35" s="270"/>
      <c r="P35" s="270"/>
      <c r="Q35" s="270"/>
      <c r="R35" s="270"/>
      <c r="S35" s="270"/>
      <c r="T35" s="270"/>
      <c r="U35" s="270"/>
      <c r="V35" s="270"/>
      <c r="W35" s="270"/>
      <c r="X35" s="270"/>
      <c r="Y35" s="270"/>
      <c r="Z35" s="270"/>
    </row>
    <row r="36" ht="15.75" customHeight="1">
      <c r="A36" s="963" t="s">
        <v>5955</v>
      </c>
      <c r="B36" s="879" t="s">
        <v>3841</v>
      </c>
      <c r="C36" s="879" t="s">
        <v>3842</v>
      </c>
      <c r="D36" s="962" t="s">
        <v>3815</v>
      </c>
      <c r="E36" s="392" t="s">
        <v>3844</v>
      </c>
      <c r="F36" s="963">
        <v>1600.0</v>
      </c>
      <c r="G36" s="270"/>
      <c r="H36" s="270"/>
      <c r="I36" s="270"/>
      <c r="J36" s="270"/>
      <c r="K36" s="270"/>
      <c r="L36" s="270"/>
      <c r="M36" s="270"/>
      <c r="N36" s="270"/>
      <c r="O36" s="270"/>
      <c r="P36" s="270"/>
      <c r="Q36" s="270"/>
      <c r="R36" s="270"/>
      <c r="S36" s="270"/>
      <c r="T36" s="270"/>
      <c r="U36" s="270"/>
      <c r="V36" s="270"/>
      <c r="W36" s="270"/>
      <c r="X36" s="270"/>
      <c r="Y36" s="270"/>
      <c r="Z36" s="270"/>
    </row>
    <row r="37" ht="15.75" customHeight="1">
      <c r="A37" s="964" t="s">
        <v>5956</v>
      </c>
      <c r="B37" s="965" t="s">
        <v>5957</v>
      </c>
      <c r="C37" s="965" t="s">
        <v>3861</v>
      </c>
      <c r="D37" s="962" t="s">
        <v>3815</v>
      </c>
      <c r="E37" s="966" t="s">
        <v>3863</v>
      </c>
      <c r="F37" s="963">
        <v>1100.0</v>
      </c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</row>
    <row r="38" ht="15.75" customHeight="1">
      <c r="A38" s="963" t="s">
        <v>5958</v>
      </c>
      <c r="B38" s="879" t="s">
        <v>3871</v>
      </c>
      <c r="C38" s="879" t="s">
        <v>3872</v>
      </c>
      <c r="D38" s="962" t="s">
        <v>3815</v>
      </c>
      <c r="E38" s="392" t="s">
        <v>3874</v>
      </c>
      <c r="F38" s="963">
        <v>1600.0</v>
      </c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</row>
    <row r="39" ht="15.75" customHeight="1">
      <c r="A39" s="964" t="s">
        <v>5959</v>
      </c>
      <c r="B39" s="879" t="s">
        <v>3883</v>
      </c>
      <c r="C39" s="879" t="s">
        <v>3884</v>
      </c>
      <c r="D39" s="962" t="s">
        <v>3815</v>
      </c>
      <c r="E39" s="392" t="s">
        <v>3874</v>
      </c>
      <c r="F39" s="963">
        <v>1500.0</v>
      </c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</row>
    <row r="40" ht="15.75" customHeight="1">
      <c r="A40" s="963" t="s">
        <v>4520</v>
      </c>
      <c r="B40" s="879" t="s">
        <v>4005</v>
      </c>
      <c r="C40" s="879" t="s">
        <v>4519</v>
      </c>
      <c r="D40" s="962" t="s">
        <v>3815</v>
      </c>
      <c r="E40" s="966" t="s">
        <v>4006</v>
      </c>
      <c r="F40" s="963">
        <v>1100.0</v>
      </c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</row>
    <row r="41" ht="15.75" customHeight="1">
      <c r="A41" s="963" t="s">
        <v>4078</v>
      </c>
      <c r="B41" s="879" t="s">
        <v>5960</v>
      </c>
      <c r="C41" s="879" t="s">
        <v>4077</v>
      </c>
      <c r="D41" s="962" t="s">
        <v>3480</v>
      </c>
      <c r="E41" s="392" t="s">
        <v>3595</v>
      </c>
      <c r="F41" s="963">
        <v>1500.0</v>
      </c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</row>
    <row r="42" ht="15.75" customHeight="1">
      <c r="A42" s="963" t="s">
        <v>4093</v>
      </c>
      <c r="B42" s="879" t="s">
        <v>5961</v>
      </c>
      <c r="C42" s="879" t="s">
        <v>4092</v>
      </c>
      <c r="D42" s="962" t="s">
        <v>3480</v>
      </c>
      <c r="E42" s="436" t="s">
        <v>3549</v>
      </c>
      <c r="F42" s="963">
        <v>1600.0</v>
      </c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</row>
    <row r="43" ht="15.75" customHeight="1">
      <c r="A43" s="963" t="s">
        <v>4116</v>
      </c>
      <c r="B43" s="879" t="s">
        <v>4114</v>
      </c>
      <c r="C43" s="879" t="s">
        <v>4115</v>
      </c>
      <c r="D43" s="962" t="s">
        <v>3480</v>
      </c>
      <c r="E43" s="392" t="s">
        <v>3561</v>
      </c>
      <c r="F43" s="963">
        <v>1100.0</v>
      </c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</row>
    <row r="44" ht="15.75" customHeight="1">
      <c r="A44" s="963" t="s">
        <v>4256</v>
      </c>
      <c r="B44" s="879" t="s">
        <v>4254</v>
      </c>
      <c r="C44" s="879" t="s">
        <v>4255</v>
      </c>
      <c r="D44" s="962" t="s">
        <v>3815</v>
      </c>
      <c r="E44" s="966" t="s">
        <v>5962</v>
      </c>
      <c r="F44" s="963">
        <v>1500.0</v>
      </c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</row>
    <row r="45" ht="15.75" customHeight="1">
      <c r="A45" s="963" t="s">
        <v>4288</v>
      </c>
      <c r="B45" s="879" t="s">
        <v>4286</v>
      </c>
      <c r="C45" s="965" t="s">
        <v>4287</v>
      </c>
      <c r="D45" s="962" t="s">
        <v>3815</v>
      </c>
      <c r="E45" s="966" t="s">
        <v>4289</v>
      </c>
      <c r="F45" s="963">
        <v>1500.0</v>
      </c>
      <c r="G45" s="270"/>
      <c r="H45" s="270"/>
      <c r="I45" s="270"/>
      <c r="J45" s="270"/>
      <c r="K45" s="270"/>
      <c r="L45" s="270"/>
      <c r="M45" s="270"/>
      <c r="N45" s="270"/>
      <c r="O45" s="270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Z45" s="270"/>
    </row>
    <row r="46" ht="15.75" customHeight="1">
      <c r="A46" s="963" t="s">
        <v>3686</v>
      </c>
      <c r="B46" s="879" t="s">
        <v>5963</v>
      </c>
      <c r="C46" s="879" t="s">
        <v>3685</v>
      </c>
      <c r="D46" s="962" t="s">
        <v>3480</v>
      </c>
      <c r="E46" s="392" t="s">
        <v>5964</v>
      </c>
      <c r="F46" s="963">
        <v>1700.0</v>
      </c>
      <c r="G46" s="270"/>
      <c r="H46" s="270"/>
      <c r="I46" s="270"/>
      <c r="J46" s="270"/>
      <c r="K46" s="270"/>
      <c r="L46" s="270"/>
      <c r="M46" s="270"/>
      <c r="N46" s="270"/>
      <c r="O46" s="270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Z46" s="270"/>
    </row>
    <row r="47" ht="15.75" customHeight="1">
      <c r="A47" s="963" t="s">
        <v>5965</v>
      </c>
      <c r="B47" s="879" t="s">
        <v>5966</v>
      </c>
      <c r="C47" s="879" t="s">
        <v>4603</v>
      </c>
      <c r="D47" s="962" t="s">
        <v>3480</v>
      </c>
      <c r="E47" s="392" t="s">
        <v>5964</v>
      </c>
      <c r="F47" s="963">
        <v>1500.0</v>
      </c>
      <c r="G47" s="270"/>
      <c r="H47" s="270"/>
      <c r="I47" s="270"/>
      <c r="J47" s="270"/>
      <c r="K47" s="270"/>
      <c r="L47" s="270"/>
      <c r="M47" s="270"/>
      <c r="N47" s="270"/>
      <c r="O47" s="270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Z47" s="270"/>
    </row>
    <row r="48" ht="15.75" customHeight="1">
      <c r="A48" s="963" t="s">
        <v>5967</v>
      </c>
      <c r="B48" s="879" t="s">
        <v>5968</v>
      </c>
      <c r="C48" s="879" t="s">
        <v>4268</v>
      </c>
      <c r="D48" s="962" t="s">
        <v>3480</v>
      </c>
      <c r="E48" s="392" t="s">
        <v>5964</v>
      </c>
      <c r="F48" s="963">
        <v>1500.0</v>
      </c>
      <c r="G48" s="270"/>
      <c r="H48" s="270"/>
      <c r="I48" s="270"/>
      <c r="J48" s="270"/>
      <c r="K48" s="270"/>
      <c r="L48" s="270"/>
      <c r="M48" s="270"/>
      <c r="N48" s="270"/>
      <c r="O48" s="270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Z48" s="270"/>
    </row>
    <row r="49" ht="15.75" customHeight="1">
      <c r="A49" s="963"/>
      <c r="B49" s="879"/>
      <c r="C49" s="879"/>
      <c r="D49" s="962"/>
      <c r="E49" s="392"/>
      <c r="F49" s="963"/>
      <c r="G49" s="270"/>
      <c r="H49" s="270"/>
      <c r="I49" s="270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Z49" s="270"/>
    </row>
    <row r="50" ht="15.75" customHeight="1">
      <c r="A50" s="1"/>
      <c r="B50" s="323"/>
      <c r="C50" s="323"/>
      <c r="D50" s="412"/>
      <c r="E50" s="412"/>
      <c r="F50" s="1"/>
      <c r="G50" s="270"/>
      <c r="H50" s="270"/>
      <c r="I50" s="270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Z50" s="270"/>
    </row>
    <row r="51" ht="15.75" customHeight="1">
      <c r="A51" s="1"/>
      <c r="B51" s="323"/>
      <c r="C51" s="323"/>
      <c r="D51" s="412"/>
      <c r="E51" s="412"/>
      <c r="F51" s="1"/>
      <c r="G51" s="270"/>
      <c r="H51" s="270"/>
      <c r="I51" s="270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Z51" s="270"/>
    </row>
    <row r="52" ht="15.75" customHeight="1">
      <c r="A52" s="1"/>
      <c r="B52" s="323"/>
      <c r="C52" s="323"/>
      <c r="D52" s="412"/>
      <c r="E52" s="412"/>
      <c r="F52" s="1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Z52" s="270"/>
    </row>
    <row r="53" ht="15.75" customHeight="1">
      <c r="A53" s="1"/>
      <c r="B53" s="323"/>
      <c r="C53" s="323"/>
      <c r="D53" s="412"/>
      <c r="E53" s="412"/>
      <c r="F53" s="1"/>
      <c r="G53" s="270"/>
      <c r="H53" s="270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Z53" s="270"/>
    </row>
    <row r="54" ht="15.75" customHeight="1">
      <c r="A54" s="1"/>
      <c r="B54" s="323"/>
      <c r="C54" s="323"/>
      <c r="D54" s="412"/>
      <c r="E54" s="412"/>
      <c r="F54" s="1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</row>
    <row r="55" ht="15.75" customHeight="1">
      <c r="A55" s="1"/>
      <c r="B55" s="323"/>
      <c r="C55" s="323"/>
      <c r="D55" s="412"/>
      <c r="E55" s="412"/>
      <c r="F55" s="1"/>
      <c r="G55" s="270"/>
      <c r="H55" s="270"/>
      <c r="I55" s="270"/>
      <c r="J55" s="270"/>
      <c r="K55" s="270"/>
      <c r="L55" s="270"/>
      <c r="M55" s="270"/>
      <c r="N55" s="270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Z55" s="270"/>
    </row>
    <row r="56" ht="15.75" customHeight="1">
      <c r="A56" s="1"/>
      <c r="B56" s="323"/>
      <c r="C56" s="323"/>
      <c r="D56" s="412"/>
      <c r="E56" s="412"/>
      <c r="F56" s="1"/>
      <c r="G56" s="270"/>
      <c r="H56" s="270"/>
      <c r="I56" s="270"/>
      <c r="J56" s="270"/>
      <c r="K56" s="270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Z56" s="270"/>
    </row>
    <row r="57" ht="15.75" customHeight="1">
      <c r="A57" s="1"/>
      <c r="B57" s="323"/>
      <c r="C57" s="323"/>
      <c r="D57" s="412"/>
      <c r="E57" s="412"/>
      <c r="F57" s="1"/>
      <c r="G57" s="270"/>
      <c r="H57" s="270"/>
      <c r="I57" s="270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Z57" s="270"/>
    </row>
    <row r="58" ht="15.75" customHeight="1">
      <c r="A58" s="1"/>
      <c r="B58" s="323"/>
      <c r="C58" s="323"/>
      <c r="D58" s="412"/>
      <c r="E58" s="412"/>
      <c r="F58" s="1"/>
      <c r="G58" s="270"/>
      <c r="H58" s="270"/>
      <c r="I58" s="270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Z58" s="270"/>
    </row>
    <row r="59" ht="15.75" customHeight="1">
      <c r="A59" s="1"/>
      <c r="B59" s="323"/>
      <c r="C59" s="323"/>
      <c r="D59" s="412"/>
      <c r="E59" s="412"/>
      <c r="F59" s="1"/>
      <c r="G59" s="270"/>
      <c r="H59" s="270"/>
      <c r="I59" s="270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Z59" s="270"/>
    </row>
    <row r="60" ht="15.75" customHeight="1">
      <c r="A60" s="1"/>
      <c r="B60" s="323"/>
      <c r="C60" s="323"/>
      <c r="D60" s="412"/>
      <c r="E60" s="412"/>
      <c r="F60" s="1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Z60" s="270"/>
    </row>
    <row r="61" ht="15.75" customHeight="1">
      <c r="A61" s="1"/>
      <c r="B61" s="323"/>
      <c r="C61" s="323"/>
      <c r="D61" s="412"/>
      <c r="E61" s="412"/>
      <c r="F61" s="1"/>
      <c r="G61" s="270"/>
      <c r="H61" s="270"/>
      <c r="I61" s="270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Z61" s="270"/>
    </row>
    <row r="62" ht="15.75" customHeight="1">
      <c r="A62" s="1"/>
      <c r="B62" s="323"/>
      <c r="C62" s="323"/>
      <c r="D62" s="412"/>
      <c r="E62" s="412"/>
      <c r="F62" s="1"/>
      <c r="G62" s="270"/>
      <c r="H62" s="270"/>
      <c r="I62" s="270"/>
      <c r="J62" s="270"/>
      <c r="K62" s="270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Z62" s="270"/>
    </row>
    <row r="63" ht="15.75" customHeight="1">
      <c r="A63" s="1"/>
      <c r="B63" s="323"/>
      <c r="C63" s="323"/>
      <c r="D63" s="412"/>
      <c r="E63" s="412"/>
      <c r="F63" s="1"/>
      <c r="G63" s="270"/>
      <c r="H63" s="270"/>
      <c r="I63" s="270"/>
      <c r="J63" s="270"/>
      <c r="K63" s="270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Z63" s="270"/>
    </row>
    <row r="64" ht="15.75" customHeight="1">
      <c r="A64" s="1"/>
      <c r="B64" s="323"/>
      <c r="C64" s="323"/>
      <c r="D64" s="412"/>
      <c r="E64" s="412"/>
      <c r="F64" s="1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Z64" s="270"/>
    </row>
    <row r="65" ht="15.75" customHeight="1">
      <c r="A65" s="1"/>
      <c r="B65" s="323"/>
      <c r="C65" s="323"/>
      <c r="D65" s="412"/>
      <c r="E65" s="412"/>
      <c r="F65" s="1"/>
      <c r="G65" s="270"/>
      <c r="H65" s="270"/>
      <c r="I65" s="270"/>
      <c r="J65" s="270"/>
      <c r="K65" s="270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Z65" s="270"/>
    </row>
    <row r="66" ht="15.75" customHeight="1">
      <c r="A66" s="1"/>
      <c r="B66" s="323"/>
      <c r="C66" s="323"/>
      <c r="D66" s="412"/>
      <c r="E66" s="412"/>
      <c r="F66" s="1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Z66" s="270"/>
    </row>
    <row r="67" ht="15.75" customHeight="1">
      <c r="A67" s="1"/>
      <c r="B67" s="323"/>
      <c r="C67" s="323"/>
      <c r="D67" s="412"/>
      <c r="E67" s="412"/>
      <c r="F67" s="1"/>
      <c r="G67" s="270"/>
      <c r="H67" s="270"/>
      <c r="I67" s="270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270"/>
      <c r="U67" s="270"/>
      <c r="V67" s="270"/>
      <c r="W67" s="270"/>
      <c r="X67" s="270"/>
      <c r="Y67" s="270"/>
      <c r="Z67" s="270"/>
    </row>
    <row r="68" ht="15.75" customHeight="1">
      <c r="A68" s="1"/>
      <c r="B68" s="323"/>
      <c r="C68" s="323"/>
      <c r="D68" s="412"/>
      <c r="E68" s="412"/>
      <c r="F68" s="1"/>
      <c r="G68" s="270"/>
      <c r="H68" s="270"/>
      <c r="I68" s="270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270"/>
      <c r="U68" s="270"/>
      <c r="V68" s="270"/>
      <c r="W68" s="270"/>
      <c r="X68" s="270"/>
      <c r="Y68" s="270"/>
      <c r="Z68" s="270"/>
    </row>
    <row r="69" ht="15.75" customHeight="1">
      <c r="A69" s="1"/>
      <c r="B69" s="323"/>
      <c r="C69" s="323"/>
      <c r="D69" s="412"/>
      <c r="E69" s="412"/>
      <c r="F69" s="1"/>
      <c r="G69" s="270"/>
      <c r="H69" s="270"/>
      <c r="I69" s="270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270"/>
      <c r="U69" s="270"/>
      <c r="V69" s="270"/>
      <c r="W69" s="270"/>
      <c r="X69" s="270"/>
      <c r="Y69" s="270"/>
      <c r="Z69" s="270"/>
    </row>
    <row r="70" ht="15.75" customHeight="1">
      <c r="A70" s="1"/>
      <c r="B70" s="323"/>
      <c r="C70" s="323"/>
      <c r="D70" s="412"/>
      <c r="E70" s="412"/>
      <c r="F70" s="1"/>
      <c r="G70" s="270"/>
      <c r="H70" s="270"/>
      <c r="I70" s="270"/>
      <c r="J70" s="270"/>
      <c r="K70" s="270"/>
      <c r="L70" s="270"/>
      <c r="M70" s="270"/>
      <c r="N70" s="270"/>
      <c r="O70" s="270"/>
      <c r="P70" s="270"/>
      <c r="Q70" s="270"/>
      <c r="R70" s="270"/>
      <c r="S70" s="270"/>
      <c r="T70" s="270"/>
      <c r="U70" s="270"/>
      <c r="V70" s="270"/>
      <c r="W70" s="270"/>
      <c r="X70" s="270"/>
      <c r="Y70" s="270"/>
      <c r="Z70" s="270"/>
    </row>
    <row r="71" ht="15.75" customHeight="1">
      <c r="A71" s="1"/>
      <c r="B71" s="323"/>
      <c r="C71" s="323"/>
      <c r="D71" s="412"/>
      <c r="E71" s="412"/>
      <c r="F71" s="1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0"/>
      <c r="Y71" s="270"/>
      <c r="Z71" s="270"/>
    </row>
    <row r="72" ht="15.75" customHeight="1">
      <c r="A72" s="1"/>
      <c r="B72" s="323"/>
      <c r="C72" s="323"/>
      <c r="D72" s="412"/>
      <c r="E72" s="412"/>
      <c r="F72" s="1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</row>
    <row r="73" ht="15.75" customHeight="1">
      <c r="A73" s="1"/>
      <c r="B73" s="323"/>
      <c r="C73" s="323"/>
      <c r="D73" s="412"/>
      <c r="E73" s="412"/>
      <c r="F73" s="1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</row>
    <row r="74" ht="15.75" customHeight="1">
      <c r="A74" s="1"/>
      <c r="B74" s="323"/>
      <c r="C74" s="323"/>
      <c r="D74" s="412"/>
      <c r="E74" s="412"/>
      <c r="F74" s="1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</row>
    <row r="75" ht="15.75" customHeight="1">
      <c r="A75" s="1"/>
      <c r="B75" s="323"/>
      <c r="C75" s="323"/>
      <c r="D75" s="412"/>
      <c r="E75" s="412"/>
      <c r="F75" s="1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</row>
    <row r="76" ht="15.75" customHeight="1">
      <c r="A76" s="1"/>
      <c r="B76" s="323"/>
      <c r="C76" s="323"/>
      <c r="D76" s="412"/>
      <c r="E76" s="412"/>
      <c r="F76" s="1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</row>
    <row r="77" ht="15.75" customHeight="1">
      <c r="A77" s="1"/>
      <c r="B77" s="323"/>
      <c r="C77" s="323"/>
      <c r="D77" s="412"/>
      <c r="E77" s="412"/>
      <c r="F77" s="1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</row>
    <row r="78" ht="15.75" customHeight="1">
      <c r="A78" s="1"/>
      <c r="B78" s="323"/>
      <c r="C78" s="323"/>
      <c r="D78" s="412"/>
      <c r="E78" s="412"/>
      <c r="F78" s="1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270"/>
      <c r="Z78" s="270"/>
    </row>
    <row r="79" ht="15.75" customHeight="1">
      <c r="A79" s="1"/>
      <c r="B79" s="323"/>
      <c r="C79" s="323"/>
      <c r="D79" s="412"/>
      <c r="E79" s="412"/>
      <c r="F79" s="1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270"/>
      <c r="U79" s="270"/>
      <c r="V79" s="270"/>
      <c r="W79" s="270"/>
      <c r="X79" s="270"/>
      <c r="Y79" s="270"/>
      <c r="Z79" s="270"/>
    </row>
    <row r="80" ht="15.75" customHeight="1">
      <c r="A80" s="1"/>
      <c r="B80" s="323"/>
      <c r="C80" s="323"/>
      <c r="D80" s="412"/>
      <c r="E80" s="412"/>
      <c r="F80" s="1"/>
      <c r="G80" s="270"/>
      <c r="H80" s="270"/>
      <c r="I80" s="270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270"/>
      <c r="U80" s="270"/>
      <c r="V80" s="270"/>
      <c r="W80" s="270"/>
      <c r="X80" s="270"/>
      <c r="Y80" s="270"/>
      <c r="Z80" s="270"/>
    </row>
    <row r="81" ht="15.75" customHeight="1">
      <c r="A81" s="1"/>
      <c r="B81" s="323"/>
      <c r="C81" s="323"/>
      <c r="D81" s="412"/>
      <c r="E81" s="412"/>
      <c r="F81" s="1"/>
      <c r="G81" s="270"/>
      <c r="H81" s="270"/>
      <c r="I81" s="270"/>
      <c r="J81" s="270"/>
      <c r="K81" s="270"/>
      <c r="L81" s="270"/>
      <c r="M81" s="270"/>
      <c r="N81" s="270"/>
      <c r="O81" s="270"/>
      <c r="P81" s="270"/>
      <c r="Q81" s="270"/>
      <c r="R81" s="270"/>
      <c r="S81" s="270"/>
      <c r="T81" s="270"/>
      <c r="U81" s="270"/>
      <c r="V81" s="270"/>
      <c r="W81" s="270"/>
      <c r="X81" s="270"/>
      <c r="Y81" s="270"/>
      <c r="Z81" s="270"/>
    </row>
    <row r="82" ht="15.75" customHeight="1">
      <c r="A82" s="1"/>
      <c r="B82" s="323"/>
      <c r="C82" s="323"/>
      <c r="D82" s="412"/>
      <c r="E82" s="412"/>
      <c r="F82" s="1"/>
      <c r="G82" s="270"/>
      <c r="H82" s="270"/>
      <c r="I82" s="270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270"/>
      <c r="U82" s="270"/>
      <c r="V82" s="270"/>
      <c r="W82" s="270"/>
      <c r="X82" s="270"/>
      <c r="Y82" s="270"/>
      <c r="Z82" s="270"/>
    </row>
    <row r="83" ht="15.75" customHeight="1">
      <c r="A83" s="1"/>
      <c r="B83" s="323"/>
      <c r="C83" s="323"/>
      <c r="D83" s="412"/>
      <c r="E83" s="412"/>
      <c r="F83" s="1"/>
      <c r="G83" s="270"/>
      <c r="H83" s="270"/>
      <c r="I83" s="270"/>
      <c r="J83" s="270"/>
      <c r="K83" s="270"/>
      <c r="L83" s="270"/>
      <c r="M83" s="270"/>
      <c r="N83" s="270"/>
      <c r="O83" s="270"/>
      <c r="P83" s="270"/>
      <c r="Q83" s="270"/>
      <c r="R83" s="270"/>
      <c r="S83" s="270"/>
      <c r="T83" s="270"/>
      <c r="U83" s="270"/>
      <c r="V83" s="270"/>
      <c r="W83" s="270"/>
      <c r="X83" s="270"/>
      <c r="Y83" s="270"/>
      <c r="Z83" s="270"/>
    </row>
    <row r="84" ht="15.75" customHeight="1">
      <c r="A84" s="1"/>
      <c r="B84" s="323"/>
      <c r="C84" s="323"/>
      <c r="D84" s="412"/>
      <c r="E84" s="412"/>
      <c r="F84" s="1"/>
      <c r="G84" s="270"/>
      <c r="H84" s="270"/>
      <c r="I84" s="270"/>
      <c r="J84" s="270"/>
      <c r="K84" s="270"/>
      <c r="L84" s="270"/>
      <c r="M84" s="270"/>
      <c r="N84" s="270"/>
      <c r="O84" s="270"/>
      <c r="P84" s="270"/>
      <c r="Q84" s="270"/>
      <c r="R84" s="270"/>
      <c r="S84" s="270"/>
      <c r="T84" s="270"/>
      <c r="U84" s="270"/>
      <c r="V84" s="270"/>
      <c r="W84" s="270"/>
      <c r="X84" s="270"/>
      <c r="Y84" s="270"/>
      <c r="Z84" s="270"/>
    </row>
    <row r="85" ht="15.75" customHeight="1">
      <c r="A85" s="1"/>
      <c r="B85" s="323"/>
      <c r="C85" s="323"/>
      <c r="D85" s="412"/>
      <c r="E85" s="412"/>
      <c r="F85" s="1"/>
      <c r="G85" s="270"/>
      <c r="H85" s="270"/>
      <c r="I85" s="270"/>
      <c r="J85" s="270"/>
      <c r="K85" s="270"/>
      <c r="L85" s="270"/>
      <c r="M85" s="270"/>
      <c r="N85" s="270"/>
      <c r="O85" s="270"/>
      <c r="P85" s="270"/>
      <c r="Q85" s="270"/>
      <c r="R85" s="270"/>
      <c r="S85" s="270"/>
      <c r="T85" s="270"/>
      <c r="U85" s="270"/>
      <c r="V85" s="270"/>
      <c r="W85" s="270"/>
      <c r="X85" s="270"/>
      <c r="Y85" s="270"/>
      <c r="Z85" s="270"/>
    </row>
    <row r="86" ht="15.75" customHeight="1">
      <c r="A86" s="1"/>
      <c r="B86" s="323"/>
      <c r="C86" s="323"/>
      <c r="D86" s="412"/>
      <c r="E86" s="412"/>
      <c r="F86" s="1"/>
      <c r="G86" s="270"/>
      <c r="H86" s="270"/>
      <c r="I86" s="270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270"/>
      <c r="U86" s="270"/>
      <c r="V86" s="270"/>
      <c r="W86" s="270"/>
      <c r="X86" s="270"/>
      <c r="Y86" s="270"/>
      <c r="Z86" s="270"/>
    </row>
    <row r="87" ht="15.75" customHeight="1">
      <c r="A87" s="1"/>
      <c r="B87" s="323"/>
      <c r="C87" s="323"/>
      <c r="D87" s="412"/>
      <c r="E87" s="412"/>
      <c r="F87" s="1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</row>
    <row r="88" ht="15.75" customHeight="1">
      <c r="A88" s="1"/>
      <c r="B88" s="323"/>
      <c r="C88" s="323"/>
      <c r="D88" s="412"/>
      <c r="E88" s="412"/>
      <c r="F88" s="1"/>
      <c r="G88" s="270"/>
      <c r="H88" s="270"/>
      <c r="I88" s="270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270"/>
      <c r="U88" s="270"/>
      <c r="V88" s="270"/>
      <c r="W88" s="270"/>
      <c r="X88" s="270"/>
      <c r="Y88" s="270"/>
      <c r="Z88" s="270"/>
    </row>
    <row r="89" ht="15.75" customHeight="1">
      <c r="A89" s="1"/>
      <c r="B89" s="323"/>
      <c r="C89" s="323"/>
      <c r="D89" s="412"/>
      <c r="E89" s="412"/>
      <c r="F89" s="1"/>
      <c r="G89" s="270"/>
      <c r="H89" s="270"/>
      <c r="I89" s="270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270"/>
      <c r="U89" s="270"/>
      <c r="V89" s="270"/>
      <c r="W89" s="270"/>
      <c r="X89" s="270"/>
      <c r="Y89" s="270"/>
      <c r="Z89" s="270"/>
    </row>
    <row r="90" ht="15.75" customHeight="1">
      <c r="A90" s="1"/>
      <c r="B90" s="323"/>
      <c r="C90" s="323"/>
      <c r="D90" s="412"/>
      <c r="E90" s="412"/>
      <c r="F90" s="1"/>
      <c r="G90" s="270"/>
      <c r="H90" s="270"/>
      <c r="I90" s="270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270"/>
      <c r="U90" s="270"/>
      <c r="V90" s="270"/>
      <c r="W90" s="270"/>
      <c r="X90" s="270"/>
      <c r="Y90" s="270"/>
      <c r="Z90" s="270"/>
    </row>
    <row r="91" ht="15.75" customHeight="1">
      <c r="A91" s="1"/>
      <c r="B91" s="323"/>
      <c r="C91" s="323"/>
      <c r="D91" s="412"/>
      <c r="E91" s="412"/>
      <c r="F91" s="1"/>
      <c r="G91" s="270"/>
      <c r="H91" s="270"/>
      <c r="I91" s="270"/>
      <c r="J91" s="270"/>
      <c r="K91" s="270"/>
      <c r="L91" s="270"/>
      <c r="M91" s="270"/>
      <c r="N91" s="270"/>
      <c r="O91" s="270"/>
      <c r="P91" s="270"/>
      <c r="Q91" s="270"/>
      <c r="R91" s="270"/>
      <c r="S91" s="270"/>
      <c r="T91" s="270"/>
      <c r="U91" s="270"/>
      <c r="V91" s="270"/>
      <c r="W91" s="270"/>
      <c r="X91" s="270"/>
      <c r="Y91" s="270"/>
      <c r="Z91" s="270"/>
    </row>
    <row r="92" ht="15.75" customHeight="1">
      <c r="A92" s="1"/>
      <c r="B92" s="323"/>
      <c r="C92" s="323"/>
      <c r="D92" s="412"/>
      <c r="E92" s="412"/>
      <c r="F92" s="1"/>
      <c r="G92" s="270"/>
      <c r="H92" s="270"/>
      <c r="I92" s="270"/>
      <c r="J92" s="270"/>
      <c r="K92" s="270"/>
      <c r="L92" s="270"/>
      <c r="M92" s="270"/>
      <c r="N92" s="270"/>
      <c r="O92" s="270"/>
      <c r="P92" s="270"/>
      <c r="Q92" s="270"/>
      <c r="R92" s="270"/>
      <c r="S92" s="270"/>
      <c r="T92" s="270"/>
      <c r="U92" s="270"/>
      <c r="V92" s="270"/>
      <c r="W92" s="270"/>
      <c r="X92" s="270"/>
      <c r="Y92" s="270"/>
      <c r="Z92" s="270"/>
    </row>
    <row r="93" ht="15.75" customHeight="1">
      <c r="A93" s="1"/>
      <c r="B93" s="323"/>
      <c r="C93" s="323"/>
      <c r="D93" s="412"/>
      <c r="E93" s="412"/>
      <c r="F93" s="1"/>
      <c r="G93" s="270"/>
      <c r="H93" s="270"/>
      <c r="I93" s="270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270"/>
      <c r="U93" s="270"/>
      <c r="V93" s="270"/>
      <c r="W93" s="270"/>
      <c r="X93" s="270"/>
      <c r="Y93" s="270"/>
      <c r="Z93" s="270"/>
    </row>
    <row r="94" ht="15.75" customHeight="1">
      <c r="A94" s="1"/>
      <c r="B94" s="323"/>
      <c r="C94" s="323"/>
      <c r="D94" s="412"/>
      <c r="E94" s="412"/>
      <c r="F94" s="1"/>
      <c r="G94" s="270"/>
      <c r="H94" s="270"/>
      <c r="I94" s="270"/>
      <c r="J94" s="270"/>
      <c r="K94" s="270"/>
      <c r="L94" s="270"/>
      <c r="M94" s="270"/>
      <c r="N94" s="270"/>
      <c r="O94" s="270"/>
      <c r="P94" s="270"/>
      <c r="Q94" s="270"/>
      <c r="R94" s="270"/>
      <c r="S94" s="270"/>
      <c r="T94" s="270"/>
      <c r="U94" s="270"/>
      <c r="V94" s="270"/>
      <c r="W94" s="270"/>
      <c r="X94" s="270"/>
      <c r="Y94" s="270"/>
      <c r="Z94" s="270"/>
    </row>
    <row r="95" ht="15.75" customHeight="1">
      <c r="A95" s="1"/>
      <c r="B95" s="323"/>
      <c r="C95" s="323"/>
      <c r="D95" s="412"/>
      <c r="E95" s="412"/>
      <c r="F95" s="1"/>
      <c r="G95" s="270"/>
      <c r="H95" s="270"/>
      <c r="I95" s="270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270"/>
      <c r="U95" s="270"/>
      <c r="V95" s="270"/>
      <c r="W95" s="270"/>
      <c r="X95" s="270"/>
      <c r="Y95" s="270"/>
      <c r="Z95" s="270"/>
    </row>
    <row r="96" ht="15.75" customHeight="1">
      <c r="A96" s="1"/>
      <c r="B96" s="323"/>
      <c r="C96" s="323"/>
      <c r="D96" s="412"/>
      <c r="E96" s="412"/>
      <c r="F96" s="1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</row>
    <row r="97" ht="15.75" customHeight="1">
      <c r="A97" s="1"/>
      <c r="B97" s="323"/>
      <c r="C97" s="323"/>
      <c r="D97" s="412"/>
      <c r="E97" s="412"/>
      <c r="F97" s="1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</row>
    <row r="98" ht="15.75" customHeight="1">
      <c r="A98" s="1"/>
      <c r="B98" s="323"/>
      <c r="C98" s="323"/>
      <c r="D98" s="412"/>
      <c r="E98" s="412"/>
      <c r="F98" s="1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</row>
    <row r="99" ht="15.75" customHeight="1">
      <c r="A99" s="1"/>
      <c r="B99" s="323"/>
      <c r="C99" s="323"/>
      <c r="D99" s="412"/>
      <c r="E99" s="412"/>
      <c r="F99" s="1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  <c r="Z99" s="270"/>
    </row>
    <row r="100" ht="15.75" customHeight="1">
      <c r="A100" s="1"/>
      <c r="B100" s="323"/>
      <c r="C100" s="323"/>
      <c r="D100" s="412"/>
      <c r="E100" s="412"/>
      <c r="F100" s="1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  <c r="Z100" s="270"/>
    </row>
    <row r="101" ht="15.75" customHeight="1">
      <c r="A101" s="1"/>
      <c r="B101" s="323"/>
      <c r="C101" s="323"/>
      <c r="D101" s="412"/>
      <c r="E101" s="412"/>
      <c r="F101" s="1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  <c r="Z101" s="270"/>
    </row>
    <row r="102" ht="15.75" customHeight="1">
      <c r="A102" s="1"/>
      <c r="B102" s="323"/>
      <c r="C102" s="323"/>
      <c r="D102" s="412"/>
      <c r="E102" s="412"/>
      <c r="F102" s="1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  <c r="Z102" s="270"/>
    </row>
    <row r="103" ht="15.75" customHeight="1">
      <c r="A103" s="1"/>
      <c r="B103" s="323"/>
      <c r="C103" s="323"/>
      <c r="D103" s="412"/>
      <c r="E103" s="412"/>
      <c r="F103" s="1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  <c r="Z103" s="270"/>
    </row>
    <row r="104" ht="15.75" customHeight="1">
      <c r="A104" s="1"/>
      <c r="B104" s="323"/>
      <c r="C104" s="323"/>
      <c r="D104" s="412"/>
      <c r="E104" s="412"/>
      <c r="F104" s="1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  <c r="Z104" s="270"/>
    </row>
    <row r="105" ht="15.75" customHeight="1">
      <c r="A105" s="1"/>
      <c r="B105" s="323"/>
      <c r="C105" s="323"/>
      <c r="D105" s="412"/>
      <c r="E105" s="412"/>
      <c r="F105" s="1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  <c r="Z105" s="270"/>
    </row>
    <row r="106" ht="15.75" customHeight="1">
      <c r="A106" s="1"/>
      <c r="B106" s="323"/>
      <c r="C106" s="323"/>
      <c r="D106" s="412"/>
      <c r="E106" s="412"/>
      <c r="F106" s="1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  <c r="Z106" s="270"/>
    </row>
    <row r="107" ht="15.75" customHeight="1">
      <c r="A107" s="1"/>
      <c r="B107" s="323"/>
      <c r="C107" s="323"/>
      <c r="D107" s="412"/>
      <c r="E107" s="412"/>
      <c r="F107" s="1"/>
      <c r="G107" s="270"/>
      <c r="H107" s="270"/>
      <c r="I107" s="270"/>
      <c r="J107" s="270"/>
      <c r="K107" s="270"/>
      <c r="L107" s="270"/>
      <c r="M107" s="270"/>
      <c r="N107" s="270"/>
      <c r="O107" s="270"/>
      <c r="P107" s="270"/>
      <c r="Q107" s="270"/>
      <c r="R107" s="270"/>
      <c r="S107" s="270"/>
      <c r="T107" s="270"/>
      <c r="U107" s="270"/>
      <c r="V107" s="270"/>
      <c r="W107" s="270"/>
      <c r="X107" s="270"/>
      <c r="Y107" s="270"/>
      <c r="Z107" s="270"/>
    </row>
    <row r="108" ht="15.75" customHeight="1">
      <c r="A108" s="1"/>
      <c r="B108" s="323"/>
      <c r="C108" s="323"/>
      <c r="D108" s="412"/>
      <c r="E108" s="412"/>
      <c r="F108" s="1"/>
      <c r="G108" s="270"/>
      <c r="H108" s="270"/>
      <c r="I108" s="270"/>
      <c r="J108" s="270"/>
      <c r="K108" s="270"/>
      <c r="L108" s="270"/>
      <c r="M108" s="270"/>
      <c r="N108" s="270"/>
      <c r="O108" s="270"/>
      <c r="P108" s="270"/>
      <c r="Q108" s="270"/>
      <c r="R108" s="270"/>
      <c r="S108" s="270"/>
      <c r="T108" s="270"/>
      <c r="U108" s="270"/>
      <c r="V108" s="270"/>
      <c r="W108" s="270"/>
      <c r="X108" s="270"/>
      <c r="Y108" s="270"/>
      <c r="Z108" s="270"/>
    </row>
    <row r="109" ht="15.75" customHeight="1">
      <c r="A109" s="1"/>
      <c r="B109" s="323"/>
      <c r="C109" s="323"/>
      <c r="D109" s="412"/>
      <c r="E109" s="412"/>
      <c r="F109" s="1"/>
      <c r="G109" s="270"/>
      <c r="H109" s="270"/>
      <c r="I109" s="270"/>
      <c r="J109" s="270"/>
      <c r="K109" s="270"/>
      <c r="L109" s="270"/>
      <c r="M109" s="270"/>
      <c r="N109" s="270"/>
      <c r="O109" s="270"/>
      <c r="P109" s="270"/>
      <c r="Q109" s="270"/>
      <c r="R109" s="270"/>
      <c r="S109" s="270"/>
      <c r="T109" s="270"/>
      <c r="U109" s="270"/>
      <c r="V109" s="270"/>
      <c r="W109" s="270"/>
      <c r="X109" s="270"/>
      <c r="Y109" s="270"/>
      <c r="Z109" s="270"/>
    </row>
    <row r="110" ht="15.75" customHeight="1">
      <c r="A110" s="1"/>
      <c r="B110" s="323"/>
      <c r="C110" s="323"/>
      <c r="D110" s="412"/>
      <c r="E110" s="412"/>
      <c r="F110" s="1"/>
      <c r="G110" s="270"/>
      <c r="H110" s="270"/>
      <c r="I110" s="270"/>
      <c r="J110" s="270"/>
      <c r="K110" s="270"/>
      <c r="L110" s="270"/>
      <c r="M110" s="270"/>
      <c r="N110" s="270"/>
      <c r="O110" s="270"/>
      <c r="P110" s="270"/>
      <c r="Q110" s="270"/>
      <c r="R110" s="270"/>
      <c r="S110" s="270"/>
      <c r="T110" s="270"/>
      <c r="U110" s="270"/>
      <c r="V110" s="270"/>
      <c r="W110" s="270"/>
      <c r="X110" s="270"/>
      <c r="Y110" s="270"/>
      <c r="Z110" s="270"/>
    </row>
    <row r="111" ht="15.75" customHeight="1">
      <c r="A111" s="1"/>
      <c r="B111" s="323"/>
      <c r="C111" s="323"/>
      <c r="D111" s="412"/>
      <c r="E111" s="412"/>
      <c r="F111" s="1"/>
      <c r="G111" s="270"/>
      <c r="H111" s="270"/>
      <c r="I111" s="270"/>
      <c r="J111" s="270"/>
      <c r="K111" s="270"/>
      <c r="L111" s="270"/>
      <c r="M111" s="270"/>
      <c r="N111" s="270"/>
      <c r="O111" s="270"/>
      <c r="P111" s="270"/>
      <c r="Q111" s="270"/>
      <c r="R111" s="270"/>
      <c r="S111" s="270"/>
      <c r="T111" s="270"/>
      <c r="U111" s="270"/>
      <c r="V111" s="270"/>
      <c r="W111" s="270"/>
      <c r="X111" s="270"/>
      <c r="Y111" s="270"/>
      <c r="Z111" s="270"/>
    </row>
    <row r="112" ht="15.75" customHeight="1">
      <c r="A112" s="1"/>
      <c r="B112" s="323"/>
      <c r="C112" s="323"/>
      <c r="D112" s="412"/>
      <c r="E112" s="412"/>
      <c r="F112" s="1"/>
      <c r="G112" s="270"/>
      <c r="H112" s="270"/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70"/>
      <c r="V112" s="270"/>
      <c r="W112" s="270"/>
      <c r="X112" s="270"/>
      <c r="Y112" s="270"/>
      <c r="Z112" s="270"/>
    </row>
    <row r="113" ht="15.75" customHeight="1">
      <c r="A113" s="1"/>
      <c r="B113" s="323"/>
      <c r="C113" s="323"/>
      <c r="D113" s="412"/>
      <c r="E113" s="412"/>
      <c r="F113" s="1"/>
      <c r="G113" s="270"/>
      <c r="H113" s="270"/>
      <c r="I113" s="270"/>
      <c r="J113" s="270"/>
      <c r="K113" s="270"/>
      <c r="L113" s="270"/>
      <c r="M113" s="270"/>
      <c r="N113" s="270"/>
      <c r="O113" s="270"/>
      <c r="P113" s="270"/>
      <c r="Q113" s="270"/>
      <c r="R113" s="270"/>
      <c r="S113" s="270"/>
      <c r="T113" s="270"/>
      <c r="U113" s="270"/>
      <c r="V113" s="270"/>
      <c r="W113" s="270"/>
      <c r="X113" s="270"/>
      <c r="Y113" s="270"/>
      <c r="Z113" s="270"/>
    </row>
    <row r="114" ht="15.75" customHeight="1">
      <c r="A114" s="1"/>
      <c r="B114" s="323"/>
      <c r="C114" s="323"/>
      <c r="D114" s="412"/>
      <c r="E114" s="412"/>
      <c r="F114" s="1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70"/>
      <c r="V114" s="270"/>
      <c r="W114" s="270"/>
      <c r="X114" s="270"/>
      <c r="Y114" s="270"/>
      <c r="Z114" s="270"/>
    </row>
    <row r="115" ht="15.75" customHeight="1">
      <c r="A115" s="1"/>
      <c r="B115" s="323"/>
      <c r="C115" s="323"/>
      <c r="D115" s="412"/>
      <c r="E115" s="412"/>
      <c r="F115" s="1"/>
      <c r="G115" s="270"/>
      <c r="H115" s="270"/>
      <c r="I115" s="270"/>
      <c r="J115" s="270"/>
      <c r="K115" s="270"/>
      <c r="L115" s="270"/>
      <c r="M115" s="270"/>
      <c r="N115" s="270"/>
      <c r="O115" s="270"/>
      <c r="P115" s="270"/>
      <c r="Q115" s="270"/>
      <c r="R115" s="270"/>
      <c r="S115" s="270"/>
      <c r="T115" s="270"/>
      <c r="U115" s="270"/>
      <c r="V115" s="270"/>
      <c r="W115" s="270"/>
      <c r="X115" s="270"/>
      <c r="Y115" s="270"/>
      <c r="Z115" s="270"/>
    </row>
    <row r="116" ht="15.75" customHeight="1">
      <c r="A116" s="1"/>
      <c r="B116" s="323"/>
      <c r="C116" s="323"/>
      <c r="D116" s="412"/>
      <c r="E116" s="412"/>
      <c r="F116" s="1"/>
      <c r="G116" s="270"/>
      <c r="H116" s="270"/>
      <c r="I116" s="270"/>
      <c r="J116" s="270"/>
      <c r="K116" s="270"/>
      <c r="L116" s="270"/>
      <c r="M116" s="270"/>
      <c r="N116" s="270"/>
      <c r="O116" s="270"/>
      <c r="P116" s="270"/>
      <c r="Q116" s="270"/>
      <c r="R116" s="270"/>
      <c r="S116" s="270"/>
      <c r="T116" s="270"/>
      <c r="U116" s="270"/>
      <c r="V116" s="270"/>
      <c r="W116" s="270"/>
      <c r="X116" s="270"/>
      <c r="Y116" s="270"/>
      <c r="Z116" s="270"/>
    </row>
    <row r="117" ht="15.75" customHeight="1">
      <c r="A117" s="1"/>
      <c r="B117" s="323"/>
      <c r="C117" s="323"/>
      <c r="D117" s="412"/>
      <c r="E117" s="412"/>
      <c r="F117" s="1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0"/>
      <c r="R117" s="270"/>
      <c r="S117" s="270"/>
      <c r="T117" s="270"/>
      <c r="U117" s="270"/>
      <c r="V117" s="270"/>
      <c r="W117" s="270"/>
      <c r="X117" s="270"/>
      <c r="Y117" s="270"/>
      <c r="Z117" s="270"/>
    </row>
    <row r="118" ht="15.75" customHeight="1">
      <c r="A118" s="1"/>
      <c r="B118" s="323"/>
      <c r="C118" s="323"/>
      <c r="D118" s="412"/>
      <c r="E118" s="412"/>
      <c r="F118" s="1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0"/>
      <c r="R118" s="270"/>
      <c r="S118" s="270"/>
      <c r="T118" s="270"/>
      <c r="U118" s="270"/>
      <c r="V118" s="270"/>
      <c r="W118" s="270"/>
      <c r="X118" s="270"/>
      <c r="Y118" s="270"/>
      <c r="Z118" s="270"/>
    </row>
    <row r="119" ht="15.75" customHeight="1">
      <c r="A119" s="1"/>
      <c r="B119" s="323"/>
      <c r="C119" s="323"/>
      <c r="D119" s="412"/>
      <c r="E119" s="412"/>
      <c r="F119" s="1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0"/>
      <c r="R119" s="270"/>
      <c r="S119" s="270"/>
      <c r="T119" s="270"/>
      <c r="U119" s="270"/>
      <c r="V119" s="270"/>
      <c r="W119" s="270"/>
      <c r="X119" s="270"/>
      <c r="Y119" s="270"/>
      <c r="Z119" s="270"/>
    </row>
    <row r="120" ht="15.75" customHeight="1">
      <c r="A120" s="1"/>
      <c r="B120" s="323"/>
      <c r="C120" s="323"/>
      <c r="D120" s="412"/>
      <c r="E120" s="412"/>
      <c r="F120" s="1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</row>
    <row r="121" ht="15.75" customHeight="1">
      <c r="A121" s="1"/>
      <c r="B121" s="323"/>
      <c r="C121" s="323"/>
      <c r="D121" s="412"/>
      <c r="E121" s="412"/>
      <c r="F121" s="1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0"/>
      <c r="R121" s="270"/>
      <c r="S121" s="270"/>
      <c r="T121" s="270"/>
      <c r="U121" s="270"/>
      <c r="V121" s="270"/>
      <c r="W121" s="270"/>
      <c r="X121" s="270"/>
      <c r="Y121" s="270"/>
      <c r="Z121" s="270"/>
    </row>
    <row r="122" ht="15.75" customHeight="1">
      <c r="A122" s="1"/>
      <c r="B122" s="323"/>
      <c r="C122" s="323"/>
      <c r="D122" s="412"/>
      <c r="E122" s="412"/>
      <c r="F122" s="1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0"/>
      <c r="R122" s="270"/>
      <c r="S122" s="270"/>
      <c r="T122" s="270"/>
      <c r="U122" s="270"/>
      <c r="V122" s="270"/>
      <c r="W122" s="270"/>
      <c r="X122" s="270"/>
      <c r="Y122" s="270"/>
      <c r="Z122" s="270"/>
    </row>
    <row r="123" ht="15.75" customHeight="1">
      <c r="A123" s="1"/>
      <c r="B123" s="323"/>
      <c r="C123" s="323"/>
      <c r="D123" s="412"/>
      <c r="E123" s="412"/>
      <c r="F123" s="1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0"/>
      <c r="R123" s="270"/>
      <c r="S123" s="270"/>
      <c r="T123" s="270"/>
      <c r="U123" s="270"/>
      <c r="V123" s="270"/>
      <c r="W123" s="270"/>
      <c r="X123" s="270"/>
      <c r="Y123" s="270"/>
      <c r="Z123" s="270"/>
    </row>
    <row r="124" ht="15.75" customHeight="1">
      <c r="A124" s="1"/>
      <c r="B124" s="323"/>
      <c r="C124" s="323"/>
      <c r="D124" s="412"/>
      <c r="E124" s="412"/>
      <c r="F124" s="1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0"/>
      <c r="R124" s="270"/>
      <c r="S124" s="270"/>
      <c r="T124" s="270"/>
      <c r="U124" s="270"/>
      <c r="V124" s="270"/>
      <c r="W124" s="270"/>
      <c r="X124" s="270"/>
      <c r="Y124" s="270"/>
      <c r="Z124" s="270"/>
    </row>
    <row r="125" ht="15.75" customHeight="1">
      <c r="A125" s="1"/>
      <c r="B125" s="323"/>
      <c r="C125" s="323"/>
      <c r="D125" s="412"/>
      <c r="E125" s="412"/>
      <c r="F125" s="1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0"/>
      <c r="R125" s="270"/>
      <c r="S125" s="270"/>
      <c r="T125" s="270"/>
      <c r="U125" s="270"/>
      <c r="V125" s="270"/>
      <c r="W125" s="270"/>
      <c r="X125" s="270"/>
      <c r="Y125" s="270"/>
      <c r="Z125" s="270"/>
    </row>
    <row r="126" ht="15.75" customHeight="1">
      <c r="A126" s="1"/>
      <c r="B126" s="323"/>
      <c r="C126" s="323"/>
      <c r="D126" s="412"/>
      <c r="E126" s="412"/>
      <c r="F126" s="1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0"/>
      <c r="R126" s="270"/>
      <c r="S126" s="270"/>
      <c r="T126" s="270"/>
      <c r="U126" s="270"/>
      <c r="V126" s="270"/>
      <c r="W126" s="270"/>
      <c r="X126" s="270"/>
      <c r="Y126" s="270"/>
      <c r="Z126" s="270"/>
    </row>
    <row r="127" ht="15.75" customHeight="1">
      <c r="A127" s="1"/>
      <c r="B127" s="323"/>
      <c r="C127" s="323"/>
      <c r="D127" s="412"/>
      <c r="E127" s="412"/>
      <c r="F127" s="1"/>
      <c r="G127" s="270"/>
      <c r="H127" s="270"/>
      <c r="I127" s="270"/>
      <c r="J127" s="270"/>
      <c r="K127" s="270"/>
      <c r="L127" s="270"/>
      <c r="M127" s="270"/>
      <c r="N127" s="270"/>
      <c r="O127" s="270"/>
      <c r="P127" s="270"/>
      <c r="Q127" s="270"/>
      <c r="R127" s="270"/>
      <c r="S127" s="270"/>
      <c r="T127" s="270"/>
      <c r="U127" s="270"/>
      <c r="V127" s="270"/>
      <c r="W127" s="270"/>
      <c r="X127" s="270"/>
      <c r="Y127" s="270"/>
      <c r="Z127" s="270"/>
    </row>
    <row r="128" ht="15.75" customHeight="1">
      <c r="A128" s="1"/>
      <c r="B128" s="323"/>
      <c r="C128" s="323"/>
      <c r="D128" s="412"/>
      <c r="E128" s="412"/>
      <c r="F128" s="1"/>
      <c r="G128" s="270"/>
      <c r="H128" s="270"/>
      <c r="I128" s="270"/>
      <c r="J128" s="270"/>
      <c r="K128" s="270"/>
      <c r="L128" s="270"/>
      <c r="M128" s="270"/>
      <c r="N128" s="270"/>
      <c r="O128" s="270"/>
      <c r="P128" s="270"/>
      <c r="Q128" s="270"/>
      <c r="R128" s="270"/>
      <c r="S128" s="270"/>
      <c r="T128" s="270"/>
      <c r="U128" s="270"/>
      <c r="V128" s="270"/>
      <c r="W128" s="270"/>
      <c r="X128" s="270"/>
      <c r="Y128" s="270"/>
      <c r="Z128" s="270"/>
    </row>
    <row r="129" ht="15.75" customHeight="1">
      <c r="A129" s="1"/>
      <c r="B129" s="323"/>
      <c r="C129" s="323"/>
      <c r="D129" s="412"/>
      <c r="E129" s="412"/>
      <c r="F129" s="1"/>
      <c r="G129" s="270"/>
      <c r="H129" s="270"/>
      <c r="I129" s="270"/>
      <c r="J129" s="270"/>
      <c r="K129" s="270"/>
      <c r="L129" s="270"/>
      <c r="M129" s="270"/>
      <c r="N129" s="270"/>
      <c r="O129" s="270"/>
      <c r="P129" s="270"/>
      <c r="Q129" s="270"/>
      <c r="R129" s="270"/>
      <c r="S129" s="270"/>
      <c r="T129" s="270"/>
      <c r="U129" s="270"/>
      <c r="V129" s="270"/>
      <c r="W129" s="270"/>
      <c r="X129" s="270"/>
      <c r="Y129" s="270"/>
      <c r="Z129" s="270"/>
    </row>
    <row r="130" ht="15.75" customHeight="1">
      <c r="A130" s="1"/>
      <c r="B130" s="323"/>
      <c r="C130" s="323"/>
      <c r="D130" s="412"/>
      <c r="E130" s="412"/>
      <c r="F130" s="1"/>
      <c r="G130" s="270"/>
      <c r="H130" s="270"/>
      <c r="I130" s="270"/>
      <c r="J130" s="270"/>
      <c r="K130" s="270"/>
      <c r="L130" s="270"/>
      <c r="M130" s="270"/>
      <c r="N130" s="270"/>
      <c r="O130" s="270"/>
      <c r="P130" s="270"/>
      <c r="Q130" s="270"/>
      <c r="R130" s="270"/>
      <c r="S130" s="270"/>
      <c r="T130" s="270"/>
      <c r="U130" s="270"/>
      <c r="V130" s="270"/>
      <c r="W130" s="270"/>
      <c r="X130" s="270"/>
      <c r="Y130" s="270"/>
      <c r="Z130" s="270"/>
    </row>
    <row r="131" ht="15.75" customHeight="1">
      <c r="A131" s="1"/>
      <c r="B131" s="323"/>
      <c r="C131" s="323"/>
      <c r="D131" s="412"/>
      <c r="E131" s="412"/>
      <c r="F131" s="1"/>
      <c r="G131" s="270"/>
      <c r="H131" s="270"/>
      <c r="I131" s="270"/>
      <c r="J131" s="270"/>
      <c r="K131" s="270"/>
      <c r="L131" s="270"/>
      <c r="M131" s="270"/>
      <c r="N131" s="270"/>
      <c r="O131" s="270"/>
      <c r="P131" s="270"/>
      <c r="Q131" s="270"/>
      <c r="R131" s="270"/>
      <c r="S131" s="270"/>
      <c r="T131" s="270"/>
      <c r="U131" s="270"/>
      <c r="V131" s="270"/>
      <c r="W131" s="270"/>
      <c r="X131" s="270"/>
      <c r="Y131" s="270"/>
      <c r="Z131" s="270"/>
    </row>
    <row r="132" ht="15.75" customHeight="1">
      <c r="A132" s="1"/>
      <c r="B132" s="323"/>
      <c r="C132" s="323"/>
      <c r="D132" s="412"/>
      <c r="E132" s="412"/>
      <c r="F132" s="1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</row>
    <row r="133" ht="15.75" customHeight="1">
      <c r="A133" s="1"/>
      <c r="B133" s="323"/>
      <c r="C133" s="323"/>
      <c r="D133" s="412"/>
      <c r="E133" s="412"/>
      <c r="F133" s="1"/>
      <c r="G133" s="270"/>
      <c r="H133" s="270"/>
      <c r="I133" s="270"/>
      <c r="J133" s="270"/>
      <c r="K133" s="270"/>
      <c r="L133" s="270"/>
      <c r="M133" s="270"/>
      <c r="N133" s="270"/>
      <c r="O133" s="270"/>
      <c r="P133" s="270"/>
      <c r="Q133" s="270"/>
      <c r="R133" s="270"/>
      <c r="S133" s="270"/>
      <c r="T133" s="270"/>
      <c r="U133" s="270"/>
      <c r="V133" s="270"/>
      <c r="W133" s="270"/>
      <c r="X133" s="270"/>
      <c r="Y133" s="270"/>
      <c r="Z133" s="270"/>
    </row>
    <row r="134" ht="15.75" customHeight="1">
      <c r="A134" s="1"/>
      <c r="B134" s="323"/>
      <c r="C134" s="323"/>
      <c r="D134" s="412"/>
      <c r="E134" s="412"/>
      <c r="F134" s="1"/>
      <c r="G134" s="270"/>
      <c r="H134" s="270"/>
      <c r="I134" s="270"/>
      <c r="J134" s="270"/>
      <c r="K134" s="270"/>
      <c r="L134" s="270"/>
      <c r="M134" s="270"/>
      <c r="N134" s="270"/>
      <c r="O134" s="270"/>
      <c r="P134" s="270"/>
      <c r="Q134" s="270"/>
      <c r="R134" s="270"/>
      <c r="S134" s="270"/>
      <c r="T134" s="270"/>
      <c r="U134" s="270"/>
      <c r="V134" s="270"/>
      <c r="W134" s="270"/>
      <c r="X134" s="270"/>
      <c r="Y134" s="270"/>
      <c r="Z134" s="270"/>
    </row>
    <row r="135" ht="15.75" customHeight="1">
      <c r="A135" s="1"/>
      <c r="B135" s="323"/>
      <c r="C135" s="323"/>
      <c r="D135" s="412"/>
      <c r="E135" s="412"/>
      <c r="F135" s="1"/>
      <c r="G135" s="270"/>
      <c r="H135" s="270"/>
      <c r="I135" s="270"/>
      <c r="J135" s="270"/>
      <c r="K135" s="270"/>
      <c r="L135" s="270"/>
      <c r="M135" s="270"/>
      <c r="N135" s="270"/>
      <c r="O135" s="270"/>
      <c r="P135" s="270"/>
      <c r="Q135" s="270"/>
      <c r="R135" s="270"/>
      <c r="S135" s="270"/>
      <c r="T135" s="270"/>
      <c r="U135" s="270"/>
      <c r="V135" s="270"/>
      <c r="W135" s="270"/>
      <c r="X135" s="270"/>
      <c r="Y135" s="270"/>
      <c r="Z135" s="270"/>
    </row>
    <row r="136" ht="15.75" customHeight="1">
      <c r="A136" s="1"/>
      <c r="B136" s="323"/>
      <c r="C136" s="323"/>
      <c r="D136" s="412"/>
      <c r="E136" s="412"/>
      <c r="F136" s="1"/>
      <c r="G136" s="270"/>
      <c r="H136" s="270"/>
      <c r="I136" s="270"/>
      <c r="J136" s="270"/>
      <c r="K136" s="270"/>
      <c r="L136" s="270"/>
      <c r="M136" s="270"/>
      <c r="N136" s="270"/>
      <c r="O136" s="270"/>
      <c r="P136" s="270"/>
      <c r="Q136" s="270"/>
      <c r="R136" s="270"/>
      <c r="S136" s="270"/>
      <c r="T136" s="270"/>
      <c r="U136" s="270"/>
      <c r="V136" s="270"/>
      <c r="W136" s="270"/>
      <c r="X136" s="270"/>
      <c r="Y136" s="270"/>
      <c r="Z136" s="270"/>
    </row>
    <row r="137" ht="15.75" customHeight="1">
      <c r="A137" s="1"/>
      <c r="B137" s="323"/>
      <c r="C137" s="323"/>
      <c r="D137" s="412"/>
      <c r="E137" s="412"/>
      <c r="F137" s="1"/>
      <c r="G137" s="270"/>
      <c r="H137" s="270"/>
      <c r="I137" s="270"/>
      <c r="J137" s="270"/>
      <c r="K137" s="270"/>
      <c r="L137" s="270"/>
      <c r="M137" s="270"/>
      <c r="N137" s="270"/>
      <c r="O137" s="270"/>
      <c r="P137" s="270"/>
      <c r="Q137" s="270"/>
      <c r="R137" s="270"/>
      <c r="S137" s="270"/>
      <c r="T137" s="270"/>
      <c r="U137" s="270"/>
      <c r="V137" s="270"/>
      <c r="W137" s="270"/>
      <c r="X137" s="270"/>
      <c r="Y137" s="270"/>
      <c r="Z137" s="270"/>
    </row>
    <row r="138" ht="15.75" customHeight="1">
      <c r="A138" s="1"/>
      <c r="B138" s="323"/>
      <c r="C138" s="323"/>
      <c r="D138" s="412"/>
      <c r="E138" s="412"/>
      <c r="F138" s="1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  <c r="Z138" s="270"/>
    </row>
    <row r="139" ht="15.75" customHeight="1">
      <c r="A139" s="1"/>
      <c r="B139" s="323"/>
      <c r="C139" s="323"/>
      <c r="D139" s="412"/>
      <c r="E139" s="412"/>
      <c r="F139" s="1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  <c r="Z139" s="270"/>
    </row>
    <row r="140" ht="15.75" customHeight="1">
      <c r="A140" s="1"/>
      <c r="B140" s="323"/>
      <c r="C140" s="323"/>
      <c r="D140" s="412"/>
      <c r="E140" s="412"/>
      <c r="F140" s="1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</row>
    <row r="141" ht="15.75" customHeight="1">
      <c r="A141" s="1"/>
      <c r="B141" s="323"/>
      <c r="C141" s="323"/>
      <c r="D141" s="412"/>
      <c r="E141" s="412"/>
      <c r="F141" s="1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</row>
    <row r="142" ht="15.75" customHeight="1">
      <c r="A142" s="1"/>
      <c r="B142" s="323"/>
      <c r="C142" s="323"/>
      <c r="D142" s="412"/>
      <c r="E142" s="412"/>
      <c r="F142" s="1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  <c r="Z142" s="270"/>
    </row>
    <row r="143" ht="15.75" customHeight="1">
      <c r="A143" s="1"/>
      <c r="B143" s="323"/>
      <c r="C143" s="323"/>
      <c r="D143" s="412"/>
      <c r="E143" s="412"/>
      <c r="F143" s="1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  <c r="Z143" s="270"/>
    </row>
    <row r="144" ht="15.75" customHeight="1">
      <c r="A144" s="1"/>
      <c r="B144" s="323"/>
      <c r="C144" s="323"/>
      <c r="D144" s="412"/>
      <c r="E144" s="412"/>
      <c r="F144" s="1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  <c r="Z144" s="270"/>
    </row>
    <row r="145" ht="15.75" customHeight="1">
      <c r="A145" s="1"/>
      <c r="B145" s="323"/>
      <c r="C145" s="323"/>
      <c r="D145" s="412"/>
      <c r="E145" s="412"/>
      <c r="F145" s="1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  <c r="Z145" s="270"/>
    </row>
    <row r="146" ht="15.75" customHeight="1">
      <c r="A146" s="1"/>
      <c r="B146" s="323"/>
      <c r="C146" s="323"/>
      <c r="D146" s="412"/>
      <c r="E146" s="412"/>
      <c r="F146" s="1"/>
      <c r="G146" s="270"/>
      <c r="H146" s="270"/>
      <c r="I146" s="270"/>
      <c r="J146" s="270"/>
      <c r="K146" s="270"/>
      <c r="L146" s="270"/>
      <c r="M146" s="270"/>
      <c r="N146" s="270"/>
      <c r="O146" s="270"/>
      <c r="P146" s="270"/>
      <c r="Q146" s="270"/>
      <c r="R146" s="270"/>
      <c r="S146" s="270"/>
      <c r="T146" s="270"/>
      <c r="U146" s="270"/>
      <c r="V146" s="270"/>
      <c r="W146" s="270"/>
      <c r="X146" s="270"/>
      <c r="Y146" s="270"/>
      <c r="Z146" s="270"/>
    </row>
    <row r="147" ht="15.75" customHeight="1">
      <c r="A147" s="1"/>
      <c r="B147" s="323"/>
      <c r="C147" s="323"/>
      <c r="D147" s="412"/>
      <c r="E147" s="412"/>
      <c r="F147" s="1"/>
      <c r="G147" s="270"/>
      <c r="H147" s="270"/>
      <c r="I147" s="270"/>
      <c r="J147" s="270"/>
      <c r="K147" s="270"/>
      <c r="L147" s="270"/>
      <c r="M147" s="270"/>
      <c r="N147" s="270"/>
      <c r="O147" s="270"/>
      <c r="P147" s="270"/>
      <c r="Q147" s="270"/>
      <c r="R147" s="270"/>
      <c r="S147" s="270"/>
      <c r="T147" s="270"/>
      <c r="U147" s="270"/>
      <c r="V147" s="270"/>
      <c r="W147" s="270"/>
      <c r="X147" s="270"/>
      <c r="Y147" s="270"/>
      <c r="Z147" s="270"/>
    </row>
    <row r="148" ht="15.75" customHeight="1">
      <c r="A148" s="1"/>
      <c r="B148" s="323"/>
      <c r="C148" s="323"/>
      <c r="D148" s="412"/>
      <c r="E148" s="412"/>
      <c r="F148" s="1"/>
      <c r="G148" s="270"/>
      <c r="H148" s="270"/>
      <c r="I148" s="270"/>
      <c r="J148" s="270"/>
      <c r="K148" s="270"/>
      <c r="L148" s="270"/>
      <c r="M148" s="270"/>
      <c r="N148" s="270"/>
      <c r="O148" s="270"/>
      <c r="P148" s="270"/>
      <c r="Q148" s="270"/>
      <c r="R148" s="270"/>
      <c r="S148" s="270"/>
      <c r="T148" s="270"/>
      <c r="U148" s="270"/>
      <c r="V148" s="270"/>
      <c r="W148" s="270"/>
      <c r="X148" s="270"/>
      <c r="Y148" s="270"/>
      <c r="Z148" s="270"/>
    </row>
    <row r="149" ht="15.75" customHeight="1">
      <c r="A149" s="1"/>
      <c r="B149" s="323"/>
      <c r="C149" s="323"/>
      <c r="D149" s="412"/>
      <c r="E149" s="412"/>
      <c r="F149" s="1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</row>
    <row r="150" ht="15.75" customHeight="1">
      <c r="A150" s="1"/>
      <c r="B150" s="323"/>
      <c r="C150" s="323"/>
      <c r="D150" s="412"/>
      <c r="E150" s="412"/>
      <c r="F150" s="1"/>
      <c r="G150" s="270"/>
      <c r="H150" s="270"/>
      <c r="I150" s="270"/>
      <c r="J150" s="270"/>
      <c r="K150" s="270"/>
      <c r="L150" s="270"/>
      <c r="M150" s="270"/>
      <c r="N150" s="270"/>
      <c r="O150" s="270"/>
      <c r="P150" s="270"/>
      <c r="Q150" s="270"/>
      <c r="R150" s="270"/>
      <c r="S150" s="270"/>
      <c r="T150" s="270"/>
      <c r="U150" s="270"/>
      <c r="V150" s="270"/>
      <c r="W150" s="270"/>
      <c r="X150" s="270"/>
      <c r="Y150" s="270"/>
      <c r="Z150" s="270"/>
    </row>
    <row r="151" ht="15.75" customHeight="1">
      <c r="A151" s="1"/>
      <c r="B151" s="323"/>
      <c r="C151" s="323"/>
      <c r="D151" s="412"/>
      <c r="E151" s="412"/>
      <c r="F151" s="1"/>
      <c r="G151" s="270"/>
      <c r="H151" s="270"/>
      <c r="I151" s="270"/>
      <c r="J151" s="270"/>
      <c r="K151" s="270"/>
      <c r="L151" s="270"/>
      <c r="M151" s="270"/>
      <c r="N151" s="270"/>
      <c r="O151" s="270"/>
      <c r="P151" s="270"/>
      <c r="Q151" s="270"/>
      <c r="R151" s="270"/>
      <c r="S151" s="270"/>
      <c r="T151" s="270"/>
      <c r="U151" s="270"/>
      <c r="V151" s="270"/>
      <c r="W151" s="270"/>
      <c r="X151" s="270"/>
      <c r="Y151" s="270"/>
      <c r="Z151" s="270"/>
    </row>
    <row r="152" ht="15.75" customHeight="1">
      <c r="A152" s="1"/>
      <c r="B152" s="323"/>
      <c r="C152" s="323"/>
      <c r="D152" s="412"/>
      <c r="E152" s="412"/>
      <c r="F152" s="1"/>
      <c r="G152" s="270"/>
      <c r="H152" s="270"/>
      <c r="I152" s="270"/>
      <c r="J152" s="270"/>
      <c r="K152" s="270"/>
      <c r="L152" s="270"/>
      <c r="M152" s="270"/>
      <c r="N152" s="270"/>
      <c r="O152" s="270"/>
      <c r="P152" s="270"/>
      <c r="Q152" s="270"/>
      <c r="R152" s="270"/>
      <c r="S152" s="270"/>
      <c r="T152" s="270"/>
      <c r="U152" s="270"/>
      <c r="V152" s="270"/>
      <c r="W152" s="270"/>
      <c r="X152" s="270"/>
      <c r="Y152" s="270"/>
      <c r="Z152" s="270"/>
    </row>
    <row r="153" ht="15.75" customHeight="1">
      <c r="A153" s="1"/>
      <c r="B153" s="323"/>
      <c r="C153" s="323"/>
      <c r="D153" s="412"/>
      <c r="E153" s="412"/>
      <c r="F153" s="1"/>
      <c r="G153" s="270"/>
      <c r="H153" s="270"/>
      <c r="I153" s="270"/>
      <c r="J153" s="270"/>
      <c r="K153" s="270"/>
      <c r="L153" s="270"/>
      <c r="M153" s="270"/>
      <c r="N153" s="270"/>
      <c r="O153" s="270"/>
      <c r="P153" s="270"/>
      <c r="Q153" s="270"/>
      <c r="R153" s="270"/>
      <c r="S153" s="270"/>
      <c r="T153" s="270"/>
      <c r="U153" s="270"/>
      <c r="V153" s="270"/>
      <c r="W153" s="270"/>
      <c r="X153" s="270"/>
      <c r="Y153" s="270"/>
      <c r="Z153" s="270"/>
    </row>
    <row r="154" ht="15.75" customHeight="1">
      <c r="A154" s="1"/>
      <c r="B154" s="323"/>
      <c r="C154" s="323"/>
      <c r="D154" s="412"/>
      <c r="E154" s="412"/>
      <c r="F154" s="1"/>
      <c r="G154" s="270"/>
      <c r="H154" s="270"/>
      <c r="I154" s="270"/>
      <c r="J154" s="270"/>
      <c r="K154" s="270"/>
      <c r="L154" s="270"/>
      <c r="M154" s="270"/>
      <c r="N154" s="270"/>
      <c r="O154" s="270"/>
      <c r="P154" s="270"/>
      <c r="Q154" s="270"/>
      <c r="R154" s="270"/>
      <c r="S154" s="270"/>
      <c r="T154" s="270"/>
      <c r="U154" s="270"/>
      <c r="V154" s="270"/>
      <c r="W154" s="270"/>
      <c r="X154" s="270"/>
      <c r="Y154" s="270"/>
      <c r="Z154" s="270"/>
    </row>
    <row r="155" ht="15.75" customHeight="1">
      <c r="A155" s="1"/>
      <c r="B155" s="323"/>
      <c r="C155" s="323"/>
      <c r="D155" s="412"/>
      <c r="E155" s="412"/>
      <c r="F155" s="1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</row>
    <row r="156" ht="15.75" customHeight="1">
      <c r="A156" s="1"/>
      <c r="B156" s="323"/>
      <c r="C156" s="323"/>
      <c r="D156" s="412"/>
      <c r="E156" s="412"/>
      <c r="F156" s="1"/>
      <c r="G156" s="270"/>
      <c r="H156" s="270"/>
      <c r="I156" s="270"/>
      <c r="J156" s="270"/>
      <c r="K156" s="270"/>
      <c r="L156" s="270"/>
      <c r="M156" s="270"/>
      <c r="N156" s="270"/>
      <c r="O156" s="270"/>
      <c r="P156" s="270"/>
      <c r="Q156" s="270"/>
      <c r="R156" s="270"/>
      <c r="S156" s="270"/>
      <c r="T156" s="270"/>
      <c r="U156" s="270"/>
      <c r="V156" s="270"/>
      <c r="W156" s="270"/>
      <c r="X156" s="270"/>
      <c r="Y156" s="270"/>
      <c r="Z156" s="270"/>
    </row>
    <row r="157" ht="15.75" customHeight="1">
      <c r="A157" s="1"/>
      <c r="B157" s="323"/>
      <c r="C157" s="323"/>
      <c r="D157" s="412"/>
      <c r="E157" s="412"/>
      <c r="F157" s="1"/>
      <c r="G157" s="270"/>
      <c r="H157" s="270"/>
      <c r="I157" s="270"/>
      <c r="J157" s="270"/>
      <c r="K157" s="270"/>
      <c r="L157" s="270"/>
      <c r="M157" s="270"/>
      <c r="N157" s="270"/>
      <c r="O157" s="270"/>
      <c r="P157" s="270"/>
      <c r="Q157" s="270"/>
      <c r="R157" s="270"/>
      <c r="S157" s="270"/>
      <c r="T157" s="270"/>
      <c r="U157" s="270"/>
      <c r="V157" s="270"/>
      <c r="W157" s="270"/>
      <c r="X157" s="270"/>
      <c r="Y157" s="270"/>
      <c r="Z157" s="270"/>
    </row>
    <row r="158" ht="15.75" customHeight="1">
      <c r="A158" s="1"/>
      <c r="B158" s="323"/>
      <c r="C158" s="323"/>
      <c r="D158" s="412"/>
      <c r="E158" s="412"/>
      <c r="F158" s="1"/>
      <c r="G158" s="270"/>
      <c r="H158" s="270"/>
      <c r="I158" s="270"/>
      <c r="J158" s="270"/>
      <c r="K158" s="270"/>
      <c r="L158" s="270"/>
      <c r="M158" s="270"/>
      <c r="N158" s="270"/>
      <c r="O158" s="270"/>
      <c r="P158" s="270"/>
      <c r="Q158" s="270"/>
      <c r="R158" s="270"/>
      <c r="S158" s="270"/>
      <c r="T158" s="270"/>
      <c r="U158" s="270"/>
      <c r="V158" s="270"/>
      <c r="W158" s="270"/>
      <c r="X158" s="270"/>
      <c r="Y158" s="270"/>
      <c r="Z158" s="270"/>
    </row>
    <row r="159" ht="15.75" customHeight="1">
      <c r="A159" s="1"/>
      <c r="B159" s="323"/>
      <c r="C159" s="323"/>
      <c r="D159" s="412"/>
      <c r="E159" s="412"/>
      <c r="F159" s="1"/>
      <c r="G159" s="270"/>
      <c r="H159" s="270"/>
      <c r="I159" s="270"/>
      <c r="J159" s="270"/>
      <c r="K159" s="270"/>
      <c r="L159" s="270"/>
      <c r="M159" s="270"/>
      <c r="N159" s="270"/>
      <c r="O159" s="270"/>
      <c r="P159" s="270"/>
      <c r="Q159" s="270"/>
      <c r="R159" s="270"/>
      <c r="S159" s="270"/>
      <c r="T159" s="270"/>
      <c r="U159" s="270"/>
      <c r="V159" s="270"/>
      <c r="W159" s="270"/>
      <c r="X159" s="270"/>
      <c r="Y159" s="270"/>
      <c r="Z159" s="270"/>
    </row>
    <row r="160" ht="15.75" customHeight="1">
      <c r="A160" s="1"/>
      <c r="B160" s="323"/>
      <c r="C160" s="323"/>
      <c r="D160" s="412"/>
      <c r="E160" s="412"/>
      <c r="F160" s="1"/>
      <c r="G160" s="270"/>
      <c r="H160" s="270"/>
      <c r="I160" s="270"/>
      <c r="J160" s="270"/>
      <c r="K160" s="270"/>
      <c r="L160" s="270"/>
      <c r="M160" s="270"/>
      <c r="N160" s="270"/>
      <c r="O160" s="270"/>
      <c r="P160" s="270"/>
      <c r="Q160" s="270"/>
      <c r="R160" s="270"/>
      <c r="S160" s="270"/>
      <c r="T160" s="270"/>
      <c r="U160" s="270"/>
      <c r="V160" s="270"/>
      <c r="W160" s="270"/>
      <c r="X160" s="270"/>
      <c r="Y160" s="270"/>
      <c r="Z160" s="270"/>
    </row>
    <row r="161" ht="15.75" customHeight="1">
      <c r="A161" s="1"/>
      <c r="B161" s="323"/>
      <c r="C161" s="323"/>
      <c r="D161" s="412"/>
      <c r="E161" s="412"/>
      <c r="F161" s="1"/>
      <c r="G161" s="270"/>
      <c r="H161" s="270"/>
      <c r="I161" s="270"/>
      <c r="J161" s="270"/>
      <c r="K161" s="270"/>
      <c r="L161" s="270"/>
      <c r="M161" s="270"/>
      <c r="N161" s="270"/>
      <c r="O161" s="270"/>
      <c r="P161" s="270"/>
      <c r="Q161" s="270"/>
      <c r="R161" s="270"/>
      <c r="S161" s="270"/>
      <c r="T161" s="270"/>
      <c r="U161" s="270"/>
      <c r="V161" s="270"/>
      <c r="W161" s="270"/>
      <c r="X161" s="270"/>
      <c r="Y161" s="270"/>
      <c r="Z161" s="270"/>
    </row>
    <row r="162" ht="15.75" customHeight="1">
      <c r="A162" s="1"/>
      <c r="B162" s="323"/>
      <c r="C162" s="323"/>
      <c r="D162" s="412"/>
      <c r="E162" s="412"/>
      <c r="F162" s="1"/>
      <c r="G162" s="270"/>
      <c r="H162" s="270"/>
      <c r="I162" s="270"/>
      <c r="J162" s="270"/>
      <c r="K162" s="270"/>
      <c r="L162" s="270"/>
      <c r="M162" s="270"/>
      <c r="N162" s="270"/>
      <c r="O162" s="270"/>
      <c r="P162" s="270"/>
      <c r="Q162" s="270"/>
      <c r="R162" s="270"/>
      <c r="S162" s="270"/>
      <c r="T162" s="270"/>
      <c r="U162" s="270"/>
      <c r="V162" s="270"/>
      <c r="W162" s="270"/>
      <c r="X162" s="270"/>
      <c r="Y162" s="270"/>
      <c r="Z162" s="270"/>
    </row>
    <row r="163" ht="15.75" customHeight="1">
      <c r="A163" s="1"/>
      <c r="B163" s="323"/>
      <c r="C163" s="323"/>
      <c r="D163" s="412"/>
      <c r="E163" s="412"/>
      <c r="F163" s="1"/>
      <c r="G163" s="270"/>
      <c r="H163" s="270"/>
      <c r="I163" s="270"/>
      <c r="J163" s="270"/>
      <c r="K163" s="270"/>
      <c r="L163" s="270"/>
      <c r="M163" s="270"/>
      <c r="N163" s="270"/>
      <c r="O163" s="270"/>
      <c r="P163" s="270"/>
      <c r="Q163" s="270"/>
      <c r="R163" s="270"/>
      <c r="S163" s="270"/>
      <c r="T163" s="270"/>
      <c r="U163" s="270"/>
      <c r="V163" s="270"/>
      <c r="W163" s="270"/>
      <c r="X163" s="270"/>
      <c r="Y163" s="270"/>
      <c r="Z163" s="270"/>
    </row>
    <row r="164" ht="15.75" customHeight="1">
      <c r="A164" s="1"/>
      <c r="B164" s="323"/>
      <c r="C164" s="323"/>
      <c r="D164" s="412"/>
      <c r="E164" s="412"/>
      <c r="F164" s="1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</row>
    <row r="165" ht="15.75" customHeight="1">
      <c r="A165" s="1"/>
      <c r="B165" s="323"/>
      <c r="C165" s="323"/>
      <c r="D165" s="412"/>
      <c r="E165" s="412"/>
      <c r="F165" s="1"/>
      <c r="G165" s="270"/>
      <c r="H165" s="270"/>
      <c r="I165" s="270"/>
      <c r="J165" s="270"/>
      <c r="K165" s="270"/>
      <c r="L165" s="270"/>
      <c r="M165" s="270"/>
      <c r="N165" s="270"/>
      <c r="O165" s="270"/>
      <c r="P165" s="270"/>
      <c r="Q165" s="270"/>
      <c r="R165" s="270"/>
      <c r="S165" s="270"/>
      <c r="T165" s="270"/>
      <c r="U165" s="270"/>
      <c r="V165" s="270"/>
      <c r="W165" s="270"/>
      <c r="X165" s="270"/>
      <c r="Y165" s="270"/>
      <c r="Z165" s="270"/>
    </row>
    <row r="166" ht="15.75" customHeight="1">
      <c r="A166" s="1"/>
      <c r="B166" s="323"/>
      <c r="C166" s="323"/>
      <c r="D166" s="412"/>
      <c r="E166" s="412"/>
      <c r="F166" s="1"/>
      <c r="G166" s="270"/>
      <c r="H166" s="270"/>
      <c r="I166" s="270"/>
      <c r="J166" s="270"/>
      <c r="K166" s="270"/>
      <c r="L166" s="270"/>
      <c r="M166" s="270"/>
      <c r="N166" s="270"/>
      <c r="O166" s="270"/>
      <c r="P166" s="270"/>
      <c r="Q166" s="270"/>
      <c r="R166" s="270"/>
      <c r="S166" s="270"/>
      <c r="T166" s="270"/>
      <c r="U166" s="270"/>
      <c r="V166" s="270"/>
      <c r="W166" s="270"/>
      <c r="X166" s="270"/>
      <c r="Y166" s="270"/>
      <c r="Z166" s="270"/>
    </row>
    <row r="167" ht="15.75" customHeight="1">
      <c r="A167" s="1"/>
      <c r="B167" s="323"/>
      <c r="C167" s="323"/>
      <c r="D167" s="412"/>
      <c r="E167" s="412"/>
      <c r="F167" s="1"/>
      <c r="G167" s="270"/>
      <c r="H167" s="270"/>
      <c r="I167" s="270"/>
      <c r="J167" s="270"/>
      <c r="K167" s="270"/>
      <c r="L167" s="270"/>
      <c r="M167" s="270"/>
      <c r="N167" s="270"/>
      <c r="O167" s="270"/>
      <c r="P167" s="270"/>
      <c r="Q167" s="270"/>
      <c r="R167" s="270"/>
      <c r="S167" s="270"/>
      <c r="T167" s="270"/>
      <c r="U167" s="270"/>
      <c r="V167" s="270"/>
      <c r="W167" s="270"/>
      <c r="X167" s="270"/>
      <c r="Y167" s="270"/>
      <c r="Z167" s="270"/>
    </row>
    <row r="168" ht="15.75" customHeight="1">
      <c r="A168" s="1"/>
      <c r="B168" s="323"/>
      <c r="C168" s="323"/>
      <c r="D168" s="412"/>
      <c r="E168" s="412"/>
      <c r="F168" s="1"/>
      <c r="G168" s="270"/>
      <c r="H168" s="270"/>
      <c r="I168" s="270"/>
      <c r="J168" s="270"/>
      <c r="K168" s="270"/>
      <c r="L168" s="270"/>
      <c r="M168" s="270"/>
      <c r="N168" s="270"/>
      <c r="O168" s="270"/>
      <c r="P168" s="270"/>
      <c r="Q168" s="270"/>
      <c r="R168" s="270"/>
      <c r="S168" s="270"/>
      <c r="T168" s="270"/>
      <c r="U168" s="270"/>
      <c r="V168" s="270"/>
      <c r="W168" s="270"/>
      <c r="X168" s="270"/>
      <c r="Y168" s="270"/>
      <c r="Z168" s="270"/>
    </row>
    <row r="169" ht="15.75" customHeight="1">
      <c r="A169" s="1"/>
      <c r="B169" s="323"/>
      <c r="C169" s="323"/>
      <c r="D169" s="412"/>
      <c r="E169" s="412"/>
      <c r="F169" s="1"/>
      <c r="G169" s="270"/>
      <c r="H169" s="270"/>
      <c r="I169" s="270"/>
      <c r="J169" s="270"/>
      <c r="K169" s="270"/>
      <c r="L169" s="270"/>
      <c r="M169" s="270"/>
      <c r="N169" s="270"/>
      <c r="O169" s="270"/>
      <c r="P169" s="270"/>
      <c r="Q169" s="270"/>
      <c r="R169" s="270"/>
      <c r="S169" s="270"/>
      <c r="T169" s="270"/>
      <c r="U169" s="270"/>
      <c r="V169" s="270"/>
      <c r="W169" s="270"/>
      <c r="X169" s="270"/>
      <c r="Y169" s="270"/>
      <c r="Z169" s="270"/>
    </row>
    <row r="170" ht="15.75" customHeight="1">
      <c r="A170" s="1"/>
      <c r="B170" s="323"/>
      <c r="C170" s="323"/>
      <c r="D170" s="412"/>
      <c r="E170" s="412"/>
      <c r="F170" s="1"/>
      <c r="G170" s="270"/>
      <c r="H170" s="270"/>
      <c r="I170" s="270"/>
      <c r="J170" s="270"/>
      <c r="K170" s="270"/>
      <c r="L170" s="270"/>
      <c r="M170" s="270"/>
      <c r="N170" s="270"/>
      <c r="O170" s="270"/>
      <c r="P170" s="270"/>
      <c r="Q170" s="270"/>
      <c r="R170" s="270"/>
      <c r="S170" s="270"/>
      <c r="T170" s="270"/>
      <c r="U170" s="270"/>
      <c r="V170" s="270"/>
      <c r="W170" s="270"/>
      <c r="X170" s="270"/>
      <c r="Y170" s="270"/>
      <c r="Z170" s="270"/>
    </row>
    <row r="171" ht="15.75" customHeight="1">
      <c r="A171" s="1"/>
      <c r="B171" s="323"/>
      <c r="C171" s="323"/>
      <c r="D171" s="412"/>
      <c r="E171" s="412"/>
      <c r="F171" s="1"/>
      <c r="G171" s="270"/>
      <c r="H171" s="270"/>
      <c r="I171" s="270"/>
      <c r="J171" s="270"/>
      <c r="K171" s="270"/>
      <c r="L171" s="270"/>
      <c r="M171" s="270"/>
      <c r="N171" s="270"/>
      <c r="O171" s="270"/>
      <c r="P171" s="270"/>
      <c r="Q171" s="270"/>
      <c r="R171" s="270"/>
      <c r="S171" s="270"/>
      <c r="T171" s="270"/>
      <c r="U171" s="270"/>
      <c r="V171" s="270"/>
      <c r="W171" s="270"/>
      <c r="X171" s="270"/>
      <c r="Y171" s="270"/>
      <c r="Z171" s="270"/>
    </row>
    <row r="172" ht="15.75" customHeight="1">
      <c r="A172" s="1"/>
      <c r="B172" s="323"/>
      <c r="C172" s="323"/>
      <c r="D172" s="412"/>
      <c r="E172" s="412"/>
      <c r="F172" s="1"/>
      <c r="G172" s="270"/>
      <c r="H172" s="270"/>
      <c r="I172" s="270"/>
      <c r="J172" s="270"/>
      <c r="K172" s="270"/>
      <c r="L172" s="270"/>
      <c r="M172" s="270"/>
      <c r="N172" s="270"/>
      <c r="O172" s="270"/>
      <c r="P172" s="270"/>
      <c r="Q172" s="270"/>
      <c r="R172" s="270"/>
      <c r="S172" s="270"/>
      <c r="T172" s="270"/>
      <c r="U172" s="270"/>
      <c r="V172" s="270"/>
      <c r="W172" s="270"/>
      <c r="X172" s="270"/>
      <c r="Y172" s="270"/>
      <c r="Z172" s="270"/>
    </row>
    <row r="173" ht="15.75" customHeight="1">
      <c r="A173" s="1"/>
      <c r="B173" s="323"/>
      <c r="C173" s="323"/>
      <c r="D173" s="412"/>
      <c r="E173" s="412"/>
      <c r="F173" s="1"/>
      <c r="G173" s="270"/>
      <c r="H173" s="270"/>
      <c r="I173" s="270"/>
      <c r="J173" s="270"/>
      <c r="K173" s="270"/>
      <c r="L173" s="270"/>
      <c r="M173" s="270"/>
      <c r="N173" s="270"/>
      <c r="O173" s="270"/>
      <c r="P173" s="270"/>
      <c r="Q173" s="270"/>
      <c r="R173" s="270"/>
      <c r="S173" s="270"/>
      <c r="T173" s="270"/>
      <c r="U173" s="270"/>
      <c r="V173" s="270"/>
      <c r="W173" s="270"/>
      <c r="X173" s="270"/>
      <c r="Y173" s="270"/>
      <c r="Z173" s="270"/>
    </row>
    <row r="174" ht="15.75" customHeight="1">
      <c r="A174" s="1"/>
      <c r="B174" s="323"/>
      <c r="C174" s="323"/>
      <c r="D174" s="412"/>
      <c r="E174" s="412"/>
      <c r="F174" s="1"/>
      <c r="G174" s="270"/>
      <c r="H174" s="270"/>
      <c r="I174" s="270"/>
      <c r="J174" s="270"/>
      <c r="K174" s="270"/>
      <c r="L174" s="270"/>
      <c r="M174" s="270"/>
      <c r="N174" s="270"/>
      <c r="O174" s="270"/>
      <c r="P174" s="270"/>
      <c r="Q174" s="270"/>
      <c r="R174" s="270"/>
      <c r="S174" s="270"/>
      <c r="T174" s="270"/>
      <c r="U174" s="270"/>
      <c r="V174" s="270"/>
      <c r="W174" s="270"/>
      <c r="X174" s="270"/>
      <c r="Y174" s="270"/>
      <c r="Z174" s="270"/>
    </row>
    <row r="175" ht="15.75" customHeight="1">
      <c r="A175" s="1"/>
      <c r="B175" s="323"/>
      <c r="C175" s="323"/>
      <c r="D175" s="412"/>
      <c r="E175" s="412"/>
      <c r="F175" s="1"/>
      <c r="G175" s="270"/>
      <c r="H175" s="270"/>
      <c r="I175" s="270"/>
      <c r="J175" s="270"/>
      <c r="K175" s="270"/>
      <c r="L175" s="270"/>
      <c r="M175" s="270"/>
      <c r="N175" s="270"/>
      <c r="O175" s="270"/>
      <c r="P175" s="270"/>
      <c r="Q175" s="270"/>
      <c r="R175" s="270"/>
      <c r="S175" s="270"/>
      <c r="T175" s="270"/>
      <c r="U175" s="270"/>
      <c r="V175" s="270"/>
      <c r="W175" s="270"/>
      <c r="X175" s="270"/>
      <c r="Y175" s="270"/>
      <c r="Z175" s="270"/>
    </row>
    <row r="176" ht="15.75" customHeight="1">
      <c r="A176" s="1"/>
      <c r="B176" s="323"/>
      <c r="C176" s="323"/>
      <c r="D176" s="412"/>
      <c r="E176" s="412"/>
      <c r="F176" s="1"/>
      <c r="G176" s="270"/>
      <c r="H176" s="270"/>
      <c r="I176" s="270"/>
      <c r="J176" s="270"/>
      <c r="K176" s="270"/>
      <c r="L176" s="270"/>
      <c r="M176" s="270"/>
      <c r="N176" s="270"/>
      <c r="O176" s="270"/>
      <c r="P176" s="270"/>
      <c r="Q176" s="270"/>
      <c r="R176" s="270"/>
      <c r="S176" s="270"/>
      <c r="T176" s="270"/>
      <c r="U176" s="270"/>
      <c r="V176" s="270"/>
      <c r="W176" s="270"/>
      <c r="X176" s="270"/>
      <c r="Y176" s="270"/>
      <c r="Z176" s="270"/>
    </row>
    <row r="177" ht="15.75" customHeight="1">
      <c r="A177" s="1"/>
      <c r="B177" s="323"/>
      <c r="C177" s="323"/>
      <c r="D177" s="412"/>
      <c r="E177" s="412"/>
      <c r="F177" s="1"/>
      <c r="G177" s="270"/>
      <c r="H177" s="270"/>
      <c r="I177" s="270"/>
      <c r="J177" s="270"/>
      <c r="K177" s="270"/>
      <c r="L177" s="270"/>
      <c r="M177" s="270"/>
      <c r="N177" s="270"/>
      <c r="O177" s="270"/>
      <c r="P177" s="270"/>
      <c r="Q177" s="270"/>
      <c r="R177" s="270"/>
      <c r="S177" s="270"/>
      <c r="T177" s="270"/>
      <c r="U177" s="270"/>
      <c r="V177" s="270"/>
      <c r="W177" s="270"/>
      <c r="X177" s="270"/>
      <c r="Y177" s="270"/>
      <c r="Z177" s="270"/>
    </row>
    <row r="178" ht="15.75" customHeight="1">
      <c r="A178" s="1"/>
      <c r="B178" s="323"/>
      <c r="C178" s="323"/>
      <c r="D178" s="412"/>
      <c r="E178" s="412"/>
      <c r="F178" s="1"/>
      <c r="G178" s="270"/>
      <c r="H178" s="270"/>
      <c r="I178" s="270"/>
      <c r="J178" s="270"/>
      <c r="K178" s="270"/>
      <c r="L178" s="270"/>
      <c r="M178" s="270"/>
      <c r="N178" s="270"/>
      <c r="O178" s="270"/>
      <c r="P178" s="270"/>
      <c r="Q178" s="270"/>
      <c r="R178" s="270"/>
      <c r="S178" s="270"/>
      <c r="T178" s="270"/>
      <c r="U178" s="270"/>
      <c r="V178" s="270"/>
      <c r="W178" s="270"/>
      <c r="X178" s="270"/>
      <c r="Y178" s="270"/>
      <c r="Z178" s="270"/>
    </row>
    <row r="179" ht="15.75" customHeight="1">
      <c r="A179" s="1"/>
      <c r="B179" s="323"/>
      <c r="C179" s="323"/>
      <c r="D179" s="412"/>
      <c r="E179" s="412"/>
      <c r="F179" s="1"/>
      <c r="G179" s="270"/>
      <c r="H179" s="270"/>
      <c r="I179" s="270"/>
      <c r="J179" s="270"/>
      <c r="K179" s="270"/>
      <c r="L179" s="270"/>
      <c r="M179" s="270"/>
      <c r="N179" s="270"/>
      <c r="O179" s="270"/>
      <c r="P179" s="270"/>
      <c r="Q179" s="270"/>
      <c r="R179" s="270"/>
      <c r="S179" s="270"/>
      <c r="T179" s="270"/>
      <c r="U179" s="270"/>
      <c r="V179" s="270"/>
      <c r="W179" s="270"/>
      <c r="X179" s="270"/>
      <c r="Y179" s="270"/>
      <c r="Z179" s="270"/>
    </row>
    <row r="180" ht="15.75" customHeight="1">
      <c r="A180" s="1"/>
      <c r="B180" s="323"/>
      <c r="C180" s="323"/>
      <c r="D180" s="412"/>
      <c r="E180" s="412"/>
      <c r="F180" s="1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70"/>
    </row>
    <row r="181" ht="15.75" customHeight="1">
      <c r="A181" s="1"/>
      <c r="B181" s="323"/>
      <c r="C181" s="323"/>
      <c r="D181" s="412"/>
      <c r="E181" s="412"/>
      <c r="F181" s="1"/>
      <c r="G181" s="270"/>
      <c r="H181" s="270"/>
      <c r="I181" s="270"/>
      <c r="J181" s="270"/>
      <c r="K181" s="270"/>
      <c r="L181" s="270"/>
      <c r="M181" s="270"/>
      <c r="N181" s="270"/>
      <c r="O181" s="270"/>
      <c r="P181" s="270"/>
      <c r="Q181" s="270"/>
      <c r="R181" s="270"/>
      <c r="S181" s="270"/>
      <c r="T181" s="270"/>
      <c r="U181" s="270"/>
      <c r="V181" s="270"/>
      <c r="W181" s="270"/>
      <c r="X181" s="270"/>
      <c r="Y181" s="270"/>
      <c r="Z181" s="270"/>
    </row>
    <row r="182" ht="15.75" customHeight="1">
      <c r="A182" s="1"/>
      <c r="B182" s="323"/>
      <c r="C182" s="323"/>
      <c r="D182" s="412"/>
      <c r="E182" s="412"/>
      <c r="F182" s="1"/>
      <c r="G182" s="270"/>
      <c r="H182" s="270"/>
      <c r="I182" s="270"/>
      <c r="J182" s="270"/>
      <c r="K182" s="270"/>
      <c r="L182" s="270"/>
      <c r="M182" s="270"/>
      <c r="N182" s="270"/>
      <c r="O182" s="270"/>
      <c r="P182" s="270"/>
      <c r="Q182" s="270"/>
      <c r="R182" s="270"/>
      <c r="S182" s="270"/>
      <c r="T182" s="270"/>
      <c r="U182" s="270"/>
      <c r="V182" s="270"/>
      <c r="W182" s="270"/>
      <c r="X182" s="270"/>
      <c r="Y182" s="270"/>
      <c r="Z182" s="270"/>
    </row>
    <row r="183" ht="15.75" customHeight="1">
      <c r="A183" s="1"/>
      <c r="B183" s="323"/>
      <c r="C183" s="323"/>
      <c r="D183" s="412"/>
      <c r="E183" s="412"/>
      <c r="F183" s="1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</row>
    <row r="184" ht="15.75" customHeight="1">
      <c r="A184" s="1"/>
      <c r="B184" s="323"/>
      <c r="C184" s="323"/>
      <c r="D184" s="412"/>
      <c r="E184" s="412"/>
      <c r="F184" s="1"/>
      <c r="G184" s="270"/>
      <c r="H184" s="270"/>
      <c r="I184" s="270"/>
      <c r="J184" s="270"/>
      <c r="K184" s="270"/>
      <c r="L184" s="270"/>
      <c r="M184" s="270"/>
      <c r="N184" s="270"/>
      <c r="O184" s="270"/>
      <c r="P184" s="270"/>
      <c r="Q184" s="270"/>
      <c r="R184" s="270"/>
      <c r="S184" s="270"/>
      <c r="T184" s="270"/>
      <c r="U184" s="270"/>
      <c r="V184" s="270"/>
      <c r="W184" s="270"/>
      <c r="X184" s="270"/>
      <c r="Y184" s="270"/>
      <c r="Z184" s="270"/>
    </row>
    <row r="185" ht="15.75" customHeight="1">
      <c r="A185" s="1"/>
      <c r="B185" s="323"/>
      <c r="C185" s="323"/>
      <c r="D185" s="412"/>
      <c r="E185" s="412"/>
      <c r="F185" s="1"/>
      <c r="G185" s="270"/>
      <c r="H185" s="270"/>
      <c r="I185" s="270"/>
      <c r="J185" s="270"/>
      <c r="K185" s="270"/>
      <c r="L185" s="270"/>
      <c r="M185" s="270"/>
      <c r="N185" s="270"/>
      <c r="O185" s="270"/>
      <c r="P185" s="270"/>
      <c r="Q185" s="270"/>
      <c r="R185" s="270"/>
      <c r="S185" s="270"/>
      <c r="T185" s="270"/>
      <c r="U185" s="270"/>
      <c r="V185" s="270"/>
      <c r="W185" s="270"/>
      <c r="X185" s="270"/>
      <c r="Y185" s="270"/>
      <c r="Z185" s="270"/>
    </row>
    <row r="186" ht="15.75" customHeight="1">
      <c r="A186" s="1"/>
      <c r="B186" s="323"/>
      <c r="C186" s="323"/>
      <c r="D186" s="412"/>
      <c r="E186" s="412"/>
      <c r="F186" s="1"/>
      <c r="G186" s="270"/>
      <c r="H186" s="270"/>
      <c r="I186" s="270"/>
      <c r="J186" s="270"/>
      <c r="K186" s="270"/>
      <c r="L186" s="270"/>
      <c r="M186" s="270"/>
      <c r="N186" s="270"/>
      <c r="O186" s="270"/>
      <c r="P186" s="270"/>
      <c r="Q186" s="270"/>
      <c r="R186" s="270"/>
      <c r="S186" s="270"/>
      <c r="T186" s="270"/>
      <c r="U186" s="270"/>
      <c r="V186" s="270"/>
      <c r="W186" s="270"/>
      <c r="X186" s="270"/>
      <c r="Y186" s="270"/>
      <c r="Z186" s="270"/>
    </row>
    <row r="187" ht="15.75" customHeight="1">
      <c r="A187" s="1"/>
      <c r="B187" s="323"/>
      <c r="C187" s="323"/>
      <c r="D187" s="412"/>
      <c r="E187" s="412"/>
      <c r="F187" s="1"/>
      <c r="G187" s="270"/>
      <c r="H187" s="270"/>
      <c r="I187" s="270"/>
      <c r="J187" s="270"/>
      <c r="K187" s="270"/>
      <c r="L187" s="270"/>
      <c r="M187" s="270"/>
      <c r="N187" s="270"/>
      <c r="O187" s="270"/>
      <c r="P187" s="270"/>
      <c r="Q187" s="270"/>
      <c r="R187" s="270"/>
      <c r="S187" s="270"/>
      <c r="T187" s="270"/>
      <c r="U187" s="270"/>
      <c r="V187" s="270"/>
      <c r="W187" s="270"/>
      <c r="X187" s="270"/>
      <c r="Y187" s="270"/>
      <c r="Z187" s="270"/>
    </row>
    <row r="188" ht="15.75" customHeight="1">
      <c r="A188" s="1"/>
      <c r="B188" s="323"/>
      <c r="C188" s="323"/>
      <c r="D188" s="412"/>
      <c r="E188" s="412"/>
      <c r="F188" s="1"/>
      <c r="G188" s="270"/>
      <c r="H188" s="270"/>
      <c r="I188" s="270"/>
      <c r="J188" s="270"/>
      <c r="K188" s="270"/>
      <c r="L188" s="270"/>
      <c r="M188" s="270"/>
      <c r="N188" s="270"/>
      <c r="O188" s="270"/>
      <c r="P188" s="270"/>
      <c r="Q188" s="270"/>
      <c r="R188" s="270"/>
      <c r="S188" s="270"/>
      <c r="T188" s="270"/>
      <c r="U188" s="270"/>
      <c r="V188" s="270"/>
      <c r="W188" s="270"/>
      <c r="X188" s="270"/>
      <c r="Y188" s="270"/>
      <c r="Z188" s="270"/>
    </row>
    <row r="189" ht="15.75" customHeight="1">
      <c r="A189" s="1"/>
      <c r="B189" s="323"/>
      <c r="C189" s="323"/>
      <c r="D189" s="412"/>
      <c r="E189" s="412"/>
      <c r="F189" s="1"/>
      <c r="G189" s="270"/>
      <c r="H189" s="270"/>
      <c r="I189" s="270"/>
      <c r="J189" s="270"/>
      <c r="K189" s="270"/>
      <c r="L189" s="270"/>
      <c r="M189" s="270"/>
      <c r="N189" s="270"/>
      <c r="O189" s="270"/>
      <c r="P189" s="270"/>
      <c r="Q189" s="270"/>
      <c r="R189" s="270"/>
      <c r="S189" s="270"/>
      <c r="T189" s="270"/>
      <c r="U189" s="270"/>
      <c r="V189" s="270"/>
      <c r="W189" s="270"/>
      <c r="X189" s="270"/>
      <c r="Y189" s="270"/>
      <c r="Z189" s="270"/>
    </row>
    <row r="190" ht="15.75" customHeight="1">
      <c r="A190" s="1"/>
      <c r="B190" s="323"/>
      <c r="C190" s="323"/>
      <c r="D190" s="412"/>
      <c r="E190" s="412"/>
      <c r="F190" s="1"/>
      <c r="G190" s="270"/>
      <c r="H190" s="270"/>
      <c r="I190" s="270"/>
      <c r="J190" s="270"/>
      <c r="K190" s="270"/>
      <c r="L190" s="270"/>
      <c r="M190" s="270"/>
      <c r="N190" s="270"/>
      <c r="O190" s="270"/>
      <c r="P190" s="270"/>
      <c r="Q190" s="270"/>
      <c r="R190" s="270"/>
      <c r="S190" s="270"/>
      <c r="T190" s="270"/>
      <c r="U190" s="270"/>
      <c r="V190" s="270"/>
      <c r="W190" s="270"/>
      <c r="X190" s="270"/>
      <c r="Y190" s="270"/>
      <c r="Z190" s="270"/>
    </row>
    <row r="191" ht="15.75" customHeight="1">
      <c r="A191" s="1"/>
      <c r="B191" s="323"/>
      <c r="C191" s="323"/>
      <c r="D191" s="412"/>
      <c r="E191" s="412"/>
      <c r="F191" s="1"/>
      <c r="G191" s="270"/>
      <c r="H191" s="270"/>
      <c r="I191" s="270"/>
      <c r="J191" s="270"/>
      <c r="K191" s="270"/>
      <c r="L191" s="270"/>
      <c r="M191" s="270"/>
      <c r="N191" s="270"/>
      <c r="O191" s="270"/>
      <c r="P191" s="270"/>
      <c r="Q191" s="270"/>
      <c r="R191" s="270"/>
      <c r="S191" s="270"/>
      <c r="T191" s="270"/>
      <c r="U191" s="270"/>
      <c r="V191" s="270"/>
      <c r="W191" s="270"/>
      <c r="X191" s="270"/>
      <c r="Y191" s="270"/>
      <c r="Z191" s="270"/>
    </row>
    <row r="192" ht="15.75" customHeight="1">
      <c r="A192" s="1"/>
      <c r="B192" s="323"/>
      <c r="C192" s="323"/>
      <c r="D192" s="412"/>
      <c r="E192" s="412"/>
      <c r="F192" s="1"/>
      <c r="G192" s="270"/>
      <c r="H192" s="270"/>
      <c r="I192" s="270"/>
      <c r="J192" s="270"/>
      <c r="K192" s="270"/>
      <c r="L192" s="270"/>
      <c r="M192" s="270"/>
      <c r="N192" s="270"/>
      <c r="O192" s="270"/>
      <c r="P192" s="270"/>
      <c r="Q192" s="270"/>
      <c r="R192" s="270"/>
      <c r="S192" s="270"/>
      <c r="T192" s="270"/>
      <c r="U192" s="270"/>
      <c r="V192" s="270"/>
      <c r="W192" s="270"/>
      <c r="X192" s="270"/>
      <c r="Y192" s="270"/>
      <c r="Z192" s="270"/>
    </row>
    <row r="193" ht="15.75" customHeight="1">
      <c r="A193" s="1"/>
      <c r="B193" s="323"/>
      <c r="C193" s="323"/>
      <c r="D193" s="412"/>
      <c r="E193" s="412"/>
      <c r="F193" s="1"/>
      <c r="G193" s="270"/>
      <c r="H193" s="270"/>
      <c r="I193" s="270"/>
      <c r="J193" s="270"/>
      <c r="K193" s="270"/>
      <c r="L193" s="270"/>
      <c r="M193" s="270"/>
      <c r="N193" s="270"/>
      <c r="O193" s="270"/>
      <c r="P193" s="270"/>
      <c r="Q193" s="270"/>
      <c r="R193" s="270"/>
      <c r="S193" s="270"/>
      <c r="T193" s="270"/>
      <c r="U193" s="270"/>
      <c r="V193" s="270"/>
      <c r="W193" s="270"/>
      <c r="X193" s="270"/>
      <c r="Y193" s="270"/>
      <c r="Z193" s="270"/>
    </row>
    <row r="194" ht="15.75" customHeight="1">
      <c r="A194" s="1"/>
      <c r="B194" s="323"/>
      <c r="C194" s="323"/>
      <c r="D194" s="412"/>
      <c r="E194" s="412"/>
      <c r="F194" s="1"/>
      <c r="G194" s="270"/>
      <c r="H194" s="270"/>
      <c r="I194" s="270"/>
      <c r="J194" s="270"/>
      <c r="K194" s="270"/>
      <c r="L194" s="270"/>
      <c r="M194" s="270"/>
      <c r="N194" s="270"/>
      <c r="O194" s="270"/>
      <c r="P194" s="270"/>
      <c r="Q194" s="270"/>
      <c r="R194" s="270"/>
      <c r="S194" s="270"/>
      <c r="T194" s="270"/>
      <c r="U194" s="270"/>
      <c r="V194" s="270"/>
      <c r="W194" s="270"/>
      <c r="X194" s="270"/>
      <c r="Y194" s="270"/>
      <c r="Z194" s="270"/>
    </row>
    <row r="195" ht="15.75" customHeight="1">
      <c r="A195" s="1"/>
      <c r="B195" s="323"/>
      <c r="C195" s="323"/>
      <c r="D195" s="412"/>
      <c r="E195" s="412"/>
      <c r="F195" s="1"/>
      <c r="G195" s="270"/>
      <c r="H195" s="270"/>
      <c r="I195" s="270"/>
      <c r="J195" s="270"/>
      <c r="K195" s="270"/>
      <c r="L195" s="270"/>
      <c r="M195" s="270"/>
      <c r="N195" s="270"/>
      <c r="O195" s="270"/>
      <c r="P195" s="270"/>
      <c r="Q195" s="270"/>
      <c r="R195" s="270"/>
      <c r="S195" s="270"/>
      <c r="T195" s="270"/>
      <c r="U195" s="270"/>
      <c r="V195" s="270"/>
      <c r="W195" s="270"/>
      <c r="X195" s="270"/>
      <c r="Y195" s="270"/>
      <c r="Z195" s="270"/>
    </row>
    <row r="196" ht="15.75" customHeight="1">
      <c r="A196" s="1"/>
      <c r="B196" s="323"/>
      <c r="C196" s="323"/>
      <c r="D196" s="412"/>
      <c r="E196" s="412"/>
      <c r="F196" s="1"/>
      <c r="G196" s="270"/>
      <c r="H196" s="270"/>
      <c r="I196" s="270"/>
      <c r="J196" s="270"/>
      <c r="K196" s="270"/>
      <c r="L196" s="270"/>
      <c r="M196" s="270"/>
      <c r="N196" s="270"/>
      <c r="O196" s="270"/>
      <c r="P196" s="270"/>
      <c r="Q196" s="270"/>
      <c r="R196" s="270"/>
      <c r="S196" s="270"/>
      <c r="T196" s="270"/>
      <c r="U196" s="270"/>
      <c r="V196" s="270"/>
      <c r="W196" s="270"/>
      <c r="X196" s="270"/>
      <c r="Y196" s="270"/>
      <c r="Z196" s="270"/>
    </row>
    <row r="197" ht="15.75" customHeight="1">
      <c r="A197" s="1"/>
      <c r="B197" s="323"/>
      <c r="C197" s="323"/>
      <c r="D197" s="412"/>
      <c r="E197" s="412"/>
      <c r="F197" s="1"/>
      <c r="G197" s="270"/>
      <c r="H197" s="270"/>
      <c r="I197" s="270"/>
      <c r="J197" s="270"/>
      <c r="K197" s="270"/>
      <c r="L197" s="270"/>
      <c r="M197" s="270"/>
      <c r="N197" s="270"/>
      <c r="O197" s="270"/>
      <c r="P197" s="270"/>
      <c r="Q197" s="270"/>
      <c r="R197" s="270"/>
      <c r="S197" s="270"/>
      <c r="T197" s="270"/>
      <c r="U197" s="270"/>
      <c r="V197" s="270"/>
      <c r="W197" s="270"/>
      <c r="X197" s="270"/>
      <c r="Y197" s="270"/>
      <c r="Z197" s="270"/>
    </row>
    <row r="198" ht="15.75" customHeight="1">
      <c r="A198" s="1"/>
      <c r="B198" s="323"/>
      <c r="C198" s="323"/>
      <c r="D198" s="412"/>
      <c r="E198" s="412"/>
      <c r="F198" s="1"/>
      <c r="G198" s="270"/>
      <c r="H198" s="270"/>
      <c r="I198" s="270"/>
      <c r="J198" s="270"/>
      <c r="K198" s="270"/>
      <c r="L198" s="270"/>
      <c r="M198" s="270"/>
      <c r="N198" s="270"/>
      <c r="O198" s="270"/>
      <c r="P198" s="270"/>
      <c r="Q198" s="270"/>
      <c r="R198" s="270"/>
      <c r="S198" s="270"/>
      <c r="T198" s="270"/>
      <c r="U198" s="270"/>
      <c r="V198" s="270"/>
      <c r="W198" s="270"/>
      <c r="X198" s="270"/>
      <c r="Y198" s="270"/>
      <c r="Z198" s="270"/>
    </row>
    <row r="199" ht="15.75" customHeight="1">
      <c r="A199" s="1"/>
      <c r="B199" s="323"/>
      <c r="C199" s="323"/>
      <c r="D199" s="412"/>
      <c r="E199" s="412"/>
      <c r="F199" s="1"/>
      <c r="G199" s="270"/>
      <c r="H199" s="270"/>
      <c r="I199" s="270"/>
      <c r="J199" s="270"/>
      <c r="K199" s="270"/>
      <c r="L199" s="270"/>
      <c r="M199" s="270"/>
      <c r="N199" s="270"/>
      <c r="O199" s="270"/>
      <c r="P199" s="270"/>
      <c r="Q199" s="270"/>
      <c r="R199" s="270"/>
      <c r="S199" s="270"/>
      <c r="T199" s="270"/>
      <c r="U199" s="270"/>
      <c r="V199" s="270"/>
      <c r="W199" s="270"/>
      <c r="X199" s="270"/>
      <c r="Y199" s="270"/>
      <c r="Z199" s="270"/>
    </row>
    <row r="200" ht="15.75" customHeight="1">
      <c r="A200" s="1"/>
      <c r="B200" s="323"/>
      <c r="C200" s="323"/>
      <c r="D200" s="412"/>
      <c r="E200" s="412"/>
      <c r="F200" s="1"/>
      <c r="G200" s="270"/>
      <c r="H200" s="270"/>
      <c r="I200" s="270"/>
      <c r="J200" s="270"/>
      <c r="K200" s="270"/>
      <c r="L200" s="270"/>
      <c r="M200" s="270"/>
      <c r="N200" s="270"/>
      <c r="O200" s="270"/>
      <c r="P200" s="270"/>
      <c r="Q200" s="270"/>
      <c r="R200" s="270"/>
      <c r="S200" s="270"/>
      <c r="T200" s="270"/>
      <c r="U200" s="270"/>
      <c r="V200" s="270"/>
      <c r="W200" s="270"/>
      <c r="X200" s="270"/>
      <c r="Y200" s="270"/>
      <c r="Z200" s="270"/>
    </row>
    <row r="201" ht="15.75" customHeight="1">
      <c r="A201" s="1"/>
      <c r="B201" s="323"/>
      <c r="C201" s="323"/>
      <c r="D201" s="412"/>
      <c r="E201" s="412"/>
      <c r="F201" s="1"/>
      <c r="G201" s="270"/>
      <c r="H201" s="270"/>
      <c r="I201" s="270"/>
      <c r="J201" s="270"/>
      <c r="K201" s="270"/>
      <c r="L201" s="270"/>
      <c r="M201" s="270"/>
      <c r="N201" s="270"/>
      <c r="O201" s="270"/>
      <c r="P201" s="270"/>
      <c r="Q201" s="270"/>
      <c r="R201" s="270"/>
      <c r="S201" s="270"/>
      <c r="T201" s="270"/>
      <c r="U201" s="270"/>
      <c r="V201" s="270"/>
      <c r="W201" s="270"/>
      <c r="X201" s="270"/>
      <c r="Y201" s="270"/>
      <c r="Z201" s="270"/>
    </row>
    <row r="202" ht="15.75" customHeight="1">
      <c r="A202" s="1"/>
      <c r="B202" s="323"/>
      <c r="C202" s="323"/>
      <c r="D202" s="412"/>
      <c r="E202" s="412"/>
      <c r="F202" s="1"/>
      <c r="G202" s="270"/>
      <c r="H202" s="270"/>
      <c r="I202" s="270"/>
      <c r="J202" s="270"/>
      <c r="K202" s="270"/>
      <c r="L202" s="270"/>
      <c r="M202" s="270"/>
      <c r="N202" s="270"/>
      <c r="O202" s="270"/>
      <c r="P202" s="270"/>
      <c r="Q202" s="270"/>
      <c r="R202" s="270"/>
      <c r="S202" s="270"/>
      <c r="T202" s="270"/>
      <c r="U202" s="270"/>
      <c r="V202" s="270"/>
      <c r="W202" s="270"/>
      <c r="X202" s="270"/>
      <c r="Y202" s="270"/>
      <c r="Z202" s="270"/>
    </row>
    <row r="203" ht="15.75" customHeight="1">
      <c r="A203" s="1"/>
      <c r="B203" s="323"/>
      <c r="C203" s="323"/>
      <c r="D203" s="412"/>
      <c r="E203" s="412"/>
      <c r="F203" s="1"/>
      <c r="G203" s="270"/>
      <c r="H203" s="270"/>
      <c r="I203" s="270"/>
      <c r="J203" s="270"/>
      <c r="K203" s="270"/>
      <c r="L203" s="270"/>
      <c r="M203" s="270"/>
      <c r="N203" s="270"/>
      <c r="O203" s="270"/>
      <c r="P203" s="270"/>
      <c r="Q203" s="270"/>
      <c r="R203" s="270"/>
      <c r="S203" s="270"/>
      <c r="T203" s="270"/>
      <c r="U203" s="270"/>
      <c r="V203" s="270"/>
      <c r="W203" s="270"/>
      <c r="X203" s="270"/>
      <c r="Y203" s="270"/>
      <c r="Z203" s="270"/>
    </row>
    <row r="204" ht="15.75" customHeight="1">
      <c r="A204" s="1"/>
      <c r="B204" s="323"/>
      <c r="C204" s="323"/>
      <c r="D204" s="412"/>
      <c r="E204" s="412"/>
      <c r="F204" s="1"/>
      <c r="G204" s="270"/>
      <c r="H204" s="270"/>
      <c r="I204" s="270"/>
      <c r="J204" s="270"/>
      <c r="K204" s="270"/>
      <c r="L204" s="270"/>
      <c r="M204" s="270"/>
      <c r="N204" s="270"/>
      <c r="O204" s="270"/>
      <c r="P204" s="270"/>
      <c r="Q204" s="270"/>
      <c r="R204" s="270"/>
      <c r="S204" s="270"/>
      <c r="T204" s="270"/>
      <c r="U204" s="270"/>
      <c r="V204" s="270"/>
      <c r="W204" s="270"/>
      <c r="X204" s="270"/>
      <c r="Y204" s="270"/>
      <c r="Z204" s="270"/>
    </row>
    <row r="205" ht="15.75" customHeight="1">
      <c r="A205" s="1"/>
      <c r="B205" s="323"/>
      <c r="C205" s="323"/>
      <c r="D205" s="412"/>
      <c r="E205" s="412"/>
      <c r="F205" s="1"/>
      <c r="G205" s="270"/>
      <c r="H205" s="270"/>
      <c r="I205" s="270"/>
      <c r="J205" s="270"/>
      <c r="K205" s="270"/>
      <c r="L205" s="270"/>
      <c r="M205" s="270"/>
      <c r="N205" s="270"/>
      <c r="O205" s="270"/>
      <c r="P205" s="270"/>
      <c r="Q205" s="270"/>
      <c r="R205" s="270"/>
      <c r="S205" s="270"/>
      <c r="T205" s="270"/>
      <c r="U205" s="270"/>
      <c r="V205" s="270"/>
      <c r="W205" s="270"/>
      <c r="X205" s="270"/>
      <c r="Y205" s="270"/>
      <c r="Z205" s="270"/>
    </row>
    <row r="206" ht="15.75" customHeight="1">
      <c r="A206" s="1"/>
      <c r="B206" s="323"/>
      <c r="C206" s="323"/>
      <c r="D206" s="412"/>
      <c r="E206" s="412"/>
      <c r="F206" s="1"/>
      <c r="G206" s="270"/>
      <c r="H206" s="270"/>
      <c r="I206" s="270"/>
      <c r="J206" s="270"/>
      <c r="K206" s="270"/>
      <c r="L206" s="270"/>
      <c r="M206" s="270"/>
      <c r="N206" s="270"/>
      <c r="O206" s="270"/>
      <c r="P206" s="270"/>
      <c r="Q206" s="270"/>
      <c r="R206" s="270"/>
      <c r="S206" s="270"/>
      <c r="T206" s="270"/>
      <c r="U206" s="270"/>
      <c r="V206" s="270"/>
      <c r="W206" s="270"/>
      <c r="X206" s="270"/>
      <c r="Y206" s="270"/>
      <c r="Z206" s="270"/>
    </row>
    <row r="207" ht="15.75" customHeight="1">
      <c r="A207" s="1"/>
      <c r="B207" s="323"/>
      <c r="C207" s="323"/>
      <c r="D207" s="412"/>
      <c r="E207" s="412"/>
      <c r="F207" s="1"/>
      <c r="G207" s="270"/>
      <c r="H207" s="270"/>
      <c r="I207" s="270"/>
      <c r="J207" s="270"/>
      <c r="K207" s="270"/>
      <c r="L207" s="270"/>
      <c r="M207" s="270"/>
      <c r="N207" s="270"/>
      <c r="O207" s="270"/>
      <c r="P207" s="270"/>
      <c r="Q207" s="270"/>
      <c r="R207" s="270"/>
      <c r="S207" s="270"/>
      <c r="T207" s="270"/>
      <c r="U207" s="270"/>
      <c r="V207" s="270"/>
      <c r="W207" s="270"/>
      <c r="X207" s="270"/>
      <c r="Y207" s="270"/>
      <c r="Z207" s="270"/>
    </row>
    <row r="208" ht="15.75" customHeight="1">
      <c r="A208" s="1"/>
      <c r="B208" s="323"/>
      <c r="C208" s="323"/>
      <c r="D208" s="412"/>
      <c r="E208" s="412"/>
      <c r="F208" s="1"/>
      <c r="G208" s="270"/>
      <c r="H208" s="270"/>
      <c r="I208" s="270"/>
      <c r="J208" s="270"/>
      <c r="K208" s="270"/>
      <c r="L208" s="270"/>
      <c r="M208" s="270"/>
      <c r="N208" s="270"/>
      <c r="O208" s="270"/>
      <c r="P208" s="270"/>
      <c r="Q208" s="270"/>
      <c r="R208" s="270"/>
      <c r="S208" s="270"/>
      <c r="T208" s="270"/>
      <c r="U208" s="270"/>
      <c r="V208" s="270"/>
      <c r="W208" s="270"/>
      <c r="X208" s="270"/>
      <c r="Y208" s="270"/>
      <c r="Z208" s="270"/>
    </row>
    <row r="209" ht="15.75" customHeight="1">
      <c r="A209" s="1"/>
      <c r="B209" s="323"/>
      <c r="C209" s="323"/>
      <c r="D209" s="412"/>
      <c r="E209" s="412"/>
      <c r="F209" s="1"/>
      <c r="G209" s="270"/>
      <c r="H209" s="270"/>
      <c r="I209" s="270"/>
      <c r="J209" s="270"/>
      <c r="K209" s="270"/>
      <c r="L209" s="270"/>
      <c r="M209" s="270"/>
      <c r="N209" s="270"/>
      <c r="O209" s="270"/>
      <c r="P209" s="270"/>
      <c r="Q209" s="270"/>
      <c r="R209" s="270"/>
      <c r="S209" s="270"/>
      <c r="T209" s="270"/>
      <c r="U209" s="270"/>
      <c r="V209" s="270"/>
      <c r="W209" s="270"/>
      <c r="X209" s="270"/>
      <c r="Y209" s="270"/>
      <c r="Z209" s="270"/>
    </row>
    <row r="210" ht="15.75" customHeight="1">
      <c r="A210" s="1"/>
      <c r="B210" s="323"/>
      <c r="C210" s="323"/>
      <c r="D210" s="412"/>
      <c r="E210" s="412"/>
      <c r="F210" s="1"/>
      <c r="G210" s="270"/>
      <c r="H210" s="270"/>
      <c r="I210" s="270"/>
      <c r="J210" s="270"/>
      <c r="K210" s="270"/>
      <c r="L210" s="270"/>
      <c r="M210" s="270"/>
      <c r="N210" s="270"/>
      <c r="O210" s="270"/>
      <c r="P210" s="270"/>
      <c r="Q210" s="270"/>
      <c r="R210" s="270"/>
      <c r="S210" s="270"/>
      <c r="T210" s="270"/>
      <c r="U210" s="270"/>
      <c r="V210" s="270"/>
      <c r="W210" s="270"/>
      <c r="X210" s="270"/>
      <c r="Y210" s="270"/>
      <c r="Z210" s="270"/>
    </row>
    <row r="211" ht="15.75" customHeight="1">
      <c r="A211" s="1"/>
      <c r="B211" s="323"/>
      <c r="C211" s="323"/>
      <c r="D211" s="412"/>
      <c r="E211" s="412"/>
      <c r="F211" s="1"/>
      <c r="G211" s="270"/>
      <c r="H211" s="270"/>
      <c r="I211" s="270"/>
      <c r="J211" s="270"/>
      <c r="K211" s="270"/>
      <c r="L211" s="270"/>
      <c r="M211" s="270"/>
      <c r="N211" s="270"/>
      <c r="O211" s="270"/>
      <c r="P211" s="270"/>
      <c r="Q211" s="270"/>
      <c r="R211" s="270"/>
      <c r="S211" s="270"/>
      <c r="T211" s="270"/>
      <c r="U211" s="270"/>
      <c r="V211" s="270"/>
      <c r="W211" s="270"/>
      <c r="X211" s="270"/>
      <c r="Y211" s="270"/>
      <c r="Z211" s="270"/>
    </row>
    <row r="212" ht="15.75" customHeight="1">
      <c r="A212" s="1"/>
      <c r="B212" s="323"/>
      <c r="C212" s="323"/>
      <c r="D212" s="412"/>
      <c r="E212" s="412"/>
      <c r="F212" s="1"/>
      <c r="G212" s="270"/>
      <c r="H212" s="270"/>
      <c r="I212" s="270"/>
      <c r="J212" s="270"/>
      <c r="K212" s="270"/>
      <c r="L212" s="270"/>
      <c r="M212" s="270"/>
      <c r="N212" s="270"/>
      <c r="O212" s="270"/>
      <c r="P212" s="270"/>
      <c r="Q212" s="270"/>
      <c r="R212" s="270"/>
      <c r="S212" s="270"/>
      <c r="T212" s="270"/>
      <c r="U212" s="270"/>
      <c r="V212" s="270"/>
      <c r="W212" s="270"/>
      <c r="X212" s="270"/>
      <c r="Y212" s="270"/>
      <c r="Z212" s="270"/>
    </row>
    <row r="213" ht="15.75" customHeight="1">
      <c r="A213" s="1"/>
      <c r="B213" s="323"/>
      <c r="C213" s="323"/>
      <c r="D213" s="412"/>
      <c r="E213" s="412"/>
      <c r="F213" s="1"/>
      <c r="G213" s="270"/>
      <c r="H213" s="270"/>
      <c r="I213" s="270"/>
      <c r="J213" s="270"/>
      <c r="K213" s="270"/>
      <c r="L213" s="270"/>
      <c r="M213" s="270"/>
      <c r="N213" s="270"/>
      <c r="O213" s="270"/>
      <c r="P213" s="270"/>
      <c r="Q213" s="270"/>
      <c r="R213" s="270"/>
      <c r="S213" s="270"/>
      <c r="T213" s="270"/>
      <c r="U213" s="270"/>
      <c r="V213" s="270"/>
      <c r="W213" s="270"/>
      <c r="X213" s="270"/>
      <c r="Y213" s="270"/>
      <c r="Z213" s="270"/>
    </row>
    <row r="214" ht="15.75" customHeight="1">
      <c r="A214" s="1"/>
      <c r="B214" s="323"/>
      <c r="C214" s="323"/>
      <c r="D214" s="412"/>
      <c r="E214" s="412"/>
      <c r="F214" s="1"/>
      <c r="G214" s="270"/>
      <c r="H214" s="270"/>
      <c r="I214" s="270"/>
      <c r="J214" s="270"/>
      <c r="K214" s="270"/>
      <c r="L214" s="270"/>
      <c r="M214" s="270"/>
      <c r="N214" s="270"/>
      <c r="O214" s="270"/>
      <c r="P214" s="270"/>
      <c r="Q214" s="270"/>
      <c r="R214" s="270"/>
      <c r="S214" s="270"/>
      <c r="T214" s="270"/>
      <c r="U214" s="270"/>
      <c r="V214" s="270"/>
      <c r="W214" s="270"/>
      <c r="X214" s="270"/>
      <c r="Y214" s="270"/>
      <c r="Z214" s="270"/>
    </row>
    <row r="215" ht="15.75" customHeight="1">
      <c r="A215" s="1"/>
      <c r="B215" s="323"/>
      <c r="C215" s="323"/>
      <c r="D215" s="412"/>
      <c r="E215" s="412"/>
      <c r="F215" s="1"/>
      <c r="G215" s="270"/>
      <c r="H215" s="270"/>
      <c r="I215" s="270"/>
      <c r="J215" s="270"/>
      <c r="K215" s="270"/>
      <c r="L215" s="270"/>
      <c r="M215" s="270"/>
      <c r="N215" s="270"/>
      <c r="O215" s="270"/>
      <c r="P215" s="270"/>
      <c r="Q215" s="270"/>
      <c r="R215" s="270"/>
      <c r="S215" s="270"/>
      <c r="T215" s="270"/>
      <c r="U215" s="270"/>
      <c r="V215" s="270"/>
      <c r="W215" s="270"/>
      <c r="X215" s="270"/>
      <c r="Y215" s="270"/>
      <c r="Z215" s="270"/>
    </row>
    <row r="216" ht="15.75" customHeight="1">
      <c r="A216" s="1"/>
      <c r="B216" s="323"/>
      <c r="C216" s="323"/>
      <c r="D216" s="412"/>
      <c r="E216" s="412"/>
      <c r="F216" s="1"/>
      <c r="G216" s="270"/>
      <c r="H216" s="270"/>
      <c r="I216" s="270"/>
      <c r="J216" s="270"/>
      <c r="K216" s="270"/>
      <c r="L216" s="270"/>
      <c r="M216" s="270"/>
      <c r="N216" s="270"/>
      <c r="O216" s="270"/>
      <c r="P216" s="270"/>
      <c r="Q216" s="270"/>
      <c r="R216" s="270"/>
      <c r="S216" s="270"/>
      <c r="T216" s="270"/>
      <c r="U216" s="270"/>
      <c r="V216" s="270"/>
      <c r="W216" s="270"/>
      <c r="X216" s="270"/>
      <c r="Y216" s="270"/>
      <c r="Z216" s="270"/>
    </row>
    <row r="217" ht="15.75" customHeight="1">
      <c r="A217" s="1"/>
      <c r="B217" s="323"/>
      <c r="C217" s="323"/>
      <c r="D217" s="412"/>
      <c r="E217" s="412"/>
      <c r="F217" s="1"/>
      <c r="G217" s="270"/>
      <c r="H217" s="270"/>
      <c r="I217" s="270"/>
      <c r="J217" s="270"/>
      <c r="K217" s="270"/>
      <c r="L217" s="270"/>
      <c r="M217" s="270"/>
      <c r="N217" s="270"/>
      <c r="O217" s="270"/>
      <c r="P217" s="270"/>
      <c r="Q217" s="270"/>
      <c r="R217" s="270"/>
      <c r="S217" s="270"/>
      <c r="T217" s="270"/>
      <c r="U217" s="270"/>
      <c r="V217" s="270"/>
      <c r="W217" s="270"/>
      <c r="X217" s="270"/>
      <c r="Y217" s="270"/>
      <c r="Z217" s="270"/>
    </row>
    <row r="218" ht="15.75" customHeight="1">
      <c r="A218" s="1"/>
      <c r="B218" s="323"/>
      <c r="C218" s="323"/>
      <c r="D218" s="412"/>
      <c r="E218" s="412"/>
      <c r="F218" s="1"/>
      <c r="G218" s="270"/>
      <c r="H218" s="270"/>
      <c r="I218" s="270"/>
      <c r="J218" s="270"/>
      <c r="K218" s="270"/>
      <c r="L218" s="270"/>
      <c r="M218" s="270"/>
      <c r="N218" s="270"/>
      <c r="O218" s="270"/>
      <c r="P218" s="270"/>
      <c r="Q218" s="270"/>
      <c r="R218" s="270"/>
      <c r="S218" s="270"/>
      <c r="T218" s="270"/>
      <c r="U218" s="270"/>
      <c r="V218" s="270"/>
      <c r="W218" s="270"/>
      <c r="X218" s="270"/>
      <c r="Y218" s="270"/>
      <c r="Z218" s="270"/>
    </row>
    <row r="219" ht="15.75" customHeight="1">
      <c r="A219" s="1"/>
      <c r="B219" s="323"/>
      <c r="C219" s="323"/>
      <c r="D219" s="412"/>
      <c r="E219" s="412"/>
      <c r="F219" s="1"/>
      <c r="G219" s="270"/>
      <c r="H219" s="270"/>
      <c r="I219" s="270"/>
      <c r="J219" s="270"/>
      <c r="K219" s="270"/>
      <c r="L219" s="270"/>
      <c r="M219" s="270"/>
      <c r="N219" s="270"/>
      <c r="O219" s="270"/>
      <c r="P219" s="270"/>
      <c r="Q219" s="270"/>
      <c r="R219" s="270"/>
      <c r="S219" s="270"/>
      <c r="T219" s="270"/>
      <c r="U219" s="270"/>
      <c r="V219" s="270"/>
      <c r="W219" s="270"/>
      <c r="X219" s="270"/>
      <c r="Y219" s="270"/>
      <c r="Z219" s="270"/>
    </row>
    <row r="220" ht="15.75" customHeight="1">
      <c r="A220" s="1"/>
      <c r="B220" s="323"/>
      <c r="C220" s="323"/>
      <c r="D220" s="412"/>
      <c r="E220" s="412"/>
      <c r="F220" s="1"/>
      <c r="G220" s="270"/>
      <c r="H220" s="270"/>
      <c r="I220" s="270"/>
      <c r="J220" s="270"/>
      <c r="K220" s="270"/>
      <c r="L220" s="270"/>
      <c r="M220" s="270"/>
      <c r="N220" s="270"/>
      <c r="O220" s="270"/>
      <c r="P220" s="270"/>
      <c r="Q220" s="270"/>
      <c r="R220" s="270"/>
      <c r="S220" s="270"/>
      <c r="T220" s="270"/>
      <c r="U220" s="270"/>
      <c r="V220" s="270"/>
      <c r="W220" s="270"/>
      <c r="X220" s="270"/>
      <c r="Y220" s="270"/>
      <c r="Z220" s="270"/>
    </row>
    <row r="221" ht="15.75" customHeight="1">
      <c r="A221" s="1"/>
      <c r="B221" s="323"/>
      <c r="C221" s="323"/>
      <c r="D221" s="412"/>
      <c r="E221" s="412"/>
      <c r="F221" s="1"/>
      <c r="G221" s="270"/>
      <c r="H221" s="270"/>
      <c r="I221" s="270"/>
      <c r="J221" s="270"/>
      <c r="K221" s="270"/>
      <c r="L221" s="270"/>
      <c r="M221" s="270"/>
      <c r="N221" s="270"/>
      <c r="O221" s="270"/>
      <c r="P221" s="270"/>
      <c r="Q221" s="270"/>
      <c r="R221" s="270"/>
      <c r="S221" s="270"/>
      <c r="T221" s="270"/>
      <c r="U221" s="270"/>
      <c r="V221" s="270"/>
      <c r="W221" s="270"/>
      <c r="X221" s="270"/>
      <c r="Y221" s="270"/>
      <c r="Z221" s="270"/>
    </row>
    <row r="222" ht="15.75" customHeight="1">
      <c r="A222" s="1"/>
      <c r="B222" s="323"/>
      <c r="C222" s="323"/>
      <c r="D222" s="412"/>
      <c r="E222" s="412"/>
      <c r="F222" s="1"/>
      <c r="G222" s="270"/>
      <c r="H222" s="270"/>
      <c r="I222" s="270"/>
      <c r="J222" s="270"/>
      <c r="K222" s="270"/>
      <c r="L222" s="270"/>
      <c r="M222" s="270"/>
      <c r="N222" s="270"/>
      <c r="O222" s="270"/>
      <c r="P222" s="270"/>
      <c r="Q222" s="270"/>
      <c r="R222" s="270"/>
      <c r="S222" s="270"/>
      <c r="T222" s="270"/>
      <c r="U222" s="270"/>
      <c r="V222" s="270"/>
      <c r="W222" s="270"/>
      <c r="X222" s="270"/>
      <c r="Y222" s="270"/>
      <c r="Z222" s="270"/>
    </row>
    <row r="223" ht="15.75" customHeight="1">
      <c r="A223" s="1"/>
      <c r="B223" s="323"/>
      <c r="C223" s="323"/>
      <c r="D223" s="412"/>
      <c r="E223" s="412"/>
      <c r="F223" s="1"/>
      <c r="G223" s="270"/>
      <c r="H223" s="270"/>
      <c r="I223" s="270"/>
      <c r="J223" s="270"/>
      <c r="K223" s="270"/>
      <c r="L223" s="270"/>
      <c r="M223" s="270"/>
      <c r="N223" s="270"/>
      <c r="O223" s="270"/>
      <c r="P223" s="270"/>
      <c r="Q223" s="270"/>
      <c r="R223" s="270"/>
      <c r="S223" s="270"/>
      <c r="T223" s="270"/>
      <c r="U223" s="270"/>
      <c r="V223" s="270"/>
      <c r="W223" s="270"/>
      <c r="X223" s="270"/>
      <c r="Y223" s="270"/>
      <c r="Z223" s="270"/>
    </row>
    <row r="224" ht="15.75" customHeight="1">
      <c r="A224" s="1"/>
      <c r="B224" s="323"/>
      <c r="C224" s="323"/>
      <c r="D224" s="412"/>
      <c r="E224" s="412"/>
      <c r="F224" s="1"/>
      <c r="G224" s="270"/>
      <c r="H224" s="270"/>
      <c r="I224" s="270"/>
      <c r="J224" s="270"/>
      <c r="K224" s="270"/>
      <c r="L224" s="270"/>
      <c r="M224" s="270"/>
      <c r="N224" s="270"/>
      <c r="O224" s="270"/>
      <c r="P224" s="270"/>
      <c r="Q224" s="270"/>
      <c r="R224" s="270"/>
      <c r="S224" s="270"/>
      <c r="T224" s="270"/>
      <c r="U224" s="270"/>
      <c r="V224" s="270"/>
      <c r="W224" s="270"/>
      <c r="X224" s="270"/>
      <c r="Y224" s="270"/>
      <c r="Z224" s="270"/>
    </row>
    <row r="225" ht="15.75" customHeight="1">
      <c r="A225" s="1"/>
      <c r="B225" s="323"/>
      <c r="C225" s="323"/>
      <c r="D225" s="412"/>
      <c r="E225" s="412"/>
      <c r="F225" s="1"/>
      <c r="G225" s="270"/>
      <c r="H225" s="270"/>
      <c r="I225" s="270"/>
      <c r="J225" s="270"/>
      <c r="K225" s="270"/>
      <c r="L225" s="270"/>
      <c r="M225" s="270"/>
      <c r="N225" s="270"/>
      <c r="O225" s="270"/>
      <c r="P225" s="270"/>
      <c r="Q225" s="270"/>
      <c r="R225" s="270"/>
      <c r="S225" s="270"/>
      <c r="T225" s="270"/>
      <c r="U225" s="270"/>
      <c r="V225" s="270"/>
      <c r="W225" s="270"/>
      <c r="X225" s="270"/>
      <c r="Y225" s="270"/>
      <c r="Z225" s="270"/>
    </row>
    <row r="226" ht="15.75" customHeight="1">
      <c r="A226" s="1"/>
      <c r="B226" s="323"/>
      <c r="C226" s="323"/>
      <c r="D226" s="412"/>
      <c r="E226" s="412"/>
      <c r="F226" s="1"/>
      <c r="G226" s="270"/>
      <c r="H226" s="270"/>
      <c r="I226" s="270"/>
      <c r="J226" s="270"/>
      <c r="K226" s="270"/>
      <c r="L226" s="270"/>
      <c r="M226" s="270"/>
      <c r="N226" s="270"/>
      <c r="O226" s="270"/>
      <c r="P226" s="270"/>
      <c r="Q226" s="270"/>
      <c r="R226" s="270"/>
      <c r="S226" s="270"/>
      <c r="T226" s="270"/>
      <c r="U226" s="270"/>
      <c r="V226" s="270"/>
      <c r="W226" s="270"/>
      <c r="X226" s="270"/>
      <c r="Y226" s="270"/>
      <c r="Z226" s="270"/>
    </row>
    <row r="227" ht="15.75" customHeight="1">
      <c r="A227" s="1"/>
      <c r="B227" s="323"/>
      <c r="C227" s="323"/>
      <c r="D227" s="412"/>
      <c r="E227" s="412"/>
      <c r="F227" s="1"/>
      <c r="G227" s="270"/>
      <c r="H227" s="270"/>
      <c r="I227" s="270"/>
      <c r="J227" s="270"/>
      <c r="K227" s="270"/>
      <c r="L227" s="270"/>
      <c r="M227" s="270"/>
      <c r="N227" s="270"/>
      <c r="O227" s="270"/>
      <c r="P227" s="270"/>
      <c r="Q227" s="270"/>
      <c r="R227" s="270"/>
      <c r="S227" s="270"/>
      <c r="T227" s="270"/>
      <c r="U227" s="270"/>
      <c r="V227" s="270"/>
      <c r="W227" s="270"/>
      <c r="X227" s="270"/>
      <c r="Y227" s="270"/>
      <c r="Z227" s="270"/>
    </row>
    <row r="228" ht="15.75" customHeight="1">
      <c r="A228" s="1"/>
      <c r="B228" s="323"/>
      <c r="C228" s="323"/>
      <c r="D228" s="412"/>
      <c r="E228" s="412"/>
      <c r="F228" s="1"/>
      <c r="G228" s="270"/>
      <c r="H228" s="270"/>
      <c r="I228" s="270"/>
      <c r="J228" s="270"/>
      <c r="K228" s="270"/>
      <c r="L228" s="270"/>
      <c r="M228" s="270"/>
      <c r="N228" s="270"/>
      <c r="O228" s="270"/>
      <c r="P228" s="270"/>
      <c r="Q228" s="270"/>
      <c r="R228" s="270"/>
      <c r="S228" s="270"/>
      <c r="T228" s="270"/>
      <c r="U228" s="270"/>
      <c r="V228" s="270"/>
      <c r="W228" s="270"/>
      <c r="X228" s="270"/>
      <c r="Y228" s="270"/>
      <c r="Z228" s="270"/>
    </row>
    <row r="229" ht="15.75" customHeight="1">
      <c r="A229" s="1"/>
      <c r="B229" s="323"/>
      <c r="C229" s="323"/>
      <c r="D229" s="412"/>
      <c r="E229" s="412"/>
      <c r="F229" s="1"/>
      <c r="G229" s="270"/>
      <c r="H229" s="270"/>
      <c r="I229" s="270"/>
      <c r="J229" s="270"/>
      <c r="K229" s="270"/>
      <c r="L229" s="270"/>
      <c r="M229" s="270"/>
      <c r="N229" s="270"/>
      <c r="O229" s="270"/>
      <c r="P229" s="270"/>
      <c r="Q229" s="270"/>
      <c r="R229" s="270"/>
      <c r="S229" s="270"/>
      <c r="T229" s="270"/>
      <c r="U229" s="270"/>
      <c r="V229" s="270"/>
      <c r="W229" s="270"/>
      <c r="X229" s="270"/>
      <c r="Y229" s="270"/>
      <c r="Z229" s="270"/>
    </row>
    <row r="230" ht="15.75" customHeight="1">
      <c r="A230" s="1"/>
      <c r="B230" s="323"/>
      <c r="C230" s="323"/>
      <c r="D230" s="412"/>
      <c r="E230" s="412"/>
      <c r="F230" s="1"/>
      <c r="G230" s="270"/>
      <c r="H230" s="270"/>
      <c r="I230" s="270"/>
      <c r="J230" s="270"/>
      <c r="K230" s="270"/>
      <c r="L230" s="270"/>
      <c r="M230" s="270"/>
      <c r="N230" s="270"/>
      <c r="O230" s="270"/>
      <c r="P230" s="270"/>
      <c r="Q230" s="270"/>
      <c r="R230" s="270"/>
      <c r="S230" s="270"/>
      <c r="T230" s="270"/>
      <c r="U230" s="270"/>
      <c r="V230" s="270"/>
      <c r="W230" s="270"/>
      <c r="X230" s="270"/>
      <c r="Y230" s="270"/>
      <c r="Z230" s="270"/>
    </row>
    <row r="231" ht="15.75" customHeight="1">
      <c r="A231" s="1"/>
      <c r="B231" s="323"/>
      <c r="C231" s="323"/>
      <c r="D231" s="412"/>
      <c r="E231" s="412"/>
      <c r="F231" s="1"/>
      <c r="G231" s="270"/>
      <c r="H231" s="270"/>
      <c r="I231" s="270"/>
      <c r="J231" s="270"/>
      <c r="K231" s="270"/>
      <c r="L231" s="270"/>
      <c r="M231" s="270"/>
      <c r="N231" s="270"/>
      <c r="O231" s="270"/>
      <c r="P231" s="270"/>
      <c r="Q231" s="270"/>
      <c r="R231" s="270"/>
      <c r="S231" s="270"/>
      <c r="T231" s="270"/>
      <c r="U231" s="270"/>
      <c r="V231" s="270"/>
      <c r="W231" s="270"/>
      <c r="X231" s="270"/>
      <c r="Y231" s="270"/>
      <c r="Z231" s="270"/>
    </row>
    <row r="232" ht="15.75" customHeight="1">
      <c r="A232" s="1"/>
      <c r="B232" s="323"/>
      <c r="C232" s="323"/>
      <c r="D232" s="412"/>
      <c r="E232" s="412"/>
      <c r="F232" s="1"/>
      <c r="G232" s="270"/>
      <c r="H232" s="270"/>
      <c r="I232" s="270"/>
      <c r="J232" s="270"/>
      <c r="K232" s="270"/>
      <c r="L232" s="270"/>
      <c r="M232" s="270"/>
      <c r="N232" s="270"/>
      <c r="O232" s="270"/>
      <c r="P232" s="270"/>
      <c r="Q232" s="270"/>
      <c r="R232" s="270"/>
      <c r="S232" s="270"/>
      <c r="T232" s="270"/>
      <c r="U232" s="270"/>
      <c r="V232" s="270"/>
      <c r="W232" s="270"/>
      <c r="X232" s="270"/>
      <c r="Y232" s="270"/>
      <c r="Z232" s="270"/>
    </row>
    <row r="233" ht="15.75" customHeight="1">
      <c r="A233" s="1"/>
      <c r="B233" s="323"/>
      <c r="C233" s="323"/>
      <c r="D233" s="412"/>
      <c r="E233" s="412"/>
      <c r="F233" s="1"/>
      <c r="G233" s="270"/>
      <c r="H233" s="270"/>
      <c r="I233" s="270"/>
      <c r="J233" s="270"/>
      <c r="K233" s="270"/>
      <c r="L233" s="270"/>
      <c r="M233" s="270"/>
      <c r="N233" s="270"/>
      <c r="O233" s="270"/>
      <c r="P233" s="270"/>
      <c r="Q233" s="270"/>
      <c r="R233" s="270"/>
      <c r="S233" s="270"/>
      <c r="T233" s="270"/>
      <c r="U233" s="270"/>
      <c r="V233" s="270"/>
      <c r="W233" s="270"/>
      <c r="X233" s="270"/>
      <c r="Y233" s="270"/>
      <c r="Z233" s="270"/>
    </row>
    <row r="234" ht="15.75" customHeight="1">
      <c r="A234" s="1"/>
      <c r="B234" s="323"/>
      <c r="C234" s="323"/>
      <c r="D234" s="412"/>
      <c r="E234" s="412"/>
      <c r="F234" s="1"/>
      <c r="G234" s="270"/>
      <c r="H234" s="270"/>
      <c r="I234" s="270"/>
      <c r="J234" s="270"/>
      <c r="K234" s="270"/>
      <c r="L234" s="270"/>
      <c r="M234" s="270"/>
      <c r="N234" s="270"/>
      <c r="O234" s="270"/>
      <c r="P234" s="270"/>
      <c r="Q234" s="270"/>
      <c r="R234" s="270"/>
      <c r="S234" s="270"/>
      <c r="T234" s="270"/>
      <c r="U234" s="270"/>
      <c r="V234" s="270"/>
      <c r="W234" s="270"/>
      <c r="X234" s="270"/>
      <c r="Y234" s="270"/>
      <c r="Z234" s="270"/>
    </row>
    <row r="235" ht="15.75" customHeight="1">
      <c r="A235" s="1"/>
      <c r="B235" s="323"/>
      <c r="C235" s="323"/>
      <c r="D235" s="412"/>
      <c r="E235" s="412"/>
      <c r="F235" s="1"/>
      <c r="G235" s="270"/>
      <c r="H235" s="270"/>
      <c r="I235" s="270"/>
      <c r="J235" s="270"/>
      <c r="K235" s="270"/>
      <c r="L235" s="270"/>
      <c r="M235" s="270"/>
      <c r="N235" s="270"/>
      <c r="O235" s="270"/>
      <c r="P235" s="270"/>
      <c r="Q235" s="270"/>
      <c r="R235" s="270"/>
      <c r="S235" s="270"/>
      <c r="T235" s="270"/>
      <c r="U235" s="270"/>
      <c r="V235" s="270"/>
      <c r="W235" s="270"/>
      <c r="X235" s="270"/>
      <c r="Y235" s="270"/>
      <c r="Z235" s="270"/>
    </row>
    <row r="236" ht="15.75" customHeight="1">
      <c r="A236" s="1"/>
      <c r="B236" s="323"/>
      <c r="C236" s="323"/>
      <c r="D236" s="412"/>
      <c r="E236" s="412"/>
      <c r="F236" s="1"/>
      <c r="G236" s="270"/>
      <c r="H236" s="270"/>
      <c r="I236" s="270"/>
      <c r="J236" s="270"/>
      <c r="K236" s="270"/>
      <c r="L236" s="270"/>
      <c r="M236" s="270"/>
      <c r="N236" s="270"/>
      <c r="O236" s="270"/>
      <c r="P236" s="270"/>
      <c r="Q236" s="270"/>
      <c r="R236" s="270"/>
      <c r="S236" s="270"/>
      <c r="T236" s="270"/>
      <c r="U236" s="270"/>
      <c r="V236" s="270"/>
      <c r="W236" s="270"/>
      <c r="X236" s="270"/>
      <c r="Y236" s="270"/>
      <c r="Z236" s="270"/>
    </row>
    <row r="237" ht="15.75" customHeight="1">
      <c r="A237" s="1"/>
      <c r="B237" s="323"/>
      <c r="C237" s="323"/>
      <c r="D237" s="412"/>
      <c r="E237" s="412"/>
      <c r="F237" s="1"/>
      <c r="G237" s="270"/>
      <c r="H237" s="270"/>
      <c r="I237" s="270"/>
      <c r="J237" s="270"/>
      <c r="K237" s="270"/>
      <c r="L237" s="270"/>
      <c r="M237" s="270"/>
      <c r="N237" s="270"/>
      <c r="O237" s="270"/>
      <c r="P237" s="270"/>
      <c r="Q237" s="270"/>
      <c r="R237" s="270"/>
      <c r="S237" s="270"/>
      <c r="T237" s="270"/>
      <c r="U237" s="270"/>
      <c r="V237" s="270"/>
      <c r="W237" s="270"/>
      <c r="X237" s="270"/>
      <c r="Y237" s="270"/>
      <c r="Z237" s="270"/>
    </row>
    <row r="238" ht="15.75" customHeight="1">
      <c r="A238" s="1"/>
      <c r="B238" s="323"/>
      <c r="C238" s="323"/>
      <c r="D238" s="412"/>
      <c r="E238" s="412"/>
      <c r="F238" s="1"/>
      <c r="G238" s="270"/>
      <c r="H238" s="270"/>
      <c r="I238" s="270"/>
      <c r="J238" s="270"/>
      <c r="K238" s="270"/>
      <c r="L238" s="270"/>
      <c r="M238" s="270"/>
      <c r="N238" s="270"/>
      <c r="O238" s="270"/>
      <c r="P238" s="270"/>
      <c r="Q238" s="270"/>
      <c r="R238" s="270"/>
      <c r="S238" s="270"/>
      <c r="T238" s="270"/>
      <c r="U238" s="270"/>
      <c r="V238" s="270"/>
      <c r="W238" s="270"/>
      <c r="X238" s="270"/>
      <c r="Y238" s="270"/>
      <c r="Z238" s="270"/>
    </row>
    <row r="239" ht="15.75" customHeight="1">
      <c r="A239" s="1"/>
      <c r="B239" s="323"/>
      <c r="C239" s="323"/>
      <c r="D239" s="412"/>
      <c r="E239" s="412"/>
      <c r="F239" s="1"/>
      <c r="G239" s="270"/>
      <c r="H239" s="270"/>
      <c r="I239" s="270"/>
      <c r="J239" s="270"/>
      <c r="K239" s="270"/>
      <c r="L239" s="270"/>
      <c r="M239" s="270"/>
      <c r="N239" s="270"/>
      <c r="O239" s="270"/>
      <c r="P239" s="270"/>
      <c r="Q239" s="270"/>
      <c r="R239" s="270"/>
      <c r="S239" s="270"/>
      <c r="T239" s="270"/>
      <c r="U239" s="270"/>
      <c r="V239" s="270"/>
      <c r="W239" s="270"/>
      <c r="X239" s="270"/>
      <c r="Y239" s="270"/>
      <c r="Z239" s="270"/>
    </row>
    <row r="240" ht="15.75" customHeight="1">
      <c r="A240" s="1"/>
      <c r="B240" s="323"/>
      <c r="C240" s="323"/>
      <c r="D240" s="412"/>
      <c r="E240" s="412"/>
      <c r="F240" s="1"/>
      <c r="G240" s="270"/>
      <c r="H240" s="270"/>
      <c r="I240" s="270"/>
      <c r="J240" s="270"/>
      <c r="K240" s="270"/>
      <c r="L240" s="270"/>
      <c r="M240" s="270"/>
      <c r="N240" s="270"/>
      <c r="O240" s="270"/>
      <c r="P240" s="270"/>
      <c r="Q240" s="270"/>
      <c r="R240" s="270"/>
      <c r="S240" s="270"/>
      <c r="T240" s="270"/>
      <c r="U240" s="270"/>
      <c r="V240" s="270"/>
      <c r="W240" s="270"/>
      <c r="X240" s="270"/>
      <c r="Y240" s="270"/>
      <c r="Z240" s="270"/>
    </row>
    <row r="241" ht="15.75" customHeight="1">
      <c r="A241" s="1"/>
      <c r="B241" s="323"/>
      <c r="C241" s="323"/>
      <c r="D241" s="412"/>
      <c r="E241" s="412"/>
      <c r="F241" s="1"/>
      <c r="G241" s="270"/>
      <c r="H241" s="270"/>
      <c r="I241" s="270"/>
      <c r="J241" s="270"/>
      <c r="K241" s="270"/>
      <c r="L241" s="270"/>
      <c r="M241" s="270"/>
      <c r="N241" s="270"/>
      <c r="O241" s="270"/>
      <c r="P241" s="270"/>
      <c r="Q241" s="270"/>
      <c r="R241" s="270"/>
      <c r="S241" s="270"/>
      <c r="T241" s="270"/>
      <c r="U241" s="270"/>
      <c r="V241" s="270"/>
      <c r="W241" s="270"/>
      <c r="X241" s="270"/>
      <c r="Y241" s="270"/>
      <c r="Z241" s="270"/>
    </row>
    <row r="242" ht="15.75" customHeight="1">
      <c r="A242" s="1"/>
      <c r="B242" s="323"/>
      <c r="C242" s="323"/>
      <c r="D242" s="412"/>
      <c r="E242" s="412"/>
      <c r="F242" s="1"/>
      <c r="G242" s="270"/>
      <c r="H242" s="270"/>
      <c r="I242" s="270"/>
      <c r="J242" s="270"/>
      <c r="K242" s="270"/>
      <c r="L242" s="270"/>
      <c r="M242" s="270"/>
      <c r="N242" s="270"/>
      <c r="O242" s="270"/>
      <c r="P242" s="270"/>
      <c r="Q242" s="270"/>
      <c r="R242" s="270"/>
      <c r="S242" s="270"/>
      <c r="T242" s="270"/>
      <c r="U242" s="270"/>
      <c r="V242" s="270"/>
      <c r="W242" s="270"/>
      <c r="X242" s="270"/>
      <c r="Y242" s="270"/>
      <c r="Z242" s="270"/>
    </row>
    <row r="243" ht="15.75" customHeight="1">
      <c r="A243" s="1"/>
      <c r="B243" s="323"/>
      <c r="C243" s="323"/>
      <c r="D243" s="412"/>
      <c r="E243" s="412"/>
      <c r="F243" s="1"/>
      <c r="G243" s="270"/>
      <c r="H243" s="270"/>
      <c r="I243" s="270"/>
      <c r="J243" s="270"/>
      <c r="K243" s="270"/>
      <c r="L243" s="270"/>
      <c r="M243" s="270"/>
      <c r="N243" s="270"/>
      <c r="O243" s="270"/>
      <c r="P243" s="270"/>
      <c r="Q243" s="270"/>
      <c r="R243" s="270"/>
      <c r="S243" s="270"/>
      <c r="T243" s="270"/>
      <c r="U243" s="270"/>
      <c r="V243" s="270"/>
      <c r="W243" s="270"/>
      <c r="X243" s="270"/>
      <c r="Y243" s="270"/>
      <c r="Z243" s="270"/>
    </row>
    <row r="244" ht="15.75" customHeight="1">
      <c r="A244" s="1"/>
      <c r="B244" s="323"/>
      <c r="C244" s="323"/>
      <c r="D244" s="412"/>
      <c r="E244" s="412"/>
      <c r="F244" s="1"/>
      <c r="G244" s="270"/>
      <c r="H244" s="270"/>
      <c r="I244" s="270"/>
      <c r="J244" s="270"/>
      <c r="K244" s="270"/>
      <c r="L244" s="270"/>
      <c r="M244" s="270"/>
      <c r="N244" s="270"/>
      <c r="O244" s="270"/>
      <c r="P244" s="270"/>
      <c r="Q244" s="270"/>
      <c r="R244" s="270"/>
      <c r="S244" s="270"/>
      <c r="T244" s="270"/>
      <c r="U244" s="270"/>
      <c r="V244" s="270"/>
      <c r="W244" s="270"/>
      <c r="X244" s="270"/>
      <c r="Y244" s="270"/>
      <c r="Z244" s="270"/>
    </row>
    <row r="245" ht="15.75" customHeight="1">
      <c r="A245" s="1"/>
      <c r="B245" s="323"/>
      <c r="C245" s="323"/>
      <c r="D245" s="412"/>
      <c r="E245" s="412"/>
      <c r="F245" s="1"/>
      <c r="G245" s="270"/>
      <c r="H245" s="270"/>
      <c r="I245" s="270"/>
      <c r="J245" s="270"/>
      <c r="K245" s="270"/>
      <c r="L245" s="270"/>
      <c r="M245" s="270"/>
      <c r="N245" s="270"/>
      <c r="O245" s="270"/>
      <c r="P245" s="270"/>
      <c r="Q245" s="270"/>
      <c r="R245" s="270"/>
      <c r="S245" s="270"/>
      <c r="T245" s="270"/>
      <c r="U245" s="270"/>
      <c r="V245" s="270"/>
      <c r="W245" s="270"/>
      <c r="X245" s="270"/>
      <c r="Y245" s="270"/>
      <c r="Z245" s="270"/>
    </row>
    <row r="246" ht="15.75" customHeight="1">
      <c r="A246" s="1"/>
      <c r="B246" s="323"/>
      <c r="C246" s="323"/>
      <c r="D246" s="412"/>
      <c r="E246" s="412"/>
      <c r="F246" s="1"/>
      <c r="G246" s="270"/>
      <c r="H246" s="270"/>
      <c r="I246" s="270"/>
      <c r="J246" s="270"/>
      <c r="K246" s="270"/>
      <c r="L246" s="270"/>
      <c r="M246" s="270"/>
      <c r="N246" s="270"/>
      <c r="O246" s="270"/>
      <c r="P246" s="270"/>
      <c r="Q246" s="270"/>
      <c r="R246" s="270"/>
      <c r="S246" s="270"/>
      <c r="T246" s="270"/>
      <c r="U246" s="270"/>
      <c r="V246" s="270"/>
      <c r="W246" s="270"/>
      <c r="X246" s="270"/>
      <c r="Y246" s="270"/>
      <c r="Z246" s="270"/>
    </row>
    <row r="247" ht="15.75" customHeight="1">
      <c r="A247" s="1"/>
      <c r="B247" s="323"/>
      <c r="C247" s="323"/>
      <c r="D247" s="412"/>
      <c r="E247" s="412"/>
      <c r="F247" s="1"/>
      <c r="G247" s="270"/>
      <c r="H247" s="270"/>
      <c r="I247" s="270"/>
      <c r="J247" s="270"/>
      <c r="K247" s="270"/>
      <c r="L247" s="270"/>
      <c r="M247" s="270"/>
      <c r="N247" s="270"/>
      <c r="O247" s="270"/>
      <c r="P247" s="270"/>
      <c r="Q247" s="270"/>
      <c r="R247" s="270"/>
      <c r="S247" s="270"/>
      <c r="T247" s="270"/>
      <c r="U247" s="270"/>
      <c r="V247" s="270"/>
      <c r="W247" s="270"/>
      <c r="X247" s="270"/>
      <c r="Y247" s="270"/>
      <c r="Z247" s="270"/>
    </row>
    <row r="248" ht="15.75" customHeight="1">
      <c r="A248" s="1"/>
      <c r="B248" s="323"/>
      <c r="C248" s="323"/>
      <c r="D248" s="412"/>
      <c r="E248" s="412"/>
      <c r="F248" s="1"/>
      <c r="G248" s="270"/>
      <c r="H248" s="270"/>
      <c r="I248" s="270"/>
      <c r="J248" s="270"/>
      <c r="K248" s="270"/>
      <c r="L248" s="270"/>
      <c r="M248" s="270"/>
      <c r="N248" s="270"/>
      <c r="O248" s="270"/>
      <c r="P248" s="270"/>
      <c r="Q248" s="270"/>
      <c r="R248" s="270"/>
      <c r="S248" s="270"/>
      <c r="T248" s="270"/>
      <c r="U248" s="270"/>
      <c r="V248" s="270"/>
      <c r="W248" s="270"/>
      <c r="X248" s="270"/>
      <c r="Y248" s="270"/>
      <c r="Z248" s="270"/>
    </row>
    <row r="249" ht="15.75" customHeight="1">
      <c r="A249" s="1"/>
      <c r="B249" s="323"/>
      <c r="C249" s="323"/>
      <c r="D249" s="412"/>
      <c r="E249" s="412"/>
      <c r="F249" s="1"/>
      <c r="G249" s="270"/>
      <c r="H249" s="270"/>
      <c r="I249" s="270"/>
      <c r="J249" s="270"/>
      <c r="K249" s="270"/>
      <c r="L249" s="270"/>
      <c r="M249" s="270"/>
      <c r="N249" s="270"/>
      <c r="O249" s="270"/>
      <c r="P249" s="270"/>
      <c r="Q249" s="270"/>
      <c r="R249" s="270"/>
      <c r="S249" s="270"/>
      <c r="T249" s="270"/>
      <c r="U249" s="270"/>
      <c r="V249" s="270"/>
      <c r="W249" s="270"/>
      <c r="X249" s="270"/>
      <c r="Y249" s="270"/>
      <c r="Z249" s="270"/>
    </row>
    <row r="250" ht="15.75" customHeight="1">
      <c r="A250" s="1"/>
      <c r="B250" s="323"/>
      <c r="C250" s="323"/>
      <c r="D250" s="412"/>
      <c r="E250" s="412"/>
      <c r="F250" s="1"/>
      <c r="G250" s="270"/>
      <c r="H250" s="270"/>
      <c r="I250" s="270"/>
      <c r="J250" s="270"/>
      <c r="K250" s="270"/>
      <c r="L250" s="270"/>
      <c r="M250" s="270"/>
      <c r="N250" s="270"/>
      <c r="O250" s="270"/>
      <c r="P250" s="270"/>
      <c r="Q250" s="270"/>
      <c r="R250" s="270"/>
      <c r="S250" s="270"/>
      <c r="T250" s="270"/>
      <c r="U250" s="270"/>
      <c r="V250" s="270"/>
      <c r="W250" s="270"/>
      <c r="X250" s="270"/>
      <c r="Y250" s="270"/>
      <c r="Z250" s="270"/>
    </row>
    <row r="251" ht="15.75" customHeight="1">
      <c r="A251" s="1"/>
      <c r="B251" s="323"/>
      <c r="C251" s="323"/>
      <c r="D251" s="412"/>
      <c r="E251" s="412"/>
      <c r="F251" s="1"/>
      <c r="G251" s="270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</row>
    <row r="252" ht="15.75" customHeight="1">
      <c r="A252" s="1"/>
      <c r="B252" s="323"/>
      <c r="C252" s="323"/>
      <c r="D252" s="412"/>
      <c r="E252" s="412"/>
      <c r="F252" s="1"/>
      <c r="G252" s="270"/>
      <c r="H252" s="270"/>
      <c r="I252" s="270"/>
      <c r="J252" s="270"/>
      <c r="K252" s="270"/>
      <c r="L252" s="270"/>
      <c r="M252" s="270"/>
      <c r="N252" s="270"/>
      <c r="O252" s="270"/>
      <c r="P252" s="270"/>
      <c r="Q252" s="270"/>
      <c r="R252" s="270"/>
      <c r="S252" s="270"/>
      <c r="T252" s="270"/>
      <c r="U252" s="270"/>
      <c r="V252" s="270"/>
      <c r="W252" s="270"/>
      <c r="X252" s="270"/>
      <c r="Y252" s="270"/>
      <c r="Z252" s="270"/>
    </row>
    <row r="253" ht="15.75" customHeight="1">
      <c r="A253" s="1"/>
      <c r="B253" s="323"/>
      <c r="C253" s="323"/>
      <c r="D253" s="412"/>
      <c r="E253" s="412"/>
      <c r="F253" s="1"/>
      <c r="G253" s="270"/>
      <c r="H253" s="270"/>
      <c r="I253" s="270"/>
      <c r="J253" s="270"/>
      <c r="K253" s="270"/>
      <c r="L253" s="270"/>
      <c r="M253" s="270"/>
      <c r="N253" s="270"/>
      <c r="O253" s="270"/>
      <c r="P253" s="270"/>
      <c r="Q253" s="270"/>
      <c r="R253" s="270"/>
      <c r="S253" s="270"/>
      <c r="T253" s="270"/>
      <c r="U253" s="270"/>
      <c r="V253" s="270"/>
      <c r="W253" s="270"/>
      <c r="X253" s="270"/>
      <c r="Y253" s="270"/>
      <c r="Z253" s="270"/>
    </row>
    <row r="254" ht="15.75" customHeight="1">
      <c r="A254" s="1"/>
      <c r="B254" s="323"/>
      <c r="C254" s="323"/>
      <c r="D254" s="412"/>
      <c r="E254" s="412"/>
      <c r="F254" s="1"/>
      <c r="G254" s="270"/>
      <c r="H254" s="270"/>
      <c r="I254" s="270"/>
      <c r="J254" s="270"/>
      <c r="K254" s="270"/>
      <c r="L254" s="270"/>
      <c r="M254" s="270"/>
      <c r="N254" s="270"/>
      <c r="O254" s="270"/>
      <c r="P254" s="270"/>
      <c r="Q254" s="270"/>
      <c r="R254" s="270"/>
      <c r="S254" s="270"/>
      <c r="T254" s="270"/>
      <c r="U254" s="270"/>
      <c r="V254" s="270"/>
      <c r="W254" s="270"/>
      <c r="X254" s="270"/>
      <c r="Y254" s="270"/>
      <c r="Z254" s="270"/>
    </row>
    <row r="255" ht="15.75" customHeight="1">
      <c r="A255" s="1"/>
      <c r="B255" s="323"/>
      <c r="C255" s="323"/>
      <c r="D255" s="412"/>
      <c r="E255" s="412"/>
      <c r="F255" s="1"/>
      <c r="G255" s="270"/>
      <c r="H255" s="270"/>
      <c r="I255" s="270"/>
      <c r="J255" s="270"/>
      <c r="K255" s="270"/>
      <c r="L255" s="270"/>
      <c r="M255" s="270"/>
      <c r="N255" s="270"/>
      <c r="O255" s="270"/>
      <c r="P255" s="270"/>
      <c r="Q255" s="270"/>
      <c r="R255" s="270"/>
      <c r="S255" s="270"/>
      <c r="T255" s="270"/>
      <c r="U255" s="270"/>
      <c r="V255" s="270"/>
      <c r="W255" s="270"/>
      <c r="X255" s="270"/>
      <c r="Y255" s="270"/>
      <c r="Z255" s="270"/>
    </row>
    <row r="256" ht="15.75" customHeight="1">
      <c r="A256" s="1"/>
      <c r="B256" s="323"/>
      <c r="C256" s="323"/>
      <c r="D256" s="412"/>
      <c r="E256" s="412"/>
      <c r="F256" s="1"/>
      <c r="G256" s="270"/>
      <c r="H256" s="270"/>
      <c r="I256" s="270"/>
      <c r="J256" s="270"/>
      <c r="K256" s="270"/>
      <c r="L256" s="270"/>
      <c r="M256" s="270"/>
      <c r="N256" s="270"/>
      <c r="O256" s="270"/>
      <c r="P256" s="270"/>
      <c r="Q256" s="270"/>
      <c r="R256" s="270"/>
      <c r="S256" s="270"/>
      <c r="T256" s="270"/>
      <c r="U256" s="270"/>
      <c r="V256" s="270"/>
      <c r="W256" s="270"/>
      <c r="X256" s="270"/>
      <c r="Y256" s="270"/>
      <c r="Z256" s="270"/>
    </row>
    <row r="257" ht="15.75" customHeight="1">
      <c r="A257" s="1"/>
      <c r="B257" s="323"/>
      <c r="C257" s="323"/>
      <c r="D257" s="412"/>
      <c r="E257" s="412"/>
      <c r="F257" s="1"/>
      <c r="G257" s="270"/>
      <c r="H257" s="270"/>
      <c r="I257" s="270"/>
      <c r="J257" s="270"/>
      <c r="K257" s="270"/>
      <c r="L257" s="270"/>
      <c r="M257" s="270"/>
      <c r="N257" s="270"/>
      <c r="O257" s="270"/>
      <c r="P257" s="270"/>
      <c r="Q257" s="270"/>
      <c r="R257" s="270"/>
      <c r="S257" s="270"/>
      <c r="T257" s="270"/>
      <c r="U257" s="270"/>
      <c r="V257" s="270"/>
      <c r="W257" s="270"/>
      <c r="X257" s="270"/>
      <c r="Y257" s="270"/>
      <c r="Z257" s="270"/>
    </row>
    <row r="258" ht="15.75" customHeight="1">
      <c r="A258" s="1"/>
      <c r="B258" s="323"/>
      <c r="C258" s="323"/>
      <c r="D258" s="412"/>
      <c r="E258" s="412"/>
      <c r="F258" s="1"/>
      <c r="G258" s="270"/>
      <c r="H258" s="270"/>
      <c r="I258" s="270"/>
      <c r="J258" s="270"/>
      <c r="K258" s="270"/>
      <c r="L258" s="270"/>
      <c r="M258" s="270"/>
      <c r="N258" s="270"/>
      <c r="O258" s="270"/>
      <c r="P258" s="270"/>
      <c r="Q258" s="270"/>
      <c r="R258" s="270"/>
      <c r="S258" s="270"/>
      <c r="T258" s="270"/>
      <c r="U258" s="270"/>
      <c r="V258" s="270"/>
      <c r="W258" s="270"/>
      <c r="X258" s="270"/>
      <c r="Y258" s="270"/>
      <c r="Z258" s="270"/>
    </row>
    <row r="259" ht="15.75" customHeight="1">
      <c r="A259" s="1"/>
      <c r="B259" s="323"/>
      <c r="C259" s="323"/>
      <c r="D259" s="412"/>
      <c r="E259" s="412"/>
      <c r="F259" s="1"/>
      <c r="G259" s="270"/>
      <c r="H259" s="270"/>
      <c r="I259" s="270"/>
      <c r="J259" s="270"/>
      <c r="K259" s="270"/>
      <c r="L259" s="270"/>
      <c r="M259" s="270"/>
      <c r="N259" s="270"/>
      <c r="O259" s="270"/>
      <c r="P259" s="270"/>
      <c r="Q259" s="270"/>
      <c r="R259" s="270"/>
      <c r="S259" s="270"/>
      <c r="T259" s="270"/>
      <c r="U259" s="270"/>
      <c r="V259" s="270"/>
      <c r="W259" s="270"/>
      <c r="X259" s="270"/>
      <c r="Y259" s="270"/>
      <c r="Z259" s="270"/>
    </row>
    <row r="260" ht="15.75" customHeight="1">
      <c r="A260" s="1"/>
      <c r="B260" s="323"/>
      <c r="C260" s="323"/>
      <c r="D260" s="412"/>
      <c r="E260" s="412"/>
      <c r="F260" s="1"/>
      <c r="G260" s="270"/>
      <c r="H260" s="270"/>
      <c r="I260" s="270"/>
      <c r="J260" s="270"/>
      <c r="K260" s="270"/>
      <c r="L260" s="270"/>
      <c r="M260" s="270"/>
      <c r="N260" s="270"/>
      <c r="O260" s="270"/>
      <c r="P260" s="270"/>
      <c r="Q260" s="270"/>
      <c r="R260" s="270"/>
      <c r="S260" s="270"/>
      <c r="T260" s="270"/>
      <c r="U260" s="270"/>
      <c r="V260" s="270"/>
      <c r="W260" s="270"/>
      <c r="X260" s="270"/>
      <c r="Y260" s="270"/>
      <c r="Z260" s="270"/>
    </row>
    <row r="261" ht="15.75" customHeight="1">
      <c r="A261" s="1"/>
      <c r="B261" s="323"/>
      <c r="C261" s="323"/>
      <c r="D261" s="412"/>
      <c r="E261" s="412"/>
      <c r="F261" s="1"/>
      <c r="G261" s="270"/>
      <c r="H261" s="270"/>
      <c r="I261" s="270"/>
      <c r="J261" s="270"/>
      <c r="K261" s="270"/>
      <c r="L261" s="270"/>
      <c r="M261" s="270"/>
      <c r="N261" s="270"/>
      <c r="O261" s="270"/>
      <c r="P261" s="270"/>
      <c r="Q261" s="270"/>
      <c r="R261" s="270"/>
      <c r="S261" s="270"/>
      <c r="T261" s="270"/>
      <c r="U261" s="270"/>
      <c r="V261" s="270"/>
      <c r="W261" s="270"/>
      <c r="X261" s="270"/>
      <c r="Y261" s="270"/>
      <c r="Z261" s="270"/>
    </row>
    <row r="262" ht="15.75" customHeight="1">
      <c r="A262" s="1"/>
      <c r="B262" s="323"/>
      <c r="C262" s="323"/>
      <c r="D262" s="412"/>
      <c r="E262" s="412"/>
      <c r="F262" s="1"/>
      <c r="G262" s="270"/>
      <c r="H262" s="270"/>
      <c r="I262" s="270"/>
      <c r="J262" s="270"/>
      <c r="K262" s="270"/>
      <c r="L262" s="270"/>
      <c r="M262" s="270"/>
      <c r="N262" s="270"/>
      <c r="O262" s="270"/>
      <c r="P262" s="270"/>
      <c r="Q262" s="270"/>
      <c r="R262" s="270"/>
      <c r="S262" s="270"/>
      <c r="T262" s="270"/>
      <c r="U262" s="270"/>
      <c r="V262" s="270"/>
      <c r="W262" s="270"/>
      <c r="X262" s="270"/>
      <c r="Y262" s="270"/>
      <c r="Z262" s="270"/>
    </row>
    <row r="263" ht="15.75" customHeight="1">
      <c r="A263" s="1"/>
      <c r="B263" s="323"/>
      <c r="C263" s="323"/>
      <c r="D263" s="412"/>
      <c r="E263" s="412"/>
      <c r="F263" s="1"/>
      <c r="G263" s="270"/>
      <c r="H263" s="270"/>
      <c r="I263" s="270"/>
      <c r="J263" s="270"/>
      <c r="K263" s="270"/>
      <c r="L263" s="270"/>
      <c r="M263" s="270"/>
      <c r="N263" s="270"/>
      <c r="O263" s="270"/>
      <c r="P263" s="270"/>
      <c r="Q263" s="270"/>
      <c r="R263" s="270"/>
      <c r="S263" s="270"/>
      <c r="T263" s="270"/>
      <c r="U263" s="270"/>
      <c r="V263" s="270"/>
      <c r="W263" s="270"/>
      <c r="X263" s="270"/>
      <c r="Y263" s="270"/>
      <c r="Z263" s="270"/>
    </row>
    <row r="264" ht="15.75" customHeight="1">
      <c r="A264" s="1"/>
      <c r="B264" s="323"/>
      <c r="C264" s="323"/>
      <c r="D264" s="412"/>
      <c r="E264" s="412"/>
      <c r="F264" s="1"/>
      <c r="G264" s="270"/>
      <c r="H264" s="270"/>
      <c r="I264" s="270"/>
      <c r="J264" s="270"/>
      <c r="K264" s="270"/>
      <c r="L264" s="270"/>
      <c r="M264" s="270"/>
      <c r="N264" s="270"/>
      <c r="O264" s="270"/>
      <c r="P264" s="270"/>
      <c r="Q264" s="270"/>
      <c r="R264" s="270"/>
      <c r="S264" s="270"/>
      <c r="T264" s="270"/>
      <c r="U264" s="270"/>
      <c r="V264" s="270"/>
      <c r="W264" s="270"/>
      <c r="X264" s="270"/>
      <c r="Y264" s="270"/>
      <c r="Z264" s="270"/>
    </row>
    <row r="265" ht="15.75" customHeight="1">
      <c r="A265" s="1"/>
      <c r="B265" s="323"/>
      <c r="C265" s="323"/>
      <c r="D265" s="412"/>
      <c r="E265" s="412"/>
      <c r="F265" s="1"/>
      <c r="G265" s="270"/>
      <c r="H265" s="270"/>
      <c r="I265" s="270"/>
      <c r="J265" s="270"/>
      <c r="K265" s="270"/>
      <c r="L265" s="270"/>
      <c r="M265" s="270"/>
      <c r="N265" s="270"/>
      <c r="O265" s="270"/>
      <c r="P265" s="270"/>
      <c r="Q265" s="270"/>
      <c r="R265" s="270"/>
      <c r="S265" s="270"/>
      <c r="T265" s="270"/>
      <c r="U265" s="270"/>
      <c r="V265" s="270"/>
      <c r="W265" s="270"/>
      <c r="X265" s="270"/>
      <c r="Y265" s="270"/>
      <c r="Z265" s="270"/>
    </row>
    <row r="266" ht="15.75" customHeight="1">
      <c r="A266" s="1"/>
      <c r="B266" s="323"/>
      <c r="C266" s="323"/>
      <c r="D266" s="412"/>
      <c r="E266" s="412"/>
      <c r="F266" s="1"/>
      <c r="G266" s="270"/>
      <c r="H266" s="270"/>
      <c r="I266" s="270"/>
      <c r="J266" s="270"/>
      <c r="K266" s="270"/>
      <c r="L266" s="270"/>
      <c r="M266" s="270"/>
      <c r="N266" s="270"/>
      <c r="O266" s="270"/>
      <c r="P266" s="270"/>
      <c r="Q266" s="270"/>
      <c r="R266" s="270"/>
      <c r="S266" s="270"/>
      <c r="T266" s="270"/>
      <c r="U266" s="270"/>
      <c r="V266" s="270"/>
      <c r="W266" s="270"/>
      <c r="X266" s="270"/>
      <c r="Y266" s="270"/>
      <c r="Z266" s="270"/>
    </row>
    <row r="267" ht="15.75" customHeight="1">
      <c r="A267" s="1"/>
      <c r="B267" s="323"/>
      <c r="C267" s="323"/>
      <c r="D267" s="412"/>
      <c r="E267" s="412"/>
      <c r="F267" s="1"/>
      <c r="G267" s="270"/>
      <c r="H267" s="270"/>
      <c r="I267" s="270"/>
      <c r="J267" s="270"/>
      <c r="K267" s="270"/>
      <c r="L267" s="270"/>
      <c r="M267" s="270"/>
      <c r="N267" s="270"/>
      <c r="O267" s="270"/>
      <c r="P267" s="270"/>
      <c r="Q267" s="270"/>
      <c r="R267" s="270"/>
      <c r="S267" s="270"/>
      <c r="T267" s="270"/>
      <c r="U267" s="270"/>
      <c r="V267" s="270"/>
      <c r="W267" s="270"/>
      <c r="X267" s="270"/>
      <c r="Y267" s="270"/>
      <c r="Z267" s="270"/>
    </row>
    <row r="268" ht="15.75" customHeight="1">
      <c r="A268" s="1"/>
      <c r="B268" s="323"/>
      <c r="C268" s="323"/>
      <c r="D268" s="412"/>
      <c r="E268" s="412"/>
      <c r="F268" s="1"/>
      <c r="G268" s="270"/>
      <c r="H268" s="270"/>
      <c r="I268" s="270"/>
      <c r="J268" s="270"/>
      <c r="K268" s="270"/>
      <c r="L268" s="270"/>
      <c r="M268" s="270"/>
      <c r="N268" s="270"/>
      <c r="O268" s="270"/>
      <c r="P268" s="270"/>
      <c r="Q268" s="270"/>
      <c r="R268" s="270"/>
      <c r="S268" s="270"/>
      <c r="T268" s="270"/>
      <c r="U268" s="270"/>
      <c r="V268" s="270"/>
      <c r="W268" s="270"/>
      <c r="X268" s="270"/>
      <c r="Y268" s="270"/>
      <c r="Z268" s="270"/>
    </row>
    <row r="269" ht="15.75" customHeight="1">
      <c r="A269" s="1"/>
      <c r="B269" s="323"/>
      <c r="C269" s="323"/>
      <c r="D269" s="412"/>
      <c r="E269" s="412"/>
      <c r="F269" s="1"/>
      <c r="G269" s="270"/>
      <c r="H269" s="270"/>
      <c r="I269" s="270"/>
      <c r="J269" s="270"/>
      <c r="K269" s="270"/>
      <c r="L269" s="270"/>
      <c r="M269" s="270"/>
      <c r="N269" s="270"/>
      <c r="O269" s="270"/>
      <c r="P269" s="270"/>
      <c r="Q269" s="270"/>
      <c r="R269" s="270"/>
      <c r="S269" s="270"/>
      <c r="T269" s="270"/>
      <c r="U269" s="270"/>
      <c r="V269" s="270"/>
      <c r="W269" s="270"/>
      <c r="X269" s="270"/>
      <c r="Y269" s="270"/>
      <c r="Z269" s="270"/>
    </row>
    <row r="270" ht="15.75" customHeight="1">
      <c r="A270" s="1"/>
      <c r="B270" s="323"/>
      <c r="C270" s="323"/>
      <c r="D270" s="412"/>
      <c r="E270" s="412"/>
      <c r="F270" s="1"/>
      <c r="G270" s="270"/>
      <c r="H270" s="270"/>
      <c r="I270" s="270"/>
      <c r="J270" s="270"/>
      <c r="K270" s="270"/>
      <c r="L270" s="270"/>
      <c r="M270" s="270"/>
      <c r="N270" s="270"/>
      <c r="O270" s="270"/>
      <c r="P270" s="270"/>
      <c r="Q270" s="270"/>
      <c r="R270" s="270"/>
      <c r="S270" s="270"/>
      <c r="T270" s="270"/>
      <c r="U270" s="270"/>
      <c r="V270" s="270"/>
      <c r="W270" s="270"/>
      <c r="X270" s="270"/>
      <c r="Y270" s="270"/>
      <c r="Z270" s="270"/>
    </row>
    <row r="271" ht="15.75" customHeight="1">
      <c r="A271" s="1"/>
      <c r="B271" s="323"/>
      <c r="C271" s="323"/>
      <c r="D271" s="412"/>
      <c r="E271" s="412"/>
      <c r="F271" s="1"/>
      <c r="G271" s="270"/>
      <c r="H271" s="270"/>
      <c r="I271" s="270"/>
      <c r="J271" s="270"/>
      <c r="K271" s="270"/>
      <c r="L271" s="270"/>
      <c r="M271" s="270"/>
      <c r="N271" s="270"/>
      <c r="O271" s="270"/>
      <c r="P271" s="270"/>
      <c r="Q271" s="270"/>
      <c r="R271" s="270"/>
      <c r="S271" s="270"/>
      <c r="T271" s="270"/>
      <c r="U271" s="270"/>
      <c r="V271" s="270"/>
      <c r="W271" s="270"/>
      <c r="X271" s="270"/>
      <c r="Y271" s="270"/>
      <c r="Z271" s="270"/>
    </row>
    <row r="272" ht="15.75" customHeight="1">
      <c r="A272" s="1"/>
      <c r="B272" s="323"/>
      <c r="C272" s="323"/>
      <c r="D272" s="412"/>
      <c r="E272" s="412"/>
      <c r="F272" s="1"/>
      <c r="G272" s="270"/>
      <c r="H272" s="270"/>
      <c r="I272" s="270"/>
      <c r="J272" s="270"/>
      <c r="K272" s="270"/>
      <c r="L272" s="270"/>
      <c r="M272" s="270"/>
      <c r="N272" s="270"/>
      <c r="O272" s="270"/>
      <c r="P272" s="270"/>
      <c r="Q272" s="270"/>
      <c r="R272" s="270"/>
      <c r="S272" s="270"/>
      <c r="T272" s="270"/>
      <c r="U272" s="270"/>
      <c r="V272" s="270"/>
      <c r="W272" s="270"/>
      <c r="X272" s="270"/>
      <c r="Y272" s="270"/>
      <c r="Z272" s="270"/>
    </row>
    <row r="273" ht="15.75" customHeight="1">
      <c r="A273" s="1"/>
      <c r="B273" s="323"/>
      <c r="C273" s="323"/>
      <c r="D273" s="412"/>
      <c r="E273" s="412"/>
      <c r="F273" s="1"/>
      <c r="G273" s="270"/>
      <c r="H273" s="270"/>
      <c r="I273" s="270"/>
      <c r="J273" s="270"/>
      <c r="K273" s="270"/>
      <c r="L273" s="270"/>
      <c r="M273" s="270"/>
      <c r="N273" s="270"/>
      <c r="O273" s="270"/>
      <c r="P273" s="270"/>
      <c r="Q273" s="270"/>
      <c r="R273" s="270"/>
      <c r="S273" s="270"/>
      <c r="T273" s="270"/>
      <c r="U273" s="270"/>
      <c r="V273" s="270"/>
      <c r="W273" s="270"/>
      <c r="X273" s="270"/>
      <c r="Y273" s="270"/>
      <c r="Z273" s="270"/>
    </row>
    <row r="274" ht="15.75" customHeight="1">
      <c r="A274" s="1"/>
      <c r="B274" s="323"/>
      <c r="C274" s="323"/>
      <c r="D274" s="412"/>
      <c r="E274" s="412"/>
      <c r="F274" s="1"/>
      <c r="G274" s="270"/>
      <c r="H274" s="270"/>
      <c r="I274" s="270"/>
      <c r="J274" s="270"/>
      <c r="K274" s="270"/>
      <c r="L274" s="270"/>
      <c r="M274" s="270"/>
      <c r="N274" s="270"/>
      <c r="O274" s="270"/>
      <c r="P274" s="270"/>
      <c r="Q274" s="270"/>
      <c r="R274" s="270"/>
      <c r="S274" s="270"/>
      <c r="T274" s="270"/>
      <c r="U274" s="270"/>
      <c r="V274" s="270"/>
      <c r="W274" s="270"/>
      <c r="X274" s="270"/>
      <c r="Y274" s="270"/>
      <c r="Z274" s="270"/>
    </row>
    <row r="275" ht="15.75" customHeight="1">
      <c r="A275" s="1"/>
      <c r="B275" s="323"/>
      <c r="C275" s="323"/>
      <c r="D275" s="412"/>
      <c r="E275" s="412"/>
      <c r="F275" s="1"/>
      <c r="G275" s="270"/>
      <c r="H275" s="270"/>
      <c r="I275" s="270"/>
      <c r="J275" s="270"/>
      <c r="K275" s="270"/>
      <c r="L275" s="270"/>
      <c r="M275" s="270"/>
      <c r="N275" s="270"/>
      <c r="O275" s="270"/>
      <c r="P275" s="270"/>
      <c r="Q275" s="270"/>
      <c r="R275" s="270"/>
      <c r="S275" s="270"/>
      <c r="T275" s="270"/>
      <c r="U275" s="270"/>
      <c r="V275" s="270"/>
      <c r="W275" s="270"/>
      <c r="X275" s="270"/>
      <c r="Y275" s="270"/>
      <c r="Z275" s="270"/>
    </row>
    <row r="276" ht="15.75" customHeight="1">
      <c r="A276" s="1"/>
      <c r="B276" s="323"/>
      <c r="C276" s="323"/>
      <c r="D276" s="412"/>
      <c r="E276" s="412"/>
      <c r="F276" s="1"/>
      <c r="G276" s="270"/>
      <c r="H276" s="270"/>
      <c r="I276" s="270"/>
      <c r="J276" s="270"/>
      <c r="K276" s="270"/>
      <c r="L276" s="270"/>
      <c r="M276" s="270"/>
      <c r="N276" s="270"/>
      <c r="O276" s="270"/>
      <c r="P276" s="270"/>
      <c r="Q276" s="270"/>
      <c r="R276" s="270"/>
      <c r="S276" s="270"/>
      <c r="T276" s="270"/>
      <c r="U276" s="270"/>
      <c r="V276" s="270"/>
      <c r="W276" s="270"/>
      <c r="X276" s="270"/>
      <c r="Y276" s="270"/>
      <c r="Z276" s="270"/>
    </row>
    <row r="277" ht="15.75" customHeight="1">
      <c r="A277" s="1"/>
      <c r="B277" s="323"/>
      <c r="C277" s="323"/>
      <c r="D277" s="412"/>
      <c r="E277" s="412"/>
      <c r="F277" s="1"/>
      <c r="G277" s="270"/>
      <c r="H277" s="270"/>
      <c r="I277" s="270"/>
      <c r="J277" s="270"/>
      <c r="K277" s="270"/>
      <c r="L277" s="270"/>
      <c r="M277" s="270"/>
      <c r="N277" s="270"/>
      <c r="O277" s="270"/>
      <c r="P277" s="270"/>
      <c r="Q277" s="270"/>
      <c r="R277" s="270"/>
      <c r="S277" s="270"/>
      <c r="T277" s="270"/>
      <c r="U277" s="270"/>
      <c r="V277" s="270"/>
      <c r="W277" s="270"/>
      <c r="X277" s="270"/>
      <c r="Y277" s="270"/>
      <c r="Z277" s="270"/>
    </row>
    <row r="278" ht="15.75" customHeight="1">
      <c r="A278" s="1"/>
      <c r="B278" s="323"/>
      <c r="C278" s="323"/>
      <c r="D278" s="412"/>
      <c r="E278" s="412"/>
      <c r="F278" s="1"/>
      <c r="G278" s="270"/>
      <c r="H278" s="270"/>
      <c r="I278" s="270"/>
      <c r="J278" s="270"/>
      <c r="K278" s="270"/>
      <c r="L278" s="270"/>
      <c r="M278" s="270"/>
      <c r="N278" s="270"/>
      <c r="O278" s="270"/>
      <c r="P278" s="270"/>
      <c r="Q278" s="270"/>
      <c r="R278" s="270"/>
      <c r="S278" s="270"/>
      <c r="T278" s="270"/>
      <c r="U278" s="270"/>
      <c r="V278" s="270"/>
      <c r="W278" s="270"/>
      <c r="X278" s="270"/>
      <c r="Y278" s="270"/>
      <c r="Z278" s="270"/>
    </row>
    <row r="279" ht="15.75" customHeight="1">
      <c r="A279" s="1"/>
      <c r="B279" s="323"/>
      <c r="C279" s="323"/>
      <c r="D279" s="412"/>
      <c r="E279" s="412"/>
      <c r="F279" s="1"/>
      <c r="G279" s="270"/>
      <c r="H279" s="270"/>
      <c r="I279" s="270"/>
      <c r="J279" s="270"/>
      <c r="K279" s="270"/>
      <c r="L279" s="270"/>
      <c r="M279" s="270"/>
      <c r="N279" s="270"/>
      <c r="O279" s="270"/>
      <c r="P279" s="270"/>
      <c r="Q279" s="270"/>
      <c r="R279" s="270"/>
      <c r="S279" s="270"/>
      <c r="T279" s="270"/>
      <c r="U279" s="270"/>
      <c r="V279" s="270"/>
      <c r="W279" s="270"/>
      <c r="X279" s="270"/>
      <c r="Y279" s="270"/>
      <c r="Z279" s="270"/>
    </row>
    <row r="280" ht="15.75" customHeight="1">
      <c r="A280" s="1"/>
      <c r="B280" s="323"/>
      <c r="C280" s="323"/>
      <c r="D280" s="412"/>
      <c r="E280" s="412"/>
      <c r="F280" s="1"/>
      <c r="G280" s="270"/>
      <c r="H280" s="270"/>
      <c r="I280" s="270"/>
      <c r="J280" s="270"/>
      <c r="K280" s="270"/>
      <c r="L280" s="270"/>
      <c r="M280" s="270"/>
      <c r="N280" s="270"/>
      <c r="O280" s="270"/>
      <c r="P280" s="270"/>
      <c r="Q280" s="270"/>
      <c r="R280" s="270"/>
      <c r="S280" s="270"/>
      <c r="T280" s="270"/>
      <c r="U280" s="270"/>
      <c r="V280" s="270"/>
      <c r="W280" s="270"/>
      <c r="X280" s="270"/>
      <c r="Y280" s="270"/>
      <c r="Z280" s="270"/>
    </row>
    <row r="281" ht="15.75" customHeight="1">
      <c r="A281" s="1"/>
      <c r="B281" s="323"/>
      <c r="C281" s="323"/>
      <c r="D281" s="412"/>
      <c r="E281" s="412"/>
      <c r="F281" s="1"/>
      <c r="G281" s="270"/>
      <c r="H281" s="270"/>
      <c r="I281" s="270"/>
      <c r="J281" s="270"/>
      <c r="K281" s="270"/>
      <c r="L281" s="270"/>
      <c r="M281" s="270"/>
      <c r="N281" s="270"/>
      <c r="O281" s="270"/>
      <c r="P281" s="270"/>
      <c r="Q281" s="270"/>
      <c r="R281" s="270"/>
      <c r="S281" s="270"/>
      <c r="T281" s="270"/>
      <c r="U281" s="270"/>
      <c r="V281" s="270"/>
      <c r="W281" s="270"/>
      <c r="X281" s="270"/>
      <c r="Y281" s="270"/>
      <c r="Z281" s="270"/>
    </row>
    <row r="282" ht="15.75" customHeight="1">
      <c r="A282" s="1"/>
      <c r="B282" s="323"/>
      <c r="C282" s="323"/>
      <c r="D282" s="412"/>
      <c r="E282" s="412"/>
      <c r="F282" s="1"/>
      <c r="G282" s="270"/>
      <c r="H282" s="270"/>
      <c r="I282" s="270"/>
      <c r="J282" s="270"/>
      <c r="K282" s="270"/>
      <c r="L282" s="270"/>
      <c r="M282" s="270"/>
      <c r="N282" s="270"/>
      <c r="O282" s="270"/>
      <c r="P282" s="270"/>
      <c r="Q282" s="270"/>
      <c r="R282" s="270"/>
      <c r="S282" s="270"/>
      <c r="T282" s="270"/>
      <c r="U282" s="270"/>
      <c r="V282" s="270"/>
      <c r="W282" s="270"/>
      <c r="X282" s="270"/>
      <c r="Y282" s="270"/>
      <c r="Z282" s="270"/>
    </row>
    <row r="283" ht="15.75" customHeight="1">
      <c r="A283" s="1"/>
      <c r="B283" s="323"/>
      <c r="C283" s="323"/>
      <c r="D283" s="412"/>
      <c r="E283" s="412"/>
      <c r="F283" s="1"/>
      <c r="G283" s="270"/>
      <c r="H283" s="270"/>
      <c r="I283" s="270"/>
      <c r="J283" s="270"/>
      <c r="K283" s="270"/>
      <c r="L283" s="270"/>
      <c r="M283" s="270"/>
      <c r="N283" s="270"/>
      <c r="O283" s="270"/>
      <c r="P283" s="270"/>
      <c r="Q283" s="270"/>
      <c r="R283" s="270"/>
      <c r="S283" s="270"/>
      <c r="T283" s="270"/>
      <c r="U283" s="270"/>
      <c r="V283" s="270"/>
      <c r="W283" s="270"/>
      <c r="X283" s="270"/>
      <c r="Y283" s="270"/>
      <c r="Z283" s="270"/>
    </row>
    <row r="284" ht="15.75" customHeight="1">
      <c r="A284" s="1"/>
      <c r="B284" s="323"/>
      <c r="C284" s="323"/>
      <c r="D284" s="412"/>
      <c r="E284" s="412"/>
      <c r="F284" s="1"/>
      <c r="G284" s="270"/>
      <c r="H284" s="270"/>
      <c r="I284" s="270"/>
      <c r="J284" s="270"/>
      <c r="K284" s="270"/>
      <c r="L284" s="270"/>
      <c r="M284" s="270"/>
      <c r="N284" s="270"/>
      <c r="O284" s="270"/>
      <c r="P284" s="270"/>
      <c r="Q284" s="270"/>
      <c r="R284" s="270"/>
      <c r="S284" s="270"/>
      <c r="T284" s="270"/>
      <c r="U284" s="270"/>
      <c r="V284" s="270"/>
      <c r="W284" s="270"/>
      <c r="X284" s="270"/>
      <c r="Y284" s="270"/>
      <c r="Z284" s="270"/>
    </row>
    <row r="285" ht="15.75" customHeight="1">
      <c r="A285" s="1"/>
      <c r="B285" s="323"/>
      <c r="C285" s="323"/>
      <c r="D285" s="412"/>
      <c r="E285" s="412"/>
      <c r="F285" s="1"/>
      <c r="G285" s="270"/>
      <c r="H285" s="270"/>
      <c r="I285" s="270"/>
      <c r="J285" s="270"/>
      <c r="K285" s="270"/>
      <c r="L285" s="270"/>
      <c r="M285" s="270"/>
      <c r="N285" s="270"/>
      <c r="O285" s="270"/>
      <c r="P285" s="270"/>
      <c r="Q285" s="270"/>
      <c r="R285" s="270"/>
      <c r="S285" s="270"/>
      <c r="T285" s="270"/>
      <c r="U285" s="270"/>
      <c r="V285" s="270"/>
      <c r="W285" s="270"/>
      <c r="X285" s="270"/>
      <c r="Y285" s="270"/>
      <c r="Z285" s="270"/>
    </row>
    <row r="286" ht="15.75" customHeight="1">
      <c r="A286" s="1"/>
      <c r="B286" s="323"/>
      <c r="C286" s="323"/>
      <c r="D286" s="412"/>
      <c r="E286" s="412"/>
      <c r="F286" s="1"/>
      <c r="G286" s="270"/>
      <c r="H286" s="270"/>
      <c r="I286" s="270"/>
      <c r="J286" s="270"/>
      <c r="K286" s="270"/>
      <c r="L286" s="270"/>
      <c r="M286" s="270"/>
      <c r="N286" s="270"/>
      <c r="O286" s="270"/>
      <c r="P286" s="270"/>
      <c r="Q286" s="270"/>
      <c r="R286" s="270"/>
      <c r="S286" s="270"/>
      <c r="T286" s="270"/>
      <c r="U286" s="270"/>
      <c r="V286" s="270"/>
      <c r="W286" s="270"/>
      <c r="X286" s="270"/>
      <c r="Y286" s="270"/>
      <c r="Z286" s="270"/>
    </row>
    <row r="287" ht="15.75" customHeight="1">
      <c r="A287" s="1"/>
      <c r="B287" s="323"/>
      <c r="C287" s="323"/>
      <c r="D287" s="412"/>
      <c r="E287" s="412"/>
      <c r="F287" s="1"/>
      <c r="G287" s="270"/>
      <c r="H287" s="270"/>
      <c r="I287" s="270"/>
      <c r="J287" s="270"/>
      <c r="K287" s="270"/>
      <c r="L287" s="270"/>
      <c r="M287" s="270"/>
      <c r="N287" s="270"/>
      <c r="O287" s="270"/>
      <c r="P287" s="270"/>
      <c r="Q287" s="270"/>
      <c r="R287" s="270"/>
      <c r="S287" s="270"/>
      <c r="T287" s="270"/>
      <c r="U287" s="270"/>
      <c r="V287" s="270"/>
      <c r="W287" s="270"/>
      <c r="X287" s="270"/>
      <c r="Y287" s="270"/>
      <c r="Z287" s="270"/>
    </row>
    <row r="288" ht="15.75" customHeight="1">
      <c r="A288" s="1"/>
      <c r="B288" s="323"/>
      <c r="C288" s="323"/>
      <c r="D288" s="412"/>
      <c r="E288" s="412"/>
      <c r="F288" s="1"/>
      <c r="G288" s="270"/>
      <c r="H288" s="270"/>
      <c r="I288" s="270"/>
      <c r="J288" s="270"/>
      <c r="K288" s="270"/>
      <c r="L288" s="270"/>
      <c r="M288" s="270"/>
      <c r="N288" s="270"/>
      <c r="O288" s="270"/>
      <c r="P288" s="270"/>
      <c r="Q288" s="270"/>
      <c r="R288" s="270"/>
      <c r="S288" s="270"/>
      <c r="T288" s="270"/>
      <c r="U288" s="270"/>
      <c r="V288" s="270"/>
      <c r="W288" s="270"/>
      <c r="X288" s="270"/>
      <c r="Y288" s="270"/>
      <c r="Z288" s="270"/>
    </row>
    <row r="289" ht="15.75" customHeight="1">
      <c r="A289" s="1"/>
      <c r="B289" s="323"/>
      <c r="C289" s="323"/>
      <c r="D289" s="412"/>
      <c r="E289" s="412"/>
      <c r="F289" s="1"/>
      <c r="G289" s="270"/>
      <c r="H289" s="270"/>
      <c r="I289" s="270"/>
      <c r="J289" s="270"/>
      <c r="K289" s="270"/>
      <c r="L289" s="270"/>
      <c r="M289" s="270"/>
      <c r="N289" s="270"/>
      <c r="O289" s="270"/>
      <c r="P289" s="270"/>
      <c r="Q289" s="270"/>
      <c r="R289" s="270"/>
      <c r="S289" s="270"/>
      <c r="T289" s="270"/>
      <c r="U289" s="270"/>
      <c r="V289" s="270"/>
      <c r="W289" s="270"/>
      <c r="X289" s="270"/>
      <c r="Y289" s="270"/>
      <c r="Z289" s="270"/>
    </row>
    <row r="290" ht="15.75" customHeight="1">
      <c r="A290" s="1"/>
      <c r="B290" s="323"/>
      <c r="C290" s="323"/>
      <c r="D290" s="412"/>
      <c r="E290" s="412"/>
      <c r="F290" s="1"/>
      <c r="G290" s="270"/>
      <c r="H290" s="270"/>
      <c r="I290" s="270"/>
      <c r="J290" s="270"/>
      <c r="K290" s="270"/>
      <c r="L290" s="270"/>
      <c r="M290" s="270"/>
      <c r="N290" s="270"/>
      <c r="O290" s="270"/>
      <c r="P290" s="270"/>
      <c r="Q290" s="270"/>
      <c r="R290" s="270"/>
      <c r="S290" s="270"/>
      <c r="T290" s="270"/>
      <c r="U290" s="270"/>
      <c r="V290" s="270"/>
      <c r="W290" s="270"/>
      <c r="X290" s="270"/>
      <c r="Y290" s="270"/>
      <c r="Z290" s="270"/>
    </row>
    <row r="291" ht="15.75" customHeight="1">
      <c r="A291" s="1"/>
      <c r="B291" s="323"/>
      <c r="C291" s="323"/>
      <c r="D291" s="412"/>
      <c r="E291" s="412"/>
      <c r="F291" s="1"/>
      <c r="G291" s="270"/>
      <c r="H291" s="270"/>
      <c r="I291" s="270"/>
      <c r="J291" s="270"/>
      <c r="K291" s="270"/>
      <c r="L291" s="270"/>
      <c r="M291" s="270"/>
      <c r="N291" s="270"/>
      <c r="O291" s="270"/>
      <c r="P291" s="270"/>
      <c r="Q291" s="270"/>
      <c r="R291" s="270"/>
      <c r="S291" s="270"/>
      <c r="T291" s="270"/>
      <c r="U291" s="270"/>
      <c r="V291" s="270"/>
      <c r="W291" s="270"/>
      <c r="X291" s="270"/>
      <c r="Y291" s="270"/>
      <c r="Z291" s="270"/>
    </row>
    <row r="292" ht="15.75" customHeight="1">
      <c r="A292" s="1"/>
      <c r="B292" s="323"/>
      <c r="C292" s="323"/>
      <c r="D292" s="412"/>
      <c r="E292" s="412"/>
      <c r="F292" s="1"/>
      <c r="G292" s="270"/>
      <c r="H292" s="270"/>
      <c r="I292" s="270"/>
      <c r="J292" s="270"/>
      <c r="K292" s="270"/>
      <c r="L292" s="270"/>
      <c r="M292" s="270"/>
      <c r="N292" s="270"/>
      <c r="O292" s="270"/>
      <c r="P292" s="270"/>
      <c r="Q292" s="270"/>
      <c r="R292" s="270"/>
      <c r="S292" s="270"/>
      <c r="T292" s="270"/>
      <c r="U292" s="270"/>
      <c r="V292" s="270"/>
      <c r="W292" s="270"/>
      <c r="X292" s="270"/>
      <c r="Y292" s="270"/>
      <c r="Z292" s="270"/>
    </row>
    <row r="293" ht="15.75" customHeight="1">
      <c r="A293" s="1"/>
      <c r="B293" s="323"/>
      <c r="C293" s="323"/>
      <c r="D293" s="412"/>
      <c r="E293" s="412"/>
      <c r="F293" s="1"/>
      <c r="G293" s="270"/>
      <c r="H293" s="270"/>
      <c r="I293" s="270"/>
      <c r="J293" s="270"/>
      <c r="K293" s="270"/>
      <c r="L293" s="270"/>
      <c r="M293" s="270"/>
      <c r="N293" s="270"/>
      <c r="O293" s="270"/>
      <c r="P293" s="270"/>
      <c r="Q293" s="270"/>
      <c r="R293" s="270"/>
      <c r="S293" s="270"/>
      <c r="T293" s="270"/>
      <c r="U293" s="270"/>
      <c r="V293" s="270"/>
      <c r="W293" s="270"/>
      <c r="X293" s="270"/>
      <c r="Y293" s="270"/>
      <c r="Z293" s="270"/>
    </row>
    <row r="294" ht="15.75" customHeight="1">
      <c r="A294" s="1"/>
      <c r="B294" s="323"/>
      <c r="C294" s="323"/>
      <c r="D294" s="412"/>
      <c r="E294" s="412"/>
      <c r="F294" s="1"/>
      <c r="G294" s="270"/>
      <c r="H294" s="270"/>
      <c r="I294" s="270"/>
      <c r="J294" s="270"/>
      <c r="K294" s="270"/>
      <c r="L294" s="270"/>
      <c r="M294" s="270"/>
      <c r="N294" s="270"/>
      <c r="O294" s="270"/>
      <c r="P294" s="270"/>
      <c r="Q294" s="270"/>
      <c r="R294" s="270"/>
      <c r="S294" s="270"/>
      <c r="T294" s="270"/>
      <c r="U294" s="270"/>
      <c r="V294" s="270"/>
      <c r="W294" s="270"/>
      <c r="X294" s="270"/>
      <c r="Y294" s="270"/>
      <c r="Z294" s="270"/>
    </row>
    <row r="295" ht="15.75" customHeight="1">
      <c r="A295" s="1"/>
      <c r="B295" s="323"/>
      <c r="C295" s="323"/>
      <c r="D295" s="412"/>
      <c r="E295" s="412"/>
      <c r="F295" s="1"/>
      <c r="G295" s="270"/>
      <c r="H295" s="270"/>
      <c r="I295" s="270"/>
      <c r="J295" s="270"/>
      <c r="K295" s="270"/>
      <c r="L295" s="270"/>
      <c r="M295" s="270"/>
      <c r="N295" s="270"/>
      <c r="O295" s="270"/>
      <c r="P295" s="270"/>
      <c r="Q295" s="270"/>
      <c r="R295" s="270"/>
      <c r="S295" s="270"/>
      <c r="T295" s="270"/>
      <c r="U295" s="270"/>
      <c r="V295" s="270"/>
      <c r="W295" s="270"/>
      <c r="X295" s="270"/>
      <c r="Y295" s="270"/>
      <c r="Z295" s="270"/>
    </row>
    <row r="296" ht="15.75" customHeight="1">
      <c r="A296" s="1"/>
      <c r="B296" s="323"/>
      <c r="C296" s="323"/>
      <c r="D296" s="412"/>
      <c r="E296" s="412"/>
      <c r="F296" s="1"/>
      <c r="G296" s="270"/>
      <c r="H296" s="270"/>
      <c r="I296" s="270"/>
      <c r="J296" s="270"/>
      <c r="K296" s="270"/>
      <c r="L296" s="270"/>
      <c r="M296" s="270"/>
      <c r="N296" s="270"/>
      <c r="O296" s="270"/>
      <c r="P296" s="270"/>
      <c r="Q296" s="270"/>
      <c r="R296" s="270"/>
      <c r="S296" s="270"/>
      <c r="T296" s="270"/>
      <c r="U296" s="270"/>
      <c r="V296" s="270"/>
      <c r="W296" s="270"/>
      <c r="X296" s="270"/>
      <c r="Y296" s="270"/>
      <c r="Z296" s="270"/>
    </row>
    <row r="297" ht="15.75" customHeight="1">
      <c r="A297" s="1"/>
      <c r="B297" s="323"/>
      <c r="C297" s="323"/>
      <c r="D297" s="412"/>
      <c r="E297" s="412"/>
      <c r="F297" s="1"/>
      <c r="G297" s="270"/>
      <c r="H297" s="270"/>
      <c r="I297" s="270"/>
      <c r="J297" s="270"/>
      <c r="K297" s="270"/>
      <c r="L297" s="270"/>
      <c r="M297" s="270"/>
      <c r="N297" s="270"/>
      <c r="O297" s="270"/>
      <c r="P297" s="270"/>
      <c r="Q297" s="270"/>
      <c r="R297" s="270"/>
      <c r="S297" s="270"/>
      <c r="T297" s="270"/>
      <c r="U297" s="270"/>
      <c r="V297" s="270"/>
      <c r="W297" s="270"/>
      <c r="X297" s="270"/>
      <c r="Y297" s="270"/>
      <c r="Z297" s="270"/>
    </row>
    <row r="298" ht="15.75" customHeight="1">
      <c r="A298" s="1"/>
      <c r="B298" s="323"/>
      <c r="C298" s="323"/>
      <c r="D298" s="412"/>
      <c r="E298" s="412"/>
      <c r="F298" s="1"/>
      <c r="G298" s="270"/>
      <c r="H298" s="270"/>
      <c r="I298" s="270"/>
      <c r="J298" s="270"/>
      <c r="K298" s="270"/>
      <c r="L298" s="270"/>
      <c r="M298" s="270"/>
      <c r="N298" s="270"/>
      <c r="O298" s="270"/>
      <c r="P298" s="270"/>
      <c r="Q298" s="270"/>
      <c r="R298" s="270"/>
      <c r="S298" s="270"/>
      <c r="T298" s="270"/>
      <c r="U298" s="270"/>
      <c r="V298" s="270"/>
      <c r="W298" s="270"/>
      <c r="X298" s="270"/>
      <c r="Y298" s="270"/>
      <c r="Z298" s="270"/>
    </row>
    <row r="299" ht="15.75" customHeight="1">
      <c r="A299" s="1"/>
      <c r="B299" s="323"/>
      <c r="C299" s="323"/>
      <c r="D299" s="412"/>
      <c r="E299" s="412"/>
      <c r="F299" s="1"/>
      <c r="G299" s="270"/>
      <c r="H299" s="270"/>
      <c r="I299" s="270"/>
      <c r="J299" s="270"/>
      <c r="K299" s="270"/>
      <c r="L299" s="270"/>
      <c r="M299" s="270"/>
      <c r="N299" s="270"/>
      <c r="O299" s="270"/>
      <c r="P299" s="270"/>
      <c r="Q299" s="270"/>
      <c r="R299" s="270"/>
      <c r="S299" s="270"/>
      <c r="T299" s="270"/>
      <c r="U299" s="270"/>
      <c r="V299" s="270"/>
      <c r="W299" s="270"/>
      <c r="X299" s="270"/>
      <c r="Y299" s="270"/>
      <c r="Z299" s="270"/>
    </row>
    <row r="300" ht="15.75" customHeight="1">
      <c r="A300" s="1"/>
      <c r="B300" s="323"/>
      <c r="C300" s="323"/>
      <c r="D300" s="412"/>
      <c r="E300" s="412"/>
      <c r="F300" s="1"/>
      <c r="G300" s="270"/>
      <c r="H300" s="270"/>
      <c r="I300" s="270"/>
      <c r="J300" s="270"/>
      <c r="K300" s="270"/>
      <c r="L300" s="270"/>
      <c r="M300" s="270"/>
      <c r="N300" s="270"/>
      <c r="O300" s="270"/>
      <c r="P300" s="270"/>
      <c r="Q300" s="270"/>
      <c r="R300" s="270"/>
      <c r="S300" s="270"/>
      <c r="T300" s="270"/>
      <c r="U300" s="270"/>
      <c r="V300" s="270"/>
      <c r="W300" s="270"/>
      <c r="X300" s="270"/>
      <c r="Y300" s="270"/>
      <c r="Z300" s="270"/>
    </row>
    <row r="301" ht="15.75" customHeight="1">
      <c r="A301" s="1"/>
      <c r="B301" s="323"/>
      <c r="C301" s="323"/>
      <c r="D301" s="412"/>
      <c r="E301" s="412"/>
      <c r="F301" s="1"/>
      <c r="G301" s="270"/>
      <c r="H301" s="270"/>
      <c r="I301" s="270"/>
      <c r="J301" s="270"/>
      <c r="K301" s="270"/>
      <c r="L301" s="270"/>
      <c r="M301" s="270"/>
      <c r="N301" s="270"/>
      <c r="O301" s="270"/>
      <c r="P301" s="270"/>
      <c r="Q301" s="270"/>
      <c r="R301" s="270"/>
      <c r="S301" s="270"/>
      <c r="T301" s="270"/>
      <c r="U301" s="270"/>
      <c r="V301" s="270"/>
      <c r="W301" s="270"/>
      <c r="X301" s="270"/>
      <c r="Y301" s="270"/>
      <c r="Z301" s="270"/>
    </row>
    <row r="302" ht="15.75" customHeight="1">
      <c r="A302" s="1"/>
      <c r="B302" s="323"/>
      <c r="C302" s="323"/>
      <c r="D302" s="412"/>
      <c r="E302" s="412"/>
      <c r="F302" s="1"/>
      <c r="G302" s="270"/>
      <c r="H302" s="270"/>
      <c r="I302" s="270"/>
      <c r="J302" s="270"/>
      <c r="K302" s="270"/>
      <c r="L302" s="270"/>
      <c r="M302" s="270"/>
      <c r="N302" s="270"/>
      <c r="O302" s="270"/>
      <c r="P302" s="270"/>
      <c r="Q302" s="270"/>
      <c r="R302" s="270"/>
      <c r="S302" s="270"/>
      <c r="T302" s="270"/>
      <c r="U302" s="270"/>
      <c r="V302" s="270"/>
      <c r="W302" s="270"/>
      <c r="X302" s="270"/>
      <c r="Y302" s="270"/>
      <c r="Z302" s="270"/>
    </row>
    <row r="303" ht="15.75" customHeight="1">
      <c r="A303" s="1"/>
      <c r="B303" s="323"/>
      <c r="C303" s="323"/>
      <c r="D303" s="412"/>
      <c r="E303" s="412"/>
      <c r="F303" s="1"/>
      <c r="G303" s="270"/>
      <c r="H303" s="270"/>
      <c r="I303" s="270"/>
      <c r="J303" s="270"/>
      <c r="K303" s="270"/>
      <c r="L303" s="270"/>
      <c r="M303" s="270"/>
      <c r="N303" s="270"/>
      <c r="O303" s="270"/>
      <c r="P303" s="270"/>
      <c r="Q303" s="270"/>
      <c r="R303" s="270"/>
      <c r="S303" s="270"/>
      <c r="T303" s="270"/>
      <c r="U303" s="270"/>
      <c r="V303" s="270"/>
      <c r="W303" s="270"/>
      <c r="X303" s="270"/>
      <c r="Y303" s="270"/>
      <c r="Z303" s="270"/>
    </row>
    <row r="304" ht="15.75" customHeight="1">
      <c r="A304" s="1"/>
      <c r="B304" s="323"/>
      <c r="C304" s="323"/>
      <c r="D304" s="412"/>
      <c r="E304" s="412"/>
      <c r="F304" s="1"/>
      <c r="G304" s="270"/>
      <c r="H304" s="270"/>
      <c r="I304" s="270"/>
      <c r="J304" s="270"/>
      <c r="K304" s="270"/>
      <c r="L304" s="270"/>
      <c r="M304" s="270"/>
      <c r="N304" s="270"/>
      <c r="O304" s="270"/>
      <c r="P304" s="270"/>
      <c r="Q304" s="270"/>
      <c r="R304" s="270"/>
      <c r="S304" s="270"/>
      <c r="T304" s="270"/>
      <c r="U304" s="270"/>
      <c r="V304" s="270"/>
      <c r="W304" s="270"/>
      <c r="X304" s="270"/>
      <c r="Y304" s="270"/>
      <c r="Z304" s="270"/>
    </row>
    <row r="305" ht="15.75" customHeight="1">
      <c r="A305" s="1"/>
      <c r="B305" s="323"/>
      <c r="C305" s="323"/>
      <c r="D305" s="412"/>
      <c r="E305" s="412"/>
      <c r="F305" s="1"/>
      <c r="G305" s="270"/>
      <c r="H305" s="270"/>
      <c r="I305" s="270"/>
      <c r="J305" s="270"/>
      <c r="K305" s="270"/>
      <c r="L305" s="270"/>
      <c r="M305" s="270"/>
      <c r="N305" s="270"/>
      <c r="O305" s="270"/>
      <c r="P305" s="270"/>
      <c r="Q305" s="270"/>
      <c r="R305" s="270"/>
      <c r="S305" s="270"/>
      <c r="T305" s="270"/>
      <c r="U305" s="270"/>
      <c r="V305" s="270"/>
      <c r="W305" s="270"/>
      <c r="X305" s="270"/>
      <c r="Y305" s="270"/>
      <c r="Z305" s="270"/>
    </row>
    <row r="306" ht="15.75" customHeight="1">
      <c r="A306" s="1"/>
      <c r="B306" s="323"/>
      <c r="C306" s="323"/>
      <c r="D306" s="412"/>
      <c r="E306" s="412"/>
      <c r="F306" s="1"/>
      <c r="G306" s="270"/>
      <c r="H306" s="270"/>
      <c r="I306" s="270"/>
      <c r="J306" s="270"/>
      <c r="K306" s="270"/>
      <c r="L306" s="270"/>
      <c r="M306" s="270"/>
      <c r="N306" s="270"/>
      <c r="O306" s="270"/>
      <c r="P306" s="270"/>
      <c r="Q306" s="270"/>
      <c r="R306" s="270"/>
      <c r="S306" s="270"/>
      <c r="T306" s="270"/>
      <c r="U306" s="270"/>
      <c r="V306" s="270"/>
      <c r="W306" s="270"/>
      <c r="X306" s="270"/>
      <c r="Y306" s="270"/>
      <c r="Z306" s="270"/>
    </row>
    <row r="307" ht="15.75" customHeight="1">
      <c r="A307" s="1"/>
      <c r="B307" s="323"/>
      <c r="C307" s="323"/>
      <c r="D307" s="412"/>
      <c r="E307" s="412"/>
      <c r="F307" s="1"/>
      <c r="G307" s="270"/>
      <c r="H307" s="270"/>
      <c r="I307" s="270"/>
      <c r="J307" s="270"/>
      <c r="K307" s="270"/>
      <c r="L307" s="270"/>
      <c r="M307" s="270"/>
      <c r="N307" s="270"/>
      <c r="O307" s="270"/>
      <c r="P307" s="270"/>
      <c r="Q307" s="270"/>
      <c r="R307" s="270"/>
      <c r="S307" s="270"/>
      <c r="T307" s="270"/>
      <c r="U307" s="270"/>
      <c r="V307" s="270"/>
      <c r="W307" s="270"/>
      <c r="X307" s="270"/>
      <c r="Y307" s="270"/>
      <c r="Z307" s="270"/>
    </row>
    <row r="308" ht="15.75" customHeight="1">
      <c r="A308" s="1"/>
      <c r="B308" s="323"/>
      <c r="C308" s="323"/>
      <c r="D308" s="412"/>
      <c r="E308" s="412"/>
      <c r="F308" s="1"/>
      <c r="G308" s="270"/>
      <c r="H308" s="270"/>
      <c r="I308" s="270"/>
      <c r="J308" s="270"/>
      <c r="K308" s="270"/>
      <c r="L308" s="270"/>
      <c r="M308" s="270"/>
      <c r="N308" s="270"/>
      <c r="O308" s="270"/>
      <c r="P308" s="270"/>
      <c r="Q308" s="270"/>
      <c r="R308" s="270"/>
      <c r="S308" s="270"/>
      <c r="T308" s="270"/>
      <c r="U308" s="270"/>
      <c r="V308" s="270"/>
      <c r="W308" s="270"/>
      <c r="X308" s="270"/>
      <c r="Y308" s="270"/>
      <c r="Z308" s="270"/>
    </row>
    <row r="309" ht="15.75" customHeight="1">
      <c r="A309" s="1"/>
      <c r="B309" s="323"/>
      <c r="C309" s="323"/>
      <c r="D309" s="412"/>
      <c r="E309" s="412"/>
      <c r="F309" s="1"/>
      <c r="G309" s="270"/>
      <c r="H309" s="270"/>
      <c r="I309" s="270"/>
      <c r="J309" s="270"/>
      <c r="K309" s="270"/>
      <c r="L309" s="270"/>
      <c r="M309" s="270"/>
      <c r="N309" s="270"/>
      <c r="O309" s="270"/>
      <c r="P309" s="270"/>
      <c r="Q309" s="270"/>
      <c r="R309" s="270"/>
      <c r="S309" s="270"/>
      <c r="T309" s="270"/>
      <c r="U309" s="270"/>
      <c r="V309" s="270"/>
      <c r="W309" s="270"/>
      <c r="X309" s="270"/>
      <c r="Y309" s="270"/>
      <c r="Z309" s="270"/>
    </row>
    <row r="310" ht="15.75" customHeight="1">
      <c r="A310" s="1"/>
      <c r="B310" s="323"/>
      <c r="C310" s="323"/>
      <c r="D310" s="412"/>
      <c r="E310" s="412"/>
      <c r="F310" s="1"/>
      <c r="G310" s="270"/>
      <c r="H310" s="270"/>
      <c r="I310" s="270"/>
      <c r="J310" s="270"/>
      <c r="K310" s="270"/>
      <c r="L310" s="270"/>
      <c r="M310" s="270"/>
      <c r="N310" s="270"/>
      <c r="O310" s="270"/>
      <c r="P310" s="270"/>
      <c r="Q310" s="270"/>
      <c r="R310" s="270"/>
      <c r="S310" s="270"/>
      <c r="T310" s="270"/>
      <c r="U310" s="270"/>
      <c r="V310" s="270"/>
      <c r="W310" s="270"/>
      <c r="X310" s="270"/>
      <c r="Y310" s="270"/>
      <c r="Z310" s="270"/>
    </row>
    <row r="311" ht="15.75" customHeight="1">
      <c r="A311" s="1"/>
      <c r="B311" s="323"/>
      <c r="C311" s="323"/>
      <c r="D311" s="412"/>
      <c r="E311" s="412"/>
      <c r="F311" s="1"/>
      <c r="G311" s="270"/>
      <c r="H311" s="270"/>
      <c r="I311" s="270"/>
      <c r="J311" s="270"/>
      <c r="K311" s="270"/>
      <c r="L311" s="270"/>
      <c r="M311" s="270"/>
      <c r="N311" s="270"/>
      <c r="O311" s="270"/>
      <c r="P311" s="270"/>
      <c r="Q311" s="270"/>
      <c r="R311" s="270"/>
      <c r="S311" s="270"/>
      <c r="T311" s="270"/>
      <c r="U311" s="270"/>
      <c r="V311" s="270"/>
      <c r="W311" s="270"/>
      <c r="X311" s="270"/>
      <c r="Y311" s="270"/>
      <c r="Z311" s="270"/>
    </row>
    <row r="312" ht="15.75" customHeight="1">
      <c r="A312" s="1"/>
      <c r="B312" s="323"/>
      <c r="C312" s="323"/>
      <c r="D312" s="412"/>
      <c r="E312" s="412"/>
      <c r="F312" s="1"/>
      <c r="G312" s="270"/>
      <c r="H312" s="270"/>
      <c r="I312" s="270"/>
      <c r="J312" s="270"/>
      <c r="K312" s="270"/>
      <c r="L312" s="270"/>
      <c r="M312" s="270"/>
      <c r="N312" s="270"/>
      <c r="O312" s="270"/>
      <c r="P312" s="270"/>
      <c r="Q312" s="270"/>
      <c r="R312" s="270"/>
      <c r="S312" s="270"/>
      <c r="T312" s="270"/>
      <c r="U312" s="270"/>
      <c r="V312" s="270"/>
      <c r="W312" s="270"/>
      <c r="X312" s="270"/>
      <c r="Y312" s="270"/>
      <c r="Z312" s="270"/>
    </row>
    <row r="313" ht="15.75" customHeight="1">
      <c r="A313" s="1"/>
      <c r="B313" s="323"/>
      <c r="C313" s="323"/>
      <c r="D313" s="412"/>
      <c r="E313" s="412"/>
      <c r="F313" s="1"/>
      <c r="G313" s="270"/>
      <c r="H313" s="270"/>
      <c r="I313" s="270"/>
      <c r="J313" s="270"/>
      <c r="K313" s="270"/>
      <c r="L313" s="270"/>
      <c r="M313" s="270"/>
      <c r="N313" s="270"/>
      <c r="O313" s="270"/>
      <c r="P313" s="270"/>
      <c r="Q313" s="270"/>
      <c r="R313" s="270"/>
      <c r="S313" s="270"/>
      <c r="T313" s="270"/>
      <c r="U313" s="270"/>
      <c r="V313" s="270"/>
      <c r="W313" s="270"/>
      <c r="X313" s="270"/>
      <c r="Y313" s="270"/>
      <c r="Z313" s="270"/>
    </row>
    <row r="314" ht="15.75" customHeight="1">
      <c r="A314" s="1"/>
      <c r="B314" s="323"/>
      <c r="C314" s="323"/>
      <c r="D314" s="412"/>
      <c r="E314" s="412"/>
      <c r="F314" s="1"/>
      <c r="G314" s="270"/>
      <c r="H314" s="270"/>
      <c r="I314" s="270"/>
      <c r="J314" s="270"/>
      <c r="K314" s="270"/>
      <c r="L314" s="270"/>
      <c r="M314" s="270"/>
      <c r="N314" s="270"/>
      <c r="O314" s="270"/>
      <c r="P314" s="270"/>
      <c r="Q314" s="270"/>
      <c r="R314" s="270"/>
      <c r="S314" s="270"/>
      <c r="T314" s="270"/>
      <c r="U314" s="270"/>
      <c r="V314" s="270"/>
      <c r="W314" s="270"/>
      <c r="X314" s="270"/>
      <c r="Y314" s="270"/>
      <c r="Z314" s="270"/>
    </row>
    <row r="315" ht="15.75" customHeight="1">
      <c r="A315" s="1"/>
      <c r="B315" s="323"/>
      <c r="C315" s="323"/>
      <c r="D315" s="412"/>
      <c r="E315" s="412"/>
      <c r="F315" s="1"/>
      <c r="G315" s="270"/>
      <c r="H315" s="270"/>
      <c r="I315" s="270"/>
      <c r="J315" s="270"/>
      <c r="K315" s="270"/>
      <c r="L315" s="270"/>
      <c r="M315" s="270"/>
      <c r="N315" s="270"/>
      <c r="O315" s="270"/>
      <c r="P315" s="270"/>
      <c r="Q315" s="270"/>
      <c r="R315" s="270"/>
      <c r="S315" s="270"/>
      <c r="T315" s="270"/>
      <c r="U315" s="270"/>
      <c r="V315" s="270"/>
      <c r="W315" s="270"/>
      <c r="X315" s="270"/>
      <c r="Y315" s="270"/>
      <c r="Z315" s="270"/>
    </row>
    <row r="316" ht="15.75" customHeight="1">
      <c r="A316" s="1"/>
      <c r="B316" s="323"/>
      <c r="C316" s="323"/>
      <c r="D316" s="412"/>
      <c r="E316" s="412"/>
      <c r="F316" s="1"/>
      <c r="G316" s="270"/>
      <c r="H316" s="270"/>
      <c r="I316" s="270"/>
      <c r="J316" s="270"/>
      <c r="K316" s="270"/>
      <c r="L316" s="270"/>
      <c r="M316" s="270"/>
      <c r="N316" s="270"/>
      <c r="O316" s="270"/>
      <c r="P316" s="270"/>
      <c r="Q316" s="270"/>
      <c r="R316" s="270"/>
      <c r="S316" s="270"/>
      <c r="T316" s="270"/>
      <c r="U316" s="270"/>
      <c r="V316" s="270"/>
      <c r="W316" s="270"/>
      <c r="X316" s="270"/>
      <c r="Y316" s="270"/>
      <c r="Z316" s="270"/>
    </row>
    <row r="317" ht="15.75" customHeight="1">
      <c r="A317" s="1"/>
      <c r="B317" s="323"/>
      <c r="C317" s="323"/>
      <c r="D317" s="412"/>
      <c r="E317" s="412"/>
      <c r="F317" s="1"/>
      <c r="G317" s="270"/>
      <c r="H317" s="270"/>
      <c r="I317" s="270"/>
      <c r="J317" s="270"/>
      <c r="K317" s="270"/>
      <c r="L317" s="270"/>
      <c r="M317" s="270"/>
      <c r="N317" s="270"/>
      <c r="O317" s="270"/>
      <c r="P317" s="270"/>
      <c r="Q317" s="270"/>
      <c r="R317" s="270"/>
      <c r="S317" s="270"/>
      <c r="T317" s="270"/>
      <c r="U317" s="270"/>
      <c r="V317" s="270"/>
      <c r="W317" s="270"/>
      <c r="X317" s="270"/>
      <c r="Y317" s="270"/>
      <c r="Z317" s="270"/>
    </row>
    <row r="318" ht="15.75" customHeight="1">
      <c r="A318" s="1"/>
      <c r="B318" s="323"/>
      <c r="C318" s="323"/>
      <c r="D318" s="412"/>
      <c r="E318" s="412"/>
      <c r="F318" s="1"/>
      <c r="G318" s="270"/>
      <c r="H318" s="270"/>
      <c r="I318" s="270"/>
      <c r="J318" s="270"/>
      <c r="K318" s="270"/>
      <c r="L318" s="270"/>
      <c r="M318" s="270"/>
      <c r="N318" s="270"/>
      <c r="O318" s="270"/>
      <c r="P318" s="270"/>
      <c r="Q318" s="270"/>
      <c r="R318" s="270"/>
      <c r="S318" s="270"/>
      <c r="T318" s="270"/>
      <c r="U318" s="270"/>
      <c r="V318" s="270"/>
      <c r="W318" s="270"/>
      <c r="X318" s="270"/>
      <c r="Y318" s="270"/>
      <c r="Z318" s="270"/>
    </row>
    <row r="319" ht="15.75" customHeight="1">
      <c r="A319" s="1"/>
      <c r="B319" s="323"/>
      <c r="C319" s="323"/>
      <c r="D319" s="412"/>
      <c r="E319" s="412"/>
      <c r="F319" s="1"/>
      <c r="G319" s="270"/>
      <c r="H319" s="270"/>
      <c r="I319" s="270"/>
      <c r="J319" s="270"/>
      <c r="K319" s="270"/>
      <c r="L319" s="270"/>
      <c r="M319" s="270"/>
      <c r="N319" s="270"/>
      <c r="O319" s="270"/>
      <c r="P319" s="270"/>
      <c r="Q319" s="270"/>
      <c r="R319" s="270"/>
      <c r="S319" s="270"/>
      <c r="T319" s="270"/>
      <c r="U319" s="270"/>
      <c r="V319" s="270"/>
      <c r="W319" s="270"/>
      <c r="X319" s="270"/>
      <c r="Y319" s="270"/>
      <c r="Z319" s="270"/>
    </row>
    <row r="320" ht="15.75" customHeight="1">
      <c r="A320" s="1"/>
      <c r="B320" s="323"/>
      <c r="C320" s="323"/>
      <c r="D320" s="412"/>
      <c r="E320" s="412"/>
      <c r="F320" s="1"/>
      <c r="G320" s="270"/>
      <c r="H320" s="270"/>
      <c r="I320" s="270"/>
      <c r="J320" s="270"/>
      <c r="K320" s="270"/>
      <c r="L320" s="270"/>
      <c r="M320" s="270"/>
      <c r="N320" s="270"/>
      <c r="O320" s="270"/>
      <c r="P320" s="270"/>
      <c r="Q320" s="270"/>
      <c r="R320" s="270"/>
      <c r="S320" s="270"/>
      <c r="T320" s="270"/>
      <c r="U320" s="270"/>
      <c r="V320" s="270"/>
      <c r="W320" s="270"/>
      <c r="X320" s="270"/>
      <c r="Y320" s="270"/>
      <c r="Z320" s="270"/>
    </row>
    <row r="321" ht="15.75" customHeight="1">
      <c r="A321" s="1"/>
      <c r="B321" s="323"/>
      <c r="C321" s="323"/>
      <c r="D321" s="412"/>
      <c r="E321" s="412"/>
      <c r="F321" s="1"/>
      <c r="G321" s="270"/>
      <c r="H321" s="270"/>
      <c r="I321" s="270"/>
      <c r="J321" s="270"/>
      <c r="K321" s="270"/>
      <c r="L321" s="270"/>
      <c r="M321" s="270"/>
      <c r="N321" s="270"/>
      <c r="O321" s="270"/>
      <c r="P321" s="270"/>
      <c r="Q321" s="270"/>
      <c r="R321" s="270"/>
      <c r="S321" s="270"/>
      <c r="T321" s="270"/>
      <c r="U321" s="270"/>
      <c r="V321" s="270"/>
      <c r="W321" s="270"/>
      <c r="X321" s="270"/>
      <c r="Y321" s="270"/>
      <c r="Z321" s="270"/>
    </row>
    <row r="322" ht="15.75" customHeight="1">
      <c r="A322" s="1"/>
      <c r="B322" s="323"/>
      <c r="C322" s="323"/>
      <c r="D322" s="412"/>
      <c r="E322" s="412"/>
      <c r="F322" s="1"/>
      <c r="G322" s="270"/>
      <c r="H322" s="270"/>
      <c r="I322" s="270"/>
      <c r="J322" s="270"/>
      <c r="K322" s="270"/>
      <c r="L322" s="270"/>
      <c r="M322" s="270"/>
      <c r="N322" s="270"/>
      <c r="O322" s="270"/>
      <c r="P322" s="270"/>
      <c r="Q322" s="270"/>
      <c r="R322" s="270"/>
      <c r="S322" s="270"/>
      <c r="T322" s="270"/>
      <c r="U322" s="270"/>
      <c r="V322" s="270"/>
      <c r="W322" s="270"/>
      <c r="X322" s="270"/>
      <c r="Y322" s="270"/>
      <c r="Z322" s="270"/>
    </row>
    <row r="323" ht="15.75" customHeight="1">
      <c r="A323" s="1"/>
      <c r="B323" s="323"/>
      <c r="C323" s="323"/>
      <c r="D323" s="412"/>
      <c r="E323" s="412"/>
      <c r="F323" s="1"/>
      <c r="G323" s="270"/>
      <c r="H323" s="270"/>
      <c r="I323" s="270"/>
      <c r="J323" s="270"/>
      <c r="K323" s="270"/>
      <c r="L323" s="270"/>
      <c r="M323" s="270"/>
      <c r="N323" s="270"/>
      <c r="O323" s="270"/>
      <c r="P323" s="270"/>
      <c r="Q323" s="270"/>
      <c r="R323" s="270"/>
      <c r="S323" s="270"/>
      <c r="T323" s="270"/>
      <c r="U323" s="270"/>
      <c r="V323" s="270"/>
      <c r="W323" s="270"/>
      <c r="X323" s="270"/>
      <c r="Y323" s="270"/>
      <c r="Z323" s="270"/>
    </row>
    <row r="324" ht="15.75" customHeight="1">
      <c r="A324" s="1"/>
      <c r="B324" s="323"/>
      <c r="C324" s="323"/>
      <c r="D324" s="412"/>
      <c r="E324" s="412"/>
      <c r="F324" s="1"/>
      <c r="G324" s="270"/>
      <c r="H324" s="270"/>
      <c r="I324" s="270"/>
      <c r="J324" s="270"/>
      <c r="K324" s="270"/>
      <c r="L324" s="270"/>
      <c r="M324" s="270"/>
      <c r="N324" s="270"/>
      <c r="O324" s="270"/>
      <c r="P324" s="270"/>
      <c r="Q324" s="270"/>
      <c r="R324" s="270"/>
      <c r="S324" s="270"/>
      <c r="T324" s="270"/>
      <c r="U324" s="270"/>
      <c r="V324" s="270"/>
      <c r="W324" s="270"/>
      <c r="X324" s="270"/>
      <c r="Y324" s="270"/>
      <c r="Z324" s="270"/>
    </row>
    <row r="325" ht="15.75" customHeight="1">
      <c r="A325" s="1"/>
      <c r="B325" s="323"/>
      <c r="C325" s="323"/>
      <c r="D325" s="412"/>
      <c r="E325" s="412"/>
      <c r="F325" s="1"/>
      <c r="G325" s="270"/>
      <c r="H325" s="270"/>
      <c r="I325" s="270"/>
      <c r="J325" s="270"/>
      <c r="K325" s="270"/>
      <c r="L325" s="270"/>
      <c r="M325" s="270"/>
      <c r="N325" s="270"/>
      <c r="O325" s="270"/>
      <c r="P325" s="270"/>
      <c r="Q325" s="270"/>
      <c r="R325" s="270"/>
      <c r="S325" s="270"/>
      <c r="T325" s="270"/>
      <c r="U325" s="270"/>
      <c r="V325" s="270"/>
      <c r="W325" s="270"/>
      <c r="X325" s="270"/>
      <c r="Y325" s="270"/>
      <c r="Z325" s="270"/>
    </row>
    <row r="326" ht="15.75" customHeight="1">
      <c r="A326" s="1"/>
      <c r="B326" s="323"/>
      <c r="C326" s="323"/>
      <c r="D326" s="412"/>
      <c r="E326" s="412"/>
      <c r="F326" s="1"/>
      <c r="G326" s="270"/>
      <c r="H326" s="270"/>
      <c r="I326" s="270"/>
      <c r="J326" s="270"/>
      <c r="K326" s="270"/>
      <c r="L326" s="270"/>
      <c r="M326" s="270"/>
      <c r="N326" s="270"/>
      <c r="O326" s="270"/>
      <c r="P326" s="270"/>
      <c r="Q326" s="270"/>
      <c r="R326" s="270"/>
      <c r="S326" s="270"/>
      <c r="T326" s="270"/>
      <c r="U326" s="270"/>
      <c r="V326" s="270"/>
      <c r="W326" s="270"/>
      <c r="X326" s="270"/>
      <c r="Y326" s="270"/>
      <c r="Z326" s="270"/>
    </row>
    <row r="327" ht="15.75" customHeight="1">
      <c r="A327" s="1"/>
      <c r="B327" s="323"/>
      <c r="C327" s="323"/>
      <c r="D327" s="412"/>
      <c r="E327" s="412"/>
      <c r="F327" s="1"/>
      <c r="G327" s="270"/>
      <c r="H327" s="270"/>
      <c r="I327" s="270"/>
      <c r="J327" s="270"/>
      <c r="K327" s="270"/>
      <c r="L327" s="270"/>
      <c r="M327" s="270"/>
      <c r="N327" s="270"/>
      <c r="O327" s="270"/>
      <c r="P327" s="270"/>
      <c r="Q327" s="270"/>
      <c r="R327" s="270"/>
      <c r="S327" s="270"/>
      <c r="T327" s="270"/>
      <c r="U327" s="270"/>
      <c r="V327" s="270"/>
      <c r="W327" s="270"/>
      <c r="X327" s="270"/>
      <c r="Y327" s="270"/>
      <c r="Z327" s="270"/>
    </row>
    <row r="328" ht="15.75" customHeight="1">
      <c r="A328" s="1"/>
      <c r="B328" s="323"/>
      <c r="C328" s="323"/>
      <c r="D328" s="412"/>
      <c r="E328" s="412"/>
      <c r="F328" s="1"/>
      <c r="G328" s="270"/>
      <c r="H328" s="270"/>
      <c r="I328" s="270"/>
      <c r="J328" s="270"/>
      <c r="K328" s="270"/>
      <c r="L328" s="270"/>
      <c r="M328" s="270"/>
      <c r="N328" s="270"/>
      <c r="O328" s="270"/>
      <c r="P328" s="270"/>
      <c r="Q328" s="270"/>
      <c r="R328" s="270"/>
      <c r="S328" s="270"/>
      <c r="T328" s="270"/>
      <c r="U328" s="270"/>
      <c r="V328" s="270"/>
      <c r="W328" s="270"/>
      <c r="X328" s="270"/>
      <c r="Y328" s="270"/>
      <c r="Z328" s="270"/>
    </row>
    <row r="329" ht="15.75" customHeight="1">
      <c r="A329" s="1"/>
      <c r="B329" s="323"/>
      <c r="C329" s="323"/>
      <c r="D329" s="412"/>
      <c r="E329" s="412"/>
      <c r="F329" s="1"/>
      <c r="G329" s="270"/>
      <c r="H329" s="270"/>
      <c r="I329" s="270"/>
      <c r="J329" s="270"/>
      <c r="K329" s="270"/>
      <c r="L329" s="270"/>
      <c r="M329" s="270"/>
      <c r="N329" s="270"/>
      <c r="O329" s="270"/>
      <c r="P329" s="270"/>
      <c r="Q329" s="270"/>
      <c r="R329" s="270"/>
      <c r="S329" s="270"/>
      <c r="T329" s="270"/>
      <c r="U329" s="270"/>
      <c r="V329" s="270"/>
      <c r="W329" s="270"/>
      <c r="X329" s="270"/>
      <c r="Y329" s="270"/>
      <c r="Z329" s="270"/>
    </row>
    <row r="330" ht="15.75" customHeight="1">
      <c r="A330" s="1"/>
      <c r="B330" s="323"/>
      <c r="C330" s="323"/>
      <c r="D330" s="412"/>
      <c r="E330" s="412"/>
      <c r="F330" s="1"/>
      <c r="G330" s="270"/>
      <c r="H330" s="270"/>
      <c r="I330" s="270"/>
      <c r="J330" s="270"/>
      <c r="K330" s="270"/>
      <c r="L330" s="270"/>
      <c r="M330" s="270"/>
      <c r="N330" s="270"/>
      <c r="O330" s="270"/>
      <c r="P330" s="270"/>
      <c r="Q330" s="270"/>
      <c r="R330" s="270"/>
      <c r="S330" s="270"/>
      <c r="T330" s="270"/>
      <c r="U330" s="270"/>
      <c r="V330" s="270"/>
      <c r="W330" s="270"/>
      <c r="X330" s="270"/>
      <c r="Y330" s="270"/>
      <c r="Z330" s="270"/>
    </row>
    <row r="331" ht="15.75" customHeight="1">
      <c r="A331" s="1"/>
      <c r="B331" s="323"/>
      <c r="C331" s="323"/>
      <c r="D331" s="412"/>
      <c r="E331" s="412"/>
      <c r="F331" s="1"/>
      <c r="G331" s="270"/>
      <c r="H331" s="270"/>
      <c r="I331" s="270"/>
      <c r="J331" s="270"/>
      <c r="K331" s="270"/>
      <c r="L331" s="270"/>
      <c r="M331" s="270"/>
      <c r="N331" s="270"/>
      <c r="O331" s="270"/>
      <c r="P331" s="270"/>
      <c r="Q331" s="270"/>
      <c r="R331" s="270"/>
      <c r="S331" s="270"/>
      <c r="T331" s="270"/>
      <c r="U331" s="270"/>
      <c r="V331" s="270"/>
      <c r="W331" s="270"/>
      <c r="X331" s="270"/>
      <c r="Y331" s="270"/>
      <c r="Z331" s="270"/>
    </row>
    <row r="332" ht="15.75" customHeight="1">
      <c r="A332" s="1"/>
      <c r="B332" s="323"/>
      <c r="C332" s="323"/>
      <c r="D332" s="412"/>
      <c r="E332" s="412"/>
      <c r="F332" s="1"/>
      <c r="G332" s="270"/>
      <c r="H332" s="270"/>
      <c r="I332" s="270"/>
      <c r="J332" s="270"/>
      <c r="K332" s="270"/>
      <c r="L332" s="270"/>
      <c r="M332" s="270"/>
      <c r="N332" s="270"/>
      <c r="O332" s="270"/>
      <c r="P332" s="270"/>
      <c r="Q332" s="270"/>
      <c r="R332" s="270"/>
      <c r="S332" s="270"/>
      <c r="T332" s="270"/>
      <c r="U332" s="270"/>
      <c r="V332" s="270"/>
      <c r="W332" s="270"/>
      <c r="X332" s="270"/>
      <c r="Y332" s="270"/>
      <c r="Z332" s="270"/>
    </row>
    <row r="333" ht="15.75" customHeight="1">
      <c r="A333" s="1"/>
      <c r="B333" s="323"/>
      <c r="C333" s="323"/>
      <c r="D333" s="412"/>
      <c r="E333" s="412"/>
      <c r="F333" s="1"/>
      <c r="G333" s="270"/>
      <c r="H333" s="270"/>
      <c r="I333" s="270"/>
      <c r="J333" s="270"/>
      <c r="K333" s="270"/>
      <c r="L333" s="270"/>
      <c r="M333" s="270"/>
      <c r="N333" s="270"/>
      <c r="O333" s="270"/>
      <c r="P333" s="270"/>
      <c r="Q333" s="270"/>
      <c r="R333" s="270"/>
      <c r="S333" s="270"/>
      <c r="T333" s="270"/>
      <c r="U333" s="270"/>
      <c r="V333" s="270"/>
      <c r="W333" s="270"/>
      <c r="X333" s="270"/>
      <c r="Y333" s="270"/>
      <c r="Z333" s="270"/>
    </row>
    <row r="334" ht="15.75" customHeight="1">
      <c r="A334" s="1"/>
      <c r="B334" s="323"/>
      <c r="C334" s="323"/>
      <c r="D334" s="412"/>
      <c r="E334" s="412"/>
      <c r="F334" s="1"/>
      <c r="G334" s="270"/>
      <c r="H334" s="270"/>
      <c r="I334" s="270"/>
      <c r="J334" s="270"/>
      <c r="K334" s="270"/>
      <c r="L334" s="270"/>
      <c r="M334" s="270"/>
      <c r="N334" s="270"/>
      <c r="O334" s="270"/>
      <c r="P334" s="270"/>
      <c r="Q334" s="270"/>
      <c r="R334" s="270"/>
      <c r="S334" s="270"/>
      <c r="T334" s="270"/>
      <c r="U334" s="270"/>
      <c r="V334" s="270"/>
      <c r="W334" s="270"/>
      <c r="X334" s="270"/>
      <c r="Y334" s="270"/>
      <c r="Z334" s="270"/>
    </row>
    <row r="335" ht="15.75" customHeight="1">
      <c r="A335" s="1"/>
      <c r="B335" s="323"/>
      <c r="C335" s="323"/>
      <c r="D335" s="412"/>
      <c r="E335" s="412"/>
      <c r="F335" s="1"/>
      <c r="G335" s="270"/>
      <c r="H335" s="270"/>
      <c r="I335" s="270"/>
      <c r="J335" s="270"/>
      <c r="K335" s="270"/>
      <c r="L335" s="270"/>
      <c r="M335" s="270"/>
      <c r="N335" s="270"/>
      <c r="O335" s="270"/>
      <c r="P335" s="270"/>
      <c r="Q335" s="270"/>
      <c r="R335" s="270"/>
      <c r="S335" s="270"/>
      <c r="T335" s="270"/>
      <c r="U335" s="270"/>
      <c r="V335" s="270"/>
      <c r="W335" s="270"/>
      <c r="X335" s="270"/>
      <c r="Y335" s="270"/>
      <c r="Z335" s="270"/>
    </row>
    <row r="336" ht="15.75" customHeight="1">
      <c r="A336" s="1"/>
      <c r="B336" s="323"/>
      <c r="C336" s="323"/>
      <c r="D336" s="412"/>
      <c r="E336" s="412"/>
      <c r="F336" s="1"/>
      <c r="G336" s="270"/>
      <c r="H336" s="270"/>
      <c r="I336" s="270"/>
      <c r="J336" s="270"/>
      <c r="K336" s="270"/>
      <c r="L336" s="270"/>
      <c r="M336" s="270"/>
      <c r="N336" s="270"/>
      <c r="O336" s="270"/>
      <c r="P336" s="270"/>
      <c r="Q336" s="270"/>
      <c r="R336" s="270"/>
      <c r="S336" s="270"/>
      <c r="T336" s="270"/>
      <c r="U336" s="270"/>
      <c r="V336" s="270"/>
      <c r="W336" s="270"/>
      <c r="X336" s="270"/>
      <c r="Y336" s="270"/>
      <c r="Z336" s="270"/>
    </row>
    <row r="337" ht="15.75" customHeight="1">
      <c r="A337" s="1"/>
      <c r="B337" s="323"/>
      <c r="C337" s="323"/>
      <c r="D337" s="412"/>
      <c r="E337" s="412"/>
      <c r="F337" s="1"/>
      <c r="G337" s="270"/>
      <c r="H337" s="270"/>
      <c r="I337" s="270"/>
      <c r="J337" s="270"/>
      <c r="K337" s="270"/>
      <c r="L337" s="270"/>
      <c r="M337" s="270"/>
      <c r="N337" s="270"/>
      <c r="O337" s="270"/>
      <c r="P337" s="270"/>
      <c r="Q337" s="270"/>
      <c r="R337" s="270"/>
      <c r="S337" s="270"/>
      <c r="T337" s="270"/>
      <c r="U337" s="270"/>
      <c r="V337" s="270"/>
      <c r="W337" s="270"/>
      <c r="X337" s="270"/>
      <c r="Y337" s="270"/>
      <c r="Z337" s="270"/>
    </row>
    <row r="338" ht="15.75" customHeight="1">
      <c r="A338" s="1"/>
      <c r="B338" s="323"/>
      <c r="C338" s="323"/>
      <c r="D338" s="412"/>
      <c r="E338" s="412"/>
      <c r="F338" s="1"/>
      <c r="G338" s="270"/>
      <c r="H338" s="270"/>
      <c r="I338" s="270"/>
      <c r="J338" s="270"/>
      <c r="K338" s="270"/>
      <c r="L338" s="270"/>
      <c r="M338" s="270"/>
      <c r="N338" s="270"/>
      <c r="O338" s="270"/>
      <c r="P338" s="270"/>
      <c r="Q338" s="270"/>
      <c r="R338" s="270"/>
      <c r="S338" s="270"/>
      <c r="T338" s="270"/>
      <c r="U338" s="270"/>
      <c r="V338" s="270"/>
      <c r="W338" s="270"/>
      <c r="X338" s="270"/>
      <c r="Y338" s="270"/>
      <c r="Z338" s="270"/>
    </row>
    <row r="339" ht="15.75" customHeight="1">
      <c r="A339" s="1"/>
      <c r="B339" s="323"/>
      <c r="C339" s="323"/>
      <c r="D339" s="412"/>
      <c r="E339" s="412"/>
      <c r="F339" s="1"/>
      <c r="G339" s="270"/>
      <c r="H339" s="270"/>
      <c r="I339" s="270"/>
      <c r="J339" s="270"/>
      <c r="K339" s="270"/>
      <c r="L339" s="270"/>
      <c r="M339" s="270"/>
      <c r="N339" s="270"/>
      <c r="O339" s="270"/>
      <c r="P339" s="270"/>
      <c r="Q339" s="270"/>
      <c r="R339" s="270"/>
      <c r="S339" s="270"/>
      <c r="T339" s="270"/>
      <c r="U339" s="270"/>
      <c r="V339" s="270"/>
      <c r="W339" s="270"/>
      <c r="X339" s="270"/>
      <c r="Y339" s="270"/>
      <c r="Z339" s="270"/>
    </row>
    <row r="340" ht="15.75" customHeight="1">
      <c r="A340" s="1"/>
      <c r="B340" s="323"/>
      <c r="C340" s="323"/>
      <c r="D340" s="412"/>
      <c r="E340" s="412"/>
      <c r="F340" s="1"/>
      <c r="G340" s="270"/>
      <c r="H340" s="270"/>
      <c r="I340" s="270"/>
      <c r="J340" s="270"/>
      <c r="K340" s="270"/>
      <c r="L340" s="270"/>
      <c r="M340" s="270"/>
      <c r="N340" s="270"/>
      <c r="O340" s="270"/>
      <c r="P340" s="270"/>
      <c r="Q340" s="270"/>
      <c r="R340" s="270"/>
      <c r="S340" s="270"/>
      <c r="T340" s="270"/>
      <c r="U340" s="270"/>
      <c r="V340" s="270"/>
      <c r="W340" s="270"/>
      <c r="X340" s="270"/>
      <c r="Y340" s="270"/>
      <c r="Z340" s="270"/>
    </row>
    <row r="341" ht="15.75" customHeight="1">
      <c r="A341" s="1"/>
      <c r="B341" s="323"/>
      <c r="C341" s="323"/>
      <c r="D341" s="412"/>
      <c r="E341" s="412"/>
      <c r="F341" s="1"/>
      <c r="G341" s="270"/>
      <c r="H341" s="270"/>
      <c r="I341" s="270"/>
      <c r="J341" s="270"/>
      <c r="K341" s="270"/>
      <c r="L341" s="270"/>
      <c r="M341" s="270"/>
      <c r="N341" s="270"/>
      <c r="O341" s="270"/>
      <c r="P341" s="270"/>
      <c r="Q341" s="270"/>
      <c r="R341" s="270"/>
      <c r="S341" s="270"/>
      <c r="T341" s="270"/>
      <c r="U341" s="270"/>
      <c r="V341" s="270"/>
      <c r="W341" s="270"/>
      <c r="X341" s="270"/>
      <c r="Y341" s="270"/>
      <c r="Z341" s="270"/>
    </row>
    <row r="342" ht="15.75" customHeight="1">
      <c r="A342" s="1"/>
      <c r="B342" s="323"/>
      <c r="C342" s="323"/>
      <c r="D342" s="412"/>
      <c r="E342" s="412"/>
      <c r="F342" s="1"/>
      <c r="G342" s="270"/>
      <c r="H342" s="270"/>
      <c r="I342" s="270"/>
      <c r="J342" s="270"/>
      <c r="K342" s="270"/>
      <c r="L342" s="270"/>
      <c r="M342" s="270"/>
      <c r="N342" s="270"/>
      <c r="O342" s="270"/>
      <c r="P342" s="270"/>
      <c r="Q342" s="270"/>
      <c r="R342" s="270"/>
      <c r="S342" s="270"/>
      <c r="T342" s="270"/>
      <c r="U342" s="270"/>
      <c r="V342" s="270"/>
      <c r="W342" s="270"/>
      <c r="X342" s="270"/>
      <c r="Y342" s="270"/>
      <c r="Z342" s="270"/>
    </row>
    <row r="343" ht="15.75" customHeight="1">
      <c r="A343" s="1"/>
      <c r="B343" s="323"/>
      <c r="C343" s="323"/>
      <c r="D343" s="412"/>
      <c r="E343" s="412"/>
      <c r="F343" s="1"/>
      <c r="G343" s="270"/>
      <c r="H343" s="270"/>
      <c r="I343" s="270"/>
      <c r="J343" s="270"/>
      <c r="K343" s="270"/>
      <c r="L343" s="270"/>
      <c r="M343" s="270"/>
      <c r="N343" s="270"/>
      <c r="O343" s="270"/>
      <c r="P343" s="270"/>
      <c r="Q343" s="270"/>
      <c r="R343" s="270"/>
      <c r="S343" s="270"/>
      <c r="T343" s="270"/>
      <c r="U343" s="270"/>
      <c r="V343" s="270"/>
      <c r="W343" s="270"/>
      <c r="X343" s="270"/>
      <c r="Y343" s="270"/>
      <c r="Z343" s="270"/>
    </row>
    <row r="344" ht="15.75" customHeight="1">
      <c r="A344" s="1"/>
      <c r="B344" s="323"/>
      <c r="C344" s="323"/>
      <c r="D344" s="412"/>
      <c r="E344" s="412"/>
      <c r="F344" s="1"/>
      <c r="G344" s="270"/>
      <c r="H344" s="270"/>
      <c r="I344" s="270"/>
      <c r="J344" s="270"/>
      <c r="K344" s="270"/>
      <c r="L344" s="270"/>
      <c r="M344" s="270"/>
      <c r="N344" s="270"/>
      <c r="O344" s="270"/>
      <c r="P344" s="270"/>
      <c r="Q344" s="270"/>
      <c r="R344" s="270"/>
      <c r="S344" s="270"/>
      <c r="T344" s="270"/>
      <c r="U344" s="270"/>
      <c r="V344" s="270"/>
      <c r="W344" s="270"/>
      <c r="X344" s="270"/>
      <c r="Y344" s="270"/>
      <c r="Z344" s="270"/>
    </row>
    <row r="345" ht="15.75" customHeight="1">
      <c r="A345" s="1"/>
      <c r="B345" s="323"/>
      <c r="C345" s="323"/>
      <c r="D345" s="412"/>
      <c r="E345" s="412"/>
      <c r="F345" s="1"/>
      <c r="G345" s="270"/>
      <c r="H345" s="270"/>
      <c r="I345" s="270"/>
      <c r="J345" s="270"/>
      <c r="K345" s="270"/>
      <c r="L345" s="270"/>
      <c r="M345" s="270"/>
      <c r="N345" s="270"/>
      <c r="O345" s="270"/>
      <c r="P345" s="270"/>
      <c r="Q345" s="270"/>
      <c r="R345" s="270"/>
      <c r="S345" s="270"/>
      <c r="T345" s="270"/>
      <c r="U345" s="270"/>
      <c r="V345" s="270"/>
      <c r="W345" s="270"/>
      <c r="X345" s="270"/>
      <c r="Y345" s="270"/>
      <c r="Z345" s="270"/>
    </row>
    <row r="346" ht="15.75" customHeight="1">
      <c r="A346" s="1"/>
      <c r="B346" s="323"/>
      <c r="C346" s="323"/>
      <c r="D346" s="412"/>
      <c r="E346" s="412"/>
      <c r="F346" s="1"/>
      <c r="G346" s="270"/>
      <c r="H346" s="270"/>
      <c r="I346" s="270"/>
      <c r="J346" s="270"/>
      <c r="K346" s="270"/>
      <c r="L346" s="270"/>
      <c r="M346" s="270"/>
      <c r="N346" s="270"/>
      <c r="O346" s="270"/>
      <c r="P346" s="270"/>
      <c r="Q346" s="270"/>
      <c r="R346" s="270"/>
      <c r="S346" s="270"/>
      <c r="T346" s="270"/>
      <c r="U346" s="270"/>
      <c r="V346" s="270"/>
      <c r="W346" s="270"/>
      <c r="X346" s="270"/>
      <c r="Y346" s="270"/>
      <c r="Z346" s="270"/>
    </row>
    <row r="347" ht="15.75" customHeight="1">
      <c r="A347" s="1"/>
      <c r="B347" s="323"/>
      <c r="C347" s="323"/>
      <c r="D347" s="412"/>
      <c r="E347" s="412"/>
      <c r="F347" s="1"/>
      <c r="G347" s="270"/>
      <c r="H347" s="270"/>
      <c r="I347" s="270"/>
      <c r="J347" s="270"/>
      <c r="K347" s="270"/>
      <c r="L347" s="270"/>
      <c r="M347" s="270"/>
      <c r="N347" s="270"/>
      <c r="O347" s="270"/>
      <c r="P347" s="270"/>
      <c r="Q347" s="270"/>
      <c r="R347" s="270"/>
      <c r="S347" s="270"/>
      <c r="T347" s="270"/>
      <c r="U347" s="270"/>
      <c r="V347" s="270"/>
      <c r="W347" s="270"/>
      <c r="X347" s="270"/>
      <c r="Y347" s="270"/>
      <c r="Z347" s="270"/>
    </row>
    <row r="348" ht="15.75" customHeight="1">
      <c r="A348" s="1"/>
      <c r="B348" s="323"/>
      <c r="C348" s="323"/>
      <c r="D348" s="412"/>
      <c r="E348" s="412"/>
      <c r="F348" s="1"/>
      <c r="G348" s="270"/>
      <c r="H348" s="270"/>
      <c r="I348" s="270"/>
      <c r="J348" s="270"/>
      <c r="K348" s="270"/>
      <c r="L348" s="270"/>
      <c r="M348" s="270"/>
      <c r="N348" s="270"/>
      <c r="O348" s="270"/>
      <c r="P348" s="270"/>
      <c r="Q348" s="270"/>
      <c r="R348" s="270"/>
      <c r="S348" s="270"/>
      <c r="T348" s="270"/>
      <c r="U348" s="270"/>
      <c r="V348" s="270"/>
      <c r="W348" s="270"/>
      <c r="X348" s="270"/>
      <c r="Y348" s="270"/>
      <c r="Z348" s="270"/>
    </row>
    <row r="349" ht="15.75" customHeight="1">
      <c r="A349" s="1"/>
      <c r="B349" s="323"/>
      <c r="C349" s="323"/>
      <c r="D349" s="412"/>
      <c r="E349" s="412"/>
      <c r="F349" s="1"/>
      <c r="G349" s="270"/>
      <c r="H349" s="270"/>
      <c r="I349" s="270"/>
      <c r="J349" s="270"/>
      <c r="K349" s="270"/>
      <c r="L349" s="270"/>
      <c r="M349" s="270"/>
      <c r="N349" s="270"/>
      <c r="O349" s="270"/>
      <c r="P349" s="270"/>
      <c r="Q349" s="270"/>
      <c r="R349" s="270"/>
      <c r="S349" s="270"/>
      <c r="T349" s="270"/>
      <c r="U349" s="270"/>
      <c r="V349" s="270"/>
      <c r="W349" s="270"/>
      <c r="X349" s="270"/>
      <c r="Y349" s="270"/>
      <c r="Z349" s="270"/>
    </row>
    <row r="350" ht="15.75" customHeight="1">
      <c r="A350" s="1"/>
      <c r="B350" s="323"/>
      <c r="C350" s="323"/>
      <c r="D350" s="412"/>
      <c r="E350" s="412"/>
      <c r="F350" s="1"/>
      <c r="G350" s="270"/>
      <c r="H350" s="270"/>
      <c r="I350" s="270"/>
      <c r="J350" s="270"/>
      <c r="K350" s="270"/>
      <c r="L350" s="270"/>
      <c r="M350" s="270"/>
      <c r="N350" s="270"/>
      <c r="O350" s="270"/>
      <c r="P350" s="270"/>
      <c r="Q350" s="270"/>
      <c r="R350" s="270"/>
      <c r="S350" s="270"/>
      <c r="T350" s="270"/>
      <c r="U350" s="270"/>
      <c r="V350" s="270"/>
      <c r="W350" s="270"/>
      <c r="X350" s="270"/>
      <c r="Y350" s="270"/>
      <c r="Z350" s="270"/>
    </row>
    <row r="351" ht="15.75" customHeight="1">
      <c r="A351" s="1"/>
      <c r="B351" s="323"/>
      <c r="C351" s="323"/>
      <c r="D351" s="412"/>
      <c r="E351" s="412"/>
      <c r="F351" s="1"/>
      <c r="G351" s="270"/>
      <c r="H351" s="270"/>
      <c r="I351" s="270"/>
      <c r="J351" s="270"/>
      <c r="K351" s="270"/>
      <c r="L351" s="270"/>
      <c r="M351" s="270"/>
      <c r="N351" s="270"/>
      <c r="O351" s="270"/>
      <c r="P351" s="270"/>
      <c r="Q351" s="270"/>
      <c r="R351" s="270"/>
      <c r="S351" s="270"/>
      <c r="T351" s="270"/>
      <c r="U351" s="270"/>
      <c r="V351" s="270"/>
      <c r="W351" s="270"/>
      <c r="X351" s="270"/>
      <c r="Y351" s="270"/>
      <c r="Z351" s="270"/>
    </row>
    <row r="352" ht="15.75" customHeight="1">
      <c r="A352" s="1"/>
      <c r="B352" s="323"/>
      <c r="C352" s="323"/>
      <c r="D352" s="412"/>
      <c r="E352" s="412"/>
      <c r="F352" s="1"/>
      <c r="G352" s="270"/>
      <c r="H352" s="270"/>
      <c r="I352" s="270"/>
      <c r="J352" s="270"/>
      <c r="K352" s="270"/>
      <c r="L352" s="270"/>
      <c r="M352" s="270"/>
      <c r="N352" s="270"/>
      <c r="O352" s="270"/>
      <c r="P352" s="270"/>
      <c r="Q352" s="270"/>
      <c r="R352" s="270"/>
      <c r="S352" s="270"/>
      <c r="T352" s="270"/>
      <c r="U352" s="270"/>
      <c r="V352" s="270"/>
      <c r="W352" s="270"/>
      <c r="X352" s="270"/>
      <c r="Y352" s="270"/>
      <c r="Z352" s="270"/>
    </row>
    <row r="353" ht="15.75" customHeight="1">
      <c r="A353" s="1"/>
      <c r="B353" s="323"/>
      <c r="C353" s="323"/>
      <c r="D353" s="412"/>
      <c r="E353" s="412"/>
      <c r="F353" s="1"/>
      <c r="G353" s="270"/>
      <c r="H353" s="270"/>
      <c r="I353" s="270"/>
      <c r="J353" s="270"/>
      <c r="K353" s="270"/>
      <c r="L353" s="270"/>
      <c r="M353" s="270"/>
      <c r="N353" s="270"/>
      <c r="O353" s="270"/>
      <c r="P353" s="270"/>
      <c r="Q353" s="270"/>
      <c r="R353" s="270"/>
      <c r="S353" s="270"/>
      <c r="T353" s="270"/>
      <c r="U353" s="270"/>
      <c r="V353" s="270"/>
      <c r="W353" s="270"/>
      <c r="X353" s="270"/>
      <c r="Y353" s="270"/>
      <c r="Z353" s="270"/>
    </row>
    <row r="354" ht="15.75" customHeight="1">
      <c r="A354" s="1"/>
      <c r="B354" s="323"/>
      <c r="C354" s="323"/>
      <c r="D354" s="412"/>
      <c r="E354" s="412"/>
      <c r="F354" s="1"/>
      <c r="G354" s="270"/>
      <c r="H354" s="270"/>
      <c r="I354" s="270"/>
      <c r="J354" s="270"/>
      <c r="K354" s="270"/>
      <c r="L354" s="270"/>
      <c r="M354" s="270"/>
      <c r="N354" s="270"/>
      <c r="O354" s="270"/>
      <c r="P354" s="270"/>
      <c r="Q354" s="270"/>
      <c r="R354" s="270"/>
      <c r="S354" s="270"/>
      <c r="T354" s="270"/>
      <c r="U354" s="270"/>
      <c r="V354" s="270"/>
      <c r="W354" s="270"/>
      <c r="X354" s="270"/>
      <c r="Y354" s="270"/>
      <c r="Z354" s="270"/>
    </row>
    <row r="355" ht="15.75" customHeight="1">
      <c r="A355" s="1"/>
      <c r="B355" s="323"/>
      <c r="C355" s="323"/>
      <c r="D355" s="412"/>
      <c r="E355" s="412"/>
      <c r="F355" s="1"/>
      <c r="G355" s="270"/>
      <c r="H355" s="270"/>
      <c r="I355" s="270"/>
      <c r="J355" s="270"/>
      <c r="K355" s="270"/>
      <c r="L355" s="270"/>
      <c r="M355" s="270"/>
      <c r="N355" s="270"/>
      <c r="O355" s="270"/>
      <c r="P355" s="270"/>
      <c r="Q355" s="270"/>
      <c r="R355" s="270"/>
      <c r="S355" s="270"/>
      <c r="T355" s="270"/>
      <c r="U355" s="270"/>
      <c r="V355" s="270"/>
      <c r="W355" s="270"/>
      <c r="X355" s="270"/>
      <c r="Y355" s="270"/>
      <c r="Z355" s="270"/>
    </row>
    <row r="356" ht="15.75" customHeight="1">
      <c r="A356" s="1"/>
      <c r="B356" s="323"/>
      <c r="C356" s="323"/>
      <c r="D356" s="412"/>
      <c r="E356" s="412"/>
      <c r="F356" s="1"/>
      <c r="G356" s="270"/>
      <c r="H356" s="270"/>
      <c r="I356" s="270"/>
      <c r="J356" s="270"/>
      <c r="K356" s="270"/>
      <c r="L356" s="270"/>
      <c r="M356" s="270"/>
      <c r="N356" s="270"/>
      <c r="O356" s="270"/>
      <c r="P356" s="270"/>
      <c r="Q356" s="270"/>
      <c r="R356" s="270"/>
      <c r="S356" s="270"/>
      <c r="T356" s="270"/>
      <c r="U356" s="270"/>
      <c r="V356" s="270"/>
      <c r="W356" s="270"/>
      <c r="X356" s="270"/>
      <c r="Y356" s="270"/>
      <c r="Z356" s="270"/>
    </row>
    <row r="357" ht="15.75" customHeight="1">
      <c r="A357" s="1"/>
      <c r="B357" s="323"/>
      <c r="C357" s="323"/>
      <c r="D357" s="412"/>
      <c r="E357" s="412"/>
      <c r="F357" s="1"/>
      <c r="G357" s="270"/>
      <c r="H357" s="270"/>
      <c r="I357" s="270"/>
      <c r="J357" s="270"/>
      <c r="K357" s="270"/>
      <c r="L357" s="270"/>
      <c r="M357" s="270"/>
      <c r="N357" s="270"/>
      <c r="O357" s="270"/>
      <c r="P357" s="270"/>
      <c r="Q357" s="270"/>
      <c r="R357" s="270"/>
      <c r="S357" s="270"/>
      <c r="T357" s="270"/>
      <c r="U357" s="270"/>
      <c r="V357" s="270"/>
      <c r="W357" s="270"/>
      <c r="X357" s="270"/>
      <c r="Y357" s="270"/>
      <c r="Z357" s="270"/>
    </row>
    <row r="358" ht="15.75" customHeight="1">
      <c r="A358" s="1"/>
      <c r="B358" s="323"/>
      <c r="C358" s="323"/>
      <c r="D358" s="412"/>
      <c r="E358" s="412"/>
      <c r="F358" s="1"/>
      <c r="G358" s="270"/>
      <c r="H358" s="270"/>
      <c r="I358" s="270"/>
      <c r="J358" s="270"/>
      <c r="K358" s="270"/>
      <c r="L358" s="270"/>
      <c r="M358" s="270"/>
      <c r="N358" s="270"/>
      <c r="O358" s="270"/>
      <c r="P358" s="270"/>
      <c r="Q358" s="270"/>
      <c r="R358" s="270"/>
      <c r="S358" s="270"/>
      <c r="T358" s="270"/>
      <c r="U358" s="270"/>
      <c r="V358" s="270"/>
      <c r="W358" s="270"/>
      <c r="X358" s="270"/>
      <c r="Y358" s="270"/>
      <c r="Z358" s="270"/>
    </row>
    <row r="359" ht="15.75" customHeight="1">
      <c r="A359" s="1"/>
      <c r="B359" s="323"/>
      <c r="C359" s="323"/>
      <c r="D359" s="412"/>
      <c r="E359" s="412"/>
      <c r="F359" s="1"/>
      <c r="G359" s="270"/>
      <c r="H359" s="270"/>
      <c r="I359" s="270"/>
      <c r="J359" s="270"/>
      <c r="K359" s="270"/>
      <c r="L359" s="270"/>
      <c r="M359" s="270"/>
      <c r="N359" s="270"/>
      <c r="O359" s="270"/>
      <c r="P359" s="270"/>
      <c r="Q359" s="270"/>
      <c r="R359" s="270"/>
      <c r="S359" s="270"/>
      <c r="T359" s="270"/>
      <c r="U359" s="270"/>
      <c r="V359" s="270"/>
      <c r="W359" s="270"/>
      <c r="X359" s="270"/>
      <c r="Y359" s="270"/>
      <c r="Z359" s="270"/>
    </row>
    <row r="360" ht="15.75" customHeight="1">
      <c r="A360" s="1"/>
      <c r="B360" s="323"/>
      <c r="C360" s="323"/>
      <c r="D360" s="412"/>
      <c r="E360" s="412"/>
      <c r="F360" s="1"/>
      <c r="G360" s="270"/>
      <c r="H360" s="270"/>
      <c r="I360" s="270"/>
      <c r="J360" s="270"/>
      <c r="K360" s="270"/>
      <c r="L360" s="270"/>
      <c r="M360" s="270"/>
      <c r="N360" s="270"/>
      <c r="O360" s="270"/>
      <c r="P360" s="270"/>
      <c r="Q360" s="270"/>
      <c r="R360" s="270"/>
      <c r="S360" s="270"/>
      <c r="T360" s="270"/>
      <c r="U360" s="270"/>
      <c r="V360" s="270"/>
      <c r="W360" s="270"/>
      <c r="X360" s="270"/>
      <c r="Y360" s="270"/>
      <c r="Z360" s="270"/>
    </row>
    <row r="361" ht="15.75" customHeight="1">
      <c r="A361" s="1"/>
      <c r="B361" s="323"/>
      <c r="C361" s="323"/>
      <c r="D361" s="412"/>
      <c r="E361" s="412"/>
      <c r="F361" s="1"/>
      <c r="G361" s="270"/>
      <c r="H361" s="270"/>
      <c r="I361" s="270"/>
      <c r="J361" s="270"/>
      <c r="K361" s="270"/>
      <c r="L361" s="270"/>
      <c r="M361" s="270"/>
      <c r="N361" s="270"/>
      <c r="O361" s="270"/>
      <c r="P361" s="270"/>
      <c r="Q361" s="270"/>
      <c r="R361" s="270"/>
      <c r="S361" s="270"/>
      <c r="T361" s="270"/>
      <c r="U361" s="270"/>
      <c r="V361" s="270"/>
      <c r="W361" s="270"/>
      <c r="X361" s="270"/>
      <c r="Y361" s="270"/>
      <c r="Z361" s="270"/>
    </row>
    <row r="362" ht="15.75" customHeight="1">
      <c r="A362" s="1"/>
      <c r="B362" s="323"/>
      <c r="C362" s="323"/>
      <c r="D362" s="412"/>
      <c r="E362" s="412"/>
      <c r="F362" s="1"/>
      <c r="G362" s="270"/>
      <c r="H362" s="270"/>
      <c r="I362" s="270"/>
      <c r="J362" s="270"/>
      <c r="K362" s="270"/>
      <c r="L362" s="270"/>
      <c r="M362" s="270"/>
      <c r="N362" s="270"/>
      <c r="O362" s="270"/>
      <c r="P362" s="270"/>
      <c r="Q362" s="270"/>
      <c r="R362" s="270"/>
      <c r="S362" s="270"/>
      <c r="T362" s="270"/>
      <c r="U362" s="270"/>
      <c r="V362" s="270"/>
      <c r="W362" s="270"/>
      <c r="X362" s="270"/>
      <c r="Y362" s="270"/>
      <c r="Z362" s="270"/>
    </row>
    <row r="363" ht="15.75" customHeight="1">
      <c r="A363" s="1"/>
      <c r="B363" s="323"/>
      <c r="C363" s="323"/>
      <c r="D363" s="412"/>
      <c r="E363" s="412"/>
      <c r="F363" s="1"/>
      <c r="G363" s="270"/>
      <c r="H363" s="270"/>
      <c r="I363" s="270"/>
      <c r="J363" s="270"/>
      <c r="K363" s="270"/>
      <c r="L363" s="270"/>
      <c r="M363" s="270"/>
      <c r="N363" s="270"/>
      <c r="O363" s="270"/>
      <c r="P363" s="270"/>
      <c r="Q363" s="270"/>
      <c r="R363" s="270"/>
      <c r="S363" s="270"/>
      <c r="T363" s="270"/>
      <c r="U363" s="270"/>
      <c r="V363" s="270"/>
      <c r="W363" s="270"/>
      <c r="X363" s="270"/>
      <c r="Y363" s="270"/>
      <c r="Z363" s="270"/>
    </row>
    <row r="364" ht="15.75" customHeight="1">
      <c r="A364" s="1"/>
      <c r="B364" s="323"/>
      <c r="C364" s="323"/>
      <c r="D364" s="412"/>
      <c r="E364" s="412"/>
      <c r="F364" s="1"/>
      <c r="G364" s="270"/>
      <c r="H364" s="270"/>
      <c r="I364" s="270"/>
      <c r="J364" s="270"/>
      <c r="K364" s="270"/>
      <c r="L364" s="270"/>
      <c r="M364" s="270"/>
      <c r="N364" s="270"/>
      <c r="O364" s="270"/>
      <c r="P364" s="270"/>
      <c r="Q364" s="270"/>
      <c r="R364" s="270"/>
      <c r="S364" s="270"/>
      <c r="T364" s="270"/>
      <c r="U364" s="270"/>
      <c r="V364" s="270"/>
      <c r="W364" s="270"/>
      <c r="X364" s="270"/>
      <c r="Y364" s="270"/>
      <c r="Z364" s="270"/>
    </row>
    <row r="365" ht="15.75" customHeight="1">
      <c r="A365" s="1"/>
      <c r="B365" s="323"/>
      <c r="C365" s="323"/>
      <c r="D365" s="412"/>
      <c r="E365" s="412"/>
      <c r="F365" s="1"/>
      <c r="G365" s="270"/>
      <c r="H365" s="270"/>
      <c r="I365" s="270"/>
      <c r="J365" s="270"/>
      <c r="K365" s="270"/>
      <c r="L365" s="270"/>
      <c r="M365" s="270"/>
      <c r="N365" s="270"/>
      <c r="O365" s="270"/>
      <c r="P365" s="270"/>
      <c r="Q365" s="270"/>
      <c r="R365" s="270"/>
      <c r="S365" s="270"/>
      <c r="T365" s="270"/>
      <c r="U365" s="270"/>
      <c r="V365" s="270"/>
      <c r="W365" s="270"/>
      <c r="X365" s="270"/>
      <c r="Y365" s="270"/>
      <c r="Z365" s="270"/>
    </row>
    <row r="366" ht="15.75" customHeight="1">
      <c r="A366" s="1"/>
      <c r="B366" s="323"/>
      <c r="C366" s="323"/>
      <c r="D366" s="412"/>
      <c r="E366" s="412"/>
      <c r="F366" s="1"/>
      <c r="G366" s="270"/>
      <c r="H366" s="270"/>
      <c r="I366" s="270"/>
      <c r="J366" s="270"/>
      <c r="K366" s="270"/>
      <c r="L366" s="270"/>
      <c r="M366" s="270"/>
      <c r="N366" s="270"/>
      <c r="O366" s="270"/>
      <c r="P366" s="270"/>
      <c r="Q366" s="270"/>
      <c r="R366" s="270"/>
      <c r="S366" s="270"/>
      <c r="T366" s="270"/>
      <c r="U366" s="270"/>
      <c r="V366" s="270"/>
      <c r="W366" s="270"/>
      <c r="X366" s="270"/>
      <c r="Y366" s="270"/>
      <c r="Z366" s="270"/>
    </row>
    <row r="367" ht="15.75" customHeight="1">
      <c r="A367" s="1"/>
      <c r="B367" s="323"/>
      <c r="C367" s="323"/>
      <c r="D367" s="412"/>
      <c r="E367" s="412"/>
      <c r="F367" s="1"/>
      <c r="G367" s="270"/>
      <c r="H367" s="270"/>
      <c r="I367" s="270"/>
      <c r="J367" s="270"/>
      <c r="K367" s="270"/>
      <c r="L367" s="270"/>
      <c r="M367" s="270"/>
      <c r="N367" s="270"/>
      <c r="O367" s="270"/>
      <c r="P367" s="270"/>
      <c r="Q367" s="270"/>
      <c r="R367" s="270"/>
      <c r="S367" s="270"/>
      <c r="T367" s="270"/>
      <c r="U367" s="270"/>
      <c r="V367" s="270"/>
      <c r="W367" s="270"/>
      <c r="X367" s="270"/>
      <c r="Y367" s="270"/>
      <c r="Z367" s="270"/>
    </row>
    <row r="368" ht="15.75" customHeight="1">
      <c r="A368" s="1"/>
      <c r="B368" s="323"/>
      <c r="C368" s="323"/>
      <c r="D368" s="412"/>
      <c r="E368" s="412"/>
      <c r="F368" s="1"/>
      <c r="G368" s="270"/>
      <c r="H368" s="270"/>
      <c r="I368" s="270"/>
      <c r="J368" s="270"/>
      <c r="K368" s="270"/>
      <c r="L368" s="270"/>
      <c r="M368" s="270"/>
      <c r="N368" s="270"/>
      <c r="O368" s="270"/>
      <c r="P368" s="270"/>
      <c r="Q368" s="270"/>
      <c r="R368" s="270"/>
      <c r="S368" s="270"/>
      <c r="T368" s="270"/>
      <c r="U368" s="270"/>
      <c r="V368" s="270"/>
      <c r="W368" s="270"/>
      <c r="X368" s="270"/>
      <c r="Y368" s="270"/>
      <c r="Z368" s="270"/>
    </row>
    <row r="369" ht="15.75" customHeight="1">
      <c r="A369" s="1"/>
      <c r="B369" s="323"/>
      <c r="C369" s="323"/>
      <c r="D369" s="412"/>
      <c r="E369" s="412"/>
      <c r="F369" s="1"/>
      <c r="G369" s="270"/>
      <c r="H369" s="270"/>
      <c r="I369" s="270"/>
      <c r="J369" s="270"/>
      <c r="K369" s="270"/>
      <c r="L369" s="270"/>
      <c r="M369" s="270"/>
      <c r="N369" s="270"/>
      <c r="O369" s="270"/>
      <c r="P369" s="270"/>
      <c r="Q369" s="270"/>
      <c r="R369" s="270"/>
      <c r="S369" s="270"/>
      <c r="T369" s="270"/>
      <c r="U369" s="270"/>
      <c r="V369" s="270"/>
      <c r="W369" s="270"/>
      <c r="X369" s="270"/>
      <c r="Y369" s="270"/>
      <c r="Z369" s="270"/>
    </row>
    <row r="370" ht="15.75" customHeight="1">
      <c r="A370" s="1"/>
      <c r="B370" s="323"/>
      <c r="C370" s="323"/>
      <c r="D370" s="412"/>
      <c r="E370" s="412"/>
      <c r="F370" s="1"/>
      <c r="G370" s="270"/>
      <c r="H370" s="270"/>
      <c r="I370" s="270"/>
      <c r="J370" s="270"/>
      <c r="K370" s="270"/>
      <c r="L370" s="270"/>
      <c r="M370" s="270"/>
      <c r="N370" s="270"/>
      <c r="O370" s="270"/>
      <c r="P370" s="270"/>
      <c r="Q370" s="270"/>
      <c r="R370" s="270"/>
      <c r="S370" s="270"/>
      <c r="T370" s="270"/>
      <c r="U370" s="270"/>
      <c r="V370" s="270"/>
      <c r="W370" s="270"/>
      <c r="X370" s="270"/>
      <c r="Y370" s="270"/>
      <c r="Z370" s="270"/>
    </row>
    <row r="371" ht="15.75" customHeight="1">
      <c r="A371" s="1"/>
      <c r="B371" s="323"/>
      <c r="C371" s="323"/>
      <c r="D371" s="412"/>
      <c r="E371" s="412"/>
      <c r="F371" s="1"/>
      <c r="G371" s="270"/>
      <c r="H371" s="270"/>
      <c r="I371" s="270"/>
      <c r="J371" s="270"/>
      <c r="K371" s="270"/>
      <c r="L371" s="270"/>
      <c r="M371" s="270"/>
      <c r="N371" s="270"/>
      <c r="O371" s="270"/>
      <c r="P371" s="270"/>
      <c r="Q371" s="270"/>
      <c r="R371" s="270"/>
      <c r="S371" s="270"/>
      <c r="T371" s="270"/>
      <c r="U371" s="270"/>
      <c r="V371" s="270"/>
      <c r="W371" s="270"/>
      <c r="X371" s="270"/>
      <c r="Y371" s="270"/>
      <c r="Z371" s="270"/>
    </row>
    <row r="372" ht="15.75" customHeight="1">
      <c r="A372" s="1"/>
      <c r="B372" s="323"/>
      <c r="C372" s="323"/>
      <c r="D372" s="412"/>
      <c r="E372" s="412"/>
      <c r="F372" s="1"/>
      <c r="G372" s="270"/>
      <c r="H372" s="270"/>
      <c r="I372" s="270"/>
      <c r="J372" s="270"/>
      <c r="K372" s="270"/>
      <c r="L372" s="270"/>
      <c r="M372" s="270"/>
      <c r="N372" s="270"/>
      <c r="O372" s="270"/>
      <c r="P372" s="270"/>
      <c r="Q372" s="270"/>
      <c r="R372" s="270"/>
      <c r="S372" s="270"/>
      <c r="T372" s="270"/>
      <c r="U372" s="270"/>
      <c r="V372" s="270"/>
      <c r="W372" s="270"/>
      <c r="X372" s="270"/>
      <c r="Y372" s="270"/>
      <c r="Z372" s="270"/>
    </row>
    <row r="373" ht="15.75" customHeight="1">
      <c r="A373" s="1"/>
      <c r="B373" s="323"/>
      <c r="C373" s="323"/>
      <c r="D373" s="412"/>
      <c r="E373" s="412"/>
      <c r="F373" s="1"/>
      <c r="G373" s="270"/>
      <c r="H373" s="270"/>
      <c r="I373" s="270"/>
      <c r="J373" s="270"/>
      <c r="K373" s="270"/>
      <c r="L373" s="270"/>
      <c r="M373" s="270"/>
      <c r="N373" s="270"/>
      <c r="O373" s="270"/>
      <c r="P373" s="270"/>
      <c r="Q373" s="270"/>
      <c r="R373" s="270"/>
      <c r="S373" s="270"/>
      <c r="T373" s="270"/>
      <c r="U373" s="270"/>
      <c r="V373" s="270"/>
      <c r="W373" s="270"/>
      <c r="X373" s="270"/>
      <c r="Y373" s="270"/>
      <c r="Z373" s="270"/>
    </row>
    <row r="374" ht="15.75" customHeight="1">
      <c r="A374" s="1"/>
      <c r="B374" s="323"/>
      <c r="C374" s="323"/>
      <c r="D374" s="412"/>
      <c r="E374" s="412"/>
      <c r="F374" s="1"/>
      <c r="G374" s="270"/>
      <c r="H374" s="270"/>
      <c r="I374" s="270"/>
      <c r="J374" s="270"/>
      <c r="K374" s="270"/>
      <c r="L374" s="270"/>
      <c r="M374" s="270"/>
      <c r="N374" s="270"/>
      <c r="O374" s="270"/>
      <c r="P374" s="270"/>
      <c r="Q374" s="270"/>
      <c r="R374" s="270"/>
      <c r="S374" s="270"/>
      <c r="T374" s="270"/>
      <c r="U374" s="270"/>
      <c r="V374" s="270"/>
      <c r="W374" s="270"/>
      <c r="X374" s="270"/>
      <c r="Y374" s="270"/>
      <c r="Z374" s="270"/>
    </row>
    <row r="375" ht="15.75" customHeight="1">
      <c r="A375" s="1"/>
      <c r="B375" s="323"/>
      <c r="C375" s="323"/>
      <c r="D375" s="412"/>
      <c r="E375" s="412"/>
      <c r="F375" s="1"/>
      <c r="G375" s="270"/>
      <c r="H375" s="270"/>
      <c r="I375" s="270"/>
      <c r="J375" s="270"/>
      <c r="K375" s="270"/>
      <c r="L375" s="270"/>
      <c r="M375" s="270"/>
      <c r="N375" s="270"/>
      <c r="O375" s="270"/>
      <c r="P375" s="270"/>
      <c r="Q375" s="270"/>
      <c r="R375" s="270"/>
      <c r="S375" s="270"/>
      <c r="T375" s="270"/>
      <c r="U375" s="270"/>
      <c r="V375" s="270"/>
      <c r="W375" s="270"/>
      <c r="X375" s="270"/>
      <c r="Y375" s="270"/>
      <c r="Z375" s="270"/>
    </row>
    <row r="376" ht="15.75" customHeight="1">
      <c r="A376" s="1"/>
      <c r="B376" s="323"/>
      <c r="C376" s="323"/>
      <c r="D376" s="412"/>
      <c r="E376" s="412"/>
      <c r="F376" s="1"/>
      <c r="G376" s="270"/>
      <c r="H376" s="270"/>
      <c r="I376" s="270"/>
      <c r="J376" s="270"/>
      <c r="K376" s="270"/>
      <c r="L376" s="270"/>
      <c r="M376" s="270"/>
      <c r="N376" s="270"/>
      <c r="O376" s="270"/>
      <c r="P376" s="270"/>
      <c r="Q376" s="270"/>
      <c r="R376" s="270"/>
      <c r="S376" s="270"/>
      <c r="T376" s="270"/>
      <c r="U376" s="270"/>
      <c r="V376" s="270"/>
      <c r="W376" s="270"/>
      <c r="X376" s="270"/>
      <c r="Y376" s="270"/>
      <c r="Z376" s="270"/>
    </row>
    <row r="377" ht="15.75" customHeight="1">
      <c r="A377" s="1"/>
      <c r="B377" s="323"/>
      <c r="C377" s="323"/>
      <c r="D377" s="412"/>
      <c r="E377" s="412"/>
      <c r="F377" s="1"/>
      <c r="G377" s="270"/>
      <c r="H377" s="270"/>
      <c r="I377" s="270"/>
      <c r="J377" s="270"/>
      <c r="K377" s="270"/>
      <c r="L377" s="270"/>
      <c r="M377" s="270"/>
      <c r="N377" s="270"/>
      <c r="O377" s="270"/>
      <c r="P377" s="270"/>
      <c r="Q377" s="270"/>
      <c r="R377" s="270"/>
      <c r="S377" s="270"/>
      <c r="T377" s="270"/>
      <c r="U377" s="270"/>
      <c r="V377" s="270"/>
      <c r="W377" s="270"/>
      <c r="X377" s="270"/>
      <c r="Y377" s="270"/>
      <c r="Z377" s="270"/>
    </row>
    <row r="378" ht="15.75" customHeight="1">
      <c r="A378" s="1"/>
      <c r="B378" s="323"/>
      <c r="C378" s="323"/>
      <c r="D378" s="412"/>
      <c r="E378" s="412"/>
      <c r="F378" s="1"/>
      <c r="G378" s="270"/>
      <c r="H378" s="270"/>
      <c r="I378" s="270"/>
      <c r="J378" s="270"/>
      <c r="K378" s="270"/>
      <c r="L378" s="270"/>
      <c r="M378" s="270"/>
      <c r="N378" s="270"/>
      <c r="O378" s="270"/>
      <c r="P378" s="270"/>
      <c r="Q378" s="270"/>
      <c r="R378" s="270"/>
      <c r="S378" s="270"/>
      <c r="T378" s="270"/>
      <c r="U378" s="270"/>
      <c r="V378" s="270"/>
      <c r="W378" s="270"/>
      <c r="X378" s="270"/>
      <c r="Y378" s="270"/>
      <c r="Z378" s="270"/>
    </row>
    <row r="379" ht="15.75" customHeight="1">
      <c r="A379" s="1"/>
      <c r="B379" s="323"/>
      <c r="C379" s="323"/>
      <c r="D379" s="412"/>
      <c r="E379" s="412"/>
      <c r="F379" s="1"/>
      <c r="G379" s="270"/>
      <c r="H379" s="270"/>
      <c r="I379" s="270"/>
      <c r="J379" s="270"/>
      <c r="K379" s="270"/>
      <c r="L379" s="270"/>
      <c r="M379" s="270"/>
      <c r="N379" s="270"/>
      <c r="O379" s="270"/>
      <c r="P379" s="270"/>
      <c r="Q379" s="270"/>
      <c r="R379" s="270"/>
      <c r="S379" s="270"/>
      <c r="T379" s="270"/>
      <c r="U379" s="270"/>
      <c r="V379" s="270"/>
      <c r="W379" s="270"/>
      <c r="X379" s="270"/>
      <c r="Y379" s="270"/>
      <c r="Z379" s="270"/>
    </row>
    <row r="380" ht="15.75" customHeight="1">
      <c r="A380" s="1"/>
      <c r="B380" s="323"/>
      <c r="C380" s="323"/>
      <c r="D380" s="412"/>
      <c r="E380" s="412"/>
      <c r="F380" s="1"/>
      <c r="G380" s="270"/>
      <c r="H380" s="270"/>
      <c r="I380" s="270"/>
      <c r="J380" s="270"/>
      <c r="K380" s="270"/>
      <c r="L380" s="270"/>
      <c r="M380" s="270"/>
      <c r="N380" s="270"/>
      <c r="O380" s="270"/>
      <c r="P380" s="270"/>
      <c r="Q380" s="270"/>
      <c r="R380" s="270"/>
      <c r="S380" s="270"/>
      <c r="T380" s="270"/>
      <c r="U380" s="270"/>
      <c r="V380" s="270"/>
      <c r="W380" s="270"/>
      <c r="X380" s="270"/>
      <c r="Y380" s="270"/>
      <c r="Z380" s="270"/>
    </row>
    <row r="381" ht="15.75" customHeight="1">
      <c r="A381" s="1"/>
      <c r="B381" s="323"/>
      <c r="C381" s="323"/>
      <c r="D381" s="412"/>
      <c r="E381" s="412"/>
      <c r="F381" s="1"/>
      <c r="G381" s="270"/>
      <c r="H381" s="270"/>
      <c r="I381" s="270"/>
      <c r="J381" s="270"/>
      <c r="K381" s="270"/>
      <c r="L381" s="270"/>
      <c r="M381" s="270"/>
      <c r="N381" s="270"/>
      <c r="O381" s="270"/>
      <c r="P381" s="270"/>
      <c r="Q381" s="270"/>
      <c r="R381" s="270"/>
      <c r="S381" s="270"/>
      <c r="T381" s="270"/>
      <c r="U381" s="270"/>
      <c r="V381" s="270"/>
      <c r="W381" s="270"/>
      <c r="X381" s="270"/>
      <c r="Y381" s="270"/>
      <c r="Z381" s="270"/>
    </row>
    <row r="382" ht="15.75" customHeight="1">
      <c r="A382" s="1"/>
      <c r="B382" s="323"/>
      <c r="C382" s="323"/>
      <c r="D382" s="412"/>
      <c r="E382" s="412"/>
      <c r="F382" s="1"/>
      <c r="G382" s="270"/>
      <c r="H382" s="270"/>
      <c r="I382" s="270"/>
      <c r="J382" s="270"/>
      <c r="K382" s="270"/>
      <c r="L382" s="270"/>
      <c r="M382" s="270"/>
      <c r="N382" s="270"/>
      <c r="O382" s="270"/>
      <c r="P382" s="270"/>
      <c r="Q382" s="270"/>
      <c r="R382" s="270"/>
      <c r="S382" s="270"/>
      <c r="T382" s="270"/>
      <c r="U382" s="270"/>
      <c r="V382" s="270"/>
      <c r="W382" s="270"/>
      <c r="X382" s="270"/>
      <c r="Y382" s="270"/>
      <c r="Z382" s="270"/>
    </row>
    <row r="383" ht="15.75" customHeight="1">
      <c r="A383" s="1"/>
      <c r="B383" s="323"/>
      <c r="C383" s="323"/>
      <c r="D383" s="412"/>
      <c r="E383" s="412"/>
      <c r="F383" s="1"/>
      <c r="G383" s="270"/>
      <c r="H383" s="270"/>
      <c r="I383" s="270"/>
      <c r="J383" s="270"/>
      <c r="K383" s="270"/>
      <c r="L383" s="270"/>
      <c r="M383" s="270"/>
      <c r="N383" s="270"/>
      <c r="O383" s="270"/>
      <c r="P383" s="270"/>
      <c r="Q383" s="270"/>
      <c r="R383" s="270"/>
      <c r="S383" s="270"/>
      <c r="T383" s="270"/>
      <c r="U383" s="270"/>
      <c r="V383" s="270"/>
      <c r="W383" s="270"/>
      <c r="X383" s="270"/>
      <c r="Y383" s="270"/>
      <c r="Z383" s="270"/>
    </row>
    <row r="384" ht="15.75" customHeight="1">
      <c r="A384" s="1"/>
      <c r="B384" s="323"/>
      <c r="C384" s="323"/>
      <c r="D384" s="412"/>
      <c r="E384" s="412"/>
      <c r="F384" s="1"/>
      <c r="G384" s="270"/>
      <c r="H384" s="270"/>
      <c r="I384" s="270"/>
      <c r="J384" s="270"/>
      <c r="K384" s="270"/>
      <c r="L384" s="270"/>
      <c r="M384" s="270"/>
      <c r="N384" s="270"/>
      <c r="O384" s="270"/>
      <c r="P384" s="270"/>
      <c r="Q384" s="270"/>
      <c r="R384" s="270"/>
      <c r="S384" s="270"/>
      <c r="T384" s="270"/>
      <c r="U384" s="270"/>
      <c r="V384" s="270"/>
      <c r="W384" s="270"/>
      <c r="X384" s="270"/>
      <c r="Y384" s="270"/>
      <c r="Z384" s="270"/>
    </row>
    <row r="385" ht="15.75" customHeight="1">
      <c r="A385" s="1"/>
      <c r="B385" s="323"/>
      <c r="C385" s="323"/>
      <c r="D385" s="412"/>
      <c r="E385" s="412"/>
      <c r="F385" s="1"/>
      <c r="G385" s="270"/>
      <c r="H385" s="270"/>
      <c r="I385" s="270"/>
      <c r="J385" s="270"/>
      <c r="K385" s="270"/>
      <c r="L385" s="270"/>
      <c r="M385" s="270"/>
      <c r="N385" s="270"/>
      <c r="O385" s="270"/>
      <c r="P385" s="270"/>
      <c r="Q385" s="270"/>
      <c r="R385" s="270"/>
      <c r="S385" s="270"/>
      <c r="T385" s="270"/>
      <c r="U385" s="270"/>
      <c r="V385" s="270"/>
      <c r="W385" s="270"/>
      <c r="X385" s="270"/>
      <c r="Y385" s="270"/>
      <c r="Z385" s="270"/>
    </row>
    <row r="386" ht="15.75" customHeight="1">
      <c r="A386" s="1"/>
      <c r="B386" s="323"/>
      <c r="C386" s="323"/>
      <c r="D386" s="412"/>
      <c r="E386" s="412"/>
      <c r="F386" s="1"/>
      <c r="G386" s="270"/>
      <c r="H386" s="270"/>
      <c r="I386" s="270"/>
      <c r="J386" s="270"/>
      <c r="K386" s="270"/>
      <c r="L386" s="270"/>
      <c r="M386" s="270"/>
      <c r="N386" s="270"/>
      <c r="O386" s="270"/>
      <c r="P386" s="270"/>
      <c r="Q386" s="270"/>
      <c r="R386" s="270"/>
      <c r="S386" s="270"/>
      <c r="T386" s="270"/>
      <c r="U386" s="270"/>
      <c r="V386" s="270"/>
      <c r="W386" s="270"/>
      <c r="X386" s="270"/>
      <c r="Y386" s="270"/>
      <c r="Z386" s="270"/>
    </row>
    <row r="387" ht="15.75" customHeight="1">
      <c r="A387" s="1"/>
      <c r="B387" s="323"/>
      <c r="C387" s="323"/>
      <c r="D387" s="412"/>
      <c r="E387" s="412"/>
      <c r="F387" s="1"/>
      <c r="G387" s="270"/>
      <c r="H387" s="270"/>
      <c r="I387" s="270"/>
      <c r="J387" s="270"/>
      <c r="K387" s="270"/>
      <c r="L387" s="270"/>
      <c r="M387" s="270"/>
      <c r="N387" s="270"/>
      <c r="O387" s="270"/>
      <c r="P387" s="270"/>
      <c r="Q387" s="270"/>
      <c r="R387" s="270"/>
      <c r="S387" s="270"/>
      <c r="T387" s="270"/>
      <c r="U387" s="270"/>
      <c r="V387" s="270"/>
      <c r="W387" s="270"/>
      <c r="X387" s="270"/>
      <c r="Y387" s="270"/>
      <c r="Z387" s="270"/>
    </row>
    <row r="388" ht="15.75" customHeight="1">
      <c r="A388" s="1"/>
      <c r="B388" s="323"/>
      <c r="C388" s="323"/>
      <c r="D388" s="412"/>
      <c r="E388" s="412"/>
      <c r="F388" s="1"/>
      <c r="G388" s="270"/>
      <c r="H388" s="270"/>
      <c r="I388" s="270"/>
      <c r="J388" s="270"/>
      <c r="K388" s="270"/>
      <c r="L388" s="270"/>
      <c r="M388" s="270"/>
      <c r="N388" s="270"/>
      <c r="O388" s="270"/>
      <c r="P388" s="270"/>
      <c r="Q388" s="270"/>
      <c r="R388" s="270"/>
      <c r="S388" s="270"/>
      <c r="T388" s="270"/>
      <c r="U388" s="270"/>
      <c r="V388" s="270"/>
      <c r="W388" s="270"/>
      <c r="X388" s="270"/>
      <c r="Y388" s="270"/>
      <c r="Z388" s="270"/>
    </row>
    <row r="389" ht="15.75" customHeight="1">
      <c r="A389" s="1"/>
      <c r="B389" s="323"/>
      <c r="C389" s="323"/>
      <c r="D389" s="412"/>
      <c r="E389" s="412"/>
      <c r="F389" s="1"/>
      <c r="G389" s="270"/>
      <c r="H389" s="270"/>
      <c r="I389" s="270"/>
      <c r="J389" s="270"/>
      <c r="K389" s="270"/>
      <c r="L389" s="270"/>
      <c r="M389" s="270"/>
      <c r="N389" s="270"/>
      <c r="O389" s="270"/>
      <c r="P389" s="270"/>
      <c r="Q389" s="270"/>
      <c r="R389" s="270"/>
      <c r="S389" s="270"/>
      <c r="T389" s="270"/>
      <c r="U389" s="270"/>
      <c r="V389" s="270"/>
      <c r="W389" s="270"/>
      <c r="X389" s="270"/>
      <c r="Y389" s="270"/>
      <c r="Z389" s="270"/>
    </row>
    <row r="390" ht="15.75" customHeight="1">
      <c r="A390" s="1"/>
      <c r="B390" s="323"/>
      <c r="C390" s="323"/>
      <c r="D390" s="412"/>
      <c r="E390" s="412"/>
      <c r="F390" s="1"/>
      <c r="G390" s="270"/>
      <c r="H390" s="270"/>
      <c r="I390" s="270"/>
      <c r="J390" s="270"/>
      <c r="K390" s="270"/>
      <c r="L390" s="270"/>
      <c r="M390" s="270"/>
      <c r="N390" s="270"/>
      <c r="O390" s="270"/>
      <c r="P390" s="270"/>
      <c r="Q390" s="270"/>
      <c r="R390" s="270"/>
      <c r="S390" s="270"/>
      <c r="T390" s="270"/>
      <c r="U390" s="270"/>
      <c r="V390" s="270"/>
      <c r="W390" s="270"/>
      <c r="X390" s="270"/>
      <c r="Y390" s="270"/>
      <c r="Z390" s="270"/>
    </row>
    <row r="391" ht="15.75" customHeight="1">
      <c r="A391" s="1"/>
      <c r="B391" s="323"/>
      <c r="C391" s="323"/>
      <c r="D391" s="412"/>
      <c r="E391" s="412"/>
      <c r="F391" s="1"/>
      <c r="G391" s="270"/>
      <c r="H391" s="270"/>
      <c r="I391" s="270"/>
      <c r="J391" s="270"/>
      <c r="K391" s="270"/>
      <c r="L391" s="270"/>
      <c r="M391" s="270"/>
      <c r="N391" s="270"/>
      <c r="O391" s="270"/>
      <c r="P391" s="270"/>
      <c r="Q391" s="270"/>
      <c r="R391" s="270"/>
      <c r="S391" s="270"/>
      <c r="T391" s="270"/>
      <c r="U391" s="270"/>
      <c r="V391" s="270"/>
      <c r="W391" s="270"/>
      <c r="X391" s="270"/>
      <c r="Y391" s="270"/>
      <c r="Z391" s="270"/>
    </row>
    <row r="392" ht="15.75" customHeight="1">
      <c r="A392" s="1"/>
      <c r="B392" s="323"/>
      <c r="C392" s="323"/>
      <c r="D392" s="412"/>
      <c r="E392" s="412"/>
      <c r="F392" s="1"/>
      <c r="G392" s="270"/>
      <c r="H392" s="270"/>
      <c r="I392" s="270"/>
      <c r="J392" s="270"/>
      <c r="K392" s="270"/>
      <c r="L392" s="270"/>
      <c r="M392" s="270"/>
      <c r="N392" s="270"/>
      <c r="O392" s="270"/>
      <c r="P392" s="270"/>
      <c r="Q392" s="270"/>
      <c r="R392" s="270"/>
      <c r="S392" s="270"/>
      <c r="T392" s="270"/>
      <c r="U392" s="270"/>
      <c r="V392" s="270"/>
      <c r="W392" s="270"/>
      <c r="X392" s="270"/>
      <c r="Y392" s="270"/>
      <c r="Z392" s="270"/>
    </row>
    <row r="393" ht="15.75" customHeight="1">
      <c r="A393" s="1"/>
      <c r="B393" s="323"/>
      <c r="C393" s="323"/>
      <c r="D393" s="412"/>
      <c r="E393" s="412"/>
      <c r="F393" s="1"/>
      <c r="G393" s="270"/>
      <c r="H393" s="270"/>
      <c r="I393" s="270"/>
      <c r="J393" s="270"/>
      <c r="K393" s="270"/>
      <c r="L393" s="270"/>
      <c r="M393" s="270"/>
      <c r="N393" s="270"/>
      <c r="O393" s="270"/>
      <c r="P393" s="270"/>
      <c r="Q393" s="270"/>
      <c r="R393" s="270"/>
      <c r="S393" s="270"/>
      <c r="T393" s="270"/>
      <c r="U393" s="270"/>
      <c r="V393" s="270"/>
      <c r="W393" s="270"/>
      <c r="X393" s="270"/>
      <c r="Y393" s="270"/>
      <c r="Z393" s="270"/>
    </row>
    <row r="394" ht="15.75" customHeight="1">
      <c r="A394" s="1"/>
      <c r="B394" s="323"/>
      <c r="C394" s="323"/>
      <c r="D394" s="412"/>
      <c r="E394" s="412"/>
      <c r="F394" s="1"/>
      <c r="G394" s="270"/>
      <c r="H394" s="270"/>
      <c r="I394" s="270"/>
      <c r="J394" s="270"/>
      <c r="K394" s="270"/>
      <c r="L394" s="270"/>
      <c r="M394" s="270"/>
      <c r="N394" s="270"/>
      <c r="O394" s="270"/>
      <c r="P394" s="270"/>
      <c r="Q394" s="270"/>
      <c r="R394" s="270"/>
      <c r="S394" s="270"/>
      <c r="T394" s="270"/>
      <c r="U394" s="270"/>
      <c r="V394" s="270"/>
      <c r="W394" s="270"/>
      <c r="X394" s="270"/>
      <c r="Y394" s="270"/>
      <c r="Z394" s="270"/>
    </row>
    <row r="395" ht="15.75" customHeight="1">
      <c r="A395" s="1"/>
      <c r="B395" s="323"/>
      <c r="C395" s="323"/>
      <c r="D395" s="412"/>
      <c r="E395" s="412"/>
      <c r="F395" s="1"/>
      <c r="G395" s="270"/>
      <c r="H395" s="270"/>
      <c r="I395" s="270"/>
      <c r="J395" s="270"/>
      <c r="K395" s="270"/>
      <c r="L395" s="270"/>
      <c r="M395" s="270"/>
      <c r="N395" s="270"/>
      <c r="O395" s="270"/>
      <c r="P395" s="270"/>
      <c r="Q395" s="270"/>
      <c r="R395" s="270"/>
      <c r="S395" s="270"/>
      <c r="T395" s="270"/>
      <c r="U395" s="270"/>
      <c r="V395" s="270"/>
      <c r="W395" s="270"/>
      <c r="X395" s="270"/>
      <c r="Y395" s="270"/>
      <c r="Z395" s="270"/>
    </row>
    <row r="396" ht="15.75" customHeight="1">
      <c r="A396" s="1"/>
      <c r="B396" s="323"/>
      <c r="C396" s="323"/>
      <c r="D396" s="412"/>
      <c r="E396" s="412"/>
      <c r="F396" s="1"/>
      <c r="G396" s="270"/>
      <c r="H396" s="270"/>
      <c r="I396" s="270"/>
      <c r="J396" s="270"/>
      <c r="K396" s="270"/>
      <c r="L396" s="270"/>
      <c r="M396" s="270"/>
      <c r="N396" s="270"/>
      <c r="O396" s="270"/>
      <c r="P396" s="270"/>
      <c r="Q396" s="270"/>
      <c r="R396" s="270"/>
      <c r="S396" s="270"/>
      <c r="T396" s="270"/>
      <c r="U396" s="270"/>
      <c r="V396" s="270"/>
      <c r="W396" s="270"/>
      <c r="X396" s="270"/>
      <c r="Y396" s="270"/>
      <c r="Z396" s="270"/>
    </row>
    <row r="397" ht="15.75" customHeight="1">
      <c r="A397" s="1"/>
      <c r="B397" s="323"/>
      <c r="C397" s="323"/>
      <c r="D397" s="412"/>
      <c r="E397" s="412"/>
      <c r="F397" s="1"/>
      <c r="G397" s="270"/>
      <c r="H397" s="270"/>
      <c r="I397" s="270"/>
      <c r="J397" s="270"/>
      <c r="K397" s="270"/>
      <c r="L397" s="270"/>
      <c r="M397" s="270"/>
      <c r="N397" s="270"/>
      <c r="O397" s="270"/>
      <c r="P397" s="270"/>
      <c r="Q397" s="270"/>
      <c r="R397" s="270"/>
      <c r="S397" s="270"/>
      <c r="T397" s="270"/>
      <c r="U397" s="270"/>
      <c r="V397" s="270"/>
      <c r="W397" s="270"/>
      <c r="X397" s="270"/>
      <c r="Y397" s="270"/>
      <c r="Z397" s="270"/>
    </row>
    <row r="398" ht="15.75" customHeight="1">
      <c r="A398" s="1"/>
      <c r="B398" s="323"/>
      <c r="C398" s="323"/>
      <c r="D398" s="412"/>
      <c r="E398" s="412"/>
      <c r="F398" s="1"/>
      <c r="G398" s="270"/>
      <c r="H398" s="270"/>
      <c r="I398" s="270"/>
      <c r="J398" s="270"/>
      <c r="K398" s="270"/>
      <c r="L398" s="270"/>
      <c r="M398" s="270"/>
      <c r="N398" s="270"/>
      <c r="O398" s="270"/>
      <c r="P398" s="270"/>
      <c r="Q398" s="270"/>
      <c r="R398" s="270"/>
      <c r="S398" s="270"/>
      <c r="T398" s="270"/>
      <c r="U398" s="270"/>
      <c r="V398" s="270"/>
      <c r="W398" s="270"/>
      <c r="X398" s="270"/>
      <c r="Y398" s="270"/>
      <c r="Z398" s="270"/>
    </row>
    <row r="399" ht="15.75" customHeight="1">
      <c r="A399" s="1"/>
      <c r="B399" s="323"/>
      <c r="C399" s="323"/>
      <c r="D399" s="412"/>
      <c r="E399" s="412"/>
      <c r="F399" s="1"/>
      <c r="G399" s="270"/>
      <c r="H399" s="270"/>
      <c r="I399" s="270"/>
      <c r="J399" s="270"/>
      <c r="K399" s="270"/>
      <c r="L399" s="270"/>
      <c r="M399" s="270"/>
      <c r="N399" s="270"/>
      <c r="O399" s="270"/>
      <c r="P399" s="270"/>
      <c r="Q399" s="270"/>
      <c r="R399" s="270"/>
      <c r="S399" s="270"/>
      <c r="T399" s="270"/>
      <c r="U399" s="270"/>
      <c r="V399" s="270"/>
      <c r="W399" s="270"/>
      <c r="X399" s="270"/>
      <c r="Y399" s="270"/>
      <c r="Z399" s="270"/>
    </row>
    <row r="400" ht="15.75" customHeight="1">
      <c r="A400" s="1"/>
      <c r="B400" s="323"/>
      <c r="C400" s="323"/>
      <c r="D400" s="412"/>
      <c r="E400" s="412"/>
      <c r="F400" s="1"/>
      <c r="G400" s="270"/>
      <c r="H400" s="270"/>
      <c r="I400" s="270"/>
      <c r="J400" s="270"/>
      <c r="K400" s="270"/>
      <c r="L400" s="270"/>
      <c r="M400" s="270"/>
      <c r="N400" s="270"/>
      <c r="O400" s="270"/>
      <c r="P400" s="270"/>
      <c r="Q400" s="270"/>
      <c r="R400" s="270"/>
      <c r="S400" s="270"/>
      <c r="T400" s="270"/>
      <c r="U400" s="270"/>
      <c r="V400" s="270"/>
      <c r="W400" s="270"/>
      <c r="X400" s="270"/>
      <c r="Y400" s="270"/>
      <c r="Z400" s="270"/>
    </row>
    <row r="401" ht="15.75" customHeight="1">
      <c r="A401" s="1"/>
      <c r="B401" s="323"/>
      <c r="C401" s="323"/>
      <c r="D401" s="412"/>
      <c r="E401" s="412"/>
      <c r="F401" s="1"/>
      <c r="G401" s="270"/>
      <c r="H401" s="270"/>
      <c r="I401" s="270"/>
      <c r="J401" s="270"/>
      <c r="K401" s="270"/>
      <c r="L401" s="270"/>
      <c r="M401" s="270"/>
      <c r="N401" s="270"/>
      <c r="O401" s="270"/>
      <c r="P401" s="270"/>
      <c r="Q401" s="270"/>
      <c r="R401" s="270"/>
      <c r="S401" s="270"/>
      <c r="T401" s="270"/>
      <c r="U401" s="270"/>
      <c r="V401" s="270"/>
      <c r="W401" s="270"/>
      <c r="X401" s="270"/>
      <c r="Y401" s="270"/>
      <c r="Z401" s="270"/>
    </row>
    <row r="402" ht="15.75" customHeight="1">
      <c r="A402" s="1"/>
      <c r="B402" s="323"/>
      <c r="C402" s="323"/>
      <c r="D402" s="412"/>
      <c r="E402" s="412"/>
      <c r="F402" s="1"/>
      <c r="G402" s="270"/>
      <c r="H402" s="270"/>
      <c r="I402" s="270"/>
      <c r="J402" s="270"/>
      <c r="K402" s="270"/>
      <c r="L402" s="270"/>
      <c r="M402" s="270"/>
      <c r="N402" s="270"/>
      <c r="O402" s="270"/>
      <c r="P402" s="270"/>
      <c r="Q402" s="270"/>
      <c r="R402" s="270"/>
      <c r="S402" s="270"/>
      <c r="T402" s="270"/>
      <c r="U402" s="270"/>
      <c r="V402" s="270"/>
      <c r="W402" s="270"/>
      <c r="X402" s="270"/>
      <c r="Y402" s="270"/>
      <c r="Z402" s="270"/>
    </row>
    <row r="403" ht="15.75" customHeight="1">
      <c r="A403" s="1"/>
      <c r="B403" s="323"/>
      <c r="C403" s="323"/>
      <c r="D403" s="412"/>
      <c r="E403" s="412"/>
      <c r="F403" s="1"/>
      <c r="G403" s="270"/>
      <c r="H403" s="270"/>
      <c r="I403" s="270"/>
      <c r="J403" s="270"/>
      <c r="K403" s="270"/>
      <c r="L403" s="270"/>
      <c r="M403" s="270"/>
      <c r="N403" s="270"/>
      <c r="O403" s="270"/>
      <c r="P403" s="270"/>
      <c r="Q403" s="270"/>
      <c r="R403" s="270"/>
      <c r="S403" s="270"/>
      <c r="T403" s="270"/>
      <c r="U403" s="270"/>
      <c r="V403" s="270"/>
      <c r="W403" s="270"/>
      <c r="X403" s="270"/>
      <c r="Y403" s="270"/>
      <c r="Z403" s="270"/>
    </row>
    <row r="404" ht="15.75" customHeight="1">
      <c r="A404" s="1"/>
      <c r="B404" s="323"/>
      <c r="C404" s="323"/>
      <c r="D404" s="412"/>
      <c r="E404" s="412"/>
      <c r="F404" s="1"/>
      <c r="G404" s="270"/>
      <c r="H404" s="270"/>
      <c r="I404" s="270"/>
      <c r="J404" s="270"/>
      <c r="K404" s="270"/>
      <c r="L404" s="270"/>
      <c r="M404" s="270"/>
      <c r="N404" s="270"/>
      <c r="O404" s="270"/>
      <c r="P404" s="270"/>
      <c r="Q404" s="270"/>
      <c r="R404" s="270"/>
      <c r="S404" s="270"/>
      <c r="T404" s="270"/>
      <c r="U404" s="270"/>
      <c r="V404" s="270"/>
      <c r="W404" s="270"/>
      <c r="X404" s="270"/>
      <c r="Y404" s="270"/>
      <c r="Z404" s="270"/>
    </row>
    <row r="405" ht="15.75" customHeight="1">
      <c r="A405" s="1"/>
      <c r="B405" s="323"/>
      <c r="C405" s="323"/>
      <c r="D405" s="412"/>
      <c r="E405" s="412"/>
      <c r="F405" s="1"/>
      <c r="G405" s="270"/>
      <c r="H405" s="270"/>
      <c r="I405" s="270"/>
      <c r="J405" s="270"/>
      <c r="K405" s="270"/>
      <c r="L405" s="270"/>
      <c r="M405" s="270"/>
      <c r="N405" s="270"/>
      <c r="O405" s="270"/>
      <c r="P405" s="270"/>
      <c r="Q405" s="270"/>
      <c r="R405" s="270"/>
      <c r="S405" s="270"/>
      <c r="T405" s="270"/>
      <c r="U405" s="270"/>
      <c r="V405" s="270"/>
      <c r="W405" s="270"/>
      <c r="X405" s="270"/>
      <c r="Y405" s="270"/>
      <c r="Z405" s="270"/>
    </row>
    <row r="406" ht="15.75" customHeight="1">
      <c r="A406" s="1"/>
      <c r="B406" s="323"/>
      <c r="C406" s="323"/>
      <c r="D406" s="412"/>
      <c r="E406" s="412"/>
      <c r="F406" s="1"/>
      <c r="G406" s="270"/>
      <c r="H406" s="270"/>
      <c r="I406" s="270"/>
      <c r="J406" s="270"/>
      <c r="K406" s="270"/>
      <c r="L406" s="270"/>
      <c r="M406" s="270"/>
      <c r="N406" s="270"/>
      <c r="O406" s="270"/>
      <c r="P406" s="270"/>
      <c r="Q406" s="270"/>
      <c r="R406" s="270"/>
      <c r="S406" s="270"/>
      <c r="T406" s="270"/>
      <c r="U406" s="270"/>
      <c r="V406" s="270"/>
      <c r="W406" s="270"/>
      <c r="X406" s="270"/>
      <c r="Y406" s="270"/>
      <c r="Z406" s="270"/>
    </row>
    <row r="407" ht="15.75" customHeight="1">
      <c r="A407" s="1"/>
      <c r="B407" s="323"/>
      <c r="C407" s="323"/>
      <c r="D407" s="412"/>
      <c r="E407" s="412"/>
      <c r="F407" s="1"/>
      <c r="G407" s="270"/>
      <c r="H407" s="270"/>
      <c r="I407" s="270"/>
      <c r="J407" s="270"/>
      <c r="K407" s="270"/>
      <c r="L407" s="270"/>
      <c r="M407" s="270"/>
      <c r="N407" s="270"/>
      <c r="O407" s="270"/>
      <c r="P407" s="270"/>
      <c r="Q407" s="270"/>
      <c r="R407" s="270"/>
      <c r="S407" s="270"/>
      <c r="T407" s="270"/>
      <c r="U407" s="270"/>
      <c r="V407" s="270"/>
      <c r="W407" s="270"/>
      <c r="X407" s="270"/>
      <c r="Y407" s="270"/>
      <c r="Z407" s="270"/>
    </row>
    <row r="408" ht="15.75" customHeight="1">
      <c r="A408" s="1"/>
      <c r="B408" s="323"/>
      <c r="C408" s="323"/>
      <c r="D408" s="412"/>
      <c r="E408" s="412"/>
      <c r="F408" s="1"/>
      <c r="G408" s="270"/>
      <c r="H408" s="270"/>
      <c r="I408" s="270"/>
      <c r="J408" s="270"/>
      <c r="K408" s="270"/>
      <c r="L408" s="270"/>
      <c r="M408" s="270"/>
      <c r="N408" s="270"/>
      <c r="O408" s="270"/>
      <c r="P408" s="270"/>
      <c r="Q408" s="270"/>
      <c r="R408" s="270"/>
      <c r="S408" s="270"/>
      <c r="T408" s="270"/>
      <c r="U408" s="270"/>
      <c r="V408" s="270"/>
      <c r="W408" s="270"/>
      <c r="X408" s="270"/>
      <c r="Y408" s="270"/>
      <c r="Z408" s="270"/>
    </row>
    <row r="409" ht="15.75" customHeight="1">
      <c r="A409" s="1"/>
      <c r="B409" s="323"/>
      <c r="C409" s="323"/>
      <c r="D409" s="412"/>
      <c r="E409" s="412"/>
      <c r="F409" s="1"/>
      <c r="G409" s="270"/>
      <c r="H409" s="270"/>
      <c r="I409" s="270"/>
      <c r="J409" s="270"/>
      <c r="K409" s="270"/>
      <c r="L409" s="270"/>
      <c r="M409" s="270"/>
      <c r="N409" s="270"/>
      <c r="O409" s="270"/>
      <c r="P409" s="270"/>
      <c r="Q409" s="270"/>
      <c r="R409" s="270"/>
      <c r="S409" s="270"/>
      <c r="T409" s="270"/>
      <c r="U409" s="270"/>
      <c r="V409" s="270"/>
      <c r="W409" s="270"/>
      <c r="X409" s="270"/>
      <c r="Y409" s="270"/>
      <c r="Z409" s="270"/>
    </row>
    <row r="410" ht="15.75" customHeight="1">
      <c r="A410" s="1"/>
      <c r="B410" s="323"/>
      <c r="C410" s="323"/>
      <c r="D410" s="412"/>
      <c r="E410" s="412"/>
      <c r="F410" s="1"/>
      <c r="G410" s="270"/>
      <c r="H410" s="270"/>
      <c r="I410" s="270"/>
      <c r="J410" s="270"/>
      <c r="K410" s="270"/>
      <c r="L410" s="270"/>
      <c r="M410" s="270"/>
      <c r="N410" s="270"/>
      <c r="O410" s="270"/>
      <c r="P410" s="270"/>
      <c r="Q410" s="270"/>
      <c r="R410" s="270"/>
      <c r="S410" s="270"/>
      <c r="T410" s="270"/>
      <c r="U410" s="270"/>
      <c r="V410" s="270"/>
      <c r="W410" s="270"/>
      <c r="X410" s="270"/>
      <c r="Y410" s="270"/>
      <c r="Z410" s="270"/>
    </row>
    <row r="411" ht="15.75" customHeight="1">
      <c r="A411" s="1"/>
      <c r="B411" s="323"/>
      <c r="C411" s="323"/>
      <c r="D411" s="412"/>
      <c r="E411" s="412"/>
      <c r="F411" s="1"/>
      <c r="G411" s="270"/>
      <c r="H411" s="270"/>
      <c r="I411" s="270"/>
      <c r="J411" s="270"/>
      <c r="K411" s="270"/>
      <c r="L411" s="270"/>
      <c r="M411" s="270"/>
      <c r="N411" s="270"/>
      <c r="O411" s="270"/>
      <c r="P411" s="270"/>
      <c r="Q411" s="270"/>
      <c r="R411" s="270"/>
      <c r="S411" s="270"/>
      <c r="T411" s="270"/>
      <c r="U411" s="270"/>
      <c r="V411" s="270"/>
      <c r="W411" s="270"/>
      <c r="X411" s="270"/>
      <c r="Y411" s="270"/>
      <c r="Z411" s="270"/>
    </row>
    <row r="412" ht="15.75" customHeight="1">
      <c r="A412" s="1"/>
      <c r="B412" s="323"/>
      <c r="C412" s="323"/>
      <c r="D412" s="412"/>
      <c r="E412" s="412"/>
      <c r="F412" s="1"/>
      <c r="G412" s="270"/>
      <c r="H412" s="270"/>
      <c r="I412" s="270"/>
      <c r="J412" s="270"/>
      <c r="K412" s="270"/>
      <c r="L412" s="270"/>
      <c r="M412" s="270"/>
      <c r="N412" s="270"/>
      <c r="O412" s="270"/>
      <c r="P412" s="270"/>
      <c r="Q412" s="270"/>
      <c r="R412" s="270"/>
      <c r="S412" s="270"/>
      <c r="T412" s="270"/>
      <c r="U412" s="270"/>
      <c r="V412" s="270"/>
      <c r="W412" s="270"/>
      <c r="X412" s="270"/>
      <c r="Y412" s="270"/>
      <c r="Z412" s="270"/>
    </row>
    <row r="413" ht="15.75" customHeight="1">
      <c r="A413" s="1"/>
      <c r="B413" s="323"/>
      <c r="C413" s="323"/>
      <c r="D413" s="412"/>
      <c r="E413" s="412"/>
      <c r="F413" s="1"/>
      <c r="G413" s="270"/>
      <c r="H413" s="270"/>
      <c r="I413" s="270"/>
      <c r="J413" s="270"/>
      <c r="K413" s="270"/>
      <c r="L413" s="270"/>
      <c r="M413" s="270"/>
      <c r="N413" s="270"/>
      <c r="O413" s="270"/>
      <c r="P413" s="270"/>
      <c r="Q413" s="270"/>
      <c r="R413" s="270"/>
      <c r="S413" s="270"/>
      <c r="T413" s="270"/>
      <c r="U413" s="270"/>
      <c r="V413" s="270"/>
      <c r="W413" s="270"/>
      <c r="X413" s="270"/>
      <c r="Y413" s="270"/>
      <c r="Z413" s="270"/>
    </row>
    <row r="414" ht="15.75" customHeight="1">
      <c r="A414" s="1"/>
      <c r="B414" s="323"/>
      <c r="C414" s="323"/>
      <c r="D414" s="412"/>
      <c r="E414" s="412"/>
      <c r="F414" s="1"/>
      <c r="G414" s="270"/>
      <c r="H414" s="270"/>
      <c r="I414" s="270"/>
      <c r="J414" s="270"/>
      <c r="K414" s="270"/>
      <c r="L414" s="270"/>
      <c r="M414" s="270"/>
      <c r="N414" s="270"/>
      <c r="O414" s="270"/>
      <c r="P414" s="270"/>
      <c r="Q414" s="270"/>
      <c r="R414" s="270"/>
      <c r="S414" s="270"/>
      <c r="T414" s="270"/>
      <c r="U414" s="270"/>
      <c r="V414" s="270"/>
      <c r="W414" s="270"/>
      <c r="X414" s="270"/>
      <c r="Y414" s="270"/>
      <c r="Z414" s="270"/>
    </row>
    <row r="415" ht="15.75" customHeight="1">
      <c r="A415" s="1"/>
      <c r="B415" s="323"/>
      <c r="C415" s="323"/>
      <c r="D415" s="412"/>
      <c r="E415" s="412"/>
      <c r="F415" s="1"/>
      <c r="G415" s="270"/>
      <c r="H415" s="270"/>
      <c r="I415" s="270"/>
      <c r="J415" s="270"/>
      <c r="K415" s="270"/>
      <c r="L415" s="270"/>
      <c r="M415" s="270"/>
      <c r="N415" s="270"/>
      <c r="O415" s="270"/>
      <c r="P415" s="270"/>
      <c r="Q415" s="270"/>
      <c r="R415" s="270"/>
      <c r="S415" s="270"/>
      <c r="T415" s="270"/>
      <c r="U415" s="270"/>
      <c r="V415" s="270"/>
      <c r="W415" s="270"/>
      <c r="X415" s="270"/>
      <c r="Y415" s="270"/>
      <c r="Z415" s="270"/>
    </row>
    <row r="416" ht="15.75" customHeight="1">
      <c r="A416" s="1"/>
      <c r="B416" s="323"/>
      <c r="C416" s="323"/>
      <c r="D416" s="412"/>
      <c r="E416" s="412"/>
      <c r="F416" s="1"/>
      <c r="G416" s="270"/>
      <c r="H416" s="270"/>
      <c r="I416" s="270"/>
      <c r="J416" s="270"/>
      <c r="K416" s="270"/>
      <c r="L416" s="270"/>
      <c r="M416" s="270"/>
      <c r="N416" s="270"/>
      <c r="O416" s="270"/>
      <c r="P416" s="270"/>
      <c r="Q416" s="270"/>
      <c r="R416" s="270"/>
      <c r="S416" s="270"/>
      <c r="T416" s="270"/>
      <c r="U416" s="270"/>
      <c r="V416" s="270"/>
      <c r="W416" s="270"/>
      <c r="X416" s="270"/>
      <c r="Y416" s="270"/>
      <c r="Z416" s="270"/>
    </row>
    <row r="417" ht="15.75" customHeight="1">
      <c r="A417" s="1"/>
      <c r="B417" s="323"/>
      <c r="C417" s="323"/>
      <c r="D417" s="412"/>
      <c r="E417" s="412"/>
      <c r="F417" s="1"/>
      <c r="G417" s="270"/>
      <c r="H417" s="270"/>
      <c r="I417" s="270"/>
      <c r="J417" s="270"/>
      <c r="K417" s="270"/>
      <c r="L417" s="270"/>
      <c r="M417" s="270"/>
      <c r="N417" s="270"/>
      <c r="O417" s="270"/>
      <c r="P417" s="270"/>
      <c r="Q417" s="270"/>
      <c r="R417" s="270"/>
      <c r="S417" s="270"/>
      <c r="T417" s="270"/>
      <c r="U417" s="270"/>
      <c r="V417" s="270"/>
      <c r="W417" s="270"/>
      <c r="X417" s="270"/>
      <c r="Y417" s="270"/>
      <c r="Z417" s="270"/>
    </row>
    <row r="418" ht="15.75" customHeight="1">
      <c r="A418" s="1"/>
      <c r="B418" s="323"/>
      <c r="C418" s="323"/>
      <c r="D418" s="412"/>
      <c r="E418" s="412"/>
      <c r="F418" s="1"/>
      <c r="G418" s="270"/>
      <c r="H418" s="270"/>
      <c r="I418" s="270"/>
      <c r="J418" s="270"/>
      <c r="K418" s="270"/>
      <c r="L418" s="270"/>
      <c r="M418" s="270"/>
      <c r="N418" s="270"/>
      <c r="O418" s="270"/>
      <c r="P418" s="270"/>
      <c r="Q418" s="270"/>
      <c r="R418" s="270"/>
      <c r="S418" s="270"/>
      <c r="T418" s="270"/>
      <c r="U418" s="270"/>
      <c r="V418" s="270"/>
      <c r="W418" s="270"/>
      <c r="X418" s="270"/>
      <c r="Y418" s="270"/>
      <c r="Z418" s="270"/>
    </row>
    <row r="419" ht="15.75" customHeight="1">
      <c r="A419" s="1"/>
      <c r="B419" s="323"/>
      <c r="C419" s="323"/>
      <c r="D419" s="412"/>
      <c r="E419" s="412"/>
      <c r="F419" s="1"/>
      <c r="G419" s="270"/>
      <c r="H419" s="270"/>
      <c r="I419" s="270"/>
      <c r="J419" s="270"/>
      <c r="K419" s="270"/>
      <c r="L419" s="270"/>
      <c r="M419" s="270"/>
      <c r="N419" s="270"/>
      <c r="O419" s="270"/>
      <c r="P419" s="270"/>
      <c r="Q419" s="270"/>
      <c r="R419" s="270"/>
      <c r="S419" s="270"/>
      <c r="T419" s="270"/>
      <c r="U419" s="270"/>
      <c r="V419" s="270"/>
      <c r="W419" s="270"/>
      <c r="X419" s="270"/>
      <c r="Y419" s="270"/>
      <c r="Z419" s="270"/>
    </row>
    <row r="420" ht="15.75" customHeight="1">
      <c r="A420" s="1"/>
      <c r="B420" s="323"/>
      <c r="C420" s="323"/>
      <c r="D420" s="412"/>
      <c r="E420" s="412"/>
      <c r="F420" s="1"/>
      <c r="G420" s="270"/>
      <c r="H420" s="270"/>
      <c r="I420" s="270"/>
      <c r="J420" s="270"/>
      <c r="K420" s="270"/>
      <c r="L420" s="270"/>
      <c r="M420" s="270"/>
      <c r="N420" s="270"/>
      <c r="O420" s="270"/>
      <c r="P420" s="270"/>
      <c r="Q420" s="270"/>
      <c r="R420" s="270"/>
      <c r="S420" s="270"/>
      <c r="T420" s="270"/>
      <c r="U420" s="270"/>
      <c r="V420" s="270"/>
      <c r="W420" s="270"/>
      <c r="X420" s="270"/>
      <c r="Y420" s="270"/>
      <c r="Z420" s="270"/>
    </row>
    <row r="421" ht="15.75" customHeight="1">
      <c r="A421" s="1"/>
      <c r="B421" s="323"/>
      <c r="C421" s="323"/>
      <c r="D421" s="412"/>
      <c r="E421" s="412"/>
      <c r="F421" s="1"/>
      <c r="G421" s="270"/>
      <c r="H421" s="270"/>
      <c r="I421" s="270"/>
      <c r="J421" s="270"/>
      <c r="K421" s="270"/>
      <c r="L421" s="270"/>
      <c r="M421" s="270"/>
      <c r="N421" s="270"/>
      <c r="O421" s="270"/>
      <c r="P421" s="270"/>
      <c r="Q421" s="270"/>
      <c r="R421" s="270"/>
      <c r="S421" s="270"/>
      <c r="T421" s="270"/>
      <c r="U421" s="270"/>
      <c r="V421" s="270"/>
      <c r="W421" s="270"/>
      <c r="X421" s="270"/>
      <c r="Y421" s="270"/>
      <c r="Z421" s="270"/>
    </row>
    <row r="422" ht="15.75" customHeight="1">
      <c r="A422" s="1"/>
      <c r="B422" s="323"/>
      <c r="C422" s="323"/>
      <c r="D422" s="412"/>
      <c r="E422" s="412"/>
      <c r="F422" s="1"/>
      <c r="G422" s="270"/>
      <c r="H422" s="270"/>
      <c r="I422" s="270"/>
      <c r="J422" s="270"/>
      <c r="K422" s="270"/>
      <c r="L422" s="270"/>
      <c r="M422" s="270"/>
      <c r="N422" s="270"/>
      <c r="O422" s="270"/>
      <c r="P422" s="270"/>
      <c r="Q422" s="270"/>
      <c r="R422" s="270"/>
      <c r="S422" s="270"/>
      <c r="T422" s="270"/>
      <c r="U422" s="270"/>
      <c r="V422" s="270"/>
      <c r="W422" s="270"/>
      <c r="X422" s="270"/>
      <c r="Y422" s="270"/>
      <c r="Z422" s="270"/>
    </row>
    <row r="423" ht="15.75" customHeight="1">
      <c r="A423" s="1"/>
      <c r="B423" s="323"/>
      <c r="C423" s="323"/>
      <c r="D423" s="412"/>
      <c r="E423" s="412"/>
      <c r="F423" s="1"/>
      <c r="G423" s="270"/>
      <c r="H423" s="270"/>
      <c r="I423" s="270"/>
      <c r="J423" s="270"/>
      <c r="K423" s="270"/>
      <c r="L423" s="270"/>
      <c r="M423" s="270"/>
      <c r="N423" s="270"/>
      <c r="O423" s="270"/>
      <c r="P423" s="270"/>
      <c r="Q423" s="270"/>
      <c r="R423" s="270"/>
      <c r="S423" s="270"/>
      <c r="T423" s="270"/>
      <c r="U423" s="270"/>
      <c r="V423" s="270"/>
      <c r="W423" s="270"/>
      <c r="X423" s="270"/>
      <c r="Y423" s="270"/>
      <c r="Z423" s="270"/>
    </row>
    <row r="424" ht="15.75" customHeight="1">
      <c r="A424" s="1"/>
      <c r="B424" s="323"/>
      <c r="C424" s="323"/>
      <c r="D424" s="412"/>
      <c r="E424" s="412"/>
      <c r="F424" s="1"/>
      <c r="G424" s="270"/>
      <c r="H424" s="270"/>
      <c r="I424" s="270"/>
      <c r="J424" s="270"/>
      <c r="K424" s="270"/>
      <c r="L424" s="270"/>
      <c r="M424" s="270"/>
      <c r="N424" s="270"/>
      <c r="O424" s="270"/>
      <c r="P424" s="270"/>
      <c r="Q424" s="270"/>
      <c r="R424" s="270"/>
      <c r="S424" s="270"/>
      <c r="T424" s="270"/>
      <c r="U424" s="270"/>
      <c r="V424" s="270"/>
      <c r="W424" s="270"/>
      <c r="X424" s="270"/>
      <c r="Y424" s="270"/>
      <c r="Z424" s="270"/>
    </row>
    <row r="425" ht="15.75" customHeight="1">
      <c r="A425" s="1"/>
      <c r="B425" s="323"/>
      <c r="C425" s="323"/>
      <c r="D425" s="412"/>
      <c r="E425" s="412"/>
      <c r="F425" s="1"/>
      <c r="G425" s="270"/>
      <c r="H425" s="270"/>
      <c r="I425" s="270"/>
      <c r="J425" s="270"/>
      <c r="K425" s="270"/>
      <c r="L425" s="270"/>
      <c r="M425" s="270"/>
      <c r="N425" s="270"/>
      <c r="O425" s="270"/>
      <c r="P425" s="270"/>
      <c r="Q425" s="270"/>
      <c r="R425" s="270"/>
      <c r="S425" s="270"/>
      <c r="T425" s="270"/>
      <c r="U425" s="270"/>
      <c r="V425" s="270"/>
      <c r="W425" s="270"/>
      <c r="X425" s="270"/>
      <c r="Y425" s="270"/>
      <c r="Z425" s="270"/>
    </row>
    <row r="426" ht="15.75" customHeight="1">
      <c r="A426" s="1"/>
      <c r="B426" s="323"/>
      <c r="C426" s="323"/>
      <c r="D426" s="412"/>
      <c r="E426" s="412"/>
      <c r="F426" s="1"/>
      <c r="G426" s="270"/>
      <c r="H426" s="270"/>
      <c r="I426" s="270"/>
      <c r="J426" s="270"/>
      <c r="K426" s="270"/>
      <c r="L426" s="270"/>
      <c r="M426" s="270"/>
      <c r="N426" s="270"/>
      <c r="O426" s="270"/>
      <c r="P426" s="270"/>
      <c r="Q426" s="270"/>
      <c r="R426" s="270"/>
      <c r="S426" s="270"/>
      <c r="T426" s="270"/>
      <c r="U426" s="270"/>
      <c r="V426" s="270"/>
      <c r="W426" s="270"/>
      <c r="X426" s="270"/>
      <c r="Y426" s="270"/>
      <c r="Z426" s="270"/>
    </row>
    <row r="427" ht="15.75" customHeight="1">
      <c r="A427" s="1"/>
      <c r="B427" s="323"/>
      <c r="C427" s="323"/>
      <c r="D427" s="412"/>
      <c r="E427" s="412"/>
      <c r="F427" s="1"/>
      <c r="G427" s="270"/>
      <c r="H427" s="270"/>
      <c r="I427" s="270"/>
      <c r="J427" s="270"/>
      <c r="K427" s="270"/>
      <c r="L427" s="270"/>
      <c r="M427" s="270"/>
      <c r="N427" s="270"/>
      <c r="O427" s="270"/>
      <c r="P427" s="270"/>
      <c r="Q427" s="270"/>
      <c r="R427" s="270"/>
      <c r="S427" s="270"/>
      <c r="T427" s="270"/>
      <c r="U427" s="270"/>
      <c r="V427" s="270"/>
      <c r="W427" s="270"/>
      <c r="X427" s="270"/>
      <c r="Y427" s="270"/>
      <c r="Z427" s="270"/>
    </row>
    <row r="428" ht="15.75" customHeight="1">
      <c r="A428" s="1"/>
      <c r="B428" s="323"/>
      <c r="C428" s="323"/>
      <c r="D428" s="412"/>
      <c r="E428" s="412"/>
      <c r="F428" s="1"/>
      <c r="G428" s="270"/>
      <c r="H428" s="270"/>
      <c r="I428" s="270"/>
      <c r="J428" s="270"/>
      <c r="K428" s="270"/>
      <c r="L428" s="270"/>
      <c r="M428" s="270"/>
      <c r="N428" s="270"/>
      <c r="O428" s="270"/>
      <c r="P428" s="270"/>
      <c r="Q428" s="270"/>
      <c r="R428" s="270"/>
      <c r="S428" s="270"/>
      <c r="T428" s="270"/>
      <c r="U428" s="270"/>
      <c r="V428" s="270"/>
      <c r="W428" s="270"/>
      <c r="X428" s="270"/>
      <c r="Y428" s="270"/>
      <c r="Z428" s="270"/>
    </row>
    <row r="429" ht="15.75" customHeight="1">
      <c r="A429" s="1"/>
      <c r="B429" s="323"/>
      <c r="C429" s="323"/>
      <c r="D429" s="412"/>
      <c r="E429" s="412"/>
      <c r="F429" s="1"/>
      <c r="G429" s="270"/>
      <c r="H429" s="270"/>
      <c r="I429" s="270"/>
      <c r="J429" s="270"/>
      <c r="K429" s="270"/>
      <c r="L429" s="270"/>
      <c r="M429" s="270"/>
      <c r="N429" s="270"/>
      <c r="O429" s="270"/>
      <c r="P429" s="270"/>
      <c r="Q429" s="270"/>
      <c r="R429" s="270"/>
      <c r="S429" s="270"/>
      <c r="T429" s="270"/>
      <c r="U429" s="270"/>
      <c r="V429" s="270"/>
      <c r="W429" s="270"/>
      <c r="X429" s="270"/>
      <c r="Y429" s="270"/>
      <c r="Z429" s="270"/>
    </row>
    <row r="430" ht="15.75" customHeight="1">
      <c r="A430" s="1"/>
      <c r="B430" s="323"/>
      <c r="C430" s="323"/>
      <c r="D430" s="412"/>
      <c r="E430" s="412"/>
      <c r="F430" s="1"/>
      <c r="G430" s="270"/>
      <c r="H430" s="270"/>
      <c r="I430" s="270"/>
      <c r="J430" s="270"/>
      <c r="K430" s="270"/>
      <c r="L430" s="270"/>
      <c r="M430" s="270"/>
      <c r="N430" s="270"/>
      <c r="O430" s="270"/>
      <c r="P430" s="270"/>
      <c r="Q430" s="270"/>
      <c r="R430" s="270"/>
      <c r="S430" s="270"/>
      <c r="T430" s="270"/>
      <c r="U430" s="270"/>
      <c r="V430" s="270"/>
      <c r="W430" s="270"/>
      <c r="X430" s="270"/>
      <c r="Y430" s="270"/>
      <c r="Z430" s="270"/>
    </row>
    <row r="431" ht="15.75" customHeight="1">
      <c r="A431" s="1"/>
      <c r="B431" s="323"/>
      <c r="C431" s="323"/>
      <c r="D431" s="412"/>
      <c r="E431" s="412"/>
      <c r="F431" s="1"/>
      <c r="G431" s="270"/>
      <c r="H431" s="270"/>
      <c r="I431" s="270"/>
      <c r="J431" s="270"/>
      <c r="K431" s="270"/>
      <c r="L431" s="270"/>
      <c r="M431" s="270"/>
      <c r="N431" s="270"/>
      <c r="O431" s="270"/>
      <c r="P431" s="270"/>
      <c r="Q431" s="270"/>
      <c r="R431" s="270"/>
      <c r="S431" s="270"/>
      <c r="T431" s="270"/>
      <c r="U431" s="270"/>
      <c r="V431" s="270"/>
      <c r="W431" s="270"/>
      <c r="X431" s="270"/>
      <c r="Y431" s="270"/>
      <c r="Z431" s="270"/>
    </row>
    <row r="432" ht="15.75" customHeight="1">
      <c r="A432" s="1"/>
      <c r="B432" s="323"/>
      <c r="C432" s="323"/>
      <c r="D432" s="412"/>
      <c r="E432" s="412"/>
      <c r="F432" s="1"/>
      <c r="G432" s="270"/>
      <c r="H432" s="270"/>
      <c r="I432" s="270"/>
      <c r="J432" s="270"/>
      <c r="K432" s="270"/>
      <c r="L432" s="270"/>
      <c r="M432" s="270"/>
      <c r="N432" s="270"/>
      <c r="O432" s="270"/>
      <c r="P432" s="270"/>
      <c r="Q432" s="270"/>
      <c r="R432" s="270"/>
      <c r="S432" s="270"/>
      <c r="T432" s="270"/>
      <c r="U432" s="270"/>
      <c r="V432" s="270"/>
      <c r="W432" s="270"/>
      <c r="X432" s="270"/>
      <c r="Y432" s="270"/>
      <c r="Z432" s="270"/>
    </row>
    <row r="433" ht="15.75" customHeight="1">
      <c r="A433" s="1"/>
      <c r="B433" s="323"/>
      <c r="C433" s="323"/>
      <c r="D433" s="412"/>
      <c r="E433" s="412"/>
      <c r="F433" s="1"/>
      <c r="G433" s="270"/>
      <c r="H433" s="270"/>
      <c r="I433" s="270"/>
      <c r="J433" s="270"/>
      <c r="K433" s="270"/>
      <c r="L433" s="270"/>
      <c r="M433" s="270"/>
      <c r="N433" s="270"/>
      <c r="O433" s="270"/>
      <c r="P433" s="270"/>
      <c r="Q433" s="270"/>
      <c r="R433" s="270"/>
      <c r="S433" s="270"/>
      <c r="T433" s="270"/>
      <c r="U433" s="270"/>
      <c r="V433" s="270"/>
      <c r="W433" s="270"/>
      <c r="X433" s="270"/>
      <c r="Y433" s="270"/>
      <c r="Z433" s="270"/>
    </row>
    <row r="434" ht="15.75" customHeight="1">
      <c r="A434" s="1"/>
      <c r="B434" s="323"/>
      <c r="C434" s="323"/>
      <c r="D434" s="412"/>
      <c r="E434" s="412"/>
      <c r="F434" s="1"/>
      <c r="G434" s="270"/>
      <c r="H434" s="270"/>
      <c r="I434" s="270"/>
      <c r="J434" s="270"/>
      <c r="K434" s="270"/>
      <c r="L434" s="270"/>
      <c r="M434" s="270"/>
      <c r="N434" s="270"/>
      <c r="O434" s="270"/>
      <c r="P434" s="270"/>
      <c r="Q434" s="270"/>
      <c r="R434" s="270"/>
      <c r="S434" s="270"/>
      <c r="T434" s="270"/>
      <c r="U434" s="270"/>
      <c r="V434" s="270"/>
      <c r="W434" s="270"/>
      <c r="X434" s="270"/>
      <c r="Y434" s="270"/>
      <c r="Z434" s="270"/>
    </row>
    <row r="435" ht="15.75" customHeight="1">
      <c r="A435" s="1"/>
      <c r="B435" s="323"/>
      <c r="C435" s="323"/>
      <c r="D435" s="412"/>
      <c r="E435" s="412"/>
      <c r="F435" s="1"/>
      <c r="G435" s="270"/>
      <c r="H435" s="270"/>
      <c r="I435" s="270"/>
      <c r="J435" s="270"/>
      <c r="K435" s="270"/>
      <c r="L435" s="270"/>
      <c r="M435" s="270"/>
      <c r="N435" s="270"/>
      <c r="O435" s="270"/>
      <c r="P435" s="270"/>
      <c r="Q435" s="270"/>
      <c r="R435" s="270"/>
      <c r="S435" s="270"/>
      <c r="T435" s="270"/>
      <c r="U435" s="270"/>
      <c r="V435" s="270"/>
      <c r="W435" s="270"/>
      <c r="X435" s="270"/>
      <c r="Y435" s="270"/>
      <c r="Z435" s="270"/>
    </row>
    <row r="436" ht="15.75" customHeight="1">
      <c r="A436" s="1"/>
      <c r="B436" s="323"/>
      <c r="C436" s="323"/>
      <c r="D436" s="412"/>
      <c r="E436" s="412"/>
      <c r="F436" s="1"/>
      <c r="G436" s="270"/>
      <c r="H436" s="270"/>
      <c r="I436" s="270"/>
      <c r="J436" s="270"/>
      <c r="K436" s="270"/>
      <c r="L436" s="270"/>
      <c r="M436" s="270"/>
      <c r="N436" s="270"/>
      <c r="O436" s="270"/>
      <c r="P436" s="270"/>
      <c r="Q436" s="270"/>
      <c r="R436" s="270"/>
      <c r="S436" s="270"/>
      <c r="T436" s="270"/>
      <c r="U436" s="270"/>
      <c r="V436" s="270"/>
      <c r="W436" s="270"/>
      <c r="X436" s="270"/>
      <c r="Y436" s="270"/>
      <c r="Z436" s="270"/>
    </row>
    <row r="437" ht="15.75" customHeight="1">
      <c r="A437" s="1"/>
      <c r="B437" s="323"/>
      <c r="C437" s="323"/>
      <c r="D437" s="412"/>
      <c r="E437" s="412"/>
      <c r="F437" s="1"/>
      <c r="G437" s="270"/>
      <c r="H437" s="270"/>
      <c r="I437" s="270"/>
      <c r="J437" s="270"/>
      <c r="K437" s="270"/>
      <c r="L437" s="270"/>
      <c r="M437" s="270"/>
      <c r="N437" s="270"/>
      <c r="O437" s="270"/>
      <c r="P437" s="270"/>
      <c r="Q437" s="270"/>
      <c r="R437" s="270"/>
      <c r="S437" s="270"/>
      <c r="T437" s="270"/>
      <c r="U437" s="270"/>
      <c r="V437" s="270"/>
      <c r="W437" s="270"/>
      <c r="X437" s="270"/>
      <c r="Y437" s="270"/>
      <c r="Z437" s="270"/>
    </row>
    <row r="438" ht="15.75" customHeight="1">
      <c r="A438" s="1"/>
      <c r="B438" s="323"/>
      <c r="C438" s="323"/>
      <c r="D438" s="412"/>
      <c r="E438" s="412"/>
      <c r="F438" s="1"/>
      <c r="G438" s="270"/>
      <c r="H438" s="270"/>
      <c r="I438" s="270"/>
      <c r="J438" s="270"/>
      <c r="K438" s="270"/>
      <c r="L438" s="270"/>
      <c r="M438" s="270"/>
      <c r="N438" s="270"/>
      <c r="O438" s="270"/>
      <c r="P438" s="270"/>
      <c r="Q438" s="270"/>
      <c r="R438" s="270"/>
      <c r="S438" s="270"/>
      <c r="T438" s="270"/>
      <c r="U438" s="270"/>
      <c r="V438" s="270"/>
      <c r="W438" s="270"/>
      <c r="X438" s="270"/>
      <c r="Y438" s="270"/>
      <c r="Z438" s="270"/>
    </row>
    <row r="439" ht="15.75" customHeight="1">
      <c r="A439" s="1"/>
      <c r="B439" s="323"/>
      <c r="C439" s="323"/>
      <c r="D439" s="412"/>
      <c r="E439" s="412"/>
      <c r="F439" s="1"/>
      <c r="G439" s="270"/>
      <c r="H439" s="270"/>
      <c r="I439" s="270"/>
      <c r="J439" s="270"/>
      <c r="K439" s="270"/>
      <c r="L439" s="270"/>
      <c r="M439" s="270"/>
      <c r="N439" s="270"/>
      <c r="O439" s="270"/>
      <c r="P439" s="270"/>
      <c r="Q439" s="270"/>
      <c r="R439" s="270"/>
      <c r="S439" s="270"/>
      <c r="T439" s="270"/>
      <c r="U439" s="270"/>
      <c r="V439" s="270"/>
      <c r="W439" s="270"/>
      <c r="X439" s="270"/>
      <c r="Y439" s="270"/>
      <c r="Z439" s="270"/>
    </row>
    <row r="440" ht="15.75" customHeight="1">
      <c r="A440" s="1"/>
      <c r="B440" s="323"/>
      <c r="C440" s="323"/>
      <c r="D440" s="412"/>
      <c r="E440" s="412"/>
      <c r="F440" s="1"/>
      <c r="G440" s="270"/>
      <c r="H440" s="270"/>
      <c r="I440" s="270"/>
      <c r="J440" s="270"/>
      <c r="K440" s="270"/>
      <c r="L440" s="270"/>
      <c r="M440" s="270"/>
      <c r="N440" s="270"/>
      <c r="O440" s="270"/>
      <c r="P440" s="270"/>
      <c r="Q440" s="270"/>
      <c r="R440" s="270"/>
      <c r="S440" s="270"/>
      <c r="T440" s="270"/>
      <c r="U440" s="270"/>
      <c r="V440" s="270"/>
      <c r="W440" s="270"/>
      <c r="X440" s="270"/>
      <c r="Y440" s="270"/>
      <c r="Z440" s="270"/>
    </row>
    <row r="441" ht="15.75" customHeight="1">
      <c r="A441" s="1"/>
      <c r="B441" s="323"/>
      <c r="C441" s="323"/>
      <c r="D441" s="412"/>
      <c r="E441" s="412"/>
      <c r="F441" s="1"/>
      <c r="G441" s="270"/>
      <c r="H441" s="270"/>
      <c r="I441" s="270"/>
      <c r="J441" s="270"/>
      <c r="K441" s="270"/>
      <c r="L441" s="270"/>
      <c r="M441" s="270"/>
      <c r="N441" s="270"/>
      <c r="O441" s="270"/>
      <c r="P441" s="270"/>
      <c r="Q441" s="270"/>
      <c r="R441" s="270"/>
      <c r="S441" s="270"/>
      <c r="T441" s="270"/>
      <c r="U441" s="270"/>
      <c r="V441" s="270"/>
      <c r="W441" s="270"/>
      <c r="X441" s="270"/>
      <c r="Y441" s="270"/>
      <c r="Z441" s="270"/>
    </row>
    <row r="442" ht="15.75" customHeight="1">
      <c r="A442" s="1"/>
      <c r="B442" s="323"/>
      <c r="C442" s="323"/>
      <c r="D442" s="412"/>
      <c r="E442" s="412"/>
      <c r="F442" s="1"/>
      <c r="G442" s="270"/>
      <c r="H442" s="270"/>
      <c r="I442" s="270"/>
      <c r="J442" s="270"/>
      <c r="K442" s="270"/>
      <c r="L442" s="270"/>
      <c r="M442" s="270"/>
      <c r="N442" s="270"/>
      <c r="O442" s="270"/>
      <c r="P442" s="270"/>
      <c r="Q442" s="270"/>
      <c r="R442" s="270"/>
      <c r="S442" s="270"/>
      <c r="T442" s="270"/>
      <c r="U442" s="270"/>
      <c r="V442" s="270"/>
      <c r="W442" s="270"/>
      <c r="X442" s="270"/>
      <c r="Y442" s="270"/>
      <c r="Z442" s="270"/>
    </row>
    <row r="443" ht="15.75" customHeight="1">
      <c r="A443" s="1"/>
      <c r="B443" s="323"/>
      <c r="C443" s="323"/>
      <c r="D443" s="412"/>
      <c r="E443" s="412"/>
      <c r="F443" s="1"/>
      <c r="G443" s="270"/>
      <c r="H443" s="270"/>
      <c r="I443" s="270"/>
      <c r="J443" s="270"/>
      <c r="K443" s="270"/>
      <c r="L443" s="270"/>
      <c r="M443" s="270"/>
      <c r="N443" s="270"/>
      <c r="O443" s="270"/>
      <c r="P443" s="270"/>
      <c r="Q443" s="270"/>
      <c r="R443" s="270"/>
      <c r="S443" s="270"/>
      <c r="T443" s="270"/>
      <c r="U443" s="270"/>
      <c r="V443" s="270"/>
      <c r="W443" s="270"/>
      <c r="X443" s="270"/>
      <c r="Y443" s="270"/>
      <c r="Z443" s="270"/>
    </row>
    <row r="444" ht="15.75" customHeight="1">
      <c r="A444" s="1"/>
      <c r="B444" s="323"/>
      <c r="C444" s="323"/>
      <c r="D444" s="412"/>
      <c r="E444" s="412"/>
      <c r="F444" s="1"/>
      <c r="G444" s="270"/>
      <c r="H444" s="270"/>
      <c r="I444" s="270"/>
      <c r="J444" s="270"/>
      <c r="K444" s="270"/>
      <c r="L444" s="270"/>
      <c r="M444" s="270"/>
      <c r="N444" s="270"/>
      <c r="O444" s="270"/>
      <c r="P444" s="270"/>
      <c r="Q444" s="270"/>
      <c r="R444" s="270"/>
      <c r="S444" s="270"/>
      <c r="T444" s="270"/>
      <c r="U444" s="270"/>
      <c r="V444" s="270"/>
      <c r="W444" s="270"/>
      <c r="X444" s="270"/>
      <c r="Y444" s="270"/>
      <c r="Z444" s="270"/>
    </row>
    <row r="445" ht="15.75" customHeight="1">
      <c r="A445" s="1"/>
      <c r="B445" s="323"/>
      <c r="C445" s="323"/>
      <c r="D445" s="412"/>
      <c r="E445" s="412"/>
      <c r="F445" s="1"/>
      <c r="G445" s="270"/>
      <c r="H445" s="270"/>
      <c r="I445" s="270"/>
      <c r="J445" s="270"/>
      <c r="K445" s="270"/>
      <c r="L445" s="270"/>
      <c r="M445" s="270"/>
      <c r="N445" s="270"/>
      <c r="O445" s="270"/>
      <c r="P445" s="270"/>
      <c r="Q445" s="270"/>
      <c r="R445" s="270"/>
      <c r="S445" s="270"/>
      <c r="T445" s="270"/>
      <c r="U445" s="270"/>
      <c r="V445" s="270"/>
      <c r="W445" s="270"/>
      <c r="X445" s="270"/>
      <c r="Y445" s="270"/>
      <c r="Z445" s="270"/>
    </row>
    <row r="446" ht="15.75" customHeight="1">
      <c r="A446" s="1"/>
      <c r="B446" s="323"/>
      <c r="C446" s="323"/>
      <c r="D446" s="412"/>
      <c r="E446" s="412"/>
      <c r="F446" s="1"/>
      <c r="G446" s="270"/>
      <c r="H446" s="270"/>
      <c r="I446" s="270"/>
      <c r="J446" s="270"/>
      <c r="K446" s="270"/>
      <c r="L446" s="270"/>
      <c r="M446" s="270"/>
      <c r="N446" s="270"/>
      <c r="O446" s="270"/>
      <c r="P446" s="270"/>
      <c r="Q446" s="270"/>
      <c r="R446" s="270"/>
      <c r="S446" s="270"/>
      <c r="T446" s="270"/>
      <c r="U446" s="270"/>
      <c r="V446" s="270"/>
      <c r="W446" s="270"/>
      <c r="X446" s="270"/>
      <c r="Y446" s="270"/>
      <c r="Z446" s="270"/>
    </row>
    <row r="447" ht="15.75" customHeight="1">
      <c r="A447" s="1"/>
      <c r="B447" s="323"/>
      <c r="C447" s="323"/>
      <c r="D447" s="412"/>
      <c r="E447" s="412"/>
      <c r="F447" s="1"/>
      <c r="G447" s="270"/>
      <c r="H447" s="270"/>
      <c r="I447" s="270"/>
      <c r="J447" s="270"/>
      <c r="K447" s="270"/>
      <c r="L447" s="270"/>
      <c r="M447" s="270"/>
      <c r="N447" s="270"/>
      <c r="O447" s="270"/>
      <c r="P447" s="270"/>
      <c r="Q447" s="270"/>
      <c r="R447" s="270"/>
      <c r="S447" s="270"/>
      <c r="T447" s="270"/>
      <c r="U447" s="270"/>
      <c r="V447" s="270"/>
      <c r="W447" s="270"/>
      <c r="X447" s="270"/>
      <c r="Y447" s="270"/>
      <c r="Z447" s="270"/>
    </row>
    <row r="448" ht="15.75" customHeight="1">
      <c r="A448" s="1"/>
      <c r="B448" s="323"/>
      <c r="C448" s="323"/>
      <c r="D448" s="412"/>
      <c r="E448" s="412"/>
      <c r="F448" s="1"/>
      <c r="G448" s="270"/>
      <c r="H448" s="270"/>
      <c r="I448" s="270"/>
      <c r="J448" s="270"/>
      <c r="K448" s="270"/>
      <c r="L448" s="270"/>
      <c r="M448" s="270"/>
      <c r="N448" s="270"/>
      <c r="O448" s="270"/>
      <c r="P448" s="270"/>
      <c r="Q448" s="270"/>
      <c r="R448" s="270"/>
      <c r="S448" s="270"/>
      <c r="T448" s="270"/>
      <c r="U448" s="270"/>
      <c r="V448" s="270"/>
      <c r="W448" s="270"/>
      <c r="X448" s="270"/>
      <c r="Y448" s="270"/>
      <c r="Z448" s="270"/>
    </row>
    <row r="449" ht="15.75" customHeight="1">
      <c r="A449" s="1"/>
      <c r="B449" s="323"/>
      <c r="C449" s="323"/>
      <c r="D449" s="412"/>
      <c r="E449" s="412"/>
      <c r="F449" s="1"/>
      <c r="G449" s="270"/>
      <c r="H449" s="270"/>
      <c r="I449" s="270"/>
      <c r="J449" s="270"/>
      <c r="K449" s="270"/>
      <c r="L449" s="270"/>
      <c r="M449" s="270"/>
      <c r="N449" s="270"/>
      <c r="O449" s="270"/>
      <c r="P449" s="270"/>
      <c r="Q449" s="270"/>
      <c r="R449" s="270"/>
      <c r="S449" s="270"/>
      <c r="T449" s="270"/>
      <c r="U449" s="270"/>
      <c r="V449" s="270"/>
      <c r="W449" s="270"/>
      <c r="X449" s="270"/>
      <c r="Y449" s="270"/>
      <c r="Z449" s="270"/>
    </row>
    <row r="450" ht="15.75" customHeight="1">
      <c r="A450" s="1"/>
      <c r="B450" s="323"/>
      <c r="C450" s="323"/>
      <c r="D450" s="412"/>
      <c r="E450" s="412"/>
      <c r="F450" s="1"/>
      <c r="G450" s="270"/>
      <c r="H450" s="270"/>
      <c r="I450" s="270"/>
      <c r="J450" s="270"/>
      <c r="K450" s="270"/>
      <c r="L450" s="270"/>
      <c r="M450" s="270"/>
      <c r="N450" s="270"/>
      <c r="O450" s="270"/>
      <c r="P450" s="270"/>
      <c r="Q450" s="270"/>
      <c r="R450" s="270"/>
      <c r="S450" s="270"/>
      <c r="T450" s="270"/>
      <c r="U450" s="270"/>
      <c r="V450" s="270"/>
      <c r="W450" s="270"/>
      <c r="X450" s="270"/>
      <c r="Y450" s="270"/>
      <c r="Z450" s="270"/>
    </row>
    <row r="451" ht="15.75" customHeight="1">
      <c r="A451" s="1"/>
      <c r="B451" s="323"/>
      <c r="C451" s="323"/>
      <c r="D451" s="412"/>
      <c r="E451" s="412"/>
      <c r="F451" s="1"/>
      <c r="G451" s="270"/>
      <c r="H451" s="270"/>
      <c r="I451" s="270"/>
      <c r="J451" s="270"/>
      <c r="K451" s="270"/>
      <c r="L451" s="270"/>
      <c r="M451" s="270"/>
      <c r="N451" s="270"/>
      <c r="O451" s="270"/>
      <c r="P451" s="270"/>
      <c r="Q451" s="270"/>
      <c r="R451" s="270"/>
      <c r="S451" s="270"/>
      <c r="T451" s="270"/>
      <c r="U451" s="270"/>
      <c r="V451" s="270"/>
      <c r="W451" s="270"/>
      <c r="X451" s="270"/>
      <c r="Y451" s="270"/>
      <c r="Z451" s="270"/>
    </row>
    <row r="452" ht="15.75" customHeight="1">
      <c r="A452" s="1"/>
      <c r="B452" s="323"/>
      <c r="C452" s="323"/>
      <c r="D452" s="412"/>
      <c r="E452" s="412"/>
      <c r="F452" s="1"/>
      <c r="G452" s="270"/>
      <c r="H452" s="270"/>
      <c r="I452" s="270"/>
      <c r="J452" s="270"/>
      <c r="K452" s="270"/>
      <c r="L452" s="270"/>
      <c r="M452" s="270"/>
      <c r="N452" s="270"/>
      <c r="O452" s="270"/>
      <c r="P452" s="270"/>
      <c r="Q452" s="270"/>
      <c r="R452" s="270"/>
      <c r="S452" s="270"/>
      <c r="T452" s="270"/>
      <c r="U452" s="270"/>
      <c r="V452" s="270"/>
      <c r="W452" s="270"/>
      <c r="X452" s="270"/>
      <c r="Y452" s="270"/>
      <c r="Z452" s="270"/>
    </row>
    <row r="453" ht="15.75" customHeight="1">
      <c r="A453" s="1"/>
      <c r="B453" s="323"/>
      <c r="C453" s="323"/>
      <c r="D453" s="412"/>
      <c r="E453" s="412"/>
      <c r="F453" s="1"/>
      <c r="G453" s="270"/>
      <c r="H453" s="270"/>
      <c r="I453" s="270"/>
      <c r="J453" s="270"/>
      <c r="K453" s="270"/>
      <c r="L453" s="270"/>
      <c r="M453" s="270"/>
      <c r="N453" s="270"/>
      <c r="O453" s="270"/>
      <c r="P453" s="270"/>
      <c r="Q453" s="270"/>
      <c r="R453" s="270"/>
      <c r="S453" s="270"/>
      <c r="T453" s="270"/>
      <c r="U453" s="270"/>
      <c r="V453" s="270"/>
      <c r="W453" s="270"/>
      <c r="X453" s="270"/>
      <c r="Y453" s="270"/>
      <c r="Z453" s="270"/>
    </row>
    <row r="454" ht="15.75" customHeight="1">
      <c r="A454" s="1"/>
      <c r="B454" s="323"/>
      <c r="C454" s="323"/>
      <c r="D454" s="412"/>
      <c r="E454" s="412"/>
      <c r="F454" s="1"/>
      <c r="G454" s="270"/>
      <c r="H454" s="270"/>
      <c r="I454" s="270"/>
      <c r="J454" s="270"/>
      <c r="K454" s="270"/>
      <c r="L454" s="270"/>
      <c r="M454" s="270"/>
      <c r="N454" s="270"/>
      <c r="O454" s="270"/>
      <c r="P454" s="270"/>
      <c r="Q454" s="270"/>
      <c r="R454" s="270"/>
      <c r="S454" s="270"/>
      <c r="T454" s="270"/>
      <c r="U454" s="270"/>
      <c r="V454" s="270"/>
      <c r="W454" s="270"/>
      <c r="X454" s="270"/>
      <c r="Y454" s="270"/>
      <c r="Z454" s="270"/>
    </row>
    <row r="455" ht="15.75" customHeight="1">
      <c r="A455" s="1"/>
      <c r="B455" s="323"/>
      <c r="C455" s="323"/>
      <c r="D455" s="412"/>
      <c r="E455" s="412"/>
      <c r="F455" s="1"/>
      <c r="G455" s="270"/>
      <c r="H455" s="270"/>
      <c r="I455" s="270"/>
      <c r="J455" s="270"/>
      <c r="K455" s="270"/>
      <c r="L455" s="270"/>
      <c r="M455" s="270"/>
      <c r="N455" s="270"/>
      <c r="O455" s="270"/>
      <c r="P455" s="270"/>
      <c r="Q455" s="270"/>
      <c r="R455" s="270"/>
      <c r="S455" s="270"/>
      <c r="T455" s="270"/>
      <c r="U455" s="270"/>
      <c r="V455" s="270"/>
      <c r="W455" s="270"/>
      <c r="X455" s="270"/>
      <c r="Y455" s="270"/>
      <c r="Z455" s="270"/>
    </row>
    <row r="456" ht="15.75" customHeight="1">
      <c r="A456" s="1"/>
      <c r="B456" s="323"/>
      <c r="C456" s="323"/>
      <c r="D456" s="412"/>
      <c r="E456" s="412"/>
      <c r="F456" s="1"/>
      <c r="G456" s="270"/>
      <c r="H456" s="270"/>
      <c r="I456" s="270"/>
      <c r="J456" s="270"/>
      <c r="K456" s="270"/>
      <c r="L456" s="270"/>
      <c r="M456" s="270"/>
      <c r="N456" s="270"/>
      <c r="O456" s="270"/>
      <c r="P456" s="270"/>
      <c r="Q456" s="270"/>
      <c r="R456" s="270"/>
      <c r="S456" s="270"/>
      <c r="T456" s="270"/>
      <c r="U456" s="270"/>
      <c r="V456" s="270"/>
      <c r="W456" s="270"/>
      <c r="X456" s="270"/>
      <c r="Y456" s="270"/>
      <c r="Z456" s="270"/>
    </row>
    <row r="457" ht="15.75" customHeight="1">
      <c r="A457" s="1"/>
      <c r="B457" s="323"/>
      <c r="C457" s="323"/>
      <c r="D457" s="412"/>
      <c r="E457" s="412"/>
      <c r="F457" s="1"/>
      <c r="G457" s="270"/>
      <c r="H457" s="270"/>
      <c r="I457" s="270"/>
      <c r="J457" s="270"/>
      <c r="K457" s="270"/>
      <c r="L457" s="270"/>
      <c r="M457" s="270"/>
      <c r="N457" s="270"/>
      <c r="O457" s="270"/>
      <c r="P457" s="270"/>
      <c r="Q457" s="270"/>
      <c r="R457" s="270"/>
      <c r="S457" s="270"/>
      <c r="T457" s="270"/>
      <c r="U457" s="270"/>
      <c r="V457" s="270"/>
      <c r="W457" s="270"/>
      <c r="X457" s="270"/>
      <c r="Y457" s="270"/>
      <c r="Z457" s="270"/>
    </row>
    <row r="458" ht="15.75" customHeight="1">
      <c r="A458" s="1"/>
      <c r="B458" s="323"/>
      <c r="C458" s="323"/>
      <c r="D458" s="412"/>
      <c r="E458" s="412"/>
      <c r="F458" s="1"/>
      <c r="G458" s="270"/>
      <c r="H458" s="270"/>
      <c r="I458" s="270"/>
      <c r="J458" s="270"/>
      <c r="K458" s="270"/>
      <c r="L458" s="270"/>
      <c r="M458" s="270"/>
      <c r="N458" s="270"/>
      <c r="O458" s="270"/>
      <c r="P458" s="270"/>
      <c r="Q458" s="270"/>
      <c r="R458" s="270"/>
      <c r="S458" s="270"/>
      <c r="T458" s="270"/>
      <c r="U458" s="270"/>
      <c r="V458" s="270"/>
      <c r="W458" s="270"/>
      <c r="X458" s="270"/>
      <c r="Y458" s="270"/>
      <c r="Z458" s="270"/>
    </row>
    <row r="459" ht="15.75" customHeight="1">
      <c r="A459" s="1"/>
      <c r="B459" s="323"/>
      <c r="C459" s="323"/>
      <c r="D459" s="412"/>
      <c r="E459" s="412"/>
      <c r="F459" s="1"/>
      <c r="G459" s="270"/>
      <c r="H459" s="270"/>
      <c r="I459" s="270"/>
      <c r="J459" s="270"/>
      <c r="K459" s="270"/>
      <c r="L459" s="270"/>
      <c r="M459" s="270"/>
      <c r="N459" s="270"/>
      <c r="O459" s="270"/>
      <c r="P459" s="270"/>
      <c r="Q459" s="270"/>
      <c r="R459" s="270"/>
      <c r="S459" s="270"/>
      <c r="T459" s="270"/>
      <c r="U459" s="270"/>
      <c r="V459" s="270"/>
      <c r="W459" s="270"/>
      <c r="X459" s="270"/>
      <c r="Y459" s="270"/>
      <c r="Z459" s="270"/>
    </row>
    <row r="460" ht="15.75" customHeight="1">
      <c r="A460" s="1"/>
      <c r="B460" s="323"/>
      <c r="C460" s="323"/>
      <c r="D460" s="412"/>
      <c r="E460" s="412"/>
      <c r="F460" s="1"/>
      <c r="G460" s="270"/>
      <c r="H460" s="270"/>
      <c r="I460" s="270"/>
      <c r="J460" s="270"/>
      <c r="K460" s="270"/>
      <c r="L460" s="270"/>
      <c r="M460" s="270"/>
      <c r="N460" s="270"/>
      <c r="O460" s="270"/>
      <c r="P460" s="270"/>
      <c r="Q460" s="270"/>
      <c r="R460" s="270"/>
      <c r="S460" s="270"/>
      <c r="T460" s="270"/>
      <c r="U460" s="270"/>
      <c r="V460" s="270"/>
      <c r="W460" s="270"/>
      <c r="X460" s="270"/>
      <c r="Y460" s="270"/>
      <c r="Z460" s="270"/>
    </row>
    <row r="461" ht="15.75" customHeight="1">
      <c r="A461" s="1"/>
      <c r="B461" s="323"/>
      <c r="C461" s="323"/>
      <c r="D461" s="412"/>
      <c r="E461" s="412"/>
      <c r="F461" s="1"/>
      <c r="G461" s="270"/>
      <c r="H461" s="270"/>
      <c r="I461" s="270"/>
      <c r="J461" s="270"/>
      <c r="K461" s="270"/>
      <c r="L461" s="270"/>
      <c r="M461" s="270"/>
      <c r="N461" s="270"/>
      <c r="O461" s="270"/>
      <c r="P461" s="270"/>
      <c r="Q461" s="270"/>
      <c r="R461" s="270"/>
      <c r="S461" s="270"/>
      <c r="T461" s="270"/>
      <c r="U461" s="270"/>
      <c r="V461" s="270"/>
      <c r="W461" s="270"/>
      <c r="X461" s="270"/>
      <c r="Y461" s="270"/>
      <c r="Z461" s="270"/>
    </row>
    <row r="462" ht="15.75" customHeight="1">
      <c r="A462" s="1"/>
      <c r="B462" s="323"/>
      <c r="C462" s="323"/>
      <c r="D462" s="412"/>
      <c r="E462" s="412"/>
      <c r="F462" s="1"/>
      <c r="G462" s="270"/>
      <c r="H462" s="270"/>
      <c r="I462" s="270"/>
      <c r="J462" s="270"/>
      <c r="K462" s="270"/>
      <c r="L462" s="270"/>
      <c r="M462" s="270"/>
      <c r="N462" s="270"/>
      <c r="O462" s="270"/>
      <c r="P462" s="270"/>
      <c r="Q462" s="270"/>
      <c r="R462" s="270"/>
      <c r="S462" s="270"/>
      <c r="T462" s="270"/>
      <c r="U462" s="270"/>
      <c r="V462" s="270"/>
      <c r="W462" s="270"/>
      <c r="X462" s="270"/>
      <c r="Y462" s="270"/>
      <c r="Z462" s="270"/>
    </row>
    <row r="463" ht="15.75" customHeight="1">
      <c r="A463" s="1"/>
      <c r="B463" s="323"/>
      <c r="C463" s="323"/>
      <c r="D463" s="412"/>
      <c r="E463" s="412"/>
      <c r="F463" s="1"/>
      <c r="G463" s="270"/>
      <c r="H463" s="270"/>
      <c r="I463" s="270"/>
      <c r="J463" s="270"/>
      <c r="K463" s="270"/>
      <c r="L463" s="270"/>
      <c r="M463" s="270"/>
      <c r="N463" s="270"/>
      <c r="O463" s="270"/>
      <c r="P463" s="270"/>
      <c r="Q463" s="270"/>
      <c r="R463" s="270"/>
      <c r="S463" s="270"/>
      <c r="T463" s="270"/>
      <c r="U463" s="270"/>
      <c r="V463" s="270"/>
      <c r="W463" s="270"/>
      <c r="X463" s="270"/>
      <c r="Y463" s="270"/>
      <c r="Z463" s="270"/>
    </row>
    <row r="464" ht="15.75" customHeight="1">
      <c r="A464" s="1"/>
      <c r="B464" s="323"/>
      <c r="C464" s="323"/>
      <c r="D464" s="412"/>
      <c r="E464" s="412"/>
      <c r="F464" s="1"/>
      <c r="G464" s="270"/>
      <c r="H464" s="270"/>
      <c r="I464" s="270"/>
      <c r="J464" s="270"/>
      <c r="K464" s="270"/>
      <c r="L464" s="270"/>
      <c r="M464" s="270"/>
      <c r="N464" s="270"/>
      <c r="O464" s="270"/>
      <c r="P464" s="270"/>
      <c r="Q464" s="270"/>
      <c r="R464" s="270"/>
      <c r="S464" s="270"/>
      <c r="T464" s="270"/>
      <c r="U464" s="270"/>
      <c r="V464" s="270"/>
      <c r="W464" s="270"/>
      <c r="X464" s="270"/>
      <c r="Y464" s="270"/>
      <c r="Z464" s="270"/>
    </row>
    <row r="465" ht="15.75" customHeight="1">
      <c r="A465" s="1"/>
      <c r="B465" s="323"/>
      <c r="C465" s="323"/>
      <c r="D465" s="412"/>
      <c r="E465" s="412"/>
      <c r="F465" s="1"/>
      <c r="G465" s="270"/>
      <c r="H465" s="270"/>
      <c r="I465" s="270"/>
      <c r="J465" s="270"/>
      <c r="K465" s="270"/>
      <c r="L465" s="270"/>
      <c r="M465" s="270"/>
      <c r="N465" s="270"/>
      <c r="O465" s="270"/>
      <c r="P465" s="270"/>
      <c r="Q465" s="270"/>
      <c r="R465" s="270"/>
      <c r="S465" s="270"/>
      <c r="T465" s="270"/>
      <c r="U465" s="270"/>
      <c r="V465" s="270"/>
      <c r="W465" s="270"/>
      <c r="X465" s="270"/>
      <c r="Y465" s="270"/>
      <c r="Z465" s="270"/>
    </row>
    <row r="466" ht="15.75" customHeight="1">
      <c r="A466" s="1"/>
      <c r="B466" s="323"/>
      <c r="C466" s="323"/>
      <c r="D466" s="412"/>
      <c r="E466" s="412"/>
      <c r="F466" s="1"/>
      <c r="G466" s="270"/>
      <c r="H466" s="270"/>
      <c r="I466" s="270"/>
      <c r="J466" s="270"/>
      <c r="K466" s="270"/>
      <c r="L466" s="270"/>
      <c r="M466" s="270"/>
      <c r="N466" s="270"/>
      <c r="O466" s="270"/>
      <c r="P466" s="270"/>
      <c r="Q466" s="270"/>
      <c r="R466" s="270"/>
      <c r="S466" s="270"/>
      <c r="T466" s="270"/>
      <c r="U466" s="270"/>
      <c r="V466" s="270"/>
      <c r="W466" s="270"/>
      <c r="X466" s="270"/>
      <c r="Y466" s="270"/>
      <c r="Z466" s="270"/>
    </row>
    <row r="467" ht="15.75" customHeight="1">
      <c r="A467" s="1"/>
      <c r="B467" s="323"/>
      <c r="C467" s="323"/>
      <c r="D467" s="412"/>
      <c r="E467" s="412"/>
      <c r="F467" s="1"/>
      <c r="G467" s="270"/>
      <c r="H467" s="270"/>
      <c r="I467" s="270"/>
      <c r="J467" s="270"/>
      <c r="K467" s="270"/>
      <c r="L467" s="270"/>
      <c r="M467" s="270"/>
      <c r="N467" s="270"/>
      <c r="O467" s="270"/>
      <c r="P467" s="270"/>
      <c r="Q467" s="270"/>
      <c r="R467" s="270"/>
      <c r="S467" s="270"/>
      <c r="T467" s="270"/>
      <c r="U467" s="270"/>
      <c r="V467" s="270"/>
      <c r="W467" s="270"/>
      <c r="X467" s="270"/>
      <c r="Y467" s="270"/>
      <c r="Z467" s="270"/>
    </row>
    <row r="468" ht="15.75" customHeight="1">
      <c r="A468" s="1"/>
      <c r="B468" s="323"/>
      <c r="C468" s="323"/>
      <c r="D468" s="412"/>
      <c r="E468" s="412"/>
      <c r="F468" s="1"/>
      <c r="G468" s="270"/>
      <c r="H468" s="270"/>
      <c r="I468" s="270"/>
      <c r="J468" s="270"/>
      <c r="K468" s="270"/>
      <c r="L468" s="270"/>
      <c r="M468" s="270"/>
      <c r="N468" s="270"/>
      <c r="O468" s="270"/>
      <c r="P468" s="270"/>
      <c r="Q468" s="270"/>
      <c r="R468" s="270"/>
      <c r="S468" s="270"/>
      <c r="T468" s="270"/>
      <c r="U468" s="270"/>
      <c r="V468" s="270"/>
      <c r="W468" s="270"/>
      <c r="X468" s="270"/>
      <c r="Y468" s="270"/>
      <c r="Z468" s="270"/>
    </row>
    <row r="469" ht="15.75" customHeight="1">
      <c r="A469" s="1"/>
      <c r="B469" s="323"/>
      <c r="C469" s="323"/>
      <c r="D469" s="412"/>
      <c r="E469" s="412"/>
      <c r="F469" s="1"/>
      <c r="G469" s="270"/>
      <c r="H469" s="270"/>
      <c r="I469" s="270"/>
      <c r="J469" s="270"/>
      <c r="K469" s="270"/>
      <c r="L469" s="270"/>
      <c r="M469" s="270"/>
      <c r="N469" s="270"/>
      <c r="O469" s="270"/>
      <c r="P469" s="270"/>
      <c r="Q469" s="270"/>
      <c r="R469" s="270"/>
      <c r="S469" s="270"/>
      <c r="T469" s="270"/>
      <c r="U469" s="270"/>
      <c r="V469" s="270"/>
      <c r="W469" s="270"/>
      <c r="X469" s="270"/>
      <c r="Y469" s="270"/>
      <c r="Z469" s="270"/>
    </row>
    <row r="470" ht="15.75" customHeight="1">
      <c r="A470" s="1"/>
      <c r="B470" s="323"/>
      <c r="C470" s="323"/>
      <c r="D470" s="412"/>
      <c r="E470" s="412"/>
      <c r="F470" s="1"/>
      <c r="G470" s="270"/>
      <c r="H470" s="270"/>
      <c r="I470" s="270"/>
      <c r="J470" s="270"/>
      <c r="K470" s="270"/>
      <c r="L470" s="270"/>
      <c r="M470" s="270"/>
      <c r="N470" s="270"/>
      <c r="O470" s="270"/>
      <c r="P470" s="270"/>
      <c r="Q470" s="270"/>
      <c r="R470" s="270"/>
      <c r="S470" s="270"/>
      <c r="T470" s="270"/>
      <c r="U470" s="270"/>
      <c r="V470" s="270"/>
      <c r="W470" s="270"/>
      <c r="X470" s="270"/>
      <c r="Y470" s="270"/>
      <c r="Z470" s="270"/>
    </row>
    <row r="471" ht="15.75" customHeight="1">
      <c r="A471" s="1"/>
      <c r="B471" s="323"/>
      <c r="C471" s="323"/>
      <c r="D471" s="412"/>
      <c r="E471" s="412"/>
      <c r="F471" s="1"/>
      <c r="G471" s="270"/>
      <c r="H471" s="270"/>
      <c r="I471" s="270"/>
      <c r="J471" s="270"/>
      <c r="K471" s="270"/>
      <c r="L471" s="270"/>
      <c r="M471" s="270"/>
      <c r="N471" s="270"/>
      <c r="O471" s="270"/>
      <c r="P471" s="270"/>
      <c r="Q471" s="270"/>
      <c r="R471" s="270"/>
      <c r="S471" s="270"/>
      <c r="T471" s="270"/>
      <c r="U471" s="270"/>
      <c r="V471" s="270"/>
      <c r="W471" s="270"/>
      <c r="X471" s="270"/>
      <c r="Y471" s="270"/>
      <c r="Z471" s="270"/>
    </row>
    <row r="472" ht="15.75" customHeight="1">
      <c r="A472" s="1"/>
      <c r="B472" s="323"/>
      <c r="C472" s="323"/>
      <c r="D472" s="412"/>
      <c r="E472" s="412"/>
      <c r="F472" s="1"/>
      <c r="G472" s="270"/>
      <c r="H472" s="270"/>
      <c r="I472" s="270"/>
      <c r="J472" s="270"/>
      <c r="K472" s="270"/>
      <c r="L472" s="270"/>
      <c r="M472" s="270"/>
      <c r="N472" s="270"/>
      <c r="O472" s="270"/>
      <c r="P472" s="270"/>
      <c r="Q472" s="270"/>
      <c r="R472" s="270"/>
      <c r="S472" s="270"/>
      <c r="T472" s="270"/>
      <c r="U472" s="270"/>
      <c r="V472" s="270"/>
      <c r="W472" s="270"/>
      <c r="X472" s="270"/>
      <c r="Y472" s="270"/>
      <c r="Z472" s="270"/>
    </row>
    <row r="473" ht="15.75" customHeight="1">
      <c r="A473" s="1"/>
      <c r="B473" s="323"/>
      <c r="C473" s="323"/>
      <c r="D473" s="412"/>
      <c r="E473" s="412"/>
      <c r="F473" s="1"/>
      <c r="G473" s="270"/>
      <c r="H473" s="270"/>
      <c r="I473" s="270"/>
      <c r="J473" s="270"/>
      <c r="K473" s="270"/>
      <c r="L473" s="270"/>
      <c r="M473" s="270"/>
      <c r="N473" s="270"/>
      <c r="O473" s="270"/>
      <c r="P473" s="270"/>
      <c r="Q473" s="270"/>
      <c r="R473" s="270"/>
      <c r="S473" s="270"/>
      <c r="T473" s="270"/>
      <c r="U473" s="270"/>
      <c r="V473" s="270"/>
      <c r="W473" s="270"/>
      <c r="X473" s="270"/>
      <c r="Y473" s="270"/>
      <c r="Z473" s="270"/>
    </row>
    <row r="474" ht="15.75" customHeight="1">
      <c r="A474" s="1"/>
      <c r="B474" s="323"/>
      <c r="C474" s="323"/>
      <c r="D474" s="412"/>
      <c r="E474" s="412"/>
      <c r="F474" s="1"/>
      <c r="G474" s="270"/>
      <c r="H474" s="270"/>
      <c r="I474" s="270"/>
      <c r="J474" s="270"/>
      <c r="K474" s="270"/>
      <c r="L474" s="270"/>
      <c r="M474" s="270"/>
      <c r="N474" s="270"/>
      <c r="O474" s="270"/>
      <c r="P474" s="270"/>
      <c r="Q474" s="270"/>
      <c r="R474" s="270"/>
      <c r="S474" s="270"/>
      <c r="T474" s="270"/>
      <c r="U474" s="270"/>
      <c r="V474" s="270"/>
      <c r="W474" s="270"/>
      <c r="X474" s="270"/>
      <c r="Y474" s="270"/>
      <c r="Z474" s="270"/>
    </row>
    <row r="475" ht="15.75" customHeight="1">
      <c r="A475" s="1"/>
      <c r="B475" s="323"/>
      <c r="C475" s="323"/>
      <c r="D475" s="412"/>
      <c r="E475" s="412"/>
      <c r="F475" s="1"/>
      <c r="G475" s="270"/>
      <c r="H475" s="270"/>
      <c r="I475" s="270"/>
      <c r="J475" s="270"/>
      <c r="K475" s="270"/>
      <c r="L475" s="270"/>
      <c r="M475" s="270"/>
      <c r="N475" s="270"/>
      <c r="O475" s="270"/>
      <c r="P475" s="270"/>
      <c r="Q475" s="270"/>
      <c r="R475" s="270"/>
      <c r="S475" s="270"/>
      <c r="T475" s="270"/>
      <c r="U475" s="270"/>
      <c r="V475" s="270"/>
      <c r="W475" s="270"/>
      <c r="X475" s="270"/>
      <c r="Y475" s="270"/>
      <c r="Z475" s="270"/>
    </row>
    <row r="476" ht="15.75" customHeight="1">
      <c r="A476" s="1"/>
      <c r="B476" s="323"/>
      <c r="C476" s="323"/>
      <c r="D476" s="412"/>
      <c r="E476" s="412"/>
      <c r="F476" s="1"/>
      <c r="G476" s="270"/>
      <c r="H476" s="270"/>
      <c r="I476" s="270"/>
      <c r="J476" s="270"/>
      <c r="K476" s="270"/>
      <c r="L476" s="270"/>
      <c r="M476" s="270"/>
      <c r="N476" s="270"/>
      <c r="O476" s="270"/>
      <c r="P476" s="270"/>
      <c r="Q476" s="270"/>
      <c r="R476" s="270"/>
      <c r="S476" s="270"/>
      <c r="T476" s="270"/>
      <c r="U476" s="270"/>
      <c r="V476" s="270"/>
      <c r="W476" s="270"/>
      <c r="X476" s="270"/>
      <c r="Y476" s="270"/>
      <c r="Z476" s="270"/>
    </row>
    <row r="477" ht="15.75" customHeight="1">
      <c r="A477" s="1"/>
      <c r="B477" s="323"/>
      <c r="C477" s="323"/>
      <c r="D477" s="412"/>
      <c r="E477" s="412"/>
      <c r="F477" s="1"/>
      <c r="G477" s="270"/>
      <c r="H477" s="270"/>
      <c r="I477" s="270"/>
      <c r="J477" s="270"/>
      <c r="K477" s="270"/>
      <c r="L477" s="270"/>
      <c r="M477" s="270"/>
      <c r="N477" s="270"/>
      <c r="O477" s="270"/>
      <c r="P477" s="270"/>
      <c r="Q477" s="270"/>
      <c r="R477" s="270"/>
      <c r="S477" s="270"/>
      <c r="T477" s="270"/>
      <c r="U477" s="270"/>
      <c r="V477" s="270"/>
      <c r="W477" s="270"/>
      <c r="X477" s="270"/>
      <c r="Y477" s="270"/>
      <c r="Z477" s="270"/>
    </row>
    <row r="478" ht="15.75" customHeight="1">
      <c r="A478" s="1"/>
      <c r="B478" s="323"/>
      <c r="C478" s="323"/>
      <c r="D478" s="412"/>
      <c r="E478" s="412"/>
      <c r="F478" s="1"/>
      <c r="G478" s="270"/>
      <c r="H478" s="270"/>
      <c r="I478" s="270"/>
      <c r="J478" s="270"/>
      <c r="K478" s="270"/>
      <c r="L478" s="270"/>
      <c r="M478" s="270"/>
      <c r="N478" s="270"/>
      <c r="O478" s="270"/>
      <c r="P478" s="270"/>
      <c r="Q478" s="270"/>
      <c r="R478" s="270"/>
      <c r="S478" s="270"/>
      <c r="T478" s="270"/>
      <c r="U478" s="270"/>
      <c r="V478" s="270"/>
      <c r="W478" s="270"/>
      <c r="X478" s="270"/>
      <c r="Y478" s="270"/>
      <c r="Z478" s="270"/>
    </row>
    <row r="479" ht="15.75" customHeight="1">
      <c r="A479" s="1"/>
      <c r="B479" s="323"/>
      <c r="C479" s="323"/>
      <c r="D479" s="412"/>
      <c r="E479" s="412"/>
      <c r="F479" s="1"/>
      <c r="G479" s="270"/>
      <c r="H479" s="270"/>
      <c r="I479" s="270"/>
      <c r="J479" s="270"/>
      <c r="K479" s="270"/>
      <c r="L479" s="270"/>
      <c r="M479" s="270"/>
      <c r="N479" s="270"/>
      <c r="O479" s="270"/>
      <c r="P479" s="270"/>
      <c r="Q479" s="270"/>
      <c r="R479" s="270"/>
      <c r="S479" s="270"/>
      <c r="T479" s="270"/>
      <c r="U479" s="270"/>
      <c r="V479" s="270"/>
      <c r="W479" s="270"/>
      <c r="X479" s="270"/>
      <c r="Y479" s="270"/>
      <c r="Z479" s="270"/>
    </row>
    <row r="480" ht="15.75" customHeight="1">
      <c r="A480" s="1"/>
      <c r="B480" s="323"/>
      <c r="C480" s="323"/>
      <c r="D480" s="412"/>
      <c r="E480" s="412"/>
      <c r="F480" s="1"/>
      <c r="G480" s="270"/>
      <c r="H480" s="270"/>
      <c r="I480" s="270"/>
      <c r="J480" s="270"/>
      <c r="K480" s="270"/>
      <c r="L480" s="270"/>
      <c r="M480" s="270"/>
      <c r="N480" s="270"/>
      <c r="O480" s="270"/>
      <c r="P480" s="270"/>
      <c r="Q480" s="270"/>
      <c r="R480" s="270"/>
      <c r="S480" s="270"/>
      <c r="T480" s="270"/>
      <c r="U480" s="270"/>
      <c r="V480" s="270"/>
      <c r="W480" s="270"/>
      <c r="X480" s="270"/>
      <c r="Y480" s="270"/>
      <c r="Z480" s="270"/>
    </row>
    <row r="481" ht="15.75" customHeight="1">
      <c r="A481" s="1"/>
      <c r="B481" s="323"/>
      <c r="C481" s="323"/>
      <c r="D481" s="412"/>
      <c r="E481" s="412"/>
      <c r="F481" s="1"/>
      <c r="G481" s="270"/>
      <c r="H481" s="270"/>
      <c r="I481" s="270"/>
      <c r="J481" s="270"/>
      <c r="K481" s="270"/>
      <c r="L481" s="270"/>
      <c r="M481" s="270"/>
      <c r="N481" s="270"/>
      <c r="O481" s="270"/>
      <c r="P481" s="270"/>
      <c r="Q481" s="270"/>
      <c r="R481" s="270"/>
      <c r="S481" s="270"/>
      <c r="T481" s="270"/>
      <c r="U481" s="270"/>
      <c r="V481" s="270"/>
      <c r="W481" s="270"/>
      <c r="X481" s="270"/>
      <c r="Y481" s="270"/>
      <c r="Z481" s="270"/>
    </row>
    <row r="482" ht="15.75" customHeight="1">
      <c r="A482" s="1"/>
      <c r="B482" s="323"/>
      <c r="C482" s="323"/>
      <c r="D482" s="412"/>
      <c r="E482" s="412"/>
      <c r="F482" s="1"/>
      <c r="G482" s="270"/>
      <c r="H482" s="270"/>
      <c r="I482" s="270"/>
      <c r="J482" s="270"/>
      <c r="K482" s="270"/>
      <c r="L482" s="270"/>
      <c r="M482" s="270"/>
      <c r="N482" s="270"/>
      <c r="O482" s="270"/>
      <c r="P482" s="270"/>
      <c r="Q482" s="270"/>
      <c r="R482" s="270"/>
      <c r="S482" s="270"/>
      <c r="T482" s="270"/>
      <c r="U482" s="270"/>
      <c r="V482" s="270"/>
      <c r="W482" s="270"/>
      <c r="X482" s="270"/>
      <c r="Y482" s="270"/>
      <c r="Z482" s="270"/>
    </row>
    <row r="483" ht="15.75" customHeight="1">
      <c r="A483" s="1"/>
      <c r="B483" s="323"/>
      <c r="C483" s="323"/>
      <c r="D483" s="412"/>
      <c r="E483" s="412"/>
      <c r="F483" s="1"/>
      <c r="G483" s="270"/>
      <c r="H483" s="270"/>
      <c r="I483" s="270"/>
      <c r="J483" s="270"/>
      <c r="K483" s="270"/>
      <c r="L483" s="270"/>
      <c r="M483" s="270"/>
      <c r="N483" s="270"/>
      <c r="O483" s="270"/>
      <c r="P483" s="270"/>
      <c r="Q483" s="270"/>
      <c r="R483" s="270"/>
      <c r="S483" s="270"/>
      <c r="T483" s="270"/>
      <c r="U483" s="270"/>
      <c r="V483" s="270"/>
      <c r="W483" s="270"/>
      <c r="X483" s="270"/>
      <c r="Y483" s="270"/>
      <c r="Z483" s="270"/>
    </row>
    <row r="484" ht="15.75" customHeight="1">
      <c r="A484" s="1"/>
      <c r="B484" s="323"/>
      <c r="C484" s="323"/>
      <c r="D484" s="412"/>
      <c r="E484" s="412"/>
      <c r="F484" s="1"/>
      <c r="G484" s="270"/>
      <c r="H484" s="270"/>
      <c r="I484" s="270"/>
      <c r="J484" s="270"/>
      <c r="K484" s="270"/>
      <c r="L484" s="270"/>
      <c r="M484" s="270"/>
      <c r="N484" s="270"/>
      <c r="O484" s="270"/>
      <c r="P484" s="270"/>
      <c r="Q484" s="270"/>
      <c r="R484" s="270"/>
      <c r="S484" s="270"/>
      <c r="T484" s="270"/>
      <c r="U484" s="270"/>
      <c r="V484" s="270"/>
      <c r="W484" s="270"/>
      <c r="X484" s="270"/>
      <c r="Y484" s="270"/>
      <c r="Z484" s="270"/>
    </row>
    <row r="485" ht="15.75" customHeight="1">
      <c r="A485" s="1"/>
      <c r="B485" s="323"/>
      <c r="C485" s="323"/>
      <c r="D485" s="412"/>
      <c r="E485" s="412"/>
      <c r="F485" s="1"/>
      <c r="G485" s="270"/>
      <c r="H485" s="270"/>
      <c r="I485" s="270"/>
      <c r="J485" s="270"/>
      <c r="K485" s="270"/>
      <c r="L485" s="270"/>
      <c r="M485" s="270"/>
      <c r="N485" s="270"/>
      <c r="O485" s="270"/>
      <c r="P485" s="270"/>
      <c r="Q485" s="270"/>
      <c r="R485" s="270"/>
      <c r="S485" s="270"/>
      <c r="T485" s="270"/>
      <c r="U485" s="270"/>
      <c r="V485" s="270"/>
      <c r="W485" s="270"/>
      <c r="X485" s="270"/>
      <c r="Y485" s="270"/>
      <c r="Z485" s="270"/>
    </row>
    <row r="486" ht="15.75" customHeight="1">
      <c r="A486" s="1"/>
      <c r="B486" s="323"/>
      <c r="C486" s="323"/>
      <c r="D486" s="412"/>
      <c r="E486" s="412"/>
      <c r="F486" s="1"/>
      <c r="G486" s="270"/>
      <c r="H486" s="270"/>
      <c r="I486" s="270"/>
      <c r="J486" s="270"/>
      <c r="K486" s="270"/>
      <c r="L486" s="270"/>
      <c r="M486" s="270"/>
      <c r="N486" s="270"/>
      <c r="O486" s="270"/>
      <c r="P486" s="270"/>
      <c r="Q486" s="270"/>
      <c r="R486" s="270"/>
      <c r="S486" s="270"/>
      <c r="T486" s="270"/>
      <c r="U486" s="270"/>
      <c r="V486" s="270"/>
      <c r="W486" s="270"/>
      <c r="X486" s="270"/>
      <c r="Y486" s="270"/>
      <c r="Z486" s="270"/>
    </row>
    <row r="487" ht="15.75" customHeight="1">
      <c r="A487" s="1"/>
      <c r="B487" s="323"/>
      <c r="C487" s="323"/>
      <c r="D487" s="412"/>
      <c r="E487" s="412"/>
      <c r="F487" s="1"/>
      <c r="G487" s="270"/>
      <c r="H487" s="270"/>
      <c r="I487" s="270"/>
      <c r="J487" s="270"/>
      <c r="K487" s="270"/>
      <c r="L487" s="270"/>
      <c r="M487" s="270"/>
      <c r="N487" s="270"/>
      <c r="O487" s="270"/>
      <c r="P487" s="270"/>
      <c r="Q487" s="270"/>
      <c r="R487" s="270"/>
      <c r="S487" s="270"/>
      <c r="T487" s="270"/>
      <c r="U487" s="270"/>
      <c r="V487" s="270"/>
      <c r="W487" s="270"/>
      <c r="X487" s="270"/>
      <c r="Y487" s="270"/>
      <c r="Z487" s="270"/>
    </row>
    <row r="488" ht="15.75" customHeight="1">
      <c r="A488" s="1"/>
      <c r="B488" s="323"/>
      <c r="C488" s="323"/>
      <c r="D488" s="412"/>
      <c r="E488" s="412"/>
      <c r="F488" s="1"/>
      <c r="G488" s="270"/>
      <c r="H488" s="270"/>
      <c r="I488" s="270"/>
      <c r="J488" s="270"/>
      <c r="K488" s="270"/>
      <c r="L488" s="270"/>
      <c r="M488" s="270"/>
      <c r="N488" s="270"/>
      <c r="O488" s="270"/>
      <c r="P488" s="270"/>
      <c r="Q488" s="270"/>
      <c r="R488" s="270"/>
      <c r="S488" s="270"/>
      <c r="T488" s="270"/>
      <c r="U488" s="270"/>
      <c r="V488" s="270"/>
      <c r="W488" s="270"/>
      <c r="X488" s="270"/>
      <c r="Y488" s="270"/>
      <c r="Z488" s="270"/>
    </row>
    <row r="489" ht="15.75" customHeight="1">
      <c r="A489" s="1"/>
      <c r="B489" s="323"/>
      <c r="C489" s="323"/>
      <c r="D489" s="412"/>
      <c r="E489" s="412"/>
      <c r="F489" s="1"/>
      <c r="G489" s="270"/>
      <c r="H489" s="270"/>
      <c r="I489" s="270"/>
      <c r="J489" s="270"/>
      <c r="K489" s="270"/>
      <c r="L489" s="270"/>
      <c r="M489" s="270"/>
      <c r="N489" s="270"/>
      <c r="O489" s="270"/>
      <c r="P489" s="270"/>
      <c r="Q489" s="270"/>
      <c r="R489" s="270"/>
      <c r="S489" s="270"/>
      <c r="T489" s="270"/>
      <c r="U489" s="270"/>
      <c r="V489" s="270"/>
      <c r="W489" s="270"/>
      <c r="X489" s="270"/>
      <c r="Y489" s="270"/>
      <c r="Z489" s="270"/>
    </row>
    <row r="490" ht="15.75" customHeight="1">
      <c r="A490" s="1"/>
      <c r="B490" s="323"/>
      <c r="C490" s="323"/>
      <c r="D490" s="412"/>
      <c r="E490" s="412"/>
      <c r="F490" s="1"/>
      <c r="G490" s="270"/>
      <c r="H490" s="270"/>
      <c r="I490" s="270"/>
      <c r="J490" s="270"/>
      <c r="K490" s="270"/>
      <c r="L490" s="270"/>
      <c r="M490" s="270"/>
      <c r="N490" s="270"/>
      <c r="O490" s="270"/>
      <c r="P490" s="270"/>
      <c r="Q490" s="270"/>
      <c r="R490" s="270"/>
      <c r="S490" s="270"/>
      <c r="T490" s="270"/>
      <c r="U490" s="270"/>
      <c r="V490" s="270"/>
      <c r="W490" s="270"/>
      <c r="X490" s="270"/>
      <c r="Y490" s="270"/>
      <c r="Z490" s="270"/>
    </row>
    <row r="491" ht="15.75" customHeight="1">
      <c r="A491" s="1"/>
      <c r="B491" s="323"/>
      <c r="C491" s="323"/>
      <c r="D491" s="412"/>
      <c r="E491" s="412"/>
      <c r="F491" s="1"/>
      <c r="G491" s="270"/>
      <c r="H491" s="270"/>
      <c r="I491" s="270"/>
      <c r="J491" s="270"/>
      <c r="K491" s="270"/>
      <c r="L491" s="270"/>
      <c r="M491" s="270"/>
      <c r="N491" s="270"/>
      <c r="O491" s="270"/>
      <c r="P491" s="270"/>
      <c r="Q491" s="270"/>
      <c r="R491" s="270"/>
      <c r="S491" s="270"/>
      <c r="T491" s="270"/>
      <c r="U491" s="270"/>
      <c r="V491" s="270"/>
      <c r="W491" s="270"/>
      <c r="X491" s="270"/>
      <c r="Y491" s="270"/>
      <c r="Z491" s="270"/>
    </row>
    <row r="492" ht="15.75" customHeight="1">
      <c r="A492" s="1"/>
      <c r="B492" s="323"/>
      <c r="C492" s="323"/>
      <c r="D492" s="412"/>
      <c r="E492" s="412"/>
      <c r="F492" s="1"/>
      <c r="G492" s="270"/>
      <c r="H492" s="270"/>
      <c r="I492" s="270"/>
      <c r="J492" s="270"/>
      <c r="K492" s="270"/>
      <c r="L492" s="270"/>
      <c r="M492" s="270"/>
      <c r="N492" s="270"/>
      <c r="O492" s="270"/>
      <c r="P492" s="270"/>
      <c r="Q492" s="270"/>
      <c r="R492" s="270"/>
      <c r="S492" s="270"/>
      <c r="T492" s="270"/>
      <c r="U492" s="270"/>
      <c r="V492" s="270"/>
      <c r="W492" s="270"/>
      <c r="X492" s="270"/>
      <c r="Y492" s="270"/>
      <c r="Z492" s="270"/>
    </row>
    <row r="493" ht="15.75" customHeight="1">
      <c r="A493" s="1"/>
      <c r="B493" s="323"/>
      <c r="C493" s="323"/>
      <c r="D493" s="412"/>
      <c r="E493" s="412"/>
      <c r="F493" s="1"/>
      <c r="G493" s="270"/>
      <c r="H493" s="270"/>
      <c r="I493" s="270"/>
      <c r="J493" s="270"/>
      <c r="K493" s="270"/>
      <c r="L493" s="270"/>
      <c r="M493" s="270"/>
      <c r="N493" s="270"/>
      <c r="O493" s="270"/>
      <c r="P493" s="270"/>
      <c r="Q493" s="270"/>
      <c r="R493" s="270"/>
      <c r="S493" s="270"/>
      <c r="T493" s="270"/>
      <c r="U493" s="270"/>
      <c r="V493" s="270"/>
      <c r="W493" s="270"/>
      <c r="X493" s="270"/>
      <c r="Y493" s="270"/>
      <c r="Z493" s="270"/>
    </row>
    <row r="494" ht="15.75" customHeight="1">
      <c r="A494" s="1"/>
      <c r="B494" s="323"/>
      <c r="C494" s="323"/>
      <c r="D494" s="412"/>
      <c r="E494" s="412"/>
      <c r="F494" s="1"/>
      <c r="G494" s="270"/>
      <c r="H494" s="270"/>
      <c r="I494" s="270"/>
      <c r="J494" s="270"/>
      <c r="K494" s="270"/>
      <c r="L494" s="270"/>
      <c r="M494" s="270"/>
      <c r="N494" s="270"/>
      <c r="O494" s="270"/>
      <c r="P494" s="270"/>
      <c r="Q494" s="270"/>
      <c r="R494" s="270"/>
      <c r="S494" s="270"/>
      <c r="T494" s="270"/>
      <c r="U494" s="270"/>
      <c r="V494" s="270"/>
      <c r="W494" s="270"/>
      <c r="X494" s="270"/>
      <c r="Y494" s="270"/>
      <c r="Z494" s="270"/>
    </row>
    <row r="495" ht="15.75" customHeight="1">
      <c r="A495" s="1"/>
      <c r="B495" s="323"/>
      <c r="C495" s="323"/>
      <c r="D495" s="412"/>
      <c r="E495" s="412"/>
      <c r="F495" s="1"/>
      <c r="G495" s="270"/>
      <c r="H495" s="270"/>
      <c r="I495" s="270"/>
      <c r="J495" s="270"/>
      <c r="K495" s="270"/>
      <c r="L495" s="270"/>
      <c r="M495" s="270"/>
      <c r="N495" s="270"/>
      <c r="O495" s="270"/>
      <c r="P495" s="270"/>
      <c r="Q495" s="270"/>
      <c r="R495" s="270"/>
      <c r="S495" s="270"/>
      <c r="T495" s="270"/>
      <c r="U495" s="270"/>
      <c r="V495" s="270"/>
      <c r="W495" s="270"/>
      <c r="X495" s="270"/>
      <c r="Y495" s="270"/>
      <c r="Z495" s="270"/>
    </row>
    <row r="496" ht="15.75" customHeight="1">
      <c r="A496" s="1"/>
      <c r="B496" s="323"/>
      <c r="C496" s="323"/>
      <c r="D496" s="412"/>
      <c r="E496" s="412"/>
      <c r="F496" s="1"/>
      <c r="G496" s="270"/>
      <c r="H496" s="270"/>
      <c r="I496" s="270"/>
      <c r="J496" s="270"/>
      <c r="K496" s="270"/>
      <c r="L496" s="270"/>
      <c r="M496" s="270"/>
      <c r="N496" s="270"/>
      <c r="O496" s="270"/>
      <c r="P496" s="270"/>
      <c r="Q496" s="270"/>
      <c r="R496" s="270"/>
      <c r="S496" s="270"/>
      <c r="T496" s="270"/>
      <c r="U496" s="270"/>
      <c r="V496" s="270"/>
      <c r="W496" s="270"/>
      <c r="X496" s="270"/>
      <c r="Y496" s="270"/>
      <c r="Z496" s="270"/>
    </row>
    <row r="497" ht="15.75" customHeight="1">
      <c r="A497" s="1"/>
      <c r="B497" s="323"/>
      <c r="C497" s="323"/>
      <c r="D497" s="412"/>
      <c r="E497" s="412"/>
      <c r="F497" s="1"/>
      <c r="G497" s="270"/>
      <c r="H497" s="270"/>
      <c r="I497" s="270"/>
      <c r="J497" s="270"/>
      <c r="K497" s="270"/>
      <c r="L497" s="270"/>
      <c r="M497" s="270"/>
      <c r="N497" s="270"/>
      <c r="O497" s="270"/>
      <c r="P497" s="270"/>
      <c r="Q497" s="270"/>
      <c r="R497" s="270"/>
      <c r="S497" s="270"/>
      <c r="T497" s="270"/>
      <c r="U497" s="270"/>
      <c r="V497" s="270"/>
      <c r="W497" s="270"/>
      <c r="X497" s="270"/>
      <c r="Y497" s="270"/>
      <c r="Z497" s="270"/>
    </row>
    <row r="498" ht="15.75" customHeight="1">
      <c r="A498" s="1"/>
      <c r="B498" s="323"/>
      <c r="C498" s="323"/>
      <c r="D498" s="412"/>
      <c r="E498" s="412"/>
      <c r="F498" s="1"/>
      <c r="G498" s="270"/>
      <c r="H498" s="270"/>
      <c r="I498" s="270"/>
      <c r="J498" s="270"/>
      <c r="K498" s="270"/>
      <c r="L498" s="270"/>
      <c r="M498" s="270"/>
      <c r="N498" s="270"/>
      <c r="O498" s="270"/>
      <c r="P498" s="270"/>
      <c r="Q498" s="270"/>
      <c r="R498" s="270"/>
      <c r="S498" s="270"/>
      <c r="T498" s="270"/>
      <c r="U498" s="270"/>
      <c r="V498" s="270"/>
      <c r="W498" s="270"/>
      <c r="X498" s="270"/>
      <c r="Y498" s="270"/>
      <c r="Z498" s="270"/>
    </row>
    <row r="499" ht="15.75" customHeight="1">
      <c r="A499" s="1"/>
      <c r="B499" s="323"/>
      <c r="C499" s="323"/>
      <c r="D499" s="412"/>
      <c r="E499" s="412"/>
      <c r="F499" s="1"/>
      <c r="G499" s="270"/>
      <c r="H499" s="270"/>
      <c r="I499" s="270"/>
      <c r="J499" s="270"/>
      <c r="K499" s="270"/>
      <c r="L499" s="270"/>
      <c r="M499" s="270"/>
      <c r="N499" s="270"/>
      <c r="O499" s="270"/>
      <c r="P499" s="270"/>
      <c r="Q499" s="270"/>
      <c r="R499" s="270"/>
      <c r="S499" s="270"/>
      <c r="T499" s="270"/>
      <c r="U499" s="270"/>
      <c r="V499" s="270"/>
      <c r="W499" s="270"/>
      <c r="X499" s="270"/>
      <c r="Y499" s="270"/>
      <c r="Z499" s="270"/>
    </row>
    <row r="500" ht="15.75" customHeight="1">
      <c r="A500" s="1"/>
      <c r="B500" s="323"/>
      <c r="C500" s="323"/>
      <c r="D500" s="412"/>
      <c r="E500" s="412"/>
      <c r="F500" s="1"/>
      <c r="G500" s="270"/>
      <c r="H500" s="270"/>
      <c r="I500" s="270"/>
      <c r="J500" s="270"/>
      <c r="K500" s="270"/>
      <c r="L500" s="270"/>
      <c r="M500" s="270"/>
      <c r="N500" s="270"/>
      <c r="O500" s="270"/>
      <c r="P500" s="270"/>
      <c r="Q500" s="270"/>
      <c r="R500" s="270"/>
      <c r="S500" s="270"/>
      <c r="T500" s="270"/>
      <c r="U500" s="270"/>
      <c r="V500" s="270"/>
      <c r="W500" s="270"/>
      <c r="X500" s="270"/>
      <c r="Y500" s="270"/>
      <c r="Z500" s="270"/>
    </row>
    <row r="501" ht="15.75" customHeight="1">
      <c r="A501" s="1"/>
      <c r="B501" s="323"/>
      <c r="C501" s="323"/>
      <c r="D501" s="412"/>
      <c r="E501" s="412"/>
      <c r="F501" s="1"/>
      <c r="G501" s="270"/>
      <c r="H501" s="270"/>
      <c r="I501" s="270"/>
      <c r="J501" s="270"/>
      <c r="K501" s="270"/>
      <c r="L501" s="270"/>
      <c r="M501" s="270"/>
      <c r="N501" s="270"/>
      <c r="O501" s="270"/>
      <c r="P501" s="270"/>
      <c r="Q501" s="270"/>
      <c r="R501" s="270"/>
      <c r="S501" s="270"/>
      <c r="T501" s="270"/>
      <c r="U501" s="270"/>
      <c r="V501" s="270"/>
      <c r="W501" s="270"/>
      <c r="X501" s="270"/>
      <c r="Y501" s="270"/>
      <c r="Z501" s="270"/>
    </row>
    <row r="502" ht="15.75" customHeight="1">
      <c r="A502" s="1"/>
      <c r="B502" s="323"/>
      <c r="C502" s="323"/>
      <c r="D502" s="412"/>
      <c r="E502" s="412"/>
      <c r="F502" s="1"/>
      <c r="G502" s="270"/>
      <c r="H502" s="270"/>
      <c r="I502" s="270"/>
      <c r="J502" s="270"/>
      <c r="K502" s="270"/>
      <c r="L502" s="270"/>
      <c r="M502" s="270"/>
      <c r="N502" s="270"/>
      <c r="O502" s="270"/>
      <c r="P502" s="270"/>
      <c r="Q502" s="270"/>
      <c r="R502" s="270"/>
      <c r="S502" s="270"/>
      <c r="T502" s="270"/>
      <c r="U502" s="270"/>
      <c r="V502" s="270"/>
      <c r="W502" s="270"/>
      <c r="X502" s="270"/>
      <c r="Y502" s="270"/>
      <c r="Z502" s="270"/>
    </row>
    <row r="503" ht="15.75" customHeight="1">
      <c r="A503" s="1"/>
      <c r="B503" s="323"/>
      <c r="C503" s="323"/>
      <c r="D503" s="412"/>
      <c r="E503" s="412"/>
      <c r="F503" s="1"/>
      <c r="G503" s="270"/>
      <c r="H503" s="270"/>
      <c r="I503" s="270"/>
      <c r="J503" s="270"/>
      <c r="K503" s="270"/>
      <c r="L503" s="270"/>
      <c r="M503" s="270"/>
      <c r="N503" s="270"/>
      <c r="O503" s="270"/>
      <c r="P503" s="270"/>
      <c r="Q503" s="270"/>
      <c r="R503" s="270"/>
      <c r="S503" s="270"/>
      <c r="T503" s="270"/>
      <c r="U503" s="270"/>
      <c r="V503" s="270"/>
      <c r="W503" s="270"/>
      <c r="X503" s="270"/>
      <c r="Y503" s="270"/>
      <c r="Z503" s="270"/>
    </row>
    <row r="504" ht="15.75" customHeight="1">
      <c r="A504" s="1"/>
      <c r="B504" s="323"/>
      <c r="C504" s="323"/>
      <c r="D504" s="412"/>
      <c r="E504" s="412"/>
      <c r="F504" s="1"/>
      <c r="G504" s="270"/>
      <c r="H504" s="270"/>
      <c r="I504" s="270"/>
      <c r="J504" s="270"/>
      <c r="K504" s="270"/>
      <c r="L504" s="270"/>
      <c r="M504" s="270"/>
      <c r="N504" s="270"/>
      <c r="O504" s="270"/>
      <c r="P504" s="270"/>
      <c r="Q504" s="270"/>
      <c r="R504" s="270"/>
      <c r="S504" s="270"/>
      <c r="T504" s="270"/>
      <c r="U504" s="270"/>
      <c r="V504" s="270"/>
      <c r="W504" s="270"/>
      <c r="X504" s="270"/>
      <c r="Y504" s="270"/>
      <c r="Z504" s="270"/>
    </row>
    <row r="505" ht="15.75" customHeight="1">
      <c r="A505" s="1"/>
      <c r="B505" s="323"/>
      <c r="C505" s="323"/>
      <c r="D505" s="412"/>
      <c r="E505" s="412"/>
      <c r="F505" s="1"/>
      <c r="G505" s="270"/>
      <c r="H505" s="270"/>
      <c r="I505" s="270"/>
      <c r="J505" s="270"/>
      <c r="K505" s="270"/>
      <c r="L505" s="270"/>
      <c r="M505" s="270"/>
      <c r="N505" s="270"/>
      <c r="O505" s="270"/>
      <c r="P505" s="270"/>
      <c r="Q505" s="270"/>
      <c r="R505" s="270"/>
      <c r="S505" s="270"/>
      <c r="T505" s="270"/>
      <c r="U505" s="270"/>
      <c r="V505" s="270"/>
      <c r="W505" s="270"/>
      <c r="X505" s="270"/>
      <c r="Y505" s="270"/>
      <c r="Z505" s="270"/>
    </row>
    <row r="506" ht="15.75" customHeight="1">
      <c r="A506" s="1"/>
      <c r="B506" s="323"/>
      <c r="C506" s="323"/>
      <c r="D506" s="412"/>
      <c r="E506" s="412"/>
      <c r="F506" s="1"/>
      <c r="G506" s="270"/>
      <c r="H506" s="270"/>
      <c r="I506" s="270"/>
      <c r="J506" s="270"/>
      <c r="K506" s="270"/>
      <c r="L506" s="270"/>
      <c r="M506" s="270"/>
      <c r="N506" s="270"/>
      <c r="O506" s="270"/>
      <c r="P506" s="270"/>
      <c r="Q506" s="270"/>
      <c r="R506" s="270"/>
      <c r="S506" s="270"/>
      <c r="T506" s="270"/>
      <c r="U506" s="270"/>
      <c r="V506" s="270"/>
      <c r="W506" s="270"/>
      <c r="X506" s="270"/>
      <c r="Y506" s="270"/>
      <c r="Z506" s="270"/>
    </row>
    <row r="507" ht="15.75" customHeight="1">
      <c r="A507" s="1"/>
      <c r="B507" s="323"/>
      <c r="C507" s="323"/>
      <c r="D507" s="412"/>
      <c r="E507" s="412"/>
      <c r="F507" s="1"/>
      <c r="G507" s="270"/>
      <c r="H507" s="270"/>
      <c r="I507" s="270"/>
      <c r="J507" s="270"/>
      <c r="K507" s="270"/>
      <c r="L507" s="270"/>
      <c r="M507" s="270"/>
      <c r="N507" s="270"/>
      <c r="O507" s="270"/>
      <c r="P507" s="270"/>
      <c r="Q507" s="270"/>
      <c r="R507" s="270"/>
      <c r="S507" s="270"/>
      <c r="T507" s="270"/>
      <c r="U507" s="270"/>
      <c r="V507" s="270"/>
      <c r="W507" s="270"/>
      <c r="X507" s="270"/>
      <c r="Y507" s="270"/>
      <c r="Z507" s="270"/>
    </row>
    <row r="508" ht="15.75" customHeight="1">
      <c r="A508" s="1"/>
      <c r="B508" s="323"/>
      <c r="C508" s="323"/>
      <c r="D508" s="412"/>
      <c r="E508" s="412"/>
      <c r="F508" s="1"/>
      <c r="G508" s="270"/>
      <c r="H508" s="270"/>
      <c r="I508" s="270"/>
      <c r="J508" s="270"/>
      <c r="K508" s="270"/>
      <c r="L508" s="270"/>
      <c r="M508" s="270"/>
      <c r="N508" s="270"/>
      <c r="O508" s="270"/>
      <c r="P508" s="270"/>
      <c r="Q508" s="270"/>
      <c r="R508" s="270"/>
      <c r="S508" s="270"/>
      <c r="T508" s="270"/>
      <c r="U508" s="270"/>
      <c r="V508" s="270"/>
      <c r="W508" s="270"/>
      <c r="X508" s="270"/>
      <c r="Y508" s="270"/>
      <c r="Z508" s="270"/>
    </row>
    <row r="509" ht="15.75" customHeight="1">
      <c r="A509" s="1"/>
      <c r="B509" s="323"/>
      <c r="C509" s="323"/>
      <c r="D509" s="412"/>
      <c r="E509" s="412"/>
      <c r="F509" s="1"/>
      <c r="G509" s="270"/>
      <c r="H509" s="270"/>
      <c r="I509" s="270"/>
      <c r="J509" s="270"/>
      <c r="K509" s="270"/>
      <c r="L509" s="270"/>
      <c r="M509" s="270"/>
      <c r="N509" s="270"/>
      <c r="O509" s="270"/>
      <c r="P509" s="270"/>
      <c r="Q509" s="270"/>
      <c r="R509" s="270"/>
      <c r="S509" s="270"/>
      <c r="T509" s="270"/>
      <c r="U509" s="270"/>
      <c r="V509" s="270"/>
      <c r="W509" s="270"/>
      <c r="X509" s="270"/>
      <c r="Y509" s="270"/>
      <c r="Z509" s="270"/>
    </row>
    <row r="510" ht="15.75" customHeight="1">
      <c r="A510" s="1"/>
      <c r="B510" s="323"/>
      <c r="C510" s="323"/>
      <c r="D510" s="412"/>
      <c r="E510" s="412"/>
      <c r="F510" s="1"/>
      <c r="G510" s="270"/>
      <c r="H510" s="270"/>
      <c r="I510" s="270"/>
      <c r="J510" s="270"/>
      <c r="K510" s="270"/>
      <c r="L510" s="270"/>
      <c r="M510" s="270"/>
      <c r="N510" s="270"/>
      <c r="O510" s="270"/>
      <c r="P510" s="270"/>
      <c r="Q510" s="270"/>
      <c r="R510" s="270"/>
      <c r="S510" s="270"/>
      <c r="T510" s="270"/>
      <c r="U510" s="270"/>
      <c r="V510" s="270"/>
      <c r="W510" s="270"/>
      <c r="X510" s="270"/>
      <c r="Y510" s="270"/>
      <c r="Z510" s="270"/>
    </row>
    <row r="511" ht="15.75" customHeight="1">
      <c r="A511" s="1"/>
      <c r="B511" s="323"/>
      <c r="C511" s="323"/>
      <c r="D511" s="412"/>
      <c r="E511" s="412"/>
      <c r="F511" s="1"/>
      <c r="G511" s="270"/>
      <c r="H511" s="270"/>
      <c r="I511" s="270"/>
      <c r="J511" s="270"/>
      <c r="K511" s="270"/>
      <c r="L511" s="270"/>
      <c r="M511" s="270"/>
      <c r="N511" s="270"/>
      <c r="O511" s="270"/>
      <c r="P511" s="270"/>
      <c r="Q511" s="270"/>
      <c r="R511" s="270"/>
      <c r="S511" s="270"/>
      <c r="T511" s="270"/>
      <c r="U511" s="270"/>
      <c r="V511" s="270"/>
      <c r="W511" s="270"/>
      <c r="X511" s="270"/>
      <c r="Y511" s="270"/>
      <c r="Z511" s="270"/>
    </row>
    <row r="512" ht="15.75" customHeight="1">
      <c r="A512" s="1"/>
      <c r="B512" s="323"/>
      <c r="C512" s="323"/>
      <c r="D512" s="412"/>
      <c r="E512" s="412"/>
      <c r="F512" s="1"/>
      <c r="G512" s="270"/>
      <c r="H512" s="270"/>
      <c r="I512" s="270"/>
      <c r="J512" s="270"/>
      <c r="K512" s="270"/>
      <c r="L512" s="270"/>
      <c r="M512" s="270"/>
      <c r="N512" s="270"/>
      <c r="O512" s="270"/>
      <c r="P512" s="270"/>
      <c r="Q512" s="270"/>
      <c r="R512" s="270"/>
      <c r="S512" s="270"/>
      <c r="T512" s="270"/>
      <c r="U512" s="270"/>
      <c r="V512" s="270"/>
      <c r="W512" s="270"/>
      <c r="X512" s="270"/>
      <c r="Y512" s="270"/>
      <c r="Z512" s="270"/>
    </row>
    <row r="513" ht="15.75" customHeight="1">
      <c r="A513" s="1"/>
      <c r="B513" s="323"/>
      <c r="C513" s="323"/>
      <c r="D513" s="412"/>
      <c r="E513" s="412"/>
      <c r="F513" s="1"/>
      <c r="G513" s="270"/>
      <c r="H513" s="270"/>
      <c r="I513" s="270"/>
      <c r="J513" s="270"/>
      <c r="K513" s="270"/>
      <c r="L513" s="270"/>
      <c r="M513" s="270"/>
      <c r="N513" s="270"/>
      <c r="O513" s="270"/>
      <c r="P513" s="270"/>
      <c r="Q513" s="270"/>
      <c r="R513" s="270"/>
      <c r="S513" s="270"/>
      <c r="T513" s="270"/>
      <c r="U513" s="270"/>
      <c r="V513" s="270"/>
      <c r="W513" s="270"/>
      <c r="X513" s="270"/>
      <c r="Y513" s="270"/>
      <c r="Z513" s="270"/>
    </row>
    <row r="514" ht="15.75" customHeight="1">
      <c r="A514" s="1"/>
      <c r="B514" s="323"/>
      <c r="C514" s="323"/>
      <c r="D514" s="412"/>
      <c r="E514" s="412"/>
      <c r="F514" s="1"/>
      <c r="G514" s="270"/>
      <c r="H514" s="270"/>
      <c r="I514" s="270"/>
      <c r="J514" s="270"/>
      <c r="K514" s="270"/>
      <c r="L514" s="270"/>
      <c r="M514" s="270"/>
      <c r="N514" s="270"/>
      <c r="O514" s="270"/>
      <c r="P514" s="270"/>
      <c r="Q514" s="270"/>
      <c r="R514" s="270"/>
      <c r="S514" s="270"/>
      <c r="T514" s="270"/>
      <c r="U514" s="270"/>
      <c r="V514" s="270"/>
      <c r="W514" s="270"/>
      <c r="X514" s="270"/>
      <c r="Y514" s="270"/>
      <c r="Z514" s="270"/>
    </row>
    <row r="515" ht="15.75" customHeight="1">
      <c r="A515" s="1"/>
      <c r="B515" s="323"/>
      <c r="C515" s="323"/>
      <c r="D515" s="412"/>
      <c r="E515" s="412"/>
      <c r="F515" s="1"/>
      <c r="G515" s="270"/>
      <c r="H515" s="270"/>
      <c r="I515" s="270"/>
      <c r="J515" s="270"/>
      <c r="K515" s="270"/>
      <c r="L515" s="270"/>
      <c r="M515" s="270"/>
      <c r="N515" s="270"/>
      <c r="O515" s="270"/>
      <c r="P515" s="270"/>
      <c r="Q515" s="270"/>
      <c r="R515" s="270"/>
      <c r="S515" s="270"/>
      <c r="T515" s="270"/>
      <c r="U515" s="270"/>
      <c r="V515" s="270"/>
      <c r="W515" s="270"/>
      <c r="X515" s="270"/>
      <c r="Y515" s="270"/>
      <c r="Z515" s="270"/>
    </row>
    <row r="516" ht="15.75" customHeight="1">
      <c r="A516" s="1"/>
      <c r="B516" s="323"/>
      <c r="C516" s="323"/>
      <c r="D516" s="412"/>
      <c r="E516" s="412"/>
      <c r="F516" s="1"/>
      <c r="G516" s="270"/>
      <c r="H516" s="270"/>
      <c r="I516" s="270"/>
      <c r="J516" s="270"/>
      <c r="K516" s="270"/>
      <c r="L516" s="270"/>
      <c r="M516" s="270"/>
      <c r="N516" s="270"/>
      <c r="O516" s="270"/>
      <c r="P516" s="270"/>
      <c r="Q516" s="270"/>
      <c r="R516" s="270"/>
      <c r="S516" s="270"/>
      <c r="T516" s="270"/>
      <c r="U516" s="270"/>
      <c r="V516" s="270"/>
      <c r="W516" s="270"/>
      <c r="X516" s="270"/>
      <c r="Y516" s="270"/>
      <c r="Z516" s="270"/>
    </row>
    <row r="517" ht="15.75" customHeight="1">
      <c r="A517" s="1"/>
      <c r="B517" s="323"/>
      <c r="C517" s="323"/>
      <c r="D517" s="412"/>
      <c r="E517" s="412"/>
      <c r="F517" s="1"/>
      <c r="G517" s="270"/>
      <c r="H517" s="270"/>
      <c r="I517" s="270"/>
      <c r="J517" s="270"/>
      <c r="K517" s="270"/>
      <c r="L517" s="270"/>
      <c r="M517" s="270"/>
      <c r="N517" s="270"/>
      <c r="O517" s="270"/>
      <c r="P517" s="270"/>
      <c r="Q517" s="270"/>
      <c r="R517" s="270"/>
      <c r="S517" s="270"/>
      <c r="T517" s="270"/>
      <c r="U517" s="270"/>
      <c r="V517" s="270"/>
      <c r="W517" s="270"/>
      <c r="X517" s="270"/>
      <c r="Y517" s="270"/>
      <c r="Z517" s="270"/>
    </row>
    <row r="518" ht="15.75" customHeight="1">
      <c r="A518" s="1"/>
      <c r="B518" s="323"/>
      <c r="C518" s="323"/>
      <c r="D518" s="412"/>
      <c r="E518" s="412"/>
      <c r="F518" s="1"/>
      <c r="G518" s="270"/>
      <c r="H518" s="270"/>
      <c r="I518" s="270"/>
      <c r="J518" s="270"/>
      <c r="K518" s="270"/>
      <c r="L518" s="270"/>
      <c r="M518" s="270"/>
      <c r="N518" s="270"/>
      <c r="O518" s="270"/>
      <c r="P518" s="270"/>
      <c r="Q518" s="270"/>
      <c r="R518" s="270"/>
      <c r="S518" s="270"/>
      <c r="T518" s="270"/>
      <c r="U518" s="270"/>
      <c r="V518" s="270"/>
      <c r="W518" s="270"/>
      <c r="X518" s="270"/>
      <c r="Y518" s="270"/>
      <c r="Z518" s="270"/>
    </row>
    <row r="519" ht="15.75" customHeight="1">
      <c r="A519" s="1"/>
      <c r="B519" s="323"/>
      <c r="C519" s="323"/>
      <c r="D519" s="412"/>
      <c r="E519" s="412"/>
      <c r="F519" s="1"/>
      <c r="G519" s="270"/>
      <c r="H519" s="270"/>
      <c r="I519" s="270"/>
      <c r="J519" s="270"/>
      <c r="K519" s="270"/>
      <c r="L519" s="270"/>
      <c r="M519" s="270"/>
      <c r="N519" s="270"/>
      <c r="O519" s="270"/>
      <c r="P519" s="270"/>
      <c r="Q519" s="270"/>
      <c r="R519" s="270"/>
      <c r="S519" s="270"/>
      <c r="T519" s="270"/>
      <c r="U519" s="270"/>
      <c r="V519" s="270"/>
      <c r="W519" s="270"/>
      <c r="X519" s="270"/>
      <c r="Y519" s="270"/>
      <c r="Z519" s="270"/>
    </row>
    <row r="520" ht="15.75" customHeight="1">
      <c r="A520" s="1"/>
      <c r="B520" s="323"/>
      <c r="C520" s="323"/>
      <c r="D520" s="412"/>
      <c r="E520" s="412"/>
      <c r="F520" s="1"/>
      <c r="G520" s="270"/>
      <c r="H520" s="270"/>
      <c r="I520" s="270"/>
      <c r="J520" s="270"/>
      <c r="K520" s="270"/>
      <c r="L520" s="270"/>
      <c r="M520" s="270"/>
      <c r="N520" s="270"/>
      <c r="O520" s="270"/>
      <c r="P520" s="270"/>
      <c r="Q520" s="270"/>
      <c r="R520" s="270"/>
      <c r="S520" s="270"/>
      <c r="T520" s="270"/>
      <c r="U520" s="270"/>
      <c r="V520" s="270"/>
      <c r="W520" s="270"/>
      <c r="X520" s="270"/>
      <c r="Y520" s="270"/>
      <c r="Z520" s="270"/>
    </row>
    <row r="521" ht="15.75" customHeight="1">
      <c r="A521" s="1"/>
      <c r="B521" s="323"/>
      <c r="C521" s="323"/>
      <c r="D521" s="412"/>
      <c r="E521" s="412"/>
      <c r="F521" s="1"/>
      <c r="G521" s="270"/>
      <c r="H521" s="270"/>
      <c r="I521" s="270"/>
      <c r="J521" s="270"/>
      <c r="K521" s="270"/>
      <c r="L521" s="270"/>
      <c r="M521" s="270"/>
      <c r="N521" s="270"/>
      <c r="O521" s="270"/>
      <c r="P521" s="270"/>
      <c r="Q521" s="270"/>
      <c r="R521" s="270"/>
      <c r="S521" s="270"/>
      <c r="T521" s="270"/>
      <c r="U521" s="270"/>
      <c r="V521" s="270"/>
      <c r="W521" s="270"/>
      <c r="X521" s="270"/>
      <c r="Y521" s="270"/>
      <c r="Z521" s="270"/>
    </row>
    <row r="522" ht="15.75" customHeight="1">
      <c r="A522" s="1"/>
      <c r="B522" s="323"/>
      <c r="C522" s="323"/>
      <c r="D522" s="412"/>
      <c r="E522" s="412"/>
      <c r="F522" s="1"/>
      <c r="G522" s="270"/>
      <c r="H522" s="270"/>
      <c r="I522" s="270"/>
      <c r="J522" s="270"/>
      <c r="K522" s="270"/>
      <c r="L522" s="270"/>
      <c r="M522" s="270"/>
      <c r="N522" s="270"/>
      <c r="O522" s="270"/>
      <c r="P522" s="270"/>
      <c r="Q522" s="270"/>
      <c r="R522" s="270"/>
      <c r="S522" s="270"/>
      <c r="T522" s="270"/>
      <c r="U522" s="270"/>
      <c r="V522" s="270"/>
      <c r="W522" s="270"/>
      <c r="X522" s="270"/>
      <c r="Y522" s="270"/>
      <c r="Z522" s="270"/>
    </row>
    <row r="523" ht="15.75" customHeight="1">
      <c r="A523" s="1"/>
      <c r="B523" s="323"/>
      <c r="C523" s="323"/>
      <c r="D523" s="412"/>
      <c r="E523" s="412"/>
      <c r="F523" s="1"/>
      <c r="G523" s="270"/>
      <c r="H523" s="270"/>
      <c r="I523" s="270"/>
      <c r="J523" s="270"/>
      <c r="K523" s="270"/>
      <c r="L523" s="270"/>
      <c r="M523" s="270"/>
      <c r="N523" s="270"/>
      <c r="O523" s="270"/>
      <c r="P523" s="270"/>
      <c r="Q523" s="270"/>
      <c r="R523" s="270"/>
      <c r="S523" s="270"/>
      <c r="T523" s="270"/>
      <c r="U523" s="270"/>
      <c r="V523" s="270"/>
      <c r="W523" s="270"/>
      <c r="X523" s="270"/>
      <c r="Y523" s="270"/>
      <c r="Z523" s="270"/>
    </row>
    <row r="524" ht="15.75" customHeight="1">
      <c r="A524" s="1"/>
      <c r="B524" s="323"/>
      <c r="C524" s="323"/>
      <c r="D524" s="412"/>
      <c r="E524" s="412"/>
      <c r="F524" s="1"/>
      <c r="G524" s="270"/>
      <c r="H524" s="270"/>
      <c r="I524" s="270"/>
      <c r="J524" s="270"/>
      <c r="K524" s="270"/>
      <c r="L524" s="270"/>
      <c r="M524" s="270"/>
      <c r="N524" s="270"/>
      <c r="O524" s="270"/>
      <c r="P524" s="270"/>
      <c r="Q524" s="270"/>
      <c r="R524" s="270"/>
      <c r="S524" s="270"/>
      <c r="T524" s="270"/>
      <c r="U524" s="270"/>
      <c r="V524" s="270"/>
      <c r="W524" s="270"/>
      <c r="X524" s="270"/>
      <c r="Y524" s="270"/>
      <c r="Z524" s="270"/>
    </row>
    <row r="525" ht="15.75" customHeight="1">
      <c r="A525" s="1"/>
      <c r="B525" s="323"/>
      <c r="C525" s="323"/>
      <c r="D525" s="412"/>
      <c r="E525" s="412"/>
      <c r="F525" s="1"/>
      <c r="G525" s="270"/>
      <c r="H525" s="270"/>
      <c r="I525" s="270"/>
      <c r="J525" s="270"/>
      <c r="K525" s="270"/>
      <c r="L525" s="270"/>
      <c r="M525" s="270"/>
      <c r="N525" s="270"/>
      <c r="O525" s="270"/>
      <c r="P525" s="270"/>
      <c r="Q525" s="270"/>
      <c r="R525" s="270"/>
      <c r="S525" s="270"/>
      <c r="T525" s="270"/>
      <c r="U525" s="270"/>
      <c r="V525" s="270"/>
      <c r="W525" s="270"/>
      <c r="X525" s="270"/>
      <c r="Y525" s="270"/>
      <c r="Z525" s="270"/>
    </row>
    <row r="526" ht="15.75" customHeight="1">
      <c r="A526" s="1"/>
      <c r="B526" s="323"/>
      <c r="C526" s="323"/>
      <c r="D526" s="412"/>
      <c r="E526" s="412"/>
      <c r="F526" s="1"/>
      <c r="G526" s="270"/>
      <c r="H526" s="270"/>
      <c r="I526" s="270"/>
      <c r="J526" s="270"/>
      <c r="K526" s="270"/>
      <c r="L526" s="270"/>
      <c r="M526" s="270"/>
      <c r="N526" s="270"/>
      <c r="O526" s="270"/>
      <c r="P526" s="270"/>
      <c r="Q526" s="270"/>
      <c r="R526" s="270"/>
      <c r="S526" s="270"/>
      <c r="T526" s="270"/>
      <c r="U526" s="270"/>
      <c r="V526" s="270"/>
      <c r="W526" s="270"/>
      <c r="X526" s="270"/>
      <c r="Y526" s="270"/>
      <c r="Z526" s="270"/>
    </row>
    <row r="527" ht="15.75" customHeight="1">
      <c r="A527" s="1"/>
      <c r="B527" s="323"/>
      <c r="C527" s="323"/>
      <c r="D527" s="412"/>
      <c r="E527" s="412"/>
      <c r="F527" s="1"/>
      <c r="G527" s="270"/>
      <c r="H527" s="270"/>
      <c r="I527" s="270"/>
      <c r="J527" s="270"/>
      <c r="K527" s="270"/>
      <c r="L527" s="270"/>
      <c r="M527" s="270"/>
      <c r="N527" s="270"/>
      <c r="O527" s="270"/>
      <c r="P527" s="270"/>
      <c r="Q527" s="270"/>
      <c r="R527" s="270"/>
      <c r="S527" s="270"/>
      <c r="T527" s="270"/>
      <c r="U527" s="270"/>
      <c r="V527" s="270"/>
      <c r="W527" s="270"/>
      <c r="X527" s="270"/>
      <c r="Y527" s="270"/>
      <c r="Z527" s="270"/>
    </row>
    <row r="528" ht="15.75" customHeight="1">
      <c r="A528" s="1"/>
      <c r="B528" s="323"/>
      <c r="C528" s="323"/>
      <c r="D528" s="412"/>
      <c r="E528" s="412"/>
      <c r="F528" s="1"/>
      <c r="G528" s="270"/>
      <c r="H528" s="270"/>
      <c r="I528" s="270"/>
      <c r="J528" s="270"/>
      <c r="K528" s="270"/>
      <c r="L528" s="270"/>
      <c r="M528" s="270"/>
      <c r="N528" s="270"/>
      <c r="O528" s="270"/>
      <c r="P528" s="270"/>
      <c r="Q528" s="270"/>
      <c r="R528" s="270"/>
      <c r="S528" s="270"/>
      <c r="T528" s="270"/>
      <c r="U528" s="270"/>
      <c r="V528" s="270"/>
      <c r="W528" s="270"/>
      <c r="X528" s="270"/>
      <c r="Y528" s="270"/>
      <c r="Z528" s="270"/>
    </row>
    <row r="529" ht="15.75" customHeight="1">
      <c r="A529" s="1"/>
      <c r="B529" s="323"/>
      <c r="C529" s="323"/>
      <c r="D529" s="412"/>
      <c r="E529" s="412"/>
      <c r="F529" s="1"/>
      <c r="G529" s="270"/>
      <c r="H529" s="270"/>
      <c r="I529" s="270"/>
      <c r="J529" s="270"/>
      <c r="K529" s="270"/>
      <c r="L529" s="270"/>
      <c r="M529" s="270"/>
      <c r="N529" s="270"/>
      <c r="O529" s="270"/>
      <c r="P529" s="270"/>
      <c r="Q529" s="270"/>
      <c r="R529" s="270"/>
      <c r="S529" s="270"/>
      <c r="T529" s="270"/>
      <c r="U529" s="270"/>
      <c r="V529" s="270"/>
      <c r="W529" s="270"/>
      <c r="X529" s="270"/>
      <c r="Y529" s="270"/>
      <c r="Z529" s="270"/>
    </row>
    <row r="530" ht="15.75" customHeight="1">
      <c r="A530" s="1"/>
      <c r="B530" s="323"/>
      <c r="C530" s="323"/>
      <c r="D530" s="412"/>
      <c r="E530" s="412"/>
      <c r="F530" s="1"/>
      <c r="G530" s="270"/>
      <c r="H530" s="270"/>
      <c r="I530" s="270"/>
      <c r="J530" s="270"/>
      <c r="K530" s="270"/>
      <c r="L530" s="270"/>
      <c r="M530" s="270"/>
      <c r="N530" s="270"/>
      <c r="O530" s="270"/>
      <c r="P530" s="270"/>
      <c r="Q530" s="270"/>
      <c r="R530" s="270"/>
      <c r="S530" s="270"/>
      <c r="T530" s="270"/>
      <c r="U530" s="270"/>
      <c r="V530" s="270"/>
      <c r="W530" s="270"/>
      <c r="X530" s="270"/>
      <c r="Y530" s="270"/>
      <c r="Z530" s="270"/>
    </row>
    <row r="531" ht="15.75" customHeight="1">
      <c r="A531" s="1"/>
      <c r="B531" s="323"/>
      <c r="C531" s="323"/>
      <c r="D531" s="412"/>
      <c r="E531" s="412"/>
      <c r="F531" s="1"/>
      <c r="G531" s="270"/>
      <c r="H531" s="270"/>
      <c r="I531" s="270"/>
      <c r="J531" s="270"/>
      <c r="K531" s="270"/>
      <c r="L531" s="270"/>
      <c r="M531" s="270"/>
      <c r="N531" s="270"/>
      <c r="O531" s="270"/>
      <c r="P531" s="270"/>
      <c r="Q531" s="270"/>
      <c r="R531" s="270"/>
      <c r="S531" s="270"/>
      <c r="T531" s="270"/>
      <c r="U531" s="270"/>
      <c r="V531" s="270"/>
      <c r="W531" s="270"/>
      <c r="X531" s="270"/>
      <c r="Y531" s="270"/>
      <c r="Z531" s="270"/>
    </row>
    <row r="532" ht="15.75" customHeight="1">
      <c r="A532" s="1"/>
      <c r="B532" s="323"/>
      <c r="C532" s="323"/>
      <c r="D532" s="412"/>
      <c r="E532" s="412"/>
      <c r="F532" s="1"/>
      <c r="G532" s="270"/>
      <c r="H532" s="270"/>
      <c r="I532" s="270"/>
      <c r="J532" s="270"/>
      <c r="K532" s="270"/>
      <c r="L532" s="270"/>
      <c r="M532" s="270"/>
      <c r="N532" s="270"/>
      <c r="O532" s="270"/>
      <c r="P532" s="270"/>
      <c r="Q532" s="270"/>
      <c r="R532" s="270"/>
      <c r="S532" s="270"/>
      <c r="T532" s="270"/>
      <c r="U532" s="270"/>
      <c r="V532" s="270"/>
      <c r="W532" s="270"/>
      <c r="X532" s="270"/>
      <c r="Y532" s="270"/>
      <c r="Z532" s="270"/>
    </row>
    <row r="533" ht="15.75" customHeight="1">
      <c r="A533" s="1"/>
      <c r="B533" s="323"/>
      <c r="C533" s="323"/>
      <c r="D533" s="412"/>
      <c r="E533" s="412"/>
      <c r="F533" s="1"/>
      <c r="G533" s="270"/>
      <c r="H533" s="270"/>
      <c r="I533" s="270"/>
      <c r="J533" s="270"/>
      <c r="K533" s="270"/>
      <c r="L533" s="270"/>
      <c r="M533" s="270"/>
      <c r="N533" s="270"/>
      <c r="O533" s="270"/>
      <c r="P533" s="270"/>
      <c r="Q533" s="270"/>
      <c r="R533" s="270"/>
      <c r="S533" s="270"/>
      <c r="T533" s="270"/>
      <c r="U533" s="270"/>
      <c r="V533" s="270"/>
      <c r="W533" s="270"/>
      <c r="X533" s="270"/>
      <c r="Y533" s="270"/>
      <c r="Z533" s="270"/>
    </row>
    <row r="534" ht="15.75" customHeight="1">
      <c r="A534" s="1"/>
      <c r="B534" s="323"/>
      <c r="C534" s="323"/>
      <c r="D534" s="412"/>
      <c r="E534" s="412"/>
      <c r="F534" s="1"/>
      <c r="G534" s="270"/>
      <c r="H534" s="270"/>
      <c r="I534" s="270"/>
      <c r="J534" s="270"/>
      <c r="K534" s="270"/>
      <c r="L534" s="270"/>
      <c r="M534" s="270"/>
      <c r="N534" s="270"/>
      <c r="O534" s="270"/>
      <c r="P534" s="270"/>
      <c r="Q534" s="270"/>
      <c r="R534" s="270"/>
      <c r="S534" s="270"/>
      <c r="T534" s="270"/>
      <c r="U534" s="270"/>
      <c r="V534" s="270"/>
      <c r="W534" s="270"/>
      <c r="X534" s="270"/>
      <c r="Y534" s="270"/>
      <c r="Z534" s="270"/>
    </row>
    <row r="535" ht="15.75" customHeight="1">
      <c r="A535" s="1"/>
      <c r="B535" s="323"/>
      <c r="C535" s="323"/>
      <c r="D535" s="412"/>
      <c r="E535" s="412"/>
      <c r="F535" s="1"/>
      <c r="G535" s="270"/>
      <c r="H535" s="270"/>
      <c r="I535" s="270"/>
      <c r="J535" s="270"/>
      <c r="K535" s="270"/>
      <c r="L535" s="270"/>
      <c r="M535" s="270"/>
      <c r="N535" s="270"/>
      <c r="O535" s="270"/>
      <c r="P535" s="270"/>
      <c r="Q535" s="270"/>
      <c r="R535" s="270"/>
      <c r="S535" s="270"/>
      <c r="T535" s="270"/>
      <c r="U535" s="270"/>
      <c r="V535" s="270"/>
      <c r="W535" s="270"/>
      <c r="X535" s="270"/>
      <c r="Y535" s="270"/>
      <c r="Z535" s="270"/>
    </row>
    <row r="536" ht="15.75" customHeight="1">
      <c r="A536" s="1"/>
      <c r="B536" s="323"/>
      <c r="C536" s="323"/>
      <c r="D536" s="412"/>
      <c r="E536" s="412"/>
      <c r="F536" s="1"/>
      <c r="G536" s="270"/>
      <c r="H536" s="270"/>
      <c r="I536" s="270"/>
      <c r="J536" s="270"/>
      <c r="K536" s="270"/>
      <c r="L536" s="270"/>
      <c r="M536" s="270"/>
      <c r="N536" s="270"/>
      <c r="O536" s="270"/>
      <c r="P536" s="270"/>
      <c r="Q536" s="270"/>
      <c r="R536" s="270"/>
      <c r="S536" s="270"/>
      <c r="T536" s="270"/>
      <c r="U536" s="270"/>
      <c r="V536" s="270"/>
      <c r="W536" s="270"/>
      <c r="X536" s="270"/>
      <c r="Y536" s="270"/>
      <c r="Z536" s="270"/>
    </row>
    <row r="537" ht="15.75" customHeight="1">
      <c r="A537" s="1"/>
      <c r="B537" s="323"/>
      <c r="C537" s="323"/>
      <c r="D537" s="412"/>
      <c r="E537" s="412"/>
      <c r="F537" s="1"/>
      <c r="G537" s="270"/>
      <c r="H537" s="270"/>
      <c r="I537" s="270"/>
      <c r="J537" s="270"/>
      <c r="K537" s="270"/>
      <c r="L537" s="270"/>
      <c r="M537" s="270"/>
      <c r="N537" s="270"/>
      <c r="O537" s="270"/>
      <c r="P537" s="270"/>
      <c r="Q537" s="270"/>
      <c r="R537" s="270"/>
      <c r="S537" s="270"/>
      <c r="T537" s="270"/>
      <c r="U537" s="270"/>
      <c r="V537" s="270"/>
      <c r="W537" s="270"/>
      <c r="X537" s="270"/>
      <c r="Y537" s="270"/>
      <c r="Z537" s="270"/>
    </row>
    <row r="538" ht="15.75" customHeight="1">
      <c r="A538" s="1"/>
      <c r="B538" s="323"/>
      <c r="C538" s="323"/>
      <c r="D538" s="412"/>
      <c r="E538" s="412"/>
      <c r="F538" s="1"/>
      <c r="G538" s="270"/>
      <c r="H538" s="270"/>
      <c r="I538" s="270"/>
      <c r="J538" s="270"/>
      <c r="K538" s="270"/>
      <c r="L538" s="270"/>
      <c r="M538" s="270"/>
      <c r="N538" s="270"/>
      <c r="O538" s="270"/>
      <c r="P538" s="270"/>
      <c r="Q538" s="270"/>
      <c r="R538" s="270"/>
      <c r="S538" s="270"/>
      <c r="T538" s="270"/>
      <c r="U538" s="270"/>
      <c r="V538" s="270"/>
      <c r="W538" s="270"/>
      <c r="X538" s="270"/>
      <c r="Y538" s="270"/>
      <c r="Z538" s="270"/>
    </row>
    <row r="539" ht="15.75" customHeight="1">
      <c r="A539" s="1"/>
      <c r="B539" s="323"/>
      <c r="C539" s="323"/>
      <c r="D539" s="412"/>
      <c r="E539" s="412"/>
      <c r="F539" s="1"/>
      <c r="G539" s="270"/>
      <c r="H539" s="270"/>
      <c r="I539" s="270"/>
      <c r="J539" s="270"/>
      <c r="K539" s="270"/>
      <c r="L539" s="270"/>
      <c r="M539" s="270"/>
      <c r="N539" s="270"/>
      <c r="O539" s="270"/>
      <c r="P539" s="270"/>
      <c r="Q539" s="270"/>
      <c r="R539" s="270"/>
      <c r="S539" s="270"/>
      <c r="T539" s="270"/>
      <c r="U539" s="270"/>
      <c r="V539" s="270"/>
      <c r="W539" s="270"/>
      <c r="X539" s="270"/>
      <c r="Y539" s="270"/>
      <c r="Z539" s="270"/>
    </row>
    <row r="540" ht="15.75" customHeight="1">
      <c r="A540" s="1"/>
      <c r="B540" s="323"/>
      <c r="C540" s="323"/>
      <c r="D540" s="412"/>
      <c r="E540" s="412"/>
      <c r="F540" s="1"/>
      <c r="G540" s="270"/>
      <c r="H540" s="270"/>
      <c r="I540" s="270"/>
      <c r="J540" s="270"/>
      <c r="K540" s="270"/>
      <c r="L540" s="270"/>
      <c r="M540" s="270"/>
      <c r="N540" s="270"/>
      <c r="O540" s="270"/>
      <c r="P540" s="270"/>
      <c r="Q540" s="270"/>
      <c r="R540" s="270"/>
      <c r="S540" s="270"/>
      <c r="T540" s="270"/>
      <c r="U540" s="270"/>
      <c r="V540" s="270"/>
      <c r="W540" s="270"/>
      <c r="X540" s="270"/>
      <c r="Y540" s="270"/>
      <c r="Z540" s="270"/>
    </row>
    <row r="541" ht="15.75" customHeight="1">
      <c r="A541" s="1"/>
      <c r="B541" s="323"/>
      <c r="C541" s="323"/>
      <c r="D541" s="412"/>
      <c r="E541" s="412"/>
      <c r="F541" s="1"/>
      <c r="G541" s="270"/>
      <c r="H541" s="270"/>
      <c r="I541" s="270"/>
      <c r="J541" s="270"/>
      <c r="K541" s="270"/>
      <c r="L541" s="270"/>
      <c r="M541" s="270"/>
      <c r="N541" s="270"/>
      <c r="O541" s="270"/>
      <c r="P541" s="270"/>
      <c r="Q541" s="270"/>
      <c r="R541" s="270"/>
      <c r="S541" s="270"/>
      <c r="T541" s="270"/>
      <c r="U541" s="270"/>
      <c r="V541" s="270"/>
      <c r="W541" s="270"/>
      <c r="X541" s="270"/>
      <c r="Y541" s="270"/>
      <c r="Z541" s="270"/>
    </row>
    <row r="542" ht="15.75" customHeight="1">
      <c r="A542" s="1"/>
      <c r="B542" s="323"/>
      <c r="C542" s="323"/>
      <c r="D542" s="412"/>
      <c r="E542" s="412"/>
      <c r="F542" s="1"/>
      <c r="G542" s="270"/>
      <c r="H542" s="270"/>
      <c r="I542" s="270"/>
      <c r="J542" s="270"/>
      <c r="K542" s="270"/>
      <c r="L542" s="270"/>
      <c r="M542" s="270"/>
      <c r="N542" s="270"/>
      <c r="O542" s="270"/>
      <c r="P542" s="270"/>
      <c r="Q542" s="270"/>
      <c r="R542" s="270"/>
      <c r="S542" s="270"/>
      <c r="T542" s="270"/>
      <c r="U542" s="270"/>
      <c r="V542" s="270"/>
      <c r="W542" s="270"/>
      <c r="X542" s="270"/>
      <c r="Y542" s="270"/>
      <c r="Z542" s="270"/>
    </row>
    <row r="543" ht="15.75" customHeight="1">
      <c r="A543" s="1"/>
      <c r="B543" s="323"/>
      <c r="C543" s="323"/>
      <c r="D543" s="412"/>
      <c r="E543" s="412"/>
      <c r="F543" s="1"/>
      <c r="G543" s="270"/>
      <c r="H543" s="270"/>
      <c r="I543" s="270"/>
      <c r="J543" s="270"/>
      <c r="K543" s="270"/>
      <c r="L543" s="270"/>
      <c r="M543" s="270"/>
      <c r="N543" s="270"/>
      <c r="O543" s="270"/>
      <c r="P543" s="270"/>
      <c r="Q543" s="270"/>
      <c r="R543" s="270"/>
      <c r="S543" s="270"/>
      <c r="T543" s="270"/>
      <c r="U543" s="270"/>
      <c r="V543" s="270"/>
      <c r="W543" s="270"/>
      <c r="X543" s="270"/>
      <c r="Y543" s="270"/>
      <c r="Z543" s="270"/>
    </row>
    <row r="544" ht="15.75" customHeight="1">
      <c r="A544" s="1"/>
      <c r="B544" s="323"/>
      <c r="C544" s="323"/>
      <c r="D544" s="412"/>
      <c r="E544" s="412"/>
      <c r="F544" s="1"/>
      <c r="G544" s="270"/>
      <c r="H544" s="270"/>
      <c r="I544" s="270"/>
      <c r="J544" s="270"/>
      <c r="K544" s="270"/>
      <c r="L544" s="270"/>
      <c r="M544" s="270"/>
      <c r="N544" s="270"/>
      <c r="O544" s="270"/>
      <c r="P544" s="270"/>
      <c r="Q544" s="270"/>
      <c r="R544" s="270"/>
      <c r="S544" s="270"/>
      <c r="T544" s="270"/>
      <c r="U544" s="270"/>
      <c r="V544" s="270"/>
      <c r="W544" s="270"/>
      <c r="X544" s="270"/>
      <c r="Y544" s="270"/>
      <c r="Z544" s="270"/>
    </row>
    <row r="545" ht="15.75" customHeight="1">
      <c r="A545" s="1"/>
      <c r="B545" s="323"/>
      <c r="C545" s="323"/>
      <c r="D545" s="412"/>
      <c r="E545" s="412"/>
      <c r="F545" s="1"/>
      <c r="G545" s="270"/>
      <c r="H545" s="270"/>
      <c r="I545" s="270"/>
      <c r="J545" s="270"/>
      <c r="K545" s="270"/>
      <c r="L545" s="270"/>
      <c r="M545" s="270"/>
      <c r="N545" s="270"/>
      <c r="O545" s="270"/>
      <c r="P545" s="270"/>
      <c r="Q545" s="270"/>
      <c r="R545" s="270"/>
      <c r="S545" s="270"/>
      <c r="T545" s="270"/>
      <c r="U545" s="270"/>
      <c r="V545" s="270"/>
      <c r="W545" s="270"/>
      <c r="X545" s="270"/>
      <c r="Y545" s="270"/>
      <c r="Z545" s="270"/>
    </row>
    <row r="546" ht="15.75" customHeight="1">
      <c r="A546" s="1"/>
      <c r="B546" s="323"/>
      <c r="C546" s="323"/>
      <c r="D546" s="412"/>
      <c r="E546" s="412"/>
      <c r="F546" s="1"/>
      <c r="G546" s="270"/>
      <c r="H546" s="270"/>
      <c r="I546" s="270"/>
      <c r="J546" s="270"/>
      <c r="K546" s="270"/>
      <c r="L546" s="270"/>
      <c r="M546" s="270"/>
      <c r="N546" s="270"/>
      <c r="O546" s="270"/>
      <c r="P546" s="270"/>
      <c r="Q546" s="270"/>
      <c r="R546" s="270"/>
      <c r="S546" s="270"/>
      <c r="T546" s="270"/>
      <c r="U546" s="270"/>
      <c r="V546" s="270"/>
      <c r="W546" s="270"/>
      <c r="X546" s="270"/>
      <c r="Y546" s="270"/>
      <c r="Z546" s="270"/>
    </row>
    <row r="547" ht="15.75" customHeight="1">
      <c r="A547" s="1"/>
      <c r="B547" s="323"/>
      <c r="C547" s="323"/>
      <c r="D547" s="412"/>
      <c r="E547" s="412"/>
      <c r="F547" s="1"/>
      <c r="G547" s="270"/>
      <c r="H547" s="270"/>
      <c r="I547" s="270"/>
      <c r="J547" s="270"/>
      <c r="K547" s="270"/>
      <c r="L547" s="270"/>
      <c r="M547" s="270"/>
      <c r="N547" s="270"/>
      <c r="O547" s="270"/>
      <c r="P547" s="270"/>
      <c r="Q547" s="270"/>
      <c r="R547" s="270"/>
      <c r="S547" s="270"/>
      <c r="T547" s="270"/>
      <c r="U547" s="270"/>
      <c r="V547" s="270"/>
      <c r="W547" s="270"/>
      <c r="X547" s="270"/>
      <c r="Y547" s="270"/>
      <c r="Z547" s="270"/>
    </row>
    <row r="548" ht="15.75" customHeight="1">
      <c r="A548" s="1"/>
      <c r="B548" s="323"/>
      <c r="C548" s="323"/>
      <c r="D548" s="412"/>
      <c r="E548" s="412"/>
      <c r="F548" s="1"/>
      <c r="G548" s="270"/>
      <c r="H548" s="270"/>
      <c r="I548" s="270"/>
      <c r="J548" s="270"/>
      <c r="K548" s="270"/>
      <c r="L548" s="270"/>
      <c r="M548" s="270"/>
      <c r="N548" s="270"/>
      <c r="O548" s="270"/>
      <c r="P548" s="270"/>
      <c r="Q548" s="270"/>
      <c r="R548" s="270"/>
      <c r="S548" s="270"/>
      <c r="T548" s="270"/>
      <c r="U548" s="270"/>
      <c r="V548" s="270"/>
      <c r="W548" s="270"/>
      <c r="X548" s="270"/>
      <c r="Y548" s="270"/>
      <c r="Z548" s="270"/>
    </row>
    <row r="549" ht="15.75" customHeight="1">
      <c r="A549" s="1"/>
      <c r="B549" s="323"/>
      <c r="C549" s="323"/>
      <c r="D549" s="412"/>
      <c r="E549" s="412"/>
      <c r="F549" s="1"/>
      <c r="G549" s="270"/>
      <c r="H549" s="270"/>
      <c r="I549" s="270"/>
      <c r="J549" s="270"/>
      <c r="K549" s="270"/>
      <c r="L549" s="270"/>
      <c r="M549" s="270"/>
      <c r="N549" s="270"/>
      <c r="O549" s="270"/>
      <c r="P549" s="270"/>
      <c r="Q549" s="270"/>
      <c r="R549" s="270"/>
      <c r="S549" s="270"/>
      <c r="T549" s="270"/>
      <c r="U549" s="270"/>
      <c r="V549" s="270"/>
      <c r="W549" s="270"/>
      <c r="X549" s="270"/>
      <c r="Y549" s="270"/>
      <c r="Z549" s="270"/>
    </row>
    <row r="550" ht="15.75" customHeight="1">
      <c r="A550" s="1"/>
      <c r="B550" s="323"/>
      <c r="C550" s="323"/>
      <c r="D550" s="412"/>
      <c r="E550" s="412"/>
      <c r="F550" s="1"/>
      <c r="G550" s="270"/>
      <c r="H550" s="270"/>
      <c r="I550" s="270"/>
      <c r="J550" s="270"/>
      <c r="K550" s="270"/>
      <c r="L550" s="270"/>
      <c r="M550" s="270"/>
      <c r="N550" s="270"/>
      <c r="O550" s="270"/>
      <c r="P550" s="270"/>
      <c r="Q550" s="270"/>
      <c r="R550" s="270"/>
      <c r="S550" s="270"/>
      <c r="T550" s="270"/>
      <c r="U550" s="270"/>
      <c r="V550" s="270"/>
      <c r="W550" s="270"/>
      <c r="X550" s="270"/>
      <c r="Y550" s="270"/>
      <c r="Z550" s="270"/>
    </row>
    <row r="551" ht="15.75" customHeight="1">
      <c r="A551" s="1"/>
      <c r="B551" s="323"/>
      <c r="C551" s="323"/>
      <c r="D551" s="412"/>
      <c r="E551" s="412"/>
      <c r="F551" s="1"/>
      <c r="G551" s="270"/>
      <c r="H551" s="270"/>
      <c r="I551" s="270"/>
      <c r="J551" s="270"/>
      <c r="K551" s="270"/>
      <c r="L551" s="270"/>
      <c r="M551" s="270"/>
      <c r="N551" s="270"/>
      <c r="O551" s="270"/>
      <c r="P551" s="270"/>
      <c r="Q551" s="270"/>
      <c r="R551" s="270"/>
      <c r="S551" s="270"/>
      <c r="T551" s="270"/>
      <c r="U551" s="270"/>
      <c r="V551" s="270"/>
      <c r="W551" s="270"/>
      <c r="X551" s="270"/>
      <c r="Y551" s="270"/>
      <c r="Z551" s="270"/>
    </row>
    <row r="552" ht="15.75" customHeight="1">
      <c r="A552" s="1"/>
      <c r="B552" s="323"/>
      <c r="C552" s="323"/>
      <c r="D552" s="412"/>
      <c r="E552" s="412"/>
      <c r="F552" s="1"/>
      <c r="G552" s="270"/>
      <c r="H552" s="270"/>
      <c r="I552" s="270"/>
      <c r="J552" s="270"/>
      <c r="K552" s="270"/>
      <c r="L552" s="270"/>
      <c r="M552" s="270"/>
      <c r="N552" s="270"/>
      <c r="O552" s="270"/>
      <c r="P552" s="270"/>
      <c r="Q552" s="270"/>
      <c r="R552" s="270"/>
      <c r="S552" s="270"/>
      <c r="T552" s="270"/>
      <c r="U552" s="270"/>
      <c r="V552" s="270"/>
      <c r="W552" s="270"/>
      <c r="X552" s="270"/>
      <c r="Y552" s="270"/>
      <c r="Z552" s="270"/>
    </row>
    <row r="553" ht="15.75" customHeight="1">
      <c r="A553" s="1"/>
      <c r="B553" s="323"/>
      <c r="C553" s="323"/>
      <c r="D553" s="412"/>
      <c r="E553" s="412"/>
      <c r="F553" s="1"/>
      <c r="G553" s="270"/>
      <c r="H553" s="270"/>
      <c r="I553" s="270"/>
      <c r="J553" s="270"/>
      <c r="K553" s="270"/>
      <c r="L553" s="270"/>
      <c r="M553" s="270"/>
      <c r="N553" s="270"/>
      <c r="O553" s="270"/>
      <c r="P553" s="270"/>
      <c r="Q553" s="270"/>
      <c r="R553" s="270"/>
      <c r="S553" s="270"/>
      <c r="T553" s="270"/>
      <c r="U553" s="270"/>
      <c r="V553" s="270"/>
      <c r="W553" s="270"/>
      <c r="X553" s="270"/>
      <c r="Y553" s="270"/>
      <c r="Z553" s="270"/>
    </row>
    <row r="554" ht="15.75" customHeight="1">
      <c r="A554" s="1"/>
      <c r="B554" s="323"/>
      <c r="C554" s="323"/>
      <c r="D554" s="412"/>
      <c r="E554" s="412"/>
      <c r="F554" s="1"/>
      <c r="G554" s="270"/>
      <c r="H554" s="270"/>
      <c r="I554" s="270"/>
      <c r="J554" s="270"/>
      <c r="K554" s="270"/>
      <c r="L554" s="270"/>
      <c r="M554" s="270"/>
      <c r="N554" s="270"/>
      <c r="O554" s="270"/>
      <c r="P554" s="270"/>
      <c r="Q554" s="270"/>
      <c r="R554" s="270"/>
      <c r="S554" s="270"/>
      <c r="T554" s="270"/>
      <c r="U554" s="270"/>
      <c r="V554" s="270"/>
      <c r="W554" s="270"/>
      <c r="X554" s="270"/>
      <c r="Y554" s="270"/>
      <c r="Z554" s="270"/>
    </row>
    <row r="555" ht="15.75" customHeight="1">
      <c r="A555" s="1"/>
      <c r="B555" s="323"/>
      <c r="C555" s="323"/>
      <c r="D555" s="412"/>
      <c r="E555" s="412"/>
      <c r="F555" s="1"/>
      <c r="G555" s="270"/>
      <c r="H555" s="270"/>
      <c r="I555" s="270"/>
      <c r="J555" s="270"/>
      <c r="K555" s="270"/>
      <c r="L555" s="270"/>
      <c r="M555" s="270"/>
      <c r="N555" s="270"/>
      <c r="O555" s="270"/>
      <c r="P555" s="270"/>
      <c r="Q555" s="270"/>
      <c r="R555" s="270"/>
      <c r="S555" s="270"/>
      <c r="T555" s="270"/>
      <c r="U555" s="270"/>
      <c r="V555" s="270"/>
      <c r="W555" s="270"/>
      <c r="X555" s="270"/>
      <c r="Y555" s="270"/>
      <c r="Z555" s="270"/>
    </row>
    <row r="556" ht="15.75" customHeight="1">
      <c r="A556" s="1"/>
      <c r="B556" s="323"/>
      <c r="C556" s="323"/>
      <c r="D556" s="412"/>
      <c r="E556" s="412"/>
      <c r="F556" s="1"/>
      <c r="G556" s="270"/>
      <c r="H556" s="270"/>
      <c r="I556" s="270"/>
      <c r="J556" s="270"/>
      <c r="K556" s="270"/>
      <c r="L556" s="270"/>
      <c r="M556" s="270"/>
      <c r="N556" s="270"/>
      <c r="O556" s="270"/>
      <c r="P556" s="270"/>
      <c r="Q556" s="270"/>
      <c r="R556" s="270"/>
      <c r="S556" s="270"/>
      <c r="T556" s="270"/>
      <c r="U556" s="270"/>
      <c r="V556" s="270"/>
      <c r="W556" s="270"/>
      <c r="X556" s="270"/>
      <c r="Y556" s="270"/>
      <c r="Z556" s="270"/>
    </row>
    <row r="557" ht="15.75" customHeight="1">
      <c r="A557" s="1"/>
      <c r="B557" s="323"/>
      <c r="C557" s="323"/>
      <c r="D557" s="412"/>
      <c r="E557" s="412"/>
      <c r="F557" s="1"/>
      <c r="G557" s="270"/>
      <c r="H557" s="270"/>
      <c r="I557" s="270"/>
      <c r="J557" s="270"/>
      <c r="K557" s="270"/>
      <c r="L557" s="270"/>
      <c r="M557" s="270"/>
      <c r="N557" s="270"/>
      <c r="O557" s="270"/>
      <c r="P557" s="270"/>
      <c r="Q557" s="270"/>
      <c r="R557" s="270"/>
      <c r="S557" s="270"/>
      <c r="T557" s="270"/>
      <c r="U557" s="270"/>
      <c r="V557" s="270"/>
      <c r="W557" s="270"/>
      <c r="X557" s="270"/>
      <c r="Y557" s="270"/>
      <c r="Z557" s="270"/>
    </row>
    <row r="558" ht="15.75" customHeight="1">
      <c r="A558" s="1"/>
      <c r="B558" s="323"/>
      <c r="C558" s="323"/>
      <c r="D558" s="412"/>
      <c r="E558" s="412"/>
      <c r="F558" s="1"/>
      <c r="G558" s="270"/>
      <c r="H558" s="270"/>
      <c r="I558" s="270"/>
      <c r="J558" s="270"/>
      <c r="K558" s="270"/>
      <c r="L558" s="270"/>
      <c r="M558" s="270"/>
      <c r="N558" s="270"/>
      <c r="O558" s="270"/>
      <c r="P558" s="270"/>
      <c r="Q558" s="270"/>
      <c r="R558" s="270"/>
      <c r="S558" s="270"/>
      <c r="T558" s="270"/>
      <c r="U558" s="270"/>
      <c r="V558" s="270"/>
      <c r="W558" s="270"/>
      <c r="X558" s="270"/>
      <c r="Y558" s="270"/>
      <c r="Z558" s="270"/>
    </row>
    <row r="559" ht="15.75" customHeight="1">
      <c r="A559" s="1"/>
      <c r="B559" s="323"/>
      <c r="C559" s="323"/>
      <c r="D559" s="412"/>
      <c r="E559" s="412"/>
      <c r="F559" s="1"/>
      <c r="G559" s="270"/>
      <c r="H559" s="270"/>
      <c r="I559" s="270"/>
      <c r="J559" s="270"/>
      <c r="K559" s="270"/>
      <c r="L559" s="270"/>
      <c r="M559" s="270"/>
      <c r="N559" s="270"/>
      <c r="O559" s="270"/>
      <c r="P559" s="270"/>
      <c r="Q559" s="270"/>
      <c r="R559" s="270"/>
      <c r="S559" s="270"/>
      <c r="T559" s="270"/>
      <c r="U559" s="270"/>
      <c r="V559" s="270"/>
      <c r="W559" s="270"/>
      <c r="X559" s="270"/>
      <c r="Y559" s="270"/>
      <c r="Z559" s="270"/>
    </row>
    <row r="560" ht="15.75" customHeight="1">
      <c r="A560" s="1"/>
      <c r="B560" s="323"/>
      <c r="C560" s="323"/>
      <c r="D560" s="412"/>
      <c r="E560" s="412"/>
      <c r="F560" s="1"/>
      <c r="G560" s="270"/>
      <c r="H560" s="270"/>
      <c r="I560" s="270"/>
      <c r="J560" s="270"/>
      <c r="K560" s="270"/>
      <c r="L560" s="270"/>
      <c r="M560" s="270"/>
      <c r="N560" s="270"/>
      <c r="O560" s="270"/>
      <c r="P560" s="270"/>
      <c r="Q560" s="270"/>
      <c r="R560" s="270"/>
      <c r="S560" s="270"/>
      <c r="T560" s="270"/>
      <c r="U560" s="270"/>
      <c r="V560" s="270"/>
      <c r="W560" s="270"/>
      <c r="X560" s="270"/>
      <c r="Y560" s="270"/>
      <c r="Z560" s="270"/>
    </row>
    <row r="561" ht="15.75" customHeight="1">
      <c r="A561" s="1"/>
      <c r="B561" s="323"/>
      <c r="C561" s="323"/>
      <c r="D561" s="412"/>
      <c r="E561" s="412"/>
      <c r="F561" s="1"/>
      <c r="G561" s="270"/>
      <c r="H561" s="270"/>
      <c r="I561" s="270"/>
      <c r="J561" s="270"/>
      <c r="K561" s="270"/>
      <c r="L561" s="270"/>
      <c r="M561" s="270"/>
      <c r="N561" s="270"/>
      <c r="O561" s="270"/>
      <c r="P561" s="270"/>
      <c r="Q561" s="270"/>
      <c r="R561" s="270"/>
      <c r="S561" s="270"/>
      <c r="T561" s="270"/>
      <c r="U561" s="270"/>
      <c r="V561" s="270"/>
      <c r="W561" s="270"/>
      <c r="X561" s="270"/>
      <c r="Y561" s="270"/>
      <c r="Z561" s="270"/>
    </row>
    <row r="562" ht="15.75" customHeight="1">
      <c r="A562" s="1"/>
      <c r="B562" s="323"/>
      <c r="C562" s="323"/>
      <c r="D562" s="412"/>
      <c r="E562" s="412"/>
      <c r="F562" s="1"/>
      <c r="G562" s="270"/>
      <c r="H562" s="270"/>
      <c r="I562" s="270"/>
      <c r="J562" s="270"/>
      <c r="K562" s="270"/>
      <c r="L562" s="270"/>
      <c r="M562" s="270"/>
      <c r="N562" s="270"/>
      <c r="O562" s="270"/>
      <c r="P562" s="270"/>
      <c r="Q562" s="270"/>
      <c r="R562" s="270"/>
      <c r="S562" s="270"/>
      <c r="T562" s="270"/>
      <c r="U562" s="270"/>
      <c r="V562" s="270"/>
      <c r="W562" s="270"/>
      <c r="X562" s="270"/>
      <c r="Y562" s="270"/>
      <c r="Z562" s="270"/>
    </row>
    <row r="563" ht="15.75" customHeight="1">
      <c r="A563" s="1"/>
      <c r="B563" s="323"/>
      <c r="C563" s="323"/>
      <c r="D563" s="412"/>
      <c r="E563" s="412"/>
      <c r="F563" s="1"/>
      <c r="G563" s="270"/>
      <c r="H563" s="270"/>
      <c r="I563" s="270"/>
      <c r="J563" s="270"/>
      <c r="K563" s="270"/>
      <c r="L563" s="270"/>
      <c r="M563" s="270"/>
      <c r="N563" s="270"/>
      <c r="O563" s="270"/>
      <c r="P563" s="270"/>
      <c r="Q563" s="270"/>
      <c r="R563" s="270"/>
      <c r="S563" s="270"/>
      <c r="T563" s="270"/>
      <c r="U563" s="270"/>
      <c r="V563" s="270"/>
      <c r="W563" s="270"/>
      <c r="X563" s="270"/>
      <c r="Y563" s="270"/>
      <c r="Z563" s="270"/>
    </row>
    <row r="564" ht="15.75" customHeight="1">
      <c r="A564" s="1"/>
      <c r="B564" s="323"/>
      <c r="C564" s="323"/>
      <c r="D564" s="412"/>
      <c r="E564" s="412"/>
      <c r="F564" s="1"/>
      <c r="G564" s="270"/>
      <c r="H564" s="270"/>
      <c r="I564" s="270"/>
      <c r="J564" s="270"/>
      <c r="K564" s="270"/>
      <c r="L564" s="270"/>
      <c r="M564" s="270"/>
      <c r="N564" s="270"/>
      <c r="O564" s="270"/>
      <c r="P564" s="270"/>
      <c r="Q564" s="270"/>
      <c r="R564" s="270"/>
      <c r="S564" s="270"/>
      <c r="T564" s="270"/>
      <c r="U564" s="270"/>
      <c r="V564" s="270"/>
      <c r="W564" s="270"/>
      <c r="X564" s="270"/>
      <c r="Y564" s="270"/>
      <c r="Z564" s="270"/>
    </row>
    <row r="565" ht="15.75" customHeight="1">
      <c r="A565" s="1"/>
      <c r="B565" s="323"/>
      <c r="C565" s="323"/>
      <c r="D565" s="412"/>
      <c r="E565" s="412"/>
      <c r="F565" s="1"/>
      <c r="G565" s="270"/>
      <c r="H565" s="270"/>
      <c r="I565" s="270"/>
      <c r="J565" s="270"/>
      <c r="K565" s="270"/>
      <c r="L565" s="270"/>
      <c r="M565" s="270"/>
      <c r="N565" s="270"/>
      <c r="O565" s="270"/>
      <c r="P565" s="270"/>
      <c r="Q565" s="270"/>
      <c r="R565" s="270"/>
      <c r="S565" s="270"/>
      <c r="T565" s="270"/>
      <c r="U565" s="270"/>
      <c r="V565" s="270"/>
      <c r="W565" s="270"/>
      <c r="X565" s="270"/>
      <c r="Y565" s="270"/>
      <c r="Z565" s="270"/>
    </row>
    <row r="566" ht="15.75" customHeight="1">
      <c r="A566" s="1"/>
      <c r="B566" s="323"/>
      <c r="C566" s="323"/>
      <c r="D566" s="412"/>
      <c r="E566" s="412"/>
      <c r="F566" s="1"/>
      <c r="G566" s="270"/>
      <c r="H566" s="270"/>
      <c r="I566" s="270"/>
      <c r="J566" s="270"/>
      <c r="K566" s="270"/>
      <c r="L566" s="270"/>
      <c r="M566" s="270"/>
      <c r="N566" s="270"/>
      <c r="O566" s="270"/>
      <c r="P566" s="270"/>
      <c r="Q566" s="270"/>
      <c r="R566" s="270"/>
      <c r="S566" s="270"/>
      <c r="T566" s="270"/>
      <c r="U566" s="270"/>
      <c r="V566" s="270"/>
      <c r="W566" s="270"/>
      <c r="X566" s="270"/>
      <c r="Y566" s="270"/>
      <c r="Z566" s="270"/>
    </row>
    <row r="567" ht="15.75" customHeight="1">
      <c r="A567" s="1"/>
      <c r="B567" s="323"/>
      <c r="C567" s="323"/>
      <c r="D567" s="412"/>
      <c r="E567" s="412"/>
      <c r="F567" s="1"/>
      <c r="G567" s="270"/>
      <c r="H567" s="270"/>
      <c r="I567" s="270"/>
      <c r="J567" s="270"/>
      <c r="K567" s="270"/>
      <c r="L567" s="270"/>
      <c r="M567" s="270"/>
      <c r="N567" s="270"/>
      <c r="O567" s="270"/>
      <c r="P567" s="270"/>
      <c r="Q567" s="270"/>
      <c r="R567" s="270"/>
      <c r="S567" s="270"/>
      <c r="T567" s="270"/>
      <c r="U567" s="270"/>
      <c r="V567" s="270"/>
      <c r="W567" s="270"/>
      <c r="X567" s="270"/>
      <c r="Y567" s="270"/>
      <c r="Z567" s="270"/>
    </row>
    <row r="568" ht="15.75" customHeight="1">
      <c r="A568" s="1"/>
      <c r="B568" s="323"/>
      <c r="C568" s="323"/>
      <c r="D568" s="412"/>
      <c r="E568" s="412"/>
      <c r="F568" s="1"/>
      <c r="G568" s="270"/>
      <c r="H568" s="270"/>
      <c r="I568" s="270"/>
      <c r="J568" s="270"/>
      <c r="K568" s="270"/>
      <c r="L568" s="270"/>
      <c r="M568" s="270"/>
      <c r="N568" s="270"/>
      <c r="O568" s="270"/>
      <c r="P568" s="270"/>
      <c r="Q568" s="270"/>
      <c r="R568" s="270"/>
      <c r="S568" s="270"/>
      <c r="T568" s="270"/>
      <c r="U568" s="270"/>
      <c r="V568" s="270"/>
      <c r="W568" s="270"/>
      <c r="X568" s="270"/>
      <c r="Y568" s="270"/>
      <c r="Z568" s="270"/>
    </row>
    <row r="569" ht="15.75" customHeight="1">
      <c r="A569" s="1"/>
      <c r="B569" s="323"/>
      <c r="C569" s="323"/>
      <c r="D569" s="412"/>
      <c r="E569" s="412"/>
      <c r="F569" s="1"/>
      <c r="G569" s="270"/>
      <c r="H569" s="270"/>
      <c r="I569" s="270"/>
      <c r="J569" s="270"/>
      <c r="K569" s="270"/>
      <c r="L569" s="270"/>
      <c r="M569" s="270"/>
      <c r="N569" s="270"/>
      <c r="O569" s="270"/>
      <c r="P569" s="270"/>
      <c r="Q569" s="270"/>
      <c r="R569" s="270"/>
      <c r="S569" s="270"/>
      <c r="T569" s="270"/>
      <c r="U569" s="270"/>
      <c r="V569" s="270"/>
      <c r="W569" s="270"/>
      <c r="X569" s="270"/>
      <c r="Y569" s="270"/>
      <c r="Z569" s="270"/>
    </row>
    <row r="570" ht="15.75" customHeight="1">
      <c r="A570" s="1"/>
      <c r="B570" s="323"/>
      <c r="C570" s="323"/>
      <c r="D570" s="412"/>
      <c r="E570" s="412"/>
      <c r="F570" s="1"/>
      <c r="G570" s="270"/>
      <c r="H570" s="270"/>
      <c r="I570" s="270"/>
      <c r="J570" s="270"/>
      <c r="K570" s="270"/>
      <c r="L570" s="270"/>
      <c r="M570" s="270"/>
      <c r="N570" s="270"/>
      <c r="O570" s="270"/>
      <c r="P570" s="270"/>
      <c r="Q570" s="270"/>
      <c r="R570" s="270"/>
      <c r="S570" s="270"/>
      <c r="T570" s="270"/>
      <c r="U570" s="270"/>
      <c r="V570" s="270"/>
      <c r="W570" s="270"/>
      <c r="X570" s="270"/>
      <c r="Y570" s="270"/>
      <c r="Z570" s="270"/>
    </row>
    <row r="571" ht="15.75" customHeight="1">
      <c r="A571" s="1"/>
      <c r="B571" s="323"/>
      <c r="C571" s="323"/>
      <c r="D571" s="412"/>
      <c r="E571" s="412"/>
      <c r="F571" s="1"/>
      <c r="G571" s="270"/>
      <c r="H571" s="270"/>
      <c r="I571" s="270"/>
      <c r="J571" s="270"/>
      <c r="K571" s="270"/>
      <c r="L571" s="270"/>
      <c r="M571" s="270"/>
      <c r="N571" s="270"/>
      <c r="O571" s="270"/>
      <c r="P571" s="270"/>
      <c r="Q571" s="270"/>
      <c r="R571" s="270"/>
      <c r="S571" s="270"/>
      <c r="T571" s="270"/>
      <c r="U571" s="270"/>
      <c r="V571" s="270"/>
      <c r="W571" s="270"/>
      <c r="X571" s="270"/>
      <c r="Y571" s="270"/>
      <c r="Z571" s="270"/>
    </row>
    <row r="572" ht="15.75" customHeight="1">
      <c r="A572" s="1"/>
      <c r="B572" s="323"/>
      <c r="C572" s="323"/>
      <c r="D572" s="412"/>
      <c r="E572" s="412"/>
      <c r="F572" s="1"/>
      <c r="G572" s="270"/>
      <c r="H572" s="270"/>
      <c r="I572" s="270"/>
      <c r="J572" s="270"/>
      <c r="K572" s="270"/>
      <c r="L572" s="270"/>
      <c r="M572" s="270"/>
      <c r="N572" s="270"/>
      <c r="O572" s="270"/>
      <c r="P572" s="270"/>
      <c r="Q572" s="270"/>
      <c r="R572" s="270"/>
      <c r="S572" s="270"/>
      <c r="T572" s="270"/>
      <c r="U572" s="270"/>
      <c r="V572" s="270"/>
      <c r="W572" s="270"/>
      <c r="X572" s="270"/>
      <c r="Y572" s="270"/>
      <c r="Z572" s="270"/>
    </row>
    <row r="573" ht="15.75" customHeight="1">
      <c r="A573" s="1"/>
      <c r="B573" s="323"/>
      <c r="C573" s="323"/>
      <c r="D573" s="412"/>
      <c r="E573" s="412"/>
      <c r="F573" s="1"/>
      <c r="G573" s="270"/>
      <c r="H573" s="270"/>
      <c r="I573" s="270"/>
      <c r="J573" s="270"/>
      <c r="K573" s="270"/>
      <c r="L573" s="270"/>
      <c r="M573" s="270"/>
      <c r="N573" s="270"/>
      <c r="O573" s="270"/>
      <c r="P573" s="270"/>
      <c r="Q573" s="270"/>
      <c r="R573" s="270"/>
      <c r="S573" s="270"/>
      <c r="T573" s="270"/>
      <c r="U573" s="270"/>
      <c r="V573" s="270"/>
      <c r="W573" s="270"/>
      <c r="X573" s="270"/>
      <c r="Y573" s="270"/>
      <c r="Z573" s="270"/>
    </row>
    <row r="574" ht="15.75" customHeight="1">
      <c r="A574" s="1"/>
      <c r="B574" s="323"/>
      <c r="C574" s="323"/>
      <c r="D574" s="412"/>
      <c r="E574" s="412"/>
      <c r="F574" s="1"/>
      <c r="G574" s="270"/>
      <c r="H574" s="270"/>
      <c r="I574" s="270"/>
      <c r="J574" s="270"/>
      <c r="K574" s="270"/>
      <c r="L574" s="270"/>
      <c r="M574" s="270"/>
      <c r="N574" s="270"/>
      <c r="O574" s="270"/>
      <c r="P574" s="270"/>
      <c r="Q574" s="270"/>
      <c r="R574" s="270"/>
      <c r="S574" s="270"/>
      <c r="T574" s="270"/>
      <c r="U574" s="270"/>
      <c r="V574" s="270"/>
      <c r="W574" s="270"/>
      <c r="X574" s="270"/>
      <c r="Y574" s="270"/>
      <c r="Z574" s="270"/>
    </row>
    <row r="575" ht="15.75" customHeight="1">
      <c r="A575" s="1"/>
      <c r="B575" s="323"/>
      <c r="C575" s="323"/>
      <c r="D575" s="412"/>
      <c r="E575" s="412"/>
      <c r="F575" s="1"/>
      <c r="G575" s="270"/>
      <c r="H575" s="270"/>
      <c r="I575" s="270"/>
      <c r="J575" s="270"/>
      <c r="K575" s="270"/>
      <c r="L575" s="270"/>
      <c r="M575" s="270"/>
      <c r="N575" s="270"/>
      <c r="O575" s="270"/>
      <c r="P575" s="270"/>
      <c r="Q575" s="270"/>
      <c r="R575" s="270"/>
      <c r="S575" s="270"/>
      <c r="T575" s="270"/>
      <c r="U575" s="270"/>
      <c r="V575" s="270"/>
      <c r="W575" s="270"/>
      <c r="X575" s="270"/>
      <c r="Y575" s="270"/>
      <c r="Z575" s="270"/>
    </row>
    <row r="576" ht="15.75" customHeight="1">
      <c r="A576" s="1"/>
      <c r="B576" s="323"/>
      <c r="C576" s="323"/>
      <c r="D576" s="412"/>
      <c r="E576" s="412"/>
      <c r="F576" s="1"/>
      <c r="G576" s="270"/>
      <c r="H576" s="270"/>
      <c r="I576" s="270"/>
      <c r="J576" s="270"/>
      <c r="K576" s="270"/>
      <c r="L576" s="270"/>
      <c r="M576" s="270"/>
      <c r="N576" s="270"/>
      <c r="O576" s="270"/>
      <c r="P576" s="270"/>
      <c r="Q576" s="270"/>
      <c r="R576" s="270"/>
      <c r="S576" s="270"/>
      <c r="T576" s="270"/>
      <c r="U576" s="270"/>
      <c r="V576" s="270"/>
      <c r="W576" s="270"/>
      <c r="X576" s="270"/>
      <c r="Y576" s="270"/>
      <c r="Z576" s="270"/>
    </row>
    <row r="577" ht="15.75" customHeight="1">
      <c r="A577" s="1"/>
      <c r="B577" s="323"/>
      <c r="C577" s="323"/>
      <c r="D577" s="412"/>
      <c r="E577" s="412"/>
      <c r="F577" s="1"/>
      <c r="G577" s="270"/>
      <c r="H577" s="270"/>
      <c r="I577" s="270"/>
      <c r="J577" s="270"/>
      <c r="K577" s="270"/>
      <c r="L577" s="270"/>
      <c r="M577" s="270"/>
      <c r="N577" s="270"/>
      <c r="O577" s="270"/>
      <c r="P577" s="270"/>
      <c r="Q577" s="270"/>
      <c r="R577" s="270"/>
      <c r="S577" s="270"/>
      <c r="T577" s="270"/>
      <c r="U577" s="270"/>
      <c r="V577" s="270"/>
      <c r="W577" s="270"/>
      <c r="X577" s="270"/>
      <c r="Y577" s="270"/>
      <c r="Z577" s="270"/>
    </row>
    <row r="578" ht="15.75" customHeight="1">
      <c r="A578" s="1"/>
      <c r="B578" s="323"/>
      <c r="C578" s="323"/>
      <c r="D578" s="412"/>
      <c r="E578" s="412"/>
      <c r="F578" s="1"/>
      <c r="G578" s="270"/>
      <c r="H578" s="270"/>
      <c r="I578" s="270"/>
      <c r="J578" s="270"/>
      <c r="K578" s="270"/>
      <c r="L578" s="270"/>
      <c r="M578" s="270"/>
      <c r="N578" s="270"/>
      <c r="O578" s="270"/>
      <c r="P578" s="270"/>
      <c r="Q578" s="270"/>
      <c r="R578" s="270"/>
      <c r="S578" s="270"/>
      <c r="T578" s="270"/>
      <c r="U578" s="270"/>
      <c r="V578" s="270"/>
      <c r="W578" s="270"/>
      <c r="X578" s="270"/>
      <c r="Y578" s="270"/>
      <c r="Z578" s="270"/>
    </row>
    <row r="579" ht="15.75" customHeight="1">
      <c r="A579" s="1"/>
      <c r="B579" s="323"/>
      <c r="C579" s="323"/>
      <c r="D579" s="412"/>
      <c r="E579" s="412"/>
      <c r="F579" s="1"/>
      <c r="G579" s="270"/>
      <c r="H579" s="270"/>
      <c r="I579" s="270"/>
      <c r="J579" s="270"/>
      <c r="K579" s="270"/>
      <c r="L579" s="270"/>
      <c r="M579" s="270"/>
      <c r="N579" s="270"/>
      <c r="O579" s="270"/>
      <c r="P579" s="270"/>
      <c r="Q579" s="270"/>
      <c r="R579" s="270"/>
      <c r="S579" s="270"/>
      <c r="T579" s="270"/>
      <c r="U579" s="270"/>
      <c r="V579" s="270"/>
      <c r="W579" s="270"/>
      <c r="X579" s="270"/>
      <c r="Y579" s="270"/>
      <c r="Z579" s="270"/>
    </row>
    <row r="580" ht="15.75" customHeight="1">
      <c r="A580" s="1"/>
      <c r="B580" s="323"/>
      <c r="C580" s="323"/>
      <c r="D580" s="412"/>
      <c r="E580" s="412"/>
      <c r="F580" s="1"/>
      <c r="G580" s="270"/>
      <c r="H580" s="270"/>
      <c r="I580" s="270"/>
      <c r="J580" s="270"/>
      <c r="K580" s="270"/>
      <c r="L580" s="270"/>
      <c r="M580" s="270"/>
      <c r="N580" s="270"/>
      <c r="O580" s="270"/>
      <c r="P580" s="270"/>
      <c r="Q580" s="270"/>
      <c r="R580" s="270"/>
      <c r="S580" s="270"/>
      <c r="T580" s="270"/>
      <c r="U580" s="270"/>
      <c r="V580" s="270"/>
      <c r="W580" s="270"/>
      <c r="X580" s="270"/>
      <c r="Y580" s="270"/>
      <c r="Z580" s="270"/>
    </row>
    <row r="581" ht="15.75" customHeight="1">
      <c r="A581" s="1"/>
      <c r="B581" s="323"/>
      <c r="C581" s="323"/>
      <c r="D581" s="412"/>
      <c r="E581" s="412"/>
      <c r="F581" s="1"/>
      <c r="G581" s="270"/>
      <c r="H581" s="270"/>
      <c r="I581" s="270"/>
      <c r="J581" s="270"/>
      <c r="K581" s="270"/>
      <c r="L581" s="270"/>
      <c r="M581" s="270"/>
      <c r="N581" s="270"/>
      <c r="O581" s="270"/>
      <c r="P581" s="270"/>
      <c r="Q581" s="270"/>
      <c r="R581" s="270"/>
      <c r="S581" s="270"/>
      <c r="T581" s="270"/>
      <c r="U581" s="270"/>
      <c r="V581" s="270"/>
      <c r="W581" s="270"/>
      <c r="X581" s="270"/>
      <c r="Y581" s="270"/>
      <c r="Z581" s="270"/>
    </row>
    <row r="582" ht="15.75" customHeight="1">
      <c r="A582" s="1"/>
      <c r="B582" s="323"/>
      <c r="C582" s="323"/>
      <c r="D582" s="412"/>
      <c r="E582" s="412"/>
      <c r="F582" s="1"/>
      <c r="G582" s="270"/>
      <c r="H582" s="270"/>
      <c r="I582" s="270"/>
      <c r="J582" s="270"/>
      <c r="K582" s="270"/>
      <c r="L582" s="270"/>
      <c r="M582" s="270"/>
      <c r="N582" s="270"/>
      <c r="O582" s="270"/>
      <c r="P582" s="270"/>
      <c r="Q582" s="270"/>
      <c r="R582" s="270"/>
      <c r="S582" s="270"/>
      <c r="T582" s="270"/>
      <c r="U582" s="270"/>
      <c r="V582" s="270"/>
      <c r="W582" s="270"/>
      <c r="X582" s="270"/>
      <c r="Y582" s="270"/>
      <c r="Z582" s="270"/>
    </row>
    <row r="583" ht="15.75" customHeight="1">
      <c r="A583" s="1"/>
      <c r="B583" s="323"/>
      <c r="C583" s="323"/>
      <c r="D583" s="412"/>
      <c r="E583" s="412"/>
      <c r="F583" s="1"/>
      <c r="G583" s="270"/>
      <c r="H583" s="270"/>
      <c r="I583" s="270"/>
      <c r="J583" s="270"/>
      <c r="K583" s="270"/>
      <c r="L583" s="270"/>
      <c r="M583" s="270"/>
      <c r="N583" s="270"/>
      <c r="O583" s="270"/>
      <c r="P583" s="270"/>
      <c r="Q583" s="270"/>
      <c r="R583" s="270"/>
      <c r="S583" s="270"/>
      <c r="T583" s="270"/>
      <c r="U583" s="270"/>
      <c r="V583" s="270"/>
      <c r="W583" s="270"/>
      <c r="X583" s="270"/>
      <c r="Y583" s="270"/>
      <c r="Z583" s="270"/>
    </row>
    <row r="584" ht="15.75" customHeight="1">
      <c r="A584" s="1"/>
      <c r="B584" s="323"/>
      <c r="C584" s="323"/>
      <c r="D584" s="412"/>
      <c r="E584" s="412"/>
      <c r="F584" s="1"/>
      <c r="G584" s="270"/>
      <c r="H584" s="270"/>
      <c r="I584" s="270"/>
      <c r="J584" s="270"/>
      <c r="K584" s="270"/>
      <c r="L584" s="270"/>
      <c r="M584" s="270"/>
      <c r="N584" s="270"/>
      <c r="O584" s="270"/>
      <c r="P584" s="270"/>
      <c r="Q584" s="270"/>
      <c r="R584" s="270"/>
      <c r="S584" s="270"/>
      <c r="T584" s="270"/>
      <c r="U584" s="270"/>
      <c r="V584" s="270"/>
      <c r="W584" s="270"/>
      <c r="X584" s="270"/>
      <c r="Y584" s="270"/>
      <c r="Z584" s="270"/>
    </row>
    <row r="585" ht="15.75" customHeight="1">
      <c r="A585" s="1"/>
      <c r="B585" s="323"/>
      <c r="C585" s="323"/>
      <c r="D585" s="412"/>
      <c r="E585" s="412"/>
      <c r="F585" s="1"/>
      <c r="G585" s="270"/>
      <c r="H585" s="270"/>
      <c r="I585" s="270"/>
      <c r="J585" s="270"/>
      <c r="K585" s="270"/>
      <c r="L585" s="270"/>
      <c r="M585" s="270"/>
      <c r="N585" s="270"/>
      <c r="O585" s="270"/>
      <c r="P585" s="270"/>
      <c r="Q585" s="270"/>
      <c r="R585" s="270"/>
      <c r="S585" s="270"/>
      <c r="T585" s="270"/>
      <c r="U585" s="270"/>
      <c r="V585" s="270"/>
      <c r="W585" s="270"/>
      <c r="X585" s="270"/>
      <c r="Y585" s="270"/>
      <c r="Z585" s="270"/>
    </row>
    <row r="586" ht="15.75" customHeight="1">
      <c r="A586" s="1"/>
      <c r="B586" s="323"/>
      <c r="C586" s="323"/>
      <c r="D586" s="412"/>
      <c r="E586" s="412"/>
      <c r="F586" s="1"/>
      <c r="G586" s="270"/>
      <c r="H586" s="270"/>
      <c r="I586" s="270"/>
      <c r="J586" s="270"/>
      <c r="K586" s="270"/>
      <c r="L586" s="270"/>
      <c r="M586" s="270"/>
      <c r="N586" s="270"/>
      <c r="O586" s="270"/>
      <c r="P586" s="270"/>
      <c r="Q586" s="270"/>
      <c r="R586" s="270"/>
      <c r="S586" s="270"/>
      <c r="T586" s="270"/>
      <c r="U586" s="270"/>
      <c r="V586" s="270"/>
      <c r="W586" s="270"/>
      <c r="X586" s="270"/>
      <c r="Y586" s="270"/>
      <c r="Z586" s="270"/>
    </row>
    <row r="587" ht="15.75" customHeight="1">
      <c r="A587" s="1"/>
      <c r="B587" s="323"/>
      <c r="C587" s="323"/>
      <c r="D587" s="412"/>
      <c r="E587" s="412"/>
      <c r="F587" s="1"/>
      <c r="G587" s="270"/>
      <c r="H587" s="270"/>
      <c r="I587" s="270"/>
      <c r="J587" s="270"/>
      <c r="K587" s="270"/>
      <c r="L587" s="270"/>
      <c r="M587" s="270"/>
      <c r="N587" s="270"/>
      <c r="O587" s="270"/>
      <c r="P587" s="270"/>
      <c r="Q587" s="270"/>
      <c r="R587" s="270"/>
      <c r="S587" s="270"/>
      <c r="T587" s="270"/>
      <c r="U587" s="270"/>
      <c r="V587" s="270"/>
      <c r="W587" s="270"/>
      <c r="X587" s="270"/>
      <c r="Y587" s="270"/>
      <c r="Z587" s="270"/>
    </row>
    <row r="588" ht="15.75" customHeight="1">
      <c r="A588" s="1"/>
      <c r="B588" s="323"/>
      <c r="C588" s="323"/>
      <c r="D588" s="412"/>
      <c r="E588" s="412"/>
      <c r="F588" s="1"/>
      <c r="G588" s="270"/>
      <c r="H588" s="270"/>
      <c r="I588" s="270"/>
      <c r="J588" s="270"/>
      <c r="K588" s="270"/>
      <c r="L588" s="270"/>
      <c r="M588" s="270"/>
      <c r="N588" s="270"/>
      <c r="O588" s="270"/>
      <c r="P588" s="270"/>
      <c r="Q588" s="270"/>
      <c r="R588" s="270"/>
      <c r="S588" s="270"/>
      <c r="T588" s="270"/>
      <c r="U588" s="270"/>
      <c r="V588" s="270"/>
      <c r="W588" s="270"/>
      <c r="X588" s="270"/>
      <c r="Y588" s="270"/>
      <c r="Z588" s="270"/>
    </row>
    <row r="589" ht="15.75" customHeight="1">
      <c r="A589" s="1"/>
      <c r="B589" s="323"/>
      <c r="C589" s="323"/>
      <c r="D589" s="412"/>
      <c r="E589" s="412"/>
      <c r="F589" s="1"/>
      <c r="G589" s="270"/>
      <c r="H589" s="270"/>
      <c r="I589" s="270"/>
      <c r="J589" s="270"/>
      <c r="K589" s="270"/>
      <c r="L589" s="270"/>
      <c r="M589" s="270"/>
      <c r="N589" s="270"/>
      <c r="O589" s="270"/>
      <c r="P589" s="270"/>
      <c r="Q589" s="270"/>
      <c r="R589" s="270"/>
      <c r="S589" s="270"/>
      <c r="T589" s="270"/>
      <c r="U589" s="270"/>
      <c r="V589" s="270"/>
      <c r="W589" s="270"/>
      <c r="X589" s="270"/>
      <c r="Y589" s="270"/>
      <c r="Z589" s="270"/>
    </row>
    <row r="590" ht="15.75" customHeight="1">
      <c r="A590" s="1"/>
      <c r="B590" s="323"/>
      <c r="C590" s="323"/>
      <c r="D590" s="412"/>
      <c r="E590" s="412"/>
      <c r="F590" s="1"/>
      <c r="G590" s="270"/>
      <c r="H590" s="270"/>
      <c r="I590" s="270"/>
      <c r="J590" s="270"/>
      <c r="K590" s="270"/>
      <c r="L590" s="270"/>
      <c r="M590" s="270"/>
      <c r="N590" s="270"/>
      <c r="O590" s="270"/>
      <c r="P590" s="270"/>
      <c r="Q590" s="270"/>
      <c r="R590" s="270"/>
      <c r="S590" s="270"/>
      <c r="T590" s="270"/>
      <c r="U590" s="270"/>
      <c r="V590" s="270"/>
      <c r="W590" s="270"/>
      <c r="X590" s="270"/>
      <c r="Y590" s="270"/>
      <c r="Z590" s="270"/>
    </row>
    <row r="591" ht="15.75" customHeight="1">
      <c r="A591" s="1"/>
      <c r="B591" s="323"/>
      <c r="C591" s="323"/>
      <c r="D591" s="412"/>
      <c r="E591" s="412"/>
      <c r="F591" s="1"/>
      <c r="G591" s="270"/>
      <c r="H591" s="270"/>
      <c r="I591" s="270"/>
      <c r="J591" s="270"/>
      <c r="K591" s="270"/>
      <c r="L591" s="270"/>
      <c r="M591" s="270"/>
      <c r="N591" s="270"/>
      <c r="O591" s="270"/>
      <c r="P591" s="270"/>
      <c r="Q591" s="270"/>
      <c r="R591" s="270"/>
      <c r="S591" s="270"/>
      <c r="T591" s="270"/>
      <c r="U591" s="270"/>
      <c r="V591" s="270"/>
      <c r="W591" s="270"/>
      <c r="X591" s="270"/>
      <c r="Y591" s="270"/>
      <c r="Z591" s="270"/>
    </row>
    <row r="592" ht="15.75" customHeight="1">
      <c r="A592" s="1"/>
      <c r="B592" s="323"/>
      <c r="C592" s="323"/>
      <c r="D592" s="412"/>
      <c r="E592" s="412"/>
      <c r="F592" s="1"/>
      <c r="G592" s="270"/>
      <c r="H592" s="270"/>
      <c r="I592" s="270"/>
      <c r="J592" s="270"/>
      <c r="K592" s="270"/>
      <c r="L592" s="270"/>
      <c r="M592" s="270"/>
      <c r="N592" s="270"/>
      <c r="O592" s="270"/>
      <c r="P592" s="270"/>
      <c r="Q592" s="270"/>
      <c r="R592" s="270"/>
      <c r="S592" s="270"/>
      <c r="T592" s="270"/>
      <c r="U592" s="270"/>
      <c r="V592" s="270"/>
      <c r="W592" s="270"/>
      <c r="X592" s="270"/>
      <c r="Y592" s="270"/>
      <c r="Z592" s="270"/>
    </row>
    <row r="593" ht="15.75" customHeight="1">
      <c r="A593" s="1"/>
      <c r="B593" s="323"/>
      <c r="C593" s="323"/>
      <c r="D593" s="412"/>
      <c r="E593" s="412"/>
      <c r="F593" s="1"/>
      <c r="G593" s="270"/>
      <c r="H593" s="270"/>
      <c r="I593" s="270"/>
      <c r="J593" s="270"/>
      <c r="K593" s="270"/>
      <c r="L593" s="270"/>
      <c r="M593" s="270"/>
      <c r="N593" s="270"/>
      <c r="O593" s="270"/>
      <c r="P593" s="270"/>
      <c r="Q593" s="270"/>
      <c r="R593" s="270"/>
      <c r="S593" s="270"/>
      <c r="T593" s="270"/>
      <c r="U593" s="270"/>
      <c r="V593" s="270"/>
      <c r="W593" s="270"/>
      <c r="X593" s="270"/>
      <c r="Y593" s="270"/>
      <c r="Z593" s="270"/>
    </row>
    <row r="594" ht="15.75" customHeight="1">
      <c r="A594" s="1"/>
      <c r="B594" s="323"/>
      <c r="C594" s="323"/>
      <c r="D594" s="412"/>
      <c r="E594" s="412"/>
      <c r="F594" s="1"/>
      <c r="G594" s="270"/>
      <c r="H594" s="270"/>
      <c r="I594" s="270"/>
      <c r="J594" s="270"/>
      <c r="K594" s="270"/>
      <c r="L594" s="270"/>
      <c r="M594" s="270"/>
      <c r="N594" s="270"/>
      <c r="O594" s="270"/>
      <c r="P594" s="270"/>
      <c r="Q594" s="270"/>
      <c r="R594" s="270"/>
      <c r="S594" s="270"/>
      <c r="T594" s="270"/>
      <c r="U594" s="270"/>
      <c r="V594" s="270"/>
      <c r="W594" s="270"/>
      <c r="X594" s="270"/>
      <c r="Y594" s="270"/>
      <c r="Z594" s="270"/>
    </row>
    <row r="595" ht="15.75" customHeight="1">
      <c r="A595" s="1"/>
      <c r="B595" s="323"/>
      <c r="C595" s="323"/>
      <c r="D595" s="412"/>
      <c r="E595" s="412"/>
      <c r="F595" s="1"/>
      <c r="G595" s="270"/>
      <c r="H595" s="270"/>
      <c r="I595" s="270"/>
      <c r="J595" s="270"/>
      <c r="K595" s="270"/>
      <c r="L595" s="270"/>
      <c r="M595" s="270"/>
      <c r="N595" s="270"/>
      <c r="O595" s="270"/>
      <c r="P595" s="270"/>
      <c r="Q595" s="270"/>
      <c r="R595" s="270"/>
      <c r="S595" s="270"/>
      <c r="T595" s="270"/>
      <c r="U595" s="270"/>
      <c r="V595" s="270"/>
      <c r="W595" s="270"/>
      <c r="X595" s="270"/>
      <c r="Y595" s="270"/>
      <c r="Z595" s="270"/>
    </row>
    <row r="596" ht="15.75" customHeight="1">
      <c r="A596" s="1"/>
      <c r="B596" s="323"/>
      <c r="C596" s="323"/>
      <c r="D596" s="412"/>
      <c r="E596" s="412"/>
      <c r="F596" s="1"/>
      <c r="G596" s="270"/>
      <c r="H596" s="270"/>
      <c r="I596" s="270"/>
      <c r="J596" s="270"/>
      <c r="K596" s="270"/>
      <c r="L596" s="270"/>
      <c r="M596" s="270"/>
      <c r="N596" s="270"/>
      <c r="O596" s="270"/>
      <c r="P596" s="270"/>
      <c r="Q596" s="270"/>
      <c r="R596" s="270"/>
      <c r="S596" s="270"/>
      <c r="T596" s="270"/>
      <c r="U596" s="270"/>
      <c r="V596" s="270"/>
      <c r="W596" s="270"/>
      <c r="X596" s="270"/>
      <c r="Y596" s="270"/>
      <c r="Z596" s="270"/>
    </row>
    <row r="597" ht="15.75" customHeight="1">
      <c r="A597" s="1"/>
      <c r="B597" s="323"/>
      <c r="C597" s="323"/>
      <c r="D597" s="412"/>
      <c r="E597" s="412"/>
      <c r="F597" s="1"/>
      <c r="G597" s="270"/>
      <c r="H597" s="270"/>
      <c r="I597" s="270"/>
      <c r="J597" s="270"/>
      <c r="K597" s="270"/>
      <c r="L597" s="270"/>
      <c r="M597" s="270"/>
      <c r="N597" s="270"/>
      <c r="O597" s="270"/>
      <c r="P597" s="270"/>
      <c r="Q597" s="270"/>
      <c r="R597" s="270"/>
      <c r="S597" s="270"/>
      <c r="T597" s="270"/>
      <c r="U597" s="270"/>
      <c r="V597" s="270"/>
      <c r="W597" s="270"/>
      <c r="X597" s="270"/>
      <c r="Y597" s="270"/>
      <c r="Z597" s="270"/>
    </row>
    <row r="598" ht="15.75" customHeight="1">
      <c r="A598" s="1"/>
      <c r="B598" s="323"/>
      <c r="C598" s="323"/>
      <c r="D598" s="412"/>
      <c r="E598" s="412"/>
      <c r="F598" s="1"/>
      <c r="G598" s="270"/>
      <c r="H598" s="270"/>
      <c r="I598" s="270"/>
      <c r="J598" s="270"/>
      <c r="K598" s="270"/>
      <c r="L598" s="270"/>
      <c r="M598" s="270"/>
      <c r="N598" s="270"/>
      <c r="O598" s="270"/>
      <c r="P598" s="270"/>
      <c r="Q598" s="270"/>
      <c r="R598" s="270"/>
      <c r="S598" s="270"/>
      <c r="T598" s="270"/>
      <c r="U598" s="270"/>
      <c r="V598" s="270"/>
      <c r="W598" s="270"/>
      <c r="X598" s="270"/>
      <c r="Y598" s="270"/>
      <c r="Z598" s="270"/>
    </row>
    <row r="599" ht="15.75" customHeight="1">
      <c r="A599" s="1"/>
      <c r="B599" s="323"/>
      <c r="C599" s="323"/>
      <c r="D599" s="412"/>
      <c r="E599" s="412"/>
      <c r="F599" s="1"/>
      <c r="G599" s="270"/>
      <c r="H599" s="270"/>
      <c r="I599" s="270"/>
      <c r="J599" s="270"/>
      <c r="K599" s="270"/>
      <c r="L599" s="270"/>
      <c r="M599" s="270"/>
      <c r="N599" s="270"/>
      <c r="O599" s="270"/>
      <c r="P599" s="270"/>
      <c r="Q599" s="270"/>
      <c r="R599" s="270"/>
      <c r="S599" s="270"/>
      <c r="T599" s="270"/>
      <c r="U599" s="270"/>
      <c r="V599" s="270"/>
      <c r="W599" s="270"/>
      <c r="X599" s="270"/>
      <c r="Y599" s="270"/>
      <c r="Z599" s="270"/>
    </row>
    <row r="600" ht="15.75" customHeight="1">
      <c r="A600" s="1"/>
      <c r="B600" s="323"/>
      <c r="C600" s="323"/>
      <c r="D600" s="412"/>
      <c r="E600" s="412"/>
      <c r="F600" s="1"/>
      <c r="G600" s="270"/>
      <c r="H600" s="270"/>
      <c r="I600" s="270"/>
      <c r="J600" s="270"/>
      <c r="K600" s="270"/>
      <c r="L600" s="270"/>
      <c r="M600" s="270"/>
      <c r="N600" s="270"/>
      <c r="O600" s="270"/>
      <c r="P600" s="270"/>
      <c r="Q600" s="270"/>
      <c r="R600" s="270"/>
      <c r="S600" s="270"/>
      <c r="T600" s="270"/>
      <c r="U600" s="270"/>
      <c r="V600" s="270"/>
      <c r="W600" s="270"/>
      <c r="X600" s="270"/>
      <c r="Y600" s="270"/>
      <c r="Z600" s="270"/>
    </row>
    <row r="601" ht="15.75" customHeight="1">
      <c r="A601" s="1"/>
      <c r="B601" s="323"/>
      <c r="C601" s="323"/>
      <c r="D601" s="412"/>
      <c r="E601" s="412"/>
      <c r="F601" s="1"/>
      <c r="G601" s="270"/>
      <c r="H601" s="270"/>
      <c r="I601" s="270"/>
      <c r="J601" s="270"/>
      <c r="K601" s="270"/>
      <c r="L601" s="270"/>
      <c r="M601" s="270"/>
      <c r="N601" s="270"/>
      <c r="O601" s="270"/>
      <c r="P601" s="270"/>
      <c r="Q601" s="270"/>
      <c r="R601" s="270"/>
      <c r="S601" s="270"/>
      <c r="T601" s="270"/>
      <c r="U601" s="270"/>
      <c r="V601" s="270"/>
      <c r="W601" s="270"/>
      <c r="X601" s="270"/>
      <c r="Y601" s="270"/>
      <c r="Z601" s="270"/>
    </row>
    <row r="602" ht="15.75" customHeight="1">
      <c r="A602" s="1"/>
      <c r="B602" s="323"/>
      <c r="C602" s="323"/>
      <c r="D602" s="412"/>
      <c r="E602" s="412"/>
      <c r="F602" s="1"/>
      <c r="G602" s="270"/>
      <c r="H602" s="270"/>
      <c r="I602" s="270"/>
      <c r="J602" s="270"/>
      <c r="K602" s="270"/>
      <c r="L602" s="270"/>
      <c r="M602" s="270"/>
      <c r="N602" s="270"/>
      <c r="O602" s="270"/>
      <c r="P602" s="270"/>
      <c r="Q602" s="270"/>
      <c r="R602" s="270"/>
      <c r="S602" s="270"/>
      <c r="T602" s="270"/>
      <c r="U602" s="270"/>
      <c r="V602" s="270"/>
      <c r="W602" s="270"/>
      <c r="X602" s="270"/>
      <c r="Y602" s="270"/>
      <c r="Z602" s="270"/>
    </row>
    <row r="603" ht="15.75" customHeight="1">
      <c r="A603" s="1"/>
      <c r="B603" s="323"/>
      <c r="C603" s="323"/>
      <c r="D603" s="412"/>
      <c r="E603" s="412"/>
      <c r="F603" s="1"/>
      <c r="G603" s="270"/>
      <c r="H603" s="270"/>
      <c r="I603" s="270"/>
      <c r="J603" s="270"/>
      <c r="K603" s="270"/>
      <c r="L603" s="270"/>
      <c r="M603" s="270"/>
      <c r="N603" s="270"/>
      <c r="O603" s="270"/>
      <c r="P603" s="270"/>
      <c r="Q603" s="270"/>
      <c r="R603" s="270"/>
      <c r="S603" s="270"/>
      <c r="T603" s="270"/>
      <c r="U603" s="270"/>
      <c r="V603" s="270"/>
      <c r="W603" s="270"/>
      <c r="X603" s="270"/>
      <c r="Y603" s="270"/>
      <c r="Z603" s="270"/>
    </row>
    <row r="604" ht="15.75" customHeight="1">
      <c r="A604" s="1"/>
      <c r="B604" s="323"/>
      <c r="C604" s="323"/>
      <c r="D604" s="412"/>
      <c r="E604" s="412"/>
      <c r="F604" s="1"/>
      <c r="G604" s="270"/>
      <c r="H604" s="270"/>
      <c r="I604" s="270"/>
      <c r="J604" s="270"/>
      <c r="K604" s="270"/>
      <c r="L604" s="270"/>
      <c r="M604" s="270"/>
      <c r="N604" s="270"/>
      <c r="O604" s="270"/>
      <c r="P604" s="270"/>
      <c r="Q604" s="270"/>
      <c r="R604" s="270"/>
      <c r="S604" s="270"/>
      <c r="T604" s="270"/>
      <c r="U604" s="270"/>
      <c r="V604" s="270"/>
      <c r="W604" s="270"/>
      <c r="X604" s="270"/>
      <c r="Y604" s="270"/>
      <c r="Z604" s="270"/>
    </row>
    <row r="605" ht="15.75" customHeight="1">
      <c r="A605" s="1"/>
      <c r="B605" s="323"/>
      <c r="C605" s="323"/>
      <c r="D605" s="412"/>
      <c r="E605" s="412"/>
      <c r="F605" s="1"/>
      <c r="G605" s="270"/>
      <c r="H605" s="270"/>
      <c r="I605" s="270"/>
      <c r="J605" s="270"/>
      <c r="K605" s="270"/>
      <c r="L605" s="270"/>
      <c r="M605" s="270"/>
      <c r="N605" s="270"/>
      <c r="O605" s="270"/>
      <c r="P605" s="270"/>
      <c r="Q605" s="270"/>
      <c r="R605" s="270"/>
      <c r="S605" s="270"/>
      <c r="T605" s="270"/>
      <c r="U605" s="270"/>
      <c r="V605" s="270"/>
      <c r="W605" s="270"/>
      <c r="X605" s="270"/>
      <c r="Y605" s="270"/>
      <c r="Z605" s="270"/>
    </row>
    <row r="606" ht="15.75" customHeight="1">
      <c r="A606" s="1"/>
      <c r="B606" s="323"/>
      <c r="C606" s="323"/>
      <c r="D606" s="412"/>
      <c r="E606" s="412"/>
      <c r="F606" s="1"/>
      <c r="G606" s="270"/>
      <c r="H606" s="270"/>
      <c r="I606" s="270"/>
      <c r="J606" s="270"/>
      <c r="K606" s="270"/>
      <c r="L606" s="270"/>
      <c r="M606" s="270"/>
      <c r="N606" s="270"/>
      <c r="O606" s="270"/>
      <c r="P606" s="270"/>
      <c r="Q606" s="270"/>
      <c r="R606" s="270"/>
      <c r="S606" s="270"/>
      <c r="T606" s="270"/>
      <c r="U606" s="270"/>
      <c r="V606" s="270"/>
      <c r="W606" s="270"/>
      <c r="X606" s="270"/>
      <c r="Y606" s="270"/>
      <c r="Z606" s="270"/>
    </row>
    <row r="607" ht="15.75" customHeight="1">
      <c r="A607" s="1"/>
      <c r="B607" s="323"/>
      <c r="C607" s="323"/>
      <c r="D607" s="412"/>
      <c r="E607" s="412"/>
      <c r="F607" s="1"/>
      <c r="G607" s="270"/>
      <c r="H607" s="270"/>
      <c r="I607" s="270"/>
      <c r="J607" s="270"/>
      <c r="K607" s="270"/>
      <c r="L607" s="270"/>
      <c r="M607" s="270"/>
      <c r="N607" s="270"/>
      <c r="O607" s="270"/>
      <c r="P607" s="270"/>
      <c r="Q607" s="270"/>
      <c r="R607" s="270"/>
      <c r="S607" s="270"/>
      <c r="T607" s="270"/>
      <c r="U607" s="270"/>
      <c r="V607" s="270"/>
      <c r="W607" s="270"/>
      <c r="X607" s="270"/>
      <c r="Y607" s="270"/>
      <c r="Z607" s="270"/>
    </row>
    <row r="608" ht="15.75" customHeight="1">
      <c r="A608" s="1"/>
      <c r="B608" s="323"/>
      <c r="C608" s="323"/>
      <c r="D608" s="412"/>
      <c r="E608" s="412"/>
      <c r="F608" s="1"/>
      <c r="G608" s="270"/>
      <c r="H608" s="270"/>
      <c r="I608" s="270"/>
      <c r="J608" s="270"/>
      <c r="K608" s="270"/>
      <c r="L608" s="270"/>
      <c r="M608" s="270"/>
      <c r="N608" s="270"/>
      <c r="O608" s="270"/>
      <c r="P608" s="270"/>
      <c r="Q608" s="270"/>
      <c r="R608" s="270"/>
      <c r="S608" s="270"/>
      <c r="T608" s="270"/>
      <c r="U608" s="270"/>
      <c r="V608" s="270"/>
      <c r="W608" s="270"/>
      <c r="X608" s="270"/>
      <c r="Y608" s="270"/>
      <c r="Z608" s="270"/>
    </row>
    <row r="609" ht="15.75" customHeight="1">
      <c r="A609" s="1"/>
      <c r="B609" s="323"/>
      <c r="C609" s="323"/>
      <c r="D609" s="412"/>
      <c r="E609" s="412"/>
      <c r="F609" s="1"/>
      <c r="G609" s="270"/>
      <c r="H609" s="270"/>
      <c r="I609" s="270"/>
      <c r="J609" s="270"/>
      <c r="K609" s="270"/>
      <c r="L609" s="270"/>
      <c r="M609" s="270"/>
      <c r="N609" s="270"/>
      <c r="O609" s="270"/>
      <c r="P609" s="270"/>
      <c r="Q609" s="270"/>
      <c r="R609" s="270"/>
      <c r="S609" s="270"/>
      <c r="T609" s="270"/>
      <c r="U609" s="270"/>
      <c r="V609" s="270"/>
      <c r="W609" s="270"/>
      <c r="X609" s="270"/>
      <c r="Y609" s="270"/>
      <c r="Z609" s="270"/>
    </row>
    <row r="610" ht="15.75" customHeight="1">
      <c r="A610" s="1"/>
      <c r="B610" s="323"/>
      <c r="C610" s="323"/>
      <c r="D610" s="412"/>
      <c r="E610" s="412"/>
      <c r="F610" s="1"/>
      <c r="G610" s="270"/>
      <c r="H610" s="270"/>
      <c r="I610" s="270"/>
      <c r="J610" s="270"/>
      <c r="K610" s="270"/>
      <c r="L610" s="270"/>
      <c r="M610" s="270"/>
      <c r="N610" s="270"/>
      <c r="O610" s="270"/>
      <c r="P610" s="270"/>
      <c r="Q610" s="270"/>
      <c r="R610" s="270"/>
      <c r="S610" s="270"/>
      <c r="T610" s="270"/>
      <c r="U610" s="270"/>
      <c r="V610" s="270"/>
      <c r="W610" s="270"/>
      <c r="X610" s="270"/>
      <c r="Y610" s="270"/>
      <c r="Z610" s="270"/>
    </row>
    <row r="611" ht="15.75" customHeight="1">
      <c r="A611" s="1"/>
      <c r="B611" s="323"/>
      <c r="C611" s="323"/>
      <c r="D611" s="412"/>
      <c r="E611" s="412"/>
      <c r="F611" s="1"/>
      <c r="G611" s="270"/>
      <c r="H611" s="270"/>
      <c r="I611" s="270"/>
      <c r="J611" s="270"/>
      <c r="K611" s="270"/>
      <c r="L611" s="270"/>
      <c r="M611" s="270"/>
      <c r="N611" s="270"/>
      <c r="O611" s="270"/>
      <c r="P611" s="270"/>
      <c r="Q611" s="270"/>
      <c r="R611" s="270"/>
      <c r="S611" s="270"/>
      <c r="T611" s="270"/>
      <c r="U611" s="270"/>
      <c r="V611" s="270"/>
      <c r="W611" s="270"/>
      <c r="X611" s="270"/>
      <c r="Y611" s="270"/>
      <c r="Z611" s="270"/>
    </row>
    <row r="612" ht="15.75" customHeight="1">
      <c r="A612" s="1"/>
      <c r="B612" s="323"/>
      <c r="C612" s="323"/>
      <c r="D612" s="412"/>
      <c r="E612" s="412"/>
      <c r="F612" s="1"/>
      <c r="G612" s="270"/>
      <c r="H612" s="270"/>
      <c r="I612" s="270"/>
      <c r="J612" s="270"/>
      <c r="K612" s="270"/>
      <c r="L612" s="270"/>
      <c r="M612" s="270"/>
      <c r="N612" s="270"/>
      <c r="O612" s="270"/>
      <c r="P612" s="270"/>
      <c r="Q612" s="270"/>
      <c r="R612" s="270"/>
      <c r="S612" s="270"/>
      <c r="T612" s="270"/>
      <c r="U612" s="270"/>
      <c r="V612" s="270"/>
      <c r="W612" s="270"/>
      <c r="X612" s="270"/>
      <c r="Y612" s="270"/>
      <c r="Z612" s="270"/>
    </row>
    <row r="613" ht="15.75" customHeight="1">
      <c r="A613" s="1"/>
      <c r="B613" s="323"/>
      <c r="C613" s="323"/>
      <c r="D613" s="412"/>
      <c r="E613" s="412"/>
      <c r="F613" s="1"/>
      <c r="G613" s="270"/>
      <c r="H613" s="270"/>
      <c r="I613" s="270"/>
      <c r="J613" s="270"/>
      <c r="K613" s="270"/>
      <c r="L613" s="270"/>
      <c r="M613" s="270"/>
      <c r="N613" s="270"/>
      <c r="O613" s="270"/>
      <c r="P613" s="270"/>
      <c r="Q613" s="270"/>
      <c r="R613" s="270"/>
      <c r="S613" s="270"/>
      <c r="T613" s="270"/>
      <c r="U613" s="270"/>
      <c r="V613" s="270"/>
      <c r="W613" s="270"/>
      <c r="X613" s="270"/>
      <c r="Y613" s="270"/>
      <c r="Z613" s="270"/>
    </row>
    <row r="614" ht="15.75" customHeight="1">
      <c r="A614" s="1"/>
      <c r="B614" s="323"/>
      <c r="C614" s="323"/>
      <c r="D614" s="412"/>
      <c r="E614" s="412"/>
      <c r="F614" s="1"/>
      <c r="G614" s="270"/>
      <c r="H614" s="270"/>
      <c r="I614" s="270"/>
      <c r="J614" s="270"/>
      <c r="K614" s="270"/>
      <c r="L614" s="270"/>
      <c r="M614" s="270"/>
      <c r="N614" s="270"/>
      <c r="O614" s="270"/>
      <c r="P614" s="270"/>
      <c r="Q614" s="270"/>
      <c r="R614" s="270"/>
      <c r="S614" s="270"/>
      <c r="T614" s="270"/>
      <c r="U614" s="270"/>
      <c r="V614" s="270"/>
      <c r="W614" s="270"/>
      <c r="X614" s="270"/>
      <c r="Y614" s="270"/>
      <c r="Z614" s="270"/>
    </row>
    <row r="615" ht="15.75" customHeight="1">
      <c r="A615" s="1"/>
      <c r="B615" s="323"/>
      <c r="C615" s="323"/>
      <c r="D615" s="412"/>
      <c r="E615" s="412"/>
      <c r="F615" s="1"/>
      <c r="G615" s="270"/>
      <c r="H615" s="270"/>
      <c r="I615" s="270"/>
      <c r="J615" s="270"/>
      <c r="K615" s="270"/>
      <c r="L615" s="270"/>
      <c r="M615" s="270"/>
      <c r="N615" s="270"/>
      <c r="O615" s="270"/>
      <c r="P615" s="270"/>
      <c r="Q615" s="270"/>
      <c r="R615" s="270"/>
      <c r="S615" s="270"/>
      <c r="T615" s="270"/>
      <c r="U615" s="270"/>
      <c r="V615" s="270"/>
      <c r="W615" s="270"/>
      <c r="X615" s="270"/>
      <c r="Y615" s="270"/>
      <c r="Z615" s="270"/>
    </row>
    <row r="616" ht="15.75" customHeight="1">
      <c r="A616" s="1"/>
      <c r="B616" s="323"/>
      <c r="C616" s="323"/>
      <c r="D616" s="412"/>
      <c r="E616" s="412"/>
      <c r="F616" s="1"/>
      <c r="G616" s="270"/>
      <c r="H616" s="270"/>
      <c r="I616" s="270"/>
      <c r="J616" s="270"/>
      <c r="K616" s="270"/>
      <c r="L616" s="270"/>
      <c r="M616" s="270"/>
      <c r="N616" s="270"/>
      <c r="O616" s="270"/>
      <c r="P616" s="270"/>
      <c r="Q616" s="270"/>
      <c r="R616" s="270"/>
      <c r="S616" s="270"/>
      <c r="T616" s="270"/>
      <c r="U616" s="270"/>
      <c r="V616" s="270"/>
      <c r="W616" s="270"/>
      <c r="X616" s="270"/>
      <c r="Y616" s="270"/>
      <c r="Z616" s="270"/>
    </row>
    <row r="617" ht="15.75" customHeight="1">
      <c r="A617" s="1"/>
      <c r="B617" s="323"/>
      <c r="C617" s="323"/>
      <c r="D617" s="412"/>
      <c r="E617" s="412"/>
      <c r="F617" s="1"/>
      <c r="G617" s="270"/>
      <c r="H617" s="270"/>
      <c r="I617" s="270"/>
      <c r="J617" s="270"/>
      <c r="K617" s="270"/>
      <c r="L617" s="270"/>
      <c r="M617" s="270"/>
      <c r="N617" s="270"/>
      <c r="O617" s="270"/>
      <c r="P617" s="270"/>
      <c r="Q617" s="270"/>
      <c r="R617" s="270"/>
      <c r="S617" s="270"/>
      <c r="T617" s="270"/>
      <c r="U617" s="270"/>
      <c r="V617" s="270"/>
      <c r="W617" s="270"/>
      <c r="X617" s="270"/>
      <c r="Y617" s="270"/>
      <c r="Z617" s="270"/>
    </row>
    <row r="618" ht="15.75" customHeight="1">
      <c r="A618" s="1"/>
      <c r="B618" s="323"/>
      <c r="C618" s="323"/>
      <c r="D618" s="412"/>
      <c r="E618" s="412"/>
      <c r="F618" s="1"/>
      <c r="G618" s="270"/>
      <c r="H618" s="270"/>
      <c r="I618" s="270"/>
      <c r="J618" s="270"/>
      <c r="K618" s="270"/>
      <c r="L618" s="270"/>
      <c r="M618" s="270"/>
      <c r="N618" s="270"/>
      <c r="O618" s="270"/>
      <c r="P618" s="270"/>
      <c r="Q618" s="270"/>
      <c r="R618" s="270"/>
      <c r="S618" s="270"/>
      <c r="T618" s="270"/>
      <c r="U618" s="270"/>
      <c r="V618" s="270"/>
      <c r="W618" s="270"/>
      <c r="X618" s="270"/>
      <c r="Y618" s="270"/>
      <c r="Z618" s="270"/>
    </row>
    <row r="619" ht="15.75" customHeight="1">
      <c r="A619" s="1"/>
      <c r="B619" s="323"/>
      <c r="C619" s="323"/>
      <c r="D619" s="412"/>
      <c r="E619" s="412"/>
      <c r="F619" s="1"/>
      <c r="G619" s="270"/>
      <c r="H619" s="270"/>
      <c r="I619" s="270"/>
      <c r="J619" s="270"/>
      <c r="K619" s="270"/>
      <c r="L619" s="270"/>
      <c r="M619" s="270"/>
      <c r="N619" s="270"/>
      <c r="O619" s="270"/>
      <c r="P619" s="270"/>
      <c r="Q619" s="270"/>
      <c r="R619" s="270"/>
      <c r="S619" s="270"/>
      <c r="T619" s="270"/>
      <c r="U619" s="270"/>
      <c r="V619" s="270"/>
      <c r="W619" s="270"/>
      <c r="X619" s="270"/>
      <c r="Y619" s="270"/>
      <c r="Z619" s="270"/>
    </row>
    <row r="620" ht="15.75" customHeight="1">
      <c r="A620" s="1"/>
      <c r="B620" s="323"/>
      <c r="C620" s="323"/>
      <c r="D620" s="412"/>
      <c r="E620" s="412"/>
      <c r="F620" s="1"/>
      <c r="G620" s="270"/>
      <c r="H620" s="270"/>
      <c r="I620" s="270"/>
      <c r="J620" s="270"/>
      <c r="K620" s="270"/>
      <c r="L620" s="270"/>
      <c r="M620" s="270"/>
      <c r="N620" s="270"/>
      <c r="O620" s="270"/>
      <c r="P620" s="270"/>
      <c r="Q620" s="270"/>
      <c r="R620" s="270"/>
      <c r="S620" s="270"/>
      <c r="T620" s="270"/>
      <c r="U620" s="270"/>
      <c r="V620" s="270"/>
      <c r="W620" s="270"/>
      <c r="X620" s="270"/>
      <c r="Y620" s="270"/>
      <c r="Z620" s="270"/>
    </row>
    <row r="621" ht="15.75" customHeight="1">
      <c r="A621" s="1"/>
      <c r="B621" s="323"/>
      <c r="C621" s="323"/>
      <c r="D621" s="412"/>
      <c r="E621" s="412"/>
      <c r="F621" s="1"/>
      <c r="G621" s="270"/>
      <c r="H621" s="270"/>
      <c r="I621" s="270"/>
      <c r="J621" s="270"/>
      <c r="K621" s="270"/>
      <c r="L621" s="270"/>
      <c r="M621" s="270"/>
      <c r="N621" s="270"/>
      <c r="O621" s="270"/>
      <c r="P621" s="270"/>
      <c r="Q621" s="270"/>
      <c r="R621" s="270"/>
      <c r="S621" s="270"/>
      <c r="T621" s="270"/>
      <c r="U621" s="270"/>
      <c r="V621" s="270"/>
      <c r="W621" s="270"/>
      <c r="X621" s="270"/>
      <c r="Y621" s="270"/>
      <c r="Z621" s="270"/>
    </row>
    <row r="622" ht="15.75" customHeight="1">
      <c r="A622" s="1"/>
      <c r="B622" s="323"/>
      <c r="C622" s="323"/>
      <c r="D622" s="412"/>
      <c r="E622" s="412"/>
      <c r="F622" s="1"/>
      <c r="G622" s="270"/>
      <c r="H622" s="270"/>
      <c r="I622" s="270"/>
      <c r="J622" s="270"/>
      <c r="K622" s="270"/>
      <c r="L622" s="270"/>
      <c r="M622" s="270"/>
      <c r="N622" s="270"/>
      <c r="O622" s="270"/>
      <c r="P622" s="270"/>
      <c r="Q622" s="270"/>
      <c r="R622" s="270"/>
      <c r="S622" s="270"/>
      <c r="T622" s="270"/>
      <c r="U622" s="270"/>
      <c r="V622" s="270"/>
      <c r="W622" s="270"/>
      <c r="X622" s="270"/>
      <c r="Y622" s="270"/>
      <c r="Z622" s="270"/>
    </row>
    <row r="623" ht="15.75" customHeight="1">
      <c r="A623" s="1"/>
      <c r="B623" s="323"/>
      <c r="C623" s="323"/>
      <c r="D623" s="412"/>
      <c r="E623" s="412"/>
      <c r="F623" s="1"/>
      <c r="G623" s="270"/>
      <c r="H623" s="270"/>
      <c r="I623" s="270"/>
      <c r="J623" s="270"/>
      <c r="K623" s="270"/>
      <c r="L623" s="270"/>
      <c r="M623" s="270"/>
      <c r="N623" s="270"/>
      <c r="O623" s="270"/>
      <c r="P623" s="270"/>
      <c r="Q623" s="270"/>
      <c r="R623" s="270"/>
      <c r="S623" s="270"/>
      <c r="T623" s="270"/>
      <c r="U623" s="270"/>
      <c r="V623" s="270"/>
      <c r="W623" s="270"/>
      <c r="X623" s="270"/>
      <c r="Y623" s="270"/>
      <c r="Z623" s="270"/>
    </row>
    <row r="624" ht="15.75" customHeight="1">
      <c r="A624" s="1"/>
      <c r="B624" s="323"/>
      <c r="C624" s="323"/>
      <c r="D624" s="412"/>
      <c r="E624" s="412"/>
      <c r="F624" s="1"/>
      <c r="G624" s="270"/>
      <c r="H624" s="270"/>
      <c r="I624" s="270"/>
      <c r="J624" s="270"/>
      <c r="K624" s="270"/>
      <c r="L624" s="270"/>
      <c r="M624" s="270"/>
      <c r="N624" s="270"/>
      <c r="O624" s="270"/>
      <c r="P624" s="270"/>
      <c r="Q624" s="270"/>
      <c r="R624" s="270"/>
      <c r="S624" s="270"/>
      <c r="T624" s="270"/>
      <c r="U624" s="270"/>
      <c r="V624" s="270"/>
      <c r="W624" s="270"/>
      <c r="X624" s="270"/>
      <c r="Y624" s="270"/>
      <c r="Z624" s="270"/>
    </row>
    <row r="625" ht="15.75" customHeight="1">
      <c r="A625" s="1"/>
      <c r="B625" s="323"/>
      <c r="C625" s="323"/>
      <c r="D625" s="412"/>
      <c r="E625" s="412"/>
      <c r="F625" s="1"/>
      <c r="G625" s="270"/>
      <c r="H625" s="270"/>
      <c r="I625" s="270"/>
      <c r="J625" s="270"/>
      <c r="K625" s="270"/>
      <c r="L625" s="270"/>
      <c r="M625" s="270"/>
      <c r="N625" s="270"/>
      <c r="O625" s="270"/>
      <c r="P625" s="270"/>
      <c r="Q625" s="270"/>
      <c r="R625" s="270"/>
      <c r="S625" s="270"/>
      <c r="T625" s="270"/>
      <c r="U625" s="270"/>
      <c r="V625" s="270"/>
      <c r="W625" s="270"/>
      <c r="X625" s="270"/>
      <c r="Y625" s="270"/>
      <c r="Z625" s="270"/>
    </row>
    <row r="626" ht="15.75" customHeight="1">
      <c r="A626" s="1"/>
      <c r="B626" s="323"/>
      <c r="C626" s="323"/>
      <c r="D626" s="412"/>
      <c r="E626" s="412"/>
      <c r="F626" s="1"/>
      <c r="G626" s="270"/>
      <c r="H626" s="270"/>
      <c r="I626" s="270"/>
      <c r="J626" s="270"/>
      <c r="K626" s="270"/>
      <c r="L626" s="270"/>
      <c r="M626" s="270"/>
      <c r="N626" s="270"/>
      <c r="O626" s="270"/>
      <c r="P626" s="270"/>
      <c r="Q626" s="270"/>
      <c r="R626" s="270"/>
      <c r="S626" s="270"/>
      <c r="T626" s="270"/>
      <c r="U626" s="270"/>
      <c r="V626" s="270"/>
      <c r="W626" s="270"/>
      <c r="X626" s="270"/>
      <c r="Y626" s="270"/>
      <c r="Z626" s="270"/>
    </row>
    <row r="627" ht="15.75" customHeight="1">
      <c r="A627" s="1"/>
      <c r="B627" s="323"/>
      <c r="C627" s="323"/>
      <c r="D627" s="412"/>
      <c r="E627" s="412"/>
      <c r="F627" s="1"/>
      <c r="G627" s="270"/>
      <c r="H627" s="270"/>
      <c r="I627" s="270"/>
      <c r="J627" s="270"/>
      <c r="K627" s="270"/>
      <c r="L627" s="270"/>
      <c r="M627" s="270"/>
      <c r="N627" s="270"/>
      <c r="O627" s="270"/>
      <c r="P627" s="270"/>
      <c r="Q627" s="270"/>
      <c r="R627" s="270"/>
      <c r="S627" s="270"/>
      <c r="T627" s="270"/>
      <c r="U627" s="270"/>
      <c r="V627" s="270"/>
      <c r="W627" s="270"/>
      <c r="X627" s="270"/>
      <c r="Y627" s="270"/>
      <c r="Z627" s="270"/>
    </row>
    <row r="628" ht="15.75" customHeight="1">
      <c r="A628" s="1"/>
      <c r="B628" s="323"/>
      <c r="C628" s="323"/>
      <c r="D628" s="412"/>
      <c r="E628" s="412"/>
      <c r="F628" s="1"/>
      <c r="G628" s="270"/>
      <c r="H628" s="270"/>
      <c r="I628" s="270"/>
      <c r="J628" s="270"/>
      <c r="K628" s="270"/>
      <c r="L628" s="270"/>
      <c r="M628" s="270"/>
      <c r="N628" s="270"/>
      <c r="O628" s="270"/>
      <c r="P628" s="270"/>
      <c r="Q628" s="270"/>
      <c r="R628" s="270"/>
      <c r="S628" s="270"/>
      <c r="T628" s="270"/>
      <c r="U628" s="270"/>
      <c r="V628" s="270"/>
      <c r="W628" s="270"/>
      <c r="X628" s="270"/>
      <c r="Y628" s="270"/>
      <c r="Z628" s="270"/>
    </row>
    <row r="629" ht="15.75" customHeight="1">
      <c r="A629" s="1"/>
      <c r="B629" s="323"/>
      <c r="C629" s="323"/>
      <c r="D629" s="412"/>
      <c r="E629" s="412"/>
      <c r="F629" s="1"/>
      <c r="G629" s="270"/>
      <c r="H629" s="270"/>
      <c r="I629" s="270"/>
      <c r="J629" s="270"/>
      <c r="K629" s="270"/>
      <c r="L629" s="270"/>
      <c r="M629" s="270"/>
      <c r="N629" s="270"/>
      <c r="O629" s="270"/>
      <c r="P629" s="270"/>
      <c r="Q629" s="270"/>
      <c r="R629" s="270"/>
      <c r="S629" s="270"/>
      <c r="T629" s="270"/>
      <c r="U629" s="270"/>
      <c r="V629" s="270"/>
      <c r="W629" s="270"/>
      <c r="X629" s="270"/>
      <c r="Y629" s="270"/>
      <c r="Z629" s="270"/>
    </row>
    <row r="630" ht="15.75" customHeight="1">
      <c r="A630" s="1"/>
      <c r="B630" s="323"/>
      <c r="C630" s="323"/>
      <c r="D630" s="412"/>
      <c r="E630" s="412"/>
      <c r="F630" s="1"/>
      <c r="G630" s="270"/>
      <c r="H630" s="270"/>
      <c r="I630" s="270"/>
      <c r="J630" s="270"/>
      <c r="K630" s="270"/>
      <c r="L630" s="270"/>
      <c r="M630" s="270"/>
      <c r="N630" s="270"/>
      <c r="O630" s="270"/>
      <c r="P630" s="270"/>
      <c r="Q630" s="270"/>
      <c r="R630" s="270"/>
      <c r="S630" s="270"/>
      <c r="T630" s="270"/>
      <c r="U630" s="270"/>
      <c r="V630" s="270"/>
      <c r="W630" s="270"/>
      <c r="X630" s="270"/>
      <c r="Y630" s="270"/>
      <c r="Z630" s="270"/>
    </row>
    <row r="631" ht="15.75" customHeight="1">
      <c r="A631" s="1"/>
      <c r="B631" s="323"/>
      <c r="C631" s="323"/>
      <c r="D631" s="412"/>
      <c r="E631" s="412"/>
      <c r="F631" s="1"/>
      <c r="G631" s="270"/>
      <c r="H631" s="270"/>
      <c r="I631" s="270"/>
      <c r="J631" s="270"/>
      <c r="K631" s="270"/>
      <c r="L631" s="270"/>
      <c r="M631" s="270"/>
      <c r="N631" s="270"/>
      <c r="O631" s="270"/>
      <c r="P631" s="270"/>
      <c r="Q631" s="270"/>
      <c r="R631" s="270"/>
      <c r="S631" s="270"/>
      <c r="T631" s="270"/>
      <c r="U631" s="270"/>
      <c r="V631" s="270"/>
      <c r="W631" s="270"/>
      <c r="X631" s="270"/>
      <c r="Y631" s="270"/>
      <c r="Z631" s="270"/>
    </row>
    <row r="632" ht="15.75" customHeight="1">
      <c r="A632" s="1"/>
      <c r="B632" s="323"/>
      <c r="C632" s="323"/>
      <c r="D632" s="412"/>
      <c r="E632" s="412"/>
      <c r="F632" s="1"/>
      <c r="G632" s="270"/>
      <c r="H632" s="270"/>
      <c r="I632" s="270"/>
      <c r="J632" s="270"/>
      <c r="K632" s="270"/>
      <c r="L632" s="270"/>
      <c r="M632" s="270"/>
      <c r="N632" s="270"/>
      <c r="O632" s="270"/>
      <c r="P632" s="270"/>
      <c r="Q632" s="270"/>
      <c r="R632" s="270"/>
      <c r="S632" s="270"/>
      <c r="T632" s="270"/>
      <c r="U632" s="270"/>
      <c r="V632" s="270"/>
      <c r="W632" s="270"/>
      <c r="X632" s="270"/>
      <c r="Y632" s="270"/>
      <c r="Z632" s="270"/>
    </row>
    <row r="633" ht="15.75" customHeight="1">
      <c r="A633" s="1"/>
      <c r="B633" s="323"/>
      <c r="C633" s="323"/>
      <c r="D633" s="412"/>
      <c r="E633" s="412"/>
      <c r="F633" s="1"/>
      <c r="G633" s="270"/>
      <c r="H633" s="270"/>
      <c r="I633" s="270"/>
      <c r="J633" s="270"/>
      <c r="K633" s="270"/>
      <c r="L633" s="270"/>
      <c r="M633" s="270"/>
      <c r="N633" s="270"/>
      <c r="O633" s="270"/>
      <c r="P633" s="270"/>
      <c r="Q633" s="270"/>
      <c r="R633" s="270"/>
      <c r="S633" s="270"/>
      <c r="T633" s="270"/>
      <c r="U633" s="270"/>
      <c r="V633" s="270"/>
      <c r="W633" s="270"/>
      <c r="X633" s="270"/>
      <c r="Y633" s="270"/>
      <c r="Z633" s="270"/>
    </row>
    <row r="634" ht="15.75" customHeight="1">
      <c r="A634" s="1"/>
      <c r="B634" s="323"/>
      <c r="C634" s="323"/>
      <c r="D634" s="412"/>
      <c r="E634" s="412"/>
      <c r="F634" s="1"/>
      <c r="G634" s="270"/>
      <c r="H634" s="270"/>
      <c r="I634" s="270"/>
      <c r="J634" s="270"/>
      <c r="K634" s="270"/>
      <c r="L634" s="270"/>
      <c r="M634" s="270"/>
      <c r="N634" s="270"/>
      <c r="O634" s="270"/>
      <c r="P634" s="270"/>
      <c r="Q634" s="270"/>
      <c r="R634" s="270"/>
      <c r="S634" s="270"/>
      <c r="T634" s="270"/>
      <c r="U634" s="270"/>
      <c r="V634" s="270"/>
      <c r="W634" s="270"/>
      <c r="X634" s="270"/>
      <c r="Y634" s="270"/>
      <c r="Z634" s="270"/>
    </row>
    <row r="635" ht="15.75" customHeight="1">
      <c r="A635" s="1"/>
      <c r="B635" s="323"/>
      <c r="C635" s="323"/>
      <c r="D635" s="412"/>
      <c r="E635" s="412"/>
      <c r="F635" s="1"/>
      <c r="G635" s="270"/>
      <c r="H635" s="270"/>
      <c r="I635" s="270"/>
      <c r="J635" s="270"/>
      <c r="K635" s="270"/>
      <c r="L635" s="270"/>
      <c r="M635" s="270"/>
      <c r="N635" s="270"/>
      <c r="O635" s="270"/>
      <c r="P635" s="270"/>
      <c r="Q635" s="270"/>
      <c r="R635" s="270"/>
      <c r="S635" s="270"/>
      <c r="T635" s="270"/>
      <c r="U635" s="270"/>
      <c r="V635" s="270"/>
      <c r="W635" s="270"/>
      <c r="X635" s="270"/>
      <c r="Y635" s="270"/>
      <c r="Z635" s="270"/>
    </row>
    <row r="636" ht="15.75" customHeight="1">
      <c r="A636" s="1"/>
      <c r="B636" s="323"/>
      <c r="C636" s="323"/>
      <c r="D636" s="412"/>
      <c r="E636" s="412"/>
      <c r="F636" s="1"/>
      <c r="G636" s="270"/>
      <c r="H636" s="270"/>
      <c r="I636" s="270"/>
      <c r="J636" s="270"/>
      <c r="K636" s="270"/>
      <c r="L636" s="270"/>
      <c r="M636" s="270"/>
      <c r="N636" s="270"/>
      <c r="O636" s="270"/>
      <c r="P636" s="270"/>
      <c r="Q636" s="270"/>
      <c r="R636" s="270"/>
      <c r="S636" s="270"/>
      <c r="T636" s="270"/>
      <c r="U636" s="270"/>
      <c r="V636" s="270"/>
      <c r="W636" s="270"/>
      <c r="X636" s="270"/>
      <c r="Y636" s="270"/>
      <c r="Z636" s="270"/>
    </row>
    <row r="637" ht="15.75" customHeight="1">
      <c r="A637" s="1"/>
      <c r="B637" s="323"/>
      <c r="C637" s="323"/>
      <c r="D637" s="412"/>
      <c r="E637" s="412"/>
      <c r="F637" s="1"/>
      <c r="G637" s="270"/>
      <c r="H637" s="270"/>
      <c r="I637" s="270"/>
      <c r="J637" s="270"/>
      <c r="K637" s="270"/>
      <c r="L637" s="270"/>
      <c r="M637" s="270"/>
      <c r="N637" s="270"/>
      <c r="O637" s="270"/>
      <c r="P637" s="270"/>
      <c r="Q637" s="270"/>
      <c r="R637" s="270"/>
      <c r="S637" s="270"/>
      <c r="T637" s="270"/>
      <c r="U637" s="270"/>
      <c r="V637" s="270"/>
      <c r="W637" s="270"/>
      <c r="X637" s="270"/>
      <c r="Y637" s="270"/>
      <c r="Z637" s="270"/>
    </row>
    <row r="638" ht="15.75" customHeight="1">
      <c r="A638" s="1"/>
      <c r="B638" s="323"/>
      <c r="C638" s="323"/>
      <c r="D638" s="412"/>
      <c r="E638" s="412"/>
      <c r="F638" s="1"/>
      <c r="G638" s="270"/>
      <c r="H638" s="270"/>
      <c r="I638" s="270"/>
      <c r="J638" s="270"/>
      <c r="K638" s="270"/>
      <c r="L638" s="270"/>
      <c r="M638" s="270"/>
      <c r="N638" s="270"/>
      <c r="O638" s="270"/>
      <c r="P638" s="270"/>
      <c r="Q638" s="270"/>
      <c r="R638" s="270"/>
      <c r="S638" s="270"/>
      <c r="T638" s="270"/>
      <c r="U638" s="270"/>
      <c r="V638" s="270"/>
      <c r="W638" s="270"/>
      <c r="X638" s="270"/>
      <c r="Y638" s="270"/>
      <c r="Z638" s="270"/>
    </row>
    <row r="639" ht="15.75" customHeight="1">
      <c r="A639" s="1"/>
      <c r="B639" s="323"/>
      <c r="C639" s="323"/>
      <c r="D639" s="412"/>
      <c r="E639" s="412"/>
      <c r="F639" s="1"/>
      <c r="G639" s="270"/>
      <c r="H639" s="270"/>
      <c r="I639" s="270"/>
      <c r="J639" s="270"/>
      <c r="K639" s="270"/>
      <c r="L639" s="270"/>
      <c r="M639" s="270"/>
      <c r="N639" s="270"/>
      <c r="O639" s="270"/>
      <c r="P639" s="270"/>
      <c r="Q639" s="270"/>
      <c r="R639" s="270"/>
      <c r="S639" s="270"/>
      <c r="T639" s="270"/>
      <c r="U639" s="270"/>
      <c r="V639" s="270"/>
      <c r="W639" s="270"/>
      <c r="X639" s="270"/>
      <c r="Y639" s="270"/>
      <c r="Z639" s="270"/>
    </row>
    <row r="640" ht="15.75" customHeight="1">
      <c r="A640" s="1"/>
      <c r="B640" s="323"/>
      <c r="C640" s="323"/>
      <c r="D640" s="412"/>
      <c r="E640" s="412"/>
      <c r="F640" s="1"/>
      <c r="G640" s="270"/>
      <c r="H640" s="270"/>
      <c r="I640" s="270"/>
      <c r="J640" s="270"/>
      <c r="K640" s="270"/>
      <c r="L640" s="270"/>
      <c r="M640" s="270"/>
      <c r="N640" s="270"/>
      <c r="O640" s="270"/>
      <c r="P640" s="270"/>
      <c r="Q640" s="270"/>
      <c r="R640" s="270"/>
      <c r="S640" s="270"/>
      <c r="T640" s="270"/>
      <c r="U640" s="270"/>
      <c r="V640" s="270"/>
      <c r="W640" s="270"/>
      <c r="X640" s="270"/>
      <c r="Y640" s="270"/>
      <c r="Z640" s="270"/>
    </row>
    <row r="641" ht="15.75" customHeight="1">
      <c r="A641" s="1"/>
      <c r="B641" s="323"/>
      <c r="C641" s="323"/>
      <c r="D641" s="412"/>
      <c r="E641" s="412"/>
      <c r="F641" s="1"/>
      <c r="G641" s="270"/>
      <c r="H641" s="270"/>
      <c r="I641" s="270"/>
      <c r="J641" s="270"/>
      <c r="K641" s="270"/>
      <c r="L641" s="270"/>
      <c r="M641" s="270"/>
      <c r="N641" s="270"/>
      <c r="O641" s="270"/>
      <c r="P641" s="270"/>
      <c r="Q641" s="270"/>
      <c r="R641" s="270"/>
      <c r="S641" s="270"/>
      <c r="T641" s="270"/>
      <c r="U641" s="270"/>
      <c r="V641" s="270"/>
      <c r="W641" s="270"/>
      <c r="X641" s="270"/>
      <c r="Y641" s="270"/>
      <c r="Z641" s="270"/>
    </row>
    <row r="642" ht="15.75" customHeight="1">
      <c r="A642" s="1"/>
      <c r="B642" s="323"/>
      <c r="C642" s="323"/>
      <c r="D642" s="412"/>
      <c r="E642" s="412"/>
      <c r="F642" s="1"/>
      <c r="G642" s="270"/>
      <c r="H642" s="270"/>
      <c r="I642" s="270"/>
      <c r="J642" s="270"/>
      <c r="K642" s="270"/>
      <c r="L642" s="270"/>
      <c r="M642" s="270"/>
      <c r="N642" s="270"/>
      <c r="O642" s="270"/>
      <c r="P642" s="270"/>
      <c r="Q642" s="270"/>
      <c r="R642" s="270"/>
      <c r="S642" s="270"/>
      <c r="T642" s="270"/>
      <c r="U642" s="270"/>
      <c r="V642" s="270"/>
      <c r="W642" s="270"/>
      <c r="X642" s="270"/>
      <c r="Y642" s="270"/>
      <c r="Z642" s="270"/>
    </row>
    <row r="643" ht="15.75" customHeight="1">
      <c r="A643" s="1"/>
      <c r="B643" s="323"/>
      <c r="C643" s="323"/>
      <c r="D643" s="412"/>
      <c r="E643" s="412"/>
      <c r="F643" s="1"/>
      <c r="G643" s="270"/>
      <c r="H643" s="270"/>
      <c r="I643" s="270"/>
      <c r="J643" s="270"/>
      <c r="K643" s="270"/>
      <c r="L643" s="270"/>
      <c r="M643" s="270"/>
      <c r="N643" s="270"/>
      <c r="O643" s="270"/>
      <c r="P643" s="270"/>
      <c r="Q643" s="270"/>
      <c r="R643" s="270"/>
      <c r="S643" s="270"/>
      <c r="T643" s="270"/>
      <c r="U643" s="270"/>
      <c r="V643" s="270"/>
      <c r="W643" s="270"/>
      <c r="X643" s="270"/>
      <c r="Y643" s="270"/>
      <c r="Z643" s="270"/>
    </row>
    <row r="644" ht="15.75" customHeight="1">
      <c r="A644" s="1"/>
      <c r="B644" s="323"/>
      <c r="C644" s="323"/>
      <c r="D644" s="412"/>
      <c r="E644" s="412"/>
      <c r="F644" s="1"/>
      <c r="G644" s="270"/>
      <c r="H644" s="270"/>
      <c r="I644" s="270"/>
      <c r="J644" s="270"/>
      <c r="K644" s="270"/>
      <c r="L644" s="270"/>
      <c r="M644" s="270"/>
      <c r="N644" s="270"/>
      <c r="O644" s="270"/>
      <c r="P644" s="270"/>
      <c r="Q644" s="270"/>
      <c r="R644" s="270"/>
      <c r="S644" s="270"/>
      <c r="T644" s="270"/>
      <c r="U644" s="270"/>
      <c r="V644" s="270"/>
      <c r="W644" s="270"/>
      <c r="X644" s="270"/>
      <c r="Y644" s="270"/>
      <c r="Z644" s="270"/>
    </row>
    <row r="645" ht="15.75" customHeight="1">
      <c r="A645" s="1"/>
      <c r="B645" s="323"/>
      <c r="C645" s="323"/>
      <c r="D645" s="412"/>
      <c r="E645" s="412"/>
      <c r="F645" s="1"/>
      <c r="G645" s="270"/>
      <c r="H645" s="270"/>
      <c r="I645" s="270"/>
      <c r="J645" s="270"/>
      <c r="K645" s="270"/>
      <c r="L645" s="270"/>
      <c r="M645" s="270"/>
      <c r="N645" s="270"/>
      <c r="O645" s="270"/>
      <c r="P645" s="270"/>
      <c r="Q645" s="270"/>
      <c r="R645" s="270"/>
      <c r="S645" s="270"/>
      <c r="T645" s="270"/>
      <c r="U645" s="270"/>
      <c r="V645" s="270"/>
      <c r="W645" s="270"/>
      <c r="X645" s="270"/>
      <c r="Y645" s="270"/>
      <c r="Z645" s="270"/>
    </row>
    <row r="646" ht="15.75" customHeight="1">
      <c r="A646" s="1"/>
      <c r="B646" s="323"/>
      <c r="C646" s="323"/>
      <c r="D646" s="412"/>
      <c r="E646" s="412"/>
      <c r="F646" s="1"/>
      <c r="G646" s="270"/>
      <c r="H646" s="270"/>
      <c r="I646" s="270"/>
      <c r="J646" s="270"/>
      <c r="K646" s="270"/>
      <c r="L646" s="270"/>
      <c r="M646" s="270"/>
      <c r="N646" s="270"/>
      <c r="O646" s="270"/>
      <c r="P646" s="270"/>
      <c r="Q646" s="270"/>
      <c r="R646" s="270"/>
      <c r="S646" s="270"/>
      <c r="T646" s="270"/>
      <c r="U646" s="270"/>
      <c r="V646" s="270"/>
      <c r="W646" s="270"/>
      <c r="X646" s="270"/>
      <c r="Y646" s="270"/>
      <c r="Z646" s="270"/>
    </row>
    <row r="647" ht="15.75" customHeight="1">
      <c r="A647" s="1"/>
      <c r="B647" s="323"/>
      <c r="C647" s="323"/>
      <c r="D647" s="412"/>
      <c r="E647" s="412"/>
      <c r="F647" s="1"/>
      <c r="G647" s="270"/>
      <c r="H647" s="270"/>
      <c r="I647" s="270"/>
      <c r="J647" s="270"/>
      <c r="K647" s="270"/>
      <c r="L647" s="270"/>
      <c r="M647" s="270"/>
      <c r="N647" s="270"/>
      <c r="O647" s="270"/>
      <c r="P647" s="270"/>
      <c r="Q647" s="270"/>
      <c r="R647" s="270"/>
      <c r="S647" s="270"/>
      <c r="T647" s="270"/>
      <c r="U647" s="270"/>
      <c r="V647" s="270"/>
      <c r="W647" s="270"/>
      <c r="X647" s="270"/>
      <c r="Y647" s="270"/>
      <c r="Z647" s="270"/>
    </row>
    <row r="648" ht="15.75" customHeight="1">
      <c r="A648" s="1"/>
      <c r="B648" s="323"/>
      <c r="C648" s="323"/>
      <c r="D648" s="412"/>
      <c r="E648" s="412"/>
      <c r="F648" s="1"/>
      <c r="G648" s="270"/>
      <c r="H648" s="270"/>
      <c r="I648" s="270"/>
      <c r="J648" s="270"/>
      <c r="K648" s="270"/>
      <c r="L648" s="270"/>
      <c r="M648" s="270"/>
      <c r="N648" s="270"/>
      <c r="O648" s="270"/>
      <c r="P648" s="270"/>
      <c r="Q648" s="270"/>
      <c r="R648" s="270"/>
      <c r="S648" s="270"/>
      <c r="T648" s="270"/>
      <c r="U648" s="270"/>
      <c r="V648" s="270"/>
      <c r="W648" s="270"/>
      <c r="X648" s="270"/>
      <c r="Y648" s="270"/>
      <c r="Z648" s="270"/>
    </row>
    <row r="649" ht="15.75" customHeight="1">
      <c r="A649" s="1"/>
      <c r="B649" s="323"/>
      <c r="C649" s="323"/>
      <c r="D649" s="412"/>
      <c r="E649" s="412"/>
      <c r="F649" s="1"/>
      <c r="G649" s="270"/>
      <c r="H649" s="270"/>
      <c r="I649" s="270"/>
      <c r="J649" s="270"/>
      <c r="K649" s="270"/>
      <c r="L649" s="270"/>
      <c r="M649" s="270"/>
      <c r="N649" s="270"/>
      <c r="O649" s="270"/>
      <c r="P649" s="270"/>
      <c r="Q649" s="270"/>
      <c r="R649" s="270"/>
      <c r="S649" s="270"/>
      <c r="T649" s="270"/>
      <c r="U649" s="270"/>
      <c r="V649" s="270"/>
      <c r="W649" s="270"/>
      <c r="X649" s="270"/>
      <c r="Y649" s="270"/>
      <c r="Z649" s="270"/>
    </row>
    <row r="650" ht="15.75" customHeight="1">
      <c r="A650" s="1"/>
      <c r="B650" s="323"/>
      <c r="C650" s="323"/>
      <c r="D650" s="412"/>
      <c r="E650" s="412"/>
      <c r="F650" s="1"/>
      <c r="G650" s="270"/>
      <c r="H650" s="270"/>
      <c r="I650" s="270"/>
      <c r="J650" s="270"/>
      <c r="K650" s="270"/>
      <c r="L650" s="270"/>
      <c r="M650" s="270"/>
      <c r="N650" s="270"/>
      <c r="O650" s="270"/>
      <c r="P650" s="270"/>
      <c r="Q650" s="270"/>
      <c r="R650" s="270"/>
      <c r="S650" s="270"/>
      <c r="T650" s="270"/>
      <c r="U650" s="270"/>
      <c r="V650" s="270"/>
      <c r="W650" s="270"/>
      <c r="X650" s="270"/>
      <c r="Y650" s="270"/>
      <c r="Z650" s="270"/>
    </row>
    <row r="651" ht="15.75" customHeight="1">
      <c r="A651" s="1"/>
      <c r="B651" s="323"/>
      <c r="C651" s="323"/>
      <c r="D651" s="412"/>
      <c r="E651" s="412"/>
      <c r="F651" s="1"/>
      <c r="G651" s="270"/>
      <c r="H651" s="270"/>
      <c r="I651" s="270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270"/>
      <c r="U651" s="270"/>
      <c r="V651" s="270"/>
      <c r="W651" s="270"/>
      <c r="X651" s="270"/>
      <c r="Y651" s="270"/>
      <c r="Z651" s="270"/>
    </row>
    <row r="652" ht="15.75" customHeight="1">
      <c r="A652" s="1"/>
      <c r="B652" s="323"/>
      <c r="C652" s="323"/>
      <c r="D652" s="412"/>
      <c r="E652" s="412"/>
      <c r="F652" s="1"/>
      <c r="G652" s="270"/>
      <c r="H652" s="270"/>
      <c r="I652" s="270"/>
      <c r="J652" s="270"/>
      <c r="K652" s="270"/>
      <c r="L652" s="270"/>
      <c r="M652" s="270"/>
      <c r="N652" s="270"/>
      <c r="O652" s="270"/>
      <c r="P652" s="270"/>
      <c r="Q652" s="270"/>
      <c r="R652" s="270"/>
      <c r="S652" s="270"/>
      <c r="T652" s="270"/>
      <c r="U652" s="270"/>
      <c r="V652" s="270"/>
      <c r="W652" s="270"/>
      <c r="X652" s="270"/>
      <c r="Y652" s="270"/>
      <c r="Z652" s="270"/>
    </row>
    <row r="653" ht="15.75" customHeight="1">
      <c r="A653" s="1"/>
      <c r="B653" s="323"/>
      <c r="C653" s="323"/>
      <c r="D653" s="412"/>
      <c r="E653" s="412"/>
      <c r="F653" s="1"/>
      <c r="G653" s="270"/>
      <c r="H653" s="270"/>
      <c r="I653" s="270"/>
      <c r="J653" s="270"/>
      <c r="K653" s="270"/>
      <c r="L653" s="270"/>
      <c r="M653" s="270"/>
      <c r="N653" s="270"/>
      <c r="O653" s="270"/>
      <c r="P653" s="270"/>
      <c r="Q653" s="270"/>
      <c r="R653" s="270"/>
      <c r="S653" s="270"/>
      <c r="T653" s="270"/>
      <c r="U653" s="270"/>
      <c r="V653" s="270"/>
      <c r="W653" s="270"/>
      <c r="X653" s="270"/>
      <c r="Y653" s="270"/>
      <c r="Z653" s="270"/>
    </row>
    <row r="654" ht="15.75" customHeight="1">
      <c r="A654" s="1"/>
      <c r="B654" s="323"/>
      <c r="C654" s="323"/>
      <c r="D654" s="412"/>
      <c r="E654" s="412"/>
      <c r="F654" s="1"/>
      <c r="G654" s="270"/>
      <c r="H654" s="270"/>
      <c r="I654" s="270"/>
      <c r="J654" s="270"/>
      <c r="K654" s="270"/>
      <c r="L654" s="270"/>
      <c r="M654" s="270"/>
      <c r="N654" s="270"/>
      <c r="O654" s="270"/>
      <c r="P654" s="270"/>
      <c r="Q654" s="270"/>
      <c r="R654" s="270"/>
      <c r="S654" s="270"/>
      <c r="T654" s="270"/>
      <c r="U654" s="270"/>
      <c r="V654" s="270"/>
      <c r="W654" s="270"/>
      <c r="X654" s="270"/>
      <c r="Y654" s="270"/>
      <c r="Z654" s="270"/>
    </row>
    <row r="655" ht="15.75" customHeight="1">
      <c r="A655" s="1"/>
      <c r="B655" s="323"/>
      <c r="C655" s="323"/>
      <c r="D655" s="412"/>
      <c r="E655" s="412"/>
      <c r="F655" s="1"/>
      <c r="G655" s="270"/>
      <c r="H655" s="270"/>
      <c r="I655" s="270"/>
      <c r="J655" s="270"/>
      <c r="K655" s="270"/>
      <c r="L655" s="270"/>
      <c r="M655" s="270"/>
      <c r="N655" s="270"/>
      <c r="O655" s="270"/>
      <c r="P655" s="270"/>
      <c r="Q655" s="270"/>
      <c r="R655" s="270"/>
      <c r="S655" s="270"/>
      <c r="T655" s="270"/>
      <c r="U655" s="270"/>
      <c r="V655" s="270"/>
      <c r="W655" s="270"/>
      <c r="X655" s="270"/>
      <c r="Y655" s="270"/>
      <c r="Z655" s="270"/>
    </row>
    <row r="656" ht="15.75" customHeight="1">
      <c r="A656" s="1"/>
      <c r="B656" s="323"/>
      <c r="C656" s="323"/>
      <c r="D656" s="412"/>
      <c r="E656" s="412"/>
      <c r="F656" s="1"/>
      <c r="G656" s="270"/>
      <c r="H656" s="270"/>
      <c r="I656" s="270"/>
      <c r="J656" s="270"/>
      <c r="K656" s="270"/>
      <c r="L656" s="270"/>
      <c r="M656" s="270"/>
      <c r="N656" s="270"/>
      <c r="O656" s="270"/>
      <c r="P656" s="270"/>
      <c r="Q656" s="270"/>
      <c r="R656" s="270"/>
      <c r="S656" s="270"/>
      <c r="T656" s="270"/>
      <c r="U656" s="270"/>
      <c r="V656" s="270"/>
      <c r="W656" s="270"/>
      <c r="X656" s="270"/>
      <c r="Y656" s="270"/>
      <c r="Z656" s="270"/>
    </row>
    <row r="657" ht="15.75" customHeight="1">
      <c r="A657" s="1"/>
      <c r="B657" s="323"/>
      <c r="C657" s="323"/>
      <c r="D657" s="412"/>
      <c r="E657" s="412"/>
      <c r="F657" s="1"/>
      <c r="G657" s="270"/>
      <c r="H657" s="270"/>
      <c r="I657" s="270"/>
      <c r="J657" s="270"/>
      <c r="K657" s="270"/>
      <c r="L657" s="270"/>
      <c r="M657" s="270"/>
      <c r="N657" s="270"/>
      <c r="O657" s="270"/>
      <c r="P657" s="270"/>
      <c r="Q657" s="270"/>
      <c r="R657" s="270"/>
      <c r="S657" s="270"/>
      <c r="T657" s="270"/>
      <c r="U657" s="270"/>
      <c r="V657" s="270"/>
      <c r="W657" s="270"/>
      <c r="X657" s="270"/>
      <c r="Y657" s="270"/>
      <c r="Z657" s="270"/>
    </row>
    <row r="658" ht="15.75" customHeight="1">
      <c r="A658" s="1"/>
      <c r="B658" s="323"/>
      <c r="C658" s="323"/>
      <c r="D658" s="412"/>
      <c r="E658" s="412"/>
      <c r="F658" s="1"/>
      <c r="G658" s="270"/>
      <c r="H658" s="270"/>
      <c r="I658" s="270"/>
      <c r="J658" s="270"/>
      <c r="K658" s="270"/>
      <c r="L658" s="270"/>
      <c r="M658" s="270"/>
      <c r="N658" s="270"/>
      <c r="O658" s="270"/>
      <c r="P658" s="270"/>
      <c r="Q658" s="270"/>
      <c r="R658" s="270"/>
      <c r="S658" s="270"/>
      <c r="T658" s="270"/>
      <c r="U658" s="270"/>
      <c r="V658" s="270"/>
      <c r="W658" s="270"/>
      <c r="X658" s="270"/>
      <c r="Y658" s="270"/>
      <c r="Z658" s="270"/>
    </row>
    <row r="659" ht="15.75" customHeight="1">
      <c r="A659" s="1"/>
      <c r="B659" s="323"/>
      <c r="C659" s="323"/>
      <c r="D659" s="412"/>
      <c r="E659" s="412"/>
      <c r="F659" s="1"/>
      <c r="G659" s="270"/>
      <c r="H659" s="270"/>
      <c r="I659" s="270"/>
      <c r="J659" s="270"/>
      <c r="K659" s="270"/>
      <c r="L659" s="270"/>
      <c r="M659" s="270"/>
      <c r="N659" s="270"/>
      <c r="O659" s="270"/>
      <c r="P659" s="270"/>
      <c r="Q659" s="270"/>
      <c r="R659" s="270"/>
      <c r="S659" s="270"/>
      <c r="T659" s="270"/>
      <c r="U659" s="270"/>
      <c r="V659" s="270"/>
      <c r="W659" s="270"/>
      <c r="X659" s="270"/>
      <c r="Y659" s="270"/>
      <c r="Z659" s="270"/>
    </row>
    <row r="660" ht="15.75" customHeight="1">
      <c r="A660" s="1"/>
      <c r="B660" s="323"/>
      <c r="C660" s="323"/>
      <c r="D660" s="412"/>
      <c r="E660" s="412"/>
      <c r="F660" s="1"/>
      <c r="G660" s="270"/>
      <c r="H660" s="270"/>
      <c r="I660" s="270"/>
      <c r="J660" s="270"/>
      <c r="K660" s="270"/>
      <c r="L660" s="270"/>
      <c r="M660" s="270"/>
      <c r="N660" s="270"/>
      <c r="O660" s="270"/>
      <c r="P660" s="270"/>
      <c r="Q660" s="270"/>
      <c r="R660" s="270"/>
      <c r="S660" s="270"/>
      <c r="T660" s="270"/>
      <c r="U660" s="270"/>
      <c r="V660" s="270"/>
      <c r="W660" s="270"/>
      <c r="X660" s="270"/>
      <c r="Y660" s="270"/>
      <c r="Z660" s="270"/>
    </row>
    <row r="661" ht="15.75" customHeight="1">
      <c r="A661" s="1"/>
      <c r="B661" s="323"/>
      <c r="C661" s="323"/>
      <c r="D661" s="412"/>
      <c r="E661" s="412"/>
      <c r="F661" s="1"/>
      <c r="G661" s="270"/>
      <c r="H661" s="270"/>
      <c r="I661" s="270"/>
      <c r="J661" s="270"/>
      <c r="K661" s="270"/>
      <c r="L661" s="270"/>
      <c r="M661" s="270"/>
      <c r="N661" s="270"/>
      <c r="O661" s="270"/>
      <c r="P661" s="270"/>
      <c r="Q661" s="270"/>
      <c r="R661" s="270"/>
      <c r="S661" s="270"/>
      <c r="T661" s="270"/>
      <c r="U661" s="270"/>
      <c r="V661" s="270"/>
      <c r="W661" s="270"/>
      <c r="X661" s="270"/>
      <c r="Y661" s="270"/>
      <c r="Z661" s="270"/>
    </row>
    <row r="662" ht="15.75" customHeight="1">
      <c r="A662" s="1"/>
      <c r="B662" s="323"/>
      <c r="C662" s="323"/>
      <c r="D662" s="412"/>
      <c r="E662" s="412"/>
      <c r="F662" s="1"/>
      <c r="G662" s="270"/>
      <c r="H662" s="270"/>
      <c r="I662" s="270"/>
      <c r="J662" s="270"/>
      <c r="K662" s="270"/>
      <c r="L662" s="270"/>
      <c r="M662" s="270"/>
      <c r="N662" s="270"/>
      <c r="O662" s="270"/>
      <c r="P662" s="270"/>
      <c r="Q662" s="270"/>
      <c r="R662" s="270"/>
      <c r="S662" s="270"/>
      <c r="T662" s="270"/>
      <c r="U662" s="270"/>
      <c r="V662" s="270"/>
      <c r="W662" s="270"/>
      <c r="X662" s="270"/>
      <c r="Y662" s="270"/>
      <c r="Z662" s="270"/>
    </row>
    <row r="663" ht="15.75" customHeight="1">
      <c r="A663" s="1"/>
      <c r="B663" s="323"/>
      <c r="C663" s="323"/>
      <c r="D663" s="412"/>
      <c r="E663" s="412"/>
      <c r="F663" s="1"/>
      <c r="G663" s="270"/>
      <c r="H663" s="270"/>
      <c r="I663" s="270"/>
      <c r="J663" s="270"/>
      <c r="K663" s="270"/>
      <c r="L663" s="270"/>
      <c r="M663" s="270"/>
      <c r="N663" s="270"/>
      <c r="O663" s="270"/>
      <c r="P663" s="270"/>
      <c r="Q663" s="270"/>
      <c r="R663" s="270"/>
      <c r="S663" s="270"/>
      <c r="T663" s="270"/>
      <c r="U663" s="270"/>
      <c r="V663" s="270"/>
      <c r="W663" s="270"/>
      <c r="X663" s="270"/>
      <c r="Y663" s="270"/>
      <c r="Z663" s="270"/>
    </row>
    <row r="664" ht="15.75" customHeight="1">
      <c r="A664" s="1"/>
      <c r="B664" s="323"/>
      <c r="C664" s="323"/>
      <c r="D664" s="412"/>
      <c r="E664" s="412"/>
      <c r="F664" s="1"/>
      <c r="G664" s="270"/>
      <c r="H664" s="270"/>
      <c r="I664" s="270"/>
      <c r="J664" s="270"/>
      <c r="K664" s="270"/>
      <c r="L664" s="270"/>
      <c r="M664" s="270"/>
      <c r="N664" s="270"/>
      <c r="O664" s="270"/>
      <c r="P664" s="270"/>
      <c r="Q664" s="270"/>
      <c r="R664" s="270"/>
      <c r="S664" s="270"/>
      <c r="T664" s="270"/>
      <c r="U664" s="270"/>
      <c r="V664" s="270"/>
      <c r="W664" s="270"/>
      <c r="X664" s="270"/>
      <c r="Y664" s="270"/>
      <c r="Z664" s="270"/>
    </row>
    <row r="665" ht="15.75" customHeight="1">
      <c r="A665" s="1"/>
      <c r="B665" s="323"/>
      <c r="C665" s="323"/>
      <c r="D665" s="412"/>
      <c r="E665" s="412"/>
      <c r="F665" s="1"/>
      <c r="G665" s="270"/>
      <c r="H665" s="270"/>
      <c r="I665" s="270"/>
      <c r="J665" s="270"/>
      <c r="K665" s="270"/>
      <c r="L665" s="270"/>
      <c r="M665" s="270"/>
      <c r="N665" s="270"/>
      <c r="O665" s="270"/>
      <c r="P665" s="270"/>
      <c r="Q665" s="270"/>
      <c r="R665" s="270"/>
      <c r="S665" s="270"/>
      <c r="T665" s="270"/>
      <c r="U665" s="270"/>
      <c r="V665" s="270"/>
      <c r="W665" s="270"/>
      <c r="X665" s="270"/>
      <c r="Y665" s="270"/>
      <c r="Z665" s="270"/>
    </row>
    <row r="666" ht="15.75" customHeight="1">
      <c r="A666" s="1"/>
      <c r="B666" s="323"/>
      <c r="C666" s="323"/>
      <c r="D666" s="412"/>
      <c r="E666" s="412"/>
      <c r="F666" s="1"/>
      <c r="G666" s="270"/>
      <c r="H666" s="270"/>
      <c r="I666" s="270"/>
      <c r="J666" s="270"/>
      <c r="K666" s="270"/>
      <c r="L666" s="270"/>
      <c r="M666" s="270"/>
      <c r="N666" s="270"/>
      <c r="O666" s="270"/>
      <c r="P666" s="270"/>
      <c r="Q666" s="270"/>
      <c r="R666" s="270"/>
      <c r="S666" s="270"/>
      <c r="T666" s="270"/>
      <c r="U666" s="270"/>
      <c r="V666" s="270"/>
      <c r="W666" s="270"/>
      <c r="X666" s="270"/>
      <c r="Y666" s="270"/>
      <c r="Z666" s="270"/>
    </row>
    <row r="667" ht="15.75" customHeight="1">
      <c r="A667" s="1"/>
      <c r="B667" s="323"/>
      <c r="C667" s="323"/>
      <c r="D667" s="412"/>
      <c r="E667" s="412"/>
      <c r="F667" s="1"/>
      <c r="G667" s="270"/>
      <c r="H667" s="270"/>
      <c r="I667" s="270"/>
      <c r="J667" s="270"/>
      <c r="K667" s="270"/>
      <c r="L667" s="270"/>
      <c r="M667" s="270"/>
      <c r="N667" s="270"/>
      <c r="O667" s="270"/>
      <c r="P667" s="270"/>
      <c r="Q667" s="270"/>
      <c r="R667" s="270"/>
      <c r="S667" s="270"/>
      <c r="T667" s="270"/>
      <c r="U667" s="270"/>
      <c r="V667" s="270"/>
      <c r="W667" s="270"/>
      <c r="X667" s="270"/>
      <c r="Y667" s="270"/>
      <c r="Z667" s="270"/>
    </row>
    <row r="668" ht="15.75" customHeight="1">
      <c r="A668" s="1"/>
      <c r="B668" s="323"/>
      <c r="C668" s="323"/>
      <c r="D668" s="412"/>
      <c r="E668" s="412"/>
      <c r="F668" s="1"/>
      <c r="G668" s="270"/>
      <c r="H668" s="270"/>
      <c r="I668" s="270"/>
      <c r="J668" s="270"/>
      <c r="K668" s="270"/>
      <c r="L668" s="270"/>
      <c r="M668" s="270"/>
      <c r="N668" s="270"/>
      <c r="O668" s="270"/>
      <c r="P668" s="270"/>
      <c r="Q668" s="270"/>
      <c r="R668" s="270"/>
      <c r="S668" s="270"/>
      <c r="T668" s="270"/>
      <c r="U668" s="270"/>
      <c r="V668" s="270"/>
      <c r="W668" s="270"/>
      <c r="X668" s="270"/>
      <c r="Y668" s="270"/>
      <c r="Z668" s="270"/>
    </row>
    <row r="669" ht="15.75" customHeight="1">
      <c r="A669" s="1"/>
      <c r="B669" s="323"/>
      <c r="C669" s="323"/>
      <c r="D669" s="412"/>
      <c r="E669" s="412"/>
      <c r="F669" s="1"/>
      <c r="G669" s="270"/>
      <c r="H669" s="270"/>
      <c r="I669" s="270"/>
      <c r="J669" s="270"/>
      <c r="K669" s="270"/>
      <c r="L669" s="270"/>
      <c r="M669" s="270"/>
      <c r="N669" s="270"/>
      <c r="O669" s="270"/>
      <c r="P669" s="270"/>
      <c r="Q669" s="270"/>
      <c r="R669" s="270"/>
      <c r="S669" s="270"/>
      <c r="T669" s="270"/>
      <c r="U669" s="270"/>
      <c r="V669" s="270"/>
      <c r="W669" s="270"/>
      <c r="X669" s="270"/>
      <c r="Y669" s="270"/>
      <c r="Z669" s="270"/>
    </row>
    <row r="670" ht="15.75" customHeight="1">
      <c r="A670" s="1"/>
      <c r="B670" s="323"/>
      <c r="C670" s="323"/>
      <c r="D670" s="412"/>
      <c r="E670" s="412"/>
      <c r="F670" s="1"/>
      <c r="G670" s="270"/>
      <c r="H670" s="270"/>
      <c r="I670" s="270"/>
      <c r="J670" s="270"/>
      <c r="K670" s="270"/>
      <c r="L670" s="270"/>
      <c r="M670" s="270"/>
      <c r="N670" s="270"/>
      <c r="O670" s="270"/>
      <c r="P670" s="270"/>
      <c r="Q670" s="270"/>
      <c r="R670" s="270"/>
      <c r="S670" s="270"/>
      <c r="T670" s="270"/>
      <c r="U670" s="270"/>
      <c r="V670" s="270"/>
      <c r="W670" s="270"/>
      <c r="X670" s="270"/>
      <c r="Y670" s="270"/>
      <c r="Z670" s="270"/>
    </row>
    <row r="671" ht="15.75" customHeight="1">
      <c r="A671" s="1"/>
      <c r="B671" s="323"/>
      <c r="C671" s="323"/>
      <c r="D671" s="412"/>
      <c r="E671" s="412"/>
      <c r="F671" s="1"/>
      <c r="G671" s="270"/>
      <c r="H671" s="270"/>
      <c r="I671" s="270"/>
      <c r="J671" s="270"/>
      <c r="K671" s="270"/>
      <c r="L671" s="270"/>
      <c r="M671" s="270"/>
      <c r="N671" s="270"/>
      <c r="O671" s="270"/>
      <c r="P671" s="270"/>
      <c r="Q671" s="270"/>
      <c r="R671" s="270"/>
      <c r="S671" s="270"/>
      <c r="T671" s="270"/>
      <c r="U671" s="270"/>
      <c r="V671" s="270"/>
      <c r="W671" s="270"/>
      <c r="X671" s="270"/>
      <c r="Y671" s="270"/>
      <c r="Z671" s="270"/>
    </row>
    <row r="672" ht="15.75" customHeight="1">
      <c r="A672" s="1"/>
      <c r="B672" s="323"/>
      <c r="C672" s="323"/>
      <c r="D672" s="412"/>
      <c r="E672" s="412"/>
      <c r="F672" s="1"/>
      <c r="G672" s="270"/>
      <c r="H672" s="270"/>
      <c r="I672" s="270"/>
      <c r="J672" s="270"/>
      <c r="K672" s="270"/>
      <c r="L672" s="270"/>
      <c r="M672" s="270"/>
      <c r="N672" s="270"/>
      <c r="O672" s="270"/>
      <c r="P672" s="270"/>
      <c r="Q672" s="270"/>
      <c r="R672" s="270"/>
      <c r="S672" s="270"/>
      <c r="T672" s="270"/>
      <c r="U672" s="270"/>
      <c r="V672" s="270"/>
      <c r="W672" s="270"/>
      <c r="X672" s="270"/>
      <c r="Y672" s="270"/>
      <c r="Z672" s="270"/>
    </row>
    <row r="673" ht="15.75" customHeight="1">
      <c r="A673" s="1"/>
      <c r="B673" s="323"/>
      <c r="C673" s="323"/>
      <c r="D673" s="412"/>
      <c r="E673" s="412"/>
      <c r="F673" s="1"/>
      <c r="G673" s="270"/>
      <c r="H673" s="270"/>
      <c r="I673" s="270"/>
      <c r="J673" s="270"/>
      <c r="K673" s="270"/>
      <c r="L673" s="270"/>
      <c r="M673" s="270"/>
      <c r="N673" s="270"/>
      <c r="O673" s="270"/>
      <c r="P673" s="270"/>
      <c r="Q673" s="270"/>
      <c r="R673" s="270"/>
      <c r="S673" s="270"/>
      <c r="T673" s="270"/>
      <c r="U673" s="270"/>
      <c r="V673" s="270"/>
      <c r="W673" s="270"/>
      <c r="X673" s="270"/>
      <c r="Y673" s="270"/>
      <c r="Z673" s="270"/>
    </row>
    <row r="674" ht="15.75" customHeight="1">
      <c r="A674" s="1"/>
      <c r="B674" s="323"/>
      <c r="C674" s="323"/>
      <c r="D674" s="412"/>
      <c r="E674" s="412"/>
      <c r="F674" s="1"/>
      <c r="G674" s="270"/>
      <c r="H674" s="270"/>
      <c r="I674" s="270"/>
      <c r="J674" s="270"/>
      <c r="K674" s="270"/>
      <c r="L674" s="270"/>
      <c r="M674" s="270"/>
      <c r="N674" s="270"/>
      <c r="O674" s="270"/>
      <c r="P674" s="270"/>
      <c r="Q674" s="270"/>
      <c r="R674" s="270"/>
      <c r="S674" s="270"/>
      <c r="T674" s="270"/>
      <c r="U674" s="270"/>
      <c r="V674" s="270"/>
      <c r="W674" s="270"/>
      <c r="X674" s="270"/>
      <c r="Y674" s="270"/>
      <c r="Z674" s="270"/>
    </row>
    <row r="675" ht="15.75" customHeight="1">
      <c r="A675" s="1"/>
      <c r="B675" s="323"/>
      <c r="C675" s="323"/>
      <c r="D675" s="412"/>
      <c r="E675" s="412"/>
      <c r="F675" s="1"/>
      <c r="G675" s="270"/>
      <c r="H675" s="270"/>
      <c r="I675" s="270"/>
      <c r="J675" s="270"/>
      <c r="K675" s="270"/>
      <c r="L675" s="270"/>
      <c r="M675" s="270"/>
      <c r="N675" s="270"/>
      <c r="O675" s="270"/>
      <c r="P675" s="270"/>
      <c r="Q675" s="270"/>
      <c r="R675" s="270"/>
      <c r="S675" s="270"/>
      <c r="T675" s="270"/>
      <c r="U675" s="270"/>
      <c r="V675" s="270"/>
      <c r="W675" s="270"/>
      <c r="X675" s="270"/>
      <c r="Y675" s="270"/>
      <c r="Z675" s="270"/>
    </row>
    <row r="676" ht="15.75" customHeight="1">
      <c r="A676" s="1"/>
      <c r="B676" s="323"/>
      <c r="C676" s="323"/>
      <c r="D676" s="412"/>
      <c r="E676" s="412"/>
      <c r="F676" s="1"/>
      <c r="G676" s="270"/>
      <c r="H676" s="270"/>
      <c r="I676" s="270"/>
      <c r="J676" s="270"/>
      <c r="K676" s="270"/>
      <c r="L676" s="270"/>
      <c r="M676" s="270"/>
      <c r="N676" s="270"/>
      <c r="O676" s="270"/>
      <c r="P676" s="270"/>
      <c r="Q676" s="270"/>
      <c r="R676" s="270"/>
      <c r="S676" s="270"/>
      <c r="T676" s="270"/>
      <c r="U676" s="270"/>
      <c r="V676" s="270"/>
      <c r="W676" s="270"/>
      <c r="X676" s="270"/>
      <c r="Y676" s="270"/>
      <c r="Z676" s="270"/>
    </row>
    <row r="677" ht="15.75" customHeight="1">
      <c r="A677" s="1"/>
      <c r="B677" s="323"/>
      <c r="C677" s="323"/>
      <c r="D677" s="412"/>
      <c r="E677" s="412"/>
      <c r="F677" s="1"/>
      <c r="G677" s="270"/>
      <c r="H677" s="270"/>
      <c r="I677" s="270"/>
      <c r="J677" s="270"/>
      <c r="K677" s="270"/>
      <c r="L677" s="270"/>
      <c r="M677" s="270"/>
      <c r="N677" s="270"/>
      <c r="O677" s="270"/>
      <c r="P677" s="270"/>
      <c r="Q677" s="270"/>
      <c r="R677" s="270"/>
      <c r="S677" s="270"/>
      <c r="T677" s="270"/>
      <c r="U677" s="270"/>
      <c r="V677" s="270"/>
      <c r="W677" s="270"/>
      <c r="X677" s="270"/>
      <c r="Y677" s="270"/>
      <c r="Z677" s="270"/>
    </row>
    <row r="678" ht="15.75" customHeight="1">
      <c r="A678" s="1"/>
      <c r="B678" s="323"/>
      <c r="C678" s="323"/>
      <c r="D678" s="412"/>
      <c r="E678" s="412"/>
      <c r="F678" s="1"/>
      <c r="G678" s="270"/>
      <c r="H678" s="270"/>
      <c r="I678" s="270"/>
      <c r="J678" s="270"/>
      <c r="K678" s="270"/>
      <c r="L678" s="270"/>
      <c r="M678" s="270"/>
      <c r="N678" s="270"/>
      <c r="O678" s="270"/>
      <c r="P678" s="270"/>
      <c r="Q678" s="270"/>
      <c r="R678" s="270"/>
      <c r="S678" s="270"/>
      <c r="T678" s="270"/>
      <c r="U678" s="270"/>
      <c r="V678" s="270"/>
      <c r="W678" s="270"/>
      <c r="X678" s="270"/>
      <c r="Y678" s="270"/>
      <c r="Z678" s="270"/>
    </row>
    <row r="679" ht="15.75" customHeight="1">
      <c r="A679" s="1"/>
      <c r="B679" s="323"/>
      <c r="C679" s="323"/>
      <c r="D679" s="412"/>
      <c r="E679" s="412"/>
      <c r="F679" s="1"/>
      <c r="G679" s="270"/>
      <c r="H679" s="270"/>
      <c r="I679" s="270"/>
      <c r="J679" s="270"/>
      <c r="K679" s="270"/>
      <c r="L679" s="270"/>
      <c r="M679" s="270"/>
      <c r="N679" s="270"/>
      <c r="O679" s="270"/>
      <c r="P679" s="270"/>
      <c r="Q679" s="270"/>
      <c r="R679" s="270"/>
      <c r="S679" s="270"/>
      <c r="T679" s="270"/>
      <c r="U679" s="270"/>
      <c r="V679" s="270"/>
      <c r="W679" s="270"/>
      <c r="X679" s="270"/>
      <c r="Y679" s="270"/>
      <c r="Z679" s="270"/>
    </row>
    <row r="680" ht="15.75" customHeight="1">
      <c r="A680" s="1"/>
      <c r="B680" s="323"/>
      <c r="C680" s="323"/>
      <c r="D680" s="412"/>
      <c r="E680" s="412"/>
      <c r="F680" s="1"/>
      <c r="G680" s="270"/>
      <c r="H680" s="270"/>
      <c r="I680" s="270"/>
      <c r="J680" s="270"/>
      <c r="K680" s="270"/>
      <c r="L680" s="270"/>
      <c r="M680" s="270"/>
      <c r="N680" s="270"/>
      <c r="O680" s="270"/>
      <c r="P680" s="270"/>
      <c r="Q680" s="270"/>
      <c r="R680" s="270"/>
      <c r="S680" s="270"/>
      <c r="T680" s="270"/>
      <c r="U680" s="270"/>
      <c r="V680" s="270"/>
      <c r="W680" s="270"/>
      <c r="X680" s="270"/>
      <c r="Y680" s="270"/>
      <c r="Z680" s="270"/>
    </row>
    <row r="681" ht="15.75" customHeight="1">
      <c r="A681" s="1"/>
      <c r="B681" s="323"/>
      <c r="C681" s="323"/>
      <c r="D681" s="412"/>
      <c r="E681" s="412"/>
      <c r="F681" s="1"/>
      <c r="G681" s="270"/>
      <c r="H681" s="270"/>
      <c r="I681" s="270"/>
      <c r="J681" s="270"/>
      <c r="K681" s="270"/>
      <c r="L681" s="270"/>
      <c r="M681" s="270"/>
      <c r="N681" s="270"/>
      <c r="O681" s="270"/>
      <c r="P681" s="270"/>
      <c r="Q681" s="270"/>
      <c r="R681" s="270"/>
      <c r="S681" s="270"/>
      <c r="T681" s="270"/>
      <c r="U681" s="270"/>
      <c r="V681" s="270"/>
      <c r="W681" s="270"/>
      <c r="X681" s="270"/>
      <c r="Y681" s="270"/>
      <c r="Z681" s="270"/>
    </row>
    <row r="682" ht="15.75" customHeight="1">
      <c r="A682" s="1"/>
      <c r="B682" s="323"/>
      <c r="C682" s="323"/>
      <c r="D682" s="412"/>
      <c r="E682" s="412"/>
      <c r="F682" s="1"/>
      <c r="G682" s="270"/>
      <c r="H682" s="270"/>
      <c r="I682" s="270"/>
      <c r="J682" s="270"/>
      <c r="K682" s="270"/>
      <c r="L682" s="270"/>
      <c r="M682" s="270"/>
      <c r="N682" s="270"/>
      <c r="O682" s="270"/>
      <c r="P682" s="270"/>
      <c r="Q682" s="270"/>
      <c r="R682" s="270"/>
      <c r="S682" s="270"/>
      <c r="T682" s="270"/>
      <c r="U682" s="270"/>
      <c r="V682" s="270"/>
      <c r="W682" s="270"/>
      <c r="X682" s="270"/>
      <c r="Y682" s="270"/>
      <c r="Z682" s="270"/>
    </row>
    <row r="683" ht="15.75" customHeight="1">
      <c r="A683" s="1"/>
      <c r="B683" s="323"/>
      <c r="C683" s="323"/>
      <c r="D683" s="412"/>
      <c r="E683" s="412"/>
      <c r="F683" s="1"/>
      <c r="G683" s="270"/>
      <c r="H683" s="270"/>
      <c r="I683" s="270"/>
      <c r="J683" s="270"/>
      <c r="K683" s="270"/>
      <c r="L683" s="270"/>
      <c r="M683" s="270"/>
      <c r="N683" s="270"/>
      <c r="O683" s="270"/>
      <c r="P683" s="270"/>
      <c r="Q683" s="270"/>
      <c r="R683" s="270"/>
      <c r="S683" s="270"/>
      <c r="T683" s="270"/>
      <c r="U683" s="270"/>
      <c r="V683" s="270"/>
      <c r="W683" s="270"/>
      <c r="X683" s="270"/>
      <c r="Y683" s="270"/>
      <c r="Z683" s="270"/>
    </row>
    <row r="684" ht="15.75" customHeight="1">
      <c r="A684" s="1"/>
      <c r="B684" s="323"/>
      <c r="C684" s="323"/>
      <c r="D684" s="412"/>
      <c r="E684" s="412"/>
      <c r="F684" s="1"/>
      <c r="G684" s="270"/>
      <c r="H684" s="270"/>
      <c r="I684" s="270"/>
      <c r="J684" s="270"/>
      <c r="K684" s="270"/>
      <c r="L684" s="270"/>
      <c r="M684" s="270"/>
      <c r="N684" s="270"/>
      <c r="O684" s="270"/>
      <c r="P684" s="270"/>
      <c r="Q684" s="270"/>
      <c r="R684" s="270"/>
      <c r="S684" s="270"/>
      <c r="T684" s="270"/>
      <c r="U684" s="270"/>
      <c r="V684" s="270"/>
      <c r="W684" s="270"/>
      <c r="X684" s="270"/>
      <c r="Y684" s="270"/>
      <c r="Z684" s="270"/>
    </row>
    <row r="685" ht="15.75" customHeight="1">
      <c r="A685" s="1"/>
      <c r="B685" s="323"/>
      <c r="C685" s="323"/>
      <c r="D685" s="412"/>
      <c r="E685" s="412"/>
      <c r="F685" s="1"/>
      <c r="G685" s="270"/>
      <c r="H685" s="270"/>
      <c r="I685" s="270"/>
      <c r="J685" s="270"/>
      <c r="K685" s="270"/>
      <c r="L685" s="270"/>
      <c r="M685" s="270"/>
      <c r="N685" s="270"/>
      <c r="O685" s="270"/>
      <c r="P685" s="270"/>
      <c r="Q685" s="270"/>
      <c r="R685" s="270"/>
      <c r="S685" s="270"/>
      <c r="T685" s="270"/>
      <c r="U685" s="270"/>
      <c r="V685" s="270"/>
      <c r="W685" s="270"/>
      <c r="X685" s="270"/>
      <c r="Y685" s="270"/>
      <c r="Z685" s="270"/>
    </row>
    <row r="686" ht="15.75" customHeight="1">
      <c r="A686" s="1"/>
      <c r="B686" s="323"/>
      <c r="C686" s="323"/>
      <c r="D686" s="412"/>
      <c r="E686" s="412"/>
      <c r="F686" s="1"/>
      <c r="G686" s="270"/>
      <c r="H686" s="270"/>
      <c r="I686" s="270"/>
      <c r="J686" s="270"/>
      <c r="K686" s="270"/>
      <c r="L686" s="270"/>
      <c r="M686" s="270"/>
      <c r="N686" s="270"/>
      <c r="O686" s="270"/>
      <c r="P686" s="270"/>
      <c r="Q686" s="270"/>
      <c r="R686" s="270"/>
      <c r="S686" s="270"/>
      <c r="T686" s="270"/>
      <c r="U686" s="270"/>
      <c r="V686" s="270"/>
      <c r="W686" s="270"/>
      <c r="X686" s="270"/>
      <c r="Y686" s="270"/>
      <c r="Z686" s="270"/>
    </row>
    <row r="687" ht="15.75" customHeight="1">
      <c r="A687" s="1"/>
      <c r="B687" s="323"/>
      <c r="C687" s="323"/>
      <c r="D687" s="412"/>
      <c r="E687" s="412"/>
      <c r="F687" s="1"/>
      <c r="G687" s="270"/>
      <c r="H687" s="270"/>
      <c r="I687" s="270"/>
      <c r="J687" s="270"/>
      <c r="K687" s="270"/>
      <c r="L687" s="270"/>
      <c r="M687" s="270"/>
      <c r="N687" s="270"/>
      <c r="O687" s="270"/>
      <c r="P687" s="270"/>
      <c r="Q687" s="270"/>
      <c r="R687" s="270"/>
      <c r="S687" s="270"/>
      <c r="T687" s="270"/>
      <c r="U687" s="270"/>
      <c r="V687" s="270"/>
      <c r="W687" s="270"/>
      <c r="X687" s="270"/>
      <c r="Y687" s="270"/>
      <c r="Z687" s="270"/>
    </row>
    <row r="688" ht="15.75" customHeight="1">
      <c r="A688" s="1"/>
      <c r="B688" s="323"/>
      <c r="C688" s="323"/>
      <c r="D688" s="412"/>
      <c r="E688" s="412"/>
      <c r="F688" s="1"/>
      <c r="G688" s="270"/>
      <c r="H688" s="270"/>
      <c r="I688" s="270"/>
      <c r="J688" s="270"/>
      <c r="K688" s="270"/>
      <c r="L688" s="270"/>
      <c r="M688" s="270"/>
      <c r="N688" s="270"/>
      <c r="O688" s="270"/>
      <c r="P688" s="270"/>
      <c r="Q688" s="270"/>
      <c r="R688" s="270"/>
      <c r="S688" s="270"/>
      <c r="T688" s="270"/>
      <c r="U688" s="270"/>
      <c r="V688" s="270"/>
      <c r="W688" s="270"/>
      <c r="X688" s="270"/>
      <c r="Y688" s="270"/>
      <c r="Z688" s="270"/>
    </row>
    <row r="689" ht="15.75" customHeight="1">
      <c r="A689" s="1"/>
      <c r="B689" s="323"/>
      <c r="C689" s="323"/>
      <c r="D689" s="412"/>
      <c r="E689" s="412"/>
      <c r="F689" s="1"/>
      <c r="G689" s="270"/>
      <c r="H689" s="270"/>
      <c r="I689" s="270"/>
      <c r="J689" s="270"/>
      <c r="K689" s="270"/>
      <c r="L689" s="270"/>
      <c r="M689" s="270"/>
      <c r="N689" s="270"/>
      <c r="O689" s="270"/>
      <c r="P689" s="270"/>
      <c r="Q689" s="270"/>
      <c r="R689" s="270"/>
      <c r="S689" s="270"/>
      <c r="T689" s="270"/>
      <c r="U689" s="270"/>
      <c r="V689" s="270"/>
      <c r="W689" s="270"/>
      <c r="X689" s="270"/>
      <c r="Y689" s="270"/>
      <c r="Z689" s="270"/>
    </row>
    <row r="690" ht="15.75" customHeight="1">
      <c r="A690" s="1"/>
      <c r="B690" s="323"/>
      <c r="C690" s="323"/>
      <c r="D690" s="412"/>
      <c r="E690" s="412"/>
      <c r="F690" s="1"/>
      <c r="G690" s="270"/>
      <c r="H690" s="270"/>
      <c r="I690" s="270"/>
      <c r="J690" s="270"/>
      <c r="K690" s="270"/>
      <c r="L690" s="270"/>
      <c r="M690" s="270"/>
      <c r="N690" s="270"/>
      <c r="O690" s="270"/>
      <c r="P690" s="270"/>
      <c r="Q690" s="270"/>
      <c r="R690" s="270"/>
      <c r="S690" s="270"/>
      <c r="T690" s="270"/>
      <c r="U690" s="270"/>
      <c r="V690" s="270"/>
      <c r="W690" s="270"/>
      <c r="X690" s="270"/>
      <c r="Y690" s="270"/>
      <c r="Z690" s="270"/>
    </row>
    <row r="691" ht="15.75" customHeight="1">
      <c r="A691" s="1"/>
      <c r="B691" s="323"/>
      <c r="C691" s="323"/>
      <c r="D691" s="412"/>
      <c r="E691" s="412"/>
      <c r="F691" s="1"/>
      <c r="G691" s="270"/>
      <c r="H691" s="270"/>
      <c r="I691" s="270"/>
      <c r="J691" s="270"/>
      <c r="K691" s="270"/>
      <c r="L691" s="270"/>
      <c r="M691" s="270"/>
      <c r="N691" s="270"/>
      <c r="O691" s="270"/>
      <c r="P691" s="270"/>
      <c r="Q691" s="270"/>
      <c r="R691" s="270"/>
      <c r="S691" s="270"/>
      <c r="T691" s="270"/>
      <c r="U691" s="270"/>
      <c r="V691" s="270"/>
      <c r="W691" s="270"/>
      <c r="X691" s="270"/>
      <c r="Y691" s="270"/>
      <c r="Z691" s="270"/>
    </row>
    <row r="692" ht="15.75" customHeight="1">
      <c r="A692" s="1"/>
      <c r="B692" s="323"/>
      <c r="C692" s="323"/>
      <c r="D692" s="412"/>
      <c r="E692" s="412"/>
      <c r="F692" s="1"/>
      <c r="G692" s="270"/>
      <c r="H692" s="270"/>
      <c r="I692" s="270"/>
      <c r="J692" s="270"/>
      <c r="K692" s="270"/>
      <c r="L692" s="270"/>
      <c r="M692" s="270"/>
      <c r="N692" s="270"/>
      <c r="O692" s="270"/>
      <c r="P692" s="270"/>
      <c r="Q692" s="270"/>
      <c r="R692" s="270"/>
      <c r="S692" s="270"/>
      <c r="T692" s="270"/>
      <c r="U692" s="270"/>
      <c r="V692" s="270"/>
      <c r="W692" s="270"/>
      <c r="X692" s="270"/>
      <c r="Y692" s="270"/>
      <c r="Z692" s="270"/>
    </row>
    <row r="693" ht="15.75" customHeight="1">
      <c r="A693" s="1"/>
      <c r="B693" s="323"/>
      <c r="C693" s="323"/>
      <c r="D693" s="412"/>
      <c r="E693" s="412"/>
      <c r="F693" s="1"/>
      <c r="G693" s="270"/>
      <c r="H693" s="270"/>
      <c r="I693" s="270"/>
      <c r="J693" s="270"/>
      <c r="K693" s="270"/>
      <c r="L693" s="270"/>
      <c r="M693" s="270"/>
      <c r="N693" s="270"/>
      <c r="O693" s="270"/>
      <c r="P693" s="270"/>
      <c r="Q693" s="270"/>
      <c r="R693" s="270"/>
      <c r="S693" s="270"/>
      <c r="T693" s="270"/>
      <c r="U693" s="270"/>
      <c r="V693" s="270"/>
      <c r="W693" s="270"/>
      <c r="X693" s="270"/>
      <c r="Y693" s="270"/>
      <c r="Z693" s="270"/>
    </row>
    <row r="694" ht="15.75" customHeight="1">
      <c r="A694" s="1"/>
      <c r="B694" s="323"/>
      <c r="C694" s="323"/>
      <c r="D694" s="412"/>
      <c r="E694" s="412"/>
      <c r="F694" s="1"/>
      <c r="G694" s="270"/>
      <c r="H694" s="270"/>
      <c r="I694" s="270"/>
      <c r="J694" s="270"/>
      <c r="K694" s="270"/>
      <c r="L694" s="270"/>
      <c r="M694" s="270"/>
      <c r="N694" s="270"/>
      <c r="O694" s="270"/>
      <c r="P694" s="270"/>
      <c r="Q694" s="270"/>
      <c r="R694" s="270"/>
      <c r="S694" s="270"/>
      <c r="T694" s="270"/>
      <c r="U694" s="270"/>
      <c r="V694" s="270"/>
      <c r="W694" s="270"/>
      <c r="X694" s="270"/>
      <c r="Y694" s="270"/>
      <c r="Z694" s="270"/>
    </row>
    <row r="695" ht="15.75" customHeight="1">
      <c r="A695" s="1"/>
      <c r="B695" s="323"/>
      <c r="C695" s="323"/>
      <c r="D695" s="412"/>
      <c r="E695" s="412"/>
      <c r="F695" s="1"/>
      <c r="G695" s="270"/>
      <c r="H695" s="270"/>
      <c r="I695" s="270"/>
      <c r="J695" s="270"/>
      <c r="K695" s="270"/>
      <c r="L695" s="270"/>
      <c r="M695" s="270"/>
      <c r="N695" s="270"/>
      <c r="O695" s="270"/>
      <c r="P695" s="270"/>
      <c r="Q695" s="270"/>
      <c r="R695" s="270"/>
      <c r="S695" s="270"/>
      <c r="T695" s="270"/>
      <c r="U695" s="270"/>
      <c r="V695" s="270"/>
      <c r="W695" s="270"/>
      <c r="X695" s="270"/>
      <c r="Y695" s="270"/>
      <c r="Z695" s="270"/>
    </row>
    <row r="696" ht="15.75" customHeight="1">
      <c r="A696" s="1"/>
      <c r="B696" s="323"/>
      <c r="C696" s="323"/>
      <c r="D696" s="412"/>
      <c r="E696" s="412"/>
      <c r="F696" s="1"/>
      <c r="G696" s="270"/>
      <c r="H696" s="270"/>
      <c r="I696" s="270"/>
      <c r="J696" s="270"/>
      <c r="K696" s="270"/>
      <c r="L696" s="270"/>
      <c r="M696" s="270"/>
      <c r="N696" s="270"/>
      <c r="O696" s="270"/>
      <c r="P696" s="270"/>
      <c r="Q696" s="270"/>
      <c r="R696" s="270"/>
      <c r="S696" s="270"/>
      <c r="T696" s="270"/>
      <c r="U696" s="270"/>
      <c r="V696" s="270"/>
      <c r="W696" s="270"/>
      <c r="X696" s="270"/>
      <c r="Y696" s="270"/>
      <c r="Z696" s="270"/>
    </row>
    <row r="697" ht="15.75" customHeight="1">
      <c r="A697" s="1"/>
      <c r="B697" s="323"/>
      <c r="C697" s="323"/>
      <c r="D697" s="412"/>
      <c r="E697" s="412"/>
      <c r="F697" s="1"/>
      <c r="G697" s="270"/>
      <c r="H697" s="270"/>
      <c r="I697" s="270"/>
      <c r="J697" s="270"/>
      <c r="K697" s="270"/>
      <c r="L697" s="270"/>
      <c r="M697" s="270"/>
      <c r="N697" s="270"/>
      <c r="O697" s="270"/>
      <c r="P697" s="270"/>
      <c r="Q697" s="270"/>
      <c r="R697" s="270"/>
      <c r="S697" s="270"/>
      <c r="T697" s="270"/>
      <c r="U697" s="270"/>
      <c r="V697" s="270"/>
      <c r="W697" s="270"/>
      <c r="X697" s="270"/>
      <c r="Y697" s="270"/>
      <c r="Z697" s="270"/>
    </row>
    <row r="698" ht="15.75" customHeight="1">
      <c r="A698" s="1"/>
      <c r="B698" s="323"/>
      <c r="C698" s="323"/>
      <c r="D698" s="412"/>
      <c r="E698" s="412"/>
      <c r="F698" s="1"/>
      <c r="G698" s="270"/>
      <c r="H698" s="270"/>
      <c r="I698" s="270"/>
      <c r="J698" s="270"/>
      <c r="K698" s="270"/>
      <c r="L698" s="270"/>
      <c r="M698" s="270"/>
      <c r="N698" s="270"/>
      <c r="O698" s="270"/>
      <c r="P698" s="270"/>
      <c r="Q698" s="270"/>
      <c r="R698" s="270"/>
      <c r="S698" s="270"/>
      <c r="T698" s="270"/>
      <c r="U698" s="270"/>
      <c r="V698" s="270"/>
      <c r="W698" s="270"/>
      <c r="X698" s="270"/>
      <c r="Y698" s="270"/>
      <c r="Z698" s="270"/>
    </row>
    <row r="699" ht="15.75" customHeight="1">
      <c r="A699" s="1"/>
      <c r="B699" s="323"/>
      <c r="C699" s="323"/>
      <c r="D699" s="412"/>
      <c r="E699" s="412"/>
      <c r="F699" s="1"/>
      <c r="G699" s="270"/>
      <c r="H699" s="270"/>
      <c r="I699" s="270"/>
      <c r="J699" s="270"/>
      <c r="K699" s="270"/>
      <c r="L699" s="270"/>
      <c r="M699" s="270"/>
      <c r="N699" s="270"/>
      <c r="O699" s="270"/>
      <c r="P699" s="270"/>
      <c r="Q699" s="270"/>
      <c r="R699" s="270"/>
      <c r="S699" s="270"/>
      <c r="T699" s="270"/>
      <c r="U699" s="270"/>
      <c r="V699" s="270"/>
      <c r="W699" s="270"/>
      <c r="X699" s="270"/>
      <c r="Y699" s="270"/>
      <c r="Z699" s="270"/>
    </row>
    <row r="700" ht="15.75" customHeight="1">
      <c r="A700" s="1"/>
      <c r="B700" s="323"/>
      <c r="C700" s="323"/>
      <c r="D700" s="412"/>
      <c r="E700" s="412"/>
      <c r="F700" s="1"/>
      <c r="G700" s="270"/>
      <c r="H700" s="270"/>
      <c r="I700" s="270"/>
      <c r="J700" s="270"/>
      <c r="K700" s="270"/>
      <c r="L700" s="270"/>
      <c r="M700" s="270"/>
      <c r="N700" s="270"/>
      <c r="O700" s="270"/>
      <c r="P700" s="270"/>
      <c r="Q700" s="270"/>
      <c r="R700" s="270"/>
      <c r="S700" s="270"/>
      <c r="T700" s="270"/>
      <c r="U700" s="270"/>
      <c r="V700" s="270"/>
      <c r="W700" s="270"/>
      <c r="X700" s="270"/>
      <c r="Y700" s="270"/>
      <c r="Z700" s="270"/>
    </row>
    <row r="701" ht="15.75" customHeight="1">
      <c r="A701" s="1"/>
      <c r="B701" s="323"/>
      <c r="C701" s="323"/>
      <c r="D701" s="412"/>
      <c r="E701" s="412"/>
      <c r="F701" s="1"/>
      <c r="G701" s="270"/>
      <c r="H701" s="270"/>
      <c r="I701" s="270"/>
      <c r="J701" s="270"/>
      <c r="K701" s="270"/>
      <c r="L701" s="270"/>
      <c r="M701" s="270"/>
      <c r="N701" s="270"/>
      <c r="O701" s="270"/>
      <c r="P701" s="270"/>
      <c r="Q701" s="270"/>
      <c r="R701" s="270"/>
      <c r="S701" s="270"/>
      <c r="T701" s="270"/>
      <c r="U701" s="270"/>
      <c r="V701" s="270"/>
      <c r="W701" s="270"/>
      <c r="X701" s="270"/>
      <c r="Y701" s="270"/>
      <c r="Z701" s="270"/>
    </row>
    <row r="702" ht="15.75" customHeight="1">
      <c r="A702" s="1"/>
      <c r="B702" s="323"/>
      <c r="C702" s="323"/>
      <c r="D702" s="412"/>
      <c r="E702" s="412"/>
      <c r="F702" s="1"/>
      <c r="G702" s="270"/>
      <c r="H702" s="270"/>
      <c r="I702" s="270"/>
      <c r="J702" s="270"/>
      <c r="K702" s="270"/>
      <c r="L702" s="270"/>
      <c r="M702" s="270"/>
      <c r="N702" s="270"/>
      <c r="O702" s="270"/>
      <c r="P702" s="270"/>
      <c r="Q702" s="270"/>
      <c r="R702" s="270"/>
      <c r="S702" s="270"/>
      <c r="T702" s="270"/>
      <c r="U702" s="270"/>
      <c r="V702" s="270"/>
      <c r="W702" s="270"/>
      <c r="X702" s="270"/>
      <c r="Y702" s="270"/>
      <c r="Z702" s="270"/>
    </row>
    <row r="703" ht="15.75" customHeight="1">
      <c r="A703" s="1"/>
      <c r="B703" s="323"/>
      <c r="C703" s="323"/>
      <c r="D703" s="412"/>
      <c r="E703" s="412"/>
      <c r="F703" s="1"/>
      <c r="G703" s="270"/>
      <c r="H703" s="270"/>
      <c r="I703" s="270"/>
      <c r="J703" s="270"/>
      <c r="K703" s="270"/>
      <c r="L703" s="270"/>
      <c r="M703" s="270"/>
      <c r="N703" s="270"/>
      <c r="O703" s="270"/>
      <c r="P703" s="270"/>
      <c r="Q703" s="270"/>
      <c r="R703" s="270"/>
      <c r="S703" s="270"/>
      <c r="T703" s="270"/>
      <c r="U703" s="270"/>
      <c r="V703" s="270"/>
      <c r="W703" s="270"/>
      <c r="X703" s="270"/>
      <c r="Y703" s="270"/>
      <c r="Z703" s="270"/>
    </row>
    <row r="704" ht="15.75" customHeight="1">
      <c r="A704" s="1"/>
      <c r="B704" s="323"/>
      <c r="C704" s="323"/>
      <c r="D704" s="412"/>
      <c r="E704" s="412"/>
      <c r="F704" s="1"/>
      <c r="G704" s="270"/>
      <c r="H704" s="270"/>
      <c r="I704" s="270"/>
      <c r="J704" s="270"/>
      <c r="K704" s="270"/>
      <c r="L704" s="270"/>
      <c r="M704" s="270"/>
      <c r="N704" s="270"/>
      <c r="O704" s="270"/>
      <c r="P704" s="270"/>
      <c r="Q704" s="270"/>
      <c r="R704" s="270"/>
      <c r="S704" s="270"/>
      <c r="T704" s="270"/>
      <c r="U704" s="270"/>
      <c r="V704" s="270"/>
      <c r="W704" s="270"/>
      <c r="X704" s="270"/>
      <c r="Y704" s="270"/>
      <c r="Z704" s="270"/>
    </row>
    <row r="705" ht="15.75" customHeight="1">
      <c r="A705" s="1"/>
      <c r="B705" s="323"/>
      <c r="C705" s="323"/>
      <c r="D705" s="412"/>
      <c r="E705" s="412"/>
      <c r="F705" s="1"/>
      <c r="G705" s="270"/>
      <c r="H705" s="270"/>
      <c r="I705" s="270"/>
      <c r="J705" s="270"/>
      <c r="K705" s="270"/>
      <c r="L705" s="270"/>
      <c r="M705" s="270"/>
      <c r="N705" s="270"/>
      <c r="O705" s="270"/>
      <c r="P705" s="270"/>
      <c r="Q705" s="270"/>
      <c r="R705" s="270"/>
      <c r="S705" s="270"/>
      <c r="T705" s="270"/>
      <c r="U705" s="270"/>
      <c r="V705" s="270"/>
      <c r="W705" s="270"/>
      <c r="X705" s="270"/>
      <c r="Y705" s="270"/>
      <c r="Z705" s="270"/>
    </row>
    <row r="706" ht="15.75" customHeight="1">
      <c r="A706" s="1"/>
      <c r="B706" s="323"/>
      <c r="C706" s="323"/>
      <c r="D706" s="412"/>
      <c r="E706" s="412"/>
      <c r="F706" s="1"/>
      <c r="G706" s="270"/>
      <c r="H706" s="270"/>
      <c r="I706" s="270"/>
      <c r="J706" s="270"/>
      <c r="K706" s="270"/>
      <c r="L706" s="270"/>
      <c r="M706" s="270"/>
      <c r="N706" s="270"/>
      <c r="O706" s="270"/>
      <c r="P706" s="270"/>
      <c r="Q706" s="270"/>
      <c r="R706" s="270"/>
      <c r="S706" s="270"/>
      <c r="T706" s="270"/>
      <c r="U706" s="270"/>
      <c r="V706" s="270"/>
      <c r="W706" s="270"/>
      <c r="X706" s="270"/>
      <c r="Y706" s="270"/>
      <c r="Z706" s="270"/>
    </row>
    <row r="707" ht="15.75" customHeight="1">
      <c r="A707" s="1"/>
      <c r="B707" s="323"/>
      <c r="C707" s="323"/>
      <c r="D707" s="412"/>
      <c r="E707" s="412"/>
      <c r="F707" s="1"/>
      <c r="G707" s="270"/>
      <c r="H707" s="270"/>
      <c r="I707" s="270"/>
      <c r="J707" s="270"/>
      <c r="K707" s="270"/>
      <c r="L707" s="270"/>
      <c r="M707" s="270"/>
      <c r="N707" s="270"/>
      <c r="O707" s="270"/>
      <c r="P707" s="270"/>
      <c r="Q707" s="270"/>
      <c r="R707" s="270"/>
      <c r="S707" s="270"/>
      <c r="T707" s="270"/>
      <c r="U707" s="270"/>
      <c r="V707" s="270"/>
      <c r="W707" s="270"/>
      <c r="X707" s="270"/>
      <c r="Y707" s="270"/>
      <c r="Z707" s="270"/>
    </row>
    <row r="708" ht="15.75" customHeight="1">
      <c r="A708" s="1"/>
      <c r="B708" s="323"/>
      <c r="C708" s="323"/>
      <c r="D708" s="412"/>
      <c r="E708" s="412"/>
      <c r="F708" s="1"/>
      <c r="G708" s="270"/>
      <c r="H708" s="270"/>
      <c r="I708" s="270"/>
      <c r="J708" s="270"/>
      <c r="K708" s="270"/>
      <c r="L708" s="270"/>
      <c r="M708" s="270"/>
      <c r="N708" s="270"/>
      <c r="O708" s="270"/>
      <c r="P708" s="270"/>
      <c r="Q708" s="270"/>
      <c r="R708" s="270"/>
      <c r="S708" s="270"/>
      <c r="T708" s="270"/>
      <c r="U708" s="270"/>
      <c r="V708" s="270"/>
      <c r="W708" s="270"/>
      <c r="X708" s="270"/>
      <c r="Y708" s="270"/>
      <c r="Z708" s="270"/>
    </row>
    <row r="709" ht="15.75" customHeight="1">
      <c r="A709" s="1"/>
      <c r="B709" s="323"/>
      <c r="C709" s="323"/>
      <c r="D709" s="412"/>
      <c r="E709" s="412"/>
      <c r="F709" s="1"/>
      <c r="G709" s="270"/>
      <c r="H709" s="270"/>
      <c r="I709" s="270"/>
      <c r="J709" s="270"/>
      <c r="K709" s="270"/>
      <c r="L709" s="270"/>
      <c r="M709" s="270"/>
      <c r="N709" s="270"/>
      <c r="O709" s="270"/>
      <c r="P709" s="270"/>
      <c r="Q709" s="270"/>
      <c r="R709" s="270"/>
      <c r="S709" s="270"/>
      <c r="T709" s="270"/>
      <c r="U709" s="270"/>
      <c r="V709" s="270"/>
      <c r="W709" s="270"/>
      <c r="X709" s="270"/>
      <c r="Y709" s="270"/>
      <c r="Z709" s="270"/>
    </row>
    <row r="710" ht="15.75" customHeight="1">
      <c r="A710" s="1"/>
      <c r="B710" s="323"/>
      <c r="C710" s="323"/>
      <c r="D710" s="412"/>
      <c r="E710" s="412"/>
      <c r="F710" s="1"/>
      <c r="G710" s="270"/>
      <c r="H710" s="270"/>
      <c r="I710" s="270"/>
      <c r="J710" s="270"/>
      <c r="K710" s="270"/>
      <c r="L710" s="270"/>
      <c r="M710" s="270"/>
      <c r="N710" s="270"/>
      <c r="O710" s="270"/>
      <c r="P710" s="270"/>
      <c r="Q710" s="270"/>
      <c r="R710" s="270"/>
      <c r="S710" s="270"/>
      <c r="T710" s="270"/>
      <c r="U710" s="270"/>
      <c r="V710" s="270"/>
      <c r="W710" s="270"/>
      <c r="X710" s="270"/>
      <c r="Y710" s="270"/>
      <c r="Z710" s="270"/>
    </row>
    <row r="711" ht="15.75" customHeight="1">
      <c r="A711" s="1"/>
      <c r="B711" s="323"/>
      <c r="C711" s="323"/>
      <c r="D711" s="412"/>
      <c r="E711" s="412"/>
      <c r="F711" s="1"/>
      <c r="G711" s="270"/>
      <c r="H711" s="270"/>
      <c r="I711" s="270"/>
      <c r="J711" s="270"/>
      <c r="K711" s="270"/>
      <c r="L711" s="270"/>
      <c r="M711" s="270"/>
      <c r="N711" s="270"/>
      <c r="O711" s="270"/>
      <c r="P711" s="270"/>
      <c r="Q711" s="270"/>
      <c r="R711" s="270"/>
      <c r="S711" s="270"/>
      <c r="T711" s="270"/>
      <c r="U711" s="270"/>
      <c r="V711" s="270"/>
      <c r="W711" s="270"/>
      <c r="X711" s="270"/>
      <c r="Y711" s="270"/>
      <c r="Z711" s="270"/>
    </row>
    <row r="712" ht="15.75" customHeight="1">
      <c r="A712" s="1"/>
      <c r="B712" s="323"/>
      <c r="C712" s="323"/>
      <c r="D712" s="412"/>
      <c r="E712" s="412"/>
      <c r="F712" s="1"/>
      <c r="G712" s="270"/>
      <c r="H712" s="270"/>
      <c r="I712" s="270"/>
      <c r="J712" s="270"/>
      <c r="K712" s="270"/>
      <c r="L712" s="270"/>
      <c r="M712" s="270"/>
      <c r="N712" s="270"/>
      <c r="O712" s="270"/>
      <c r="P712" s="270"/>
      <c r="Q712" s="270"/>
      <c r="R712" s="270"/>
      <c r="S712" s="270"/>
      <c r="T712" s="270"/>
      <c r="U712" s="270"/>
      <c r="V712" s="270"/>
      <c r="W712" s="270"/>
      <c r="X712" s="270"/>
      <c r="Y712" s="270"/>
      <c r="Z712" s="270"/>
    </row>
    <row r="713" ht="15.75" customHeight="1">
      <c r="A713" s="1"/>
      <c r="B713" s="323"/>
      <c r="C713" s="323"/>
      <c r="D713" s="412"/>
      <c r="E713" s="412"/>
      <c r="F713" s="1"/>
      <c r="G713" s="270"/>
      <c r="H713" s="270"/>
      <c r="I713" s="270"/>
      <c r="J713" s="270"/>
      <c r="K713" s="270"/>
      <c r="L713" s="270"/>
      <c r="M713" s="270"/>
      <c r="N713" s="270"/>
      <c r="O713" s="270"/>
      <c r="P713" s="270"/>
      <c r="Q713" s="270"/>
      <c r="R713" s="270"/>
      <c r="S713" s="270"/>
      <c r="T713" s="270"/>
      <c r="U713" s="270"/>
      <c r="V713" s="270"/>
      <c r="W713" s="270"/>
      <c r="X713" s="270"/>
      <c r="Y713" s="270"/>
      <c r="Z713" s="270"/>
    </row>
    <row r="714" ht="15.75" customHeight="1">
      <c r="A714" s="1"/>
      <c r="B714" s="323"/>
      <c r="C714" s="323"/>
      <c r="D714" s="412"/>
      <c r="E714" s="412"/>
      <c r="F714" s="1"/>
      <c r="G714" s="270"/>
      <c r="H714" s="270"/>
      <c r="I714" s="270"/>
      <c r="J714" s="270"/>
      <c r="K714" s="270"/>
      <c r="L714" s="270"/>
      <c r="M714" s="270"/>
      <c r="N714" s="270"/>
      <c r="O714" s="270"/>
      <c r="P714" s="270"/>
      <c r="Q714" s="270"/>
      <c r="R714" s="270"/>
      <c r="S714" s="270"/>
      <c r="T714" s="270"/>
      <c r="U714" s="270"/>
      <c r="V714" s="270"/>
      <c r="W714" s="270"/>
      <c r="X714" s="270"/>
      <c r="Y714" s="270"/>
      <c r="Z714" s="270"/>
    </row>
    <row r="715" ht="15.75" customHeight="1">
      <c r="A715" s="1"/>
      <c r="B715" s="323"/>
      <c r="C715" s="323"/>
      <c r="D715" s="412"/>
      <c r="E715" s="412"/>
      <c r="F715" s="1"/>
      <c r="G715" s="270"/>
      <c r="H715" s="270"/>
      <c r="I715" s="270"/>
      <c r="J715" s="270"/>
      <c r="K715" s="270"/>
      <c r="L715" s="270"/>
      <c r="M715" s="270"/>
      <c r="N715" s="270"/>
      <c r="O715" s="270"/>
      <c r="P715" s="270"/>
      <c r="Q715" s="270"/>
      <c r="R715" s="270"/>
      <c r="S715" s="270"/>
      <c r="T715" s="270"/>
      <c r="U715" s="270"/>
      <c r="V715" s="270"/>
      <c r="W715" s="270"/>
      <c r="X715" s="270"/>
      <c r="Y715" s="270"/>
      <c r="Z715" s="270"/>
    </row>
    <row r="716" ht="15.75" customHeight="1">
      <c r="A716" s="1"/>
      <c r="B716" s="323"/>
      <c r="C716" s="323"/>
      <c r="D716" s="412"/>
      <c r="E716" s="412"/>
      <c r="F716" s="1"/>
      <c r="G716" s="270"/>
      <c r="H716" s="270"/>
      <c r="I716" s="270"/>
      <c r="J716" s="270"/>
      <c r="K716" s="270"/>
      <c r="L716" s="270"/>
      <c r="M716" s="270"/>
      <c r="N716" s="270"/>
      <c r="O716" s="270"/>
      <c r="P716" s="270"/>
      <c r="Q716" s="270"/>
      <c r="R716" s="270"/>
      <c r="S716" s="270"/>
      <c r="T716" s="270"/>
      <c r="U716" s="270"/>
      <c r="V716" s="270"/>
      <c r="W716" s="270"/>
      <c r="X716" s="270"/>
      <c r="Y716" s="270"/>
      <c r="Z716" s="270"/>
    </row>
    <row r="717" ht="15.75" customHeight="1">
      <c r="A717" s="1"/>
      <c r="B717" s="323"/>
      <c r="C717" s="323"/>
      <c r="D717" s="412"/>
      <c r="E717" s="412"/>
      <c r="F717" s="1"/>
      <c r="G717" s="270"/>
      <c r="H717" s="270"/>
      <c r="I717" s="270"/>
      <c r="J717" s="270"/>
      <c r="K717" s="270"/>
      <c r="L717" s="270"/>
      <c r="M717" s="270"/>
      <c r="N717" s="270"/>
      <c r="O717" s="270"/>
      <c r="P717" s="270"/>
      <c r="Q717" s="270"/>
      <c r="R717" s="270"/>
      <c r="S717" s="270"/>
      <c r="T717" s="270"/>
      <c r="U717" s="270"/>
      <c r="V717" s="270"/>
      <c r="W717" s="270"/>
      <c r="X717" s="270"/>
      <c r="Y717" s="270"/>
      <c r="Z717" s="270"/>
    </row>
    <row r="718" ht="15.75" customHeight="1">
      <c r="A718" s="1"/>
      <c r="B718" s="323"/>
      <c r="C718" s="323"/>
      <c r="D718" s="412"/>
      <c r="E718" s="412"/>
      <c r="F718" s="1"/>
      <c r="G718" s="270"/>
      <c r="H718" s="270"/>
      <c r="I718" s="270"/>
      <c r="J718" s="270"/>
      <c r="K718" s="270"/>
      <c r="L718" s="270"/>
      <c r="M718" s="270"/>
      <c r="N718" s="270"/>
      <c r="O718" s="270"/>
      <c r="P718" s="270"/>
      <c r="Q718" s="270"/>
      <c r="R718" s="270"/>
      <c r="S718" s="270"/>
      <c r="T718" s="270"/>
      <c r="U718" s="270"/>
      <c r="V718" s="270"/>
      <c r="W718" s="270"/>
      <c r="X718" s="270"/>
      <c r="Y718" s="270"/>
      <c r="Z718" s="270"/>
    </row>
    <row r="719" ht="15.75" customHeight="1">
      <c r="A719" s="1"/>
      <c r="B719" s="323"/>
      <c r="C719" s="323"/>
      <c r="D719" s="412"/>
      <c r="E719" s="412"/>
      <c r="F719" s="1"/>
      <c r="G719" s="270"/>
      <c r="H719" s="270"/>
      <c r="I719" s="270"/>
      <c r="J719" s="270"/>
      <c r="K719" s="270"/>
      <c r="L719" s="270"/>
      <c r="M719" s="270"/>
      <c r="N719" s="270"/>
      <c r="O719" s="270"/>
      <c r="P719" s="270"/>
      <c r="Q719" s="270"/>
      <c r="R719" s="270"/>
      <c r="S719" s="270"/>
      <c r="T719" s="270"/>
      <c r="U719" s="270"/>
      <c r="V719" s="270"/>
      <c r="W719" s="270"/>
      <c r="X719" s="270"/>
      <c r="Y719" s="270"/>
      <c r="Z719" s="270"/>
    </row>
    <row r="720" ht="15.75" customHeight="1">
      <c r="A720" s="1"/>
      <c r="B720" s="323"/>
      <c r="C720" s="323"/>
      <c r="D720" s="412"/>
      <c r="E720" s="412"/>
      <c r="F720" s="1"/>
      <c r="G720" s="270"/>
      <c r="H720" s="270"/>
      <c r="I720" s="270"/>
      <c r="J720" s="270"/>
      <c r="K720" s="270"/>
      <c r="L720" s="270"/>
      <c r="M720" s="270"/>
      <c r="N720" s="270"/>
      <c r="O720" s="270"/>
      <c r="P720" s="270"/>
      <c r="Q720" s="270"/>
      <c r="R720" s="270"/>
      <c r="S720" s="270"/>
      <c r="T720" s="270"/>
      <c r="U720" s="270"/>
      <c r="V720" s="270"/>
      <c r="W720" s="270"/>
      <c r="X720" s="270"/>
      <c r="Y720" s="270"/>
      <c r="Z720" s="270"/>
    </row>
    <row r="721" ht="15.75" customHeight="1">
      <c r="A721" s="1"/>
      <c r="B721" s="323"/>
      <c r="C721" s="323"/>
      <c r="D721" s="412"/>
      <c r="E721" s="412"/>
      <c r="F721" s="1"/>
      <c r="G721" s="270"/>
      <c r="H721" s="270"/>
      <c r="I721" s="270"/>
      <c r="J721" s="270"/>
      <c r="K721" s="270"/>
      <c r="L721" s="270"/>
      <c r="M721" s="270"/>
      <c r="N721" s="270"/>
      <c r="O721" s="270"/>
      <c r="P721" s="270"/>
      <c r="Q721" s="270"/>
      <c r="R721" s="270"/>
      <c r="S721" s="270"/>
      <c r="T721" s="270"/>
      <c r="U721" s="270"/>
      <c r="V721" s="270"/>
      <c r="W721" s="270"/>
      <c r="X721" s="270"/>
      <c r="Y721" s="270"/>
      <c r="Z721" s="270"/>
    </row>
    <row r="722" ht="15.75" customHeight="1">
      <c r="A722" s="1"/>
      <c r="B722" s="323"/>
      <c r="C722" s="323"/>
      <c r="D722" s="412"/>
      <c r="E722" s="412"/>
      <c r="F722" s="1"/>
      <c r="G722" s="270"/>
      <c r="H722" s="270"/>
      <c r="I722" s="270"/>
      <c r="J722" s="270"/>
      <c r="K722" s="270"/>
      <c r="L722" s="270"/>
      <c r="M722" s="270"/>
      <c r="N722" s="270"/>
      <c r="O722" s="270"/>
      <c r="P722" s="270"/>
      <c r="Q722" s="270"/>
      <c r="R722" s="270"/>
      <c r="S722" s="270"/>
      <c r="T722" s="270"/>
      <c r="U722" s="270"/>
      <c r="V722" s="270"/>
      <c r="W722" s="270"/>
      <c r="X722" s="270"/>
      <c r="Y722" s="270"/>
      <c r="Z722" s="270"/>
    </row>
    <row r="723" ht="15.75" customHeight="1">
      <c r="A723" s="1"/>
      <c r="B723" s="323"/>
      <c r="C723" s="323"/>
      <c r="D723" s="412"/>
      <c r="E723" s="412"/>
      <c r="F723" s="1"/>
      <c r="G723" s="270"/>
      <c r="H723" s="270"/>
      <c r="I723" s="270"/>
      <c r="J723" s="270"/>
      <c r="K723" s="270"/>
      <c r="L723" s="270"/>
      <c r="M723" s="270"/>
      <c r="N723" s="270"/>
      <c r="O723" s="270"/>
      <c r="P723" s="270"/>
      <c r="Q723" s="270"/>
      <c r="R723" s="270"/>
      <c r="S723" s="270"/>
      <c r="T723" s="270"/>
      <c r="U723" s="270"/>
      <c r="V723" s="270"/>
      <c r="W723" s="270"/>
      <c r="X723" s="270"/>
      <c r="Y723" s="270"/>
      <c r="Z723" s="270"/>
    </row>
    <row r="724" ht="15.75" customHeight="1">
      <c r="A724" s="1"/>
      <c r="B724" s="323"/>
      <c r="C724" s="323"/>
      <c r="D724" s="412"/>
      <c r="E724" s="412"/>
      <c r="F724" s="1"/>
      <c r="G724" s="270"/>
      <c r="H724" s="270"/>
      <c r="I724" s="270"/>
      <c r="J724" s="270"/>
      <c r="K724" s="270"/>
      <c r="L724" s="270"/>
      <c r="M724" s="270"/>
      <c r="N724" s="270"/>
      <c r="O724" s="270"/>
      <c r="P724" s="270"/>
      <c r="Q724" s="270"/>
      <c r="R724" s="270"/>
      <c r="S724" s="270"/>
      <c r="T724" s="270"/>
      <c r="U724" s="270"/>
      <c r="V724" s="270"/>
      <c r="W724" s="270"/>
      <c r="X724" s="270"/>
      <c r="Y724" s="270"/>
      <c r="Z724" s="270"/>
    </row>
    <row r="725" ht="15.75" customHeight="1">
      <c r="A725" s="1"/>
      <c r="B725" s="323"/>
      <c r="C725" s="323"/>
      <c r="D725" s="412"/>
      <c r="E725" s="412"/>
      <c r="F725" s="1"/>
      <c r="G725" s="270"/>
      <c r="H725" s="270"/>
      <c r="I725" s="270"/>
      <c r="J725" s="270"/>
      <c r="K725" s="270"/>
      <c r="L725" s="270"/>
      <c r="M725" s="270"/>
      <c r="N725" s="270"/>
      <c r="O725" s="270"/>
      <c r="P725" s="270"/>
      <c r="Q725" s="270"/>
      <c r="R725" s="270"/>
      <c r="S725" s="270"/>
      <c r="T725" s="270"/>
      <c r="U725" s="270"/>
      <c r="V725" s="270"/>
      <c r="W725" s="270"/>
      <c r="X725" s="270"/>
      <c r="Y725" s="270"/>
      <c r="Z725" s="270"/>
    </row>
    <row r="726" ht="15.75" customHeight="1">
      <c r="A726" s="1"/>
      <c r="B726" s="323"/>
      <c r="C726" s="323"/>
      <c r="D726" s="412"/>
      <c r="E726" s="412"/>
      <c r="F726" s="1"/>
      <c r="G726" s="270"/>
      <c r="H726" s="270"/>
      <c r="I726" s="270"/>
      <c r="J726" s="270"/>
      <c r="K726" s="270"/>
      <c r="L726" s="270"/>
      <c r="M726" s="270"/>
      <c r="N726" s="270"/>
      <c r="O726" s="270"/>
      <c r="P726" s="270"/>
      <c r="Q726" s="270"/>
      <c r="R726" s="270"/>
      <c r="S726" s="270"/>
      <c r="T726" s="270"/>
      <c r="U726" s="270"/>
      <c r="V726" s="270"/>
      <c r="W726" s="270"/>
      <c r="X726" s="270"/>
      <c r="Y726" s="270"/>
      <c r="Z726" s="270"/>
    </row>
    <row r="727" ht="15.75" customHeight="1">
      <c r="A727" s="1"/>
      <c r="B727" s="323"/>
      <c r="C727" s="323"/>
      <c r="D727" s="412"/>
      <c r="E727" s="412"/>
      <c r="F727" s="1"/>
      <c r="G727" s="270"/>
      <c r="H727" s="270"/>
      <c r="I727" s="270"/>
      <c r="J727" s="270"/>
      <c r="K727" s="270"/>
      <c r="L727" s="270"/>
      <c r="M727" s="270"/>
      <c r="N727" s="270"/>
      <c r="O727" s="270"/>
      <c r="P727" s="270"/>
      <c r="Q727" s="270"/>
      <c r="R727" s="270"/>
      <c r="S727" s="270"/>
      <c r="T727" s="270"/>
      <c r="U727" s="270"/>
      <c r="V727" s="270"/>
      <c r="W727" s="270"/>
      <c r="X727" s="270"/>
      <c r="Y727" s="270"/>
      <c r="Z727" s="270"/>
    </row>
    <row r="728" ht="15.75" customHeight="1">
      <c r="A728" s="1"/>
      <c r="B728" s="323"/>
      <c r="C728" s="323"/>
      <c r="D728" s="412"/>
      <c r="E728" s="412"/>
      <c r="F728" s="1"/>
      <c r="G728" s="270"/>
      <c r="H728" s="270"/>
      <c r="I728" s="270"/>
      <c r="J728" s="270"/>
      <c r="K728" s="270"/>
      <c r="L728" s="270"/>
      <c r="M728" s="270"/>
      <c r="N728" s="270"/>
      <c r="O728" s="270"/>
      <c r="P728" s="270"/>
      <c r="Q728" s="270"/>
      <c r="R728" s="270"/>
      <c r="S728" s="270"/>
      <c r="T728" s="270"/>
      <c r="U728" s="270"/>
      <c r="V728" s="270"/>
      <c r="W728" s="270"/>
      <c r="X728" s="270"/>
      <c r="Y728" s="270"/>
      <c r="Z728" s="270"/>
    </row>
    <row r="729" ht="15.75" customHeight="1">
      <c r="A729" s="1"/>
      <c r="B729" s="323"/>
      <c r="C729" s="323"/>
      <c r="D729" s="412"/>
      <c r="E729" s="412"/>
      <c r="F729" s="1"/>
      <c r="G729" s="270"/>
      <c r="H729" s="270"/>
      <c r="I729" s="270"/>
      <c r="J729" s="270"/>
      <c r="K729" s="270"/>
      <c r="L729" s="270"/>
      <c r="M729" s="270"/>
      <c r="N729" s="270"/>
      <c r="O729" s="270"/>
      <c r="P729" s="270"/>
      <c r="Q729" s="270"/>
      <c r="R729" s="270"/>
      <c r="S729" s="270"/>
      <c r="T729" s="270"/>
      <c r="U729" s="270"/>
      <c r="V729" s="270"/>
      <c r="W729" s="270"/>
      <c r="X729" s="270"/>
      <c r="Y729" s="270"/>
      <c r="Z729" s="270"/>
    </row>
    <row r="730" ht="15.75" customHeight="1">
      <c r="A730" s="1"/>
      <c r="B730" s="323"/>
      <c r="C730" s="323"/>
      <c r="D730" s="412"/>
      <c r="E730" s="412"/>
      <c r="F730" s="1"/>
      <c r="G730" s="270"/>
      <c r="H730" s="270"/>
      <c r="I730" s="270"/>
      <c r="J730" s="270"/>
      <c r="K730" s="270"/>
      <c r="L730" s="270"/>
      <c r="M730" s="270"/>
      <c r="N730" s="270"/>
      <c r="O730" s="270"/>
      <c r="P730" s="270"/>
      <c r="Q730" s="270"/>
      <c r="R730" s="270"/>
      <c r="S730" s="270"/>
      <c r="T730" s="270"/>
      <c r="U730" s="270"/>
      <c r="V730" s="270"/>
      <c r="W730" s="270"/>
      <c r="X730" s="270"/>
      <c r="Y730" s="270"/>
      <c r="Z730" s="270"/>
    </row>
    <row r="731" ht="15.75" customHeight="1">
      <c r="A731" s="1"/>
      <c r="B731" s="323"/>
      <c r="C731" s="323"/>
      <c r="D731" s="412"/>
      <c r="E731" s="412"/>
      <c r="F731" s="1"/>
      <c r="G731" s="270"/>
      <c r="H731" s="270"/>
      <c r="I731" s="270"/>
      <c r="J731" s="270"/>
      <c r="K731" s="270"/>
      <c r="L731" s="270"/>
      <c r="M731" s="270"/>
      <c r="N731" s="270"/>
      <c r="O731" s="270"/>
      <c r="P731" s="270"/>
      <c r="Q731" s="270"/>
      <c r="R731" s="270"/>
      <c r="S731" s="270"/>
      <c r="T731" s="270"/>
      <c r="U731" s="270"/>
      <c r="V731" s="270"/>
      <c r="W731" s="270"/>
      <c r="X731" s="270"/>
      <c r="Y731" s="270"/>
      <c r="Z731" s="270"/>
    </row>
    <row r="732" ht="15.75" customHeight="1">
      <c r="A732" s="1"/>
      <c r="B732" s="323"/>
      <c r="C732" s="323"/>
      <c r="D732" s="412"/>
      <c r="E732" s="412"/>
      <c r="F732" s="1"/>
      <c r="G732" s="270"/>
      <c r="H732" s="270"/>
      <c r="I732" s="270"/>
      <c r="J732" s="270"/>
      <c r="K732" s="270"/>
      <c r="L732" s="270"/>
      <c r="M732" s="270"/>
      <c r="N732" s="270"/>
      <c r="O732" s="270"/>
      <c r="P732" s="270"/>
      <c r="Q732" s="270"/>
      <c r="R732" s="270"/>
      <c r="S732" s="270"/>
      <c r="T732" s="270"/>
      <c r="U732" s="270"/>
      <c r="V732" s="270"/>
      <c r="W732" s="270"/>
      <c r="X732" s="270"/>
      <c r="Y732" s="270"/>
      <c r="Z732" s="270"/>
    </row>
    <row r="733" ht="15.75" customHeight="1">
      <c r="A733" s="1"/>
      <c r="B733" s="323"/>
      <c r="C733" s="323"/>
      <c r="D733" s="412"/>
      <c r="E733" s="412"/>
      <c r="F733" s="1"/>
      <c r="G733" s="270"/>
      <c r="H733" s="270"/>
      <c r="I733" s="270"/>
      <c r="J733" s="270"/>
      <c r="K733" s="270"/>
      <c r="L733" s="270"/>
      <c r="M733" s="270"/>
      <c r="N733" s="270"/>
      <c r="O733" s="270"/>
      <c r="P733" s="270"/>
      <c r="Q733" s="270"/>
      <c r="R733" s="270"/>
      <c r="S733" s="270"/>
      <c r="T733" s="270"/>
      <c r="U733" s="270"/>
      <c r="V733" s="270"/>
      <c r="W733" s="270"/>
      <c r="X733" s="270"/>
      <c r="Y733" s="270"/>
      <c r="Z733" s="270"/>
    </row>
    <row r="734" ht="15.75" customHeight="1">
      <c r="A734" s="1"/>
      <c r="B734" s="323"/>
      <c r="C734" s="323"/>
      <c r="D734" s="412"/>
      <c r="E734" s="412"/>
      <c r="F734" s="1"/>
      <c r="G734" s="270"/>
      <c r="H734" s="270"/>
      <c r="I734" s="270"/>
      <c r="J734" s="270"/>
      <c r="K734" s="270"/>
      <c r="L734" s="270"/>
      <c r="M734" s="270"/>
      <c r="N734" s="270"/>
      <c r="O734" s="270"/>
      <c r="P734" s="270"/>
      <c r="Q734" s="270"/>
      <c r="R734" s="270"/>
      <c r="S734" s="270"/>
      <c r="T734" s="270"/>
      <c r="U734" s="270"/>
      <c r="V734" s="270"/>
      <c r="W734" s="270"/>
      <c r="X734" s="270"/>
      <c r="Y734" s="270"/>
      <c r="Z734" s="270"/>
    </row>
    <row r="735" ht="15.75" customHeight="1">
      <c r="A735" s="1"/>
      <c r="B735" s="323"/>
      <c r="C735" s="323"/>
      <c r="D735" s="412"/>
      <c r="E735" s="412"/>
      <c r="F735" s="1"/>
      <c r="G735" s="270"/>
      <c r="H735" s="270"/>
      <c r="I735" s="270"/>
      <c r="J735" s="270"/>
      <c r="K735" s="270"/>
      <c r="L735" s="270"/>
      <c r="M735" s="270"/>
      <c r="N735" s="270"/>
      <c r="O735" s="270"/>
      <c r="P735" s="270"/>
      <c r="Q735" s="270"/>
      <c r="R735" s="270"/>
      <c r="S735" s="270"/>
      <c r="T735" s="270"/>
      <c r="U735" s="270"/>
      <c r="V735" s="270"/>
      <c r="W735" s="270"/>
      <c r="X735" s="270"/>
      <c r="Y735" s="270"/>
      <c r="Z735" s="270"/>
    </row>
    <row r="736" ht="15.75" customHeight="1">
      <c r="A736" s="1"/>
      <c r="B736" s="323"/>
      <c r="C736" s="323"/>
      <c r="D736" s="412"/>
      <c r="E736" s="412"/>
      <c r="F736" s="1"/>
      <c r="G736" s="270"/>
      <c r="H736" s="270"/>
      <c r="I736" s="270"/>
      <c r="J736" s="270"/>
      <c r="K736" s="270"/>
      <c r="L736" s="270"/>
      <c r="M736" s="270"/>
      <c r="N736" s="270"/>
      <c r="O736" s="270"/>
      <c r="P736" s="270"/>
      <c r="Q736" s="270"/>
      <c r="R736" s="270"/>
      <c r="S736" s="270"/>
      <c r="T736" s="270"/>
      <c r="U736" s="270"/>
      <c r="V736" s="270"/>
      <c r="W736" s="270"/>
      <c r="X736" s="270"/>
      <c r="Y736" s="270"/>
      <c r="Z736" s="270"/>
    </row>
    <row r="737" ht="15.75" customHeight="1">
      <c r="A737" s="1"/>
      <c r="B737" s="323"/>
      <c r="C737" s="323"/>
      <c r="D737" s="412"/>
      <c r="E737" s="412"/>
      <c r="F737" s="1"/>
      <c r="G737" s="270"/>
      <c r="H737" s="270"/>
      <c r="I737" s="270"/>
      <c r="J737" s="270"/>
      <c r="K737" s="270"/>
      <c r="L737" s="270"/>
      <c r="M737" s="270"/>
      <c r="N737" s="270"/>
      <c r="O737" s="270"/>
      <c r="P737" s="270"/>
      <c r="Q737" s="270"/>
      <c r="R737" s="270"/>
      <c r="S737" s="270"/>
      <c r="T737" s="270"/>
      <c r="U737" s="270"/>
      <c r="V737" s="270"/>
      <c r="W737" s="270"/>
      <c r="X737" s="270"/>
      <c r="Y737" s="270"/>
      <c r="Z737" s="270"/>
    </row>
    <row r="738" ht="15.75" customHeight="1">
      <c r="A738" s="1"/>
      <c r="B738" s="323"/>
      <c r="C738" s="323"/>
      <c r="D738" s="412"/>
      <c r="E738" s="412"/>
      <c r="F738" s="1"/>
      <c r="G738" s="270"/>
      <c r="H738" s="270"/>
      <c r="I738" s="270"/>
      <c r="J738" s="270"/>
      <c r="K738" s="270"/>
      <c r="L738" s="270"/>
      <c r="M738" s="270"/>
      <c r="N738" s="270"/>
      <c r="O738" s="270"/>
      <c r="P738" s="270"/>
      <c r="Q738" s="270"/>
      <c r="R738" s="270"/>
      <c r="S738" s="270"/>
      <c r="T738" s="270"/>
      <c r="U738" s="270"/>
      <c r="V738" s="270"/>
      <c r="W738" s="270"/>
      <c r="X738" s="270"/>
      <c r="Y738" s="270"/>
      <c r="Z738" s="270"/>
    </row>
    <row r="739" ht="15.75" customHeight="1">
      <c r="A739" s="1"/>
      <c r="B739" s="323"/>
      <c r="C739" s="323"/>
      <c r="D739" s="412"/>
      <c r="E739" s="412"/>
      <c r="F739" s="1"/>
      <c r="G739" s="270"/>
      <c r="H739" s="270"/>
      <c r="I739" s="270"/>
      <c r="J739" s="270"/>
      <c r="K739" s="270"/>
      <c r="L739" s="270"/>
      <c r="M739" s="270"/>
      <c r="N739" s="270"/>
      <c r="O739" s="270"/>
      <c r="P739" s="270"/>
      <c r="Q739" s="270"/>
      <c r="R739" s="270"/>
      <c r="S739" s="270"/>
      <c r="T739" s="270"/>
      <c r="U739" s="270"/>
      <c r="V739" s="270"/>
      <c r="W739" s="270"/>
      <c r="X739" s="270"/>
      <c r="Y739" s="270"/>
      <c r="Z739" s="270"/>
    </row>
    <row r="740" ht="15.75" customHeight="1">
      <c r="A740" s="1"/>
      <c r="B740" s="323"/>
      <c r="C740" s="323"/>
      <c r="D740" s="412"/>
      <c r="E740" s="412"/>
      <c r="F740" s="1"/>
      <c r="G740" s="270"/>
      <c r="H740" s="270"/>
      <c r="I740" s="270"/>
      <c r="J740" s="270"/>
      <c r="K740" s="270"/>
      <c r="L740" s="270"/>
      <c r="M740" s="270"/>
      <c r="N740" s="270"/>
      <c r="O740" s="270"/>
      <c r="P740" s="270"/>
      <c r="Q740" s="270"/>
      <c r="R740" s="270"/>
      <c r="S740" s="270"/>
      <c r="T740" s="270"/>
      <c r="U740" s="270"/>
      <c r="V740" s="270"/>
      <c r="W740" s="270"/>
      <c r="X740" s="270"/>
      <c r="Y740" s="270"/>
      <c r="Z740" s="270"/>
    </row>
    <row r="741" ht="15.75" customHeight="1">
      <c r="A741" s="1"/>
      <c r="B741" s="323"/>
      <c r="C741" s="323"/>
      <c r="D741" s="412"/>
      <c r="E741" s="412"/>
      <c r="F741" s="1"/>
      <c r="G741" s="270"/>
      <c r="H741" s="270"/>
      <c r="I741" s="270"/>
      <c r="J741" s="270"/>
      <c r="K741" s="270"/>
      <c r="L741" s="270"/>
      <c r="M741" s="270"/>
      <c r="N741" s="270"/>
      <c r="O741" s="270"/>
      <c r="P741" s="270"/>
      <c r="Q741" s="270"/>
      <c r="R741" s="270"/>
      <c r="S741" s="270"/>
      <c r="T741" s="270"/>
      <c r="U741" s="270"/>
      <c r="V741" s="270"/>
      <c r="W741" s="270"/>
      <c r="X741" s="270"/>
      <c r="Y741" s="270"/>
      <c r="Z741" s="270"/>
    </row>
    <row r="742" ht="15.75" customHeight="1">
      <c r="A742" s="1"/>
      <c r="B742" s="323"/>
      <c r="C742" s="323"/>
      <c r="D742" s="412"/>
      <c r="E742" s="412"/>
      <c r="F742" s="1"/>
      <c r="G742" s="270"/>
      <c r="H742" s="270"/>
      <c r="I742" s="270"/>
      <c r="J742" s="270"/>
      <c r="K742" s="270"/>
      <c r="L742" s="270"/>
      <c r="M742" s="270"/>
      <c r="N742" s="270"/>
      <c r="O742" s="270"/>
      <c r="P742" s="270"/>
      <c r="Q742" s="270"/>
      <c r="R742" s="270"/>
      <c r="S742" s="270"/>
      <c r="T742" s="270"/>
      <c r="U742" s="270"/>
      <c r="V742" s="270"/>
      <c r="W742" s="270"/>
      <c r="X742" s="270"/>
      <c r="Y742" s="270"/>
      <c r="Z742" s="270"/>
    </row>
    <row r="743" ht="15.75" customHeight="1">
      <c r="A743" s="1"/>
      <c r="B743" s="323"/>
      <c r="C743" s="323"/>
      <c r="D743" s="412"/>
      <c r="E743" s="412"/>
      <c r="F743" s="1"/>
      <c r="G743" s="270"/>
      <c r="H743" s="270"/>
      <c r="I743" s="270"/>
      <c r="J743" s="270"/>
      <c r="K743" s="270"/>
      <c r="L743" s="270"/>
      <c r="M743" s="270"/>
      <c r="N743" s="270"/>
      <c r="O743" s="270"/>
      <c r="P743" s="270"/>
      <c r="Q743" s="270"/>
      <c r="R743" s="270"/>
      <c r="S743" s="270"/>
      <c r="T743" s="270"/>
      <c r="U743" s="270"/>
      <c r="V743" s="270"/>
      <c r="W743" s="270"/>
      <c r="X743" s="270"/>
      <c r="Y743" s="270"/>
      <c r="Z743" s="270"/>
    </row>
    <row r="744" ht="15.75" customHeight="1">
      <c r="A744" s="1"/>
      <c r="B744" s="323"/>
      <c r="C744" s="323"/>
      <c r="D744" s="412"/>
      <c r="E744" s="412"/>
      <c r="F744" s="1"/>
      <c r="G744" s="270"/>
      <c r="H744" s="270"/>
      <c r="I744" s="270"/>
      <c r="J744" s="270"/>
      <c r="K744" s="270"/>
      <c r="L744" s="270"/>
      <c r="M744" s="270"/>
      <c r="N744" s="270"/>
      <c r="O744" s="270"/>
      <c r="P744" s="270"/>
      <c r="Q744" s="270"/>
      <c r="R744" s="270"/>
      <c r="S744" s="270"/>
      <c r="T744" s="270"/>
      <c r="U744" s="270"/>
      <c r="V744" s="270"/>
      <c r="W744" s="270"/>
      <c r="X744" s="270"/>
      <c r="Y744" s="270"/>
      <c r="Z744" s="270"/>
    </row>
    <row r="745" ht="15.75" customHeight="1">
      <c r="A745" s="1"/>
      <c r="B745" s="323"/>
      <c r="C745" s="323"/>
      <c r="D745" s="412"/>
      <c r="E745" s="412"/>
      <c r="F745" s="1"/>
      <c r="G745" s="270"/>
      <c r="H745" s="270"/>
      <c r="I745" s="270"/>
      <c r="J745" s="270"/>
      <c r="K745" s="270"/>
      <c r="L745" s="270"/>
      <c r="M745" s="270"/>
      <c r="N745" s="270"/>
      <c r="O745" s="270"/>
      <c r="P745" s="270"/>
      <c r="Q745" s="270"/>
      <c r="R745" s="270"/>
      <c r="S745" s="270"/>
      <c r="T745" s="270"/>
      <c r="U745" s="270"/>
      <c r="V745" s="270"/>
      <c r="W745" s="270"/>
      <c r="X745" s="270"/>
      <c r="Y745" s="270"/>
      <c r="Z745" s="270"/>
    </row>
    <row r="746" ht="15.75" customHeight="1">
      <c r="A746" s="1"/>
      <c r="B746" s="323"/>
      <c r="C746" s="323"/>
      <c r="D746" s="412"/>
      <c r="E746" s="412"/>
      <c r="F746" s="1"/>
      <c r="G746" s="270"/>
      <c r="H746" s="270"/>
      <c r="I746" s="270"/>
      <c r="J746" s="270"/>
      <c r="K746" s="270"/>
      <c r="L746" s="270"/>
      <c r="M746" s="270"/>
      <c r="N746" s="270"/>
      <c r="O746" s="270"/>
      <c r="P746" s="270"/>
      <c r="Q746" s="270"/>
      <c r="R746" s="270"/>
      <c r="S746" s="270"/>
      <c r="T746" s="270"/>
      <c r="U746" s="270"/>
      <c r="V746" s="270"/>
      <c r="W746" s="270"/>
      <c r="X746" s="270"/>
      <c r="Y746" s="270"/>
      <c r="Z746" s="270"/>
    </row>
    <row r="747" ht="15.75" customHeight="1">
      <c r="A747" s="1"/>
      <c r="B747" s="323"/>
      <c r="C747" s="323"/>
      <c r="D747" s="412"/>
      <c r="E747" s="412"/>
      <c r="F747" s="1"/>
      <c r="G747" s="270"/>
      <c r="H747" s="270"/>
      <c r="I747" s="270"/>
      <c r="J747" s="270"/>
      <c r="K747" s="270"/>
      <c r="L747" s="270"/>
      <c r="M747" s="270"/>
      <c r="N747" s="270"/>
      <c r="O747" s="270"/>
      <c r="P747" s="270"/>
      <c r="Q747" s="270"/>
      <c r="R747" s="270"/>
      <c r="S747" s="270"/>
      <c r="T747" s="270"/>
      <c r="U747" s="270"/>
      <c r="V747" s="270"/>
      <c r="W747" s="270"/>
      <c r="X747" s="270"/>
      <c r="Y747" s="270"/>
      <c r="Z747" s="270"/>
    </row>
    <row r="748" ht="15.75" customHeight="1">
      <c r="A748" s="1"/>
      <c r="B748" s="323"/>
      <c r="C748" s="323"/>
      <c r="D748" s="412"/>
      <c r="E748" s="412"/>
      <c r="F748" s="1"/>
      <c r="G748" s="270"/>
      <c r="H748" s="270"/>
      <c r="I748" s="270"/>
      <c r="J748" s="270"/>
      <c r="K748" s="270"/>
      <c r="L748" s="270"/>
      <c r="M748" s="270"/>
      <c r="N748" s="270"/>
      <c r="O748" s="270"/>
      <c r="P748" s="270"/>
      <c r="Q748" s="270"/>
      <c r="R748" s="270"/>
      <c r="S748" s="270"/>
      <c r="T748" s="270"/>
      <c r="U748" s="270"/>
      <c r="V748" s="270"/>
      <c r="W748" s="270"/>
      <c r="X748" s="270"/>
      <c r="Y748" s="270"/>
      <c r="Z748" s="270"/>
    </row>
    <row r="749" ht="15.75" customHeight="1">
      <c r="A749" s="1"/>
      <c r="B749" s="323"/>
      <c r="C749" s="323"/>
      <c r="D749" s="412"/>
      <c r="E749" s="412"/>
      <c r="F749" s="1"/>
      <c r="G749" s="270"/>
      <c r="H749" s="270"/>
      <c r="I749" s="270"/>
      <c r="J749" s="270"/>
      <c r="K749" s="270"/>
      <c r="L749" s="270"/>
      <c r="M749" s="270"/>
      <c r="N749" s="270"/>
      <c r="O749" s="270"/>
      <c r="P749" s="270"/>
      <c r="Q749" s="270"/>
      <c r="R749" s="270"/>
      <c r="S749" s="270"/>
      <c r="T749" s="270"/>
      <c r="U749" s="270"/>
      <c r="V749" s="270"/>
      <c r="W749" s="270"/>
      <c r="X749" s="270"/>
      <c r="Y749" s="270"/>
      <c r="Z749" s="270"/>
    </row>
    <row r="750" ht="15.75" customHeight="1">
      <c r="A750" s="1"/>
      <c r="B750" s="323"/>
      <c r="C750" s="323"/>
      <c r="D750" s="412"/>
      <c r="E750" s="412"/>
      <c r="F750" s="1"/>
      <c r="G750" s="270"/>
      <c r="H750" s="270"/>
      <c r="I750" s="270"/>
      <c r="J750" s="270"/>
      <c r="K750" s="270"/>
      <c r="L750" s="270"/>
      <c r="M750" s="270"/>
      <c r="N750" s="270"/>
      <c r="O750" s="270"/>
      <c r="P750" s="270"/>
      <c r="Q750" s="270"/>
      <c r="R750" s="270"/>
      <c r="S750" s="270"/>
      <c r="T750" s="270"/>
      <c r="U750" s="270"/>
      <c r="V750" s="270"/>
      <c r="W750" s="270"/>
      <c r="X750" s="270"/>
      <c r="Y750" s="270"/>
      <c r="Z750" s="270"/>
    </row>
    <row r="751" ht="15.75" customHeight="1">
      <c r="A751" s="1"/>
      <c r="B751" s="323"/>
      <c r="C751" s="323"/>
      <c r="D751" s="412"/>
      <c r="E751" s="412"/>
      <c r="F751" s="1"/>
      <c r="G751" s="270"/>
      <c r="H751" s="270"/>
      <c r="I751" s="270"/>
      <c r="J751" s="270"/>
      <c r="K751" s="270"/>
      <c r="L751" s="270"/>
      <c r="M751" s="270"/>
      <c r="N751" s="270"/>
      <c r="O751" s="270"/>
      <c r="P751" s="270"/>
      <c r="Q751" s="270"/>
      <c r="R751" s="270"/>
      <c r="S751" s="270"/>
      <c r="T751" s="270"/>
      <c r="U751" s="270"/>
      <c r="V751" s="270"/>
      <c r="W751" s="270"/>
      <c r="X751" s="270"/>
      <c r="Y751" s="270"/>
      <c r="Z751" s="270"/>
    </row>
    <row r="752" ht="15.75" customHeight="1">
      <c r="A752" s="1"/>
      <c r="B752" s="323"/>
      <c r="C752" s="323"/>
      <c r="D752" s="412"/>
      <c r="E752" s="412"/>
      <c r="F752" s="1"/>
      <c r="G752" s="270"/>
      <c r="H752" s="270"/>
      <c r="I752" s="270"/>
      <c r="J752" s="270"/>
      <c r="K752" s="270"/>
      <c r="L752" s="270"/>
      <c r="M752" s="270"/>
      <c r="N752" s="270"/>
      <c r="O752" s="270"/>
      <c r="P752" s="270"/>
      <c r="Q752" s="270"/>
      <c r="R752" s="270"/>
      <c r="S752" s="270"/>
      <c r="T752" s="270"/>
      <c r="U752" s="270"/>
      <c r="V752" s="270"/>
      <c r="W752" s="270"/>
      <c r="X752" s="270"/>
      <c r="Y752" s="270"/>
      <c r="Z752" s="270"/>
    </row>
    <row r="753" ht="15.75" customHeight="1">
      <c r="A753" s="1"/>
      <c r="B753" s="323"/>
      <c r="C753" s="323"/>
      <c r="D753" s="412"/>
      <c r="E753" s="412"/>
      <c r="F753" s="1"/>
      <c r="G753" s="270"/>
      <c r="H753" s="270"/>
      <c r="I753" s="270"/>
      <c r="J753" s="270"/>
      <c r="K753" s="270"/>
      <c r="L753" s="270"/>
      <c r="M753" s="270"/>
      <c r="N753" s="270"/>
      <c r="O753" s="270"/>
      <c r="P753" s="270"/>
      <c r="Q753" s="270"/>
      <c r="R753" s="270"/>
      <c r="S753" s="270"/>
      <c r="T753" s="270"/>
      <c r="U753" s="270"/>
      <c r="V753" s="270"/>
      <c r="W753" s="270"/>
      <c r="X753" s="270"/>
      <c r="Y753" s="270"/>
      <c r="Z753" s="270"/>
    </row>
    <row r="754" ht="15.75" customHeight="1">
      <c r="A754" s="1"/>
      <c r="B754" s="323"/>
      <c r="C754" s="323"/>
      <c r="D754" s="412"/>
      <c r="E754" s="412"/>
      <c r="F754" s="1"/>
      <c r="G754" s="270"/>
      <c r="H754" s="270"/>
      <c r="I754" s="270"/>
      <c r="J754" s="270"/>
      <c r="K754" s="270"/>
      <c r="L754" s="270"/>
      <c r="M754" s="270"/>
      <c r="N754" s="270"/>
      <c r="O754" s="270"/>
      <c r="P754" s="270"/>
      <c r="Q754" s="270"/>
      <c r="R754" s="270"/>
      <c r="S754" s="270"/>
      <c r="T754" s="270"/>
      <c r="U754" s="270"/>
      <c r="V754" s="270"/>
      <c r="W754" s="270"/>
      <c r="X754" s="270"/>
      <c r="Y754" s="270"/>
      <c r="Z754" s="270"/>
    </row>
    <row r="755" ht="15.75" customHeight="1">
      <c r="A755" s="1"/>
      <c r="B755" s="323"/>
      <c r="C755" s="323"/>
      <c r="D755" s="412"/>
      <c r="E755" s="412"/>
      <c r="F755" s="1"/>
      <c r="G755" s="270"/>
      <c r="H755" s="270"/>
      <c r="I755" s="270"/>
      <c r="J755" s="270"/>
      <c r="K755" s="270"/>
      <c r="L755" s="270"/>
      <c r="M755" s="270"/>
      <c r="N755" s="270"/>
      <c r="O755" s="270"/>
      <c r="P755" s="270"/>
      <c r="Q755" s="270"/>
      <c r="R755" s="270"/>
      <c r="S755" s="270"/>
      <c r="T755" s="270"/>
      <c r="U755" s="270"/>
      <c r="V755" s="270"/>
      <c r="W755" s="270"/>
      <c r="X755" s="270"/>
      <c r="Y755" s="270"/>
      <c r="Z755" s="270"/>
    </row>
    <row r="756" ht="15.75" customHeight="1">
      <c r="A756" s="1"/>
      <c r="B756" s="323"/>
      <c r="C756" s="323"/>
      <c r="D756" s="412"/>
      <c r="E756" s="412"/>
      <c r="F756" s="1"/>
      <c r="G756" s="270"/>
      <c r="H756" s="270"/>
      <c r="I756" s="270"/>
      <c r="J756" s="270"/>
      <c r="K756" s="270"/>
      <c r="L756" s="270"/>
      <c r="M756" s="270"/>
      <c r="N756" s="270"/>
      <c r="O756" s="270"/>
      <c r="P756" s="270"/>
      <c r="Q756" s="270"/>
      <c r="R756" s="270"/>
      <c r="S756" s="270"/>
      <c r="T756" s="270"/>
      <c r="U756" s="270"/>
      <c r="V756" s="270"/>
      <c r="W756" s="270"/>
      <c r="X756" s="270"/>
      <c r="Y756" s="270"/>
      <c r="Z756" s="270"/>
    </row>
    <row r="757" ht="15.75" customHeight="1">
      <c r="A757" s="1"/>
      <c r="B757" s="323"/>
      <c r="C757" s="323"/>
      <c r="D757" s="412"/>
      <c r="E757" s="412"/>
      <c r="F757" s="1"/>
      <c r="G757" s="270"/>
      <c r="H757" s="270"/>
      <c r="I757" s="270"/>
      <c r="J757" s="270"/>
      <c r="K757" s="270"/>
      <c r="L757" s="270"/>
      <c r="M757" s="270"/>
      <c r="N757" s="270"/>
      <c r="O757" s="270"/>
      <c r="P757" s="270"/>
      <c r="Q757" s="270"/>
      <c r="R757" s="270"/>
      <c r="S757" s="270"/>
      <c r="T757" s="270"/>
      <c r="U757" s="270"/>
      <c r="V757" s="270"/>
      <c r="W757" s="270"/>
      <c r="X757" s="270"/>
      <c r="Y757" s="270"/>
      <c r="Z757" s="270"/>
    </row>
    <row r="758" ht="15.75" customHeight="1">
      <c r="A758" s="1"/>
      <c r="B758" s="323"/>
      <c r="C758" s="323"/>
      <c r="D758" s="412"/>
      <c r="E758" s="412"/>
      <c r="F758" s="1"/>
      <c r="G758" s="270"/>
      <c r="H758" s="270"/>
      <c r="I758" s="270"/>
      <c r="J758" s="270"/>
      <c r="K758" s="270"/>
      <c r="L758" s="270"/>
      <c r="M758" s="270"/>
      <c r="N758" s="270"/>
      <c r="O758" s="270"/>
      <c r="P758" s="270"/>
      <c r="Q758" s="270"/>
      <c r="R758" s="270"/>
      <c r="S758" s="270"/>
      <c r="T758" s="270"/>
      <c r="U758" s="270"/>
      <c r="V758" s="270"/>
      <c r="W758" s="270"/>
      <c r="X758" s="270"/>
      <c r="Y758" s="270"/>
      <c r="Z758" s="270"/>
    </row>
    <row r="759" ht="15.75" customHeight="1">
      <c r="A759" s="1"/>
      <c r="B759" s="323"/>
      <c r="C759" s="323"/>
      <c r="D759" s="412"/>
      <c r="E759" s="412"/>
      <c r="F759" s="1"/>
      <c r="G759" s="270"/>
      <c r="H759" s="270"/>
      <c r="I759" s="270"/>
      <c r="J759" s="270"/>
      <c r="K759" s="270"/>
      <c r="L759" s="270"/>
      <c r="M759" s="270"/>
      <c r="N759" s="270"/>
      <c r="O759" s="270"/>
      <c r="P759" s="270"/>
      <c r="Q759" s="270"/>
      <c r="R759" s="270"/>
      <c r="S759" s="270"/>
      <c r="T759" s="270"/>
      <c r="U759" s="270"/>
      <c r="V759" s="270"/>
      <c r="W759" s="270"/>
      <c r="X759" s="270"/>
      <c r="Y759" s="270"/>
      <c r="Z759" s="270"/>
    </row>
    <row r="760" ht="15.75" customHeight="1">
      <c r="A760" s="1"/>
      <c r="B760" s="323"/>
      <c r="C760" s="323"/>
      <c r="D760" s="412"/>
      <c r="E760" s="412"/>
      <c r="F760" s="1"/>
      <c r="G760" s="270"/>
      <c r="H760" s="270"/>
      <c r="I760" s="270"/>
      <c r="J760" s="270"/>
      <c r="K760" s="270"/>
      <c r="L760" s="270"/>
      <c r="M760" s="270"/>
      <c r="N760" s="270"/>
      <c r="O760" s="270"/>
      <c r="P760" s="270"/>
      <c r="Q760" s="270"/>
      <c r="R760" s="270"/>
      <c r="S760" s="270"/>
      <c r="T760" s="270"/>
      <c r="U760" s="270"/>
      <c r="V760" s="270"/>
      <c r="W760" s="270"/>
      <c r="X760" s="270"/>
      <c r="Y760" s="270"/>
      <c r="Z760" s="270"/>
    </row>
    <row r="761" ht="15.75" customHeight="1">
      <c r="A761" s="1"/>
      <c r="B761" s="323"/>
      <c r="C761" s="323"/>
      <c r="D761" s="412"/>
      <c r="E761" s="412"/>
      <c r="F761" s="1"/>
      <c r="G761" s="270"/>
      <c r="H761" s="270"/>
      <c r="I761" s="270"/>
      <c r="J761" s="270"/>
      <c r="K761" s="270"/>
      <c r="L761" s="270"/>
      <c r="M761" s="270"/>
      <c r="N761" s="270"/>
      <c r="O761" s="270"/>
      <c r="P761" s="270"/>
      <c r="Q761" s="270"/>
      <c r="R761" s="270"/>
      <c r="S761" s="270"/>
      <c r="T761" s="270"/>
      <c r="U761" s="270"/>
      <c r="V761" s="270"/>
      <c r="W761" s="270"/>
      <c r="X761" s="270"/>
      <c r="Y761" s="270"/>
      <c r="Z761" s="270"/>
    </row>
    <row r="762" ht="15.75" customHeight="1">
      <c r="A762" s="1"/>
      <c r="B762" s="323"/>
      <c r="C762" s="323"/>
      <c r="D762" s="412"/>
      <c r="E762" s="412"/>
      <c r="F762" s="1"/>
      <c r="G762" s="270"/>
      <c r="H762" s="270"/>
      <c r="I762" s="270"/>
      <c r="J762" s="270"/>
      <c r="K762" s="270"/>
      <c r="L762" s="270"/>
      <c r="M762" s="270"/>
      <c r="N762" s="270"/>
      <c r="O762" s="270"/>
      <c r="P762" s="270"/>
      <c r="Q762" s="270"/>
      <c r="R762" s="270"/>
      <c r="S762" s="270"/>
      <c r="T762" s="270"/>
      <c r="U762" s="270"/>
      <c r="V762" s="270"/>
      <c r="W762" s="270"/>
      <c r="X762" s="270"/>
      <c r="Y762" s="270"/>
      <c r="Z762" s="270"/>
    </row>
    <row r="763" ht="15.75" customHeight="1">
      <c r="A763" s="1"/>
      <c r="B763" s="323"/>
      <c r="C763" s="323"/>
      <c r="D763" s="412"/>
      <c r="E763" s="412"/>
      <c r="F763" s="1"/>
      <c r="G763" s="270"/>
      <c r="H763" s="270"/>
      <c r="I763" s="270"/>
      <c r="J763" s="270"/>
      <c r="K763" s="270"/>
      <c r="L763" s="270"/>
      <c r="M763" s="270"/>
      <c r="N763" s="270"/>
      <c r="O763" s="270"/>
      <c r="P763" s="270"/>
      <c r="Q763" s="270"/>
      <c r="R763" s="270"/>
      <c r="S763" s="270"/>
      <c r="T763" s="270"/>
      <c r="U763" s="270"/>
      <c r="V763" s="270"/>
      <c r="W763" s="270"/>
      <c r="X763" s="270"/>
      <c r="Y763" s="270"/>
      <c r="Z763" s="270"/>
    </row>
    <row r="764" ht="15.75" customHeight="1">
      <c r="A764" s="1"/>
      <c r="B764" s="323"/>
      <c r="C764" s="323"/>
      <c r="D764" s="412"/>
      <c r="E764" s="412"/>
      <c r="F764" s="1"/>
      <c r="G764" s="270"/>
      <c r="H764" s="270"/>
      <c r="I764" s="270"/>
      <c r="J764" s="270"/>
      <c r="K764" s="270"/>
      <c r="L764" s="270"/>
      <c r="M764" s="270"/>
      <c r="N764" s="270"/>
      <c r="O764" s="270"/>
      <c r="P764" s="270"/>
      <c r="Q764" s="270"/>
      <c r="R764" s="270"/>
      <c r="S764" s="270"/>
      <c r="T764" s="270"/>
      <c r="U764" s="270"/>
      <c r="V764" s="270"/>
      <c r="W764" s="270"/>
      <c r="X764" s="270"/>
      <c r="Y764" s="270"/>
      <c r="Z764" s="270"/>
    </row>
    <row r="765" ht="15.75" customHeight="1">
      <c r="A765" s="1"/>
      <c r="B765" s="323"/>
      <c r="C765" s="323"/>
      <c r="D765" s="412"/>
      <c r="E765" s="412"/>
      <c r="F765" s="1"/>
      <c r="G765" s="270"/>
      <c r="H765" s="270"/>
      <c r="I765" s="270"/>
      <c r="J765" s="270"/>
      <c r="K765" s="270"/>
      <c r="L765" s="270"/>
      <c r="M765" s="270"/>
      <c r="N765" s="270"/>
      <c r="O765" s="270"/>
      <c r="P765" s="270"/>
      <c r="Q765" s="270"/>
      <c r="R765" s="270"/>
      <c r="S765" s="270"/>
      <c r="T765" s="270"/>
      <c r="U765" s="270"/>
      <c r="V765" s="270"/>
      <c r="W765" s="270"/>
      <c r="X765" s="270"/>
      <c r="Y765" s="270"/>
      <c r="Z765" s="270"/>
    </row>
    <row r="766" ht="15.75" customHeight="1">
      <c r="A766" s="1"/>
      <c r="B766" s="323"/>
      <c r="C766" s="323"/>
      <c r="D766" s="412"/>
      <c r="E766" s="412"/>
      <c r="F766" s="1"/>
      <c r="G766" s="270"/>
      <c r="H766" s="270"/>
      <c r="I766" s="270"/>
      <c r="J766" s="270"/>
      <c r="K766" s="270"/>
      <c r="L766" s="270"/>
      <c r="M766" s="270"/>
      <c r="N766" s="270"/>
      <c r="O766" s="270"/>
      <c r="P766" s="270"/>
      <c r="Q766" s="270"/>
      <c r="R766" s="270"/>
      <c r="S766" s="270"/>
      <c r="T766" s="270"/>
      <c r="U766" s="270"/>
      <c r="V766" s="270"/>
      <c r="W766" s="270"/>
      <c r="X766" s="270"/>
      <c r="Y766" s="270"/>
      <c r="Z766" s="270"/>
    </row>
    <row r="767" ht="15.75" customHeight="1">
      <c r="A767" s="1"/>
      <c r="B767" s="323"/>
      <c r="C767" s="323"/>
      <c r="D767" s="412"/>
      <c r="E767" s="412"/>
      <c r="F767" s="1"/>
      <c r="G767" s="270"/>
      <c r="H767" s="270"/>
      <c r="I767" s="270"/>
      <c r="J767" s="270"/>
      <c r="K767" s="270"/>
      <c r="L767" s="270"/>
      <c r="M767" s="270"/>
      <c r="N767" s="270"/>
      <c r="O767" s="270"/>
      <c r="P767" s="270"/>
      <c r="Q767" s="270"/>
      <c r="R767" s="270"/>
      <c r="S767" s="270"/>
      <c r="T767" s="270"/>
      <c r="U767" s="270"/>
      <c r="V767" s="270"/>
      <c r="W767" s="270"/>
      <c r="X767" s="270"/>
      <c r="Y767" s="270"/>
      <c r="Z767" s="270"/>
    </row>
    <row r="768" ht="15.75" customHeight="1">
      <c r="A768" s="1"/>
      <c r="B768" s="323"/>
      <c r="C768" s="323"/>
      <c r="D768" s="412"/>
      <c r="E768" s="412"/>
      <c r="F768" s="1"/>
      <c r="G768" s="270"/>
      <c r="H768" s="270"/>
      <c r="I768" s="270"/>
      <c r="J768" s="270"/>
      <c r="K768" s="270"/>
      <c r="L768" s="270"/>
      <c r="M768" s="270"/>
      <c r="N768" s="270"/>
      <c r="O768" s="270"/>
      <c r="P768" s="270"/>
      <c r="Q768" s="270"/>
      <c r="R768" s="270"/>
      <c r="S768" s="270"/>
      <c r="T768" s="270"/>
      <c r="U768" s="270"/>
      <c r="V768" s="270"/>
      <c r="W768" s="270"/>
      <c r="X768" s="270"/>
      <c r="Y768" s="270"/>
      <c r="Z768" s="270"/>
    </row>
    <row r="769" ht="15.75" customHeight="1">
      <c r="A769" s="1"/>
      <c r="B769" s="323"/>
      <c r="C769" s="323"/>
      <c r="D769" s="412"/>
      <c r="E769" s="412"/>
      <c r="F769" s="1"/>
      <c r="G769" s="270"/>
      <c r="H769" s="270"/>
      <c r="I769" s="270"/>
      <c r="J769" s="270"/>
      <c r="K769" s="270"/>
      <c r="L769" s="270"/>
      <c r="M769" s="270"/>
      <c r="N769" s="270"/>
      <c r="O769" s="270"/>
      <c r="P769" s="270"/>
      <c r="Q769" s="270"/>
      <c r="R769" s="270"/>
      <c r="S769" s="270"/>
      <c r="T769" s="270"/>
      <c r="U769" s="270"/>
      <c r="V769" s="270"/>
      <c r="W769" s="270"/>
      <c r="X769" s="270"/>
      <c r="Y769" s="270"/>
      <c r="Z769" s="270"/>
    </row>
    <row r="770" ht="15.75" customHeight="1">
      <c r="A770" s="1"/>
      <c r="B770" s="323"/>
      <c r="C770" s="323"/>
      <c r="D770" s="412"/>
      <c r="E770" s="412"/>
      <c r="F770" s="1"/>
      <c r="G770" s="270"/>
      <c r="H770" s="270"/>
      <c r="I770" s="270"/>
      <c r="J770" s="270"/>
      <c r="K770" s="270"/>
      <c r="L770" s="270"/>
      <c r="M770" s="270"/>
      <c r="N770" s="270"/>
      <c r="O770" s="270"/>
      <c r="P770" s="270"/>
      <c r="Q770" s="270"/>
      <c r="R770" s="270"/>
      <c r="S770" s="270"/>
      <c r="T770" s="270"/>
      <c r="U770" s="270"/>
      <c r="V770" s="270"/>
      <c r="W770" s="270"/>
      <c r="X770" s="270"/>
      <c r="Y770" s="270"/>
      <c r="Z770" s="270"/>
    </row>
    <row r="771" ht="15.75" customHeight="1">
      <c r="A771" s="1"/>
      <c r="B771" s="323"/>
      <c r="C771" s="323"/>
      <c r="D771" s="412"/>
      <c r="E771" s="412"/>
      <c r="F771" s="1"/>
      <c r="G771" s="270"/>
      <c r="H771" s="270"/>
      <c r="I771" s="270"/>
      <c r="J771" s="270"/>
      <c r="K771" s="270"/>
      <c r="L771" s="270"/>
      <c r="M771" s="270"/>
      <c r="N771" s="270"/>
      <c r="O771" s="270"/>
      <c r="P771" s="270"/>
      <c r="Q771" s="270"/>
      <c r="R771" s="270"/>
      <c r="S771" s="270"/>
      <c r="T771" s="270"/>
      <c r="U771" s="270"/>
      <c r="V771" s="270"/>
      <c r="W771" s="270"/>
      <c r="X771" s="270"/>
      <c r="Y771" s="270"/>
      <c r="Z771" s="270"/>
    </row>
    <row r="772" ht="15.75" customHeight="1">
      <c r="A772" s="1"/>
      <c r="B772" s="323"/>
      <c r="C772" s="323"/>
      <c r="D772" s="412"/>
      <c r="E772" s="412"/>
      <c r="F772" s="1"/>
      <c r="G772" s="270"/>
      <c r="H772" s="270"/>
      <c r="I772" s="270"/>
      <c r="J772" s="270"/>
      <c r="K772" s="270"/>
      <c r="L772" s="270"/>
      <c r="M772" s="270"/>
      <c r="N772" s="270"/>
      <c r="O772" s="270"/>
      <c r="P772" s="270"/>
      <c r="Q772" s="270"/>
      <c r="R772" s="270"/>
      <c r="S772" s="270"/>
      <c r="T772" s="270"/>
      <c r="U772" s="270"/>
      <c r="V772" s="270"/>
      <c r="W772" s="270"/>
      <c r="X772" s="270"/>
      <c r="Y772" s="270"/>
      <c r="Z772" s="270"/>
    </row>
    <row r="773" ht="15.75" customHeight="1">
      <c r="A773" s="1"/>
      <c r="B773" s="323"/>
      <c r="C773" s="323"/>
      <c r="D773" s="412"/>
      <c r="E773" s="412"/>
      <c r="F773" s="1"/>
      <c r="G773" s="270"/>
      <c r="H773" s="270"/>
      <c r="I773" s="270"/>
      <c r="J773" s="270"/>
      <c r="K773" s="270"/>
      <c r="L773" s="270"/>
      <c r="M773" s="270"/>
      <c r="N773" s="270"/>
      <c r="O773" s="270"/>
      <c r="P773" s="270"/>
      <c r="Q773" s="270"/>
      <c r="R773" s="270"/>
      <c r="S773" s="270"/>
      <c r="T773" s="270"/>
      <c r="U773" s="270"/>
      <c r="V773" s="270"/>
      <c r="W773" s="270"/>
      <c r="X773" s="270"/>
      <c r="Y773" s="270"/>
      <c r="Z773" s="270"/>
    </row>
    <row r="774" ht="15.75" customHeight="1">
      <c r="A774" s="1"/>
      <c r="B774" s="323"/>
      <c r="C774" s="323"/>
      <c r="D774" s="412"/>
      <c r="E774" s="412"/>
      <c r="F774" s="1"/>
      <c r="G774" s="270"/>
      <c r="H774" s="270"/>
      <c r="I774" s="270"/>
      <c r="J774" s="270"/>
      <c r="K774" s="270"/>
      <c r="L774" s="270"/>
      <c r="M774" s="270"/>
      <c r="N774" s="270"/>
      <c r="O774" s="270"/>
      <c r="P774" s="270"/>
      <c r="Q774" s="270"/>
      <c r="R774" s="270"/>
      <c r="S774" s="270"/>
      <c r="T774" s="270"/>
      <c r="U774" s="270"/>
      <c r="V774" s="270"/>
      <c r="W774" s="270"/>
      <c r="X774" s="270"/>
      <c r="Y774" s="270"/>
      <c r="Z774" s="270"/>
    </row>
    <row r="775" ht="15.75" customHeight="1">
      <c r="A775" s="1"/>
      <c r="B775" s="323"/>
      <c r="C775" s="323"/>
      <c r="D775" s="412"/>
      <c r="E775" s="412"/>
      <c r="F775" s="1"/>
      <c r="G775" s="270"/>
      <c r="H775" s="270"/>
      <c r="I775" s="270"/>
      <c r="J775" s="270"/>
      <c r="K775" s="270"/>
      <c r="L775" s="270"/>
      <c r="M775" s="270"/>
      <c r="N775" s="270"/>
      <c r="O775" s="270"/>
      <c r="P775" s="270"/>
      <c r="Q775" s="270"/>
      <c r="R775" s="270"/>
      <c r="S775" s="270"/>
      <c r="T775" s="270"/>
      <c r="U775" s="270"/>
      <c r="V775" s="270"/>
      <c r="W775" s="270"/>
      <c r="X775" s="270"/>
      <c r="Y775" s="270"/>
      <c r="Z775" s="270"/>
    </row>
    <row r="776" ht="15.75" customHeight="1">
      <c r="A776" s="1"/>
      <c r="B776" s="323"/>
      <c r="C776" s="323"/>
      <c r="D776" s="412"/>
      <c r="E776" s="412"/>
      <c r="F776" s="1"/>
      <c r="G776" s="270"/>
      <c r="H776" s="270"/>
      <c r="I776" s="270"/>
      <c r="J776" s="270"/>
      <c r="K776" s="270"/>
      <c r="L776" s="270"/>
      <c r="M776" s="270"/>
      <c r="N776" s="270"/>
      <c r="O776" s="270"/>
      <c r="P776" s="270"/>
      <c r="Q776" s="270"/>
      <c r="R776" s="270"/>
      <c r="S776" s="270"/>
      <c r="T776" s="270"/>
      <c r="U776" s="270"/>
      <c r="V776" s="270"/>
      <c r="W776" s="270"/>
      <c r="X776" s="270"/>
      <c r="Y776" s="270"/>
      <c r="Z776" s="270"/>
    </row>
    <row r="777" ht="15.75" customHeight="1">
      <c r="A777" s="1"/>
      <c r="B777" s="323"/>
      <c r="C777" s="323"/>
      <c r="D777" s="412"/>
      <c r="E777" s="412"/>
      <c r="F777" s="1"/>
      <c r="G777" s="270"/>
      <c r="H777" s="270"/>
      <c r="I777" s="270"/>
      <c r="J777" s="270"/>
      <c r="K777" s="270"/>
      <c r="L777" s="270"/>
      <c r="M777" s="270"/>
      <c r="N777" s="270"/>
      <c r="O777" s="270"/>
      <c r="P777" s="270"/>
      <c r="Q777" s="270"/>
      <c r="R777" s="270"/>
      <c r="S777" s="270"/>
      <c r="T777" s="270"/>
      <c r="U777" s="270"/>
      <c r="V777" s="270"/>
      <c r="W777" s="270"/>
      <c r="X777" s="270"/>
      <c r="Y777" s="270"/>
      <c r="Z777" s="270"/>
    </row>
    <row r="778" ht="15.75" customHeight="1">
      <c r="A778" s="1"/>
      <c r="B778" s="323"/>
      <c r="C778" s="323"/>
      <c r="D778" s="412"/>
      <c r="E778" s="412"/>
      <c r="F778" s="1"/>
      <c r="G778" s="270"/>
      <c r="H778" s="270"/>
      <c r="I778" s="270"/>
      <c r="J778" s="270"/>
      <c r="K778" s="270"/>
      <c r="L778" s="270"/>
      <c r="M778" s="270"/>
      <c r="N778" s="270"/>
      <c r="O778" s="270"/>
      <c r="P778" s="270"/>
      <c r="Q778" s="270"/>
      <c r="R778" s="270"/>
      <c r="S778" s="270"/>
      <c r="T778" s="270"/>
      <c r="U778" s="270"/>
      <c r="V778" s="270"/>
      <c r="W778" s="270"/>
      <c r="X778" s="270"/>
      <c r="Y778" s="270"/>
      <c r="Z778" s="270"/>
    </row>
    <row r="779" ht="15.75" customHeight="1">
      <c r="A779" s="1"/>
      <c r="B779" s="323"/>
      <c r="C779" s="323"/>
      <c r="D779" s="412"/>
      <c r="E779" s="412"/>
      <c r="F779" s="1"/>
      <c r="G779" s="270"/>
      <c r="H779" s="270"/>
      <c r="I779" s="270"/>
      <c r="J779" s="270"/>
      <c r="K779" s="270"/>
      <c r="L779" s="270"/>
      <c r="M779" s="270"/>
      <c r="N779" s="270"/>
      <c r="O779" s="270"/>
      <c r="P779" s="270"/>
      <c r="Q779" s="270"/>
      <c r="R779" s="270"/>
      <c r="S779" s="270"/>
      <c r="T779" s="270"/>
      <c r="U779" s="270"/>
      <c r="V779" s="270"/>
      <c r="W779" s="270"/>
      <c r="X779" s="270"/>
      <c r="Y779" s="270"/>
      <c r="Z779" s="270"/>
    </row>
    <row r="780" ht="15.75" customHeight="1">
      <c r="A780" s="1"/>
      <c r="B780" s="323"/>
      <c r="C780" s="323"/>
      <c r="D780" s="412"/>
      <c r="E780" s="412"/>
      <c r="F780" s="1"/>
      <c r="G780" s="270"/>
      <c r="H780" s="270"/>
      <c r="I780" s="270"/>
      <c r="J780" s="270"/>
      <c r="K780" s="270"/>
      <c r="L780" s="270"/>
      <c r="M780" s="270"/>
      <c r="N780" s="270"/>
      <c r="O780" s="270"/>
      <c r="P780" s="270"/>
      <c r="Q780" s="270"/>
      <c r="R780" s="270"/>
      <c r="S780" s="270"/>
      <c r="T780" s="270"/>
      <c r="U780" s="270"/>
      <c r="V780" s="270"/>
      <c r="W780" s="270"/>
      <c r="X780" s="270"/>
      <c r="Y780" s="270"/>
      <c r="Z780" s="270"/>
    </row>
    <row r="781" ht="15.75" customHeight="1">
      <c r="A781" s="1"/>
      <c r="B781" s="323"/>
      <c r="C781" s="323"/>
      <c r="D781" s="412"/>
      <c r="E781" s="412"/>
      <c r="F781" s="1"/>
      <c r="G781" s="270"/>
      <c r="H781" s="270"/>
      <c r="I781" s="270"/>
      <c r="J781" s="270"/>
      <c r="K781" s="270"/>
      <c r="L781" s="270"/>
      <c r="M781" s="270"/>
      <c r="N781" s="270"/>
      <c r="O781" s="270"/>
      <c r="P781" s="270"/>
      <c r="Q781" s="270"/>
      <c r="R781" s="270"/>
      <c r="S781" s="270"/>
      <c r="T781" s="270"/>
      <c r="U781" s="270"/>
      <c r="V781" s="270"/>
      <c r="W781" s="270"/>
      <c r="X781" s="270"/>
      <c r="Y781" s="270"/>
      <c r="Z781" s="270"/>
    </row>
    <row r="782" ht="15.75" customHeight="1">
      <c r="A782" s="1"/>
      <c r="B782" s="323"/>
      <c r="C782" s="323"/>
      <c r="D782" s="412"/>
      <c r="E782" s="412"/>
      <c r="F782" s="1"/>
      <c r="G782" s="270"/>
      <c r="H782" s="270"/>
      <c r="I782" s="270"/>
      <c r="J782" s="270"/>
      <c r="K782" s="270"/>
      <c r="L782" s="270"/>
      <c r="M782" s="270"/>
      <c r="N782" s="270"/>
      <c r="O782" s="270"/>
      <c r="P782" s="270"/>
      <c r="Q782" s="270"/>
      <c r="R782" s="270"/>
      <c r="S782" s="270"/>
      <c r="T782" s="270"/>
      <c r="U782" s="270"/>
      <c r="V782" s="270"/>
      <c r="W782" s="270"/>
      <c r="X782" s="270"/>
      <c r="Y782" s="270"/>
      <c r="Z782" s="270"/>
    </row>
    <row r="783" ht="15.75" customHeight="1">
      <c r="A783" s="1"/>
      <c r="B783" s="323"/>
      <c r="C783" s="323"/>
      <c r="D783" s="412"/>
      <c r="E783" s="412"/>
      <c r="F783" s="1"/>
      <c r="G783" s="270"/>
      <c r="H783" s="270"/>
      <c r="I783" s="270"/>
      <c r="J783" s="270"/>
      <c r="K783" s="270"/>
      <c r="L783" s="270"/>
      <c r="M783" s="270"/>
      <c r="N783" s="270"/>
      <c r="O783" s="270"/>
      <c r="P783" s="270"/>
      <c r="Q783" s="270"/>
      <c r="R783" s="270"/>
      <c r="S783" s="270"/>
      <c r="T783" s="270"/>
      <c r="U783" s="270"/>
      <c r="V783" s="270"/>
      <c r="W783" s="270"/>
      <c r="X783" s="270"/>
      <c r="Y783" s="270"/>
      <c r="Z783" s="270"/>
    </row>
    <row r="784" ht="15.75" customHeight="1">
      <c r="A784" s="1"/>
      <c r="B784" s="323"/>
      <c r="C784" s="323"/>
      <c r="D784" s="412"/>
      <c r="E784" s="412"/>
      <c r="F784" s="1"/>
      <c r="G784" s="270"/>
      <c r="H784" s="270"/>
      <c r="I784" s="270"/>
      <c r="J784" s="270"/>
      <c r="K784" s="270"/>
      <c r="L784" s="270"/>
      <c r="M784" s="270"/>
      <c r="N784" s="270"/>
      <c r="O784" s="270"/>
      <c r="P784" s="270"/>
      <c r="Q784" s="270"/>
      <c r="R784" s="270"/>
      <c r="S784" s="270"/>
      <c r="T784" s="270"/>
      <c r="U784" s="270"/>
      <c r="V784" s="270"/>
      <c r="W784" s="270"/>
      <c r="X784" s="270"/>
      <c r="Y784" s="270"/>
      <c r="Z784" s="270"/>
    </row>
    <row r="785" ht="15.75" customHeight="1">
      <c r="A785" s="1"/>
      <c r="B785" s="323"/>
      <c r="C785" s="323"/>
      <c r="D785" s="412"/>
      <c r="E785" s="412"/>
      <c r="F785" s="1"/>
      <c r="G785" s="270"/>
      <c r="H785" s="270"/>
      <c r="I785" s="270"/>
      <c r="J785" s="270"/>
      <c r="K785" s="270"/>
      <c r="L785" s="270"/>
      <c r="M785" s="270"/>
      <c r="N785" s="270"/>
      <c r="O785" s="270"/>
      <c r="P785" s="270"/>
      <c r="Q785" s="270"/>
      <c r="R785" s="270"/>
      <c r="S785" s="270"/>
      <c r="T785" s="270"/>
      <c r="U785" s="270"/>
      <c r="V785" s="270"/>
      <c r="W785" s="270"/>
      <c r="X785" s="270"/>
      <c r="Y785" s="270"/>
      <c r="Z785" s="270"/>
    </row>
    <row r="786" ht="15.75" customHeight="1">
      <c r="A786" s="1"/>
      <c r="B786" s="323"/>
      <c r="C786" s="323"/>
      <c r="D786" s="412"/>
      <c r="E786" s="412"/>
      <c r="F786" s="1"/>
      <c r="G786" s="270"/>
      <c r="H786" s="270"/>
      <c r="I786" s="270"/>
      <c r="J786" s="270"/>
      <c r="K786" s="270"/>
      <c r="L786" s="270"/>
      <c r="M786" s="270"/>
      <c r="N786" s="270"/>
      <c r="O786" s="270"/>
      <c r="P786" s="270"/>
      <c r="Q786" s="270"/>
      <c r="R786" s="270"/>
      <c r="S786" s="270"/>
      <c r="T786" s="270"/>
      <c r="U786" s="270"/>
      <c r="V786" s="270"/>
      <c r="W786" s="270"/>
      <c r="X786" s="270"/>
      <c r="Y786" s="270"/>
      <c r="Z786" s="270"/>
    </row>
    <row r="787" ht="15.75" customHeight="1">
      <c r="A787" s="1"/>
      <c r="B787" s="323"/>
      <c r="C787" s="323"/>
      <c r="D787" s="412"/>
      <c r="E787" s="412"/>
      <c r="F787" s="1"/>
      <c r="G787" s="270"/>
      <c r="H787" s="270"/>
      <c r="I787" s="270"/>
      <c r="J787" s="270"/>
      <c r="K787" s="270"/>
      <c r="L787" s="270"/>
      <c r="M787" s="270"/>
      <c r="N787" s="270"/>
      <c r="O787" s="270"/>
      <c r="P787" s="270"/>
      <c r="Q787" s="270"/>
      <c r="R787" s="270"/>
      <c r="S787" s="270"/>
      <c r="T787" s="270"/>
      <c r="U787" s="270"/>
      <c r="V787" s="270"/>
      <c r="W787" s="270"/>
      <c r="X787" s="270"/>
      <c r="Y787" s="270"/>
      <c r="Z787" s="270"/>
    </row>
    <row r="788" ht="15.75" customHeight="1">
      <c r="A788" s="1"/>
      <c r="B788" s="323"/>
      <c r="C788" s="323"/>
      <c r="D788" s="412"/>
      <c r="E788" s="412"/>
      <c r="F788" s="1"/>
      <c r="G788" s="270"/>
      <c r="H788" s="270"/>
      <c r="I788" s="270"/>
      <c r="J788" s="270"/>
      <c r="K788" s="270"/>
      <c r="L788" s="270"/>
      <c r="M788" s="270"/>
      <c r="N788" s="270"/>
      <c r="O788" s="270"/>
      <c r="P788" s="270"/>
      <c r="Q788" s="270"/>
      <c r="R788" s="270"/>
      <c r="S788" s="270"/>
      <c r="T788" s="270"/>
      <c r="U788" s="270"/>
      <c r="V788" s="270"/>
      <c r="W788" s="270"/>
      <c r="X788" s="270"/>
      <c r="Y788" s="270"/>
      <c r="Z788" s="270"/>
    </row>
    <row r="789" ht="15.75" customHeight="1">
      <c r="A789" s="1"/>
      <c r="B789" s="323"/>
      <c r="C789" s="323"/>
      <c r="D789" s="412"/>
      <c r="E789" s="412"/>
      <c r="F789" s="1"/>
      <c r="G789" s="270"/>
      <c r="H789" s="270"/>
      <c r="I789" s="270"/>
      <c r="J789" s="270"/>
      <c r="K789" s="270"/>
      <c r="L789" s="270"/>
      <c r="M789" s="270"/>
      <c r="N789" s="270"/>
      <c r="O789" s="270"/>
      <c r="P789" s="270"/>
      <c r="Q789" s="270"/>
      <c r="R789" s="270"/>
      <c r="S789" s="270"/>
      <c r="T789" s="270"/>
      <c r="U789" s="270"/>
      <c r="V789" s="270"/>
      <c r="W789" s="270"/>
      <c r="X789" s="270"/>
      <c r="Y789" s="270"/>
      <c r="Z789" s="270"/>
    </row>
    <row r="790" ht="15.75" customHeight="1">
      <c r="A790" s="1"/>
      <c r="B790" s="323"/>
      <c r="C790" s="323"/>
      <c r="D790" s="412"/>
      <c r="E790" s="412"/>
      <c r="F790" s="1"/>
      <c r="G790" s="270"/>
      <c r="H790" s="270"/>
      <c r="I790" s="270"/>
      <c r="J790" s="270"/>
      <c r="K790" s="270"/>
      <c r="L790" s="270"/>
      <c r="M790" s="270"/>
      <c r="N790" s="270"/>
      <c r="O790" s="270"/>
      <c r="P790" s="270"/>
      <c r="Q790" s="270"/>
      <c r="R790" s="270"/>
      <c r="S790" s="270"/>
      <c r="T790" s="270"/>
      <c r="U790" s="270"/>
      <c r="V790" s="270"/>
      <c r="W790" s="270"/>
      <c r="X790" s="270"/>
      <c r="Y790" s="270"/>
      <c r="Z790" s="270"/>
    </row>
    <row r="791" ht="15.75" customHeight="1">
      <c r="A791" s="1"/>
      <c r="B791" s="323"/>
      <c r="C791" s="323"/>
      <c r="D791" s="412"/>
      <c r="E791" s="412"/>
      <c r="F791" s="1"/>
      <c r="G791" s="270"/>
      <c r="H791" s="270"/>
      <c r="I791" s="270"/>
      <c r="J791" s="270"/>
      <c r="K791" s="270"/>
      <c r="L791" s="270"/>
      <c r="M791" s="270"/>
      <c r="N791" s="270"/>
      <c r="O791" s="270"/>
      <c r="P791" s="270"/>
      <c r="Q791" s="270"/>
      <c r="R791" s="270"/>
      <c r="S791" s="270"/>
      <c r="T791" s="270"/>
      <c r="U791" s="270"/>
      <c r="V791" s="270"/>
      <c r="W791" s="270"/>
      <c r="X791" s="270"/>
      <c r="Y791" s="270"/>
      <c r="Z791" s="270"/>
    </row>
    <row r="792" ht="15.75" customHeight="1">
      <c r="A792" s="1"/>
      <c r="B792" s="323"/>
      <c r="C792" s="323"/>
      <c r="D792" s="412"/>
      <c r="E792" s="412"/>
      <c r="F792" s="1"/>
      <c r="G792" s="270"/>
      <c r="H792" s="270"/>
      <c r="I792" s="270"/>
      <c r="J792" s="270"/>
      <c r="K792" s="270"/>
      <c r="L792" s="270"/>
      <c r="M792" s="270"/>
      <c r="N792" s="270"/>
      <c r="O792" s="270"/>
      <c r="P792" s="270"/>
      <c r="Q792" s="270"/>
      <c r="R792" s="270"/>
      <c r="S792" s="270"/>
      <c r="T792" s="270"/>
      <c r="U792" s="270"/>
      <c r="V792" s="270"/>
      <c r="W792" s="270"/>
      <c r="X792" s="270"/>
      <c r="Y792" s="270"/>
      <c r="Z792" s="270"/>
    </row>
    <row r="793" ht="15.75" customHeight="1">
      <c r="A793" s="1"/>
      <c r="B793" s="323"/>
      <c r="C793" s="323"/>
      <c r="D793" s="412"/>
      <c r="E793" s="412"/>
      <c r="F793" s="1"/>
      <c r="G793" s="270"/>
      <c r="H793" s="270"/>
      <c r="I793" s="270"/>
      <c r="J793" s="270"/>
      <c r="K793" s="270"/>
      <c r="L793" s="270"/>
      <c r="M793" s="270"/>
      <c r="N793" s="270"/>
      <c r="O793" s="270"/>
      <c r="P793" s="270"/>
      <c r="Q793" s="270"/>
      <c r="R793" s="270"/>
      <c r="S793" s="270"/>
      <c r="T793" s="270"/>
      <c r="U793" s="270"/>
      <c r="V793" s="270"/>
      <c r="W793" s="270"/>
      <c r="X793" s="270"/>
      <c r="Y793" s="270"/>
      <c r="Z793" s="270"/>
    </row>
    <row r="794" ht="15.75" customHeight="1">
      <c r="A794" s="1"/>
      <c r="B794" s="323"/>
      <c r="C794" s="323"/>
      <c r="D794" s="412"/>
      <c r="E794" s="412"/>
      <c r="F794" s="1"/>
      <c r="G794" s="270"/>
      <c r="H794" s="270"/>
      <c r="I794" s="270"/>
      <c r="J794" s="270"/>
      <c r="K794" s="270"/>
      <c r="L794" s="270"/>
      <c r="M794" s="270"/>
      <c r="N794" s="270"/>
      <c r="O794" s="270"/>
      <c r="P794" s="270"/>
      <c r="Q794" s="270"/>
      <c r="R794" s="270"/>
      <c r="S794" s="270"/>
      <c r="T794" s="270"/>
      <c r="U794" s="270"/>
      <c r="V794" s="270"/>
      <c r="W794" s="270"/>
      <c r="X794" s="270"/>
      <c r="Y794" s="270"/>
      <c r="Z794" s="270"/>
    </row>
    <row r="795" ht="15.75" customHeight="1">
      <c r="A795" s="1"/>
      <c r="B795" s="323"/>
      <c r="C795" s="323"/>
      <c r="D795" s="412"/>
      <c r="E795" s="412"/>
      <c r="F795" s="1"/>
      <c r="G795" s="270"/>
      <c r="H795" s="270"/>
      <c r="I795" s="270"/>
      <c r="J795" s="270"/>
      <c r="K795" s="270"/>
      <c r="L795" s="270"/>
      <c r="M795" s="270"/>
      <c r="N795" s="270"/>
      <c r="O795" s="270"/>
      <c r="P795" s="270"/>
      <c r="Q795" s="270"/>
      <c r="R795" s="270"/>
      <c r="S795" s="270"/>
      <c r="T795" s="270"/>
      <c r="U795" s="270"/>
      <c r="V795" s="270"/>
      <c r="W795" s="270"/>
      <c r="X795" s="270"/>
      <c r="Y795" s="270"/>
      <c r="Z795" s="270"/>
    </row>
    <row r="796" ht="15.75" customHeight="1">
      <c r="A796" s="1"/>
      <c r="B796" s="323"/>
      <c r="C796" s="323"/>
      <c r="D796" s="412"/>
      <c r="E796" s="412"/>
      <c r="F796" s="1"/>
      <c r="G796" s="270"/>
      <c r="H796" s="270"/>
      <c r="I796" s="270"/>
      <c r="J796" s="270"/>
      <c r="K796" s="270"/>
      <c r="L796" s="270"/>
      <c r="M796" s="270"/>
      <c r="N796" s="270"/>
      <c r="O796" s="270"/>
      <c r="P796" s="270"/>
      <c r="Q796" s="270"/>
      <c r="R796" s="270"/>
      <c r="S796" s="270"/>
      <c r="T796" s="270"/>
      <c r="U796" s="270"/>
      <c r="V796" s="270"/>
      <c r="W796" s="270"/>
      <c r="X796" s="270"/>
      <c r="Y796" s="270"/>
      <c r="Z796" s="270"/>
    </row>
    <row r="797" ht="15.75" customHeight="1">
      <c r="A797" s="1"/>
      <c r="B797" s="323"/>
      <c r="C797" s="323"/>
      <c r="D797" s="412"/>
      <c r="E797" s="412"/>
      <c r="F797" s="1"/>
      <c r="G797" s="270"/>
      <c r="H797" s="270"/>
      <c r="I797" s="270"/>
      <c r="J797" s="270"/>
      <c r="K797" s="270"/>
      <c r="L797" s="270"/>
      <c r="M797" s="270"/>
      <c r="N797" s="270"/>
      <c r="O797" s="270"/>
      <c r="P797" s="270"/>
      <c r="Q797" s="270"/>
      <c r="R797" s="270"/>
      <c r="S797" s="270"/>
      <c r="T797" s="270"/>
      <c r="U797" s="270"/>
      <c r="V797" s="270"/>
      <c r="W797" s="270"/>
      <c r="X797" s="270"/>
      <c r="Y797" s="270"/>
      <c r="Z797" s="270"/>
    </row>
    <row r="798" ht="15.75" customHeight="1">
      <c r="A798" s="1"/>
      <c r="B798" s="323"/>
      <c r="C798" s="323"/>
      <c r="D798" s="412"/>
      <c r="E798" s="412"/>
      <c r="F798" s="1"/>
      <c r="G798" s="270"/>
      <c r="H798" s="270"/>
      <c r="I798" s="270"/>
      <c r="J798" s="270"/>
      <c r="K798" s="270"/>
      <c r="L798" s="270"/>
      <c r="M798" s="270"/>
      <c r="N798" s="270"/>
      <c r="O798" s="270"/>
      <c r="P798" s="270"/>
      <c r="Q798" s="270"/>
      <c r="R798" s="270"/>
      <c r="S798" s="270"/>
      <c r="T798" s="270"/>
      <c r="U798" s="270"/>
      <c r="V798" s="270"/>
      <c r="W798" s="270"/>
      <c r="X798" s="270"/>
      <c r="Y798" s="270"/>
      <c r="Z798" s="270"/>
    </row>
    <row r="799" ht="15.75" customHeight="1">
      <c r="A799" s="1"/>
      <c r="B799" s="323"/>
      <c r="C799" s="323"/>
      <c r="D799" s="412"/>
      <c r="E799" s="412"/>
      <c r="F799" s="1"/>
      <c r="G799" s="270"/>
      <c r="H799" s="270"/>
      <c r="I799" s="270"/>
      <c r="J799" s="270"/>
      <c r="K799" s="270"/>
      <c r="L799" s="270"/>
      <c r="M799" s="270"/>
      <c r="N799" s="270"/>
      <c r="O799" s="270"/>
      <c r="P799" s="270"/>
      <c r="Q799" s="270"/>
      <c r="R799" s="270"/>
      <c r="S799" s="270"/>
      <c r="T799" s="270"/>
      <c r="U799" s="270"/>
      <c r="V799" s="270"/>
      <c r="W799" s="270"/>
      <c r="X799" s="270"/>
      <c r="Y799" s="270"/>
      <c r="Z799" s="270"/>
    </row>
    <row r="800" ht="15.75" customHeight="1">
      <c r="A800" s="1"/>
      <c r="B800" s="323"/>
      <c r="C800" s="323"/>
      <c r="D800" s="412"/>
      <c r="E800" s="412"/>
      <c r="F800" s="1"/>
      <c r="G800" s="270"/>
      <c r="H800" s="270"/>
      <c r="I800" s="270"/>
      <c r="J800" s="270"/>
      <c r="K800" s="270"/>
      <c r="L800" s="270"/>
      <c r="M800" s="270"/>
      <c r="N800" s="270"/>
      <c r="O800" s="270"/>
      <c r="P800" s="270"/>
      <c r="Q800" s="270"/>
      <c r="R800" s="270"/>
      <c r="S800" s="270"/>
      <c r="T800" s="270"/>
      <c r="U800" s="270"/>
      <c r="V800" s="270"/>
      <c r="W800" s="270"/>
      <c r="X800" s="270"/>
      <c r="Y800" s="270"/>
      <c r="Z800" s="270"/>
    </row>
    <row r="801" ht="15.75" customHeight="1">
      <c r="A801" s="1"/>
      <c r="B801" s="323"/>
      <c r="C801" s="323"/>
      <c r="D801" s="412"/>
      <c r="E801" s="412"/>
      <c r="F801" s="1"/>
      <c r="G801" s="270"/>
      <c r="H801" s="270"/>
      <c r="I801" s="270"/>
      <c r="J801" s="270"/>
      <c r="K801" s="270"/>
      <c r="L801" s="270"/>
      <c r="M801" s="270"/>
      <c r="N801" s="270"/>
      <c r="O801" s="270"/>
      <c r="P801" s="270"/>
      <c r="Q801" s="270"/>
      <c r="R801" s="270"/>
      <c r="S801" s="270"/>
      <c r="T801" s="270"/>
      <c r="U801" s="270"/>
      <c r="V801" s="270"/>
      <c r="W801" s="270"/>
      <c r="X801" s="270"/>
      <c r="Y801" s="270"/>
      <c r="Z801" s="270"/>
    </row>
    <row r="802" ht="15.75" customHeight="1">
      <c r="A802" s="1"/>
      <c r="B802" s="323"/>
      <c r="C802" s="323"/>
      <c r="D802" s="412"/>
      <c r="E802" s="412"/>
      <c r="F802" s="1"/>
      <c r="G802" s="270"/>
      <c r="H802" s="270"/>
      <c r="I802" s="270"/>
      <c r="J802" s="270"/>
      <c r="K802" s="270"/>
      <c r="L802" s="270"/>
      <c r="M802" s="270"/>
      <c r="N802" s="270"/>
      <c r="O802" s="270"/>
      <c r="P802" s="270"/>
      <c r="Q802" s="270"/>
      <c r="R802" s="270"/>
      <c r="S802" s="270"/>
      <c r="T802" s="270"/>
      <c r="U802" s="270"/>
      <c r="V802" s="270"/>
      <c r="W802" s="270"/>
      <c r="X802" s="270"/>
      <c r="Y802" s="270"/>
      <c r="Z802" s="270"/>
    </row>
    <row r="803" ht="15.75" customHeight="1">
      <c r="A803" s="1"/>
      <c r="B803" s="323"/>
      <c r="C803" s="323"/>
      <c r="D803" s="412"/>
      <c r="E803" s="412"/>
      <c r="F803" s="1"/>
      <c r="G803" s="270"/>
      <c r="H803" s="270"/>
      <c r="I803" s="270"/>
      <c r="J803" s="270"/>
      <c r="K803" s="270"/>
      <c r="L803" s="270"/>
      <c r="M803" s="270"/>
      <c r="N803" s="270"/>
      <c r="O803" s="270"/>
      <c r="P803" s="270"/>
      <c r="Q803" s="270"/>
      <c r="R803" s="270"/>
      <c r="S803" s="270"/>
      <c r="T803" s="270"/>
      <c r="U803" s="270"/>
      <c r="V803" s="270"/>
      <c r="W803" s="270"/>
      <c r="X803" s="270"/>
      <c r="Y803" s="270"/>
      <c r="Z803" s="270"/>
    </row>
    <row r="804" ht="15.75" customHeight="1">
      <c r="A804" s="1"/>
      <c r="B804" s="323"/>
      <c r="C804" s="323"/>
      <c r="D804" s="412"/>
      <c r="E804" s="412"/>
      <c r="F804" s="1"/>
      <c r="G804" s="270"/>
      <c r="H804" s="270"/>
      <c r="I804" s="270"/>
      <c r="J804" s="270"/>
      <c r="K804" s="270"/>
      <c r="L804" s="270"/>
      <c r="M804" s="270"/>
      <c r="N804" s="270"/>
      <c r="O804" s="270"/>
      <c r="P804" s="270"/>
      <c r="Q804" s="270"/>
      <c r="R804" s="270"/>
      <c r="S804" s="270"/>
      <c r="T804" s="270"/>
      <c r="U804" s="270"/>
      <c r="V804" s="270"/>
      <c r="W804" s="270"/>
      <c r="X804" s="270"/>
      <c r="Y804" s="270"/>
      <c r="Z804" s="270"/>
    </row>
    <row r="805" ht="15.75" customHeight="1">
      <c r="A805" s="1"/>
      <c r="B805" s="323"/>
      <c r="C805" s="323"/>
      <c r="D805" s="412"/>
      <c r="E805" s="412"/>
      <c r="F805" s="1"/>
      <c r="G805" s="270"/>
      <c r="H805" s="270"/>
      <c r="I805" s="270"/>
      <c r="J805" s="270"/>
      <c r="K805" s="270"/>
      <c r="L805" s="270"/>
      <c r="M805" s="270"/>
      <c r="N805" s="270"/>
      <c r="O805" s="270"/>
      <c r="P805" s="270"/>
      <c r="Q805" s="270"/>
      <c r="R805" s="270"/>
      <c r="S805" s="270"/>
      <c r="T805" s="270"/>
      <c r="U805" s="270"/>
      <c r="V805" s="270"/>
      <c r="W805" s="270"/>
      <c r="X805" s="270"/>
      <c r="Y805" s="270"/>
      <c r="Z805" s="270"/>
    </row>
    <row r="806" ht="15.75" customHeight="1">
      <c r="A806" s="1"/>
      <c r="B806" s="323"/>
      <c r="C806" s="323"/>
      <c r="D806" s="412"/>
      <c r="E806" s="412"/>
      <c r="F806" s="1"/>
      <c r="G806" s="270"/>
      <c r="H806" s="270"/>
      <c r="I806" s="270"/>
      <c r="J806" s="270"/>
      <c r="K806" s="270"/>
      <c r="L806" s="270"/>
      <c r="M806" s="270"/>
      <c r="N806" s="270"/>
      <c r="O806" s="270"/>
      <c r="P806" s="270"/>
      <c r="Q806" s="270"/>
      <c r="R806" s="270"/>
      <c r="S806" s="270"/>
      <c r="T806" s="270"/>
      <c r="U806" s="270"/>
      <c r="V806" s="270"/>
      <c r="W806" s="270"/>
      <c r="X806" s="270"/>
      <c r="Y806" s="270"/>
      <c r="Z806" s="270"/>
    </row>
    <row r="807" ht="15.75" customHeight="1">
      <c r="A807" s="1"/>
      <c r="B807" s="323"/>
      <c r="C807" s="323"/>
      <c r="D807" s="412"/>
      <c r="E807" s="412"/>
      <c r="F807" s="1"/>
      <c r="G807" s="270"/>
      <c r="H807" s="270"/>
      <c r="I807" s="270"/>
      <c r="J807" s="270"/>
      <c r="K807" s="270"/>
      <c r="L807" s="270"/>
      <c r="M807" s="270"/>
      <c r="N807" s="270"/>
      <c r="O807" s="270"/>
      <c r="P807" s="270"/>
      <c r="Q807" s="270"/>
      <c r="R807" s="270"/>
      <c r="S807" s="270"/>
      <c r="T807" s="270"/>
      <c r="U807" s="270"/>
      <c r="V807" s="270"/>
      <c r="W807" s="270"/>
      <c r="X807" s="270"/>
      <c r="Y807" s="270"/>
      <c r="Z807" s="270"/>
    </row>
    <row r="808" ht="15.75" customHeight="1">
      <c r="A808" s="1"/>
      <c r="B808" s="323"/>
      <c r="C808" s="323"/>
      <c r="D808" s="412"/>
      <c r="E808" s="412"/>
      <c r="F808" s="1"/>
      <c r="G808" s="270"/>
      <c r="H808" s="270"/>
      <c r="I808" s="270"/>
      <c r="J808" s="270"/>
      <c r="K808" s="270"/>
      <c r="L808" s="270"/>
      <c r="M808" s="270"/>
      <c r="N808" s="270"/>
      <c r="O808" s="270"/>
      <c r="P808" s="270"/>
      <c r="Q808" s="270"/>
      <c r="R808" s="270"/>
      <c r="S808" s="270"/>
      <c r="T808" s="270"/>
      <c r="U808" s="270"/>
      <c r="V808" s="270"/>
      <c r="W808" s="270"/>
      <c r="X808" s="270"/>
      <c r="Y808" s="270"/>
      <c r="Z808" s="270"/>
    </row>
    <row r="809" ht="15.75" customHeight="1">
      <c r="A809" s="1"/>
      <c r="B809" s="323"/>
      <c r="C809" s="323"/>
      <c r="D809" s="412"/>
      <c r="E809" s="412"/>
      <c r="F809" s="1"/>
      <c r="G809" s="270"/>
      <c r="H809" s="270"/>
      <c r="I809" s="270"/>
      <c r="J809" s="270"/>
      <c r="K809" s="270"/>
      <c r="L809" s="270"/>
      <c r="M809" s="270"/>
      <c r="N809" s="270"/>
      <c r="O809" s="270"/>
      <c r="P809" s="270"/>
      <c r="Q809" s="270"/>
      <c r="R809" s="270"/>
      <c r="S809" s="270"/>
      <c r="T809" s="270"/>
      <c r="U809" s="270"/>
      <c r="V809" s="270"/>
      <c r="W809" s="270"/>
      <c r="X809" s="270"/>
      <c r="Y809" s="270"/>
      <c r="Z809" s="270"/>
    </row>
    <row r="810" ht="15.75" customHeight="1">
      <c r="A810" s="1"/>
      <c r="B810" s="323"/>
      <c r="C810" s="323"/>
      <c r="D810" s="412"/>
      <c r="E810" s="412"/>
      <c r="F810" s="1"/>
      <c r="G810" s="270"/>
      <c r="H810" s="270"/>
      <c r="I810" s="270"/>
      <c r="J810" s="270"/>
      <c r="K810" s="270"/>
      <c r="L810" s="270"/>
      <c r="M810" s="270"/>
      <c r="N810" s="270"/>
      <c r="O810" s="270"/>
      <c r="P810" s="270"/>
      <c r="Q810" s="270"/>
      <c r="R810" s="270"/>
      <c r="S810" s="270"/>
      <c r="T810" s="270"/>
      <c r="U810" s="270"/>
      <c r="V810" s="270"/>
      <c r="W810" s="270"/>
      <c r="X810" s="270"/>
      <c r="Y810" s="270"/>
      <c r="Z810" s="270"/>
    </row>
    <row r="811" ht="15.75" customHeight="1">
      <c r="A811" s="1"/>
      <c r="B811" s="323"/>
      <c r="C811" s="323"/>
      <c r="D811" s="412"/>
      <c r="E811" s="412"/>
      <c r="F811" s="1"/>
      <c r="G811" s="270"/>
      <c r="H811" s="270"/>
      <c r="I811" s="270"/>
      <c r="J811" s="270"/>
      <c r="K811" s="270"/>
      <c r="L811" s="270"/>
      <c r="M811" s="270"/>
      <c r="N811" s="270"/>
      <c r="O811" s="270"/>
      <c r="P811" s="270"/>
      <c r="Q811" s="270"/>
      <c r="R811" s="270"/>
      <c r="S811" s="270"/>
      <c r="T811" s="270"/>
      <c r="U811" s="270"/>
      <c r="V811" s="270"/>
      <c r="W811" s="270"/>
      <c r="X811" s="270"/>
      <c r="Y811" s="270"/>
      <c r="Z811" s="270"/>
    </row>
    <row r="812" ht="15.75" customHeight="1">
      <c r="A812" s="1"/>
      <c r="B812" s="323"/>
      <c r="C812" s="323"/>
      <c r="D812" s="412"/>
      <c r="E812" s="412"/>
      <c r="F812" s="1"/>
      <c r="G812" s="270"/>
      <c r="H812" s="270"/>
      <c r="I812" s="270"/>
      <c r="J812" s="270"/>
      <c r="K812" s="270"/>
      <c r="L812" s="270"/>
      <c r="M812" s="270"/>
      <c r="N812" s="270"/>
      <c r="O812" s="270"/>
      <c r="P812" s="270"/>
      <c r="Q812" s="270"/>
      <c r="R812" s="270"/>
      <c r="S812" s="270"/>
      <c r="T812" s="270"/>
      <c r="U812" s="270"/>
      <c r="V812" s="270"/>
      <c r="W812" s="270"/>
      <c r="X812" s="270"/>
      <c r="Y812" s="270"/>
      <c r="Z812" s="270"/>
    </row>
    <row r="813" ht="15.75" customHeight="1">
      <c r="A813" s="1"/>
      <c r="B813" s="323"/>
      <c r="C813" s="323"/>
      <c r="D813" s="412"/>
      <c r="E813" s="412"/>
      <c r="F813" s="1"/>
      <c r="G813" s="270"/>
      <c r="H813" s="270"/>
      <c r="I813" s="270"/>
      <c r="J813" s="270"/>
      <c r="K813" s="270"/>
      <c r="L813" s="270"/>
      <c r="M813" s="270"/>
      <c r="N813" s="270"/>
      <c r="O813" s="270"/>
      <c r="P813" s="270"/>
      <c r="Q813" s="270"/>
      <c r="R813" s="270"/>
      <c r="S813" s="270"/>
      <c r="T813" s="270"/>
      <c r="U813" s="270"/>
      <c r="V813" s="270"/>
      <c r="W813" s="270"/>
      <c r="X813" s="270"/>
      <c r="Y813" s="270"/>
      <c r="Z813" s="270"/>
    </row>
    <row r="814" ht="15.75" customHeight="1">
      <c r="A814" s="1"/>
      <c r="B814" s="323"/>
      <c r="C814" s="323"/>
      <c r="D814" s="412"/>
      <c r="E814" s="412"/>
      <c r="F814" s="1"/>
      <c r="G814" s="270"/>
      <c r="H814" s="270"/>
      <c r="I814" s="270"/>
      <c r="J814" s="270"/>
      <c r="K814" s="270"/>
      <c r="L814" s="270"/>
      <c r="M814" s="270"/>
      <c r="N814" s="270"/>
      <c r="O814" s="270"/>
      <c r="P814" s="270"/>
      <c r="Q814" s="270"/>
      <c r="R814" s="270"/>
      <c r="S814" s="270"/>
      <c r="T814" s="270"/>
      <c r="U814" s="270"/>
      <c r="V814" s="270"/>
      <c r="W814" s="270"/>
      <c r="X814" s="270"/>
      <c r="Y814" s="270"/>
      <c r="Z814" s="270"/>
    </row>
    <row r="815" ht="15.75" customHeight="1">
      <c r="A815" s="1"/>
      <c r="B815" s="323"/>
      <c r="C815" s="323"/>
      <c r="D815" s="412"/>
      <c r="E815" s="412"/>
      <c r="F815" s="1"/>
      <c r="G815" s="270"/>
      <c r="H815" s="270"/>
      <c r="I815" s="270"/>
      <c r="J815" s="270"/>
      <c r="K815" s="270"/>
      <c r="L815" s="270"/>
      <c r="M815" s="270"/>
      <c r="N815" s="270"/>
      <c r="O815" s="270"/>
      <c r="P815" s="270"/>
      <c r="Q815" s="270"/>
      <c r="R815" s="270"/>
      <c r="S815" s="270"/>
      <c r="T815" s="270"/>
      <c r="U815" s="270"/>
      <c r="V815" s="270"/>
      <c r="W815" s="270"/>
      <c r="X815" s="270"/>
      <c r="Y815" s="270"/>
      <c r="Z815" s="270"/>
    </row>
    <row r="816" ht="15.75" customHeight="1">
      <c r="A816" s="1"/>
      <c r="B816" s="323"/>
      <c r="C816" s="323"/>
      <c r="D816" s="412"/>
      <c r="E816" s="412"/>
      <c r="F816" s="1"/>
      <c r="G816" s="270"/>
      <c r="H816" s="270"/>
      <c r="I816" s="270"/>
      <c r="J816" s="270"/>
      <c r="K816" s="270"/>
      <c r="L816" s="270"/>
      <c r="M816" s="270"/>
      <c r="N816" s="270"/>
      <c r="O816" s="270"/>
      <c r="P816" s="270"/>
      <c r="Q816" s="270"/>
      <c r="R816" s="270"/>
      <c r="S816" s="270"/>
      <c r="T816" s="270"/>
      <c r="U816" s="270"/>
      <c r="V816" s="270"/>
      <c r="W816" s="270"/>
      <c r="X816" s="270"/>
      <c r="Y816" s="270"/>
      <c r="Z816" s="270"/>
    </row>
    <row r="817" ht="15.75" customHeight="1">
      <c r="A817" s="1"/>
      <c r="B817" s="323"/>
      <c r="C817" s="323"/>
      <c r="D817" s="412"/>
      <c r="E817" s="412"/>
      <c r="F817" s="1"/>
      <c r="G817" s="270"/>
      <c r="H817" s="270"/>
      <c r="I817" s="270"/>
      <c r="J817" s="270"/>
      <c r="K817" s="270"/>
      <c r="L817" s="270"/>
      <c r="M817" s="270"/>
      <c r="N817" s="270"/>
      <c r="O817" s="270"/>
      <c r="P817" s="270"/>
      <c r="Q817" s="270"/>
      <c r="R817" s="270"/>
      <c r="S817" s="270"/>
      <c r="T817" s="270"/>
      <c r="U817" s="270"/>
      <c r="V817" s="270"/>
      <c r="W817" s="270"/>
      <c r="X817" s="270"/>
      <c r="Y817" s="270"/>
      <c r="Z817" s="270"/>
    </row>
    <row r="818" ht="15.75" customHeight="1">
      <c r="A818" s="1"/>
      <c r="B818" s="323"/>
      <c r="C818" s="323"/>
      <c r="D818" s="412"/>
      <c r="E818" s="412"/>
      <c r="F818" s="1"/>
      <c r="G818" s="270"/>
      <c r="H818" s="270"/>
      <c r="I818" s="270"/>
      <c r="J818" s="270"/>
      <c r="K818" s="270"/>
      <c r="L818" s="270"/>
      <c r="M818" s="270"/>
      <c r="N818" s="270"/>
      <c r="O818" s="270"/>
      <c r="P818" s="270"/>
      <c r="Q818" s="270"/>
      <c r="R818" s="270"/>
      <c r="S818" s="270"/>
      <c r="T818" s="270"/>
      <c r="U818" s="270"/>
      <c r="V818" s="270"/>
      <c r="W818" s="270"/>
      <c r="X818" s="270"/>
      <c r="Y818" s="270"/>
      <c r="Z818" s="270"/>
    </row>
    <row r="819" ht="15.75" customHeight="1">
      <c r="A819" s="1"/>
      <c r="B819" s="323"/>
      <c r="C819" s="323"/>
      <c r="D819" s="412"/>
      <c r="E819" s="412"/>
      <c r="F819" s="1"/>
      <c r="G819" s="270"/>
      <c r="H819" s="270"/>
      <c r="I819" s="270"/>
      <c r="J819" s="270"/>
      <c r="K819" s="270"/>
      <c r="L819" s="270"/>
      <c r="M819" s="270"/>
      <c r="N819" s="270"/>
      <c r="O819" s="270"/>
      <c r="P819" s="270"/>
      <c r="Q819" s="270"/>
      <c r="R819" s="270"/>
      <c r="S819" s="270"/>
      <c r="T819" s="270"/>
      <c r="U819" s="270"/>
      <c r="V819" s="270"/>
      <c r="W819" s="270"/>
      <c r="X819" s="270"/>
      <c r="Y819" s="270"/>
      <c r="Z819" s="270"/>
    </row>
    <row r="820" ht="15.75" customHeight="1">
      <c r="A820" s="1"/>
      <c r="B820" s="323"/>
      <c r="C820" s="323"/>
      <c r="D820" s="412"/>
      <c r="E820" s="412"/>
      <c r="F820" s="1"/>
      <c r="G820" s="270"/>
      <c r="H820" s="270"/>
      <c r="I820" s="270"/>
      <c r="J820" s="270"/>
      <c r="K820" s="270"/>
      <c r="L820" s="270"/>
      <c r="M820" s="270"/>
      <c r="N820" s="270"/>
      <c r="O820" s="270"/>
      <c r="P820" s="270"/>
      <c r="Q820" s="270"/>
      <c r="R820" s="270"/>
      <c r="S820" s="270"/>
      <c r="T820" s="270"/>
      <c r="U820" s="270"/>
      <c r="V820" s="270"/>
      <c r="W820" s="270"/>
      <c r="X820" s="270"/>
      <c r="Y820" s="270"/>
      <c r="Z820" s="270"/>
    </row>
    <row r="821" ht="15.75" customHeight="1">
      <c r="A821" s="1"/>
      <c r="B821" s="323"/>
      <c r="C821" s="323"/>
      <c r="D821" s="412"/>
      <c r="E821" s="412"/>
      <c r="F821" s="1"/>
      <c r="G821" s="270"/>
      <c r="H821" s="270"/>
      <c r="I821" s="270"/>
      <c r="J821" s="270"/>
      <c r="K821" s="270"/>
      <c r="L821" s="270"/>
      <c r="M821" s="270"/>
      <c r="N821" s="270"/>
      <c r="O821" s="270"/>
      <c r="P821" s="270"/>
      <c r="Q821" s="270"/>
      <c r="R821" s="270"/>
      <c r="S821" s="270"/>
      <c r="T821" s="270"/>
      <c r="U821" s="270"/>
      <c r="V821" s="270"/>
      <c r="W821" s="270"/>
      <c r="X821" s="270"/>
      <c r="Y821" s="270"/>
      <c r="Z821" s="270"/>
    </row>
    <row r="822" ht="15.75" customHeight="1">
      <c r="A822" s="1"/>
      <c r="B822" s="323"/>
      <c r="C822" s="323"/>
      <c r="D822" s="412"/>
      <c r="E822" s="412"/>
      <c r="F822" s="1"/>
      <c r="G822" s="270"/>
      <c r="H822" s="270"/>
      <c r="I822" s="270"/>
      <c r="J822" s="270"/>
      <c r="K822" s="270"/>
      <c r="L822" s="270"/>
      <c r="M822" s="270"/>
      <c r="N822" s="270"/>
      <c r="O822" s="270"/>
      <c r="P822" s="270"/>
      <c r="Q822" s="270"/>
      <c r="R822" s="270"/>
      <c r="S822" s="270"/>
      <c r="T822" s="270"/>
      <c r="U822" s="270"/>
      <c r="V822" s="270"/>
      <c r="W822" s="270"/>
      <c r="X822" s="270"/>
      <c r="Y822" s="270"/>
      <c r="Z822" s="270"/>
    </row>
    <row r="823" ht="15.75" customHeight="1">
      <c r="A823" s="1"/>
      <c r="B823" s="323"/>
      <c r="C823" s="323"/>
      <c r="D823" s="412"/>
      <c r="E823" s="412"/>
      <c r="F823" s="1"/>
      <c r="G823" s="270"/>
      <c r="H823" s="270"/>
      <c r="I823" s="270"/>
      <c r="J823" s="270"/>
      <c r="K823" s="270"/>
      <c r="L823" s="270"/>
      <c r="M823" s="270"/>
      <c r="N823" s="270"/>
      <c r="O823" s="270"/>
      <c r="P823" s="270"/>
      <c r="Q823" s="270"/>
      <c r="R823" s="270"/>
      <c r="S823" s="270"/>
      <c r="T823" s="270"/>
      <c r="U823" s="270"/>
      <c r="V823" s="270"/>
      <c r="W823" s="270"/>
      <c r="X823" s="270"/>
      <c r="Y823" s="270"/>
      <c r="Z823" s="270"/>
    </row>
    <row r="824" ht="15.75" customHeight="1">
      <c r="A824" s="1"/>
      <c r="B824" s="323"/>
      <c r="C824" s="323"/>
      <c r="D824" s="412"/>
      <c r="E824" s="412"/>
      <c r="F824" s="1"/>
      <c r="G824" s="270"/>
      <c r="H824" s="270"/>
      <c r="I824" s="270"/>
      <c r="J824" s="270"/>
      <c r="K824" s="270"/>
      <c r="L824" s="270"/>
      <c r="M824" s="270"/>
      <c r="N824" s="270"/>
      <c r="O824" s="270"/>
      <c r="P824" s="270"/>
      <c r="Q824" s="270"/>
      <c r="R824" s="270"/>
      <c r="S824" s="270"/>
      <c r="T824" s="270"/>
      <c r="U824" s="270"/>
      <c r="V824" s="270"/>
      <c r="W824" s="270"/>
      <c r="X824" s="270"/>
      <c r="Y824" s="270"/>
      <c r="Z824" s="270"/>
    </row>
    <row r="825" ht="15.75" customHeight="1">
      <c r="A825" s="1"/>
      <c r="B825" s="323"/>
      <c r="C825" s="323"/>
      <c r="D825" s="412"/>
      <c r="E825" s="412"/>
      <c r="F825" s="1"/>
      <c r="G825" s="270"/>
      <c r="H825" s="270"/>
      <c r="I825" s="270"/>
      <c r="J825" s="270"/>
      <c r="K825" s="270"/>
      <c r="L825" s="270"/>
      <c r="M825" s="270"/>
      <c r="N825" s="270"/>
      <c r="O825" s="270"/>
      <c r="P825" s="270"/>
      <c r="Q825" s="270"/>
      <c r="R825" s="270"/>
      <c r="S825" s="270"/>
      <c r="T825" s="270"/>
      <c r="U825" s="270"/>
      <c r="V825" s="270"/>
      <c r="W825" s="270"/>
      <c r="X825" s="270"/>
      <c r="Y825" s="270"/>
      <c r="Z825" s="270"/>
    </row>
    <row r="826" ht="15.75" customHeight="1">
      <c r="A826" s="1"/>
      <c r="B826" s="323"/>
      <c r="C826" s="323"/>
      <c r="D826" s="412"/>
      <c r="E826" s="412"/>
      <c r="F826" s="1"/>
      <c r="G826" s="270"/>
      <c r="H826" s="270"/>
      <c r="I826" s="270"/>
      <c r="J826" s="270"/>
      <c r="K826" s="270"/>
      <c r="L826" s="270"/>
      <c r="M826" s="270"/>
      <c r="N826" s="270"/>
      <c r="O826" s="270"/>
      <c r="P826" s="270"/>
      <c r="Q826" s="270"/>
      <c r="R826" s="270"/>
      <c r="S826" s="270"/>
      <c r="T826" s="270"/>
      <c r="U826" s="270"/>
      <c r="V826" s="270"/>
      <c r="W826" s="270"/>
      <c r="X826" s="270"/>
      <c r="Y826" s="270"/>
      <c r="Z826" s="270"/>
    </row>
    <row r="827" ht="15.75" customHeight="1">
      <c r="A827" s="1"/>
      <c r="B827" s="323"/>
      <c r="C827" s="323"/>
      <c r="D827" s="412"/>
      <c r="E827" s="412"/>
      <c r="F827" s="1"/>
      <c r="G827" s="270"/>
      <c r="H827" s="270"/>
      <c r="I827" s="270"/>
      <c r="J827" s="270"/>
      <c r="K827" s="270"/>
      <c r="L827" s="270"/>
      <c r="M827" s="270"/>
      <c r="N827" s="270"/>
      <c r="O827" s="270"/>
      <c r="P827" s="270"/>
      <c r="Q827" s="270"/>
      <c r="R827" s="270"/>
      <c r="S827" s="270"/>
      <c r="T827" s="270"/>
      <c r="U827" s="270"/>
      <c r="V827" s="270"/>
      <c r="W827" s="270"/>
      <c r="X827" s="270"/>
      <c r="Y827" s="270"/>
      <c r="Z827" s="270"/>
    </row>
    <row r="828" ht="15.75" customHeight="1">
      <c r="A828" s="1"/>
      <c r="B828" s="323"/>
      <c r="C828" s="323"/>
      <c r="D828" s="412"/>
      <c r="E828" s="412"/>
      <c r="F828" s="1"/>
      <c r="G828" s="270"/>
      <c r="H828" s="270"/>
      <c r="I828" s="270"/>
      <c r="J828" s="270"/>
      <c r="K828" s="270"/>
      <c r="L828" s="270"/>
      <c r="M828" s="270"/>
      <c r="N828" s="270"/>
      <c r="O828" s="270"/>
      <c r="P828" s="270"/>
      <c r="Q828" s="270"/>
      <c r="R828" s="270"/>
      <c r="S828" s="270"/>
      <c r="T828" s="270"/>
      <c r="U828" s="270"/>
      <c r="V828" s="270"/>
      <c r="W828" s="270"/>
      <c r="X828" s="270"/>
      <c r="Y828" s="270"/>
      <c r="Z828" s="270"/>
    </row>
    <row r="829" ht="15.75" customHeight="1">
      <c r="A829" s="1"/>
      <c r="B829" s="323"/>
      <c r="C829" s="323"/>
      <c r="D829" s="412"/>
      <c r="E829" s="412"/>
      <c r="F829" s="1"/>
      <c r="G829" s="270"/>
      <c r="H829" s="270"/>
      <c r="I829" s="270"/>
      <c r="J829" s="270"/>
      <c r="K829" s="270"/>
      <c r="L829" s="270"/>
      <c r="M829" s="270"/>
      <c r="N829" s="270"/>
      <c r="O829" s="270"/>
      <c r="P829" s="270"/>
      <c r="Q829" s="270"/>
      <c r="R829" s="270"/>
      <c r="S829" s="270"/>
      <c r="T829" s="270"/>
      <c r="U829" s="270"/>
      <c r="V829" s="270"/>
      <c r="W829" s="270"/>
      <c r="X829" s="270"/>
      <c r="Y829" s="270"/>
      <c r="Z829" s="270"/>
    </row>
    <row r="830" ht="15.75" customHeight="1">
      <c r="A830" s="1"/>
      <c r="B830" s="323"/>
      <c r="C830" s="323"/>
      <c r="D830" s="412"/>
      <c r="E830" s="412"/>
      <c r="F830" s="1"/>
      <c r="G830" s="270"/>
      <c r="H830" s="270"/>
      <c r="I830" s="270"/>
      <c r="J830" s="270"/>
      <c r="K830" s="270"/>
      <c r="L830" s="270"/>
      <c r="M830" s="270"/>
      <c r="N830" s="270"/>
      <c r="O830" s="270"/>
      <c r="P830" s="270"/>
      <c r="Q830" s="270"/>
      <c r="R830" s="270"/>
      <c r="S830" s="270"/>
      <c r="T830" s="270"/>
      <c r="U830" s="270"/>
      <c r="V830" s="270"/>
      <c r="W830" s="270"/>
      <c r="X830" s="270"/>
      <c r="Y830" s="270"/>
      <c r="Z830" s="270"/>
    </row>
    <row r="831" ht="15.75" customHeight="1">
      <c r="A831" s="1"/>
      <c r="B831" s="323"/>
      <c r="C831" s="323"/>
      <c r="D831" s="412"/>
      <c r="E831" s="412"/>
      <c r="F831" s="1"/>
      <c r="G831" s="270"/>
      <c r="H831" s="270"/>
      <c r="I831" s="270"/>
      <c r="J831" s="270"/>
      <c r="K831" s="270"/>
      <c r="L831" s="270"/>
      <c r="M831" s="270"/>
      <c r="N831" s="270"/>
      <c r="O831" s="270"/>
      <c r="P831" s="270"/>
      <c r="Q831" s="270"/>
      <c r="R831" s="270"/>
      <c r="S831" s="270"/>
      <c r="T831" s="270"/>
      <c r="U831" s="270"/>
      <c r="V831" s="270"/>
      <c r="W831" s="270"/>
      <c r="X831" s="270"/>
      <c r="Y831" s="270"/>
      <c r="Z831" s="270"/>
    </row>
    <row r="832" ht="15.75" customHeight="1">
      <c r="A832" s="1"/>
      <c r="B832" s="323"/>
      <c r="C832" s="323"/>
      <c r="D832" s="412"/>
      <c r="E832" s="412"/>
      <c r="F832" s="1"/>
      <c r="G832" s="270"/>
      <c r="H832" s="270"/>
      <c r="I832" s="270"/>
      <c r="J832" s="270"/>
      <c r="K832" s="270"/>
      <c r="L832" s="270"/>
      <c r="M832" s="270"/>
      <c r="N832" s="270"/>
      <c r="O832" s="270"/>
      <c r="P832" s="270"/>
      <c r="Q832" s="270"/>
      <c r="R832" s="270"/>
      <c r="S832" s="270"/>
      <c r="T832" s="270"/>
      <c r="U832" s="270"/>
      <c r="V832" s="270"/>
      <c r="W832" s="270"/>
      <c r="X832" s="270"/>
      <c r="Y832" s="270"/>
      <c r="Z832" s="270"/>
    </row>
    <row r="833" ht="15.75" customHeight="1">
      <c r="A833" s="1"/>
      <c r="B833" s="323"/>
      <c r="C833" s="323"/>
      <c r="D833" s="412"/>
      <c r="E833" s="412"/>
      <c r="F833" s="1"/>
      <c r="G833" s="270"/>
      <c r="H833" s="270"/>
      <c r="I833" s="270"/>
      <c r="J833" s="270"/>
      <c r="K833" s="270"/>
      <c r="L833" s="270"/>
      <c r="M833" s="270"/>
      <c r="N833" s="270"/>
      <c r="O833" s="270"/>
      <c r="P833" s="270"/>
      <c r="Q833" s="270"/>
      <c r="R833" s="270"/>
      <c r="S833" s="270"/>
      <c r="T833" s="270"/>
      <c r="U833" s="270"/>
      <c r="V833" s="270"/>
      <c r="W833" s="270"/>
      <c r="X833" s="270"/>
      <c r="Y833" s="270"/>
      <c r="Z833" s="270"/>
    </row>
    <row r="834" ht="15.75" customHeight="1">
      <c r="A834" s="1"/>
      <c r="B834" s="323"/>
      <c r="C834" s="323"/>
      <c r="D834" s="412"/>
      <c r="E834" s="412"/>
      <c r="F834" s="1"/>
      <c r="G834" s="270"/>
      <c r="H834" s="270"/>
      <c r="I834" s="270"/>
      <c r="J834" s="270"/>
      <c r="K834" s="270"/>
      <c r="L834" s="270"/>
      <c r="M834" s="270"/>
      <c r="N834" s="270"/>
      <c r="O834" s="270"/>
      <c r="P834" s="270"/>
      <c r="Q834" s="270"/>
      <c r="R834" s="270"/>
      <c r="S834" s="270"/>
      <c r="T834" s="270"/>
      <c r="U834" s="270"/>
      <c r="V834" s="270"/>
      <c r="W834" s="270"/>
      <c r="X834" s="270"/>
      <c r="Y834" s="270"/>
      <c r="Z834" s="270"/>
    </row>
    <row r="835" ht="15.75" customHeight="1">
      <c r="A835" s="1"/>
      <c r="B835" s="323"/>
      <c r="C835" s="323"/>
      <c r="D835" s="412"/>
      <c r="E835" s="412"/>
      <c r="F835" s="1"/>
      <c r="G835" s="270"/>
      <c r="H835" s="270"/>
      <c r="I835" s="270"/>
      <c r="J835" s="270"/>
      <c r="K835" s="270"/>
      <c r="L835" s="270"/>
      <c r="M835" s="270"/>
      <c r="N835" s="270"/>
      <c r="O835" s="270"/>
      <c r="P835" s="270"/>
      <c r="Q835" s="270"/>
      <c r="R835" s="270"/>
      <c r="S835" s="270"/>
      <c r="T835" s="270"/>
      <c r="U835" s="270"/>
      <c r="V835" s="270"/>
      <c r="W835" s="270"/>
      <c r="X835" s="270"/>
      <c r="Y835" s="270"/>
      <c r="Z835" s="270"/>
    </row>
    <row r="836" ht="15.75" customHeight="1">
      <c r="A836" s="1"/>
      <c r="B836" s="323"/>
      <c r="C836" s="323"/>
      <c r="D836" s="412"/>
      <c r="E836" s="412"/>
      <c r="F836" s="1"/>
      <c r="G836" s="270"/>
      <c r="H836" s="270"/>
      <c r="I836" s="270"/>
      <c r="J836" s="270"/>
      <c r="K836" s="270"/>
      <c r="L836" s="270"/>
      <c r="M836" s="270"/>
      <c r="N836" s="270"/>
      <c r="O836" s="270"/>
      <c r="P836" s="270"/>
      <c r="Q836" s="270"/>
      <c r="R836" s="270"/>
      <c r="S836" s="270"/>
      <c r="T836" s="270"/>
      <c r="U836" s="270"/>
      <c r="V836" s="270"/>
      <c r="W836" s="270"/>
      <c r="X836" s="270"/>
      <c r="Y836" s="270"/>
      <c r="Z836" s="270"/>
    </row>
    <row r="837" ht="15.75" customHeight="1">
      <c r="A837" s="1"/>
      <c r="B837" s="323"/>
      <c r="C837" s="323"/>
      <c r="D837" s="412"/>
      <c r="E837" s="412"/>
      <c r="F837" s="1"/>
      <c r="G837" s="270"/>
      <c r="H837" s="270"/>
      <c r="I837" s="270"/>
      <c r="J837" s="270"/>
      <c r="K837" s="270"/>
      <c r="L837" s="270"/>
      <c r="M837" s="270"/>
      <c r="N837" s="270"/>
      <c r="O837" s="270"/>
      <c r="P837" s="270"/>
      <c r="Q837" s="270"/>
      <c r="R837" s="270"/>
      <c r="S837" s="270"/>
      <c r="T837" s="270"/>
      <c r="U837" s="270"/>
      <c r="V837" s="270"/>
      <c r="W837" s="270"/>
      <c r="X837" s="270"/>
      <c r="Y837" s="270"/>
      <c r="Z837" s="270"/>
    </row>
    <row r="838" ht="15.75" customHeight="1">
      <c r="A838" s="1"/>
      <c r="B838" s="323"/>
      <c r="C838" s="323"/>
      <c r="D838" s="412"/>
      <c r="E838" s="412"/>
      <c r="F838" s="1"/>
      <c r="G838" s="270"/>
      <c r="H838" s="270"/>
      <c r="I838" s="270"/>
      <c r="J838" s="270"/>
      <c r="K838" s="270"/>
      <c r="L838" s="270"/>
      <c r="M838" s="270"/>
      <c r="N838" s="270"/>
      <c r="O838" s="270"/>
      <c r="P838" s="270"/>
      <c r="Q838" s="270"/>
      <c r="R838" s="270"/>
      <c r="S838" s="270"/>
      <c r="T838" s="270"/>
      <c r="U838" s="270"/>
      <c r="V838" s="270"/>
      <c r="W838" s="270"/>
      <c r="X838" s="270"/>
      <c r="Y838" s="270"/>
      <c r="Z838" s="270"/>
    </row>
    <row r="839" ht="15.75" customHeight="1">
      <c r="A839" s="1"/>
      <c r="B839" s="323"/>
      <c r="C839" s="323"/>
      <c r="D839" s="412"/>
      <c r="E839" s="412"/>
      <c r="F839" s="1"/>
      <c r="G839" s="270"/>
      <c r="H839" s="270"/>
      <c r="I839" s="270"/>
      <c r="J839" s="270"/>
      <c r="K839" s="270"/>
      <c r="L839" s="270"/>
      <c r="M839" s="270"/>
      <c r="N839" s="270"/>
      <c r="O839" s="270"/>
      <c r="P839" s="270"/>
      <c r="Q839" s="270"/>
      <c r="R839" s="270"/>
      <c r="S839" s="270"/>
      <c r="T839" s="270"/>
      <c r="U839" s="270"/>
      <c r="V839" s="270"/>
      <c r="W839" s="270"/>
      <c r="X839" s="270"/>
      <c r="Y839" s="270"/>
      <c r="Z839" s="270"/>
    </row>
    <row r="840" ht="15.75" customHeight="1">
      <c r="A840" s="1"/>
      <c r="B840" s="323"/>
      <c r="C840" s="323"/>
      <c r="D840" s="412"/>
      <c r="E840" s="412"/>
      <c r="F840" s="1"/>
      <c r="G840" s="270"/>
      <c r="H840" s="270"/>
      <c r="I840" s="270"/>
      <c r="J840" s="270"/>
      <c r="K840" s="270"/>
      <c r="L840" s="270"/>
      <c r="M840" s="270"/>
      <c r="N840" s="270"/>
      <c r="O840" s="270"/>
      <c r="P840" s="270"/>
      <c r="Q840" s="270"/>
      <c r="R840" s="270"/>
      <c r="S840" s="270"/>
      <c r="T840" s="270"/>
      <c r="U840" s="270"/>
      <c r="V840" s="270"/>
      <c r="W840" s="270"/>
      <c r="X840" s="270"/>
      <c r="Y840" s="270"/>
      <c r="Z840" s="270"/>
    </row>
    <row r="841" ht="15.75" customHeight="1">
      <c r="A841" s="1"/>
      <c r="B841" s="323"/>
      <c r="C841" s="323"/>
      <c r="D841" s="412"/>
      <c r="E841" s="412"/>
      <c r="F841" s="1"/>
      <c r="G841" s="270"/>
      <c r="H841" s="270"/>
      <c r="I841" s="270"/>
      <c r="J841" s="270"/>
      <c r="K841" s="270"/>
      <c r="L841" s="270"/>
      <c r="M841" s="270"/>
      <c r="N841" s="270"/>
      <c r="O841" s="270"/>
      <c r="P841" s="270"/>
      <c r="Q841" s="270"/>
      <c r="R841" s="270"/>
      <c r="S841" s="270"/>
      <c r="T841" s="270"/>
      <c r="U841" s="270"/>
      <c r="V841" s="270"/>
      <c r="W841" s="270"/>
      <c r="X841" s="270"/>
      <c r="Y841" s="270"/>
      <c r="Z841" s="270"/>
    </row>
    <row r="842" ht="15.75" customHeight="1">
      <c r="A842" s="1"/>
      <c r="B842" s="323"/>
      <c r="C842" s="323"/>
      <c r="D842" s="412"/>
      <c r="E842" s="412"/>
      <c r="F842" s="1"/>
      <c r="G842" s="270"/>
      <c r="H842" s="270"/>
      <c r="I842" s="270"/>
      <c r="J842" s="270"/>
      <c r="K842" s="270"/>
      <c r="L842" s="270"/>
      <c r="M842" s="270"/>
      <c r="N842" s="270"/>
      <c r="O842" s="270"/>
      <c r="P842" s="270"/>
      <c r="Q842" s="270"/>
      <c r="R842" s="270"/>
      <c r="S842" s="270"/>
      <c r="T842" s="270"/>
      <c r="U842" s="270"/>
      <c r="V842" s="270"/>
      <c r="W842" s="270"/>
      <c r="X842" s="270"/>
      <c r="Y842" s="270"/>
      <c r="Z842" s="270"/>
    </row>
    <row r="843" ht="15.75" customHeight="1">
      <c r="A843" s="1"/>
      <c r="B843" s="323"/>
      <c r="C843" s="323"/>
      <c r="D843" s="412"/>
      <c r="E843" s="412"/>
      <c r="F843" s="1"/>
      <c r="G843" s="270"/>
      <c r="H843" s="270"/>
      <c r="I843" s="270"/>
      <c r="J843" s="270"/>
      <c r="K843" s="270"/>
      <c r="L843" s="270"/>
      <c r="M843" s="270"/>
      <c r="N843" s="270"/>
      <c r="O843" s="270"/>
      <c r="P843" s="270"/>
      <c r="Q843" s="270"/>
      <c r="R843" s="270"/>
      <c r="S843" s="270"/>
      <c r="T843" s="270"/>
      <c r="U843" s="270"/>
      <c r="V843" s="270"/>
      <c r="W843" s="270"/>
      <c r="X843" s="270"/>
      <c r="Y843" s="270"/>
      <c r="Z843" s="270"/>
    </row>
    <row r="844" ht="15.75" customHeight="1">
      <c r="A844" s="1"/>
      <c r="B844" s="323"/>
      <c r="C844" s="323"/>
      <c r="D844" s="412"/>
      <c r="E844" s="412"/>
      <c r="F844" s="1"/>
      <c r="G844" s="270"/>
      <c r="H844" s="270"/>
      <c r="I844" s="270"/>
      <c r="J844" s="270"/>
      <c r="K844" s="270"/>
      <c r="L844" s="270"/>
      <c r="M844" s="270"/>
      <c r="N844" s="270"/>
      <c r="O844" s="270"/>
      <c r="P844" s="270"/>
      <c r="Q844" s="270"/>
      <c r="R844" s="270"/>
      <c r="S844" s="270"/>
      <c r="T844" s="270"/>
      <c r="U844" s="270"/>
      <c r="V844" s="270"/>
      <c r="W844" s="270"/>
      <c r="X844" s="270"/>
      <c r="Y844" s="270"/>
      <c r="Z844" s="270"/>
    </row>
    <row r="845" ht="15.75" customHeight="1">
      <c r="A845" s="1"/>
      <c r="B845" s="323"/>
      <c r="C845" s="323"/>
      <c r="D845" s="412"/>
      <c r="E845" s="412"/>
      <c r="F845" s="1"/>
      <c r="G845" s="270"/>
      <c r="H845" s="270"/>
      <c r="I845" s="270"/>
      <c r="J845" s="270"/>
      <c r="K845" s="270"/>
      <c r="L845" s="270"/>
      <c r="M845" s="270"/>
      <c r="N845" s="270"/>
      <c r="O845" s="270"/>
      <c r="P845" s="270"/>
      <c r="Q845" s="270"/>
      <c r="R845" s="270"/>
      <c r="S845" s="270"/>
      <c r="T845" s="270"/>
      <c r="U845" s="270"/>
      <c r="V845" s="270"/>
      <c r="W845" s="270"/>
      <c r="X845" s="270"/>
      <c r="Y845" s="270"/>
      <c r="Z845" s="270"/>
    </row>
    <row r="846" ht="15.75" customHeight="1">
      <c r="A846" s="1"/>
      <c r="B846" s="323"/>
      <c r="C846" s="323"/>
      <c r="D846" s="412"/>
      <c r="E846" s="412"/>
      <c r="F846" s="1"/>
      <c r="G846" s="270"/>
      <c r="H846" s="270"/>
      <c r="I846" s="270"/>
      <c r="J846" s="270"/>
      <c r="K846" s="270"/>
      <c r="L846" s="270"/>
      <c r="M846" s="270"/>
      <c r="N846" s="270"/>
      <c r="O846" s="270"/>
      <c r="P846" s="270"/>
      <c r="Q846" s="270"/>
      <c r="R846" s="270"/>
      <c r="S846" s="270"/>
      <c r="T846" s="270"/>
      <c r="U846" s="270"/>
      <c r="V846" s="270"/>
      <c r="W846" s="270"/>
      <c r="X846" s="270"/>
      <c r="Y846" s="270"/>
      <c r="Z846" s="270"/>
    </row>
    <row r="847" ht="15.75" customHeight="1">
      <c r="A847" s="1"/>
      <c r="B847" s="323"/>
      <c r="C847" s="323"/>
      <c r="D847" s="412"/>
      <c r="E847" s="412"/>
      <c r="F847" s="1"/>
      <c r="G847" s="270"/>
      <c r="H847" s="270"/>
      <c r="I847" s="270"/>
      <c r="J847" s="270"/>
      <c r="K847" s="270"/>
      <c r="L847" s="270"/>
      <c r="M847" s="270"/>
      <c r="N847" s="270"/>
      <c r="O847" s="270"/>
      <c r="P847" s="270"/>
      <c r="Q847" s="270"/>
      <c r="R847" s="270"/>
      <c r="S847" s="270"/>
      <c r="T847" s="270"/>
      <c r="U847" s="270"/>
      <c r="V847" s="270"/>
      <c r="W847" s="270"/>
      <c r="X847" s="270"/>
      <c r="Y847" s="270"/>
      <c r="Z847" s="270"/>
    </row>
    <row r="848" ht="15.75" customHeight="1">
      <c r="A848" s="1"/>
      <c r="B848" s="323"/>
      <c r="C848" s="323"/>
      <c r="D848" s="412"/>
      <c r="E848" s="412"/>
      <c r="F848" s="1"/>
      <c r="G848" s="270"/>
      <c r="H848" s="270"/>
      <c r="I848" s="270"/>
      <c r="J848" s="270"/>
      <c r="K848" s="270"/>
      <c r="L848" s="270"/>
      <c r="M848" s="270"/>
      <c r="N848" s="270"/>
      <c r="O848" s="270"/>
      <c r="P848" s="270"/>
      <c r="Q848" s="270"/>
      <c r="R848" s="270"/>
      <c r="S848" s="270"/>
      <c r="T848" s="270"/>
      <c r="U848" s="270"/>
      <c r="V848" s="270"/>
      <c r="W848" s="270"/>
      <c r="X848" s="270"/>
      <c r="Y848" s="270"/>
      <c r="Z848" s="270"/>
    </row>
    <row r="849" ht="15.75" customHeight="1">
      <c r="A849" s="1"/>
      <c r="B849" s="323"/>
      <c r="C849" s="323"/>
      <c r="D849" s="412"/>
      <c r="E849" s="412"/>
      <c r="F849" s="1"/>
      <c r="G849" s="270"/>
      <c r="H849" s="270"/>
      <c r="I849" s="270"/>
      <c r="J849" s="270"/>
      <c r="K849" s="270"/>
      <c r="L849" s="270"/>
      <c r="M849" s="270"/>
      <c r="N849" s="270"/>
      <c r="O849" s="270"/>
      <c r="P849" s="270"/>
      <c r="Q849" s="270"/>
      <c r="R849" s="270"/>
      <c r="S849" s="270"/>
      <c r="T849" s="270"/>
      <c r="U849" s="270"/>
      <c r="V849" s="270"/>
      <c r="W849" s="270"/>
      <c r="X849" s="270"/>
      <c r="Y849" s="270"/>
      <c r="Z849" s="270"/>
    </row>
    <row r="850" ht="15.75" customHeight="1">
      <c r="A850" s="1"/>
      <c r="B850" s="323"/>
      <c r="C850" s="323"/>
      <c r="D850" s="412"/>
      <c r="E850" s="412"/>
      <c r="F850" s="1"/>
      <c r="G850" s="270"/>
      <c r="H850" s="270"/>
      <c r="I850" s="270"/>
      <c r="J850" s="270"/>
      <c r="K850" s="270"/>
      <c r="L850" s="270"/>
      <c r="M850" s="270"/>
      <c r="N850" s="270"/>
      <c r="O850" s="270"/>
      <c r="P850" s="270"/>
      <c r="Q850" s="270"/>
      <c r="R850" s="270"/>
      <c r="S850" s="270"/>
      <c r="T850" s="270"/>
      <c r="U850" s="270"/>
      <c r="V850" s="270"/>
      <c r="W850" s="270"/>
      <c r="X850" s="270"/>
      <c r="Y850" s="270"/>
      <c r="Z850" s="270"/>
    </row>
    <row r="851" ht="15.75" customHeight="1">
      <c r="A851" s="1"/>
      <c r="B851" s="323"/>
      <c r="C851" s="323"/>
      <c r="D851" s="412"/>
      <c r="E851" s="412"/>
      <c r="F851" s="1"/>
      <c r="G851" s="270"/>
      <c r="H851" s="270"/>
      <c r="I851" s="270"/>
      <c r="J851" s="270"/>
      <c r="K851" s="270"/>
      <c r="L851" s="270"/>
      <c r="M851" s="270"/>
      <c r="N851" s="270"/>
      <c r="O851" s="270"/>
      <c r="P851" s="270"/>
      <c r="Q851" s="270"/>
      <c r="R851" s="270"/>
      <c r="S851" s="270"/>
      <c r="T851" s="270"/>
      <c r="U851" s="270"/>
      <c r="V851" s="270"/>
      <c r="W851" s="270"/>
      <c r="X851" s="270"/>
      <c r="Y851" s="270"/>
      <c r="Z851" s="270"/>
    </row>
    <row r="852" ht="15.75" customHeight="1">
      <c r="A852" s="1"/>
      <c r="B852" s="323"/>
      <c r="C852" s="323"/>
      <c r="D852" s="412"/>
      <c r="E852" s="412"/>
      <c r="F852" s="1"/>
      <c r="G852" s="270"/>
      <c r="H852" s="270"/>
      <c r="I852" s="270"/>
      <c r="J852" s="270"/>
      <c r="K852" s="270"/>
      <c r="L852" s="270"/>
      <c r="M852" s="270"/>
      <c r="N852" s="270"/>
      <c r="O852" s="270"/>
      <c r="P852" s="270"/>
      <c r="Q852" s="270"/>
      <c r="R852" s="270"/>
      <c r="S852" s="270"/>
      <c r="T852" s="270"/>
      <c r="U852" s="270"/>
      <c r="V852" s="270"/>
      <c r="W852" s="270"/>
      <c r="X852" s="270"/>
      <c r="Y852" s="270"/>
      <c r="Z852" s="270"/>
    </row>
    <row r="853" ht="15.75" customHeight="1">
      <c r="A853" s="1"/>
      <c r="B853" s="323"/>
      <c r="C853" s="323"/>
      <c r="D853" s="412"/>
      <c r="E853" s="412"/>
      <c r="F853" s="1"/>
      <c r="G853" s="270"/>
      <c r="H853" s="270"/>
      <c r="I853" s="270"/>
      <c r="J853" s="270"/>
      <c r="K853" s="270"/>
      <c r="L853" s="270"/>
      <c r="M853" s="270"/>
      <c r="N853" s="270"/>
      <c r="O853" s="270"/>
      <c r="P853" s="270"/>
      <c r="Q853" s="270"/>
      <c r="R853" s="270"/>
      <c r="S853" s="270"/>
      <c r="T853" s="270"/>
      <c r="U853" s="270"/>
      <c r="V853" s="270"/>
      <c r="W853" s="270"/>
      <c r="X853" s="270"/>
      <c r="Y853" s="270"/>
      <c r="Z853" s="270"/>
    </row>
    <row r="854" ht="15.75" customHeight="1">
      <c r="A854" s="1"/>
      <c r="B854" s="323"/>
      <c r="C854" s="323"/>
      <c r="D854" s="412"/>
      <c r="E854" s="412"/>
      <c r="F854" s="1"/>
      <c r="G854" s="270"/>
      <c r="H854" s="270"/>
      <c r="I854" s="270"/>
      <c r="J854" s="270"/>
      <c r="K854" s="270"/>
      <c r="L854" s="270"/>
      <c r="M854" s="270"/>
      <c r="N854" s="270"/>
      <c r="O854" s="270"/>
      <c r="P854" s="270"/>
      <c r="Q854" s="270"/>
      <c r="R854" s="270"/>
      <c r="S854" s="270"/>
      <c r="T854" s="270"/>
      <c r="U854" s="270"/>
      <c r="V854" s="270"/>
      <c r="W854" s="270"/>
      <c r="X854" s="270"/>
      <c r="Y854" s="270"/>
      <c r="Z854" s="270"/>
    </row>
    <row r="855" ht="15.75" customHeight="1">
      <c r="A855" s="1"/>
      <c r="B855" s="323"/>
      <c r="C855" s="323"/>
      <c r="D855" s="412"/>
      <c r="E855" s="412"/>
      <c r="F855" s="1"/>
      <c r="G855" s="270"/>
      <c r="H855" s="270"/>
      <c r="I855" s="270"/>
      <c r="J855" s="270"/>
      <c r="K855" s="270"/>
      <c r="L855" s="270"/>
      <c r="M855" s="270"/>
      <c r="N855" s="270"/>
      <c r="O855" s="270"/>
      <c r="P855" s="270"/>
      <c r="Q855" s="270"/>
      <c r="R855" s="270"/>
      <c r="S855" s="270"/>
      <c r="T855" s="270"/>
      <c r="U855" s="270"/>
      <c r="V855" s="270"/>
      <c r="W855" s="270"/>
      <c r="X855" s="270"/>
      <c r="Y855" s="270"/>
      <c r="Z855" s="270"/>
    </row>
    <row r="856" ht="15.75" customHeight="1">
      <c r="A856" s="1"/>
      <c r="B856" s="323"/>
      <c r="C856" s="323"/>
      <c r="D856" s="412"/>
      <c r="E856" s="412"/>
      <c r="F856" s="1"/>
      <c r="G856" s="270"/>
      <c r="H856" s="270"/>
      <c r="I856" s="270"/>
      <c r="J856" s="270"/>
      <c r="K856" s="270"/>
      <c r="L856" s="270"/>
      <c r="M856" s="270"/>
      <c r="N856" s="270"/>
      <c r="O856" s="270"/>
      <c r="P856" s="270"/>
      <c r="Q856" s="270"/>
      <c r="R856" s="270"/>
      <c r="S856" s="270"/>
      <c r="T856" s="270"/>
      <c r="U856" s="270"/>
      <c r="V856" s="270"/>
      <c r="W856" s="270"/>
      <c r="X856" s="270"/>
      <c r="Y856" s="270"/>
      <c r="Z856" s="270"/>
    </row>
    <row r="857" ht="15.75" customHeight="1">
      <c r="A857" s="1"/>
      <c r="B857" s="323"/>
      <c r="C857" s="323"/>
      <c r="D857" s="412"/>
      <c r="E857" s="412"/>
      <c r="F857" s="1"/>
      <c r="G857" s="270"/>
      <c r="H857" s="270"/>
      <c r="I857" s="270"/>
      <c r="J857" s="270"/>
      <c r="K857" s="270"/>
      <c r="L857" s="270"/>
      <c r="M857" s="270"/>
      <c r="N857" s="270"/>
      <c r="O857" s="270"/>
      <c r="P857" s="270"/>
      <c r="Q857" s="270"/>
      <c r="R857" s="270"/>
      <c r="S857" s="270"/>
      <c r="T857" s="270"/>
      <c r="U857" s="270"/>
      <c r="V857" s="270"/>
      <c r="W857" s="270"/>
      <c r="X857" s="270"/>
      <c r="Y857" s="270"/>
      <c r="Z857" s="270"/>
    </row>
    <row r="858" ht="15.75" customHeight="1">
      <c r="A858" s="1"/>
      <c r="B858" s="323"/>
      <c r="C858" s="323"/>
      <c r="D858" s="412"/>
      <c r="E858" s="412"/>
      <c r="F858" s="1"/>
      <c r="G858" s="270"/>
      <c r="H858" s="270"/>
      <c r="I858" s="270"/>
      <c r="J858" s="270"/>
      <c r="K858" s="270"/>
      <c r="L858" s="270"/>
      <c r="M858" s="270"/>
      <c r="N858" s="270"/>
      <c r="O858" s="270"/>
      <c r="P858" s="270"/>
      <c r="Q858" s="270"/>
      <c r="R858" s="270"/>
      <c r="S858" s="270"/>
      <c r="T858" s="270"/>
      <c r="U858" s="270"/>
      <c r="V858" s="270"/>
      <c r="W858" s="270"/>
      <c r="X858" s="270"/>
      <c r="Y858" s="270"/>
      <c r="Z858" s="270"/>
    </row>
    <row r="859" ht="15.75" customHeight="1">
      <c r="A859" s="1"/>
      <c r="B859" s="323"/>
      <c r="C859" s="323"/>
      <c r="D859" s="412"/>
      <c r="E859" s="412"/>
      <c r="F859" s="1"/>
      <c r="G859" s="270"/>
      <c r="H859" s="270"/>
      <c r="I859" s="270"/>
      <c r="J859" s="270"/>
      <c r="K859" s="270"/>
      <c r="L859" s="270"/>
      <c r="M859" s="270"/>
      <c r="N859" s="270"/>
      <c r="O859" s="270"/>
      <c r="P859" s="270"/>
      <c r="Q859" s="270"/>
      <c r="R859" s="270"/>
      <c r="S859" s="270"/>
      <c r="T859" s="270"/>
      <c r="U859" s="270"/>
      <c r="V859" s="270"/>
      <c r="W859" s="270"/>
      <c r="X859" s="270"/>
      <c r="Y859" s="270"/>
      <c r="Z859" s="270"/>
    </row>
    <row r="860" ht="15.75" customHeight="1">
      <c r="A860" s="1"/>
      <c r="B860" s="323"/>
      <c r="C860" s="323"/>
      <c r="D860" s="412"/>
      <c r="E860" s="412"/>
      <c r="F860" s="1"/>
      <c r="G860" s="270"/>
      <c r="H860" s="270"/>
      <c r="I860" s="270"/>
      <c r="J860" s="270"/>
      <c r="K860" s="270"/>
      <c r="L860" s="270"/>
      <c r="M860" s="270"/>
      <c r="N860" s="270"/>
      <c r="O860" s="270"/>
      <c r="P860" s="270"/>
      <c r="Q860" s="270"/>
      <c r="R860" s="270"/>
      <c r="S860" s="270"/>
      <c r="T860" s="270"/>
      <c r="U860" s="270"/>
      <c r="V860" s="270"/>
      <c r="W860" s="270"/>
      <c r="X860" s="270"/>
      <c r="Y860" s="270"/>
      <c r="Z860" s="270"/>
    </row>
    <row r="861" ht="15.75" customHeight="1">
      <c r="A861" s="1"/>
      <c r="B861" s="323"/>
      <c r="C861" s="323"/>
      <c r="D861" s="412"/>
      <c r="E861" s="412"/>
      <c r="F861" s="1"/>
      <c r="G861" s="270"/>
      <c r="H861" s="270"/>
      <c r="I861" s="270"/>
      <c r="J861" s="270"/>
      <c r="K861" s="270"/>
      <c r="L861" s="270"/>
      <c r="M861" s="270"/>
      <c r="N861" s="270"/>
      <c r="O861" s="270"/>
      <c r="P861" s="270"/>
      <c r="Q861" s="270"/>
      <c r="R861" s="270"/>
      <c r="S861" s="270"/>
      <c r="T861" s="270"/>
      <c r="U861" s="270"/>
      <c r="V861" s="270"/>
      <c r="W861" s="270"/>
      <c r="X861" s="270"/>
      <c r="Y861" s="270"/>
      <c r="Z861" s="270"/>
    </row>
    <row r="862" ht="15.75" customHeight="1">
      <c r="A862" s="1"/>
      <c r="B862" s="323"/>
      <c r="C862" s="323"/>
      <c r="D862" s="412"/>
      <c r="E862" s="412"/>
      <c r="F862" s="1"/>
      <c r="G862" s="270"/>
      <c r="H862" s="270"/>
      <c r="I862" s="270"/>
      <c r="J862" s="270"/>
      <c r="K862" s="270"/>
      <c r="L862" s="270"/>
      <c r="M862" s="270"/>
      <c r="N862" s="270"/>
      <c r="O862" s="270"/>
      <c r="P862" s="270"/>
      <c r="Q862" s="270"/>
      <c r="R862" s="270"/>
      <c r="S862" s="270"/>
      <c r="T862" s="270"/>
      <c r="U862" s="270"/>
      <c r="V862" s="270"/>
      <c r="W862" s="270"/>
      <c r="X862" s="270"/>
      <c r="Y862" s="270"/>
      <c r="Z862" s="270"/>
    </row>
    <row r="863" ht="15.75" customHeight="1">
      <c r="A863" s="1"/>
      <c r="B863" s="323"/>
      <c r="C863" s="323"/>
      <c r="D863" s="412"/>
      <c r="E863" s="412"/>
      <c r="F863" s="1"/>
      <c r="G863" s="270"/>
      <c r="H863" s="270"/>
      <c r="I863" s="270"/>
      <c r="J863" s="270"/>
      <c r="K863" s="270"/>
      <c r="L863" s="270"/>
      <c r="M863" s="270"/>
      <c r="N863" s="270"/>
      <c r="O863" s="270"/>
      <c r="P863" s="270"/>
      <c r="Q863" s="270"/>
      <c r="R863" s="270"/>
      <c r="S863" s="270"/>
      <c r="T863" s="270"/>
      <c r="U863" s="270"/>
      <c r="V863" s="270"/>
      <c r="W863" s="270"/>
      <c r="X863" s="270"/>
      <c r="Y863" s="270"/>
      <c r="Z863" s="270"/>
    </row>
    <row r="864" ht="15.75" customHeight="1">
      <c r="A864" s="1"/>
      <c r="B864" s="323"/>
      <c r="C864" s="323"/>
      <c r="D864" s="412"/>
      <c r="E864" s="412"/>
      <c r="F864" s="1"/>
      <c r="G864" s="270"/>
      <c r="H864" s="270"/>
      <c r="I864" s="270"/>
      <c r="J864" s="270"/>
      <c r="K864" s="270"/>
      <c r="L864" s="270"/>
      <c r="M864" s="270"/>
      <c r="N864" s="270"/>
      <c r="O864" s="270"/>
      <c r="P864" s="270"/>
      <c r="Q864" s="270"/>
      <c r="R864" s="270"/>
      <c r="S864" s="270"/>
      <c r="T864" s="270"/>
      <c r="U864" s="270"/>
      <c r="V864" s="270"/>
      <c r="W864" s="270"/>
      <c r="X864" s="270"/>
      <c r="Y864" s="270"/>
      <c r="Z864" s="270"/>
    </row>
    <row r="865" ht="15.75" customHeight="1">
      <c r="A865" s="1"/>
      <c r="B865" s="323"/>
      <c r="C865" s="323"/>
      <c r="D865" s="412"/>
      <c r="E865" s="412"/>
      <c r="F865" s="1"/>
      <c r="G865" s="270"/>
      <c r="H865" s="270"/>
      <c r="I865" s="270"/>
      <c r="J865" s="270"/>
      <c r="K865" s="270"/>
      <c r="L865" s="270"/>
      <c r="M865" s="270"/>
      <c r="N865" s="270"/>
      <c r="O865" s="270"/>
      <c r="P865" s="270"/>
      <c r="Q865" s="270"/>
      <c r="R865" s="270"/>
      <c r="S865" s="270"/>
      <c r="T865" s="270"/>
      <c r="U865" s="270"/>
      <c r="V865" s="270"/>
      <c r="W865" s="270"/>
      <c r="X865" s="270"/>
      <c r="Y865" s="270"/>
      <c r="Z865" s="270"/>
    </row>
    <row r="866" ht="15.75" customHeight="1">
      <c r="A866" s="1"/>
      <c r="B866" s="323"/>
      <c r="C866" s="323"/>
      <c r="D866" s="412"/>
      <c r="E866" s="412"/>
      <c r="F866" s="1"/>
      <c r="G866" s="270"/>
      <c r="H866" s="270"/>
      <c r="I866" s="270"/>
      <c r="J866" s="270"/>
      <c r="K866" s="270"/>
      <c r="L866" s="270"/>
      <c r="M866" s="270"/>
      <c r="N866" s="270"/>
      <c r="O866" s="270"/>
      <c r="P866" s="270"/>
      <c r="Q866" s="270"/>
      <c r="R866" s="270"/>
      <c r="S866" s="270"/>
      <c r="T866" s="270"/>
      <c r="U866" s="270"/>
      <c r="V866" s="270"/>
      <c r="W866" s="270"/>
      <c r="X866" s="270"/>
      <c r="Y866" s="270"/>
      <c r="Z866" s="270"/>
    </row>
    <row r="867" ht="15.75" customHeight="1">
      <c r="A867" s="1"/>
      <c r="B867" s="323"/>
      <c r="C867" s="323"/>
      <c r="D867" s="412"/>
      <c r="E867" s="412"/>
      <c r="F867" s="1"/>
      <c r="G867" s="270"/>
      <c r="H867" s="270"/>
      <c r="I867" s="270"/>
      <c r="J867" s="270"/>
      <c r="K867" s="270"/>
      <c r="L867" s="270"/>
      <c r="M867" s="270"/>
      <c r="N867" s="270"/>
      <c r="O867" s="270"/>
      <c r="P867" s="270"/>
      <c r="Q867" s="270"/>
      <c r="R867" s="270"/>
      <c r="S867" s="270"/>
      <c r="T867" s="270"/>
      <c r="U867" s="270"/>
      <c r="V867" s="270"/>
      <c r="W867" s="270"/>
      <c r="X867" s="270"/>
      <c r="Y867" s="270"/>
      <c r="Z867" s="270"/>
    </row>
    <row r="868" ht="15.75" customHeight="1">
      <c r="A868" s="1"/>
      <c r="B868" s="323"/>
      <c r="C868" s="323"/>
      <c r="D868" s="412"/>
      <c r="E868" s="412"/>
      <c r="F868" s="1"/>
      <c r="G868" s="270"/>
      <c r="H868" s="270"/>
      <c r="I868" s="270"/>
      <c r="J868" s="270"/>
      <c r="K868" s="270"/>
      <c r="L868" s="270"/>
      <c r="M868" s="270"/>
      <c r="N868" s="270"/>
      <c r="O868" s="270"/>
      <c r="P868" s="270"/>
      <c r="Q868" s="270"/>
      <c r="R868" s="270"/>
      <c r="S868" s="270"/>
      <c r="T868" s="270"/>
      <c r="U868" s="270"/>
      <c r="V868" s="270"/>
      <c r="W868" s="270"/>
      <c r="X868" s="270"/>
      <c r="Y868" s="270"/>
      <c r="Z868" s="270"/>
    </row>
    <row r="869" ht="15.75" customHeight="1">
      <c r="A869" s="1"/>
      <c r="B869" s="323"/>
      <c r="C869" s="323"/>
      <c r="D869" s="412"/>
      <c r="E869" s="412"/>
      <c r="F869" s="1"/>
      <c r="G869" s="270"/>
      <c r="H869" s="270"/>
      <c r="I869" s="270"/>
      <c r="J869" s="270"/>
      <c r="K869" s="270"/>
      <c r="L869" s="270"/>
      <c r="M869" s="270"/>
      <c r="N869" s="270"/>
      <c r="O869" s="270"/>
      <c r="P869" s="270"/>
      <c r="Q869" s="270"/>
      <c r="R869" s="270"/>
      <c r="S869" s="270"/>
      <c r="T869" s="270"/>
      <c r="U869" s="270"/>
      <c r="V869" s="270"/>
      <c r="W869" s="270"/>
      <c r="X869" s="270"/>
      <c r="Y869" s="270"/>
      <c r="Z869" s="270"/>
    </row>
    <row r="870" ht="15.75" customHeight="1">
      <c r="A870" s="1"/>
      <c r="B870" s="323"/>
      <c r="C870" s="323"/>
      <c r="D870" s="412"/>
      <c r="E870" s="412"/>
      <c r="F870" s="1"/>
      <c r="G870" s="270"/>
      <c r="H870" s="270"/>
      <c r="I870" s="270"/>
      <c r="J870" s="270"/>
      <c r="K870" s="270"/>
      <c r="L870" s="270"/>
      <c r="M870" s="270"/>
      <c r="N870" s="270"/>
      <c r="O870" s="270"/>
      <c r="P870" s="270"/>
      <c r="Q870" s="270"/>
      <c r="R870" s="270"/>
      <c r="S870" s="270"/>
      <c r="T870" s="270"/>
      <c r="U870" s="270"/>
      <c r="V870" s="270"/>
      <c r="W870" s="270"/>
      <c r="X870" s="270"/>
      <c r="Y870" s="270"/>
      <c r="Z870" s="270"/>
    </row>
    <row r="871" ht="15.75" customHeight="1">
      <c r="A871" s="1"/>
      <c r="B871" s="323"/>
      <c r="C871" s="323"/>
      <c r="D871" s="412"/>
      <c r="E871" s="412"/>
      <c r="F871" s="1"/>
      <c r="G871" s="270"/>
      <c r="H871" s="270"/>
      <c r="I871" s="270"/>
      <c r="J871" s="270"/>
      <c r="K871" s="270"/>
      <c r="L871" s="270"/>
      <c r="M871" s="270"/>
      <c r="N871" s="270"/>
      <c r="O871" s="270"/>
      <c r="P871" s="270"/>
      <c r="Q871" s="270"/>
      <c r="R871" s="270"/>
      <c r="S871" s="270"/>
      <c r="T871" s="270"/>
      <c r="U871" s="270"/>
      <c r="V871" s="270"/>
      <c r="W871" s="270"/>
      <c r="X871" s="270"/>
      <c r="Y871" s="270"/>
      <c r="Z871" s="270"/>
    </row>
    <row r="872" ht="15.75" customHeight="1">
      <c r="A872" s="1"/>
      <c r="B872" s="323"/>
      <c r="C872" s="323"/>
      <c r="D872" s="412"/>
      <c r="E872" s="412"/>
      <c r="F872" s="1"/>
      <c r="G872" s="270"/>
      <c r="H872" s="270"/>
      <c r="I872" s="270"/>
      <c r="J872" s="270"/>
      <c r="K872" s="270"/>
      <c r="L872" s="270"/>
      <c r="M872" s="270"/>
      <c r="N872" s="270"/>
      <c r="O872" s="270"/>
      <c r="P872" s="270"/>
      <c r="Q872" s="270"/>
      <c r="R872" s="270"/>
      <c r="S872" s="270"/>
      <c r="T872" s="270"/>
      <c r="U872" s="270"/>
      <c r="V872" s="270"/>
      <c r="W872" s="270"/>
      <c r="X872" s="270"/>
      <c r="Y872" s="270"/>
      <c r="Z872" s="270"/>
    </row>
    <row r="873" ht="15.75" customHeight="1">
      <c r="A873" s="1"/>
      <c r="B873" s="323"/>
      <c r="C873" s="323"/>
      <c r="D873" s="412"/>
      <c r="E873" s="412"/>
      <c r="F873" s="1"/>
      <c r="G873" s="270"/>
      <c r="H873" s="270"/>
      <c r="I873" s="270"/>
      <c r="J873" s="270"/>
      <c r="K873" s="270"/>
      <c r="L873" s="270"/>
      <c r="M873" s="270"/>
      <c r="N873" s="270"/>
      <c r="O873" s="270"/>
      <c r="P873" s="270"/>
      <c r="Q873" s="270"/>
      <c r="R873" s="270"/>
      <c r="S873" s="270"/>
      <c r="T873" s="270"/>
      <c r="U873" s="270"/>
      <c r="V873" s="270"/>
      <c r="W873" s="270"/>
      <c r="X873" s="270"/>
      <c r="Y873" s="270"/>
      <c r="Z873" s="270"/>
    </row>
    <row r="874" ht="15.75" customHeight="1">
      <c r="A874" s="1"/>
      <c r="B874" s="323"/>
      <c r="C874" s="323"/>
      <c r="D874" s="412"/>
      <c r="E874" s="412"/>
      <c r="F874" s="1"/>
      <c r="G874" s="270"/>
      <c r="H874" s="270"/>
      <c r="I874" s="270"/>
      <c r="J874" s="270"/>
      <c r="K874" s="270"/>
      <c r="L874" s="270"/>
      <c r="M874" s="270"/>
      <c r="N874" s="270"/>
      <c r="O874" s="270"/>
      <c r="P874" s="270"/>
      <c r="Q874" s="270"/>
      <c r="R874" s="270"/>
      <c r="S874" s="270"/>
      <c r="T874" s="270"/>
      <c r="U874" s="270"/>
      <c r="V874" s="270"/>
      <c r="W874" s="270"/>
      <c r="X874" s="270"/>
      <c r="Y874" s="270"/>
      <c r="Z874" s="270"/>
    </row>
    <row r="875" ht="15.75" customHeight="1">
      <c r="A875" s="1"/>
      <c r="B875" s="323"/>
      <c r="C875" s="323"/>
      <c r="D875" s="412"/>
      <c r="E875" s="412"/>
      <c r="F875" s="1"/>
      <c r="G875" s="270"/>
      <c r="H875" s="270"/>
      <c r="I875" s="270"/>
      <c r="J875" s="270"/>
      <c r="K875" s="270"/>
      <c r="L875" s="270"/>
      <c r="M875" s="270"/>
      <c r="N875" s="270"/>
      <c r="O875" s="270"/>
      <c r="P875" s="270"/>
      <c r="Q875" s="270"/>
      <c r="R875" s="270"/>
      <c r="S875" s="270"/>
      <c r="T875" s="270"/>
      <c r="U875" s="270"/>
      <c r="V875" s="270"/>
      <c r="W875" s="270"/>
      <c r="X875" s="270"/>
      <c r="Y875" s="270"/>
      <c r="Z875" s="270"/>
    </row>
    <row r="876" ht="15.75" customHeight="1">
      <c r="A876" s="1"/>
      <c r="B876" s="323"/>
      <c r="C876" s="323"/>
      <c r="D876" s="412"/>
      <c r="E876" s="412"/>
      <c r="F876" s="1"/>
      <c r="G876" s="270"/>
      <c r="H876" s="270"/>
      <c r="I876" s="270"/>
      <c r="J876" s="270"/>
      <c r="K876" s="270"/>
      <c r="L876" s="270"/>
      <c r="M876" s="270"/>
      <c r="N876" s="270"/>
      <c r="O876" s="270"/>
      <c r="P876" s="270"/>
      <c r="Q876" s="270"/>
      <c r="R876" s="270"/>
      <c r="S876" s="270"/>
      <c r="T876" s="270"/>
      <c r="U876" s="270"/>
      <c r="V876" s="270"/>
      <c r="W876" s="270"/>
      <c r="X876" s="270"/>
      <c r="Y876" s="270"/>
      <c r="Z876" s="270"/>
    </row>
    <row r="877" ht="15.75" customHeight="1">
      <c r="A877" s="1"/>
      <c r="B877" s="323"/>
      <c r="C877" s="323"/>
      <c r="D877" s="412"/>
      <c r="E877" s="412"/>
      <c r="F877" s="1"/>
      <c r="G877" s="270"/>
      <c r="H877" s="270"/>
      <c r="I877" s="270"/>
      <c r="J877" s="270"/>
      <c r="K877" s="270"/>
      <c r="L877" s="270"/>
      <c r="M877" s="270"/>
      <c r="N877" s="270"/>
      <c r="O877" s="270"/>
      <c r="P877" s="270"/>
      <c r="Q877" s="270"/>
      <c r="R877" s="270"/>
      <c r="S877" s="270"/>
      <c r="T877" s="270"/>
      <c r="U877" s="270"/>
      <c r="V877" s="270"/>
      <c r="W877" s="270"/>
      <c r="X877" s="270"/>
      <c r="Y877" s="270"/>
      <c r="Z877" s="270"/>
    </row>
    <row r="878" ht="15.75" customHeight="1">
      <c r="A878" s="1"/>
      <c r="B878" s="323"/>
      <c r="C878" s="323"/>
      <c r="D878" s="412"/>
      <c r="E878" s="412"/>
      <c r="F878" s="1"/>
      <c r="G878" s="270"/>
      <c r="H878" s="270"/>
      <c r="I878" s="270"/>
      <c r="J878" s="270"/>
      <c r="K878" s="270"/>
      <c r="L878" s="270"/>
      <c r="M878" s="270"/>
      <c r="N878" s="270"/>
      <c r="O878" s="270"/>
      <c r="P878" s="270"/>
      <c r="Q878" s="270"/>
      <c r="R878" s="270"/>
      <c r="S878" s="270"/>
      <c r="T878" s="270"/>
      <c r="U878" s="270"/>
      <c r="V878" s="270"/>
      <c r="W878" s="270"/>
      <c r="X878" s="270"/>
      <c r="Y878" s="270"/>
      <c r="Z878" s="270"/>
    </row>
    <row r="879" ht="15.75" customHeight="1">
      <c r="A879" s="1"/>
      <c r="B879" s="323"/>
      <c r="C879" s="323"/>
      <c r="D879" s="412"/>
      <c r="E879" s="412"/>
      <c r="F879" s="1"/>
      <c r="G879" s="270"/>
      <c r="H879" s="270"/>
      <c r="I879" s="270"/>
      <c r="J879" s="270"/>
      <c r="K879" s="270"/>
      <c r="L879" s="270"/>
      <c r="M879" s="270"/>
      <c r="N879" s="270"/>
      <c r="O879" s="270"/>
      <c r="P879" s="270"/>
      <c r="Q879" s="270"/>
      <c r="R879" s="270"/>
      <c r="S879" s="270"/>
      <c r="T879" s="270"/>
      <c r="U879" s="270"/>
      <c r="V879" s="270"/>
      <c r="W879" s="270"/>
      <c r="X879" s="270"/>
      <c r="Y879" s="270"/>
      <c r="Z879" s="270"/>
    </row>
    <row r="880" ht="15.75" customHeight="1">
      <c r="A880" s="1"/>
      <c r="B880" s="323"/>
      <c r="C880" s="323"/>
      <c r="D880" s="412"/>
      <c r="E880" s="412"/>
      <c r="F880" s="1"/>
      <c r="G880" s="270"/>
      <c r="H880" s="270"/>
      <c r="I880" s="270"/>
      <c r="J880" s="270"/>
      <c r="K880" s="270"/>
      <c r="L880" s="270"/>
      <c r="M880" s="270"/>
      <c r="N880" s="270"/>
      <c r="O880" s="270"/>
      <c r="P880" s="270"/>
      <c r="Q880" s="270"/>
      <c r="R880" s="270"/>
      <c r="S880" s="270"/>
      <c r="T880" s="270"/>
      <c r="U880" s="270"/>
      <c r="V880" s="270"/>
      <c r="W880" s="270"/>
      <c r="X880" s="270"/>
      <c r="Y880" s="270"/>
      <c r="Z880" s="270"/>
    </row>
    <row r="881" ht="15.75" customHeight="1">
      <c r="A881" s="1"/>
      <c r="B881" s="323"/>
      <c r="C881" s="323"/>
      <c r="D881" s="412"/>
      <c r="E881" s="412"/>
      <c r="F881" s="1"/>
      <c r="G881" s="270"/>
      <c r="H881" s="270"/>
      <c r="I881" s="270"/>
      <c r="J881" s="270"/>
      <c r="K881" s="270"/>
      <c r="L881" s="270"/>
      <c r="M881" s="270"/>
      <c r="N881" s="270"/>
      <c r="O881" s="270"/>
      <c r="P881" s="270"/>
      <c r="Q881" s="270"/>
      <c r="R881" s="270"/>
      <c r="S881" s="270"/>
      <c r="T881" s="270"/>
      <c r="U881" s="270"/>
      <c r="V881" s="270"/>
      <c r="W881" s="270"/>
      <c r="X881" s="270"/>
      <c r="Y881" s="270"/>
      <c r="Z881" s="270"/>
    </row>
    <row r="882" ht="15.75" customHeight="1">
      <c r="A882" s="1"/>
      <c r="B882" s="323"/>
      <c r="C882" s="323"/>
      <c r="D882" s="412"/>
      <c r="E882" s="412"/>
      <c r="F882" s="1"/>
      <c r="G882" s="270"/>
      <c r="H882" s="270"/>
      <c r="I882" s="270"/>
      <c r="J882" s="270"/>
      <c r="K882" s="270"/>
      <c r="L882" s="270"/>
      <c r="M882" s="270"/>
      <c r="N882" s="270"/>
      <c r="O882" s="270"/>
      <c r="P882" s="270"/>
      <c r="Q882" s="270"/>
      <c r="R882" s="270"/>
      <c r="S882" s="270"/>
      <c r="T882" s="270"/>
      <c r="U882" s="270"/>
      <c r="V882" s="270"/>
      <c r="W882" s="270"/>
      <c r="X882" s="270"/>
      <c r="Y882" s="270"/>
      <c r="Z882" s="270"/>
    </row>
    <row r="883" ht="15.75" customHeight="1">
      <c r="A883" s="1"/>
      <c r="B883" s="323"/>
      <c r="C883" s="323"/>
      <c r="D883" s="412"/>
      <c r="E883" s="412"/>
      <c r="F883" s="1"/>
      <c r="G883" s="270"/>
      <c r="H883" s="270"/>
      <c r="I883" s="270"/>
      <c r="J883" s="270"/>
      <c r="K883" s="270"/>
      <c r="L883" s="270"/>
      <c r="M883" s="270"/>
      <c r="N883" s="270"/>
      <c r="O883" s="270"/>
      <c r="P883" s="270"/>
      <c r="Q883" s="270"/>
      <c r="R883" s="270"/>
      <c r="S883" s="270"/>
      <c r="T883" s="270"/>
      <c r="U883" s="270"/>
      <c r="V883" s="270"/>
      <c r="W883" s="270"/>
      <c r="X883" s="270"/>
      <c r="Y883" s="270"/>
      <c r="Z883" s="270"/>
    </row>
    <row r="884" ht="15.75" customHeight="1">
      <c r="A884" s="1"/>
      <c r="B884" s="323"/>
      <c r="C884" s="323"/>
      <c r="D884" s="412"/>
      <c r="E884" s="412"/>
      <c r="F884" s="1"/>
      <c r="G884" s="270"/>
      <c r="H884" s="270"/>
      <c r="I884" s="270"/>
      <c r="J884" s="270"/>
      <c r="K884" s="270"/>
      <c r="L884" s="270"/>
      <c r="M884" s="270"/>
      <c r="N884" s="270"/>
      <c r="O884" s="270"/>
      <c r="P884" s="270"/>
      <c r="Q884" s="270"/>
      <c r="R884" s="270"/>
      <c r="S884" s="270"/>
      <c r="T884" s="270"/>
      <c r="U884" s="270"/>
      <c r="V884" s="270"/>
      <c r="W884" s="270"/>
      <c r="X884" s="270"/>
      <c r="Y884" s="270"/>
      <c r="Z884" s="270"/>
    </row>
    <row r="885" ht="15.75" customHeight="1">
      <c r="A885" s="1"/>
      <c r="B885" s="323"/>
      <c r="C885" s="323"/>
      <c r="D885" s="412"/>
      <c r="E885" s="412"/>
      <c r="F885" s="1"/>
      <c r="G885" s="270"/>
      <c r="H885" s="270"/>
      <c r="I885" s="270"/>
      <c r="J885" s="270"/>
      <c r="K885" s="270"/>
      <c r="L885" s="270"/>
      <c r="M885" s="270"/>
      <c r="N885" s="270"/>
      <c r="O885" s="270"/>
      <c r="P885" s="270"/>
      <c r="Q885" s="270"/>
      <c r="R885" s="270"/>
      <c r="S885" s="270"/>
      <c r="T885" s="270"/>
      <c r="U885" s="270"/>
      <c r="V885" s="270"/>
      <c r="W885" s="270"/>
      <c r="X885" s="270"/>
      <c r="Y885" s="270"/>
      <c r="Z885" s="270"/>
    </row>
    <row r="886" ht="15.75" customHeight="1">
      <c r="A886" s="1"/>
      <c r="B886" s="323"/>
      <c r="C886" s="323"/>
      <c r="D886" s="412"/>
      <c r="E886" s="412"/>
      <c r="F886" s="1"/>
      <c r="G886" s="270"/>
      <c r="H886" s="270"/>
      <c r="I886" s="270"/>
      <c r="J886" s="270"/>
      <c r="K886" s="270"/>
      <c r="L886" s="270"/>
      <c r="M886" s="270"/>
      <c r="N886" s="270"/>
      <c r="O886" s="270"/>
      <c r="P886" s="270"/>
      <c r="Q886" s="270"/>
      <c r="R886" s="270"/>
      <c r="S886" s="270"/>
      <c r="T886" s="270"/>
      <c r="U886" s="270"/>
      <c r="V886" s="270"/>
      <c r="W886" s="270"/>
      <c r="X886" s="270"/>
      <c r="Y886" s="270"/>
      <c r="Z886" s="270"/>
    </row>
    <row r="887" ht="15.75" customHeight="1">
      <c r="A887" s="1"/>
      <c r="B887" s="323"/>
      <c r="C887" s="323"/>
      <c r="D887" s="412"/>
      <c r="E887" s="412"/>
      <c r="F887" s="1"/>
      <c r="G887" s="270"/>
      <c r="H887" s="270"/>
      <c r="I887" s="270"/>
      <c r="J887" s="270"/>
      <c r="K887" s="270"/>
      <c r="L887" s="270"/>
      <c r="M887" s="270"/>
      <c r="N887" s="270"/>
      <c r="O887" s="270"/>
      <c r="P887" s="270"/>
      <c r="Q887" s="270"/>
      <c r="R887" s="270"/>
      <c r="S887" s="270"/>
      <c r="T887" s="270"/>
      <c r="U887" s="270"/>
      <c r="V887" s="270"/>
      <c r="W887" s="270"/>
      <c r="X887" s="270"/>
      <c r="Y887" s="270"/>
      <c r="Z887" s="270"/>
    </row>
    <row r="888" ht="15.75" customHeight="1">
      <c r="A888" s="1"/>
      <c r="B888" s="323"/>
      <c r="C888" s="323"/>
      <c r="D888" s="412"/>
      <c r="E888" s="412"/>
      <c r="F888" s="1"/>
      <c r="G888" s="270"/>
      <c r="H888" s="270"/>
      <c r="I888" s="270"/>
      <c r="J888" s="270"/>
      <c r="K888" s="270"/>
      <c r="L888" s="270"/>
      <c r="M888" s="270"/>
      <c r="N888" s="270"/>
      <c r="O888" s="270"/>
      <c r="P888" s="270"/>
      <c r="Q888" s="270"/>
      <c r="R888" s="270"/>
      <c r="S888" s="270"/>
      <c r="T888" s="270"/>
      <c r="U888" s="270"/>
      <c r="V888" s="270"/>
      <c r="W888" s="270"/>
      <c r="X888" s="270"/>
      <c r="Y888" s="270"/>
      <c r="Z888" s="270"/>
    </row>
    <row r="889" ht="15.75" customHeight="1">
      <c r="A889" s="1"/>
      <c r="B889" s="323"/>
      <c r="C889" s="323"/>
      <c r="D889" s="412"/>
      <c r="E889" s="412"/>
      <c r="F889" s="1"/>
      <c r="G889" s="270"/>
      <c r="H889" s="270"/>
      <c r="I889" s="270"/>
      <c r="J889" s="270"/>
      <c r="K889" s="270"/>
      <c r="L889" s="270"/>
      <c r="M889" s="270"/>
      <c r="N889" s="270"/>
      <c r="O889" s="270"/>
      <c r="P889" s="270"/>
      <c r="Q889" s="270"/>
      <c r="R889" s="270"/>
      <c r="S889" s="270"/>
      <c r="T889" s="270"/>
      <c r="U889" s="270"/>
      <c r="V889" s="270"/>
      <c r="W889" s="270"/>
      <c r="X889" s="270"/>
      <c r="Y889" s="270"/>
      <c r="Z889" s="270"/>
    </row>
    <row r="890" ht="15.75" customHeight="1">
      <c r="A890" s="1"/>
      <c r="B890" s="323"/>
      <c r="C890" s="323"/>
      <c r="D890" s="412"/>
      <c r="E890" s="412"/>
      <c r="F890" s="1"/>
      <c r="G890" s="270"/>
      <c r="H890" s="270"/>
      <c r="I890" s="270"/>
      <c r="J890" s="270"/>
      <c r="K890" s="270"/>
      <c r="L890" s="270"/>
      <c r="M890" s="270"/>
      <c r="N890" s="270"/>
      <c r="O890" s="270"/>
      <c r="P890" s="270"/>
      <c r="Q890" s="270"/>
      <c r="R890" s="270"/>
      <c r="S890" s="270"/>
      <c r="T890" s="270"/>
      <c r="U890" s="270"/>
      <c r="V890" s="270"/>
      <c r="W890" s="270"/>
      <c r="X890" s="270"/>
      <c r="Y890" s="270"/>
      <c r="Z890" s="270"/>
    </row>
    <row r="891" ht="15.75" customHeight="1">
      <c r="A891" s="1"/>
      <c r="B891" s="323"/>
      <c r="C891" s="323"/>
      <c r="D891" s="412"/>
      <c r="E891" s="412"/>
      <c r="F891" s="1"/>
      <c r="G891" s="270"/>
      <c r="H891" s="270"/>
      <c r="I891" s="270"/>
      <c r="J891" s="270"/>
      <c r="K891" s="270"/>
      <c r="L891" s="270"/>
      <c r="M891" s="270"/>
      <c r="N891" s="270"/>
      <c r="O891" s="270"/>
      <c r="P891" s="270"/>
      <c r="Q891" s="270"/>
      <c r="R891" s="270"/>
      <c r="S891" s="270"/>
      <c r="T891" s="270"/>
      <c r="U891" s="270"/>
      <c r="V891" s="270"/>
      <c r="W891" s="270"/>
      <c r="X891" s="270"/>
      <c r="Y891" s="270"/>
      <c r="Z891" s="270"/>
    </row>
    <row r="892" ht="15.75" customHeight="1">
      <c r="A892" s="1"/>
      <c r="B892" s="323"/>
      <c r="C892" s="323"/>
      <c r="D892" s="412"/>
      <c r="E892" s="412"/>
      <c r="F892" s="1"/>
      <c r="G892" s="270"/>
      <c r="H892" s="270"/>
      <c r="I892" s="270"/>
      <c r="J892" s="270"/>
      <c r="K892" s="270"/>
      <c r="L892" s="270"/>
      <c r="M892" s="270"/>
      <c r="N892" s="270"/>
      <c r="O892" s="270"/>
      <c r="P892" s="270"/>
      <c r="Q892" s="270"/>
      <c r="R892" s="270"/>
      <c r="S892" s="270"/>
      <c r="T892" s="270"/>
      <c r="U892" s="270"/>
      <c r="V892" s="270"/>
      <c r="W892" s="270"/>
      <c r="X892" s="270"/>
      <c r="Y892" s="270"/>
      <c r="Z892" s="270"/>
    </row>
    <row r="893" ht="15.75" customHeight="1">
      <c r="A893" s="1"/>
      <c r="B893" s="323"/>
      <c r="C893" s="323"/>
      <c r="D893" s="412"/>
      <c r="E893" s="412"/>
      <c r="F893" s="1"/>
      <c r="G893" s="270"/>
      <c r="H893" s="270"/>
      <c r="I893" s="270"/>
      <c r="J893" s="270"/>
      <c r="K893" s="270"/>
      <c r="L893" s="270"/>
      <c r="M893" s="270"/>
      <c r="N893" s="270"/>
      <c r="O893" s="270"/>
      <c r="P893" s="270"/>
      <c r="Q893" s="270"/>
      <c r="R893" s="270"/>
      <c r="S893" s="270"/>
      <c r="T893" s="270"/>
      <c r="U893" s="270"/>
      <c r="V893" s="270"/>
      <c r="W893" s="270"/>
      <c r="X893" s="270"/>
      <c r="Y893" s="270"/>
      <c r="Z893" s="270"/>
    </row>
    <row r="894" ht="15.75" customHeight="1">
      <c r="A894" s="1"/>
      <c r="B894" s="323"/>
      <c r="C894" s="323"/>
      <c r="D894" s="412"/>
      <c r="E894" s="412"/>
      <c r="F894" s="1"/>
      <c r="G894" s="270"/>
      <c r="H894" s="270"/>
      <c r="I894" s="270"/>
      <c r="J894" s="270"/>
      <c r="K894" s="270"/>
      <c r="L894" s="270"/>
      <c r="M894" s="270"/>
      <c r="N894" s="270"/>
      <c r="O894" s="270"/>
      <c r="P894" s="270"/>
      <c r="Q894" s="270"/>
      <c r="R894" s="270"/>
      <c r="S894" s="270"/>
      <c r="T894" s="270"/>
      <c r="U894" s="270"/>
      <c r="V894" s="270"/>
      <c r="W894" s="270"/>
      <c r="X894" s="270"/>
      <c r="Y894" s="270"/>
      <c r="Z894" s="270"/>
    </row>
    <row r="895" ht="15.75" customHeight="1">
      <c r="A895" s="1"/>
      <c r="B895" s="323"/>
      <c r="C895" s="323"/>
      <c r="D895" s="412"/>
      <c r="E895" s="412"/>
      <c r="F895" s="1"/>
      <c r="G895" s="270"/>
      <c r="H895" s="270"/>
      <c r="I895" s="270"/>
      <c r="J895" s="270"/>
      <c r="K895" s="270"/>
      <c r="L895" s="270"/>
      <c r="M895" s="270"/>
      <c r="N895" s="270"/>
      <c r="O895" s="270"/>
      <c r="P895" s="270"/>
      <c r="Q895" s="270"/>
      <c r="R895" s="270"/>
      <c r="S895" s="270"/>
      <c r="T895" s="270"/>
      <c r="U895" s="270"/>
      <c r="V895" s="270"/>
      <c r="W895" s="270"/>
      <c r="X895" s="270"/>
      <c r="Y895" s="270"/>
      <c r="Z895" s="270"/>
    </row>
    <row r="896" ht="15.75" customHeight="1">
      <c r="A896" s="1"/>
      <c r="B896" s="323"/>
      <c r="C896" s="323"/>
      <c r="D896" s="412"/>
      <c r="E896" s="412"/>
      <c r="F896" s="1"/>
      <c r="G896" s="270"/>
      <c r="H896" s="270"/>
      <c r="I896" s="270"/>
      <c r="J896" s="270"/>
      <c r="K896" s="270"/>
      <c r="L896" s="270"/>
      <c r="M896" s="270"/>
      <c r="N896" s="270"/>
      <c r="O896" s="270"/>
      <c r="P896" s="270"/>
      <c r="Q896" s="270"/>
      <c r="R896" s="270"/>
      <c r="S896" s="270"/>
      <c r="T896" s="270"/>
      <c r="U896" s="270"/>
      <c r="V896" s="270"/>
      <c r="W896" s="270"/>
      <c r="X896" s="270"/>
      <c r="Y896" s="270"/>
      <c r="Z896" s="270"/>
    </row>
    <row r="897" ht="15.75" customHeight="1">
      <c r="A897" s="1"/>
      <c r="B897" s="323"/>
      <c r="C897" s="323"/>
      <c r="D897" s="412"/>
      <c r="E897" s="412"/>
      <c r="F897" s="1"/>
      <c r="G897" s="270"/>
      <c r="H897" s="270"/>
      <c r="I897" s="270"/>
      <c r="J897" s="270"/>
      <c r="K897" s="270"/>
      <c r="L897" s="270"/>
      <c r="M897" s="270"/>
      <c r="N897" s="270"/>
      <c r="O897" s="270"/>
      <c r="P897" s="270"/>
      <c r="Q897" s="270"/>
      <c r="R897" s="270"/>
      <c r="S897" s="270"/>
      <c r="T897" s="270"/>
      <c r="U897" s="270"/>
      <c r="V897" s="270"/>
      <c r="W897" s="270"/>
      <c r="X897" s="270"/>
      <c r="Y897" s="270"/>
      <c r="Z897" s="270"/>
    </row>
    <row r="898" ht="15.75" customHeight="1">
      <c r="A898" s="1"/>
      <c r="B898" s="323"/>
      <c r="C898" s="323"/>
      <c r="D898" s="412"/>
      <c r="E898" s="412"/>
      <c r="F898" s="1"/>
      <c r="G898" s="270"/>
      <c r="H898" s="270"/>
      <c r="I898" s="270"/>
      <c r="J898" s="270"/>
      <c r="K898" s="270"/>
      <c r="L898" s="270"/>
      <c r="M898" s="270"/>
      <c r="N898" s="270"/>
      <c r="O898" s="270"/>
      <c r="P898" s="270"/>
      <c r="Q898" s="270"/>
      <c r="R898" s="270"/>
      <c r="S898" s="270"/>
      <c r="T898" s="270"/>
      <c r="U898" s="270"/>
      <c r="V898" s="270"/>
      <c r="W898" s="270"/>
      <c r="X898" s="270"/>
      <c r="Y898" s="270"/>
      <c r="Z898" s="270"/>
    </row>
    <row r="899" ht="15.75" customHeight="1">
      <c r="A899" s="1"/>
      <c r="B899" s="323"/>
      <c r="C899" s="323"/>
      <c r="D899" s="412"/>
      <c r="E899" s="412"/>
      <c r="F899" s="1"/>
      <c r="G899" s="270"/>
      <c r="H899" s="270"/>
      <c r="I899" s="270"/>
      <c r="J899" s="270"/>
      <c r="K899" s="270"/>
      <c r="L899" s="270"/>
      <c r="M899" s="270"/>
      <c r="N899" s="270"/>
      <c r="O899" s="270"/>
      <c r="P899" s="270"/>
      <c r="Q899" s="270"/>
      <c r="R899" s="270"/>
      <c r="S899" s="270"/>
      <c r="T899" s="270"/>
      <c r="U899" s="270"/>
      <c r="V899" s="270"/>
      <c r="W899" s="270"/>
      <c r="X899" s="270"/>
      <c r="Y899" s="270"/>
      <c r="Z899" s="270"/>
    </row>
    <row r="900" ht="15.75" customHeight="1">
      <c r="A900" s="1"/>
      <c r="B900" s="323"/>
      <c r="C900" s="323"/>
      <c r="D900" s="412"/>
      <c r="E900" s="412"/>
      <c r="F900" s="1"/>
      <c r="G900" s="270"/>
      <c r="H900" s="270"/>
      <c r="I900" s="270"/>
      <c r="J900" s="270"/>
      <c r="K900" s="270"/>
      <c r="L900" s="270"/>
      <c r="M900" s="270"/>
      <c r="N900" s="270"/>
      <c r="O900" s="270"/>
      <c r="P900" s="270"/>
      <c r="Q900" s="270"/>
      <c r="R900" s="270"/>
      <c r="S900" s="270"/>
      <c r="T900" s="270"/>
      <c r="U900" s="270"/>
      <c r="V900" s="270"/>
      <c r="W900" s="270"/>
      <c r="X900" s="270"/>
      <c r="Y900" s="270"/>
      <c r="Z900" s="270"/>
    </row>
    <row r="901" ht="15.75" customHeight="1">
      <c r="A901" s="1"/>
      <c r="B901" s="323"/>
      <c r="C901" s="323"/>
      <c r="D901" s="412"/>
      <c r="E901" s="412"/>
      <c r="F901" s="1"/>
      <c r="G901" s="270"/>
      <c r="H901" s="270"/>
      <c r="I901" s="270"/>
      <c r="J901" s="270"/>
      <c r="K901" s="270"/>
      <c r="L901" s="270"/>
      <c r="M901" s="270"/>
      <c r="N901" s="270"/>
      <c r="O901" s="270"/>
      <c r="P901" s="270"/>
      <c r="Q901" s="270"/>
      <c r="R901" s="270"/>
      <c r="S901" s="270"/>
      <c r="T901" s="270"/>
      <c r="U901" s="270"/>
      <c r="V901" s="270"/>
      <c r="W901" s="270"/>
      <c r="X901" s="270"/>
      <c r="Y901" s="270"/>
      <c r="Z901" s="270"/>
    </row>
    <row r="902" ht="15.75" customHeight="1">
      <c r="A902" s="1"/>
      <c r="B902" s="323"/>
      <c r="C902" s="323"/>
      <c r="D902" s="412"/>
      <c r="E902" s="412"/>
      <c r="F902" s="1"/>
      <c r="G902" s="270"/>
      <c r="H902" s="270"/>
      <c r="I902" s="270"/>
      <c r="J902" s="270"/>
      <c r="K902" s="270"/>
      <c r="L902" s="270"/>
      <c r="M902" s="270"/>
      <c r="N902" s="270"/>
      <c r="O902" s="270"/>
      <c r="P902" s="270"/>
      <c r="Q902" s="270"/>
      <c r="R902" s="270"/>
      <c r="S902" s="270"/>
      <c r="T902" s="270"/>
      <c r="U902" s="270"/>
      <c r="V902" s="270"/>
      <c r="W902" s="270"/>
      <c r="X902" s="270"/>
      <c r="Y902" s="270"/>
      <c r="Z902" s="270"/>
    </row>
    <row r="903" ht="15.75" customHeight="1">
      <c r="A903" s="1"/>
      <c r="B903" s="323"/>
      <c r="C903" s="323"/>
      <c r="D903" s="412"/>
      <c r="E903" s="412"/>
      <c r="F903" s="1"/>
      <c r="G903" s="270"/>
      <c r="H903" s="270"/>
      <c r="I903" s="270"/>
      <c r="J903" s="270"/>
      <c r="K903" s="270"/>
      <c r="L903" s="270"/>
      <c r="M903" s="270"/>
      <c r="N903" s="270"/>
      <c r="O903" s="270"/>
      <c r="P903" s="270"/>
      <c r="Q903" s="270"/>
      <c r="R903" s="270"/>
      <c r="S903" s="270"/>
      <c r="T903" s="270"/>
      <c r="U903" s="270"/>
      <c r="V903" s="270"/>
      <c r="W903" s="270"/>
      <c r="X903" s="270"/>
      <c r="Y903" s="270"/>
      <c r="Z903" s="270"/>
    </row>
    <row r="904" ht="15.75" customHeight="1">
      <c r="A904" s="1"/>
      <c r="B904" s="323"/>
      <c r="C904" s="323"/>
      <c r="D904" s="412"/>
      <c r="E904" s="412"/>
      <c r="F904" s="1"/>
      <c r="G904" s="270"/>
      <c r="H904" s="270"/>
      <c r="I904" s="270"/>
      <c r="J904" s="270"/>
      <c r="K904" s="270"/>
      <c r="L904" s="270"/>
      <c r="M904" s="270"/>
      <c r="N904" s="270"/>
      <c r="O904" s="270"/>
      <c r="P904" s="270"/>
      <c r="Q904" s="270"/>
      <c r="R904" s="270"/>
      <c r="S904" s="270"/>
      <c r="T904" s="270"/>
      <c r="U904" s="270"/>
      <c r="V904" s="270"/>
      <c r="W904" s="270"/>
      <c r="X904" s="270"/>
      <c r="Y904" s="270"/>
      <c r="Z904" s="270"/>
    </row>
    <row r="905" ht="15.75" customHeight="1">
      <c r="A905" s="1"/>
      <c r="B905" s="323"/>
      <c r="C905" s="323"/>
      <c r="D905" s="412"/>
      <c r="E905" s="412"/>
      <c r="F905" s="1"/>
      <c r="G905" s="270"/>
      <c r="H905" s="270"/>
      <c r="I905" s="270"/>
      <c r="J905" s="270"/>
      <c r="K905" s="270"/>
      <c r="L905" s="270"/>
      <c r="M905" s="270"/>
      <c r="N905" s="270"/>
      <c r="O905" s="270"/>
      <c r="P905" s="270"/>
      <c r="Q905" s="270"/>
      <c r="R905" s="270"/>
      <c r="S905" s="270"/>
      <c r="T905" s="270"/>
      <c r="U905" s="270"/>
      <c r="V905" s="270"/>
      <c r="W905" s="270"/>
      <c r="X905" s="270"/>
      <c r="Y905" s="270"/>
      <c r="Z905" s="270"/>
    </row>
    <row r="906" ht="15.75" customHeight="1">
      <c r="A906" s="1"/>
      <c r="B906" s="323"/>
      <c r="C906" s="323"/>
      <c r="D906" s="412"/>
      <c r="E906" s="412"/>
      <c r="F906" s="1"/>
      <c r="G906" s="270"/>
      <c r="H906" s="270"/>
      <c r="I906" s="270"/>
      <c r="J906" s="270"/>
      <c r="K906" s="270"/>
      <c r="L906" s="270"/>
      <c r="M906" s="270"/>
      <c r="N906" s="270"/>
      <c r="O906" s="270"/>
      <c r="P906" s="270"/>
      <c r="Q906" s="270"/>
      <c r="R906" s="270"/>
      <c r="S906" s="270"/>
      <c r="T906" s="270"/>
      <c r="U906" s="270"/>
      <c r="V906" s="270"/>
      <c r="W906" s="270"/>
      <c r="X906" s="270"/>
      <c r="Y906" s="270"/>
      <c r="Z906" s="270"/>
    </row>
    <row r="907" ht="15.75" customHeight="1">
      <c r="A907" s="1"/>
      <c r="B907" s="323"/>
      <c r="C907" s="323"/>
      <c r="D907" s="412"/>
      <c r="E907" s="412"/>
      <c r="F907" s="1"/>
      <c r="G907" s="270"/>
      <c r="H907" s="270"/>
      <c r="I907" s="270"/>
      <c r="J907" s="270"/>
      <c r="K907" s="270"/>
      <c r="L907" s="270"/>
      <c r="M907" s="270"/>
      <c r="N907" s="270"/>
      <c r="O907" s="270"/>
      <c r="P907" s="270"/>
      <c r="Q907" s="270"/>
      <c r="R907" s="270"/>
      <c r="S907" s="270"/>
      <c r="T907" s="270"/>
      <c r="U907" s="270"/>
      <c r="V907" s="270"/>
      <c r="W907" s="270"/>
      <c r="X907" s="270"/>
      <c r="Y907" s="270"/>
      <c r="Z907" s="270"/>
    </row>
    <row r="908" ht="15.75" customHeight="1">
      <c r="A908" s="1"/>
      <c r="B908" s="323"/>
      <c r="C908" s="323"/>
      <c r="D908" s="412"/>
      <c r="E908" s="412"/>
      <c r="F908" s="1"/>
      <c r="G908" s="270"/>
      <c r="H908" s="270"/>
      <c r="I908" s="270"/>
      <c r="J908" s="270"/>
      <c r="K908" s="270"/>
      <c r="L908" s="270"/>
      <c r="M908" s="270"/>
      <c r="N908" s="270"/>
      <c r="O908" s="270"/>
      <c r="P908" s="270"/>
      <c r="Q908" s="270"/>
      <c r="R908" s="270"/>
      <c r="S908" s="270"/>
      <c r="T908" s="270"/>
      <c r="U908" s="270"/>
      <c r="V908" s="270"/>
      <c r="W908" s="270"/>
      <c r="X908" s="270"/>
      <c r="Y908" s="270"/>
      <c r="Z908" s="270"/>
    </row>
    <row r="909" ht="15.75" customHeight="1">
      <c r="A909" s="1"/>
      <c r="B909" s="323"/>
      <c r="C909" s="323"/>
      <c r="D909" s="412"/>
      <c r="E909" s="412"/>
      <c r="F909" s="1"/>
      <c r="G909" s="270"/>
      <c r="H909" s="270"/>
      <c r="I909" s="270"/>
      <c r="J909" s="270"/>
      <c r="K909" s="270"/>
      <c r="L909" s="270"/>
      <c r="M909" s="270"/>
      <c r="N909" s="270"/>
      <c r="O909" s="270"/>
      <c r="P909" s="270"/>
      <c r="Q909" s="270"/>
      <c r="R909" s="270"/>
      <c r="S909" s="270"/>
      <c r="T909" s="270"/>
      <c r="U909" s="270"/>
      <c r="V909" s="270"/>
      <c r="W909" s="270"/>
      <c r="X909" s="270"/>
      <c r="Y909" s="270"/>
      <c r="Z909" s="270"/>
    </row>
    <row r="910" ht="15.75" customHeight="1">
      <c r="A910" s="1"/>
      <c r="B910" s="323"/>
      <c r="C910" s="323"/>
      <c r="D910" s="412"/>
      <c r="E910" s="412"/>
      <c r="F910" s="1"/>
      <c r="G910" s="270"/>
      <c r="H910" s="270"/>
      <c r="I910" s="270"/>
      <c r="J910" s="270"/>
      <c r="K910" s="270"/>
      <c r="L910" s="270"/>
      <c r="M910" s="270"/>
      <c r="N910" s="270"/>
      <c r="O910" s="270"/>
      <c r="P910" s="270"/>
      <c r="Q910" s="270"/>
      <c r="R910" s="270"/>
      <c r="S910" s="270"/>
      <c r="T910" s="270"/>
      <c r="U910" s="270"/>
      <c r="V910" s="270"/>
      <c r="W910" s="270"/>
      <c r="X910" s="270"/>
      <c r="Y910" s="270"/>
      <c r="Z910" s="270"/>
    </row>
    <row r="911" ht="15.75" customHeight="1">
      <c r="A911" s="1"/>
      <c r="B911" s="323"/>
      <c r="C911" s="323"/>
      <c r="D911" s="412"/>
      <c r="E911" s="412"/>
      <c r="F911" s="1"/>
      <c r="G911" s="270"/>
      <c r="H911" s="270"/>
      <c r="I911" s="270"/>
      <c r="J911" s="270"/>
      <c r="K911" s="270"/>
      <c r="L911" s="270"/>
      <c r="M911" s="270"/>
      <c r="N911" s="270"/>
      <c r="O911" s="270"/>
      <c r="P911" s="270"/>
      <c r="Q911" s="270"/>
      <c r="R911" s="270"/>
      <c r="S911" s="270"/>
      <c r="T911" s="270"/>
      <c r="U911" s="270"/>
      <c r="V911" s="270"/>
      <c r="W911" s="270"/>
      <c r="X911" s="270"/>
      <c r="Y911" s="270"/>
      <c r="Z911" s="270"/>
    </row>
    <row r="912" ht="15.75" customHeight="1">
      <c r="A912" s="1"/>
      <c r="B912" s="323"/>
      <c r="C912" s="323"/>
      <c r="D912" s="412"/>
      <c r="E912" s="412"/>
      <c r="F912" s="1"/>
      <c r="G912" s="270"/>
      <c r="H912" s="270"/>
      <c r="I912" s="270"/>
      <c r="J912" s="270"/>
      <c r="K912" s="270"/>
      <c r="L912" s="270"/>
      <c r="M912" s="270"/>
      <c r="N912" s="270"/>
      <c r="O912" s="270"/>
      <c r="P912" s="270"/>
      <c r="Q912" s="270"/>
      <c r="R912" s="270"/>
      <c r="S912" s="270"/>
      <c r="T912" s="270"/>
      <c r="U912" s="270"/>
      <c r="V912" s="270"/>
      <c r="W912" s="270"/>
      <c r="X912" s="270"/>
      <c r="Y912" s="270"/>
      <c r="Z912" s="270"/>
    </row>
    <row r="913" ht="15.75" customHeight="1">
      <c r="A913" s="1"/>
      <c r="B913" s="323"/>
      <c r="C913" s="323"/>
      <c r="D913" s="412"/>
      <c r="E913" s="412"/>
      <c r="F913" s="1"/>
      <c r="G913" s="270"/>
      <c r="H913" s="270"/>
      <c r="I913" s="270"/>
      <c r="J913" s="270"/>
      <c r="K913" s="270"/>
      <c r="L913" s="270"/>
      <c r="M913" s="270"/>
      <c r="N913" s="270"/>
      <c r="O913" s="270"/>
      <c r="P913" s="270"/>
      <c r="Q913" s="270"/>
      <c r="R913" s="270"/>
      <c r="S913" s="270"/>
      <c r="T913" s="270"/>
      <c r="U913" s="270"/>
      <c r="V913" s="270"/>
      <c r="W913" s="270"/>
      <c r="X913" s="270"/>
      <c r="Y913" s="270"/>
      <c r="Z913" s="270"/>
    </row>
    <row r="914" ht="15.75" customHeight="1">
      <c r="A914" s="1"/>
      <c r="B914" s="323"/>
      <c r="C914" s="323"/>
      <c r="D914" s="412"/>
      <c r="E914" s="412"/>
      <c r="F914" s="1"/>
      <c r="G914" s="270"/>
      <c r="H914" s="270"/>
      <c r="I914" s="270"/>
      <c r="J914" s="270"/>
      <c r="K914" s="270"/>
      <c r="L914" s="270"/>
      <c r="M914" s="270"/>
      <c r="N914" s="270"/>
      <c r="O914" s="270"/>
      <c r="P914" s="270"/>
      <c r="Q914" s="270"/>
      <c r="R914" s="270"/>
      <c r="S914" s="270"/>
      <c r="T914" s="270"/>
      <c r="U914" s="270"/>
      <c r="V914" s="270"/>
      <c r="W914" s="270"/>
      <c r="X914" s="270"/>
      <c r="Y914" s="270"/>
      <c r="Z914" s="270"/>
    </row>
    <row r="915" ht="15.75" customHeight="1">
      <c r="A915" s="1"/>
      <c r="B915" s="323"/>
      <c r="C915" s="323"/>
      <c r="D915" s="412"/>
      <c r="E915" s="412"/>
      <c r="F915" s="1"/>
      <c r="G915" s="270"/>
      <c r="H915" s="270"/>
      <c r="I915" s="270"/>
      <c r="J915" s="270"/>
      <c r="K915" s="270"/>
      <c r="L915" s="270"/>
      <c r="M915" s="270"/>
      <c r="N915" s="270"/>
      <c r="O915" s="270"/>
      <c r="P915" s="270"/>
      <c r="Q915" s="270"/>
      <c r="R915" s="270"/>
      <c r="S915" s="270"/>
      <c r="T915" s="270"/>
      <c r="U915" s="270"/>
      <c r="V915" s="270"/>
      <c r="W915" s="270"/>
      <c r="X915" s="270"/>
      <c r="Y915" s="270"/>
      <c r="Z915" s="270"/>
    </row>
    <row r="916" ht="15.75" customHeight="1">
      <c r="A916" s="1"/>
      <c r="B916" s="323"/>
      <c r="C916" s="323"/>
      <c r="D916" s="412"/>
      <c r="E916" s="412"/>
      <c r="F916" s="1"/>
      <c r="G916" s="270"/>
      <c r="H916" s="270"/>
      <c r="I916" s="270"/>
      <c r="J916" s="270"/>
      <c r="K916" s="270"/>
      <c r="L916" s="270"/>
      <c r="M916" s="270"/>
      <c r="N916" s="270"/>
      <c r="O916" s="270"/>
      <c r="P916" s="270"/>
      <c r="Q916" s="270"/>
      <c r="R916" s="270"/>
      <c r="S916" s="270"/>
      <c r="T916" s="270"/>
      <c r="U916" s="270"/>
      <c r="V916" s="270"/>
      <c r="W916" s="270"/>
      <c r="X916" s="270"/>
      <c r="Y916" s="270"/>
      <c r="Z916" s="270"/>
    </row>
    <row r="917" ht="15.75" customHeight="1">
      <c r="A917" s="1"/>
      <c r="B917" s="323"/>
      <c r="C917" s="323"/>
      <c r="D917" s="412"/>
      <c r="E917" s="412"/>
      <c r="F917" s="1"/>
      <c r="G917" s="270"/>
      <c r="H917" s="270"/>
      <c r="I917" s="270"/>
      <c r="J917" s="270"/>
      <c r="K917" s="270"/>
      <c r="L917" s="270"/>
      <c r="M917" s="270"/>
      <c r="N917" s="270"/>
      <c r="O917" s="270"/>
      <c r="P917" s="270"/>
      <c r="Q917" s="270"/>
      <c r="R917" s="270"/>
      <c r="S917" s="270"/>
      <c r="T917" s="270"/>
      <c r="U917" s="270"/>
      <c r="V917" s="270"/>
      <c r="W917" s="270"/>
      <c r="X917" s="270"/>
      <c r="Y917" s="270"/>
      <c r="Z917" s="270"/>
    </row>
    <row r="918" ht="15.75" customHeight="1">
      <c r="A918" s="1"/>
      <c r="B918" s="323"/>
      <c r="C918" s="323"/>
      <c r="D918" s="412"/>
      <c r="E918" s="412"/>
      <c r="F918" s="1"/>
      <c r="G918" s="270"/>
      <c r="H918" s="270"/>
      <c r="I918" s="270"/>
      <c r="J918" s="270"/>
      <c r="K918" s="270"/>
      <c r="L918" s="270"/>
      <c r="M918" s="270"/>
      <c r="N918" s="270"/>
      <c r="O918" s="270"/>
      <c r="P918" s="270"/>
      <c r="Q918" s="270"/>
      <c r="R918" s="270"/>
      <c r="S918" s="270"/>
      <c r="T918" s="270"/>
      <c r="U918" s="270"/>
      <c r="V918" s="270"/>
      <c r="W918" s="270"/>
      <c r="X918" s="270"/>
      <c r="Y918" s="270"/>
      <c r="Z918" s="270"/>
    </row>
    <row r="919" ht="15.75" customHeight="1">
      <c r="A919" s="1"/>
      <c r="B919" s="323"/>
      <c r="C919" s="323"/>
      <c r="D919" s="412"/>
      <c r="E919" s="412"/>
      <c r="F919" s="1"/>
      <c r="G919" s="270"/>
      <c r="H919" s="270"/>
      <c r="I919" s="270"/>
      <c r="J919" s="270"/>
      <c r="K919" s="270"/>
      <c r="L919" s="270"/>
      <c r="M919" s="270"/>
      <c r="N919" s="270"/>
      <c r="O919" s="270"/>
      <c r="P919" s="270"/>
      <c r="Q919" s="270"/>
      <c r="R919" s="270"/>
      <c r="S919" s="270"/>
      <c r="T919" s="270"/>
      <c r="U919" s="270"/>
      <c r="V919" s="270"/>
      <c r="W919" s="270"/>
      <c r="X919" s="270"/>
      <c r="Y919" s="270"/>
      <c r="Z919" s="270"/>
    </row>
    <row r="920" ht="15.75" customHeight="1">
      <c r="A920" s="1"/>
      <c r="B920" s="323"/>
      <c r="C920" s="323"/>
      <c r="D920" s="412"/>
      <c r="E920" s="412"/>
      <c r="F920" s="1"/>
      <c r="G920" s="270"/>
      <c r="H920" s="270"/>
      <c r="I920" s="270"/>
      <c r="J920" s="270"/>
      <c r="K920" s="270"/>
      <c r="L920" s="270"/>
      <c r="M920" s="270"/>
      <c r="N920" s="270"/>
      <c r="O920" s="270"/>
      <c r="P920" s="270"/>
      <c r="Q920" s="270"/>
      <c r="R920" s="270"/>
      <c r="S920" s="270"/>
      <c r="T920" s="270"/>
      <c r="U920" s="270"/>
      <c r="V920" s="270"/>
      <c r="W920" s="270"/>
      <c r="X920" s="270"/>
      <c r="Y920" s="270"/>
      <c r="Z920" s="270"/>
    </row>
    <row r="921" ht="15.75" customHeight="1">
      <c r="A921" s="1"/>
      <c r="B921" s="323"/>
      <c r="C921" s="323"/>
      <c r="D921" s="412"/>
      <c r="E921" s="412"/>
      <c r="F921" s="1"/>
      <c r="G921" s="270"/>
      <c r="H921" s="270"/>
      <c r="I921" s="270"/>
      <c r="J921" s="270"/>
      <c r="K921" s="270"/>
      <c r="L921" s="270"/>
      <c r="M921" s="270"/>
      <c r="N921" s="270"/>
      <c r="O921" s="270"/>
      <c r="P921" s="270"/>
      <c r="Q921" s="270"/>
      <c r="R921" s="270"/>
      <c r="S921" s="270"/>
      <c r="T921" s="270"/>
      <c r="U921" s="270"/>
      <c r="V921" s="270"/>
      <c r="W921" s="270"/>
      <c r="X921" s="270"/>
      <c r="Y921" s="270"/>
      <c r="Z921" s="270"/>
    </row>
    <row r="922" ht="15.75" customHeight="1">
      <c r="A922" s="1"/>
      <c r="B922" s="323"/>
      <c r="C922" s="323"/>
      <c r="D922" s="412"/>
      <c r="E922" s="412"/>
      <c r="F922" s="1"/>
      <c r="G922" s="270"/>
      <c r="H922" s="270"/>
      <c r="I922" s="270"/>
      <c r="J922" s="270"/>
      <c r="K922" s="270"/>
      <c r="L922" s="270"/>
      <c r="M922" s="270"/>
      <c r="N922" s="270"/>
      <c r="O922" s="270"/>
      <c r="P922" s="270"/>
      <c r="Q922" s="270"/>
      <c r="R922" s="270"/>
      <c r="S922" s="270"/>
      <c r="T922" s="270"/>
      <c r="U922" s="270"/>
      <c r="V922" s="270"/>
      <c r="W922" s="270"/>
      <c r="X922" s="270"/>
      <c r="Y922" s="270"/>
      <c r="Z922" s="270"/>
    </row>
    <row r="923" ht="15.75" customHeight="1">
      <c r="A923" s="1"/>
      <c r="B923" s="323"/>
      <c r="C923" s="323"/>
      <c r="D923" s="412"/>
      <c r="E923" s="412"/>
      <c r="F923" s="1"/>
      <c r="G923" s="270"/>
      <c r="H923" s="270"/>
      <c r="I923" s="270"/>
      <c r="J923" s="270"/>
      <c r="K923" s="270"/>
      <c r="L923" s="270"/>
      <c r="M923" s="270"/>
      <c r="N923" s="270"/>
      <c r="O923" s="270"/>
      <c r="P923" s="270"/>
      <c r="Q923" s="270"/>
      <c r="R923" s="270"/>
      <c r="S923" s="270"/>
      <c r="T923" s="270"/>
      <c r="U923" s="270"/>
      <c r="V923" s="270"/>
      <c r="W923" s="270"/>
      <c r="X923" s="270"/>
      <c r="Y923" s="270"/>
      <c r="Z923" s="270"/>
    </row>
    <row r="924" ht="15.75" customHeight="1">
      <c r="A924" s="1"/>
      <c r="B924" s="323"/>
      <c r="C924" s="323"/>
      <c r="D924" s="412"/>
      <c r="E924" s="412"/>
      <c r="F924" s="1"/>
      <c r="G924" s="270"/>
      <c r="H924" s="270"/>
      <c r="I924" s="270"/>
      <c r="J924" s="270"/>
      <c r="K924" s="270"/>
      <c r="L924" s="270"/>
      <c r="M924" s="270"/>
      <c r="N924" s="270"/>
      <c r="O924" s="270"/>
      <c r="P924" s="270"/>
      <c r="Q924" s="270"/>
      <c r="R924" s="270"/>
      <c r="S924" s="270"/>
      <c r="T924" s="270"/>
      <c r="U924" s="270"/>
      <c r="V924" s="270"/>
      <c r="W924" s="270"/>
      <c r="X924" s="270"/>
      <c r="Y924" s="270"/>
      <c r="Z924" s="270"/>
    </row>
    <row r="925" ht="15.75" customHeight="1">
      <c r="A925" s="1"/>
      <c r="B925" s="323"/>
      <c r="C925" s="323"/>
      <c r="D925" s="412"/>
      <c r="E925" s="412"/>
      <c r="F925" s="1"/>
      <c r="G925" s="270"/>
      <c r="H925" s="270"/>
      <c r="I925" s="270"/>
      <c r="J925" s="270"/>
      <c r="K925" s="270"/>
      <c r="L925" s="270"/>
      <c r="M925" s="270"/>
      <c r="N925" s="270"/>
      <c r="O925" s="270"/>
      <c r="P925" s="270"/>
      <c r="Q925" s="270"/>
      <c r="R925" s="270"/>
      <c r="S925" s="270"/>
      <c r="T925" s="270"/>
      <c r="U925" s="270"/>
      <c r="V925" s="270"/>
      <c r="W925" s="270"/>
      <c r="X925" s="270"/>
      <c r="Y925" s="270"/>
      <c r="Z925" s="270"/>
    </row>
    <row r="926" ht="15.75" customHeight="1">
      <c r="A926" s="1"/>
      <c r="B926" s="323"/>
      <c r="C926" s="323"/>
      <c r="D926" s="412"/>
      <c r="E926" s="412"/>
      <c r="F926" s="1"/>
      <c r="G926" s="270"/>
      <c r="H926" s="270"/>
      <c r="I926" s="270"/>
      <c r="J926" s="270"/>
      <c r="K926" s="270"/>
      <c r="L926" s="270"/>
      <c r="M926" s="270"/>
      <c r="N926" s="270"/>
      <c r="O926" s="270"/>
      <c r="P926" s="270"/>
      <c r="Q926" s="270"/>
      <c r="R926" s="270"/>
      <c r="S926" s="270"/>
      <c r="T926" s="270"/>
      <c r="U926" s="270"/>
      <c r="V926" s="270"/>
      <c r="W926" s="270"/>
      <c r="X926" s="270"/>
      <c r="Y926" s="270"/>
      <c r="Z926" s="270"/>
    </row>
    <row r="927" ht="15.75" customHeight="1">
      <c r="A927" s="1"/>
      <c r="B927" s="323"/>
      <c r="C927" s="323"/>
      <c r="D927" s="412"/>
      <c r="E927" s="412"/>
      <c r="F927" s="1"/>
      <c r="G927" s="270"/>
      <c r="H927" s="270"/>
      <c r="I927" s="270"/>
      <c r="J927" s="270"/>
      <c r="K927" s="270"/>
      <c r="L927" s="270"/>
      <c r="M927" s="270"/>
      <c r="N927" s="270"/>
      <c r="O927" s="270"/>
      <c r="P927" s="270"/>
      <c r="Q927" s="270"/>
      <c r="R927" s="270"/>
      <c r="S927" s="270"/>
      <c r="T927" s="270"/>
      <c r="U927" s="270"/>
      <c r="V927" s="270"/>
      <c r="W927" s="270"/>
      <c r="X927" s="270"/>
      <c r="Y927" s="270"/>
      <c r="Z927" s="270"/>
    </row>
    <row r="928" ht="15.75" customHeight="1">
      <c r="A928" s="1"/>
      <c r="B928" s="323"/>
      <c r="C928" s="323"/>
      <c r="D928" s="412"/>
      <c r="E928" s="412"/>
      <c r="F928" s="1"/>
      <c r="G928" s="270"/>
      <c r="H928" s="270"/>
      <c r="I928" s="270"/>
      <c r="J928" s="270"/>
      <c r="K928" s="270"/>
      <c r="L928" s="270"/>
      <c r="M928" s="270"/>
      <c r="N928" s="270"/>
      <c r="O928" s="270"/>
      <c r="P928" s="270"/>
      <c r="Q928" s="270"/>
      <c r="R928" s="270"/>
      <c r="S928" s="270"/>
      <c r="T928" s="270"/>
      <c r="U928" s="270"/>
      <c r="V928" s="270"/>
      <c r="W928" s="270"/>
      <c r="X928" s="270"/>
      <c r="Y928" s="270"/>
      <c r="Z928" s="270"/>
    </row>
    <row r="929" ht="15.75" customHeight="1">
      <c r="A929" s="1"/>
      <c r="B929" s="323"/>
      <c r="C929" s="323"/>
      <c r="D929" s="412"/>
      <c r="E929" s="412"/>
      <c r="F929" s="1"/>
      <c r="G929" s="270"/>
      <c r="H929" s="270"/>
      <c r="I929" s="270"/>
      <c r="J929" s="270"/>
      <c r="K929" s="270"/>
      <c r="L929" s="270"/>
      <c r="M929" s="270"/>
      <c r="N929" s="270"/>
      <c r="O929" s="270"/>
      <c r="P929" s="270"/>
      <c r="Q929" s="270"/>
      <c r="R929" s="270"/>
      <c r="S929" s="270"/>
      <c r="T929" s="270"/>
      <c r="U929" s="270"/>
      <c r="V929" s="270"/>
      <c r="W929" s="270"/>
      <c r="X929" s="270"/>
      <c r="Y929" s="270"/>
      <c r="Z929" s="270"/>
    </row>
    <row r="930" ht="15.75" customHeight="1">
      <c r="A930" s="1"/>
      <c r="B930" s="323"/>
      <c r="C930" s="323"/>
      <c r="D930" s="412"/>
      <c r="E930" s="412"/>
      <c r="F930" s="1"/>
      <c r="G930" s="270"/>
      <c r="H930" s="270"/>
      <c r="I930" s="270"/>
      <c r="J930" s="270"/>
      <c r="K930" s="270"/>
      <c r="L930" s="270"/>
      <c r="M930" s="270"/>
      <c r="N930" s="270"/>
      <c r="O930" s="270"/>
      <c r="P930" s="270"/>
      <c r="Q930" s="270"/>
      <c r="R930" s="270"/>
      <c r="S930" s="270"/>
      <c r="T930" s="270"/>
      <c r="U930" s="270"/>
      <c r="V930" s="270"/>
      <c r="W930" s="270"/>
      <c r="X930" s="270"/>
      <c r="Y930" s="270"/>
      <c r="Z930" s="270"/>
    </row>
    <row r="931" ht="15.75" customHeight="1">
      <c r="A931" s="1"/>
      <c r="B931" s="323"/>
      <c r="C931" s="323"/>
      <c r="D931" s="412"/>
      <c r="E931" s="412"/>
      <c r="F931" s="1"/>
      <c r="G931" s="270"/>
      <c r="H931" s="270"/>
      <c r="I931" s="270"/>
      <c r="J931" s="270"/>
      <c r="K931" s="270"/>
      <c r="L931" s="270"/>
      <c r="M931" s="270"/>
      <c r="N931" s="270"/>
      <c r="O931" s="270"/>
      <c r="P931" s="270"/>
      <c r="Q931" s="270"/>
      <c r="R931" s="270"/>
      <c r="S931" s="270"/>
      <c r="T931" s="270"/>
      <c r="U931" s="270"/>
      <c r="V931" s="270"/>
      <c r="W931" s="270"/>
      <c r="X931" s="270"/>
      <c r="Y931" s="270"/>
      <c r="Z931" s="270"/>
    </row>
    <row r="932" ht="15.75" customHeight="1">
      <c r="A932" s="1"/>
      <c r="B932" s="323"/>
      <c r="C932" s="323"/>
      <c r="D932" s="412"/>
      <c r="E932" s="412"/>
      <c r="F932" s="1"/>
      <c r="G932" s="270"/>
      <c r="H932" s="270"/>
      <c r="I932" s="270"/>
      <c r="J932" s="270"/>
      <c r="K932" s="270"/>
      <c r="L932" s="270"/>
      <c r="M932" s="270"/>
      <c r="N932" s="270"/>
      <c r="O932" s="270"/>
      <c r="P932" s="270"/>
      <c r="Q932" s="270"/>
      <c r="R932" s="270"/>
      <c r="S932" s="270"/>
      <c r="T932" s="270"/>
      <c r="U932" s="270"/>
      <c r="V932" s="270"/>
      <c r="W932" s="270"/>
      <c r="X932" s="270"/>
      <c r="Y932" s="270"/>
      <c r="Z932" s="270"/>
    </row>
    <row r="933" ht="15.75" customHeight="1">
      <c r="A933" s="1"/>
      <c r="B933" s="323"/>
      <c r="C933" s="323"/>
      <c r="D933" s="412"/>
      <c r="E933" s="412"/>
      <c r="F933" s="1"/>
      <c r="G933" s="270"/>
      <c r="H933" s="270"/>
      <c r="I933" s="270"/>
      <c r="J933" s="270"/>
      <c r="K933" s="270"/>
      <c r="L933" s="270"/>
      <c r="M933" s="270"/>
      <c r="N933" s="270"/>
      <c r="O933" s="270"/>
      <c r="P933" s="270"/>
      <c r="Q933" s="270"/>
      <c r="R933" s="270"/>
      <c r="S933" s="270"/>
      <c r="T933" s="270"/>
      <c r="U933" s="270"/>
      <c r="V933" s="270"/>
      <c r="W933" s="270"/>
      <c r="X933" s="270"/>
      <c r="Y933" s="270"/>
      <c r="Z933" s="270"/>
    </row>
    <row r="934" ht="15.75" customHeight="1">
      <c r="A934" s="1"/>
      <c r="B934" s="323"/>
      <c r="C934" s="323"/>
      <c r="D934" s="412"/>
      <c r="E934" s="412"/>
      <c r="F934" s="1"/>
      <c r="G934" s="270"/>
      <c r="H934" s="270"/>
      <c r="I934" s="270"/>
      <c r="J934" s="270"/>
      <c r="K934" s="270"/>
      <c r="L934" s="270"/>
      <c r="M934" s="270"/>
      <c r="N934" s="270"/>
      <c r="O934" s="270"/>
      <c r="P934" s="270"/>
      <c r="Q934" s="270"/>
      <c r="R934" s="270"/>
      <c r="S934" s="270"/>
      <c r="T934" s="270"/>
      <c r="U934" s="270"/>
      <c r="V934" s="270"/>
      <c r="W934" s="270"/>
      <c r="X934" s="270"/>
      <c r="Y934" s="270"/>
      <c r="Z934" s="270"/>
    </row>
    <row r="935" ht="15.75" customHeight="1">
      <c r="A935" s="1"/>
      <c r="B935" s="323"/>
      <c r="C935" s="323"/>
      <c r="D935" s="412"/>
      <c r="E935" s="412"/>
      <c r="F935" s="1"/>
      <c r="G935" s="270"/>
      <c r="H935" s="270"/>
      <c r="I935" s="270"/>
      <c r="J935" s="270"/>
      <c r="K935" s="270"/>
      <c r="L935" s="270"/>
      <c r="M935" s="270"/>
      <c r="N935" s="270"/>
      <c r="O935" s="270"/>
      <c r="P935" s="270"/>
      <c r="Q935" s="270"/>
      <c r="R935" s="270"/>
      <c r="S935" s="270"/>
      <c r="T935" s="270"/>
      <c r="U935" s="270"/>
      <c r="V935" s="270"/>
      <c r="W935" s="270"/>
      <c r="X935" s="270"/>
      <c r="Y935" s="270"/>
      <c r="Z935" s="270"/>
    </row>
    <row r="936" ht="15.75" customHeight="1">
      <c r="A936" s="1"/>
      <c r="B936" s="323"/>
      <c r="C936" s="323"/>
      <c r="D936" s="412"/>
      <c r="E936" s="412"/>
      <c r="F936" s="1"/>
      <c r="G936" s="270"/>
      <c r="H936" s="270"/>
      <c r="I936" s="270"/>
      <c r="J936" s="270"/>
      <c r="K936" s="270"/>
      <c r="L936" s="270"/>
      <c r="M936" s="270"/>
      <c r="N936" s="270"/>
      <c r="O936" s="270"/>
      <c r="P936" s="270"/>
      <c r="Q936" s="270"/>
      <c r="R936" s="270"/>
      <c r="S936" s="270"/>
      <c r="T936" s="270"/>
      <c r="U936" s="270"/>
      <c r="V936" s="270"/>
      <c r="W936" s="270"/>
      <c r="X936" s="270"/>
      <c r="Y936" s="270"/>
      <c r="Z936" s="270"/>
    </row>
    <row r="937" ht="15.75" customHeight="1">
      <c r="A937" s="1"/>
      <c r="B937" s="323"/>
      <c r="C937" s="323"/>
      <c r="D937" s="412"/>
      <c r="E937" s="412"/>
      <c r="F937" s="1"/>
      <c r="G937" s="270"/>
      <c r="H937" s="270"/>
      <c r="I937" s="270"/>
      <c r="J937" s="270"/>
      <c r="K937" s="270"/>
      <c r="L937" s="270"/>
      <c r="M937" s="270"/>
      <c r="N937" s="270"/>
      <c r="O937" s="270"/>
      <c r="P937" s="270"/>
      <c r="Q937" s="270"/>
      <c r="R937" s="270"/>
      <c r="S937" s="270"/>
      <c r="T937" s="270"/>
      <c r="U937" s="270"/>
      <c r="V937" s="270"/>
      <c r="W937" s="270"/>
      <c r="X937" s="270"/>
      <c r="Y937" s="270"/>
      <c r="Z937" s="270"/>
    </row>
    <row r="938" ht="15.75" customHeight="1">
      <c r="A938" s="1"/>
      <c r="B938" s="323"/>
      <c r="C938" s="323"/>
      <c r="D938" s="412"/>
      <c r="E938" s="412"/>
      <c r="F938" s="1"/>
      <c r="G938" s="270"/>
      <c r="H938" s="270"/>
      <c r="I938" s="270"/>
      <c r="J938" s="270"/>
      <c r="K938" s="270"/>
      <c r="L938" s="270"/>
      <c r="M938" s="270"/>
      <c r="N938" s="270"/>
      <c r="O938" s="270"/>
      <c r="P938" s="270"/>
      <c r="Q938" s="270"/>
      <c r="R938" s="270"/>
      <c r="S938" s="270"/>
      <c r="T938" s="270"/>
      <c r="U938" s="270"/>
      <c r="V938" s="270"/>
      <c r="W938" s="270"/>
      <c r="X938" s="270"/>
      <c r="Y938" s="270"/>
      <c r="Z938" s="270"/>
    </row>
    <row r="939" ht="15.75" customHeight="1">
      <c r="A939" s="1"/>
      <c r="B939" s="323"/>
      <c r="C939" s="323"/>
      <c r="D939" s="412"/>
      <c r="E939" s="412"/>
      <c r="F939" s="1"/>
      <c r="G939" s="270"/>
      <c r="H939" s="270"/>
      <c r="I939" s="270"/>
      <c r="J939" s="270"/>
      <c r="K939" s="270"/>
      <c r="L939" s="270"/>
      <c r="M939" s="270"/>
      <c r="N939" s="270"/>
      <c r="O939" s="270"/>
      <c r="P939" s="270"/>
      <c r="Q939" s="270"/>
      <c r="R939" s="270"/>
      <c r="S939" s="270"/>
      <c r="T939" s="270"/>
      <c r="U939" s="270"/>
      <c r="V939" s="270"/>
      <c r="W939" s="270"/>
      <c r="X939" s="270"/>
      <c r="Y939" s="270"/>
      <c r="Z939" s="270"/>
    </row>
    <row r="940" ht="15.75" customHeight="1">
      <c r="A940" s="1"/>
      <c r="B940" s="323"/>
      <c r="C940" s="323"/>
      <c r="D940" s="412"/>
      <c r="E940" s="412"/>
      <c r="F940" s="1"/>
      <c r="G940" s="270"/>
      <c r="H940" s="270"/>
      <c r="I940" s="270"/>
      <c r="J940" s="270"/>
      <c r="K940" s="270"/>
      <c r="L940" s="270"/>
      <c r="M940" s="270"/>
      <c r="N940" s="270"/>
      <c r="O940" s="270"/>
      <c r="P940" s="270"/>
      <c r="Q940" s="270"/>
      <c r="R940" s="270"/>
      <c r="S940" s="270"/>
      <c r="T940" s="270"/>
      <c r="U940" s="270"/>
      <c r="V940" s="270"/>
      <c r="W940" s="270"/>
      <c r="X940" s="270"/>
      <c r="Y940" s="270"/>
      <c r="Z940" s="270"/>
    </row>
    <row r="941" ht="15.75" customHeight="1">
      <c r="A941" s="1"/>
      <c r="B941" s="323"/>
      <c r="C941" s="323"/>
      <c r="D941" s="412"/>
      <c r="E941" s="412"/>
      <c r="F941" s="1"/>
      <c r="G941" s="270"/>
      <c r="H941" s="270"/>
      <c r="I941" s="270"/>
      <c r="J941" s="270"/>
      <c r="K941" s="270"/>
      <c r="L941" s="270"/>
      <c r="M941" s="270"/>
      <c r="N941" s="270"/>
      <c r="O941" s="270"/>
      <c r="P941" s="270"/>
      <c r="Q941" s="270"/>
      <c r="R941" s="270"/>
      <c r="S941" s="270"/>
      <c r="T941" s="270"/>
      <c r="U941" s="270"/>
      <c r="V941" s="270"/>
      <c r="W941" s="270"/>
      <c r="X941" s="270"/>
      <c r="Y941" s="270"/>
      <c r="Z941" s="270"/>
    </row>
    <row r="942" ht="15.75" customHeight="1">
      <c r="A942" s="1"/>
      <c r="B942" s="323"/>
      <c r="C942" s="323"/>
      <c r="D942" s="412"/>
      <c r="E942" s="412"/>
      <c r="F942" s="1"/>
      <c r="G942" s="270"/>
      <c r="H942" s="270"/>
      <c r="I942" s="270"/>
      <c r="J942" s="270"/>
      <c r="K942" s="270"/>
      <c r="L942" s="270"/>
      <c r="M942" s="270"/>
      <c r="N942" s="270"/>
      <c r="O942" s="270"/>
      <c r="P942" s="270"/>
      <c r="Q942" s="270"/>
      <c r="R942" s="270"/>
      <c r="S942" s="270"/>
      <c r="T942" s="270"/>
      <c r="U942" s="270"/>
      <c r="V942" s="270"/>
      <c r="W942" s="270"/>
      <c r="X942" s="270"/>
      <c r="Y942" s="270"/>
      <c r="Z942" s="270"/>
    </row>
    <row r="943" ht="15.75" customHeight="1">
      <c r="A943" s="1"/>
      <c r="B943" s="323"/>
      <c r="C943" s="323"/>
      <c r="D943" s="412"/>
      <c r="E943" s="412"/>
      <c r="F943" s="1"/>
      <c r="G943" s="270"/>
      <c r="H943" s="270"/>
      <c r="I943" s="270"/>
      <c r="J943" s="270"/>
      <c r="K943" s="270"/>
      <c r="L943" s="270"/>
      <c r="M943" s="270"/>
      <c r="N943" s="270"/>
      <c r="O943" s="270"/>
      <c r="P943" s="270"/>
      <c r="Q943" s="270"/>
      <c r="R943" s="270"/>
      <c r="S943" s="270"/>
      <c r="T943" s="270"/>
      <c r="U943" s="270"/>
      <c r="V943" s="270"/>
      <c r="W943" s="270"/>
      <c r="X943" s="270"/>
      <c r="Y943" s="270"/>
      <c r="Z943" s="270"/>
    </row>
    <row r="944" ht="15.75" customHeight="1">
      <c r="A944" s="1"/>
      <c r="B944" s="323"/>
      <c r="C944" s="323"/>
      <c r="D944" s="412"/>
      <c r="E944" s="412"/>
      <c r="F944" s="1"/>
      <c r="G944" s="270"/>
      <c r="H944" s="270"/>
      <c r="I944" s="270"/>
      <c r="J944" s="270"/>
      <c r="K944" s="270"/>
      <c r="L944" s="270"/>
      <c r="M944" s="270"/>
      <c r="N944" s="270"/>
      <c r="O944" s="270"/>
      <c r="P944" s="270"/>
      <c r="Q944" s="270"/>
      <c r="R944" s="270"/>
      <c r="S944" s="270"/>
      <c r="T944" s="270"/>
      <c r="U944" s="270"/>
      <c r="V944" s="270"/>
      <c r="W944" s="270"/>
      <c r="X944" s="270"/>
      <c r="Y944" s="270"/>
      <c r="Z944" s="270"/>
    </row>
    <row r="945" ht="15.75" customHeight="1">
      <c r="A945" s="1"/>
      <c r="B945" s="323"/>
      <c r="C945" s="323"/>
      <c r="D945" s="412"/>
      <c r="E945" s="412"/>
      <c r="F945" s="1"/>
      <c r="G945" s="270"/>
      <c r="H945" s="270"/>
      <c r="I945" s="270"/>
      <c r="J945" s="270"/>
      <c r="K945" s="270"/>
      <c r="L945" s="270"/>
      <c r="M945" s="270"/>
      <c r="N945" s="270"/>
      <c r="O945" s="270"/>
      <c r="P945" s="270"/>
      <c r="Q945" s="270"/>
      <c r="R945" s="270"/>
      <c r="S945" s="270"/>
      <c r="T945" s="270"/>
      <c r="U945" s="270"/>
      <c r="V945" s="270"/>
      <c r="W945" s="270"/>
      <c r="X945" s="270"/>
      <c r="Y945" s="270"/>
      <c r="Z945" s="270"/>
    </row>
    <row r="946" ht="15.75" customHeight="1">
      <c r="A946" s="1"/>
      <c r="B946" s="323"/>
      <c r="C946" s="323"/>
      <c r="D946" s="412"/>
      <c r="E946" s="412"/>
      <c r="F946" s="1"/>
      <c r="G946" s="270"/>
      <c r="H946" s="270"/>
      <c r="I946" s="270"/>
      <c r="J946" s="270"/>
      <c r="K946" s="270"/>
      <c r="L946" s="270"/>
      <c r="M946" s="270"/>
      <c r="N946" s="270"/>
      <c r="O946" s="270"/>
      <c r="P946" s="270"/>
      <c r="Q946" s="270"/>
      <c r="R946" s="270"/>
      <c r="S946" s="270"/>
      <c r="T946" s="270"/>
      <c r="U946" s="270"/>
      <c r="V946" s="270"/>
      <c r="W946" s="270"/>
      <c r="X946" s="270"/>
      <c r="Y946" s="270"/>
      <c r="Z946" s="270"/>
    </row>
    <row r="947" ht="15.75" customHeight="1">
      <c r="A947" s="1"/>
      <c r="B947" s="323"/>
      <c r="C947" s="323"/>
      <c r="D947" s="412"/>
      <c r="E947" s="412"/>
      <c r="F947" s="1"/>
      <c r="G947" s="270"/>
      <c r="H947" s="270"/>
      <c r="I947" s="270"/>
      <c r="J947" s="270"/>
      <c r="K947" s="270"/>
      <c r="L947" s="270"/>
      <c r="M947" s="270"/>
      <c r="N947" s="270"/>
      <c r="O947" s="270"/>
      <c r="P947" s="270"/>
      <c r="Q947" s="270"/>
      <c r="R947" s="270"/>
      <c r="S947" s="270"/>
      <c r="T947" s="270"/>
      <c r="U947" s="270"/>
      <c r="V947" s="270"/>
      <c r="W947" s="270"/>
      <c r="X947" s="270"/>
      <c r="Y947" s="270"/>
      <c r="Z947" s="270"/>
    </row>
    <row r="948" ht="15.75" customHeight="1">
      <c r="A948" s="1"/>
      <c r="B948" s="323"/>
      <c r="C948" s="323"/>
      <c r="D948" s="412"/>
      <c r="E948" s="412"/>
      <c r="F948" s="1"/>
      <c r="G948" s="270"/>
      <c r="H948" s="270"/>
      <c r="I948" s="270"/>
      <c r="J948" s="270"/>
      <c r="K948" s="270"/>
      <c r="L948" s="270"/>
      <c r="M948" s="270"/>
      <c r="N948" s="270"/>
      <c r="O948" s="270"/>
      <c r="P948" s="270"/>
      <c r="Q948" s="270"/>
      <c r="R948" s="270"/>
      <c r="S948" s="270"/>
      <c r="T948" s="270"/>
      <c r="U948" s="270"/>
      <c r="V948" s="270"/>
      <c r="W948" s="270"/>
      <c r="X948" s="270"/>
      <c r="Y948" s="270"/>
      <c r="Z948" s="270"/>
    </row>
    <row r="949" ht="15.75" customHeight="1">
      <c r="A949" s="1"/>
      <c r="B949" s="323"/>
      <c r="C949" s="323"/>
      <c r="D949" s="412"/>
      <c r="E949" s="412"/>
      <c r="F949" s="1"/>
      <c r="G949" s="270"/>
      <c r="H949" s="270"/>
      <c r="I949" s="270"/>
      <c r="J949" s="270"/>
      <c r="K949" s="270"/>
      <c r="L949" s="270"/>
      <c r="M949" s="270"/>
      <c r="N949" s="270"/>
      <c r="O949" s="270"/>
      <c r="P949" s="270"/>
      <c r="Q949" s="270"/>
      <c r="R949" s="270"/>
      <c r="S949" s="270"/>
      <c r="T949" s="270"/>
      <c r="U949" s="270"/>
      <c r="V949" s="270"/>
      <c r="W949" s="270"/>
      <c r="X949" s="270"/>
      <c r="Y949" s="270"/>
      <c r="Z949" s="270"/>
    </row>
    <row r="950" ht="15.75" customHeight="1">
      <c r="A950" s="1"/>
      <c r="B950" s="323"/>
      <c r="C950" s="323"/>
      <c r="D950" s="412"/>
      <c r="E950" s="412"/>
      <c r="F950" s="1"/>
      <c r="G950" s="270"/>
      <c r="H950" s="270"/>
      <c r="I950" s="270"/>
      <c r="J950" s="270"/>
      <c r="K950" s="270"/>
      <c r="L950" s="270"/>
      <c r="M950" s="270"/>
      <c r="N950" s="270"/>
      <c r="O950" s="270"/>
      <c r="P950" s="270"/>
      <c r="Q950" s="270"/>
      <c r="R950" s="270"/>
      <c r="S950" s="270"/>
      <c r="T950" s="270"/>
      <c r="U950" s="270"/>
      <c r="V950" s="270"/>
      <c r="W950" s="270"/>
      <c r="X950" s="270"/>
      <c r="Y950" s="270"/>
      <c r="Z950" s="270"/>
    </row>
    <row r="951" ht="15.75" customHeight="1">
      <c r="A951" s="1"/>
      <c r="B951" s="323"/>
      <c r="C951" s="323"/>
      <c r="D951" s="412"/>
      <c r="E951" s="412"/>
      <c r="F951" s="1"/>
      <c r="G951" s="270"/>
      <c r="H951" s="270"/>
      <c r="I951" s="270"/>
      <c r="J951" s="270"/>
      <c r="K951" s="270"/>
      <c r="L951" s="270"/>
      <c r="M951" s="270"/>
      <c r="N951" s="270"/>
      <c r="O951" s="270"/>
      <c r="P951" s="270"/>
      <c r="Q951" s="270"/>
      <c r="R951" s="270"/>
      <c r="S951" s="270"/>
      <c r="T951" s="270"/>
      <c r="U951" s="270"/>
      <c r="V951" s="270"/>
      <c r="W951" s="270"/>
      <c r="X951" s="270"/>
      <c r="Y951" s="270"/>
      <c r="Z951" s="270"/>
    </row>
    <row r="952" ht="15.75" customHeight="1">
      <c r="A952" s="1"/>
      <c r="B952" s="323"/>
      <c r="C952" s="323"/>
      <c r="D952" s="412"/>
      <c r="E952" s="412"/>
      <c r="F952" s="1"/>
      <c r="G952" s="270"/>
      <c r="H952" s="270"/>
      <c r="I952" s="270"/>
      <c r="J952" s="270"/>
      <c r="K952" s="270"/>
      <c r="L952" s="270"/>
      <c r="M952" s="270"/>
      <c r="N952" s="270"/>
      <c r="O952" s="270"/>
      <c r="P952" s="270"/>
      <c r="Q952" s="270"/>
      <c r="R952" s="270"/>
      <c r="S952" s="270"/>
      <c r="T952" s="270"/>
      <c r="U952" s="270"/>
      <c r="V952" s="270"/>
      <c r="W952" s="270"/>
      <c r="X952" s="270"/>
      <c r="Y952" s="270"/>
      <c r="Z952" s="270"/>
    </row>
    <row r="953" ht="15.75" customHeight="1">
      <c r="A953" s="1"/>
      <c r="B953" s="323"/>
      <c r="C953" s="323"/>
      <c r="D953" s="412"/>
      <c r="E953" s="412"/>
      <c r="F953" s="1"/>
      <c r="G953" s="270"/>
      <c r="H953" s="270"/>
      <c r="I953" s="270"/>
      <c r="J953" s="270"/>
      <c r="K953" s="270"/>
      <c r="L953" s="270"/>
      <c r="M953" s="270"/>
      <c r="N953" s="270"/>
      <c r="O953" s="270"/>
      <c r="P953" s="270"/>
      <c r="Q953" s="270"/>
      <c r="R953" s="270"/>
      <c r="S953" s="270"/>
      <c r="T953" s="270"/>
      <c r="U953" s="270"/>
      <c r="V953" s="270"/>
      <c r="W953" s="270"/>
      <c r="X953" s="270"/>
      <c r="Y953" s="270"/>
      <c r="Z953" s="270"/>
    </row>
    <row r="954" ht="15.75" customHeight="1">
      <c r="A954" s="1"/>
      <c r="B954" s="323"/>
      <c r="C954" s="323"/>
      <c r="D954" s="412"/>
      <c r="E954" s="412"/>
      <c r="F954" s="1"/>
      <c r="G954" s="270"/>
      <c r="H954" s="270"/>
      <c r="I954" s="270"/>
      <c r="J954" s="270"/>
      <c r="K954" s="270"/>
      <c r="L954" s="270"/>
      <c r="M954" s="270"/>
      <c r="N954" s="270"/>
      <c r="O954" s="270"/>
      <c r="P954" s="270"/>
      <c r="Q954" s="270"/>
      <c r="R954" s="270"/>
      <c r="S954" s="270"/>
      <c r="T954" s="270"/>
      <c r="U954" s="270"/>
      <c r="V954" s="270"/>
      <c r="W954" s="270"/>
      <c r="X954" s="270"/>
      <c r="Y954" s="270"/>
      <c r="Z954" s="270"/>
    </row>
    <row r="955" ht="15.75" customHeight="1">
      <c r="A955" s="1"/>
      <c r="B955" s="323"/>
      <c r="C955" s="323"/>
      <c r="D955" s="412"/>
      <c r="E955" s="412"/>
      <c r="F955" s="1"/>
      <c r="G955" s="270"/>
      <c r="H955" s="270"/>
      <c r="I955" s="270"/>
      <c r="J955" s="270"/>
      <c r="K955" s="270"/>
      <c r="L955" s="270"/>
      <c r="M955" s="270"/>
      <c r="N955" s="270"/>
      <c r="O955" s="270"/>
      <c r="P955" s="270"/>
      <c r="Q955" s="270"/>
      <c r="R955" s="270"/>
      <c r="S955" s="270"/>
      <c r="T955" s="270"/>
      <c r="U955" s="270"/>
      <c r="V955" s="270"/>
      <c r="W955" s="270"/>
      <c r="X955" s="270"/>
      <c r="Y955" s="270"/>
      <c r="Z955" s="270"/>
    </row>
    <row r="956" ht="15.75" customHeight="1">
      <c r="A956" s="1"/>
      <c r="B956" s="323"/>
      <c r="C956" s="323"/>
      <c r="D956" s="412"/>
      <c r="E956" s="412"/>
      <c r="F956" s="1"/>
      <c r="G956" s="270"/>
      <c r="H956" s="270"/>
      <c r="I956" s="270"/>
      <c r="J956" s="270"/>
      <c r="K956" s="270"/>
      <c r="L956" s="270"/>
      <c r="M956" s="270"/>
      <c r="N956" s="270"/>
      <c r="O956" s="270"/>
      <c r="P956" s="270"/>
      <c r="Q956" s="270"/>
      <c r="R956" s="270"/>
      <c r="S956" s="270"/>
      <c r="T956" s="270"/>
      <c r="U956" s="270"/>
      <c r="V956" s="270"/>
      <c r="W956" s="270"/>
      <c r="X956" s="270"/>
      <c r="Y956" s="270"/>
      <c r="Z956" s="270"/>
    </row>
    <row r="957" ht="15.75" customHeight="1">
      <c r="A957" s="1"/>
      <c r="B957" s="323"/>
      <c r="C957" s="323"/>
      <c r="D957" s="412"/>
      <c r="E957" s="412"/>
      <c r="F957" s="1"/>
      <c r="G957" s="270"/>
      <c r="H957" s="270"/>
      <c r="I957" s="270"/>
      <c r="J957" s="270"/>
      <c r="K957" s="270"/>
      <c r="L957" s="270"/>
      <c r="M957" s="270"/>
      <c r="N957" s="270"/>
      <c r="O957" s="270"/>
      <c r="P957" s="270"/>
      <c r="Q957" s="270"/>
      <c r="R957" s="270"/>
      <c r="S957" s="270"/>
      <c r="T957" s="270"/>
      <c r="U957" s="270"/>
      <c r="V957" s="270"/>
      <c r="W957" s="270"/>
      <c r="X957" s="270"/>
      <c r="Y957" s="270"/>
      <c r="Z957" s="270"/>
    </row>
    <row r="958" ht="15.75" customHeight="1">
      <c r="A958" s="1"/>
      <c r="B958" s="323"/>
      <c r="C958" s="323"/>
      <c r="D958" s="412"/>
      <c r="E958" s="412"/>
      <c r="F958" s="1"/>
      <c r="G958" s="270"/>
      <c r="H958" s="270"/>
      <c r="I958" s="270"/>
      <c r="J958" s="270"/>
      <c r="K958" s="270"/>
      <c r="L958" s="270"/>
      <c r="M958" s="270"/>
      <c r="N958" s="270"/>
      <c r="O958" s="270"/>
      <c r="P958" s="270"/>
      <c r="Q958" s="270"/>
      <c r="R958" s="270"/>
      <c r="S958" s="270"/>
      <c r="T958" s="270"/>
      <c r="U958" s="270"/>
      <c r="V958" s="270"/>
      <c r="W958" s="270"/>
      <c r="X958" s="270"/>
      <c r="Y958" s="270"/>
      <c r="Z958" s="270"/>
    </row>
    <row r="959" ht="15.75" customHeight="1">
      <c r="A959" s="1"/>
      <c r="B959" s="323"/>
      <c r="C959" s="323"/>
      <c r="D959" s="412"/>
      <c r="E959" s="412"/>
      <c r="F959" s="1"/>
      <c r="G959" s="270"/>
      <c r="H959" s="270"/>
      <c r="I959" s="270"/>
      <c r="J959" s="270"/>
      <c r="K959" s="270"/>
      <c r="L959" s="270"/>
      <c r="M959" s="270"/>
      <c r="N959" s="270"/>
      <c r="O959" s="270"/>
      <c r="P959" s="270"/>
      <c r="Q959" s="270"/>
      <c r="R959" s="270"/>
      <c r="S959" s="270"/>
      <c r="T959" s="270"/>
      <c r="U959" s="270"/>
      <c r="V959" s="270"/>
      <c r="W959" s="270"/>
      <c r="X959" s="270"/>
      <c r="Y959" s="270"/>
      <c r="Z959" s="270"/>
    </row>
    <row r="960" ht="15.75" customHeight="1">
      <c r="A960" s="1"/>
      <c r="B960" s="323"/>
      <c r="C960" s="323"/>
      <c r="D960" s="412"/>
      <c r="E960" s="412"/>
      <c r="F960" s="1"/>
      <c r="G960" s="270"/>
      <c r="H960" s="270"/>
      <c r="I960" s="270"/>
      <c r="J960" s="270"/>
      <c r="K960" s="270"/>
      <c r="L960" s="270"/>
      <c r="M960" s="270"/>
      <c r="N960" s="270"/>
      <c r="O960" s="270"/>
      <c r="P960" s="270"/>
      <c r="Q960" s="270"/>
      <c r="R960" s="270"/>
      <c r="S960" s="270"/>
      <c r="T960" s="270"/>
      <c r="U960" s="270"/>
      <c r="V960" s="270"/>
      <c r="W960" s="270"/>
      <c r="X960" s="270"/>
      <c r="Y960" s="270"/>
      <c r="Z960" s="270"/>
    </row>
    <row r="961" ht="15.75" customHeight="1">
      <c r="A961" s="1"/>
      <c r="B961" s="323"/>
      <c r="C961" s="323"/>
      <c r="D961" s="412"/>
      <c r="E961" s="412"/>
      <c r="F961" s="1"/>
      <c r="G961" s="270"/>
      <c r="H961" s="270"/>
      <c r="I961" s="270"/>
      <c r="J961" s="270"/>
      <c r="K961" s="270"/>
      <c r="L961" s="270"/>
      <c r="M961" s="270"/>
      <c r="N961" s="270"/>
      <c r="O961" s="270"/>
      <c r="P961" s="270"/>
      <c r="Q961" s="270"/>
      <c r="R961" s="270"/>
      <c r="S961" s="270"/>
      <c r="T961" s="270"/>
      <c r="U961" s="270"/>
      <c r="V961" s="270"/>
      <c r="W961" s="270"/>
      <c r="X961" s="270"/>
      <c r="Y961" s="270"/>
      <c r="Z961" s="270"/>
    </row>
    <row r="962" ht="15.75" customHeight="1">
      <c r="A962" s="1"/>
      <c r="B962" s="323"/>
      <c r="C962" s="323"/>
      <c r="D962" s="412"/>
      <c r="E962" s="412"/>
      <c r="F962" s="1"/>
      <c r="G962" s="270"/>
      <c r="H962" s="270"/>
      <c r="I962" s="270"/>
      <c r="J962" s="270"/>
      <c r="K962" s="270"/>
      <c r="L962" s="270"/>
      <c r="M962" s="270"/>
      <c r="N962" s="270"/>
      <c r="O962" s="270"/>
      <c r="P962" s="270"/>
      <c r="Q962" s="270"/>
      <c r="R962" s="270"/>
      <c r="S962" s="270"/>
      <c r="T962" s="270"/>
      <c r="U962" s="270"/>
      <c r="V962" s="270"/>
      <c r="W962" s="270"/>
      <c r="X962" s="270"/>
      <c r="Y962" s="270"/>
      <c r="Z962" s="270"/>
    </row>
    <row r="963" ht="15.75" customHeight="1">
      <c r="A963" s="1"/>
      <c r="B963" s="323"/>
      <c r="C963" s="323"/>
      <c r="D963" s="412"/>
      <c r="E963" s="412"/>
      <c r="F963" s="1"/>
      <c r="G963" s="270"/>
      <c r="H963" s="270"/>
      <c r="I963" s="270"/>
      <c r="J963" s="270"/>
      <c r="K963" s="270"/>
      <c r="L963" s="270"/>
      <c r="M963" s="270"/>
      <c r="N963" s="270"/>
      <c r="O963" s="270"/>
      <c r="P963" s="270"/>
      <c r="Q963" s="270"/>
      <c r="R963" s="270"/>
      <c r="S963" s="270"/>
      <c r="T963" s="270"/>
      <c r="U963" s="270"/>
      <c r="V963" s="270"/>
      <c r="W963" s="270"/>
      <c r="X963" s="270"/>
      <c r="Y963" s="270"/>
      <c r="Z963" s="270"/>
    </row>
    <row r="964" ht="15.75" customHeight="1">
      <c r="A964" s="1"/>
      <c r="B964" s="323"/>
      <c r="C964" s="323"/>
      <c r="D964" s="412"/>
      <c r="E964" s="412"/>
      <c r="F964" s="1"/>
      <c r="G964" s="270"/>
      <c r="H964" s="270"/>
      <c r="I964" s="270"/>
      <c r="J964" s="270"/>
      <c r="K964" s="270"/>
      <c r="L964" s="270"/>
      <c r="M964" s="270"/>
      <c r="N964" s="270"/>
      <c r="O964" s="270"/>
      <c r="P964" s="270"/>
      <c r="Q964" s="270"/>
      <c r="R964" s="270"/>
      <c r="S964" s="270"/>
      <c r="T964" s="270"/>
      <c r="U964" s="270"/>
      <c r="V964" s="270"/>
      <c r="W964" s="270"/>
      <c r="X964" s="270"/>
      <c r="Y964" s="270"/>
      <c r="Z964" s="270"/>
    </row>
    <row r="965" ht="15.75" customHeight="1">
      <c r="A965" s="1"/>
      <c r="B965" s="323"/>
      <c r="C965" s="323"/>
      <c r="D965" s="412"/>
      <c r="E965" s="412"/>
      <c r="F965" s="1"/>
      <c r="G965" s="270"/>
      <c r="H965" s="270"/>
      <c r="I965" s="270"/>
      <c r="J965" s="270"/>
      <c r="K965" s="270"/>
      <c r="L965" s="270"/>
      <c r="M965" s="270"/>
      <c r="N965" s="270"/>
      <c r="O965" s="270"/>
      <c r="P965" s="270"/>
      <c r="Q965" s="270"/>
      <c r="R965" s="270"/>
      <c r="S965" s="270"/>
      <c r="T965" s="270"/>
      <c r="U965" s="270"/>
      <c r="V965" s="270"/>
      <c r="W965" s="270"/>
      <c r="X965" s="270"/>
      <c r="Y965" s="270"/>
      <c r="Z965" s="270"/>
    </row>
    <row r="966" ht="15.75" customHeight="1">
      <c r="A966" s="1"/>
      <c r="B966" s="323"/>
      <c r="C966" s="323"/>
      <c r="D966" s="412"/>
      <c r="E966" s="412"/>
      <c r="F966" s="1"/>
      <c r="G966" s="270"/>
      <c r="H966" s="270"/>
      <c r="I966" s="270"/>
      <c r="J966" s="270"/>
      <c r="K966" s="270"/>
      <c r="L966" s="270"/>
      <c r="M966" s="270"/>
      <c r="N966" s="270"/>
      <c r="O966" s="270"/>
      <c r="P966" s="270"/>
      <c r="Q966" s="270"/>
      <c r="R966" s="270"/>
      <c r="S966" s="270"/>
      <c r="T966" s="270"/>
      <c r="U966" s="270"/>
      <c r="V966" s="270"/>
      <c r="W966" s="270"/>
      <c r="X966" s="270"/>
      <c r="Y966" s="270"/>
      <c r="Z966" s="270"/>
    </row>
    <row r="967" ht="15.75" customHeight="1">
      <c r="A967" s="1"/>
      <c r="B967" s="323"/>
      <c r="C967" s="323"/>
      <c r="D967" s="412"/>
      <c r="E967" s="412"/>
      <c r="F967" s="1"/>
      <c r="G967" s="270"/>
      <c r="H967" s="270"/>
      <c r="I967" s="270"/>
      <c r="J967" s="270"/>
      <c r="K967" s="270"/>
      <c r="L967" s="270"/>
      <c r="M967" s="270"/>
      <c r="N967" s="270"/>
      <c r="O967" s="270"/>
      <c r="P967" s="270"/>
      <c r="Q967" s="270"/>
      <c r="R967" s="270"/>
      <c r="S967" s="270"/>
      <c r="T967" s="270"/>
      <c r="U967" s="270"/>
      <c r="V967" s="270"/>
      <c r="W967" s="270"/>
      <c r="X967" s="270"/>
      <c r="Y967" s="270"/>
      <c r="Z967" s="270"/>
    </row>
    <row r="968" ht="15.75" customHeight="1">
      <c r="A968" s="1"/>
      <c r="B968" s="323"/>
      <c r="C968" s="323"/>
      <c r="D968" s="412"/>
      <c r="E968" s="412"/>
      <c r="F968" s="1"/>
      <c r="G968" s="270"/>
      <c r="H968" s="270"/>
      <c r="I968" s="270"/>
      <c r="J968" s="270"/>
      <c r="K968" s="270"/>
      <c r="L968" s="270"/>
      <c r="M968" s="270"/>
      <c r="N968" s="270"/>
      <c r="O968" s="270"/>
      <c r="P968" s="270"/>
      <c r="Q968" s="270"/>
      <c r="R968" s="270"/>
      <c r="S968" s="270"/>
      <c r="T968" s="270"/>
      <c r="U968" s="270"/>
      <c r="V968" s="270"/>
      <c r="W968" s="270"/>
      <c r="X968" s="270"/>
      <c r="Y968" s="270"/>
      <c r="Z968" s="270"/>
    </row>
    <row r="969" ht="15.75" customHeight="1">
      <c r="A969" s="1"/>
      <c r="B969" s="323"/>
      <c r="C969" s="323"/>
      <c r="D969" s="412"/>
      <c r="E969" s="412"/>
      <c r="F969" s="1"/>
      <c r="G969" s="270"/>
      <c r="H969" s="270"/>
      <c r="I969" s="270"/>
      <c r="J969" s="270"/>
      <c r="K969" s="270"/>
      <c r="L969" s="270"/>
      <c r="M969" s="270"/>
      <c r="N969" s="270"/>
      <c r="O969" s="270"/>
      <c r="P969" s="270"/>
      <c r="Q969" s="270"/>
      <c r="R969" s="270"/>
      <c r="S969" s="270"/>
      <c r="T969" s="270"/>
      <c r="U969" s="270"/>
      <c r="V969" s="270"/>
      <c r="W969" s="270"/>
      <c r="X969" s="270"/>
      <c r="Y969" s="270"/>
      <c r="Z969" s="270"/>
    </row>
    <row r="970" ht="15.75" customHeight="1">
      <c r="A970" s="1"/>
      <c r="B970" s="323"/>
      <c r="C970" s="323"/>
      <c r="D970" s="412"/>
      <c r="E970" s="412"/>
      <c r="F970" s="1"/>
      <c r="G970" s="270"/>
      <c r="H970" s="270"/>
      <c r="I970" s="270"/>
      <c r="J970" s="270"/>
      <c r="K970" s="270"/>
      <c r="L970" s="270"/>
      <c r="M970" s="270"/>
      <c r="N970" s="270"/>
      <c r="O970" s="270"/>
      <c r="P970" s="270"/>
      <c r="Q970" s="270"/>
      <c r="R970" s="270"/>
      <c r="S970" s="270"/>
      <c r="T970" s="270"/>
      <c r="U970" s="270"/>
      <c r="V970" s="270"/>
      <c r="W970" s="270"/>
      <c r="X970" s="270"/>
      <c r="Y970" s="270"/>
      <c r="Z970" s="270"/>
    </row>
    <row r="971" ht="15.75" customHeight="1">
      <c r="A971" s="1"/>
      <c r="B971" s="323"/>
      <c r="C971" s="323"/>
      <c r="D971" s="412"/>
      <c r="E971" s="412"/>
      <c r="F971" s="1"/>
      <c r="G971" s="270"/>
      <c r="H971" s="270"/>
      <c r="I971" s="270"/>
      <c r="J971" s="270"/>
      <c r="K971" s="270"/>
      <c r="L971" s="270"/>
      <c r="M971" s="270"/>
      <c r="N971" s="270"/>
      <c r="O971" s="270"/>
      <c r="P971" s="270"/>
      <c r="Q971" s="270"/>
      <c r="R971" s="270"/>
      <c r="S971" s="270"/>
      <c r="T971" s="270"/>
      <c r="U971" s="270"/>
      <c r="V971" s="270"/>
      <c r="W971" s="270"/>
      <c r="X971" s="270"/>
      <c r="Y971" s="270"/>
      <c r="Z971" s="270"/>
    </row>
    <row r="972" ht="15.75" customHeight="1">
      <c r="A972" s="1"/>
      <c r="B972" s="323"/>
      <c r="C972" s="323"/>
      <c r="D972" s="412"/>
      <c r="E972" s="412"/>
      <c r="F972" s="1"/>
      <c r="G972" s="270"/>
      <c r="H972" s="270"/>
      <c r="I972" s="270"/>
      <c r="J972" s="270"/>
      <c r="K972" s="270"/>
      <c r="L972" s="270"/>
      <c r="M972" s="270"/>
      <c r="N972" s="270"/>
      <c r="O972" s="270"/>
      <c r="P972" s="270"/>
      <c r="Q972" s="270"/>
      <c r="R972" s="270"/>
      <c r="S972" s="270"/>
      <c r="T972" s="270"/>
      <c r="U972" s="270"/>
      <c r="V972" s="270"/>
      <c r="W972" s="270"/>
      <c r="X972" s="270"/>
      <c r="Y972" s="270"/>
      <c r="Z972" s="270"/>
    </row>
    <row r="973" ht="15.75" customHeight="1">
      <c r="A973" s="1"/>
      <c r="B973" s="323"/>
      <c r="C973" s="323"/>
      <c r="D973" s="412"/>
      <c r="E973" s="412"/>
      <c r="F973" s="1"/>
      <c r="G973" s="270"/>
      <c r="H973" s="270"/>
      <c r="I973" s="270"/>
      <c r="J973" s="270"/>
      <c r="K973" s="270"/>
      <c r="L973" s="270"/>
      <c r="M973" s="270"/>
      <c r="N973" s="270"/>
      <c r="O973" s="270"/>
      <c r="P973" s="270"/>
      <c r="Q973" s="270"/>
      <c r="R973" s="270"/>
      <c r="S973" s="270"/>
      <c r="T973" s="270"/>
      <c r="U973" s="270"/>
      <c r="V973" s="270"/>
      <c r="W973" s="270"/>
      <c r="X973" s="270"/>
      <c r="Y973" s="270"/>
      <c r="Z973" s="270"/>
    </row>
    <row r="974" ht="15.75" customHeight="1">
      <c r="A974" s="1"/>
      <c r="B974" s="323"/>
      <c r="C974" s="323"/>
      <c r="D974" s="412"/>
      <c r="E974" s="412"/>
      <c r="F974" s="1"/>
      <c r="G974" s="270"/>
      <c r="H974" s="270"/>
      <c r="I974" s="270"/>
      <c r="J974" s="270"/>
      <c r="K974" s="270"/>
      <c r="L974" s="270"/>
      <c r="M974" s="270"/>
      <c r="N974" s="270"/>
      <c r="O974" s="270"/>
      <c r="P974" s="270"/>
      <c r="Q974" s="270"/>
      <c r="R974" s="270"/>
      <c r="S974" s="270"/>
      <c r="T974" s="270"/>
      <c r="U974" s="270"/>
      <c r="V974" s="270"/>
      <c r="W974" s="270"/>
      <c r="X974" s="270"/>
      <c r="Y974" s="270"/>
      <c r="Z974" s="270"/>
    </row>
    <row r="975" ht="15.75" customHeight="1">
      <c r="A975" s="1"/>
      <c r="B975" s="323"/>
      <c r="C975" s="323"/>
      <c r="D975" s="412"/>
      <c r="E975" s="412"/>
      <c r="F975" s="1"/>
      <c r="G975" s="270"/>
      <c r="H975" s="270"/>
      <c r="I975" s="270"/>
      <c r="J975" s="270"/>
      <c r="K975" s="270"/>
      <c r="L975" s="270"/>
      <c r="M975" s="270"/>
      <c r="N975" s="270"/>
      <c r="O975" s="270"/>
      <c r="P975" s="270"/>
      <c r="Q975" s="270"/>
      <c r="R975" s="270"/>
      <c r="S975" s="270"/>
      <c r="T975" s="270"/>
      <c r="U975" s="270"/>
      <c r="V975" s="270"/>
      <c r="W975" s="270"/>
      <c r="X975" s="270"/>
      <c r="Y975" s="270"/>
      <c r="Z975" s="270"/>
    </row>
    <row r="976" ht="15.75" customHeight="1">
      <c r="A976" s="1"/>
      <c r="B976" s="323"/>
      <c r="C976" s="323"/>
      <c r="D976" s="412"/>
      <c r="E976" s="412"/>
      <c r="F976" s="1"/>
      <c r="G976" s="270"/>
      <c r="H976" s="270"/>
      <c r="I976" s="270"/>
      <c r="J976" s="270"/>
      <c r="K976" s="270"/>
      <c r="L976" s="270"/>
      <c r="M976" s="270"/>
      <c r="N976" s="270"/>
      <c r="O976" s="270"/>
      <c r="P976" s="270"/>
      <c r="Q976" s="270"/>
      <c r="R976" s="270"/>
      <c r="S976" s="270"/>
      <c r="T976" s="270"/>
      <c r="U976" s="270"/>
      <c r="V976" s="270"/>
      <c r="W976" s="270"/>
      <c r="X976" s="270"/>
      <c r="Y976" s="270"/>
      <c r="Z976" s="270"/>
    </row>
    <row r="977" ht="15.75" customHeight="1">
      <c r="A977" s="1"/>
      <c r="B977" s="323"/>
      <c r="C977" s="323"/>
      <c r="D977" s="412"/>
      <c r="E977" s="412"/>
      <c r="F977" s="1"/>
      <c r="G977" s="270"/>
      <c r="H977" s="270"/>
      <c r="I977" s="270"/>
      <c r="J977" s="270"/>
      <c r="K977" s="270"/>
      <c r="L977" s="270"/>
      <c r="M977" s="270"/>
      <c r="N977" s="270"/>
      <c r="O977" s="270"/>
      <c r="P977" s="270"/>
      <c r="Q977" s="270"/>
      <c r="R977" s="270"/>
      <c r="S977" s="270"/>
      <c r="T977" s="270"/>
      <c r="U977" s="270"/>
      <c r="V977" s="270"/>
      <c r="W977" s="270"/>
      <c r="X977" s="270"/>
      <c r="Y977" s="270"/>
      <c r="Z977" s="270"/>
    </row>
    <row r="978" ht="15.75" customHeight="1">
      <c r="A978" s="1"/>
      <c r="B978" s="323"/>
      <c r="C978" s="323"/>
      <c r="D978" s="412"/>
      <c r="E978" s="412"/>
      <c r="F978" s="1"/>
      <c r="G978" s="270"/>
      <c r="H978" s="270"/>
      <c r="I978" s="270"/>
      <c r="J978" s="270"/>
      <c r="K978" s="270"/>
      <c r="L978" s="270"/>
      <c r="M978" s="270"/>
      <c r="N978" s="270"/>
      <c r="O978" s="270"/>
      <c r="P978" s="270"/>
      <c r="Q978" s="270"/>
      <c r="R978" s="270"/>
      <c r="S978" s="270"/>
      <c r="T978" s="270"/>
      <c r="U978" s="270"/>
      <c r="V978" s="270"/>
      <c r="W978" s="270"/>
      <c r="X978" s="270"/>
      <c r="Y978" s="270"/>
      <c r="Z978" s="270"/>
    </row>
    <row r="979" ht="15.75" customHeight="1">
      <c r="A979" s="1"/>
      <c r="B979" s="323"/>
      <c r="C979" s="323"/>
      <c r="D979" s="412"/>
      <c r="E979" s="412"/>
      <c r="F979" s="1"/>
      <c r="G979" s="270"/>
      <c r="H979" s="270"/>
      <c r="I979" s="270"/>
      <c r="J979" s="270"/>
      <c r="K979" s="270"/>
      <c r="L979" s="270"/>
      <c r="M979" s="270"/>
      <c r="N979" s="270"/>
      <c r="O979" s="270"/>
      <c r="P979" s="270"/>
      <c r="Q979" s="270"/>
      <c r="R979" s="270"/>
      <c r="S979" s="270"/>
      <c r="T979" s="270"/>
      <c r="U979" s="270"/>
      <c r="V979" s="270"/>
      <c r="W979" s="270"/>
      <c r="X979" s="270"/>
      <c r="Y979" s="270"/>
      <c r="Z979" s="270"/>
    </row>
    <row r="980" ht="15.75" customHeight="1">
      <c r="A980" s="1"/>
      <c r="B980" s="323"/>
      <c r="C980" s="323"/>
      <c r="D980" s="412"/>
      <c r="E980" s="412"/>
      <c r="F980" s="1"/>
      <c r="G980" s="270"/>
      <c r="H980" s="270"/>
      <c r="I980" s="270"/>
      <c r="J980" s="270"/>
      <c r="K980" s="270"/>
      <c r="L980" s="270"/>
      <c r="M980" s="270"/>
      <c r="N980" s="270"/>
      <c r="O980" s="270"/>
      <c r="P980" s="270"/>
      <c r="Q980" s="270"/>
      <c r="R980" s="270"/>
      <c r="S980" s="270"/>
      <c r="T980" s="270"/>
      <c r="U980" s="270"/>
      <c r="V980" s="270"/>
      <c r="W980" s="270"/>
      <c r="X980" s="270"/>
      <c r="Y980" s="270"/>
      <c r="Z980" s="270"/>
    </row>
    <row r="981" ht="15.75" customHeight="1">
      <c r="A981" s="1"/>
      <c r="B981" s="323"/>
      <c r="C981" s="323"/>
      <c r="D981" s="412"/>
      <c r="E981" s="412"/>
      <c r="F981" s="1"/>
      <c r="G981" s="270"/>
      <c r="H981" s="270"/>
      <c r="I981" s="270"/>
      <c r="J981" s="270"/>
      <c r="K981" s="270"/>
      <c r="L981" s="270"/>
      <c r="M981" s="270"/>
      <c r="N981" s="270"/>
      <c r="O981" s="270"/>
      <c r="P981" s="270"/>
      <c r="Q981" s="270"/>
      <c r="R981" s="270"/>
      <c r="S981" s="270"/>
      <c r="T981" s="270"/>
      <c r="U981" s="270"/>
      <c r="V981" s="270"/>
      <c r="W981" s="270"/>
      <c r="X981" s="270"/>
      <c r="Y981" s="270"/>
      <c r="Z981" s="270"/>
    </row>
    <row r="982" ht="15.75" customHeight="1">
      <c r="A982" s="1"/>
      <c r="B982" s="323"/>
      <c r="C982" s="323"/>
      <c r="D982" s="412"/>
      <c r="E982" s="412"/>
      <c r="F982" s="1"/>
      <c r="G982" s="270"/>
      <c r="H982" s="270"/>
      <c r="I982" s="270"/>
      <c r="J982" s="270"/>
      <c r="K982" s="270"/>
      <c r="L982" s="270"/>
      <c r="M982" s="270"/>
      <c r="N982" s="270"/>
      <c r="O982" s="270"/>
      <c r="P982" s="270"/>
      <c r="Q982" s="270"/>
      <c r="R982" s="270"/>
      <c r="S982" s="270"/>
      <c r="T982" s="270"/>
      <c r="U982" s="270"/>
      <c r="V982" s="270"/>
      <c r="W982" s="270"/>
      <c r="X982" s="270"/>
      <c r="Y982" s="270"/>
      <c r="Z982" s="270"/>
    </row>
    <row r="983" ht="15.75" customHeight="1">
      <c r="A983" s="1"/>
      <c r="B983" s="323"/>
      <c r="C983" s="323"/>
      <c r="D983" s="412"/>
      <c r="E983" s="412"/>
      <c r="F983" s="1"/>
      <c r="G983" s="270"/>
      <c r="H983" s="270"/>
      <c r="I983" s="270"/>
      <c r="J983" s="270"/>
      <c r="K983" s="270"/>
      <c r="L983" s="270"/>
      <c r="M983" s="270"/>
      <c r="N983" s="270"/>
      <c r="O983" s="270"/>
      <c r="P983" s="270"/>
      <c r="Q983" s="270"/>
      <c r="R983" s="270"/>
      <c r="S983" s="270"/>
      <c r="T983" s="270"/>
      <c r="U983" s="270"/>
      <c r="V983" s="270"/>
      <c r="W983" s="270"/>
      <c r="X983" s="270"/>
      <c r="Y983" s="270"/>
      <c r="Z983" s="270"/>
    </row>
    <row r="984" ht="15.75" customHeight="1">
      <c r="A984" s="1"/>
      <c r="B984" s="323"/>
      <c r="C984" s="323"/>
      <c r="D984" s="412"/>
      <c r="E984" s="412"/>
      <c r="F984" s="1"/>
      <c r="G984" s="270"/>
      <c r="H984" s="270"/>
      <c r="I984" s="270"/>
      <c r="J984" s="270"/>
      <c r="K984" s="270"/>
      <c r="L984" s="270"/>
      <c r="M984" s="270"/>
      <c r="N984" s="270"/>
      <c r="O984" s="270"/>
      <c r="P984" s="270"/>
      <c r="Q984" s="270"/>
      <c r="R984" s="270"/>
      <c r="S984" s="270"/>
      <c r="T984" s="270"/>
      <c r="U984" s="270"/>
      <c r="V984" s="270"/>
      <c r="W984" s="270"/>
      <c r="X984" s="270"/>
      <c r="Y984" s="270"/>
      <c r="Z984" s="270"/>
    </row>
    <row r="985" ht="15.75" customHeight="1">
      <c r="A985" s="1"/>
      <c r="B985" s="323"/>
      <c r="C985" s="323"/>
      <c r="D985" s="412"/>
      <c r="E985" s="412"/>
      <c r="F985" s="1"/>
      <c r="G985" s="270"/>
      <c r="H985" s="270"/>
      <c r="I985" s="270"/>
      <c r="J985" s="270"/>
      <c r="K985" s="270"/>
      <c r="L985" s="270"/>
      <c r="M985" s="270"/>
      <c r="N985" s="270"/>
      <c r="O985" s="270"/>
      <c r="P985" s="270"/>
      <c r="Q985" s="270"/>
      <c r="R985" s="270"/>
      <c r="S985" s="270"/>
      <c r="T985" s="270"/>
      <c r="U985" s="270"/>
      <c r="V985" s="270"/>
      <c r="W985" s="270"/>
      <c r="X985" s="270"/>
      <c r="Y985" s="270"/>
      <c r="Z985" s="270"/>
    </row>
    <row r="986" ht="15.75" customHeight="1">
      <c r="A986" s="1"/>
      <c r="B986" s="323"/>
      <c r="C986" s="323"/>
      <c r="D986" s="412"/>
      <c r="E986" s="412"/>
      <c r="F986" s="1"/>
      <c r="G986" s="270"/>
      <c r="H986" s="270"/>
      <c r="I986" s="270"/>
      <c r="J986" s="270"/>
      <c r="K986" s="270"/>
      <c r="L986" s="270"/>
      <c r="M986" s="270"/>
      <c r="N986" s="270"/>
      <c r="O986" s="270"/>
      <c r="P986" s="270"/>
      <c r="Q986" s="270"/>
      <c r="R986" s="270"/>
      <c r="S986" s="270"/>
      <c r="T986" s="270"/>
      <c r="U986" s="270"/>
      <c r="V986" s="270"/>
      <c r="W986" s="270"/>
      <c r="X986" s="270"/>
      <c r="Y986" s="270"/>
      <c r="Z986" s="270"/>
    </row>
    <row r="987" ht="15.75" customHeight="1">
      <c r="A987" s="1"/>
      <c r="B987" s="323"/>
      <c r="C987" s="323"/>
      <c r="D987" s="412"/>
      <c r="E987" s="412"/>
      <c r="F987" s="1"/>
      <c r="G987" s="270"/>
      <c r="H987" s="270"/>
      <c r="I987" s="270"/>
      <c r="J987" s="270"/>
      <c r="K987" s="270"/>
      <c r="L987" s="270"/>
      <c r="M987" s="270"/>
      <c r="N987" s="270"/>
      <c r="O987" s="270"/>
      <c r="P987" s="270"/>
      <c r="Q987" s="270"/>
      <c r="R987" s="270"/>
      <c r="S987" s="270"/>
      <c r="T987" s="270"/>
      <c r="U987" s="270"/>
      <c r="V987" s="270"/>
      <c r="W987" s="270"/>
      <c r="X987" s="270"/>
      <c r="Y987" s="270"/>
      <c r="Z987" s="270"/>
    </row>
    <row r="988" ht="15.75" customHeight="1">
      <c r="A988" s="1"/>
      <c r="B988" s="323"/>
      <c r="C988" s="323"/>
      <c r="D988" s="412"/>
      <c r="E988" s="412"/>
      <c r="F988" s="1"/>
      <c r="G988" s="270"/>
      <c r="H988" s="270"/>
      <c r="I988" s="270"/>
      <c r="J988" s="270"/>
      <c r="K988" s="270"/>
      <c r="L988" s="270"/>
      <c r="M988" s="270"/>
      <c r="N988" s="270"/>
      <c r="O988" s="270"/>
      <c r="P988" s="270"/>
      <c r="Q988" s="270"/>
      <c r="R988" s="270"/>
      <c r="S988" s="270"/>
      <c r="T988" s="270"/>
      <c r="U988" s="270"/>
      <c r="V988" s="270"/>
      <c r="W988" s="270"/>
      <c r="X988" s="270"/>
      <c r="Y988" s="270"/>
      <c r="Z988" s="270"/>
    </row>
    <row r="989" ht="15.75" customHeight="1">
      <c r="A989" s="1"/>
      <c r="B989" s="323"/>
      <c r="C989" s="323"/>
      <c r="D989" s="412"/>
      <c r="E989" s="412"/>
      <c r="F989" s="1"/>
      <c r="G989" s="270"/>
      <c r="H989" s="270"/>
      <c r="I989" s="270"/>
      <c r="J989" s="270"/>
      <c r="K989" s="270"/>
      <c r="L989" s="270"/>
      <c r="M989" s="270"/>
      <c r="N989" s="270"/>
      <c r="O989" s="270"/>
      <c r="P989" s="270"/>
      <c r="Q989" s="270"/>
      <c r="R989" s="270"/>
      <c r="S989" s="270"/>
      <c r="T989" s="270"/>
      <c r="U989" s="270"/>
      <c r="V989" s="270"/>
      <c r="W989" s="270"/>
      <c r="X989" s="270"/>
      <c r="Y989" s="270"/>
      <c r="Z989" s="270"/>
    </row>
    <row r="990" ht="15.75" customHeight="1">
      <c r="A990" s="1"/>
      <c r="B990" s="323"/>
      <c r="C990" s="323"/>
      <c r="D990" s="412"/>
      <c r="E990" s="412"/>
      <c r="F990" s="1"/>
      <c r="G990" s="270"/>
      <c r="H990" s="270"/>
      <c r="I990" s="270"/>
      <c r="J990" s="270"/>
      <c r="K990" s="270"/>
      <c r="L990" s="270"/>
      <c r="M990" s="270"/>
      <c r="N990" s="270"/>
      <c r="O990" s="270"/>
      <c r="P990" s="270"/>
      <c r="Q990" s="270"/>
      <c r="R990" s="270"/>
      <c r="S990" s="270"/>
      <c r="T990" s="270"/>
      <c r="U990" s="270"/>
      <c r="V990" s="270"/>
      <c r="W990" s="270"/>
      <c r="X990" s="270"/>
      <c r="Y990" s="270"/>
      <c r="Z990" s="270"/>
    </row>
    <row r="991" ht="15.75" customHeight="1">
      <c r="A991" s="1"/>
      <c r="B991" s="323"/>
      <c r="C991" s="323"/>
      <c r="D991" s="412"/>
      <c r="E991" s="412"/>
      <c r="F991" s="1"/>
      <c r="G991" s="270"/>
      <c r="H991" s="270"/>
      <c r="I991" s="270"/>
      <c r="J991" s="270"/>
      <c r="K991" s="270"/>
      <c r="L991" s="270"/>
      <c r="M991" s="270"/>
      <c r="N991" s="270"/>
      <c r="O991" s="270"/>
      <c r="P991" s="270"/>
      <c r="Q991" s="270"/>
      <c r="R991" s="270"/>
      <c r="S991" s="270"/>
      <c r="T991" s="270"/>
      <c r="U991" s="270"/>
      <c r="V991" s="270"/>
      <c r="W991" s="270"/>
      <c r="X991" s="270"/>
      <c r="Y991" s="270"/>
      <c r="Z991" s="270"/>
    </row>
    <row r="992" ht="15.75" customHeight="1">
      <c r="A992" s="1"/>
      <c r="B992" s="323"/>
      <c r="C992" s="323"/>
      <c r="D992" s="412"/>
      <c r="E992" s="412"/>
      <c r="F992" s="1"/>
      <c r="G992" s="270"/>
      <c r="H992" s="270"/>
      <c r="I992" s="270"/>
      <c r="J992" s="270"/>
      <c r="K992" s="270"/>
      <c r="L992" s="270"/>
      <c r="M992" s="270"/>
      <c r="N992" s="270"/>
      <c r="O992" s="270"/>
      <c r="P992" s="270"/>
      <c r="Q992" s="270"/>
      <c r="R992" s="270"/>
      <c r="S992" s="270"/>
      <c r="T992" s="270"/>
      <c r="U992" s="270"/>
      <c r="V992" s="270"/>
      <c r="W992" s="270"/>
      <c r="X992" s="270"/>
      <c r="Y992" s="270"/>
      <c r="Z992" s="270"/>
    </row>
    <row r="993" ht="15.75" customHeight="1">
      <c r="A993" s="1"/>
      <c r="B993" s="323"/>
      <c r="C993" s="323"/>
      <c r="D993" s="412"/>
      <c r="E993" s="412"/>
      <c r="F993" s="1"/>
      <c r="G993" s="270"/>
      <c r="H993" s="270"/>
      <c r="I993" s="270"/>
      <c r="J993" s="270"/>
      <c r="K993" s="270"/>
      <c r="L993" s="270"/>
      <c r="M993" s="270"/>
      <c r="N993" s="270"/>
      <c r="O993" s="270"/>
      <c r="P993" s="270"/>
      <c r="Q993" s="270"/>
      <c r="R993" s="270"/>
      <c r="S993" s="270"/>
      <c r="T993" s="270"/>
      <c r="U993" s="270"/>
      <c r="V993" s="270"/>
      <c r="W993" s="270"/>
      <c r="X993" s="270"/>
      <c r="Y993" s="270"/>
      <c r="Z993" s="270"/>
    </row>
    <row r="994" ht="15.75" customHeight="1">
      <c r="A994" s="1"/>
      <c r="B994" s="323"/>
      <c r="C994" s="323"/>
      <c r="D994" s="412"/>
      <c r="E994" s="412"/>
      <c r="F994" s="1"/>
      <c r="G994" s="270"/>
      <c r="H994" s="270"/>
      <c r="I994" s="270"/>
      <c r="J994" s="270"/>
      <c r="K994" s="270"/>
      <c r="L994" s="270"/>
      <c r="M994" s="270"/>
      <c r="N994" s="270"/>
      <c r="O994" s="270"/>
      <c r="P994" s="270"/>
      <c r="Q994" s="270"/>
      <c r="R994" s="270"/>
      <c r="S994" s="270"/>
      <c r="T994" s="270"/>
      <c r="U994" s="270"/>
      <c r="V994" s="270"/>
      <c r="W994" s="270"/>
      <c r="X994" s="270"/>
      <c r="Y994" s="270"/>
      <c r="Z994" s="270"/>
    </row>
    <row r="995" ht="15.75" customHeight="1">
      <c r="A995" s="1"/>
      <c r="B995" s="323"/>
      <c r="C995" s="323"/>
      <c r="D995" s="412"/>
      <c r="E995" s="412"/>
      <c r="F995" s="1"/>
      <c r="G995" s="270"/>
      <c r="H995" s="270"/>
      <c r="I995" s="270"/>
      <c r="J995" s="270"/>
      <c r="K995" s="270"/>
      <c r="L995" s="270"/>
      <c r="M995" s="270"/>
      <c r="N995" s="270"/>
      <c r="O995" s="270"/>
      <c r="P995" s="270"/>
      <c r="Q995" s="270"/>
      <c r="R995" s="270"/>
      <c r="S995" s="270"/>
      <c r="T995" s="270"/>
      <c r="U995" s="270"/>
      <c r="V995" s="270"/>
      <c r="W995" s="270"/>
      <c r="X995" s="270"/>
      <c r="Y995" s="270"/>
      <c r="Z995" s="270"/>
    </row>
    <row r="996" ht="15.75" customHeight="1">
      <c r="A996" s="1"/>
      <c r="B996" s="323"/>
      <c r="C996" s="323"/>
      <c r="D996" s="412"/>
      <c r="E996" s="412"/>
      <c r="F996" s="1"/>
      <c r="G996" s="270"/>
      <c r="H996" s="270"/>
      <c r="I996" s="270"/>
      <c r="J996" s="270"/>
      <c r="K996" s="270"/>
      <c r="L996" s="270"/>
      <c r="M996" s="270"/>
      <c r="N996" s="270"/>
      <c r="O996" s="270"/>
      <c r="P996" s="270"/>
      <c r="Q996" s="270"/>
      <c r="R996" s="270"/>
      <c r="S996" s="270"/>
      <c r="T996" s="270"/>
      <c r="U996" s="270"/>
      <c r="V996" s="270"/>
      <c r="W996" s="270"/>
      <c r="X996" s="270"/>
      <c r="Y996" s="270"/>
      <c r="Z996" s="270"/>
    </row>
    <row r="997" ht="15.75" customHeight="1">
      <c r="A997" s="1"/>
      <c r="B997" s="323"/>
      <c r="C997" s="323"/>
      <c r="D997" s="412"/>
      <c r="E997" s="412"/>
      <c r="F997" s="1"/>
      <c r="G997" s="270"/>
      <c r="H997" s="270"/>
      <c r="I997" s="270"/>
      <c r="J997" s="270"/>
      <c r="K997" s="270"/>
      <c r="L997" s="270"/>
      <c r="M997" s="270"/>
      <c r="N997" s="270"/>
      <c r="O997" s="270"/>
      <c r="P997" s="270"/>
      <c r="Q997" s="270"/>
      <c r="R997" s="270"/>
      <c r="S997" s="270"/>
      <c r="T997" s="270"/>
      <c r="U997" s="270"/>
      <c r="V997" s="270"/>
      <c r="W997" s="270"/>
      <c r="X997" s="270"/>
      <c r="Y997" s="270"/>
      <c r="Z997" s="270"/>
    </row>
    <row r="998" ht="15.75" customHeight="1">
      <c r="A998" s="1"/>
      <c r="B998" s="323"/>
      <c r="C998" s="323"/>
      <c r="D998" s="412"/>
      <c r="E998" s="412"/>
      <c r="F998" s="1"/>
      <c r="G998" s="270"/>
      <c r="H998" s="270"/>
      <c r="I998" s="270"/>
      <c r="J998" s="270"/>
      <c r="K998" s="270"/>
      <c r="L998" s="270"/>
      <c r="M998" s="270"/>
      <c r="N998" s="270"/>
      <c r="O998" s="270"/>
      <c r="P998" s="270"/>
      <c r="Q998" s="270"/>
      <c r="R998" s="270"/>
      <c r="S998" s="270"/>
      <c r="T998" s="270"/>
      <c r="U998" s="270"/>
      <c r="V998" s="270"/>
      <c r="W998" s="270"/>
      <c r="X998" s="270"/>
      <c r="Y998" s="270"/>
      <c r="Z998" s="270"/>
    </row>
    <row r="999" ht="15.75" customHeight="1">
      <c r="A999" s="1"/>
      <c r="B999" s="323"/>
      <c r="C999" s="323"/>
      <c r="D999" s="412"/>
      <c r="E999" s="412"/>
      <c r="F999" s="1"/>
      <c r="G999" s="270"/>
      <c r="H999" s="270"/>
      <c r="I999" s="270"/>
      <c r="J999" s="270"/>
      <c r="K999" s="270"/>
      <c r="L999" s="270"/>
      <c r="M999" s="270"/>
      <c r="N999" s="270"/>
      <c r="O999" s="270"/>
      <c r="P999" s="270"/>
      <c r="Q999" s="270"/>
      <c r="R999" s="270"/>
      <c r="S999" s="270"/>
      <c r="T999" s="270"/>
      <c r="U999" s="270"/>
      <c r="V999" s="270"/>
      <c r="W999" s="270"/>
      <c r="X999" s="270"/>
      <c r="Y999" s="270"/>
      <c r="Z999" s="270"/>
    </row>
    <row r="1000" ht="15.75" customHeight="1">
      <c r="A1000" s="1"/>
      <c r="B1000" s="323"/>
      <c r="C1000" s="323"/>
      <c r="D1000" s="412"/>
      <c r="E1000" s="412"/>
      <c r="F1000" s="1"/>
      <c r="G1000" s="270"/>
      <c r="H1000" s="270"/>
      <c r="I1000" s="270"/>
      <c r="J1000" s="270"/>
      <c r="K1000" s="270"/>
      <c r="L1000" s="270"/>
      <c r="M1000" s="270"/>
      <c r="N1000" s="270"/>
      <c r="O1000" s="270"/>
      <c r="P1000" s="270"/>
      <c r="Q1000" s="270"/>
      <c r="R1000" s="270"/>
      <c r="S1000" s="270"/>
      <c r="T1000" s="270"/>
      <c r="U1000" s="270"/>
      <c r="V1000" s="270"/>
      <c r="W1000" s="270"/>
      <c r="X1000" s="270"/>
      <c r="Y1000" s="270"/>
      <c r="Z1000" s="270"/>
    </row>
  </sheetData>
  <autoFilter ref="$A$1:$F$45"/>
  <printOptions/>
  <pageMargins bottom="0.75" footer="0.0" header="0.0" left="0.25" right="0.25" top="0.75"/>
  <pageSetup fitToWidth="0" paperSize="9"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26" t="s">
        <v>3332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2" width="6.57"/>
    <col customWidth="1" min="3" max="3" width="21.57"/>
    <col customWidth="1" min="4" max="4" width="7.14"/>
    <col customWidth="1" min="5" max="5" width="10.29"/>
    <col customWidth="1" min="6" max="6" width="11.43"/>
    <col customWidth="1" min="7" max="7" width="17.29"/>
    <col customWidth="1" min="8" max="8" width="6.0"/>
    <col customWidth="1" hidden="1" min="9" max="9" width="0.71"/>
    <col customWidth="1" hidden="1" min="10" max="10" width="7.43"/>
    <col customWidth="1" min="11" max="11" width="7.0"/>
    <col customWidth="1" min="12" max="12" width="14.0"/>
    <col customWidth="1" min="13" max="13" width="11.71"/>
    <col customWidth="1" min="14" max="15" width="9.14"/>
    <col customWidth="1" min="16" max="16" width="10.29"/>
    <col customWidth="1" min="17" max="17" width="17.43"/>
    <col customWidth="1" min="18" max="18" width="4.71"/>
    <col customWidth="1" min="19" max="19" width="0.14"/>
    <col customWidth="1" min="20" max="20" width="13.29"/>
    <col customWidth="1" min="21" max="26" width="9.14"/>
  </cols>
  <sheetData>
    <row r="1">
      <c r="A1" s="583"/>
      <c r="B1" s="583"/>
      <c r="C1" s="583"/>
      <c r="D1" s="583"/>
      <c r="E1" s="583"/>
      <c r="F1" s="583"/>
      <c r="G1" s="583"/>
      <c r="H1" s="583"/>
      <c r="I1" s="596"/>
      <c r="J1" s="583"/>
      <c r="K1" s="583"/>
      <c r="L1" s="583"/>
      <c r="M1" s="583"/>
      <c r="N1" s="583"/>
      <c r="O1" s="583"/>
      <c r="P1" s="583"/>
      <c r="Q1" s="583"/>
      <c r="R1" s="583"/>
      <c r="S1" s="583"/>
      <c r="T1" s="270"/>
      <c r="V1" s="270"/>
      <c r="W1" s="270"/>
      <c r="X1" s="270"/>
      <c r="Y1" s="270"/>
      <c r="Z1" s="270"/>
    </row>
    <row r="2">
      <c r="A2" s="583"/>
      <c r="B2" s="770"/>
      <c r="C2" s="770"/>
      <c r="D2" s="770"/>
      <c r="E2" s="770"/>
      <c r="F2" s="770"/>
      <c r="G2" s="770"/>
      <c r="H2" s="770"/>
      <c r="I2" s="771"/>
      <c r="J2" s="770"/>
      <c r="K2" s="770"/>
      <c r="L2" s="770"/>
      <c r="M2" s="770"/>
      <c r="N2" s="770"/>
      <c r="O2" s="770"/>
      <c r="P2" s="770"/>
      <c r="Q2" s="770"/>
      <c r="R2" s="583"/>
      <c r="S2" s="583"/>
      <c r="V2" s="270"/>
      <c r="W2" s="270"/>
      <c r="X2" s="270"/>
      <c r="Y2" s="270"/>
      <c r="Z2" s="270"/>
    </row>
    <row r="3">
      <c r="A3" s="583"/>
      <c r="B3" s="583"/>
      <c r="C3" s="583"/>
      <c r="D3" s="583"/>
      <c r="E3" s="583"/>
      <c r="F3" s="583"/>
      <c r="G3" s="583"/>
      <c r="H3" s="583"/>
      <c r="I3" s="596"/>
      <c r="J3" s="583"/>
      <c r="K3" s="583"/>
      <c r="L3" s="583"/>
      <c r="M3" s="583"/>
      <c r="N3" s="583"/>
      <c r="O3" s="583"/>
      <c r="P3" s="583"/>
      <c r="Q3" s="583"/>
      <c r="R3" s="583"/>
      <c r="S3" s="583"/>
      <c r="T3" s="270"/>
      <c r="U3" s="270"/>
      <c r="V3" s="270"/>
      <c r="W3" s="270"/>
      <c r="X3" s="270"/>
      <c r="Y3" s="270"/>
      <c r="Z3" s="270"/>
    </row>
    <row r="4" ht="19.5" customHeight="1">
      <c r="A4" s="583"/>
      <c r="B4" s="597" t="s">
        <v>3423</v>
      </c>
      <c r="C4" s="583"/>
      <c r="D4" s="583"/>
      <c r="E4" s="583"/>
      <c r="F4" s="583"/>
      <c r="G4" s="583"/>
      <c r="H4" s="583"/>
      <c r="I4" s="596"/>
      <c r="J4" s="583"/>
      <c r="K4" s="597" t="s">
        <v>3423</v>
      </c>
      <c r="L4" s="583"/>
      <c r="M4" s="583"/>
      <c r="N4" s="583"/>
      <c r="O4" s="583"/>
      <c r="P4" s="583"/>
      <c r="Q4" s="583"/>
      <c r="R4" s="583"/>
      <c r="S4" s="583"/>
      <c r="T4" s="270"/>
      <c r="U4" s="270"/>
      <c r="V4" s="270"/>
      <c r="W4" s="270"/>
      <c r="X4" s="270"/>
      <c r="Y4" s="270"/>
      <c r="Z4" s="270"/>
    </row>
    <row r="5" ht="39.0" customHeight="1">
      <c r="A5" s="583"/>
      <c r="B5" s="772" t="str">
        <f>VLOOKUP(B7,'Tech. sheet (2)'!A:C,3,FALSE)</f>
        <v>T-975-925-140TS550S2828-USK</v>
      </c>
      <c r="C5" s="276"/>
      <c r="D5" s="276"/>
      <c r="E5" s="276"/>
      <c r="F5" s="276"/>
      <c r="G5" s="5"/>
      <c r="H5" s="599"/>
      <c r="I5" s="600"/>
      <c r="J5" s="599"/>
      <c r="K5" s="772" t="str">
        <f>B5</f>
        <v>T-975-925-140TS550S2828-USK</v>
      </c>
      <c r="L5" s="276"/>
      <c r="M5" s="276"/>
      <c r="N5" s="276"/>
      <c r="O5" s="276"/>
      <c r="P5" s="276"/>
      <c r="Q5" s="5"/>
      <c r="R5" s="583"/>
      <c r="S5" s="583"/>
      <c r="T5" s="270"/>
      <c r="U5" s="270"/>
      <c r="V5" s="270"/>
      <c r="W5" s="270"/>
      <c r="X5" s="270"/>
      <c r="Y5" s="270"/>
      <c r="Z5" s="270"/>
    </row>
    <row r="6" ht="20.25" customHeight="1">
      <c r="A6" s="583"/>
      <c r="B6" s="773" t="s">
        <v>3366</v>
      </c>
      <c r="C6" s="774"/>
      <c r="D6" s="774"/>
      <c r="E6" s="774"/>
      <c r="F6" s="774"/>
      <c r="G6" s="770"/>
      <c r="H6" s="583"/>
      <c r="I6" s="596"/>
      <c r="J6" s="583"/>
      <c r="K6" s="775" t="s">
        <v>3366</v>
      </c>
      <c r="L6" s="770"/>
      <c r="M6" s="770"/>
      <c r="N6" s="770"/>
      <c r="O6" s="770"/>
      <c r="P6" s="770"/>
      <c r="Q6" s="770"/>
      <c r="R6" s="583"/>
      <c r="S6" s="583"/>
      <c r="T6" s="270"/>
      <c r="U6" s="270"/>
      <c r="V6" s="270"/>
      <c r="W6" s="270"/>
      <c r="X6" s="270"/>
      <c r="Y6" s="270"/>
      <c r="Z6" s="270"/>
    </row>
    <row r="7" ht="6.75" customHeight="1">
      <c r="A7" s="583"/>
      <c r="B7" s="776" t="str">
        <f>VLOOKUP(G19,Register!B:D,3,FALSE)</f>
        <v>0,14x975x925 USSK</v>
      </c>
      <c r="C7" s="7"/>
      <c r="D7" s="7"/>
      <c r="E7" s="7"/>
      <c r="F7" s="7"/>
      <c r="G7" s="9"/>
      <c r="H7" s="777"/>
      <c r="I7" s="605"/>
      <c r="J7" s="270"/>
      <c r="K7" s="778" t="str">
        <f>B7</f>
        <v>0,14x975x925 USSK</v>
      </c>
      <c r="L7" s="7"/>
      <c r="M7" s="7"/>
      <c r="N7" s="7"/>
      <c r="O7" s="7"/>
      <c r="P7" s="7"/>
      <c r="Q7" s="9"/>
      <c r="R7" s="606"/>
      <c r="S7" s="583"/>
      <c r="T7" s="270"/>
      <c r="U7" s="270"/>
      <c r="V7" s="270"/>
      <c r="W7" s="270"/>
      <c r="X7" s="270"/>
      <c r="Y7" s="270"/>
      <c r="Z7" s="270"/>
    </row>
    <row r="8" ht="6.75" customHeight="1">
      <c r="A8" s="607"/>
      <c r="B8" s="11"/>
      <c r="G8" s="34"/>
      <c r="H8" s="777"/>
      <c r="I8" s="605"/>
      <c r="J8" s="583"/>
      <c r="K8" s="11"/>
      <c r="Q8" s="34"/>
      <c r="R8" s="606"/>
      <c r="S8" s="583"/>
      <c r="T8" s="270"/>
      <c r="U8" s="270"/>
      <c r="V8" s="270"/>
      <c r="W8" s="270"/>
      <c r="X8" s="270"/>
      <c r="Y8" s="270"/>
      <c r="Z8" s="270"/>
    </row>
    <row r="9" ht="6.75" customHeight="1">
      <c r="A9" s="583"/>
      <c r="B9" s="11"/>
      <c r="G9" s="34"/>
      <c r="H9" s="777"/>
      <c r="I9" s="605"/>
      <c r="J9" s="583"/>
      <c r="K9" s="11"/>
      <c r="Q9" s="34"/>
      <c r="R9" s="606"/>
      <c r="S9" s="583"/>
      <c r="T9" s="270"/>
      <c r="U9" s="270"/>
      <c r="V9" s="270"/>
      <c r="W9" s="270"/>
      <c r="X9" s="270"/>
      <c r="Y9" s="270"/>
      <c r="Z9" s="270"/>
    </row>
    <row r="10" ht="6.75" customHeight="1">
      <c r="A10" s="583"/>
      <c r="B10" s="11"/>
      <c r="G10" s="34"/>
      <c r="H10" s="777"/>
      <c r="I10" s="605"/>
      <c r="J10" s="583"/>
      <c r="K10" s="11"/>
      <c r="Q10" s="34"/>
      <c r="R10" s="606"/>
      <c r="S10" s="583"/>
      <c r="T10" s="270"/>
      <c r="U10" s="270"/>
      <c r="V10" s="270"/>
      <c r="W10" s="270"/>
      <c r="X10" s="270"/>
      <c r="Y10" s="270"/>
      <c r="Z10" s="270"/>
    </row>
    <row r="11" ht="6.75" customHeight="1">
      <c r="A11" s="583"/>
      <c r="B11" s="17"/>
      <c r="C11" s="12"/>
      <c r="D11" s="12"/>
      <c r="E11" s="12"/>
      <c r="F11" s="12"/>
      <c r="G11" s="13"/>
      <c r="H11" s="777"/>
      <c r="I11" s="605"/>
      <c r="J11" s="583"/>
      <c r="K11" s="17"/>
      <c r="L11" s="12"/>
      <c r="M11" s="12"/>
      <c r="N11" s="12"/>
      <c r="O11" s="12"/>
      <c r="P11" s="12"/>
      <c r="Q11" s="13"/>
      <c r="R11" s="606"/>
      <c r="S11" s="583"/>
      <c r="T11" s="270"/>
      <c r="U11" s="270"/>
      <c r="V11" s="270"/>
      <c r="W11" s="270"/>
      <c r="X11" s="270"/>
      <c r="Y11" s="270"/>
      <c r="Z11" s="270"/>
    </row>
    <row r="12" ht="19.5" customHeight="1">
      <c r="A12" s="583"/>
      <c r="B12" s="773" t="s">
        <v>3425</v>
      </c>
      <c r="C12" s="773"/>
      <c r="D12" s="774"/>
      <c r="E12" s="774"/>
      <c r="F12" s="774"/>
      <c r="G12" s="770"/>
      <c r="H12" s="583"/>
      <c r="I12" s="596"/>
      <c r="J12" s="583"/>
      <c r="K12" s="773" t="s">
        <v>3425</v>
      </c>
      <c r="L12" s="770"/>
      <c r="M12" s="770"/>
      <c r="N12" s="770"/>
      <c r="O12" s="770"/>
      <c r="P12" s="770"/>
      <c r="Q12" s="770"/>
      <c r="R12" s="583"/>
      <c r="S12" s="583"/>
      <c r="T12" s="270"/>
      <c r="U12" s="270"/>
      <c r="V12" s="270"/>
      <c r="W12" s="270"/>
      <c r="X12" s="270"/>
      <c r="Y12" s="270"/>
      <c r="Z12" s="270"/>
    </row>
    <row r="13" ht="27.0" customHeight="1">
      <c r="A13" s="583"/>
      <c r="B13" s="779" t="str">
        <f>VLOOKUP(G19,Register!B:J,9,FALSE)</f>
        <v>T-975-925-140TS550S2828-USK</v>
      </c>
      <c r="C13" s="276"/>
      <c r="D13" s="276"/>
      <c r="E13" s="276"/>
      <c r="F13" s="276"/>
      <c r="G13" s="5"/>
      <c r="H13" s="608"/>
      <c r="I13" s="596"/>
      <c r="J13" s="583"/>
      <c r="K13" s="779" t="str">
        <f>B13</f>
        <v>T-975-925-140TS550S2828-USK</v>
      </c>
      <c r="L13" s="276"/>
      <c r="M13" s="276"/>
      <c r="N13" s="276"/>
      <c r="O13" s="276"/>
      <c r="P13" s="276"/>
      <c r="Q13" s="276"/>
      <c r="R13" s="583" t="str">
        <f>VLOOKUP(B7,'Tech. sheet (2)'!A:Z,25,FALSE)</f>
        <v/>
      </c>
      <c r="S13" s="583"/>
      <c r="T13" s="270"/>
      <c r="U13" s="270"/>
      <c r="V13" s="270"/>
      <c r="W13" s="270"/>
      <c r="X13" s="270"/>
      <c r="Y13" s="270"/>
      <c r="Z13" s="270"/>
    </row>
    <row r="14" ht="48.0" customHeight="1">
      <c r="A14" s="583"/>
      <c r="B14" s="780" t="str">
        <f>"("&amp;R13&amp;")"</f>
        <v>()</v>
      </c>
      <c r="C14" s="7"/>
      <c r="D14" s="7"/>
      <c r="E14" s="7"/>
      <c r="F14" s="7"/>
      <c r="G14" s="7"/>
      <c r="H14" s="609"/>
      <c r="I14" s="596"/>
      <c r="J14" s="583"/>
      <c r="K14" s="780" t="str">
        <f>"("&amp;R13&amp;")"</f>
        <v>()</v>
      </c>
      <c r="L14" s="7"/>
      <c r="M14" s="7"/>
      <c r="N14" s="7"/>
      <c r="O14" s="7"/>
      <c r="P14" s="7"/>
      <c r="Q14" s="7"/>
      <c r="R14" s="583"/>
      <c r="S14" s="583"/>
      <c r="T14" s="270"/>
      <c r="U14" s="270"/>
      <c r="V14" s="270"/>
      <c r="W14" s="270"/>
      <c r="X14" s="270"/>
      <c r="Y14" s="270"/>
      <c r="Z14" s="270"/>
    </row>
    <row r="15">
      <c r="A15" s="583"/>
      <c r="B15" s="781" t="s">
        <v>3367</v>
      </c>
      <c r="C15" s="782" t="str">
        <f>VLOOKUP(B7,'Tech. sheet (2)'!A:D,4,FALSE)</f>
        <v>UA0002572</v>
      </c>
      <c r="D15" s="583"/>
      <c r="E15" s="588" t="s">
        <v>3426</v>
      </c>
      <c r="F15" s="783" t="str">
        <f>VLOOKUP(B7,'Tech. sheet (2)'!A:U,20,FALSE)</f>
        <v>---</v>
      </c>
      <c r="G15" s="104"/>
      <c r="H15" s="583"/>
      <c r="I15" s="596"/>
      <c r="J15" s="583"/>
      <c r="K15" s="781" t="s">
        <v>3367</v>
      </c>
      <c r="L15" s="784" t="str">
        <f>C15</f>
        <v>UA0002572</v>
      </c>
      <c r="M15" s="104"/>
      <c r="N15" s="583"/>
      <c r="O15" s="588" t="s">
        <v>3426</v>
      </c>
      <c r="P15" s="783" t="str">
        <f t="shared" ref="P15:P16" si="1">F15</f>
        <v>---</v>
      </c>
      <c r="Q15" s="104"/>
      <c r="R15" s="583"/>
      <c r="S15" s="583"/>
      <c r="T15" s="270"/>
      <c r="U15" s="270"/>
      <c r="V15" s="270"/>
      <c r="W15" s="270"/>
      <c r="X15" s="270"/>
      <c r="Y15" s="270"/>
      <c r="Z15" s="270"/>
    </row>
    <row r="16" ht="27.0" customHeight="1">
      <c r="A16" s="583"/>
      <c r="B16" s="785" t="str">
        <f>"("&amp;C15&amp;")"</f>
        <v>(UA0002572)</v>
      </c>
      <c r="C16" s="524"/>
      <c r="D16" s="786"/>
      <c r="E16" s="588" t="s">
        <v>3368</v>
      </c>
      <c r="F16" s="967">
        <v>45469.0</v>
      </c>
      <c r="G16" s="34"/>
      <c r="H16" s="583"/>
      <c r="I16" s="596"/>
      <c r="J16" s="583"/>
      <c r="K16" s="785" t="str">
        <f>"("&amp;C15&amp;")"</f>
        <v>(UA0002572)</v>
      </c>
      <c r="L16" s="524"/>
      <c r="M16" s="524"/>
      <c r="N16" s="583"/>
      <c r="O16" s="588" t="s">
        <v>3368</v>
      </c>
      <c r="P16" s="787">
        <f t="shared" si="1"/>
        <v>45469</v>
      </c>
      <c r="Q16" s="13"/>
      <c r="R16" s="583"/>
      <c r="S16" s="583"/>
      <c r="T16" s="270"/>
      <c r="U16" s="270"/>
      <c r="V16" s="270"/>
      <c r="W16" s="270"/>
      <c r="X16" s="270"/>
      <c r="Y16" s="270"/>
      <c r="Z16" s="270"/>
    </row>
    <row r="17" ht="19.5" customHeight="1">
      <c r="A17" s="583"/>
      <c r="B17" s="583" t="s">
        <v>3370</v>
      </c>
      <c r="C17" s="583"/>
      <c r="D17" s="583"/>
      <c r="E17" s="968" t="s">
        <v>5969</v>
      </c>
      <c r="F17" s="104"/>
      <c r="G17" s="969">
        <v>1516.0</v>
      </c>
      <c r="H17" s="597"/>
      <c r="I17" s="620"/>
      <c r="J17" s="583"/>
      <c r="K17" s="583"/>
      <c r="L17" s="583" t="s">
        <v>3370</v>
      </c>
      <c r="M17" s="583"/>
      <c r="N17" s="583"/>
      <c r="O17" s="968" t="s">
        <v>5969</v>
      </c>
      <c r="P17" s="104"/>
      <c r="Q17" s="969">
        <f>G17</f>
        <v>1516</v>
      </c>
      <c r="R17" s="624"/>
      <c r="S17" s="583"/>
      <c r="T17" s="270"/>
      <c r="U17" s="270"/>
      <c r="V17" s="270"/>
      <c r="W17" s="270"/>
      <c r="X17" s="270"/>
      <c r="Y17" s="270"/>
      <c r="Z17" s="270"/>
    </row>
    <row r="18" ht="16.5" customHeight="1">
      <c r="A18" s="583"/>
      <c r="B18" s="788">
        <v>1500.0</v>
      </c>
      <c r="C18" s="7"/>
      <c r="D18" s="9"/>
      <c r="E18" s="968" t="s">
        <v>5970</v>
      </c>
      <c r="F18" s="104"/>
      <c r="G18" s="792"/>
      <c r="H18" s="597"/>
      <c r="I18" s="620"/>
      <c r="J18" s="583"/>
      <c r="K18" s="583"/>
      <c r="L18" s="788">
        <f>B18</f>
        <v>1500</v>
      </c>
      <c r="M18" s="7"/>
      <c r="N18" s="9"/>
      <c r="O18" s="968" t="s">
        <v>5970</v>
      </c>
      <c r="P18" s="104"/>
      <c r="Q18" s="792"/>
      <c r="R18" s="624"/>
      <c r="S18" s="583"/>
      <c r="T18" s="270"/>
      <c r="U18" s="270"/>
      <c r="V18" s="270"/>
      <c r="W18" s="270"/>
      <c r="X18" s="270"/>
      <c r="Y18" s="270"/>
      <c r="Z18" s="270"/>
    </row>
    <row r="19">
      <c r="A19" s="583"/>
      <c r="B19" s="11"/>
      <c r="D19" s="34"/>
      <c r="E19" s="583"/>
      <c r="F19" s="790" t="s">
        <v>3372</v>
      </c>
      <c r="G19" s="970" t="s">
        <v>2932</v>
      </c>
      <c r="H19" s="583"/>
      <c r="I19" s="620"/>
      <c r="J19" s="583"/>
      <c r="K19" s="791"/>
      <c r="L19" s="11"/>
      <c r="N19" s="34"/>
      <c r="O19" s="583"/>
      <c r="P19" s="619" t="s">
        <v>3372</v>
      </c>
      <c r="Q19" s="792" t="str">
        <f>G19</f>
        <v>BUF249751467</v>
      </c>
      <c r="R19" s="616"/>
      <c r="S19" s="583"/>
      <c r="T19" s="793">
        <f>(8450/0.942)/1500</f>
        <v>5.980184006</v>
      </c>
      <c r="U19" s="270"/>
      <c r="V19" s="270"/>
      <c r="W19" s="270"/>
      <c r="X19" s="270"/>
      <c r="Y19" s="270"/>
      <c r="Z19" s="270"/>
    </row>
    <row r="20" ht="23.25" customHeight="1">
      <c r="A20" s="583"/>
      <c r="B20" s="11"/>
      <c r="D20" s="34"/>
      <c r="E20" s="583"/>
      <c r="F20" s="971" t="str">
        <f>"("&amp;Q19&amp;")"</f>
        <v>(BUF249751467)</v>
      </c>
      <c r="H20" s="583" t="s">
        <v>3332</v>
      </c>
      <c r="I20" s="620"/>
      <c r="J20" s="583"/>
      <c r="K20" s="791"/>
      <c r="L20" s="11"/>
      <c r="N20" s="34"/>
      <c r="O20" s="583"/>
      <c r="P20" s="971" t="str">
        <f>"("&amp;Q19&amp;")"</f>
        <v>(BUF249751467)</v>
      </c>
      <c r="R20" s="616"/>
      <c r="S20" s="583"/>
      <c r="T20" s="793"/>
      <c r="U20" s="270"/>
      <c r="V20" s="270"/>
      <c r="W20" s="270"/>
      <c r="X20" s="270"/>
      <c r="Y20" s="270"/>
      <c r="Z20" s="270"/>
    </row>
    <row r="21" ht="15.75" customHeight="1">
      <c r="A21" s="583"/>
      <c r="B21" s="11"/>
      <c r="D21" s="34"/>
      <c r="E21" s="583"/>
      <c r="F21" s="619" t="s">
        <v>3374</v>
      </c>
      <c r="G21" s="796"/>
      <c r="I21" s="620"/>
      <c r="J21" s="583"/>
      <c r="K21" s="583"/>
      <c r="L21" s="17"/>
      <c r="M21" s="12"/>
      <c r="N21" s="13"/>
      <c r="O21" s="583"/>
      <c r="P21" s="619" t="s">
        <v>3374</v>
      </c>
      <c r="Q21" s="616"/>
      <c r="R21" s="616"/>
      <c r="S21" s="583"/>
      <c r="T21" s="270"/>
      <c r="U21" s="270"/>
      <c r="V21" s="270"/>
      <c r="W21" s="270"/>
      <c r="X21" s="270"/>
      <c r="Y21" s="270"/>
      <c r="Z21" s="270"/>
    </row>
    <row r="22" ht="6.0" customHeight="1">
      <c r="A22" s="583"/>
      <c r="B22" s="797"/>
      <c r="C22" s="75"/>
      <c r="D22" s="75"/>
      <c r="E22" s="75"/>
      <c r="F22" s="75"/>
      <c r="G22" s="102"/>
      <c r="H22" s="583"/>
      <c r="I22" s="596"/>
      <c r="J22" s="583"/>
      <c r="K22" s="791"/>
      <c r="L22" s="797">
        <v>1.0</v>
      </c>
      <c r="M22" s="75"/>
      <c r="N22" s="75"/>
      <c r="O22" s="75"/>
      <c r="P22" s="75"/>
      <c r="Q22" s="102"/>
      <c r="R22" s="583"/>
      <c r="S22" s="583"/>
      <c r="T22" s="270"/>
      <c r="U22" s="270"/>
      <c r="V22" s="270"/>
      <c r="W22" s="270"/>
      <c r="X22" s="270"/>
      <c r="Y22" s="270"/>
      <c r="Z22" s="270"/>
    </row>
    <row r="23" ht="47.25" customHeight="1">
      <c r="A23" s="599"/>
      <c r="B23" s="798" t="s">
        <v>5971</v>
      </c>
      <c r="C23" s="115"/>
      <c r="D23" s="115"/>
      <c r="E23" s="115"/>
      <c r="F23" s="115"/>
      <c r="G23" s="119"/>
      <c r="H23" s="599"/>
      <c r="I23" s="600"/>
      <c r="J23" s="599"/>
      <c r="K23" s="599"/>
      <c r="L23" s="798" t="str">
        <f>B23</f>
        <v>6J2431668120101-6</v>
      </c>
      <c r="M23" s="115"/>
      <c r="N23" s="115"/>
      <c r="O23" s="115"/>
      <c r="P23" s="115"/>
      <c r="Q23" s="119"/>
      <c r="R23" s="634"/>
      <c r="S23" s="599"/>
      <c r="T23" s="799"/>
      <c r="U23" s="799"/>
      <c r="V23" s="799"/>
      <c r="W23" s="799"/>
      <c r="X23" s="799"/>
      <c r="Y23" s="799"/>
      <c r="Z23" s="799"/>
    </row>
    <row r="24" ht="49.5" customHeight="1">
      <c r="A24" s="583"/>
      <c r="B24" s="972" t="str">
        <f>"("&amp;L23&amp;")"</f>
        <v>(6J2431668120101-6)</v>
      </c>
      <c r="H24" s="270"/>
      <c r="I24" s="596"/>
      <c r="J24" s="583"/>
      <c r="K24" s="583"/>
      <c r="L24" s="800" t="str">
        <f>"("&amp;L23&amp;")"</f>
        <v>(6J2431668120101-6)</v>
      </c>
      <c r="M24" s="7"/>
      <c r="N24" s="7"/>
      <c r="O24" s="7"/>
      <c r="P24" s="7"/>
      <c r="Q24" s="7"/>
      <c r="R24" s="583"/>
      <c r="S24" s="583"/>
      <c r="T24" s="270"/>
      <c r="U24" s="270"/>
      <c r="V24" s="270"/>
      <c r="W24" s="270"/>
      <c r="X24" s="270"/>
      <c r="Y24" s="270"/>
      <c r="Z24" s="270"/>
    </row>
    <row r="25" ht="15.75" customHeight="1">
      <c r="A25" s="583"/>
      <c r="B25" s="583"/>
      <c r="C25" s="583"/>
      <c r="D25" s="635" t="s">
        <v>3380</v>
      </c>
      <c r="E25" s="635"/>
      <c r="F25" s="636"/>
      <c r="G25" s="583"/>
      <c r="H25" s="583"/>
      <c r="I25" s="596"/>
      <c r="J25" s="583"/>
      <c r="K25" s="583"/>
      <c r="L25" s="583"/>
      <c r="M25" s="583"/>
      <c r="N25" s="635" t="s">
        <v>3380</v>
      </c>
      <c r="O25" s="635"/>
      <c r="P25" s="636"/>
      <c r="Q25" s="583"/>
      <c r="R25" s="583"/>
      <c r="S25" s="583"/>
      <c r="T25" s="270"/>
      <c r="U25" s="270"/>
      <c r="V25" s="270"/>
      <c r="W25" s="270"/>
      <c r="X25" s="270"/>
      <c r="Y25" s="270"/>
      <c r="Z25" s="270"/>
    </row>
    <row r="26" ht="15.75" customHeight="1">
      <c r="A26" s="583"/>
      <c r="B26" s="583"/>
      <c r="C26" s="583"/>
      <c r="D26" s="635" t="s">
        <v>3381</v>
      </c>
      <c r="E26" s="635"/>
      <c r="F26" s="636"/>
      <c r="G26" s="270"/>
      <c r="H26" s="791" t="s">
        <v>3428</v>
      </c>
      <c r="I26" s="596"/>
      <c r="J26" s="583"/>
      <c r="K26" s="583"/>
      <c r="L26" s="583"/>
      <c r="M26" s="583"/>
      <c r="N26" s="635" t="s">
        <v>3381</v>
      </c>
      <c r="O26" s="635"/>
      <c r="P26" s="636"/>
      <c r="Q26" s="583"/>
      <c r="R26" s="583"/>
      <c r="S26" s="583"/>
      <c r="T26" s="270"/>
      <c r="U26" s="270"/>
      <c r="V26" s="270"/>
      <c r="W26" s="270"/>
      <c r="X26" s="270"/>
      <c r="Y26" s="270"/>
      <c r="Z26" s="270"/>
    </row>
    <row r="27" ht="15.75" customHeight="1">
      <c r="A27" s="583"/>
      <c r="B27" s="583"/>
      <c r="C27" s="583"/>
      <c r="D27" s="638" t="s">
        <v>3382</v>
      </c>
      <c r="G27" s="583"/>
      <c r="H27" s="583"/>
      <c r="I27" s="596"/>
      <c r="J27" s="583"/>
      <c r="K27" s="583"/>
      <c r="L27" s="583"/>
      <c r="M27" s="583"/>
      <c r="N27" s="638" t="s">
        <v>3382</v>
      </c>
      <c r="Q27" s="583"/>
      <c r="R27" s="583"/>
      <c r="S27" s="583"/>
      <c r="T27" s="270"/>
      <c r="U27" s="270"/>
      <c r="V27" s="270"/>
      <c r="W27" s="270"/>
      <c r="X27" s="270"/>
      <c r="Y27" s="270"/>
      <c r="Z27" s="270"/>
    </row>
    <row r="28" ht="15.75" customHeight="1">
      <c r="A28" s="583"/>
      <c r="B28" s="583"/>
      <c r="C28" s="583"/>
      <c r="D28" s="638" t="s">
        <v>3429</v>
      </c>
      <c r="G28" s="583" t="s">
        <v>3332</v>
      </c>
      <c r="H28" s="583"/>
      <c r="I28" s="596"/>
      <c r="J28" s="583"/>
      <c r="K28" s="583"/>
      <c r="L28" s="583"/>
      <c r="M28" s="583"/>
      <c r="N28" s="638" t="s">
        <v>3429</v>
      </c>
      <c r="Q28" s="583"/>
      <c r="R28" s="583"/>
      <c r="S28" s="583"/>
      <c r="T28" s="270"/>
      <c r="U28" s="270"/>
      <c r="V28" s="270"/>
      <c r="W28" s="270"/>
      <c r="X28" s="270"/>
      <c r="Y28" s="270"/>
      <c r="Z28" s="270"/>
    </row>
    <row r="29" ht="15.75" customHeight="1">
      <c r="A29" s="583"/>
      <c r="B29" s="583"/>
      <c r="C29" s="583"/>
      <c r="D29" s="583"/>
      <c r="E29" s="583"/>
      <c r="F29" s="583"/>
      <c r="G29" s="639" t="s">
        <v>3385</v>
      </c>
      <c r="I29" s="596"/>
      <c r="J29" s="583"/>
      <c r="K29" s="583"/>
      <c r="L29" s="583"/>
      <c r="M29" s="583"/>
      <c r="N29" s="583"/>
      <c r="O29" s="583"/>
      <c r="P29" s="583"/>
      <c r="Q29" s="640" t="s">
        <v>3385</v>
      </c>
      <c r="R29" s="583"/>
      <c r="S29" s="583"/>
      <c r="T29" s="270"/>
      <c r="U29" s="270"/>
      <c r="V29" s="270"/>
      <c r="W29" s="270"/>
      <c r="X29" s="270"/>
      <c r="Y29" s="270"/>
      <c r="Z29" s="270"/>
    </row>
    <row r="30" ht="15.75" customHeight="1">
      <c r="A30" s="801" t="s">
        <v>3430</v>
      </c>
      <c r="J30" s="802"/>
      <c r="R30" s="270"/>
      <c r="S30" s="270"/>
      <c r="T30" s="270"/>
      <c r="U30" s="270"/>
      <c r="V30" s="270"/>
      <c r="W30" s="270"/>
      <c r="X30" s="270"/>
      <c r="Y30" s="270"/>
      <c r="Z30" s="270"/>
    </row>
    <row r="31" ht="6.75" customHeight="1">
      <c r="R31" s="270"/>
      <c r="S31" s="270"/>
      <c r="T31" s="270"/>
      <c r="U31" s="270"/>
      <c r="V31" s="270"/>
      <c r="W31" s="270"/>
      <c r="X31" s="270"/>
      <c r="Y31" s="270"/>
      <c r="Z31" s="270"/>
    </row>
    <row r="32" ht="15.75" customHeight="1">
      <c r="R32" s="270"/>
      <c r="S32" s="270"/>
      <c r="T32" s="270"/>
      <c r="U32" s="270"/>
      <c r="V32" s="270"/>
      <c r="W32" s="270"/>
      <c r="X32" s="270"/>
      <c r="Y32" s="270"/>
      <c r="Z32" s="270"/>
    </row>
    <row r="33" ht="15.75" customHeight="1">
      <c r="R33" s="270"/>
      <c r="S33" s="270"/>
      <c r="T33" s="270"/>
      <c r="U33" s="270"/>
      <c r="V33" s="270"/>
      <c r="W33" s="270"/>
      <c r="X33" s="270"/>
      <c r="Y33" s="270"/>
      <c r="Z33" s="270"/>
    </row>
    <row r="34" ht="15.75" customHeight="1">
      <c r="A34" s="270"/>
      <c r="B34" s="270"/>
      <c r="C34" s="270"/>
      <c r="D34" s="270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</row>
    <row r="35" ht="15.75" customHeight="1">
      <c r="A35" s="270"/>
      <c r="B35" s="270"/>
      <c r="C35" s="270"/>
      <c r="D35" s="270"/>
      <c r="E35" s="270"/>
      <c r="F35" s="270"/>
      <c r="G35" s="270"/>
      <c r="H35" s="270"/>
      <c r="I35" s="270"/>
      <c r="J35" s="270"/>
      <c r="K35" s="270"/>
      <c r="L35" s="270"/>
      <c r="M35" s="270"/>
      <c r="N35" s="270"/>
      <c r="O35" s="270"/>
      <c r="P35" s="270"/>
      <c r="Q35" s="270"/>
      <c r="R35" s="270"/>
      <c r="S35" s="270"/>
      <c r="T35" s="270"/>
      <c r="U35" s="270"/>
      <c r="V35" s="270"/>
      <c r="W35" s="270"/>
      <c r="X35" s="270"/>
      <c r="Y35" s="270"/>
      <c r="Z35" s="270"/>
    </row>
    <row r="36" ht="15.75" customHeight="1">
      <c r="A36" s="270"/>
      <c r="B36" s="270"/>
      <c r="C36" s="270"/>
      <c r="D36" s="270"/>
      <c r="E36" s="270"/>
      <c r="F36" s="270"/>
      <c r="G36" s="270"/>
      <c r="H36" s="270"/>
      <c r="I36" s="270"/>
      <c r="J36" s="270"/>
      <c r="K36" s="270"/>
      <c r="L36" s="270"/>
      <c r="M36" s="270"/>
      <c r="N36" s="270"/>
      <c r="O36" s="270"/>
      <c r="P36" s="270"/>
      <c r="Q36" s="270"/>
      <c r="R36" s="270"/>
      <c r="S36" s="270"/>
      <c r="T36" s="270"/>
      <c r="U36" s="270"/>
      <c r="V36" s="270"/>
      <c r="W36" s="270"/>
      <c r="X36" s="270"/>
      <c r="Y36" s="270"/>
      <c r="Z36" s="270"/>
    </row>
    <row r="37" ht="15.75" customHeight="1">
      <c r="A37" s="270"/>
      <c r="B37" s="270"/>
      <c r="C37" s="270"/>
      <c r="D37" s="270"/>
      <c r="E37" s="270"/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</row>
    <row r="38" ht="15.75" customHeight="1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</row>
    <row r="39" ht="15.75" customHeight="1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</row>
    <row r="40" ht="15.75" customHeight="1">
      <c r="A40" s="270"/>
      <c r="B40" s="270"/>
      <c r="C40" s="270"/>
      <c r="D40" s="270"/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</row>
    <row r="41" ht="15.75" customHeight="1">
      <c r="A41" s="270"/>
      <c r="B41" s="270"/>
      <c r="C41" s="270"/>
      <c r="D41" s="270"/>
      <c r="E41" s="270"/>
      <c r="F41" s="270"/>
      <c r="G41" s="270"/>
      <c r="H41" s="270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</row>
    <row r="42" ht="15.75" customHeight="1">
      <c r="A42" s="270"/>
      <c r="B42" s="270"/>
      <c r="C42" s="270"/>
      <c r="D42" s="270"/>
      <c r="E42" s="270"/>
      <c r="F42" s="270"/>
      <c r="G42" s="270"/>
      <c r="H42" s="270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</row>
    <row r="43" ht="15.75" customHeight="1">
      <c r="A43" s="270"/>
      <c r="B43" s="270"/>
      <c r="C43" s="270"/>
      <c r="D43" s="270"/>
      <c r="E43" s="270"/>
      <c r="F43" s="270"/>
      <c r="G43" s="270"/>
      <c r="H43" s="270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</row>
    <row r="44" ht="15.75" customHeight="1">
      <c r="A44" s="270"/>
      <c r="B44" s="270"/>
      <c r="C44" s="270"/>
      <c r="D44" s="27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</row>
    <row r="45" ht="15.75" customHeight="1">
      <c r="A45" s="270"/>
      <c r="B45" s="270"/>
      <c r="C45" s="270"/>
      <c r="D45" s="270"/>
      <c r="E45" s="270"/>
      <c r="F45" s="270"/>
      <c r="G45" s="270"/>
      <c r="H45" s="270"/>
      <c r="I45" s="270"/>
      <c r="J45" s="270"/>
      <c r="K45" s="270"/>
      <c r="L45" s="270"/>
      <c r="M45" s="270"/>
      <c r="N45" s="270"/>
      <c r="O45" s="270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Z45" s="270"/>
    </row>
    <row r="46" ht="15.75" customHeight="1">
      <c r="A46" s="270"/>
      <c r="B46" s="270"/>
      <c r="C46" s="270"/>
      <c r="D46" s="270"/>
      <c r="E46" s="270"/>
      <c r="F46" s="270"/>
      <c r="G46" s="270"/>
      <c r="H46" s="270"/>
      <c r="I46" s="270"/>
      <c r="J46" s="270"/>
      <c r="K46" s="270"/>
      <c r="L46" s="270"/>
      <c r="M46" s="270"/>
      <c r="N46" s="270"/>
      <c r="O46" s="270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Z46" s="270"/>
    </row>
    <row r="47" ht="15.75" customHeight="1">
      <c r="A47" s="270"/>
      <c r="B47" s="270"/>
      <c r="C47" s="270"/>
      <c r="D47" s="270"/>
      <c r="E47" s="270"/>
      <c r="F47" s="270"/>
      <c r="G47" s="270"/>
      <c r="H47" s="270"/>
      <c r="I47" s="270"/>
      <c r="J47" s="270"/>
      <c r="K47" s="270"/>
      <c r="L47" s="270"/>
      <c r="M47" s="270"/>
      <c r="N47" s="270"/>
      <c r="O47" s="270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Z47" s="270"/>
    </row>
    <row r="48" ht="15.75" customHeight="1">
      <c r="A48" s="270"/>
      <c r="B48" s="270"/>
      <c r="C48" s="270"/>
      <c r="D48" s="270"/>
      <c r="E48" s="270"/>
      <c r="F48" s="270"/>
      <c r="G48" s="270"/>
      <c r="H48" s="270"/>
      <c r="I48" s="270"/>
      <c r="J48" s="270"/>
      <c r="K48" s="270"/>
      <c r="L48" s="270"/>
      <c r="M48" s="270"/>
      <c r="N48" s="270"/>
      <c r="O48" s="270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Z48" s="270"/>
    </row>
    <row r="49" ht="15.75" customHeight="1">
      <c r="A49" s="270"/>
      <c r="B49" s="270"/>
      <c r="C49" s="270"/>
      <c r="D49" s="270"/>
      <c r="E49" s="270"/>
      <c r="F49" s="270"/>
      <c r="G49" s="270"/>
      <c r="H49" s="270"/>
      <c r="I49" s="270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Z49" s="270"/>
    </row>
    <row r="50" ht="15.75" customHeight="1">
      <c r="A50" s="270"/>
      <c r="B50" s="270"/>
      <c r="C50" s="270"/>
      <c r="D50" s="270"/>
      <c r="E50" s="270"/>
      <c r="F50" s="270"/>
      <c r="G50" s="270"/>
      <c r="H50" s="270"/>
      <c r="I50" s="270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Z50" s="270"/>
    </row>
    <row r="51" ht="15.75" customHeight="1">
      <c r="A51" s="270"/>
      <c r="B51" s="270"/>
      <c r="C51" s="270"/>
      <c r="D51" s="270"/>
      <c r="E51" s="270"/>
      <c r="F51" s="270"/>
      <c r="G51" s="270"/>
      <c r="H51" s="270"/>
      <c r="I51" s="270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Z51" s="270"/>
    </row>
    <row r="52" ht="15.75" customHeight="1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Z52" s="270"/>
    </row>
    <row r="53" ht="15.75" customHeight="1">
      <c r="A53" s="270"/>
      <c r="B53" s="270"/>
      <c r="C53" s="270"/>
      <c r="D53" s="270"/>
      <c r="E53" s="270"/>
      <c r="F53" s="270"/>
      <c r="G53" s="270"/>
      <c r="H53" s="270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Z53" s="270"/>
    </row>
    <row r="54" ht="15.75" customHeight="1">
      <c r="A54" s="27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</row>
    <row r="55" ht="15.75" customHeight="1">
      <c r="A55" s="270"/>
      <c r="B55" s="270"/>
      <c r="C55" s="270"/>
      <c r="D55" s="270"/>
      <c r="E55" s="270"/>
      <c r="F55" s="270"/>
      <c r="G55" s="270"/>
      <c r="H55" s="270"/>
      <c r="I55" s="270"/>
      <c r="J55" s="270"/>
      <c r="K55" s="270"/>
      <c r="L55" s="270"/>
      <c r="M55" s="270"/>
      <c r="N55" s="270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Z55" s="270"/>
    </row>
    <row r="56" ht="15.75" customHeight="1">
      <c r="A56" s="270"/>
      <c r="B56" s="270"/>
      <c r="C56" s="270"/>
      <c r="D56" s="270"/>
      <c r="E56" s="270"/>
      <c r="F56" s="270"/>
      <c r="G56" s="270"/>
      <c r="H56" s="270"/>
      <c r="I56" s="270"/>
      <c r="J56" s="270"/>
      <c r="K56" s="270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Z56" s="270"/>
    </row>
    <row r="57" ht="15.75" customHeight="1">
      <c r="A57" s="270"/>
      <c r="B57" s="270"/>
      <c r="C57" s="270"/>
      <c r="D57" s="270"/>
      <c r="E57" s="270"/>
      <c r="F57" s="270"/>
      <c r="G57" s="270"/>
      <c r="H57" s="270"/>
      <c r="I57" s="270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Z57" s="270"/>
    </row>
    <row r="58" ht="15.75" customHeight="1">
      <c r="A58" s="270"/>
      <c r="B58" s="270"/>
      <c r="C58" s="270"/>
      <c r="D58" s="270"/>
      <c r="E58" s="270"/>
      <c r="F58" s="270"/>
      <c r="G58" s="270"/>
      <c r="H58" s="270"/>
      <c r="I58" s="270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Z58" s="270"/>
    </row>
    <row r="59" ht="15.75" customHeight="1">
      <c r="A59" s="270"/>
      <c r="B59" s="270"/>
      <c r="C59" s="270"/>
      <c r="D59" s="270"/>
      <c r="E59" s="270"/>
      <c r="F59" s="270"/>
      <c r="G59" s="270"/>
      <c r="H59" s="270"/>
      <c r="I59" s="270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Z59" s="270"/>
    </row>
    <row r="60" ht="15.75" customHeight="1">
      <c r="A60" s="270"/>
      <c r="B60" s="270"/>
      <c r="C60" s="270"/>
      <c r="D60" s="270"/>
      <c r="E60" s="270"/>
      <c r="F60" s="270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Z60" s="270"/>
    </row>
    <row r="61" ht="15.75" customHeight="1">
      <c r="A61" s="270"/>
      <c r="B61" s="270"/>
      <c r="C61" s="270"/>
      <c r="D61" s="270"/>
      <c r="E61" s="270"/>
      <c r="F61" s="270"/>
      <c r="G61" s="270"/>
      <c r="H61" s="270"/>
      <c r="I61" s="270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Z61" s="270"/>
    </row>
    <row r="62" ht="15.75" customHeight="1">
      <c r="A62" s="270"/>
      <c r="B62" s="270"/>
      <c r="C62" s="270"/>
      <c r="D62" s="270"/>
      <c r="E62" s="270"/>
      <c r="F62" s="270"/>
      <c r="G62" s="270"/>
      <c r="H62" s="270"/>
      <c r="I62" s="270"/>
      <c r="J62" s="270"/>
      <c r="K62" s="270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Z62" s="270"/>
    </row>
    <row r="63" ht="15.75" customHeight="1">
      <c r="A63" s="270"/>
      <c r="B63" s="270"/>
      <c r="C63" s="270"/>
      <c r="D63" s="270"/>
      <c r="E63" s="270"/>
      <c r="F63" s="270"/>
      <c r="G63" s="270"/>
      <c r="H63" s="270"/>
      <c r="I63" s="270"/>
      <c r="J63" s="270"/>
      <c r="K63" s="270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Z63" s="270"/>
    </row>
    <row r="64" ht="15.75" customHeight="1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Z64" s="270"/>
    </row>
    <row r="65" ht="15.75" customHeight="1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270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Z65" s="270"/>
    </row>
    <row r="66" ht="15.75" customHeight="1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Z66" s="270"/>
    </row>
    <row r="67" ht="15.75" customHeight="1">
      <c r="A67" s="270"/>
      <c r="B67" s="270"/>
      <c r="C67" s="270"/>
      <c r="D67" s="270"/>
      <c r="E67" s="270"/>
      <c r="F67" s="270"/>
      <c r="G67" s="270"/>
      <c r="H67" s="270"/>
      <c r="I67" s="270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270"/>
      <c r="U67" s="270"/>
      <c r="V67" s="270"/>
      <c r="W67" s="270"/>
      <c r="X67" s="270"/>
      <c r="Y67" s="270"/>
      <c r="Z67" s="270"/>
    </row>
    <row r="68" ht="15.75" customHeight="1">
      <c r="A68" s="270"/>
      <c r="B68" s="270"/>
      <c r="C68" s="270"/>
      <c r="D68" s="270"/>
      <c r="E68" s="270"/>
      <c r="F68" s="270"/>
      <c r="G68" s="270"/>
      <c r="H68" s="270"/>
      <c r="I68" s="270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270"/>
      <c r="U68" s="270"/>
      <c r="V68" s="270"/>
      <c r="W68" s="270"/>
      <c r="X68" s="270"/>
      <c r="Y68" s="270"/>
      <c r="Z68" s="270"/>
    </row>
    <row r="69" ht="15.75" customHeight="1">
      <c r="A69" s="270"/>
      <c r="B69" s="270"/>
      <c r="C69" s="270"/>
      <c r="D69" s="270"/>
      <c r="E69" s="270"/>
      <c r="F69" s="270"/>
      <c r="G69" s="270"/>
      <c r="H69" s="270"/>
      <c r="I69" s="270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270"/>
      <c r="U69" s="270"/>
      <c r="V69" s="270"/>
      <c r="W69" s="270"/>
      <c r="X69" s="270"/>
      <c r="Y69" s="270"/>
      <c r="Z69" s="270"/>
    </row>
    <row r="70" ht="15.75" customHeight="1">
      <c r="A70" s="270"/>
      <c r="B70" s="270"/>
      <c r="C70" s="270"/>
      <c r="D70" s="270"/>
      <c r="E70" s="270"/>
      <c r="F70" s="270"/>
      <c r="G70" s="270"/>
      <c r="H70" s="270"/>
      <c r="I70" s="270"/>
      <c r="J70" s="270"/>
      <c r="K70" s="270"/>
      <c r="L70" s="270"/>
      <c r="M70" s="270"/>
      <c r="N70" s="270"/>
      <c r="O70" s="270"/>
      <c r="P70" s="270"/>
      <c r="Q70" s="270"/>
      <c r="R70" s="270"/>
      <c r="S70" s="270"/>
      <c r="T70" s="270"/>
      <c r="U70" s="270"/>
      <c r="V70" s="270"/>
      <c r="W70" s="270"/>
      <c r="X70" s="270"/>
      <c r="Y70" s="270"/>
      <c r="Z70" s="270"/>
    </row>
    <row r="71" ht="15.75" customHeight="1">
      <c r="A71" s="270"/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0"/>
      <c r="Y71" s="270"/>
      <c r="Z71" s="270"/>
    </row>
    <row r="72" ht="15.75" customHeight="1">
      <c r="A72" s="270"/>
      <c r="B72" s="270"/>
      <c r="C72" s="270"/>
      <c r="D72" s="270"/>
      <c r="E72" s="270"/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</row>
    <row r="73" ht="15.75" customHeight="1">
      <c r="A73" s="270"/>
      <c r="B73" s="270"/>
      <c r="C73" s="270"/>
      <c r="D73" s="270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</row>
    <row r="74" ht="15.75" customHeight="1">
      <c r="A74" s="270"/>
      <c r="B74" s="270"/>
      <c r="C74" s="270"/>
      <c r="D74" s="270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</row>
    <row r="75" ht="15.75" customHeight="1">
      <c r="A75" s="270"/>
      <c r="B75" s="270"/>
      <c r="C75" s="270"/>
      <c r="D75" s="270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</row>
    <row r="76" ht="15.75" customHeight="1">
      <c r="A76" s="270"/>
      <c r="B76" s="270"/>
      <c r="C76" s="270"/>
      <c r="D76" s="270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</row>
    <row r="77" ht="15.75" customHeight="1">
      <c r="A77" s="270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</row>
    <row r="78" ht="15.75" customHeight="1">
      <c r="A78" s="270"/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270"/>
      <c r="Z78" s="270"/>
    </row>
    <row r="79" ht="15.75" customHeight="1">
      <c r="A79" s="270"/>
      <c r="B79" s="270"/>
      <c r="C79" s="270"/>
      <c r="D79" s="270"/>
      <c r="E79" s="270"/>
      <c r="F79" s="270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270"/>
      <c r="U79" s="270"/>
      <c r="V79" s="270"/>
      <c r="W79" s="270"/>
      <c r="X79" s="270"/>
      <c r="Y79" s="270"/>
      <c r="Z79" s="270"/>
    </row>
    <row r="80" ht="15.75" customHeight="1">
      <c r="A80" s="270"/>
      <c r="B80" s="270"/>
      <c r="C80" s="270"/>
      <c r="D80" s="270"/>
      <c r="E80" s="270"/>
      <c r="F80" s="270"/>
      <c r="G80" s="270"/>
      <c r="H80" s="270"/>
      <c r="I80" s="270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270"/>
      <c r="U80" s="270"/>
      <c r="V80" s="270"/>
      <c r="W80" s="270"/>
      <c r="X80" s="270"/>
      <c r="Y80" s="270"/>
      <c r="Z80" s="270"/>
    </row>
    <row r="81" ht="15.75" customHeight="1">
      <c r="A81" s="270"/>
      <c r="B81" s="270"/>
      <c r="C81" s="270"/>
      <c r="D81" s="270"/>
      <c r="E81" s="270"/>
      <c r="F81" s="270"/>
      <c r="G81" s="270"/>
      <c r="H81" s="270"/>
      <c r="I81" s="270"/>
      <c r="J81" s="270"/>
      <c r="K81" s="270"/>
      <c r="L81" s="270"/>
      <c r="M81" s="270"/>
      <c r="N81" s="270"/>
      <c r="O81" s="270"/>
      <c r="P81" s="270"/>
      <c r="Q81" s="270"/>
      <c r="R81" s="270"/>
      <c r="S81" s="270"/>
      <c r="T81" s="270"/>
      <c r="U81" s="270"/>
      <c r="V81" s="270"/>
      <c r="W81" s="270"/>
      <c r="X81" s="270"/>
      <c r="Y81" s="270"/>
      <c r="Z81" s="270"/>
    </row>
    <row r="82" ht="15.75" customHeight="1">
      <c r="A82" s="270"/>
      <c r="B82" s="270"/>
      <c r="C82" s="270"/>
      <c r="D82" s="270"/>
      <c r="E82" s="270"/>
      <c r="F82" s="270"/>
      <c r="G82" s="270"/>
      <c r="H82" s="270"/>
      <c r="I82" s="270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270"/>
      <c r="U82" s="270"/>
      <c r="V82" s="270"/>
      <c r="W82" s="270"/>
      <c r="X82" s="270"/>
      <c r="Y82" s="270"/>
      <c r="Z82" s="270"/>
    </row>
    <row r="83" ht="15.75" customHeight="1">
      <c r="A83" s="270"/>
      <c r="B83" s="270"/>
      <c r="C83" s="270"/>
      <c r="D83" s="270"/>
      <c r="E83" s="270"/>
      <c r="F83" s="270"/>
      <c r="G83" s="270"/>
      <c r="H83" s="270"/>
      <c r="I83" s="270"/>
      <c r="J83" s="270"/>
      <c r="K83" s="270"/>
      <c r="L83" s="270"/>
      <c r="M83" s="270"/>
      <c r="N83" s="270"/>
      <c r="O83" s="270"/>
      <c r="P83" s="270"/>
      <c r="Q83" s="270"/>
      <c r="R83" s="270"/>
      <c r="S83" s="270"/>
      <c r="T83" s="270"/>
      <c r="U83" s="270"/>
      <c r="V83" s="270"/>
      <c r="W83" s="270"/>
      <c r="X83" s="270"/>
      <c r="Y83" s="270"/>
      <c r="Z83" s="270"/>
    </row>
    <row r="84" ht="15.75" customHeight="1">
      <c r="A84" s="270"/>
      <c r="B84" s="270"/>
      <c r="C84" s="270"/>
      <c r="D84" s="270"/>
      <c r="E84" s="270"/>
      <c r="F84" s="270"/>
      <c r="G84" s="270"/>
      <c r="H84" s="270"/>
      <c r="I84" s="270"/>
      <c r="J84" s="270"/>
      <c r="K84" s="270"/>
      <c r="L84" s="270"/>
      <c r="M84" s="270"/>
      <c r="N84" s="270"/>
      <c r="O84" s="270"/>
      <c r="P84" s="270"/>
      <c r="Q84" s="270"/>
      <c r="R84" s="270"/>
      <c r="S84" s="270"/>
      <c r="T84" s="270"/>
      <c r="U84" s="270"/>
      <c r="V84" s="270"/>
      <c r="W84" s="270"/>
      <c r="X84" s="270"/>
      <c r="Y84" s="270"/>
      <c r="Z84" s="270"/>
    </row>
    <row r="85" ht="15.75" customHeight="1">
      <c r="A85" s="270"/>
      <c r="B85" s="270"/>
      <c r="C85" s="270"/>
      <c r="D85" s="270"/>
      <c r="E85" s="270"/>
      <c r="F85" s="270"/>
      <c r="G85" s="270"/>
      <c r="H85" s="270"/>
      <c r="I85" s="270"/>
      <c r="J85" s="270"/>
      <c r="K85" s="270"/>
      <c r="L85" s="270"/>
      <c r="M85" s="270"/>
      <c r="N85" s="270"/>
      <c r="O85" s="270"/>
      <c r="P85" s="270"/>
      <c r="Q85" s="270"/>
      <c r="R85" s="270"/>
      <c r="S85" s="270"/>
      <c r="T85" s="270"/>
      <c r="U85" s="270"/>
      <c r="V85" s="270"/>
      <c r="W85" s="270"/>
      <c r="X85" s="270"/>
      <c r="Y85" s="270"/>
      <c r="Z85" s="270"/>
    </row>
    <row r="86" ht="15.75" customHeight="1">
      <c r="A86" s="270"/>
      <c r="B86" s="270"/>
      <c r="C86" s="270"/>
      <c r="D86" s="270"/>
      <c r="E86" s="270"/>
      <c r="F86" s="270"/>
      <c r="G86" s="270"/>
      <c r="H86" s="270"/>
      <c r="I86" s="270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270"/>
      <c r="U86" s="270"/>
      <c r="V86" s="270"/>
      <c r="W86" s="270"/>
      <c r="X86" s="270"/>
      <c r="Y86" s="270"/>
      <c r="Z86" s="270"/>
    </row>
    <row r="87" ht="15.75" customHeight="1">
      <c r="A87" s="27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</row>
    <row r="88" ht="15.75" customHeight="1">
      <c r="A88" s="270"/>
      <c r="B88" s="270"/>
      <c r="C88" s="270"/>
      <c r="D88" s="270"/>
      <c r="E88" s="270"/>
      <c r="F88" s="270"/>
      <c r="G88" s="270"/>
      <c r="H88" s="270"/>
      <c r="I88" s="270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270"/>
      <c r="U88" s="270"/>
      <c r="V88" s="270"/>
      <c r="W88" s="270"/>
      <c r="X88" s="270"/>
      <c r="Y88" s="270"/>
      <c r="Z88" s="270"/>
    </row>
    <row r="89" ht="15.75" customHeight="1">
      <c r="A89" s="270"/>
      <c r="B89" s="270"/>
      <c r="C89" s="270"/>
      <c r="D89" s="270"/>
      <c r="E89" s="270"/>
      <c r="F89" s="270"/>
      <c r="G89" s="270"/>
      <c r="H89" s="270"/>
      <c r="I89" s="270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270"/>
      <c r="U89" s="270"/>
      <c r="V89" s="270"/>
      <c r="W89" s="270"/>
      <c r="X89" s="270"/>
      <c r="Y89" s="270"/>
      <c r="Z89" s="270"/>
    </row>
    <row r="90" ht="15.75" customHeight="1">
      <c r="A90" s="270"/>
      <c r="B90" s="270"/>
      <c r="C90" s="270"/>
      <c r="D90" s="270"/>
      <c r="E90" s="270"/>
      <c r="F90" s="270"/>
      <c r="G90" s="270"/>
      <c r="H90" s="270"/>
      <c r="I90" s="270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270"/>
      <c r="U90" s="270"/>
      <c r="V90" s="270"/>
      <c r="W90" s="270"/>
      <c r="X90" s="270"/>
      <c r="Y90" s="270"/>
      <c r="Z90" s="270"/>
    </row>
    <row r="91" ht="15.75" customHeight="1">
      <c r="A91" s="270"/>
      <c r="B91" s="270"/>
      <c r="C91" s="270"/>
      <c r="D91" s="270"/>
      <c r="E91" s="270"/>
      <c r="F91" s="270"/>
      <c r="G91" s="270"/>
      <c r="H91" s="270"/>
      <c r="I91" s="270"/>
      <c r="J91" s="270"/>
      <c r="K91" s="270"/>
      <c r="L91" s="270"/>
      <c r="M91" s="270"/>
      <c r="N91" s="270"/>
      <c r="O91" s="270"/>
      <c r="P91" s="270"/>
      <c r="Q91" s="270"/>
      <c r="R91" s="270"/>
      <c r="S91" s="270"/>
      <c r="T91" s="270"/>
      <c r="U91" s="270"/>
      <c r="V91" s="270"/>
      <c r="W91" s="270"/>
      <c r="X91" s="270"/>
      <c r="Y91" s="270"/>
      <c r="Z91" s="270"/>
    </row>
    <row r="92" ht="15.75" customHeight="1">
      <c r="A92" s="270"/>
      <c r="B92" s="270"/>
      <c r="C92" s="270"/>
      <c r="D92" s="270"/>
      <c r="E92" s="270"/>
      <c r="F92" s="270"/>
      <c r="G92" s="270"/>
      <c r="H92" s="270"/>
      <c r="I92" s="270"/>
      <c r="J92" s="270"/>
      <c r="K92" s="270"/>
      <c r="L92" s="270"/>
      <c r="M92" s="270"/>
      <c r="N92" s="270"/>
      <c r="O92" s="270"/>
      <c r="P92" s="270"/>
      <c r="Q92" s="270"/>
      <c r="R92" s="270"/>
      <c r="S92" s="270"/>
      <c r="T92" s="270"/>
      <c r="U92" s="270"/>
      <c r="V92" s="270"/>
      <c r="W92" s="270"/>
      <c r="X92" s="270"/>
      <c r="Y92" s="270"/>
      <c r="Z92" s="270"/>
    </row>
    <row r="93" ht="15.75" customHeight="1">
      <c r="A93" s="270"/>
      <c r="B93" s="270"/>
      <c r="C93" s="270"/>
      <c r="D93" s="270"/>
      <c r="E93" s="270"/>
      <c r="F93" s="270"/>
      <c r="G93" s="270"/>
      <c r="H93" s="270"/>
      <c r="I93" s="270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270"/>
      <c r="U93" s="270"/>
      <c r="V93" s="270"/>
      <c r="W93" s="270"/>
      <c r="X93" s="270"/>
      <c r="Y93" s="270"/>
      <c r="Z93" s="270"/>
    </row>
    <row r="94" ht="15.75" customHeight="1">
      <c r="A94" s="270"/>
      <c r="B94" s="270"/>
      <c r="C94" s="270"/>
      <c r="D94" s="270"/>
      <c r="E94" s="270"/>
      <c r="F94" s="270"/>
      <c r="G94" s="270"/>
      <c r="H94" s="270"/>
      <c r="I94" s="270"/>
      <c r="J94" s="270"/>
      <c r="K94" s="270"/>
      <c r="L94" s="270"/>
      <c r="M94" s="270"/>
      <c r="N94" s="270"/>
      <c r="O94" s="270"/>
      <c r="P94" s="270"/>
      <c r="Q94" s="270"/>
      <c r="R94" s="270"/>
      <c r="S94" s="270"/>
      <c r="T94" s="270"/>
      <c r="U94" s="270"/>
      <c r="V94" s="270"/>
      <c r="W94" s="270"/>
      <c r="X94" s="270"/>
      <c r="Y94" s="270"/>
      <c r="Z94" s="270"/>
    </row>
    <row r="95" ht="15.75" customHeight="1">
      <c r="A95" s="270"/>
      <c r="B95" s="270"/>
      <c r="C95" s="270"/>
      <c r="D95" s="270"/>
      <c r="E95" s="270"/>
      <c r="F95" s="270"/>
      <c r="G95" s="270"/>
      <c r="H95" s="270"/>
      <c r="I95" s="270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270"/>
      <c r="U95" s="270"/>
      <c r="V95" s="270"/>
      <c r="W95" s="270"/>
      <c r="X95" s="270"/>
      <c r="Y95" s="270"/>
      <c r="Z95" s="270"/>
    </row>
    <row r="96" ht="15.75" customHeight="1">
      <c r="A96" s="27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</row>
    <row r="97" ht="15.75" customHeight="1">
      <c r="A97" s="27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</row>
    <row r="98" ht="15.75" customHeight="1">
      <c r="A98" s="27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</row>
    <row r="99" ht="15.75" customHeight="1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  <c r="Z99" s="270"/>
    </row>
    <row r="100" ht="15.75" customHeight="1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  <c r="Z100" s="270"/>
    </row>
    <row r="101" ht="15.75" customHeight="1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  <c r="Z101" s="270"/>
    </row>
    <row r="102" ht="15.75" customHeight="1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  <c r="Z102" s="270"/>
    </row>
    <row r="103" ht="15.75" customHeight="1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  <c r="Z103" s="270"/>
    </row>
    <row r="104" ht="15.75" customHeight="1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  <c r="Z104" s="270"/>
    </row>
    <row r="105" ht="15.75" customHeight="1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  <c r="Z105" s="270"/>
    </row>
    <row r="106" ht="15.75" customHeight="1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  <c r="Z106" s="270"/>
    </row>
    <row r="107" ht="15.75" customHeight="1">
      <c r="A107" s="270"/>
      <c r="B107" s="270"/>
      <c r="C107" s="270"/>
      <c r="D107" s="270"/>
      <c r="E107" s="270"/>
      <c r="F107" s="270"/>
      <c r="G107" s="270"/>
      <c r="H107" s="270"/>
      <c r="I107" s="270"/>
      <c r="J107" s="270"/>
      <c r="K107" s="270"/>
      <c r="L107" s="270"/>
      <c r="M107" s="270"/>
      <c r="N107" s="270"/>
      <c r="O107" s="270"/>
      <c r="P107" s="270"/>
      <c r="Q107" s="270"/>
      <c r="R107" s="270"/>
      <c r="S107" s="270"/>
      <c r="T107" s="270"/>
      <c r="U107" s="270"/>
      <c r="V107" s="270"/>
      <c r="W107" s="270"/>
      <c r="X107" s="270"/>
      <c r="Y107" s="270"/>
      <c r="Z107" s="270"/>
    </row>
    <row r="108" ht="15.75" customHeight="1">
      <c r="A108" s="270"/>
      <c r="B108" s="270"/>
      <c r="C108" s="270"/>
      <c r="D108" s="270"/>
      <c r="E108" s="270"/>
      <c r="F108" s="270"/>
      <c r="G108" s="270"/>
      <c r="H108" s="270"/>
      <c r="I108" s="270"/>
      <c r="J108" s="270"/>
      <c r="K108" s="270"/>
      <c r="L108" s="270"/>
      <c r="M108" s="270"/>
      <c r="N108" s="270"/>
      <c r="O108" s="270"/>
      <c r="P108" s="270"/>
      <c r="Q108" s="270"/>
      <c r="R108" s="270"/>
      <c r="S108" s="270"/>
      <c r="T108" s="270"/>
      <c r="U108" s="270"/>
      <c r="V108" s="270"/>
      <c r="W108" s="270"/>
      <c r="X108" s="270"/>
      <c r="Y108" s="270"/>
      <c r="Z108" s="270"/>
    </row>
    <row r="109" ht="15.75" customHeight="1">
      <c r="A109" s="270"/>
      <c r="B109" s="270"/>
      <c r="C109" s="270"/>
      <c r="D109" s="270"/>
      <c r="E109" s="270"/>
      <c r="F109" s="270"/>
      <c r="G109" s="270"/>
      <c r="H109" s="270"/>
      <c r="I109" s="270"/>
      <c r="J109" s="270"/>
      <c r="K109" s="270"/>
      <c r="L109" s="270"/>
      <c r="M109" s="270"/>
      <c r="N109" s="270"/>
      <c r="O109" s="270"/>
      <c r="P109" s="270"/>
      <c r="Q109" s="270"/>
      <c r="R109" s="270"/>
      <c r="S109" s="270"/>
      <c r="T109" s="270"/>
      <c r="U109" s="270"/>
      <c r="V109" s="270"/>
      <c r="W109" s="270"/>
      <c r="X109" s="270"/>
      <c r="Y109" s="270"/>
      <c r="Z109" s="270"/>
    </row>
    <row r="110" ht="15.75" customHeight="1">
      <c r="A110" s="270"/>
      <c r="B110" s="270"/>
      <c r="C110" s="270"/>
      <c r="D110" s="270"/>
      <c r="E110" s="270"/>
      <c r="F110" s="270"/>
      <c r="G110" s="270"/>
      <c r="H110" s="270"/>
      <c r="I110" s="270"/>
      <c r="J110" s="270"/>
      <c r="K110" s="270"/>
      <c r="L110" s="270"/>
      <c r="M110" s="270"/>
      <c r="N110" s="270"/>
      <c r="O110" s="270"/>
      <c r="P110" s="270"/>
      <c r="Q110" s="270"/>
      <c r="R110" s="270"/>
      <c r="S110" s="270"/>
      <c r="T110" s="270"/>
      <c r="U110" s="270"/>
      <c r="V110" s="270"/>
      <c r="W110" s="270"/>
      <c r="X110" s="270"/>
      <c r="Y110" s="270"/>
      <c r="Z110" s="270"/>
    </row>
    <row r="111" ht="15.75" customHeight="1">
      <c r="A111" s="270"/>
      <c r="B111" s="270"/>
      <c r="C111" s="270"/>
      <c r="D111" s="270"/>
      <c r="E111" s="270"/>
      <c r="F111" s="270"/>
      <c r="G111" s="270"/>
      <c r="H111" s="270"/>
      <c r="I111" s="270"/>
      <c r="J111" s="270"/>
      <c r="K111" s="270"/>
      <c r="L111" s="270"/>
      <c r="M111" s="270"/>
      <c r="N111" s="270"/>
      <c r="O111" s="270"/>
      <c r="P111" s="270"/>
      <c r="Q111" s="270"/>
      <c r="R111" s="270"/>
      <c r="S111" s="270"/>
      <c r="T111" s="270"/>
      <c r="U111" s="270"/>
      <c r="V111" s="270"/>
      <c r="W111" s="270"/>
      <c r="X111" s="270"/>
      <c r="Y111" s="270"/>
      <c r="Z111" s="270"/>
    </row>
    <row r="112" ht="15.75" customHeight="1">
      <c r="A112" s="270"/>
      <c r="B112" s="270"/>
      <c r="C112" s="270"/>
      <c r="D112" s="270"/>
      <c r="E112" s="270"/>
      <c r="F112" s="270"/>
      <c r="G112" s="270"/>
      <c r="H112" s="270"/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70"/>
      <c r="V112" s="270"/>
      <c r="W112" s="270"/>
      <c r="X112" s="270"/>
      <c r="Y112" s="270"/>
      <c r="Z112" s="270"/>
    </row>
    <row r="113" ht="15.75" customHeight="1">
      <c r="A113" s="270"/>
      <c r="B113" s="270"/>
      <c r="C113" s="270"/>
      <c r="D113" s="270"/>
      <c r="E113" s="270"/>
      <c r="F113" s="270"/>
      <c r="G113" s="270"/>
      <c r="H113" s="270"/>
      <c r="I113" s="270"/>
      <c r="J113" s="270"/>
      <c r="K113" s="270"/>
      <c r="L113" s="270"/>
      <c r="M113" s="270"/>
      <c r="N113" s="270"/>
      <c r="O113" s="270"/>
      <c r="P113" s="270"/>
      <c r="Q113" s="270"/>
      <c r="R113" s="270"/>
      <c r="S113" s="270"/>
      <c r="T113" s="270"/>
      <c r="U113" s="270"/>
      <c r="V113" s="270"/>
      <c r="W113" s="270"/>
      <c r="X113" s="270"/>
      <c r="Y113" s="270"/>
      <c r="Z113" s="270"/>
    </row>
    <row r="114" ht="15.75" customHeight="1">
      <c r="A114" s="270"/>
      <c r="B114" s="270"/>
      <c r="C114" s="270"/>
      <c r="D114" s="270"/>
      <c r="E114" s="270"/>
      <c r="F114" s="270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70"/>
      <c r="V114" s="270"/>
      <c r="W114" s="270"/>
      <c r="X114" s="270"/>
      <c r="Y114" s="270"/>
      <c r="Z114" s="270"/>
    </row>
    <row r="115" ht="15.75" customHeight="1">
      <c r="A115" s="270"/>
      <c r="B115" s="270"/>
      <c r="C115" s="270"/>
      <c r="D115" s="270"/>
      <c r="E115" s="270"/>
      <c r="F115" s="270"/>
      <c r="G115" s="270"/>
      <c r="H115" s="270"/>
      <c r="I115" s="270"/>
      <c r="J115" s="270"/>
      <c r="K115" s="270"/>
      <c r="L115" s="270"/>
      <c r="M115" s="270"/>
      <c r="N115" s="270"/>
      <c r="O115" s="270"/>
      <c r="P115" s="270"/>
      <c r="Q115" s="270"/>
      <c r="R115" s="270"/>
      <c r="S115" s="270"/>
      <c r="T115" s="270"/>
      <c r="U115" s="270"/>
      <c r="V115" s="270"/>
      <c r="W115" s="270"/>
      <c r="X115" s="270"/>
      <c r="Y115" s="270"/>
      <c r="Z115" s="270"/>
    </row>
    <row r="116" ht="15.75" customHeight="1">
      <c r="A116" s="270"/>
      <c r="B116" s="270"/>
      <c r="C116" s="270"/>
      <c r="D116" s="270"/>
      <c r="E116" s="270"/>
      <c r="F116" s="270"/>
      <c r="G116" s="270"/>
      <c r="H116" s="270"/>
      <c r="I116" s="270"/>
      <c r="J116" s="270"/>
      <c r="K116" s="270"/>
      <c r="L116" s="270"/>
      <c r="M116" s="270"/>
      <c r="N116" s="270"/>
      <c r="O116" s="270"/>
      <c r="P116" s="270"/>
      <c r="Q116" s="270"/>
      <c r="R116" s="270"/>
      <c r="S116" s="270"/>
      <c r="T116" s="270"/>
      <c r="U116" s="270"/>
      <c r="V116" s="270"/>
      <c r="W116" s="270"/>
      <c r="X116" s="270"/>
      <c r="Y116" s="270"/>
      <c r="Z116" s="270"/>
    </row>
    <row r="117" ht="15.75" customHeight="1">
      <c r="A117" s="270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0"/>
      <c r="R117" s="270"/>
      <c r="S117" s="270"/>
      <c r="T117" s="270"/>
      <c r="U117" s="270"/>
      <c r="V117" s="270"/>
      <c r="W117" s="270"/>
      <c r="X117" s="270"/>
      <c r="Y117" s="270"/>
      <c r="Z117" s="270"/>
    </row>
    <row r="118" ht="15.75" customHeight="1">
      <c r="A118" s="270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0"/>
      <c r="R118" s="270"/>
      <c r="S118" s="270"/>
      <c r="T118" s="270"/>
      <c r="U118" s="270"/>
      <c r="V118" s="270"/>
      <c r="W118" s="270"/>
      <c r="X118" s="270"/>
      <c r="Y118" s="270"/>
      <c r="Z118" s="270"/>
    </row>
    <row r="119" ht="15.75" customHeight="1">
      <c r="A119" s="270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0"/>
      <c r="R119" s="270"/>
      <c r="S119" s="270"/>
      <c r="T119" s="270"/>
      <c r="U119" s="270"/>
      <c r="V119" s="270"/>
      <c r="W119" s="270"/>
      <c r="X119" s="270"/>
      <c r="Y119" s="270"/>
      <c r="Z119" s="270"/>
    </row>
    <row r="120" ht="15.75" customHeight="1">
      <c r="A120" s="27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</row>
    <row r="121" ht="15.75" customHeight="1">
      <c r="A121" s="270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0"/>
      <c r="R121" s="270"/>
      <c r="S121" s="270"/>
      <c r="T121" s="270"/>
      <c r="U121" s="270"/>
      <c r="V121" s="270"/>
      <c r="W121" s="270"/>
      <c r="X121" s="270"/>
      <c r="Y121" s="270"/>
      <c r="Z121" s="270"/>
    </row>
    <row r="122" ht="15.75" customHeight="1">
      <c r="A122" s="270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0"/>
      <c r="R122" s="270"/>
      <c r="S122" s="270"/>
      <c r="T122" s="270"/>
      <c r="U122" s="270"/>
      <c r="V122" s="270"/>
      <c r="W122" s="270"/>
      <c r="X122" s="270"/>
      <c r="Y122" s="270"/>
      <c r="Z122" s="270"/>
    </row>
    <row r="123" ht="15.75" customHeight="1">
      <c r="A123" s="270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0"/>
      <c r="R123" s="270"/>
      <c r="S123" s="270"/>
      <c r="T123" s="270"/>
      <c r="U123" s="270"/>
      <c r="V123" s="270"/>
      <c r="W123" s="270"/>
      <c r="X123" s="270"/>
      <c r="Y123" s="270"/>
      <c r="Z123" s="270"/>
    </row>
    <row r="124" ht="15.75" customHeight="1">
      <c r="A124" s="270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0"/>
      <c r="R124" s="270"/>
      <c r="S124" s="270"/>
      <c r="T124" s="270"/>
      <c r="U124" s="270"/>
      <c r="V124" s="270"/>
      <c r="W124" s="270"/>
      <c r="X124" s="270"/>
      <c r="Y124" s="270"/>
      <c r="Z124" s="270"/>
    </row>
    <row r="125" ht="15.75" customHeight="1">
      <c r="A125" s="270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0"/>
      <c r="R125" s="270"/>
      <c r="S125" s="270"/>
      <c r="T125" s="270"/>
      <c r="U125" s="270"/>
      <c r="V125" s="270"/>
      <c r="W125" s="270"/>
      <c r="X125" s="270"/>
      <c r="Y125" s="270"/>
      <c r="Z125" s="270"/>
    </row>
    <row r="126" ht="15.75" customHeight="1">
      <c r="A126" s="270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0"/>
      <c r="R126" s="270"/>
      <c r="S126" s="270"/>
      <c r="T126" s="270"/>
      <c r="U126" s="270"/>
      <c r="V126" s="270"/>
      <c r="W126" s="270"/>
      <c r="X126" s="270"/>
      <c r="Y126" s="270"/>
      <c r="Z126" s="270"/>
    </row>
    <row r="127" ht="15.75" customHeight="1">
      <c r="A127" s="270"/>
      <c r="B127" s="270"/>
      <c r="C127" s="270"/>
      <c r="D127" s="270"/>
      <c r="E127" s="270"/>
      <c r="F127" s="270"/>
      <c r="G127" s="270"/>
      <c r="H127" s="270"/>
      <c r="I127" s="270"/>
      <c r="J127" s="270"/>
      <c r="K127" s="270"/>
      <c r="L127" s="270"/>
      <c r="M127" s="270"/>
      <c r="N127" s="270"/>
      <c r="O127" s="270"/>
      <c r="P127" s="270"/>
      <c r="Q127" s="270"/>
      <c r="R127" s="270"/>
      <c r="S127" s="270"/>
      <c r="T127" s="270"/>
      <c r="U127" s="270"/>
      <c r="V127" s="270"/>
      <c r="W127" s="270"/>
      <c r="X127" s="270"/>
      <c r="Y127" s="270"/>
      <c r="Z127" s="270"/>
    </row>
    <row r="128" ht="15.75" customHeight="1">
      <c r="A128" s="270"/>
      <c r="B128" s="270"/>
      <c r="C128" s="270"/>
      <c r="D128" s="270"/>
      <c r="E128" s="270"/>
      <c r="F128" s="270"/>
      <c r="G128" s="270"/>
      <c r="H128" s="270"/>
      <c r="I128" s="270"/>
      <c r="J128" s="270"/>
      <c r="K128" s="270"/>
      <c r="L128" s="270"/>
      <c r="M128" s="270"/>
      <c r="N128" s="270"/>
      <c r="O128" s="270"/>
      <c r="P128" s="270"/>
      <c r="Q128" s="270"/>
      <c r="R128" s="270"/>
      <c r="S128" s="270"/>
      <c r="T128" s="270"/>
      <c r="U128" s="270"/>
      <c r="V128" s="270"/>
      <c r="W128" s="270"/>
      <c r="X128" s="270"/>
      <c r="Y128" s="270"/>
      <c r="Z128" s="270"/>
    </row>
    <row r="129" ht="15.75" customHeight="1">
      <c r="A129" s="270"/>
      <c r="B129" s="270"/>
      <c r="C129" s="270"/>
      <c r="D129" s="270"/>
      <c r="E129" s="270"/>
      <c r="F129" s="270"/>
      <c r="G129" s="270"/>
      <c r="H129" s="270"/>
      <c r="I129" s="270"/>
      <c r="J129" s="270"/>
      <c r="K129" s="270"/>
      <c r="L129" s="270"/>
      <c r="M129" s="270"/>
      <c r="N129" s="270"/>
      <c r="O129" s="270"/>
      <c r="P129" s="270"/>
      <c r="Q129" s="270"/>
      <c r="R129" s="270"/>
      <c r="S129" s="270"/>
      <c r="T129" s="270"/>
      <c r="U129" s="270"/>
      <c r="V129" s="270"/>
      <c r="W129" s="270"/>
      <c r="X129" s="270"/>
      <c r="Y129" s="270"/>
      <c r="Z129" s="270"/>
    </row>
    <row r="130" ht="15.75" customHeight="1">
      <c r="A130" s="270"/>
      <c r="B130" s="270"/>
      <c r="C130" s="270"/>
      <c r="D130" s="270"/>
      <c r="E130" s="270"/>
      <c r="F130" s="270"/>
      <c r="G130" s="270"/>
      <c r="H130" s="270"/>
      <c r="I130" s="270"/>
      <c r="J130" s="270"/>
      <c r="K130" s="270"/>
      <c r="L130" s="270"/>
      <c r="M130" s="270"/>
      <c r="N130" s="270"/>
      <c r="O130" s="270"/>
      <c r="P130" s="270"/>
      <c r="Q130" s="270"/>
      <c r="R130" s="270"/>
      <c r="S130" s="270"/>
      <c r="T130" s="270"/>
      <c r="U130" s="270"/>
      <c r="V130" s="270"/>
      <c r="W130" s="270"/>
      <c r="X130" s="270"/>
      <c r="Y130" s="270"/>
      <c r="Z130" s="270"/>
    </row>
    <row r="131" ht="15.75" customHeight="1">
      <c r="A131" s="270"/>
      <c r="B131" s="270"/>
      <c r="C131" s="270"/>
      <c r="D131" s="270"/>
      <c r="E131" s="270"/>
      <c r="F131" s="270"/>
      <c r="G131" s="270"/>
      <c r="H131" s="270"/>
      <c r="I131" s="270"/>
      <c r="J131" s="270"/>
      <c r="K131" s="270"/>
      <c r="L131" s="270"/>
      <c r="M131" s="270"/>
      <c r="N131" s="270"/>
      <c r="O131" s="270"/>
      <c r="P131" s="270"/>
      <c r="Q131" s="270"/>
      <c r="R131" s="270"/>
      <c r="S131" s="270"/>
      <c r="T131" s="270"/>
      <c r="U131" s="270"/>
      <c r="V131" s="270"/>
      <c r="W131" s="270"/>
      <c r="X131" s="270"/>
      <c r="Y131" s="270"/>
      <c r="Z131" s="270"/>
    </row>
    <row r="132" ht="15.75" customHeight="1">
      <c r="A132" s="27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</row>
    <row r="133" ht="15.75" customHeight="1">
      <c r="A133" s="270"/>
      <c r="B133" s="270"/>
      <c r="C133" s="270"/>
      <c r="D133" s="270"/>
      <c r="E133" s="270"/>
      <c r="F133" s="270"/>
      <c r="G133" s="270"/>
      <c r="H133" s="270"/>
      <c r="I133" s="270"/>
      <c r="J133" s="270"/>
      <c r="K133" s="270"/>
      <c r="L133" s="270"/>
      <c r="M133" s="270"/>
      <c r="N133" s="270"/>
      <c r="O133" s="270"/>
      <c r="P133" s="270"/>
      <c r="Q133" s="270"/>
      <c r="R133" s="270"/>
      <c r="S133" s="270"/>
      <c r="T133" s="270"/>
      <c r="U133" s="270"/>
      <c r="V133" s="270"/>
      <c r="W133" s="270"/>
      <c r="X133" s="270"/>
      <c r="Y133" s="270"/>
      <c r="Z133" s="270"/>
    </row>
    <row r="134" ht="15.75" customHeight="1">
      <c r="A134" s="270"/>
      <c r="B134" s="270"/>
      <c r="C134" s="270"/>
      <c r="D134" s="270"/>
      <c r="E134" s="270"/>
      <c r="F134" s="270"/>
      <c r="G134" s="270"/>
      <c r="H134" s="270"/>
      <c r="I134" s="270"/>
      <c r="J134" s="270"/>
      <c r="K134" s="270"/>
      <c r="L134" s="270"/>
      <c r="M134" s="270"/>
      <c r="N134" s="270"/>
      <c r="O134" s="270"/>
      <c r="P134" s="270"/>
      <c r="Q134" s="270"/>
      <c r="R134" s="270"/>
      <c r="S134" s="270"/>
      <c r="T134" s="270"/>
      <c r="U134" s="270"/>
      <c r="V134" s="270"/>
      <c r="W134" s="270"/>
      <c r="X134" s="270"/>
      <c r="Y134" s="270"/>
      <c r="Z134" s="270"/>
    </row>
    <row r="135" ht="15.75" customHeight="1">
      <c r="A135" s="270"/>
      <c r="B135" s="270"/>
      <c r="C135" s="270"/>
      <c r="D135" s="270"/>
      <c r="E135" s="270"/>
      <c r="F135" s="270"/>
      <c r="G135" s="270"/>
      <c r="H135" s="270"/>
      <c r="I135" s="270"/>
      <c r="J135" s="270"/>
      <c r="K135" s="270"/>
      <c r="L135" s="270"/>
      <c r="M135" s="270"/>
      <c r="N135" s="270"/>
      <c r="O135" s="270"/>
      <c r="P135" s="270"/>
      <c r="Q135" s="270"/>
      <c r="R135" s="270"/>
      <c r="S135" s="270"/>
      <c r="T135" s="270"/>
      <c r="U135" s="270"/>
      <c r="V135" s="270"/>
      <c r="W135" s="270"/>
      <c r="X135" s="270"/>
      <c r="Y135" s="270"/>
      <c r="Z135" s="270"/>
    </row>
    <row r="136" ht="15.75" customHeight="1">
      <c r="A136" s="270"/>
      <c r="B136" s="270"/>
      <c r="C136" s="270"/>
      <c r="D136" s="270"/>
      <c r="E136" s="270"/>
      <c r="F136" s="270"/>
      <c r="G136" s="270"/>
      <c r="H136" s="270"/>
      <c r="I136" s="270"/>
      <c r="J136" s="270"/>
      <c r="K136" s="270"/>
      <c r="L136" s="270"/>
      <c r="M136" s="270"/>
      <c r="N136" s="270"/>
      <c r="O136" s="270"/>
      <c r="P136" s="270"/>
      <c r="Q136" s="270"/>
      <c r="R136" s="270"/>
      <c r="S136" s="270"/>
      <c r="T136" s="270"/>
      <c r="U136" s="270"/>
      <c r="V136" s="270"/>
      <c r="W136" s="270"/>
      <c r="X136" s="270"/>
      <c r="Y136" s="270"/>
      <c r="Z136" s="270"/>
    </row>
    <row r="137" ht="15.75" customHeight="1">
      <c r="A137" s="270"/>
      <c r="B137" s="270"/>
      <c r="C137" s="270"/>
      <c r="D137" s="270"/>
      <c r="E137" s="270"/>
      <c r="F137" s="270"/>
      <c r="G137" s="270"/>
      <c r="H137" s="270"/>
      <c r="I137" s="270"/>
      <c r="J137" s="270"/>
      <c r="K137" s="270"/>
      <c r="L137" s="270"/>
      <c r="M137" s="270"/>
      <c r="N137" s="270"/>
      <c r="O137" s="270"/>
      <c r="P137" s="270"/>
      <c r="Q137" s="270"/>
      <c r="R137" s="270"/>
      <c r="S137" s="270"/>
      <c r="T137" s="270"/>
      <c r="U137" s="270"/>
      <c r="V137" s="270"/>
      <c r="W137" s="270"/>
      <c r="X137" s="270"/>
      <c r="Y137" s="270"/>
      <c r="Z137" s="270"/>
    </row>
    <row r="138" ht="15.75" customHeight="1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  <c r="Z138" s="270"/>
    </row>
    <row r="139" ht="15.75" customHeight="1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  <c r="Z139" s="270"/>
    </row>
    <row r="140" ht="15.75" customHeight="1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</row>
    <row r="141" ht="15.75" customHeight="1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</row>
    <row r="142" ht="15.75" customHeight="1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  <c r="Z142" s="270"/>
    </row>
    <row r="143" ht="15.75" customHeight="1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  <c r="Z143" s="270"/>
    </row>
    <row r="144" ht="15.75" customHeight="1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  <c r="Z144" s="270"/>
    </row>
    <row r="145" ht="15.75" customHeight="1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  <c r="Z145" s="270"/>
    </row>
    <row r="146" ht="15.75" customHeight="1">
      <c r="A146" s="270"/>
      <c r="B146" s="270"/>
      <c r="C146" s="270"/>
      <c r="D146" s="270"/>
      <c r="E146" s="270"/>
      <c r="F146" s="270"/>
      <c r="G146" s="270"/>
      <c r="H146" s="270"/>
      <c r="I146" s="270"/>
      <c r="J146" s="270"/>
      <c r="K146" s="270"/>
      <c r="L146" s="270"/>
      <c r="M146" s="270"/>
      <c r="N146" s="270"/>
      <c r="O146" s="270"/>
      <c r="P146" s="270"/>
      <c r="Q146" s="270"/>
      <c r="R146" s="270"/>
      <c r="S146" s="270"/>
      <c r="T146" s="270"/>
      <c r="U146" s="270"/>
      <c r="V146" s="270"/>
      <c r="W146" s="270"/>
      <c r="X146" s="270"/>
      <c r="Y146" s="270"/>
      <c r="Z146" s="270"/>
    </row>
    <row r="147" ht="15.75" customHeight="1">
      <c r="A147" s="270"/>
      <c r="B147" s="270"/>
      <c r="C147" s="270"/>
      <c r="D147" s="270"/>
      <c r="E147" s="270"/>
      <c r="F147" s="270"/>
      <c r="G147" s="270"/>
      <c r="H147" s="270"/>
      <c r="I147" s="270"/>
      <c r="J147" s="270"/>
      <c r="K147" s="270"/>
      <c r="L147" s="270"/>
      <c r="M147" s="270"/>
      <c r="N147" s="270"/>
      <c r="O147" s="270"/>
      <c r="P147" s="270"/>
      <c r="Q147" s="270"/>
      <c r="R147" s="270"/>
      <c r="S147" s="270"/>
      <c r="T147" s="270"/>
      <c r="U147" s="270"/>
      <c r="V147" s="270"/>
      <c r="W147" s="270"/>
      <c r="X147" s="270"/>
      <c r="Y147" s="270"/>
      <c r="Z147" s="270"/>
    </row>
    <row r="148" ht="15.75" customHeight="1">
      <c r="A148" s="270"/>
      <c r="B148" s="270"/>
      <c r="C148" s="270"/>
      <c r="D148" s="270"/>
      <c r="E148" s="270"/>
      <c r="F148" s="270"/>
      <c r="G148" s="270"/>
      <c r="H148" s="270"/>
      <c r="I148" s="270"/>
      <c r="J148" s="270"/>
      <c r="K148" s="270"/>
      <c r="L148" s="270"/>
      <c r="M148" s="270"/>
      <c r="N148" s="270"/>
      <c r="O148" s="270"/>
      <c r="P148" s="270"/>
      <c r="Q148" s="270"/>
      <c r="R148" s="270"/>
      <c r="S148" s="270"/>
      <c r="T148" s="270"/>
      <c r="U148" s="270"/>
      <c r="V148" s="270"/>
      <c r="W148" s="270"/>
      <c r="X148" s="270"/>
      <c r="Y148" s="270"/>
      <c r="Z148" s="270"/>
    </row>
    <row r="149" ht="15.75" customHeight="1">
      <c r="A149" s="27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</row>
    <row r="150" ht="15.75" customHeight="1">
      <c r="A150" s="270"/>
      <c r="B150" s="270"/>
      <c r="C150" s="270"/>
      <c r="D150" s="270"/>
      <c r="E150" s="270"/>
      <c r="F150" s="270"/>
      <c r="G150" s="270"/>
      <c r="H150" s="270"/>
      <c r="I150" s="270"/>
      <c r="J150" s="270"/>
      <c r="K150" s="270"/>
      <c r="L150" s="270"/>
      <c r="M150" s="270"/>
      <c r="N150" s="270"/>
      <c r="O150" s="270"/>
      <c r="P150" s="270"/>
      <c r="Q150" s="270"/>
      <c r="R150" s="270"/>
      <c r="S150" s="270"/>
      <c r="T150" s="270"/>
      <c r="U150" s="270"/>
      <c r="V150" s="270"/>
      <c r="W150" s="270"/>
      <c r="X150" s="270"/>
      <c r="Y150" s="270"/>
      <c r="Z150" s="270"/>
    </row>
    <row r="151" ht="15.75" customHeight="1">
      <c r="A151" s="270"/>
      <c r="B151" s="270"/>
      <c r="C151" s="270"/>
      <c r="D151" s="270"/>
      <c r="E151" s="270"/>
      <c r="F151" s="270"/>
      <c r="G151" s="270"/>
      <c r="H151" s="270"/>
      <c r="I151" s="270"/>
      <c r="J151" s="270"/>
      <c r="K151" s="270"/>
      <c r="L151" s="270"/>
      <c r="M151" s="270"/>
      <c r="N151" s="270"/>
      <c r="O151" s="270"/>
      <c r="P151" s="270"/>
      <c r="Q151" s="270"/>
      <c r="R151" s="270"/>
      <c r="S151" s="270"/>
      <c r="T151" s="270"/>
      <c r="U151" s="270"/>
      <c r="V151" s="270"/>
      <c r="W151" s="270"/>
      <c r="X151" s="270"/>
      <c r="Y151" s="270"/>
      <c r="Z151" s="270"/>
    </row>
    <row r="152" ht="15.75" customHeight="1">
      <c r="A152" s="270"/>
      <c r="B152" s="270"/>
      <c r="C152" s="270"/>
      <c r="D152" s="270"/>
      <c r="E152" s="270"/>
      <c r="F152" s="270"/>
      <c r="G152" s="270"/>
      <c r="H152" s="270"/>
      <c r="I152" s="270"/>
      <c r="J152" s="270"/>
      <c r="K152" s="270"/>
      <c r="L152" s="270"/>
      <c r="M152" s="270"/>
      <c r="N152" s="270"/>
      <c r="O152" s="270"/>
      <c r="P152" s="270"/>
      <c r="Q152" s="270"/>
      <c r="R152" s="270"/>
      <c r="S152" s="270"/>
      <c r="T152" s="270"/>
      <c r="U152" s="270"/>
      <c r="V152" s="270"/>
      <c r="W152" s="270"/>
      <c r="X152" s="270"/>
      <c r="Y152" s="270"/>
      <c r="Z152" s="270"/>
    </row>
    <row r="153" ht="15.75" customHeight="1">
      <c r="A153" s="270"/>
      <c r="B153" s="270"/>
      <c r="C153" s="270"/>
      <c r="D153" s="270"/>
      <c r="E153" s="270"/>
      <c r="F153" s="270"/>
      <c r="G153" s="270"/>
      <c r="H153" s="270"/>
      <c r="I153" s="270"/>
      <c r="J153" s="270"/>
      <c r="K153" s="270"/>
      <c r="L153" s="270"/>
      <c r="M153" s="270"/>
      <c r="N153" s="270"/>
      <c r="O153" s="270"/>
      <c r="P153" s="270"/>
      <c r="Q153" s="270"/>
      <c r="R153" s="270"/>
      <c r="S153" s="270"/>
      <c r="T153" s="270"/>
      <c r="U153" s="270"/>
      <c r="V153" s="270"/>
      <c r="W153" s="270"/>
      <c r="X153" s="270"/>
      <c r="Y153" s="270"/>
      <c r="Z153" s="270"/>
    </row>
    <row r="154" ht="15.75" customHeight="1">
      <c r="A154" s="270"/>
      <c r="B154" s="270"/>
      <c r="C154" s="270"/>
      <c r="D154" s="270"/>
      <c r="E154" s="270"/>
      <c r="F154" s="270"/>
      <c r="G154" s="270"/>
      <c r="H154" s="270"/>
      <c r="I154" s="270"/>
      <c r="J154" s="270"/>
      <c r="K154" s="270"/>
      <c r="L154" s="270"/>
      <c r="M154" s="270"/>
      <c r="N154" s="270"/>
      <c r="O154" s="270"/>
      <c r="P154" s="270"/>
      <c r="Q154" s="270"/>
      <c r="R154" s="270"/>
      <c r="S154" s="270"/>
      <c r="T154" s="270"/>
      <c r="U154" s="270"/>
      <c r="V154" s="270"/>
      <c r="W154" s="270"/>
      <c r="X154" s="270"/>
      <c r="Y154" s="270"/>
      <c r="Z154" s="270"/>
    </row>
    <row r="155" ht="15.75" customHeight="1">
      <c r="A155" s="27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</row>
    <row r="156" ht="15.75" customHeight="1">
      <c r="A156" s="270"/>
      <c r="B156" s="270"/>
      <c r="C156" s="270"/>
      <c r="D156" s="270"/>
      <c r="E156" s="270"/>
      <c r="F156" s="270"/>
      <c r="G156" s="270"/>
      <c r="H156" s="270"/>
      <c r="I156" s="270"/>
      <c r="J156" s="270"/>
      <c r="K156" s="270"/>
      <c r="L156" s="270"/>
      <c r="M156" s="270"/>
      <c r="N156" s="270"/>
      <c r="O156" s="270"/>
      <c r="P156" s="270"/>
      <c r="Q156" s="270"/>
      <c r="R156" s="270"/>
      <c r="S156" s="270"/>
      <c r="T156" s="270"/>
      <c r="U156" s="270"/>
      <c r="V156" s="270"/>
      <c r="W156" s="270"/>
      <c r="X156" s="270"/>
      <c r="Y156" s="270"/>
      <c r="Z156" s="270"/>
    </row>
    <row r="157" ht="15.75" customHeight="1">
      <c r="A157" s="270"/>
      <c r="B157" s="270"/>
      <c r="C157" s="270"/>
      <c r="D157" s="270"/>
      <c r="E157" s="270"/>
      <c r="F157" s="270"/>
      <c r="G157" s="270"/>
      <c r="H157" s="270"/>
      <c r="I157" s="270"/>
      <c r="J157" s="270"/>
      <c r="K157" s="270"/>
      <c r="L157" s="270"/>
      <c r="M157" s="270"/>
      <c r="N157" s="270"/>
      <c r="O157" s="270"/>
      <c r="P157" s="270"/>
      <c r="Q157" s="270"/>
      <c r="R157" s="270"/>
      <c r="S157" s="270"/>
      <c r="T157" s="270"/>
      <c r="U157" s="270"/>
      <c r="V157" s="270"/>
      <c r="W157" s="270"/>
      <c r="X157" s="270"/>
      <c r="Y157" s="270"/>
      <c r="Z157" s="270"/>
    </row>
    <row r="158" ht="15.75" customHeight="1">
      <c r="A158" s="270"/>
      <c r="B158" s="270"/>
      <c r="C158" s="270"/>
      <c r="D158" s="270"/>
      <c r="E158" s="270"/>
      <c r="F158" s="270"/>
      <c r="G158" s="270"/>
      <c r="H158" s="270"/>
      <c r="I158" s="270"/>
      <c r="J158" s="270"/>
      <c r="K158" s="270"/>
      <c r="L158" s="270"/>
      <c r="M158" s="270"/>
      <c r="N158" s="270"/>
      <c r="O158" s="270"/>
      <c r="P158" s="270"/>
      <c r="Q158" s="270"/>
      <c r="R158" s="270"/>
      <c r="S158" s="270"/>
      <c r="T158" s="270"/>
      <c r="U158" s="270"/>
      <c r="V158" s="270"/>
      <c r="W158" s="270"/>
      <c r="X158" s="270"/>
      <c r="Y158" s="270"/>
      <c r="Z158" s="270"/>
    </row>
    <row r="159" ht="15.75" customHeight="1">
      <c r="A159" s="270"/>
      <c r="B159" s="270"/>
      <c r="C159" s="270"/>
      <c r="D159" s="270"/>
      <c r="E159" s="270"/>
      <c r="F159" s="270"/>
      <c r="G159" s="270"/>
      <c r="H159" s="270"/>
      <c r="I159" s="270"/>
      <c r="J159" s="270"/>
      <c r="K159" s="270"/>
      <c r="L159" s="270"/>
      <c r="M159" s="270"/>
      <c r="N159" s="270"/>
      <c r="O159" s="270"/>
      <c r="P159" s="270"/>
      <c r="Q159" s="270"/>
      <c r="R159" s="270"/>
      <c r="S159" s="270"/>
      <c r="T159" s="270"/>
      <c r="U159" s="270"/>
      <c r="V159" s="270"/>
      <c r="W159" s="270"/>
      <c r="X159" s="270"/>
      <c r="Y159" s="270"/>
      <c r="Z159" s="270"/>
    </row>
    <row r="160" ht="15.75" customHeight="1">
      <c r="A160" s="270"/>
      <c r="B160" s="270"/>
      <c r="C160" s="270"/>
      <c r="D160" s="270"/>
      <c r="E160" s="270"/>
      <c r="F160" s="270"/>
      <c r="G160" s="270"/>
      <c r="H160" s="270"/>
      <c r="I160" s="270"/>
      <c r="J160" s="270"/>
      <c r="K160" s="270"/>
      <c r="L160" s="270"/>
      <c r="M160" s="270"/>
      <c r="N160" s="270"/>
      <c r="O160" s="270"/>
      <c r="P160" s="270"/>
      <c r="Q160" s="270"/>
      <c r="R160" s="270"/>
      <c r="S160" s="270"/>
      <c r="T160" s="270"/>
      <c r="U160" s="270"/>
      <c r="V160" s="270"/>
      <c r="W160" s="270"/>
      <c r="X160" s="270"/>
      <c r="Y160" s="270"/>
      <c r="Z160" s="270"/>
    </row>
    <row r="161" ht="15.75" customHeight="1">
      <c r="A161" s="270"/>
      <c r="B161" s="270"/>
      <c r="C161" s="270"/>
      <c r="D161" s="270"/>
      <c r="E161" s="270"/>
      <c r="F161" s="270"/>
      <c r="G161" s="270"/>
      <c r="H161" s="270"/>
      <c r="I161" s="270"/>
      <c r="J161" s="270"/>
      <c r="K161" s="270"/>
      <c r="L161" s="270"/>
      <c r="M161" s="270"/>
      <c r="N161" s="270"/>
      <c r="O161" s="270"/>
      <c r="P161" s="270"/>
      <c r="Q161" s="270"/>
      <c r="R161" s="270"/>
      <c r="S161" s="270"/>
      <c r="T161" s="270"/>
      <c r="U161" s="270"/>
      <c r="V161" s="270"/>
      <c r="W161" s="270"/>
      <c r="X161" s="270"/>
      <c r="Y161" s="270"/>
      <c r="Z161" s="270"/>
    </row>
    <row r="162" ht="15.75" customHeight="1">
      <c r="A162" s="270"/>
      <c r="B162" s="270"/>
      <c r="C162" s="270"/>
      <c r="D162" s="270"/>
      <c r="E162" s="270"/>
      <c r="F162" s="270"/>
      <c r="G162" s="270"/>
      <c r="H162" s="270"/>
      <c r="I162" s="270"/>
      <c r="J162" s="270"/>
      <c r="K162" s="270"/>
      <c r="L162" s="270"/>
      <c r="M162" s="270"/>
      <c r="N162" s="270"/>
      <c r="O162" s="270"/>
      <c r="P162" s="270"/>
      <c r="Q162" s="270"/>
      <c r="R162" s="270"/>
      <c r="S162" s="270"/>
      <c r="T162" s="270"/>
      <c r="U162" s="270"/>
      <c r="V162" s="270"/>
      <c r="W162" s="270"/>
      <c r="X162" s="270"/>
      <c r="Y162" s="270"/>
      <c r="Z162" s="270"/>
    </row>
    <row r="163" ht="15.75" customHeight="1">
      <c r="A163" s="270"/>
      <c r="B163" s="270"/>
      <c r="C163" s="270"/>
      <c r="D163" s="270"/>
      <c r="E163" s="270"/>
      <c r="F163" s="270"/>
      <c r="G163" s="270"/>
      <c r="H163" s="270"/>
      <c r="I163" s="270"/>
      <c r="J163" s="270"/>
      <c r="K163" s="270"/>
      <c r="L163" s="270"/>
      <c r="M163" s="270"/>
      <c r="N163" s="270"/>
      <c r="O163" s="270"/>
      <c r="P163" s="270"/>
      <c r="Q163" s="270"/>
      <c r="R163" s="270"/>
      <c r="S163" s="270"/>
      <c r="T163" s="270"/>
      <c r="U163" s="270"/>
      <c r="V163" s="270"/>
      <c r="W163" s="270"/>
      <c r="X163" s="270"/>
      <c r="Y163" s="270"/>
      <c r="Z163" s="270"/>
    </row>
    <row r="164" ht="15.75" customHeight="1">
      <c r="A164" s="27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</row>
    <row r="165" ht="15.75" customHeight="1">
      <c r="A165" s="270"/>
      <c r="B165" s="270"/>
      <c r="C165" s="270"/>
      <c r="D165" s="270"/>
      <c r="E165" s="270"/>
      <c r="F165" s="270"/>
      <c r="G165" s="270"/>
      <c r="H165" s="270"/>
      <c r="I165" s="270"/>
      <c r="J165" s="270"/>
      <c r="K165" s="270"/>
      <c r="L165" s="270"/>
      <c r="M165" s="270"/>
      <c r="N165" s="270"/>
      <c r="O165" s="270"/>
      <c r="P165" s="270"/>
      <c r="Q165" s="270"/>
      <c r="R165" s="270"/>
      <c r="S165" s="270"/>
      <c r="T165" s="270"/>
      <c r="U165" s="270"/>
      <c r="V165" s="270"/>
      <c r="W165" s="270"/>
      <c r="X165" s="270"/>
      <c r="Y165" s="270"/>
      <c r="Z165" s="270"/>
    </row>
    <row r="166" ht="15.75" customHeight="1">
      <c r="A166" s="270"/>
      <c r="B166" s="270"/>
      <c r="C166" s="270"/>
      <c r="D166" s="270"/>
      <c r="E166" s="270"/>
      <c r="F166" s="270"/>
      <c r="G166" s="270"/>
      <c r="H166" s="270"/>
      <c r="I166" s="270"/>
      <c r="J166" s="270"/>
      <c r="K166" s="270"/>
      <c r="L166" s="270"/>
      <c r="M166" s="270"/>
      <c r="N166" s="270"/>
      <c r="O166" s="270"/>
      <c r="P166" s="270"/>
      <c r="Q166" s="270"/>
      <c r="R166" s="270"/>
      <c r="S166" s="270"/>
      <c r="T166" s="270"/>
      <c r="U166" s="270"/>
      <c r="V166" s="270"/>
      <c r="W166" s="270"/>
      <c r="X166" s="270"/>
      <c r="Y166" s="270"/>
      <c r="Z166" s="270"/>
    </row>
    <row r="167" ht="15.75" customHeight="1">
      <c r="A167" s="270"/>
      <c r="B167" s="270"/>
      <c r="C167" s="270"/>
      <c r="D167" s="270"/>
      <c r="E167" s="270"/>
      <c r="F167" s="270"/>
      <c r="G167" s="270"/>
      <c r="H167" s="270"/>
      <c r="I167" s="270"/>
      <c r="J167" s="270"/>
      <c r="K167" s="270"/>
      <c r="L167" s="270"/>
      <c r="M167" s="270"/>
      <c r="N167" s="270"/>
      <c r="O167" s="270"/>
      <c r="P167" s="270"/>
      <c r="Q167" s="270"/>
      <c r="R167" s="270"/>
      <c r="S167" s="270"/>
      <c r="T167" s="270"/>
      <c r="U167" s="270"/>
      <c r="V167" s="270"/>
      <c r="W167" s="270"/>
      <c r="X167" s="270"/>
      <c r="Y167" s="270"/>
      <c r="Z167" s="270"/>
    </row>
    <row r="168" ht="15.75" customHeight="1">
      <c r="A168" s="270"/>
      <c r="B168" s="270"/>
      <c r="C168" s="270"/>
      <c r="D168" s="270"/>
      <c r="E168" s="270"/>
      <c r="F168" s="270"/>
      <c r="G168" s="270"/>
      <c r="H168" s="270"/>
      <c r="I168" s="270"/>
      <c r="J168" s="270"/>
      <c r="K168" s="270"/>
      <c r="L168" s="270"/>
      <c r="M168" s="270"/>
      <c r="N168" s="270"/>
      <c r="O168" s="270"/>
      <c r="P168" s="270"/>
      <c r="Q168" s="270"/>
      <c r="R168" s="270"/>
      <c r="S168" s="270"/>
      <c r="T168" s="270"/>
      <c r="U168" s="270"/>
      <c r="V168" s="270"/>
      <c r="W168" s="270"/>
      <c r="X168" s="270"/>
      <c r="Y168" s="270"/>
      <c r="Z168" s="270"/>
    </row>
    <row r="169" ht="15.75" customHeight="1">
      <c r="A169" s="270"/>
      <c r="B169" s="270"/>
      <c r="C169" s="270"/>
      <c r="D169" s="270"/>
      <c r="E169" s="270"/>
      <c r="F169" s="270"/>
      <c r="G169" s="270"/>
      <c r="H169" s="270"/>
      <c r="I169" s="270"/>
      <c r="J169" s="270"/>
      <c r="K169" s="270"/>
      <c r="L169" s="270"/>
      <c r="M169" s="270"/>
      <c r="N169" s="270"/>
      <c r="O169" s="270"/>
      <c r="P169" s="270"/>
      <c r="Q169" s="270"/>
      <c r="R169" s="270"/>
      <c r="S169" s="270"/>
      <c r="T169" s="270"/>
      <c r="U169" s="270"/>
      <c r="V169" s="270"/>
      <c r="W169" s="270"/>
      <c r="X169" s="270"/>
      <c r="Y169" s="270"/>
      <c r="Z169" s="270"/>
    </row>
    <row r="170" ht="15.75" customHeight="1">
      <c r="A170" s="270"/>
      <c r="B170" s="270"/>
      <c r="C170" s="270"/>
      <c r="D170" s="270"/>
      <c r="E170" s="270"/>
      <c r="F170" s="270"/>
      <c r="G170" s="270"/>
      <c r="H170" s="270"/>
      <c r="I170" s="270"/>
      <c r="J170" s="270"/>
      <c r="K170" s="270"/>
      <c r="L170" s="270"/>
      <c r="M170" s="270"/>
      <c r="N170" s="270"/>
      <c r="O170" s="270"/>
      <c r="P170" s="270"/>
      <c r="Q170" s="270"/>
      <c r="R170" s="270"/>
      <c r="S170" s="270"/>
      <c r="T170" s="270"/>
      <c r="U170" s="270"/>
      <c r="V170" s="270"/>
      <c r="W170" s="270"/>
      <c r="X170" s="270"/>
      <c r="Y170" s="270"/>
      <c r="Z170" s="270"/>
    </row>
    <row r="171" ht="15.75" customHeight="1">
      <c r="A171" s="270"/>
      <c r="B171" s="270"/>
      <c r="C171" s="270"/>
      <c r="D171" s="270"/>
      <c r="E171" s="270"/>
      <c r="F171" s="270"/>
      <c r="G171" s="270"/>
      <c r="H171" s="270"/>
      <c r="I171" s="270"/>
      <c r="J171" s="270"/>
      <c r="K171" s="270"/>
      <c r="L171" s="270"/>
      <c r="M171" s="270"/>
      <c r="N171" s="270"/>
      <c r="O171" s="270"/>
      <c r="P171" s="270"/>
      <c r="Q171" s="270"/>
      <c r="R171" s="270"/>
      <c r="S171" s="270"/>
      <c r="T171" s="270"/>
      <c r="U171" s="270"/>
      <c r="V171" s="270"/>
      <c r="W171" s="270"/>
      <c r="X171" s="270"/>
      <c r="Y171" s="270"/>
      <c r="Z171" s="270"/>
    </row>
    <row r="172" ht="15.75" customHeight="1">
      <c r="A172" s="270"/>
      <c r="B172" s="270"/>
      <c r="C172" s="270"/>
      <c r="D172" s="270"/>
      <c r="E172" s="270"/>
      <c r="F172" s="270"/>
      <c r="G172" s="270"/>
      <c r="H172" s="270"/>
      <c r="I172" s="270"/>
      <c r="J172" s="270"/>
      <c r="K172" s="270"/>
      <c r="L172" s="270"/>
      <c r="M172" s="270"/>
      <c r="N172" s="270"/>
      <c r="O172" s="270"/>
      <c r="P172" s="270"/>
      <c r="Q172" s="270"/>
      <c r="R172" s="270"/>
      <c r="S172" s="270"/>
      <c r="T172" s="270"/>
      <c r="U172" s="270"/>
      <c r="V172" s="270"/>
      <c r="W172" s="270"/>
      <c r="X172" s="270"/>
      <c r="Y172" s="270"/>
      <c r="Z172" s="270"/>
    </row>
    <row r="173" ht="15.75" customHeight="1">
      <c r="A173" s="270"/>
      <c r="B173" s="270"/>
      <c r="C173" s="270"/>
      <c r="D173" s="270"/>
      <c r="E173" s="270"/>
      <c r="F173" s="270"/>
      <c r="G173" s="270"/>
      <c r="H173" s="270"/>
      <c r="I173" s="270"/>
      <c r="J173" s="270"/>
      <c r="K173" s="270"/>
      <c r="L173" s="270"/>
      <c r="M173" s="270"/>
      <c r="N173" s="270"/>
      <c r="O173" s="270"/>
      <c r="P173" s="270"/>
      <c r="Q173" s="270"/>
      <c r="R173" s="270"/>
      <c r="S173" s="270"/>
      <c r="T173" s="270"/>
      <c r="U173" s="270"/>
      <c r="V173" s="270"/>
      <c r="W173" s="270"/>
      <c r="X173" s="270"/>
      <c r="Y173" s="270"/>
      <c r="Z173" s="270"/>
    </row>
    <row r="174" ht="15.75" customHeight="1">
      <c r="A174" s="270"/>
      <c r="B174" s="270"/>
      <c r="C174" s="270"/>
      <c r="D174" s="270"/>
      <c r="E174" s="270"/>
      <c r="F174" s="270"/>
      <c r="G174" s="270"/>
      <c r="H174" s="270"/>
      <c r="I174" s="270"/>
      <c r="J174" s="270"/>
      <c r="K174" s="270"/>
      <c r="L174" s="270"/>
      <c r="M174" s="270"/>
      <c r="N174" s="270"/>
      <c r="O174" s="270"/>
      <c r="P174" s="270"/>
      <c r="Q174" s="270"/>
      <c r="R174" s="270"/>
      <c r="S174" s="270"/>
      <c r="T174" s="270"/>
      <c r="U174" s="270"/>
      <c r="V174" s="270"/>
      <c r="W174" s="270"/>
      <c r="X174" s="270"/>
      <c r="Y174" s="270"/>
      <c r="Z174" s="270"/>
    </row>
    <row r="175" ht="15.75" customHeight="1">
      <c r="A175" s="270"/>
      <c r="B175" s="270"/>
      <c r="C175" s="270"/>
      <c r="D175" s="270"/>
      <c r="E175" s="270"/>
      <c r="F175" s="270"/>
      <c r="G175" s="270"/>
      <c r="H175" s="270"/>
      <c r="I175" s="270"/>
      <c r="J175" s="270"/>
      <c r="K175" s="270"/>
      <c r="L175" s="270"/>
      <c r="M175" s="270"/>
      <c r="N175" s="270"/>
      <c r="O175" s="270"/>
      <c r="P175" s="270"/>
      <c r="Q175" s="270"/>
      <c r="R175" s="270"/>
      <c r="S175" s="270"/>
      <c r="T175" s="270"/>
      <c r="U175" s="270"/>
      <c r="V175" s="270"/>
      <c r="W175" s="270"/>
      <c r="X175" s="270"/>
      <c r="Y175" s="270"/>
      <c r="Z175" s="270"/>
    </row>
    <row r="176" ht="15.75" customHeight="1">
      <c r="A176" s="270"/>
      <c r="B176" s="270"/>
      <c r="C176" s="270"/>
      <c r="D176" s="270"/>
      <c r="E176" s="270"/>
      <c r="F176" s="270"/>
      <c r="G176" s="270"/>
      <c r="H176" s="270"/>
      <c r="I176" s="270"/>
      <c r="J176" s="270"/>
      <c r="K176" s="270"/>
      <c r="L176" s="270"/>
      <c r="M176" s="270"/>
      <c r="N176" s="270"/>
      <c r="O176" s="270"/>
      <c r="P176" s="270"/>
      <c r="Q176" s="270"/>
      <c r="R176" s="270"/>
      <c r="S176" s="270"/>
      <c r="T176" s="270"/>
      <c r="U176" s="270"/>
      <c r="V176" s="270"/>
      <c r="W176" s="270"/>
      <c r="X176" s="270"/>
      <c r="Y176" s="270"/>
      <c r="Z176" s="270"/>
    </row>
    <row r="177" ht="15.75" customHeight="1">
      <c r="A177" s="270"/>
      <c r="B177" s="270"/>
      <c r="C177" s="270"/>
      <c r="D177" s="270"/>
      <c r="E177" s="270"/>
      <c r="F177" s="270"/>
      <c r="G177" s="270"/>
      <c r="H177" s="270"/>
      <c r="I177" s="270"/>
      <c r="J177" s="270"/>
      <c r="K177" s="270"/>
      <c r="L177" s="270"/>
      <c r="M177" s="270"/>
      <c r="N177" s="270"/>
      <c r="O177" s="270"/>
      <c r="P177" s="270"/>
      <c r="Q177" s="270"/>
      <c r="R177" s="270"/>
      <c r="S177" s="270"/>
      <c r="T177" s="270"/>
      <c r="U177" s="270"/>
      <c r="V177" s="270"/>
      <c r="W177" s="270"/>
      <c r="X177" s="270"/>
      <c r="Y177" s="270"/>
      <c r="Z177" s="270"/>
    </row>
    <row r="178" ht="15.75" customHeight="1">
      <c r="A178" s="270"/>
      <c r="B178" s="270"/>
      <c r="C178" s="270"/>
      <c r="D178" s="270"/>
      <c r="E178" s="270"/>
      <c r="F178" s="270"/>
      <c r="G178" s="270"/>
      <c r="H178" s="270"/>
      <c r="I178" s="270"/>
      <c r="J178" s="270"/>
      <c r="K178" s="270"/>
      <c r="L178" s="270"/>
      <c r="M178" s="270"/>
      <c r="N178" s="270"/>
      <c r="O178" s="270"/>
      <c r="P178" s="270"/>
      <c r="Q178" s="270"/>
      <c r="R178" s="270"/>
      <c r="S178" s="270"/>
      <c r="T178" s="270"/>
      <c r="U178" s="270"/>
      <c r="V178" s="270"/>
      <c r="W178" s="270"/>
      <c r="X178" s="270"/>
      <c r="Y178" s="270"/>
      <c r="Z178" s="270"/>
    </row>
    <row r="179" ht="15.75" customHeight="1">
      <c r="A179" s="270"/>
      <c r="B179" s="270"/>
      <c r="C179" s="270"/>
      <c r="D179" s="270"/>
      <c r="E179" s="270"/>
      <c r="F179" s="270"/>
      <c r="G179" s="270"/>
      <c r="H179" s="270"/>
      <c r="I179" s="270"/>
      <c r="J179" s="270"/>
      <c r="K179" s="270"/>
      <c r="L179" s="270"/>
      <c r="M179" s="270"/>
      <c r="N179" s="270"/>
      <c r="O179" s="270"/>
      <c r="P179" s="270"/>
      <c r="Q179" s="270"/>
      <c r="R179" s="270"/>
      <c r="S179" s="270"/>
      <c r="T179" s="270"/>
      <c r="U179" s="270"/>
      <c r="V179" s="270"/>
      <c r="W179" s="270"/>
      <c r="X179" s="270"/>
      <c r="Y179" s="270"/>
      <c r="Z179" s="270"/>
    </row>
    <row r="180" ht="15.75" customHeight="1">
      <c r="A180" s="270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70"/>
    </row>
    <row r="181" ht="15.75" customHeight="1">
      <c r="A181" s="270"/>
      <c r="B181" s="270"/>
      <c r="C181" s="270"/>
      <c r="D181" s="270"/>
      <c r="E181" s="270"/>
      <c r="F181" s="270"/>
      <c r="G181" s="270"/>
      <c r="H181" s="270"/>
      <c r="I181" s="270"/>
      <c r="J181" s="270"/>
      <c r="K181" s="270"/>
      <c r="L181" s="270"/>
      <c r="M181" s="270"/>
      <c r="N181" s="270"/>
      <c r="O181" s="270"/>
      <c r="P181" s="270"/>
      <c r="Q181" s="270"/>
      <c r="R181" s="270"/>
      <c r="S181" s="270"/>
      <c r="T181" s="270"/>
      <c r="U181" s="270"/>
      <c r="V181" s="270"/>
      <c r="W181" s="270"/>
      <c r="X181" s="270"/>
      <c r="Y181" s="270"/>
      <c r="Z181" s="270"/>
    </row>
    <row r="182" ht="15.75" customHeight="1">
      <c r="A182" s="270"/>
      <c r="B182" s="270"/>
      <c r="C182" s="270"/>
      <c r="D182" s="270"/>
      <c r="E182" s="270"/>
      <c r="F182" s="270"/>
      <c r="G182" s="270"/>
      <c r="H182" s="270"/>
      <c r="I182" s="270"/>
      <c r="J182" s="270"/>
      <c r="K182" s="270"/>
      <c r="L182" s="270"/>
      <c r="M182" s="270"/>
      <c r="N182" s="270"/>
      <c r="O182" s="270"/>
      <c r="P182" s="270"/>
      <c r="Q182" s="270"/>
      <c r="R182" s="270"/>
      <c r="S182" s="270"/>
      <c r="T182" s="270"/>
      <c r="U182" s="270"/>
      <c r="V182" s="270"/>
      <c r="W182" s="270"/>
      <c r="X182" s="270"/>
      <c r="Y182" s="270"/>
      <c r="Z182" s="270"/>
    </row>
    <row r="183" ht="15.75" customHeight="1">
      <c r="A183" s="27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</row>
    <row r="184" ht="15.75" customHeight="1">
      <c r="A184" s="270"/>
      <c r="B184" s="270"/>
      <c r="C184" s="270"/>
      <c r="D184" s="270"/>
      <c r="E184" s="270"/>
      <c r="F184" s="270"/>
      <c r="G184" s="270"/>
      <c r="H184" s="270"/>
      <c r="I184" s="270"/>
      <c r="J184" s="270"/>
      <c r="K184" s="270"/>
      <c r="L184" s="270"/>
      <c r="M184" s="270"/>
      <c r="N184" s="270"/>
      <c r="O184" s="270"/>
      <c r="P184" s="270"/>
      <c r="Q184" s="270"/>
      <c r="R184" s="270"/>
      <c r="S184" s="270"/>
      <c r="T184" s="270"/>
      <c r="U184" s="270"/>
      <c r="V184" s="270"/>
      <c r="W184" s="270"/>
      <c r="X184" s="270"/>
      <c r="Y184" s="270"/>
      <c r="Z184" s="270"/>
    </row>
    <row r="185" ht="15.75" customHeight="1">
      <c r="A185" s="270"/>
      <c r="B185" s="270"/>
      <c r="C185" s="270"/>
      <c r="D185" s="270"/>
      <c r="E185" s="270"/>
      <c r="F185" s="270"/>
      <c r="G185" s="270"/>
      <c r="H185" s="270"/>
      <c r="I185" s="270"/>
      <c r="J185" s="270"/>
      <c r="K185" s="270"/>
      <c r="L185" s="270"/>
      <c r="M185" s="270"/>
      <c r="N185" s="270"/>
      <c r="O185" s="270"/>
      <c r="P185" s="270"/>
      <c r="Q185" s="270"/>
      <c r="R185" s="270"/>
      <c r="S185" s="270"/>
      <c r="T185" s="270"/>
      <c r="U185" s="270"/>
      <c r="V185" s="270"/>
      <c r="W185" s="270"/>
      <c r="X185" s="270"/>
      <c r="Y185" s="270"/>
      <c r="Z185" s="270"/>
    </row>
    <row r="186" ht="15.75" customHeight="1">
      <c r="A186" s="270"/>
      <c r="B186" s="270"/>
      <c r="C186" s="270"/>
      <c r="D186" s="270"/>
      <c r="E186" s="270"/>
      <c r="F186" s="270"/>
      <c r="G186" s="270"/>
      <c r="H186" s="270"/>
      <c r="I186" s="270"/>
      <c r="J186" s="270"/>
      <c r="K186" s="270"/>
      <c r="L186" s="270"/>
      <c r="M186" s="270"/>
      <c r="N186" s="270"/>
      <c r="O186" s="270"/>
      <c r="P186" s="270"/>
      <c r="Q186" s="270"/>
      <c r="R186" s="270"/>
      <c r="S186" s="270"/>
      <c r="T186" s="270"/>
      <c r="U186" s="270"/>
      <c r="V186" s="270"/>
      <c r="W186" s="270"/>
      <c r="X186" s="270"/>
      <c r="Y186" s="270"/>
      <c r="Z186" s="270"/>
    </row>
    <row r="187" ht="15.75" customHeight="1">
      <c r="A187" s="270"/>
      <c r="B187" s="270"/>
      <c r="C187" s="270"/>
      <c r="D187" s="270"/>
      <c r="E187" s="270"/>
      <c r="F187" s="270"/>
      <c r="G187" s="270"/>
      <c r="H187" s="270"/>
      <c r="I187" s="270"/>
      <c r="J187" s="270"/>
      <c r="K187" s="270"/>
      <c r="L187" s="270"/>
      <c r="M187" s="270"/>
      <c r="N187" s="270"/>
      <c r="O187" s="270"/>
      <c r="P187" s="270"/>
      <c r="Q187" s="270"/>
      <c r="R187" s="270"/>
      <c r="S187" s="270"/>
      <c r="T187" s="270"/>
      <c r="U187" s="270"/>
      <c r="V187" s="270"/>
      <c r="W187" s="270"/>
      <c r="X187" s="270"/>
      <c r="Y187" s="270"/>
      <c r="Z187" s="270"/>
    </row>
    <row r="188" ht="15.75" customHeight="1">
      <c r="A188" s="270"/>
      <c r="B188" s="270"/>
      <c r="C188" s="270"/>
      <c r="D188" s="270"/>
      <c r="E188" s="270"/>
      <c r="F188" s="270"/>
      <c r="G188" s="270"/>
      <c r="H188" s="270"/>
      <c r="I188" s="270"/>
      <c r="J188" s="270"/>
      <c r="K188" s="270"/>
      <c r="L188" s="270"/>
      <c r="M188" s="270"/>
      <c r="N188" s="270"/>
      <c r="O188" s="270"/>
      <c r="P188" s="270"/>
      <c r="Q188" s="270"/>
      <c r="R188" s="270"/>
      <c r="S188" s="270"/>
      <c r="T188" s="270"/>
      <c r="U188" s="270"/>
      <c r="V188" s="270"/>
      <c r="W188" s="270"/>
      <c r="X188" s="270"/>
      <c r="Y188" s="270"/>
      <c r="Z188" s="270"/>
    </row>
    <row r="189" ht="15.75" customHeight="1">
      <c r="A189" s="270"/>
      <c r="B189" s="270"/>
      <c r="C189" s="270"/>
      <c r="D189" s="270"/>
      <c r="E189" s="270"/>
      <c r="F189" s="270"/>
      <c r="G189" s="270"/>
      <c r="H189" s="270"/>
      <c r="I189" s="270"/>
      <c r="J189" s="270"/>
      <c r="K189" s="270"/>
      <c r="L189" s="270"/>
      <c r="M189" s="270"/>
      <c r="N189" s="270"/>
      <c r="O189" s="270"/>
      <c r="P189" s="270"/>
      <c r="Q189" s="270"/>
      <c r="R189" s="270"/>
      <c r="S189" s="270"/>
      <c r="T189" s="270"/>
      <c r="U189" s="270"/>
      <c r="V189" s="270"/>
      <c r="W189" s="270"/>
      <c r="X189" s="270"/>
      <c r="Y189" s="270"/>
      <c r="Z189" s="270"/>
    </row>
    <row r="190" ht="15.75" customHeight="1">
      <c r="A190" s="270"/>
      <c r="B190" s="270"/>
      <c r="C190" s="270"/>
      <c r="D190" s="270"/>
      <c r="E190" s="270"/>
      <c r="F190" s="270"/>
      <c r="G190" s="270"/>
      <c r="H190" s="270"/>
      <c r="I190" s="270"/>
      <c r="J190" s="270"/>
      <c r="K190" s="270"/>
      <c r="L190" s="270"/>
      <c r="M190" s="270"/>
      <c r="N190" s="270"/>
      <c r="O190" s="270"/>
      <c r="P190" s="270"/>
      <c r="Q190" s="270"/>
      <c r="R190" s="270"/>
      <c r="S190" s="270"/>
      <c r="T190" s="270"/>
      <c r="U190" s="270"/>
      <c r="V190" s="270"/>
      <c r="W190" s="270"/>
      <c r="X190" s="270"/>
      <c r="Y190" s="270"/>
      <c r="Z190" s="270"/>
    </row>
    <row r="191" ht="15.75" customHeight="1">
      <c r="A191" s="270"/>
      <c r="B191" s="270"/>
      <c r="C191" s="270"/>
      <c r="D191" s="270"/>
      <c r="E191" s="270"/>
      <c r="F191" s="270"/>
      <c r="G191" s="270"/>
      <c r="H191" s="270"/>
      <c r="I191" s="270"/>
      <c r="J191" s="270"/>
      <c r="K191" s="270"/>
      <c r="L191" s="270"/>
      <c r="M191" s="270"/>
      <c r="N191" s="270"/>
      <c r="O191" s="270"/>
      <c r="P191" s="270"/>
      <c r="Q191" s="270"/>
      <c r="R191" s="270"/>
      <c r="S191" s="270"/>
      <c r="T191" s="270"/>
      <c r="U191" s="270"/>
      <c r="V191" s="270"/>
      <c r="W191" s="270"/>
      <c r="X191" s="270"/>
      <c r="Y191" s="270"/>
      <c r="Z191" s="270"/>
    </row>
    <row r="192" ht="15.75" customHeight="1">
      <c r="A192" s="270"/>
      <c r="B192" s="270"/>
      <c r="C192" s="270"/>
      <c r="D192" s="270"/>
      <c r="E192" s="270"/>
      <c r="F192" s="270"/>
      <c r="G192" s="270"/>
      <c r="H192" s="270"/>
      <c r="I192" s="270"/>
      <c r="J192" s="270"/>
      <c r="K192" s="270"/>
      <c r="L192" s="270"/>
      <c r="M192" s="270"/>
      <c r="N192" s="270"/>
      <c r="O192" s="270"/>
      <c r="P192" s="270"/>
      <c r="Q192" s="270"/>
      <c r="R192" s="270"/>
      <c r="S192" s="270"/>
      <c r="T192" s="270"/>
      <c r="U192" s="270"/>
      <c r="V192" s="270"/>
      <c r="W192" s="270"/>
      <c r="X192" s="270"/>
      <c r="Y192" s="270"/>
      <c r="Z192" s="270"/>
    </row>
    <row r="193" ht="15.75" customHeight="1">
      <c r="A193" s="270"/>
      <c r="B193" s="270"/>
      <c r="C193" s="270"/>
      <c r="D193" s="270"/>
      <c r="E193" s="270"/>
      <c r="F193" s="270"/>
      <c r="G193" s="270"/>
      <c r="H193" s="270"/>
      <c r="I193" s="270"/>
      <c r="J193" s="270"/>
      <c r="K193" s="270"/>
      <c r="L193" s="270"/>
      <c r="M193" s="270"/>
      <c r="N193" s="270"/>
      <c r="O193" s="270"/>
      <c r="P193" s="270"/>
      <c r="Q193" s="270"/>
      <c r="R193" s="270"/>
      <c r="S193" s="270"/>
      <c r="T193" s="270"/>
      <c r="U193" s="270"/>
      <c r="V193" s="270"/>
      <c r="W193" s="270"/>
      <c r="X193" s="270"/>
      <c r="Y193" s="270"/>
      <c r="Z193" s="270"/>
    </row>
    <row r="194" ht="15.75" customHeight="1">
      <c r="A194" s="270"/>
      <c r="B194" s="270"/>
      <c r="C194" s="270"/>
      <c r="D194" s="270"/>
      <c r="E194" s="270"/>
      <c r="F194" s="270"/>
      <c r="G194" s="270"/>
      <c r="H194" s="270"/>
      <c r="I194" s="270"/>
      <c r="J194" s="270"/>
      <c r="K194" s="270"/>
      <c r="L194" s="270"/>
      <c r="M194" s="270"/>
      <c r="N194" s="270"/>
      <c r="O194" s="270"/>
      <c r="P194" s="270"/>
      <c r="Q194" s="270"/>
      <c r="R194" s="270"/>
      <c r="S194" s="270"/>
      <c r="T194" s="270"/>
      <c r="U194" s="270"/>
      <c r="V194" s="270"/>
      <c r="W194" s="270"/>
      <c r="X194" s="270"/>
      <c r="Y194" s="270"/>
      <c r="Z194" s="270"/>
    </row>
    <row r="195" ht="15.75" customHeight="1">
      <c r="A195" s="270"/>
      <c r="B195" s="270"/>
      <c r="C195" s="270"/>
      <c r="D195" s="270"/>
      <c r="E195" s="270"/>
      <c r="F195" s="270"/>
      <c r="G195" s="270"/>
      <c r="H195" s="270"/>
      <c r="I195" s="270"/>
      <c r="J195" s="270"/>
      <c r="K195" s="270"/>
      <c r="L195" s="270"/>
      <c r="M195" s="270"/>
      <c r="N195" s="270"/>
      <c r="O195" s="270"/>
      <c r="P195" s="270"/>
      <c r="Q195" s="270"/>
      <c r="R195" s="270"/>
      <c r="S195" s="270"/>
      <c r="T195" s="270"/>
      <c r="U195" s="270"/>
      <c r="V195" s="270"/>
      <c r="W195" s="270"/>
      <c r="X195" s="270"/>
      <c r="Y195" s="270"/>
      <c r="Z195" s="270"/>
    </row>
    <row r="196" ht="15.75" customHeight="1">
      <c r="A196" s="270"/>
      <c r="B196" s="270"/>
      <c r="C196" s="270"/>
      <c r="D196" s="270"/>
      <c r="E196" s="270"/>
      <c r="F196" s="270"/>
      <c r="G196" s="270"/>
      <c r="H196" s="270"/>
      <c r="I196" s="270"/>
      <c r="J196" s="270"/>
      <c r="K196" s="270"/>
      <c r="L196" s="270"/>
      <c r="M196" s="270"/>
      <c r="N196" s="270"/>
      <c r="O196" s="270"/>
      <c r="P196" s="270"/>
      <c r="Q196" s="270"/>
      <c r="R196" s="270"/>
      <c r="S196" s="270"/>
      <c r="T196" s="270"/>
      <c r="U196" s="270"/>
      <c r="V196" s="270"/>
      <c r="W196" s="270"/>
      <c r="X196" s="270"/>
      <c r="Y196" s="270"/>
      <c r="Z196" s="270"/>
    </row>
    <row r="197" ht="15.75" customHeight="1">
      <c r="A197" s="270"/>
      <c r="B197" s="270"/>
      <c r="C197" s="270"/>
      <c r="D197" s="270"/>
      <c r="E197" s="270"/>
      <c r="F197" s="270"/>
      <c r="G197" s="270"/>
      <c r="H197" s="270"/>
      <c r="I197" s="270"/>
      <c r="J197" s="270"/>
      <c r="K197" s="270"/>
      <c r="L197" s="270"/>
      <c r="M197" s="270"/>
      <c r="N197" s="270"/>
      <c r="O197" s="270"/>
      <c r="P197" s="270"/>
      <c r="Q197" s="270"/>
      <c r="R197" s="270"/>
      <c r="S197" s="270"/>
      <c r="T197" s="270"/>
      <c r="U197" s="270"/>
      <c r="V197" s="270"/>
      <c r="W197" s="270"/>
      <c r="X197" s="270"/>
      <c r="Y197" s="270"/>
      <c r="Z197" s="270"/>
    </row>
    <row r="198" ht="15.75" customHeight="1">
      <c r="A198" s="270"/>
      <c r="B198" s="270"/>
      <c r="C198" s="270"/>
      <c r="D198" s="270"/>
      <c r="E198" s="270"/>
      <c r="F198" s="270"/>
      <c r="G198" s="270"/>
      <c r="H198" s="270"/>
      <c r="I198" s="270"/>
      <c r="J198" s="270"/>
      <c r="K198" s="270"/>
      <c r="L198" s="270"/>
      <c r="M198" s="270"/>
      <c r="N198" s="270"/>
      <c r="O198" s="270"/>
      <c r="P198" s="270"/>
      <c r="Q198" s="270"/>
      <c r="R198" s="270"/>
      <c r="S198" s="270"/>
      <c r="T198" s="270"/>
      <c r="U198" s="270"/>
      <c r="V198" s="270"/>
      <c r="W198" s="270"/>
      <c r="X198" s="270"/>
      <c r="Y198" s="270"/>
      <c r="Z198" s="270"/>
    </row>
    <row r="199" ht="15.75" customHeight="1">
      <c r="A199" s="270"/>
      <c r="B199" s="270"/>
      <c r="C199" s="270"/>
      <c r="D199" s="270"/>
      <c r="E199" s="270"/>
      <c r="F199" s="270"/>
      <c r="G199" s="270"/>
      <c r="H199" s="270"/>
      <c r="I199" s="270"/>
      <c r="J199" s="270"/>
      <c r="K199" s="270"/>
      <c r="L199" s="270"/>
      <c r="M199" s="270"/>
      <c r="N199" s="270"/>
      <c r="O199" s="270"/>
      <c r="P199" s="270"/>
      <c r="Q199" s="270"/>
      <c r="R199" s="270"/>
      <c r="S199" s="270"/>
      <c r="T199" s="270"/>
      <c r="U199" s="270"/>
      <c r="V199" s="270"/>
      <c r="W199" s="270"/>
      <c r="X199" s="270"/>
      <c r="Y199" s="270"/>
      <c r="Z199" s="270"/>
    </row>
    <row r="200" ht="15.75" customHeight="1">
      <c r="A200" s="270"/>
      <c r="B200" s="270"/>
      <c r="C200" s="270"/>
      <c r="D200" s="270"/>
      <c r="E200" s="270"/>
      <c r="F200" s="270"/>
      <c r="G200" s="270"/>
      <c r="H200" s="270"/>
      <c r="I200" s="270"/>
      <c r="J200" s="270"/>
      <c r="K200" s="270"/>
      <c r="L200" s="270"/>
      <c r="M200" s="270"/>
      <c r="N200" s="270"/>
      <c r="O200" s="270"/>
      <c r="P200" s="270"/>
      <c r="Q200" s="270"/>
      <c r="R200" s="270"/>
      <c r="S200" s="270"/>
      <c r="T200" s="270"/>
      <c r="U200" s="270"/>
      <c r="V200" s="270"/>
      <c r="W200" s="270"/>
      <c r="X200" s="270"/>
      <c r="Y200" s="270"/>
      <c r="Z200" s="270"/>
    </row>
    <row r="201" ht="15.75" customHeight="1">
      <c r="A201" s="270"/>
      <c r="B201" s="270"/>
      <c r="C201" s="270"/>
      <c r="D201" s="270"/>
      <c r="E201" s="270"/>
      <c r="F201" s="270"/>
      <c r="G201" s="270"/>
      <c r="H201" s="270"/>
      <c r="I201" s="270"/>
      <c r="J201" s="270"/>
      <c r="K201" s="270"/>
      <c r="L201" s="270"/>
      <c r="M201" s="270"/>
      <c r="N201" s="270"/>
      <c r="O201" s="270"/>
      <c r="P201" s="270"/>
      <c r="Q201" s="270"/>
      <c r="R201" s="270"/>
      <c r="S201" s="270"/>
      <c r="T201" s="270"/>
      <c r="U201" s="270"/>
      <c r="V201" s="270"/>
      <c r="W201" s="270"/>
      <c r="X201" s="270"/>
      <c r="Y201" s="270"/>
      <c r="Z201" s="270"/>
    </row>
    <row r="202" ht="15.75" customHeight="1">
      <c r="A202" s="270"/>
      <c r="B202" s="270"/>
      <c r="C202" s="270"/>
      <c r="D202" s="270"/>
      <c r="E202" s="270"/>
      <c r="F202" s="270"/>
      <c r="G202" s="270"/>
      <c r="H202" s="270"/>
      <c r="I202" s="270"/>
      <c r="J202" s="270"/>
      <c r="K202" s="270"/>
      <c r="L202" s="270"/>
      <c r="M202" s="270"/>
      <c r="N202" s="270"/>
      <c r="O202" s="270"/>
      <c r="P202" s="270"/>
      <c r="Q202" s="270"/>
      <c r="R202" s="270"/>
      <c r="S202" s="270"/>
      <c r="T202" s="270"/>
      <c r="U202" s="270"/>
      <c r="V202" s="270"/>
      <c r="W202" s="270"/>
      <c r="X202" s="270"/>
      <c r="Y202" s="270"/>
      <c r="Z202" s="270"/>
    </row>
    <row r="203" ht="15.75" customHeight="1">
      <c r="A203" s="270"/>
      <c r="B203" s="270"/>
      <c r="C203" s="270"/>
      <c r="D203" s="270"/>
      <c r="E203" s="270"/>
      <c r="F203" s="270"/>
      <c r="G203" s="270"/>
      <c r="H203" s="270"/>
      <c r="I203" s="270"/>
      <c r="J203" s="270"/>
      <c r="K203" s="270"/>
      <c r="L203" s="270"/>
      <c r="M203" s="270"/>
      <c r="N203" s="270"/>
      <c r="O203" s="270"/>
      <c r="P203" s="270"/>
      <c r="Q203" s="270"/>
      <c r="R203" s="270"/>
      <c r="S203" s="270"/>
      <c r="T203" s="270"/>
      <c r="U203" s="270"/>
      <c r="V203" s="270"/>
      <c r="W203" s="270"/>
      <c r="X203" s="270"/>
      <c r="Y203" s="270"/>
      <c r="Z203" s="270"/>
    </row>
    <row r="204" ht="15.75" customHeight="1">
      <c r="A204" s="270"/>
      <c r="B204" s="270"/>
      <c r="C204" s="270"/>
      <c r="D204" s="270"/>
      <c r="E204" s="270"/>
      <c r="F204" s="270"/>
      <c r="G204" s="270"/>
      <c r="H204" s="270"/>
      <c r="I204" s="270"/>
      <c r="J204" s="270"/>
      <c r="K204" s="270"/>
      <c r="L204" s="270"/>
      <c r="M204" s="270"/>
      <c r="N204" s="270"/>
      <c r="O204" s="270"/>
      <c r="P204" s="270"/>
      <c r="Q204" s="270"/>
      <c r="R204" s="270"/>
      <c r="S204" s="270"/>
      <c r="T204" s="270"/>
      <c r="U204" s="270"/>
      <c r="V204" s="270"/>
      <c r="W204" s="270"/>
      <c r="X204" s="270"/>
      <c r="Y204" s="270"/>
      <c r="Z204" s="270"/>
    </row>
    <row r="205" ht="15.75" customHeight="1">
      <c r="A205" s="270"/>
      <c r="B205" s="270"/>
      <c r="C205" s="270"/>
      <c r="D205" s="270"/>
      <c r="E205" s="270"/>
      <c r="F205" s="270"/>
      <c r="G205" s="270"/>
      <c r="H205" s="270"/>
      <c r="I205" s="270"/>
      <c r="J205" s="270"/>
      <c r="K205" s="270"/>
      <c r="L205" s="270"/>
      <c r="M205" s="270"/>
      <c r="N205" s="270"/>
      <c r="O205" s="270"/>
      <c r="P205" s="270"/>
      <c r="Q205" s="270"/>
      <c r="R205" s="270"/>
      <c r="S205" s="270"/>
      <c r="T205" s="270"/>
      <c r="U205" s="270"/>
      <c r="V205" s="270"/>
      <c r="W205" s="270"/>
      <c r="X205" s="270"/>
      <c r="Y205" s="270"/>
      <c r="Z205" s="270"/>
    </row>
    <row r="206" ht="15.75" customHeight="1">
      <c r="A206" s="270"/>
      <c r="B206" s="270"/>
      <c r="C206" s="270"/>
      <c r="D206" s="270"/>
      <c r="E206" s="270"/>
      <c r="F206" s="270"/>
      <c r="G206" s="270"/>
      <c r="H206" s="270"/>
      <c r="I206" s="270"/>
      <c r="J206" s="270"/>
      <c r="K206" s="270"/>
      <c r="L206" s="270"/>
      <c r="M206" s="270"/>
      <c r="N206" s="270"/>
      <c r="O206" s="270"/>
      <c r="P206" s="270"/>
      <c r="Q206" s="270"/>
      <c r="R206" s="270"/>
      <c r="S206" s="270"/>
      <c r="T206" s="270"/>
      <c r="U206" s="270"/>
      <c r="V206" s="270"/>
      <c r="W206" s="270"/>
      <c r="X206" s="270"/>
      <c r="Y206" s="270"/>
      <c r="Z206" s="270"/>
    </row>
    <row r="207" ht="15.75" customHeight="1">
      <c r="A207" s="270"/>
      <c r="B207" s="270"/>
      <c r="C207" s="270"/>
      <c r="D207" s="270"/>
      <c r="E207" s="270"/>
      <c r="F207" s="270"/>
      <c r="G207" s="270"/>
      <c r="H207" s="270"/>
      <c r="I207" s="270"/>
      <c r="J207" s="270"/>
      <c r="K207" s="270"/>
      <c r="L207" s="270"/>
      <c r="M207" s="270"/>
      <c r="N207" s="270"/>
      <c r="O207" s="270"/>
      <c r="P207" s="270"/>
      <c r="Q207" s="270"/>
      <c r="R207" s="270"/>
      <c r="S207" s="270"/>
      <c r="T207" s="270"/>
      <c r="U207" s="270"/>
      <c r="V207" s="270"/>
      <c r="W207" s="270"/>
      <c r="X207" s="270"/>
      <c r="Y207" s="270"/>
      <c r="Z207" s="270"/>
    </row>
    <row r="208" ht="15.75" customHeight="1">
      <c r="A208" s="270"/>
      <c r="B208" s="270"/>
      <c r="C208" s="270"/>
      <c r="D208" s="270"/>
      <c r="E208" s="270"/>
      <c r="F208" s="270"/>
      <c r="G208" s="270"/>
      <c r="H208" s="270"/>
      <c r="I208" s="270"/>
      <c r="J208" s="270"/>
      <c r="K208" s="270"/>
      <c r="L208" s="270"/>
      <c r="M208" s="270"/>
      <c r="N208" s="270"/>
      <c r="O208" s="270"/>
      <c r="P208" s="270"/>
      <c r="Q208" s="270"/>
      <c r="R208" s="270"/>
      <c r="S208" s="270"/>
      <c r="T208" s="270"/>
      <c r="U208" s="270"/>
      <c r="V208" s="270"/>
      <c r="W208" s="270"/>
      <c r="X208" s="270"/>
      <c r="Y208" s="270"/>
      <c r="Z208" s="270"/>
    </row>
    <row r="209" ht="15.75" customHeight="1">
      <c r="A209" s="270"/>
      <c r="B209" s="270"/>
      <c r="C209" s="270"/>
      <c r="D209" s="270"/>
      <c r="E209" s="270"/>
      <c r="F209" s="270"/>
      <c r="G209" s="270"/>
      <c r="H209" s="270"/>
      <c r="I209" s="270"/>
      <c r="J209" s="270"/>
      <c r="K209" s="270"/>
      <c r="L209" s="270"/>
      <c r="M209" s="270"/>
      <c r="N209" s="270"/>
      <c r="O209" s="270"/>
      <c r="P209" s="270"/>
      <c r="Q209" s="270"/>
      <c r="R209" s="270"/>
      <c r="S209" s="270"/>
      <c r="T209" s="270"/>
      <c r="U209" s="270"/>
      <c r="V209" s="270"/>
      <c r="W209" s="270"/>
      <c r="X209" s="270"/>
      <c r="Y209" s="270"/>
      <c r="Z209" s="270"/>
    </row>
    <row r="210" ht="15.75" customHeight="1">
      <c r="A210" s="270"/>
      <c r="B210" s="270"/>
      <c r="C210" s="270"/>
      <c r="D210" s="270"/>
      <c r="E210" s="270"/>
      <c r="F210" s="270"/>
      <c r="G210" s="270"/>
      <c r="H210" s="270"/>
      <c r="I210" s="270"/>
      <c r="J210" s="270"/>
      <c r="K210" s="270"/>
      <c r="L210" s="270"/>
      <c r="M210" s="270"/>
      <c r="N210" s="270"/>
      <c r="O210" s="270"/>
      <c r="P210" s="270"/>
      <c r="Q210" s="270"/>
      <c r="R210" s="270"/>
      <c r="S210" s="270"/>
      <c r="T210" s="270"/>
      <c r="U210" s="270"/>
      <c r="V210" s="270"/>
      <c r="W210" s="270"/>
      <c r="X210" s="270"/>
      <c r="Y210" s="270"/>
      <c r="Z210" s="270"/>
    </row>
    <row r="211" ht="15.75" customHeight="1">
      <c r="A211" s="270"/>
      <c r="B211" s="270"/>
      <c r="C211" s="270"/>
      <c r="D211" s="270"/>
      <c r="E211" s="270"/>
      <c r="F211" s="270"/>
      <c r="G211" s="270"/>
      <c r="H211" s="270"/>
      <c r="I211" s="270"/>
      <c r="J211" s="270"/>
      <c r="K211" s="270"/>
      <c r="L211" s="270"/>
      <c r="M211" s="270"/>
      <c r="N211" s="270"/>
      <c r="O211" s="270"/>
      <c r="P211" s="270"/>
      <c r="Q211" s="270"/>
      <c r="R211" s="270"/>
      <c r="S211" s="270"/>
      <c r="T211" s="270"/>
      <c r="U211" s="270"/>
      <c r="V211" s="270"/>
      <c r="W211" s="270"/>
      <c r="X211" s="270"/>
      <c r="Y211" s="270"/>
      <c r="Z211" s="270"/>
    </row>
    <row r="212" ht="15.75" customHeight="1">
      <c r="A212" s="270"/>
      <c r="B212" s="270"/>
      <c r="C212" s="270"/>
      <c r="D212" s="270"/>
      <c r="E212" s="270"/>
      <c r="F212" s="270"/>
      <c r="G212" s="270"/>
      <c r="H212" s="270"/>
      <c r="I212" s="270"/>
      <c r="J212" s="270"/>
      <c r="K212" s="270"/>
      <c r="L212" s="270"/>
      <c r="M212" s="270"/>
      <c r="N212" s="270"/>
      <c r="O212" s="270"/>
      <c r="P212" s="270"/>
      <c r="Q212" s="270"/>
      <c r="R212" s="270"/>
      <c r="S212" s="270"/>
      <c r="T212" s="270"/>
      <c r="U212" s="270"/>
      <c r="V212" s="270"/>
      <c r="W212" s="270"/>
      <c r="X212" s="270"/>
      <c r="Y212" s="270"/>
      <c r="Z212" s="270"/>
    </row>
    <row r="213" ht="15.75" customHeight="1">
      <c r="A213" s="270"/>
      <c r="B213" s="270"/>
      <c r="C213" s="270"/>
      <c r="D213" s="270"/>
      <c r="E213" s="270"/>
      <c r="F213" s="270"/>
      <c r="G213" s="270"/>
      <c r="H213" s="270"/>
      <c r="I213" s="270"/>
      <c r="J213" s="270"/>
      <c r="K213" s="270"/>
      <c r="L213" s="270"/>
      <c r="M213" s="270"/>
      <c r="N213" s="270"/>
      <c r="O213" s="270"/>
      <c r="P213" s="270"/>
      <c r="Q213" s="270"/>
      <c r="R213" s="270"/>
      <c r="S213" s="270"/>
      <c r="T213" s="270"/>
      <c r="U213" s="270"/>
      <c r="V213" s="270"/>
      <c r="W213" s="270"/>
      <c r="X213" s="270"/>
      <c r="Y213" s="270"/>
      <c r="Z213" s="270"/>
    </row>
    <row r="214" ht="15.75" customHeight="1">
      <c r="A214" s="270"/>
      <c r="B214" s="270"/>
      <c r="C214" s="270"/>
      <c r="D214" s="270"/>
      <c r="E214" s="270"/>
      <c r="F214" s="270"/>
      <c r="G214" s="270"/>
      <c r="H214" s="270"/>
      <c r="I214" s="270"/>
      <c r="J214" s="270"/>
      <c r="K214" s="270"/>
      <c r="L214" s="270"/>
      <c r="M214" s="270"/>
      <c r="N214" s="270"/>
      <c r="O214" s="270"/>
      <c r="P214" s="270"/>
      <c r="Q214" s="270"/>
      <c r="R214" s="270"/>
      <c r="S214" s="270"/>
      <c r="T214" s="270"/>
      <c r="U214" s="270"/>
      <c r="V214" s="270"/>
      <c r="W214" s="270"/>
      <c r="X214" s="270"/>
      <c r="Y214" s="270"/>
      <c r="Z214" s="270"/>
    </row>
    <row r="215" ht="15.75" customHeight="1">
      <c r="A215" s="270"/>
      <c r="B215" s="270"/>
      <c r="C215" s="270"/>
      <c r="D215" s="270"/>
      <c r="E215" s="270"/>
      <c r="F215" s="270"/>
      <c r="G215" s="270"/>
      <c r="H215" s="270"/>
      <c r="I215" s="270"/>
      <c r="J215" s="270"/>
      <c r="K215" s="270"/>
      <c r="L215" s="270"/>
      <c r="M215" s="270"/>
      <c r="N215" s="270"/>
      <c r="O215" s="270"/>
      <c r="P215" s="270"/>
      <c r="Q215" s="270"/>
      <c r="R215" s="270"/>
      <c r="S215" s="270"/>
      <c r="T215" s="270"/>
      <c r="U215" s="270"/>
      <c r="V215" s="270"/>
      <c r="W215" s="270"/>
      <c r="X215" s="270"/>
      <c r="Y215" s="270"/>
      <c r="Z215" s="270"/>
    </row>
    <row r="216" ht="15.75" customHeight="1">
      <c r="A216" s="270"/>
      <c r="B216" s="270"/>
      <c r="C216" s="270"/>
      <c r="D216" s="270"/>
      <c r="E216" s="270"/>
      <c r="F216" s="270"/>
      <c r="G216" s="270"/>
      <c r="H216" s="270"/>
      <c r="I216" s="270"/>
      <c r="J216" s="270"/>
      <c r="K216" s="270"/>
      <c r="L216" s="270"/>
      <c r="M216" s="270"/>
      <c r="N216" s="270"/>
      <c r="O216" s="270"/>
      <c r="P216" s="270"/>
      <c r="Q216" s="270"/>
      <c r="R216" s="270"/>
      <c r="S216" s="270"/>
      <c r="T216" s="270"/>
      <c r="U216" s="270"/>
      <c r="V216" s="270"/>
      <c r="W216" s="270"/>
      <c r="X216" s="270"/>
      <c r="Y216" s="270"/>
      <c r="Z216" s="270"/>
    </row>
    <row r="217" ht="15.75" customHeight="1">
      <c r="A217" s="270"/>
      <c r="B217" s="270"/>
      <c r="C217" s="270"/>
      <c r="D217" s="270"/>
      <c r="E217" s="270"/>
      <c r="F217" s="270"/>
      <c r="G217" s="270"/>
      <c r="H217" s="270"/>
      <c r="I217" s="270"/>
      <c r="J217" s="270"/>
      <c r="K217" s="270"/>
      <c r="L217" s="270"/>
      <c r="M217" s="270"/>
      <c r="N217" s="270"/>
      <c r="O217" s="270"/>
      <c r="P217" s="270"/>
      <c r="Q217" s="270"/>
      <c r="R217" s="270"/>
      <c r="S217" s="270"/>
      <c r="T217" s="270"/>
      <c r="U217" s="270"/>
      <c r="V217" s="270"/>
      <c r="W217" s="270"/>
      <c r="X217" s="270"/>
      <c r="Y217" s="270"/>
      <c r="Z217" s="270"/>
    </row>
    <row r="218" ht="15.75" customHeight="1">
      <c r="A218" s="270"/>
      <c r="B218" s="270"/>
      <c r="C218" s="270"/>
      <c r="D218" s="270"/>
      <c r="E218" s="270"/>
      <c r="F218" s="270"/>
      <c r="G218" s="270"/>
      <c r="H218" s="270"/>
      <c r="I218" s="270"/>
      <c r="J218" s="270"/>
      <c r="K218" s="270"/>
      <c r="L218" s="270"/>
      <c r="M218" s="270"/>
      <c r="N218" s="270"/>
      <c r="O218" s="270"/>
      <c r="P218" s="270"/>
      <c r="Q218" s="270"/>
      <c r="R218" s="270"/>
      <c r="S218" s="270"/>
      <c r="T218" s="270"/>
      <c r="U218" s="270"/>
      <c r="V218" s="270"/>
      <c r="W218" s="270"/>
      <c r="X218" s="270"/>
      <c r="Y218" s="270"/>
      <c r="Z218" s="270"/>
    </row>
    <row r="219" ht="15.75" customHeight="1">
      <c r="A219" s="270"/>
      <c r="B219" s="270"/>
      <c r="C219" s="270"/>
      <c r="D219" s="270"/>
      <c r="E219" s="270"/>
      <c r="F219" s="270"/>
      <c r="G219" s="270"/>
      <c r="H219" s="270"/>
      <c r="I219" s="270"/>
      <c r="J219" s="270"/>
      <c r="K219" s="270"/>
      <c r="L219" s="270"/>
      <c r="M219" s="270"/>
      <c r="N219" s="270"/>
      <c r="O219" s="270"/>
      <c r="P219" s="270"/>
      <c r="Q219" s="270"/>
      <c r="R219" s="270"/>
      <c r="S219" s="270"/>
      <c r="T219" s="270"/>
      <c r="U219" s="270"/>
      <c r="V219" s="270"/>
      <c r="W219" s="270"/>
      <c r="X219" s="270"/>
      <c r="Y219" s="270"/>
      <c r="Z219" s="270"/>
    </row>
    <row r="220" ht="15.75" customHeight="1">
      <c r="A220" s="270"/>
      <c r="B220" s="270"/>
      <c r="C220" s="270"/>
      <c r="D220" s="270"/>
      <c r="E220" s="270"/>
      <c r="F220" s="270"/>
      <c r="G220" s="270"/>
      <c r="H220" s="270"/>
      <c r="I220" s="270"/>
      <c r="J220" s="270"/>
      <c r="K220" s="270"/>
      <c r="L220" s="270"/>
      <c r="M220" s="270"/>
      <c r="N220" s="270"/>
      <c r="O220" s="270"/>
      <c r="P220" s="270"/>
      <c r="Q220" s="270"/>
      <c r="R220" s="270"/>
      <c r="S220" s="270"/>
      <c r="T220" s="270"/>
      <c r="U220" s="270"/>
      <c r="V220" s="270"/>
      <c r="W220" s="270"/>
      <c r="X220" s="270"/>
      <c r="Y220" s="270"/>
      <c r="Z220" s="270"/>
    </row>
    <row r="221" ht="15.75" customHeight="1">
      <c r="A221" s="270"/>
      <c r="B221" s="270"/>
      <c r="C221" s="270"/>
      <c r="D221" s="270"/>
      <c r="E221" s="270"/>
      <c r="F221" s="270"/>
      <c r="G221" s="270"/>
      <c r="H221" s="270"/>
      <c r="I221" s="270"/>
      <c r="J221" s="270"/>
      <c r="K221" s="270"/>
      <c r="L221" s="270"/>
      <c r="M221" s="270"/>
      <c r="N221" s="270"/>
      <c r="O221" s="270"/>
      <c r="P221" s="270"/>
      <c r="Q221" s="270"/>
      <c r="R221" s="270"/>
      <c r="S221" s="270"/>
      <c r="T221" s="270"/>
      <c r="U221" s="270"/>
      <c r="V221" s="270"/>
      <c r="W221" s="270"/>
      <c r="X221" s="270"/>
      <c r="Y221" s="270"/>
      <c r="Z221" s="270"/>
    </row>
    <row r="222" ht="15.75" customHeight="1">
      <c r="A222" s="270"/>
      <c r="B222" s="270"/>
      <c r="C222" s="270"/>
      <c r="D222" s="270"/>
      <c r="E222" s="270"/>
      <c r="F222" s="270"/>
      <c r="G222" s="270"/>
      <c r="H222" s="270"/>
      <c r="I222" s="270"/>
      <c r="J222" s="270"/>
      <c r="K222" s="270"/>
      <c r="L222" s="270"/>
      <c r="M222" s="270"/>
      <c r="N222" s="270"/>
      <c r="O222" s="270"/>
      <c r="P222" s="270"/>
      <c r="Q222" s="270"/>
      <c r="R222" s="270"/>
      <c r="S222" s="270"/>
      <c r="T222" s="270"/>
      <c r="U222" s="270"/>
      <c r="V222" s="270"/>
      <c r="W222" s="270"/>
      <c r="X222" s="270"/>
      <c r="Y222" s="270"/>
      <c r="Z222" s="270"/>
    </row>
    <row r="223" ht="15.75" customHeight="1">
      <c r="A223" s="270"/>
      <c r="B223" s="270"/>
      <c r="C223" s="270"/>
      <c r="D223" s="270"/>
      <c r="E223" s="270"/>
      <c r="F223" s="270"/>
      <c r="G223" s="270"/>
      <c r="H223" s="270"/>
      <c r="I223" s="270"/>
      <c r="J223" s="270"/>
      <c r="K223" s="270"/>
      <c r="L223" s="270"/>
      <c r="M223" s="270"/>
      <c r="N223" s="270"/>
      <c r="O223" s="270"/>
      <c r="P223" s="270"/>
      <c r="Q223" s="270"/>
      <c r="R223" s="270"/>
      <c r="S223" s="270"/>
      <c r="T223" s="270"/>
      <c r="U223" s="270"/>
      <c r="V223" s="270"/>
      <c r="W223" s="270"/>
      <c r="X223" s="270"/>
      <c r="Y223" s="270"/>
      <c r="Z223" s="270"/>
    </row>
    <row r="224" ht="15.75" customHeight="1">
      <c r="A224" s="270"/>
      <c r="B224" s="270"/>
      <c r="C224" s="270"/>
      <c r="D224" s="270"/>
      <c r="E224" s="270"/>
      <c r="F224" s="270"/>
      <c r="G224" s="270"/>
      <c r="H224" s="270"/>
      <c r="I224" s="270"/>
      <c r="J224" s="270"/>
      <c r="K224" s="270"/>
      <c r="L224" s="270"/>
      <c r="M224" s="270"/>
      <c r="N224" s="270"/>
      <c r="O224" s="270"/>
      <c r="P224" s="270"/>
      <c r="Q224" s="270"/>
      <c r="R224" s="270"/>
      <c r="S224" s="270"/>
      <c r="T224" s="270"/>
      <c r="U224" s="270"/>
      <c r="V224" s="270"/>
      <c r="W224" s="270"/>
      <c r="X224" s="270"/>
      <c r="Y224" s="270"/>
      <c r="Z224" s="270"/>
    </row>
    <row r="225" ht="15.75" customHeight="1">
      <c r="A225" s="270"/>
      <c r="B225" s="270"/>
      <c r="C225" s="270"/>
      <c r="D225" s="270"/>
      <c r="E225" s="270"/>
      <c r="F225" s="270"/>
      <c r="G225" s="270"/>
      <c r="H225" s="270"/>
      <c r="I225" s="270"/>
      <c r="J225" s="270"/>
      <c r="K225" s="270"/>
      <c r="L225" s="270"/>
      <c r="M225" s="270"/>
      <c r="N225" s="270"/>
      <c r="O225" s="270"/>
      <c r="P225" s="270"/>
      <c r="Q225" s="270"/>
      <c r="R225" s="270"/>
      <c r="S225" s="270"/>
      <c r="T225" s="270"/>
      <c r="U225" s="270"/>
      <c r="V225" s="270"/>
      <c r="W225" s="270"/>
      <c r="X225" s="270"/>
      <c r="Y225" s="270"/>
      <c r="Z225" s="270"/>
    </row>
    <row r="226" ht="15.75" customHeight="1">
      <c r="A226" s="270"/>
      <c r="B226" s="270"/>
      <c r="C226" s="270"/>
      <c r="D226" s="270"/>
      <c r="E226" s="270"/>
      <c r="F226" s="270"/>
      <c r="G226" s="270"/>
      <c r="H226" s="270"/>
      <c r="I226" s="270"/>
      <c r="J226" s="270"/>
      <c r="K226" s="270"/>
      <c r="L226" s="270"/>
      <c r="M226" s="270"/>
      <c r="N226" s="270"/>
      <c r="O226" s="270"/>
      <c r="P226" s="270"/>
      <c r="Q226" s="270"/>
      <c r="R226" s="270"/>
      <c r="S226" s="270"/>
      <c r="T226" s="270"/>
      <c r="U226" s="270"/>
      <c r="V226" s="270"/>
      <c r="W226" s="270"/>
      <c r="X226" s="270"/>
      <c r="Y226" s="270"/>
      <c r="Z226" s="270"/>
    </row>
    <row r="227" ht="15.75" customHeight="1">
      <c r="A227" s="270"/>
      <c r="B227" s="270"/>
      <c r="C227" s="270"/>
      <c r="D227" s="270"/>
      <c r="E227" s="270"/>
      <c r="F227" s="270"/>
      <c r="G227" s="270"/>
      <c r="H227" s="270"/>
      <c r="I227" s="270"/>
      <c r="J227" s="270"/>
      <c r="K227" s="270"/>
      <c r="L227" s="270"/>
      <c r="M227" s="270"/>
      <c r="N227" s="270"/>
      <c r="O227" s="270"/>
      <c r="P227" s="270"/>
      <c r="Q227" s="270"/>
      <c r="R227" s="270"/>
      <c r="S227" s="270"/>
      <c r="T227" s="270"/>
      <c r="U227" s="270"/>
      <c r="V227" s="270"/>
      <c r="W227" s="270"/>
      <c r="X227" s="270"/>
      <c r="Y227" s="270"/>
      <c r="Z227" s="270"/>
    </row>
    <row r="228" ht="15.75" customHeight="1">
      <c r="A228" s="270"/>
      <c r="B228" s="270"/>
      <c r="C228" s="270"/>
      <c r="D228" s="270"/>
      <c r="E228" s="270"/>
      <c r="F228" s="270"/>
      <c r="G228" s="270"/>
      <c r="H228" s="270"/>
      <c r="I228" s="270"/>
      <c r="J228" s="270"/>
      <c r="K228" s="270"/>
      <c r="L228" s="270"/>
      <c r="M228" s="270"/>
      <c r="N228" s="270"/>
      <c r="O228" s="270"/>
      <c r="P228" s="270"/>
      <c r="Q228" s="270"/>
      <c r="R228" s="270"/>
      <c r="S228" s="270"/>
      <c r="T228" s="270"/>
      <c r="U228" s="270"/>
      <c r="V228" s="270"/>
      <c r="W228" s="270"/>
      <c r="X228" s="270"/>
      <c r="Y228" s="270"/>
      <c r="Z228" s="270"/>
    </row>
    <row r="229" ht="15.75" customHeight="1">
      <c r="A229" s="270"/>
      <c r="B229" s="270"/>
      <c r="C229" s="270"/>
      <c r="D229" s="270"/>
      <c r="E229" s="270"/>
      <c r="F229" s="270"/>
      <c r="G229" s="270"/>
      <c r="H229" s="270"/>
      <c r="I229" s="270"/>
      <c r="J229" s="270"/>
      <c r="K229" s="270"/>
      <c r="L229" s="270"/>
      <c r="M229" s="270"/>
      <c r="N229" s="270"/>
      <c r="O229" s="270"/>
      <c r="P229" s="270"/>
      <c r="Q229" s="270"/>
      <c r="R229" s="270"/>
      <c r="S229" s="270"/>
      <c r="T229" s="270"/>
      <c r="U229" s="270"/>
      <c r="V229" s="270"/>
      <c r="W229" s="270"/>
      <c r="X229" s="270"/>
      <c r="Y229" s="270"/>
      <c r="Z229" s="270"/>
    </row>
    <row r="230" ht="15.75" customHeight="1">
      <c r="A230" s="270"/>
      <c r="B230" s="270"/>
      <c r="C230" s="270"/>
      <c r="D230" s="270"/>
      <c r="E230" s="270"/>
      <c r="F230" s="270"/>
      <c r="G230" s="270"/>
      <c r="H230" s="270"/>
      <c r="I230" s="270"/>
      <c r="J230" s="270"/>
      <c r="K230" s="270"/>
      <c r="L230" s="270"/>
      <c r="M230" s="270"/>
      <c r="N230" s="270"/>
      <c r="O230" s="270"/>
      <c r="P230" s="270"/>
      <c r="Q230" s="270"/>
      <c r="R230" s="270"/>
      <c r="S230" s="270"/>
      <c r="T230" s="270"/>
      <c r="U230" s="270"/>
      <c r="V230" s="270"/>
      <c r="W230" s="270"/>
      <c r="X230" s="270"/>
      <c r="Y230" s="270"/>
      <c r="Z230" s="270"/>
    </row>
    <row r="231" ht="15.75" customHeight="1">
      <c r="A231" s="270"/>
      <c r="B231" s="270"/>
      <c r="C231" s="270"/>
      <c r="D231" s="270"/>
      <c r="E231" s="270"/>
      <c r="F231" s="270"/>
      <c r="G231" s="270"/>
      <c r="H231" s="270"/>
      <c r="I231" s="270"/>
      <c r="J231" s="270"/>
      <c r="K231" s="270"/>
      <c r="L231" s="270"/>
      <c r="M231" s="270"/>
      <c r="N231" s="270"/>
      <c r="O231" s="270"/>
      <c r="P231" s="270"/>
      <c r="Q231" s="270"/>
      <c r="R231" s="270"/>
      <c r="S231" s="270"/>
      <c r="T231" s="270"/>
      <c r="U231" s="270"/>
      <c r="V231" s="270"/>
      <c r="W231" s="270"/>
      <c r="X231" s="270"/>
      <c r="Y231" s="270"/>
      <c r="Z231" s="270"/>
    </row>
    <row r="232" ht="15.75" customHeight="1">
      <c r="A232" s="270"/>
      <c r="B232" s="270"/>
      <c r="C232" s="270"/>
      <c r="D232" s="270"/>
      <c r="E232" s="270"/>
      <c r="F232" s="270"/>
      <c r="G232" s="270"/>
      <c r="H232" s="270"/>
      <c r="I232" s="270"/>
      <c r="J232" s="270"/>
      <c r="K232" s="270"/>
      <c r="L232" s="270"/>
      <c r="M232" s="270"/>
      <c r="N232" s="270"/>
      <c r="O232" s="270"/>
      <c r="P232" s="270"/>
      <c r="Q232" s="270"/>
      <c r="R232" s="270"/>
      <c r="S232" s="270"/>
      <c r="T232" s="270"/>
      <c r="U232" s="270"/>
      <c r="V232" s="270"/>
      <c r="W232" s="270"/>
      <c r="X232" s="270"/>
      <c r="Y232" s="270"/>
      <c r="Z232" s="270"/>
    </row>
    <row r="233" ht="15.75" customHeight="1">
      <c r="A233" s="270"/>
      <c r="B233" s="270"/>
      <c r="C233" s="270"/>
      <c r="D233" s="270"/>
      <c r="E233" s="270"/>
      <c r="F233" s="270"/>
      <c r="G233" s="270"/>
      <c r="H233" s="270"/>
      <c r="I233" s="270"/>
      <c r="J233" s="270"/>
      <c r="K233" s="270"/>
      <c r="L233" s="270"/>
      <c r="M233" s="270"/>
      <c r="N233" s="270"/>
      <c r="O233" s="270"/>
      <c r="P233" s="270"/>
      <c r="Q233" s="270"/>
      <c r="R233" s="270"/>
      <c r="S233" s="270"/>
      <c r="T233" s="270"/>
      <c r="U233" s="270"/>
      <c r="V233" s="270"/>
      <c r="W233" s="270"/>
      <c r="X233" s="270"/>
      <c r="Y233" s="270"/>
      <c r="Z233" s="270"/>
    </row>
    <row r="234" ht="15.75" customHeight="1">
      <c r="A234" s="270"/>
      <c r="B234" s="270"/>
      <c r="C234" s="270"/>
      <c r="D234" s="270"/>
      <c r="E234" s="270"/>
      <c r="F234" s="270"/>
      <c r="G234" s="270"/>
      <c r="H234" s="270"/>
      <c r="I234" s="270"/>
      <c r="J234" s="270"/>
      <c r="K234" s="270"/>
      <c r="L234" s="270"/>
      <c r="M234" s="270"/>
      <c r="N234" s="270"/>
      <c r="O234" s="270"/>
      <c r="P234" s="270"/>
      <c r="Q234" s="270"/>
      <c r="R234" s="270"/>
      <c r="S234" s="270"/>
      <c r="T234" s="270"/>
      <c r="U234" s="270"/>
      <c r="V234" s="270"/>
      <c r="W234" s="270"/>
      <c r="X234" s="270"/>
      <c r="Y234" s="270"/>
      <c r="Z234" s="270"/>
    </row>
    <row r="235" ht="15.75" customHeight="1">
      <c r="A235" s="270"/>
      <c r="B235" s="270"/>
      <c r="C235" s="270"/>
      <c r="D235" s="270"/>
      <c r="E235" s="270"/>
      <c r="F235" s="270"/>
      <c r="G235" s="270"/>
      <c r="H235" s="270"/>
      <c r="I235" s="270"/>
      <c r="J235" s="270"/>
      <c r="K235" s="270"/>
      <c r="L235" s="270"/>
      <c r="M235" s="270"/>
      <c r="N235" s="270"/>
      <c r="O235" s="270"/>
      <c r="P235" s="270"/>
      <c r="Q235" s="270"/>
      <c r="R235" s="270"/>
      <c r="S235" s="270"/>
      <c r="T235" s="270"/>
      <c r="U235" s="270"/>
      <c r="V235" s="270"/>
      <c r="W235" s="270"/>
      <c r="X235" s="270"/>
      <c r="Y235" s="270"/>
      <c r="Z235" s="270"/>
    </row>
    <row r="236" ht="15.75" customHeight="1">
      <c r="A236" s="270"/>
      <c r="B236" s="270"/>
      <c r="C236" s="270"/>
      <c r="D236" s="270"/>
      <c r="E236" s="270"/>
      <c r="F236" s="270"/>
      <c r="G236" s="270"/>
      <c r="H236" s="270"/>
      <c r="I236" s="270"/>
      <c r="J236" s="270"/>
      <c r="K236" s="270"/>
      <c r="L236" s="270"/>
      <c r="M236" s="270"/>
      <c r="N236" s="270"/>
      <c r="O236" s="270"/>
      <c r="P236" s="270"/>
      <c r="Q236" s="270"/>
      <c r="R236" s="270"/>
      <c r="S236" s="270"/>
      <c r="T236" s="270"/>
      <c r="U236" s="270"/>
      <c r="V236" s="270"/>
      <c r="W236" s="270"/>
      <c r="X236" s="270"/>
      <c r="Y236" s="270"/>
      <c r="Z236" s="270"/>
    </row>
    <row r="237" ht="15.75" customHeight="1">
      <c r="A237" s="270"/>
      <c r="B237" s="270"/>
      <c r="C237" s="270"/>
      <c r="D237" s="270"/>
      <c r="E237" s="270"/>
      <c r="F237" s="270"/>
      <c r="G237" s="270"/>
      <c r="H237" s="270"/>
      <c r="I237" s="270"/>
      <c r="J237" s="270"/>
      <c r="K237" s="270"/>
      <c r="L237" s="270"/>
      <c r="M237" s="270"/>
      <c r="N237" s="270"/>
      <c r="O237" s="270"/>
      <c r="P237" s="270"/>
      <c r="Q237" s="270"/>
      <c r="R237" s="270"/>
      <c r="S237" s="270"/>
      <c r="T237" s="270"/>
      <c r="U237" s="270"/>
      <c r="V237" s="270"/>
      <c r="W237" s="270"/>
      <c r="X237" s="270"/>
      <c r="Y237" s="270"/>
      <c r="Z237" s="270"/>
    </row>
    <row r="238" ht="15.75" customHeight="1">
      <c r="A238" s="270"/>
      <c r="B238" s="270"/>
      <c r="C238" s="270"/>
      <c r="D238" s="270"/>
      <c r="E238" s="270"/>
      <c r="F238" s="270"/>
      <c r="G238" s="270"/>
      <c r="H238" s="270"/>
      <c r="I238" s="270"/>
      <c r="J238" s="270"/>
      <c r="K238" s="270"/>
      <c r="L238" s="270"/>
      <c r="M238" s="270"/>
      <c r="N238" s="270"/>
      <c r="O238" s="270"/>
      <c r="P238" s="270"/>
      <c r="Q238" s="270"/>
      <c r="R238" s="270"/>
      <c r="S238" s="270"/>
      <c r="T238" s="270"/>
      <c r="U238" s="270"/>
      <c r="V238" s="270"/>
      <c r="W238" s="270"/>
      <c r="X238" s="270"/>
      <c r="Y238" s="270"/>
      <c r="Z238" s="270"/>
    </row>
    <row r="239" ht="15.75" customHeight="1">
      <c r="A239" s="270"/>
      <c r="B239" s="270"/>
      <c r="C239" s="270"/>
      <c r="D239" s="270"/>
      <c r="E239" s="270"/>
      <c r="F239" s="270"/>
      <c r="G239" s="270"/>
      <c r="H239" s="270"/>
      <c r="I239" s="270"/>
      <c r="J239" s="270"/>
      <c r="K239" s="270"/>
      <c r="L239" s="270"/>
      <c r="M239" s="270"/>
      <c r="N239" s="270"/>
      <c r="O239" s="270"/>
      <c r="P239" s="270"/>
      <c r="Q239" s="270"/>
      <c r="R239" s="270"/>
      <c r="S239" s="270"/>
      <c r="T239" s="270"/>
      <c r="U239" s="270"/>
      <c r="V239" s="270"/>
      <c r="W239" s="270"/>
      <c r="X239" s="270"/>
      <c r="Y239" s="270"/>
      <c r="Z239" s="270"/>
    </row>
    <row r="240" ht="15.75" customHeight="1">
      <c r="A240" s="270"/>
      <c r="B240" s="270"/>
      <c r="C240" s="270"/>
      <c r="D240" s="270"/>
      <c r="E240" s="270"/>
      <c r="F240" s="270"/>
      <c r="G240" s="270"/>
      <c r="H240" s="270"/>
      <c r="I240" s="270"/>
      <c r="J240" s="270"/>
      <c r="K240" s="270"/>
      <c r="L240" s="270"/>
      <c r="M240" s="270"/>
      <c r="N240" s="270"/>
      <c r="O240" s="270"/>
      <c r="P240" s="270"/>
      <c r="Q240" s="270"/>
      <c r="R240" s="270"/>
      <c r="S240" s="270"/>
      <c r="T240" s="270"/>
      <c r="U240" s="270"/>
      <c r="V240" s="270"/>
      <c r="W240" s="270"/>
      <c r="X240" s="270"/>
      <c r="Y240" s="270"/>
      <c r="Z240" s="270"/>
    </row>
    <row r="241" ht="15.75" customHeight="1">
      <c r="A241" s="270"/>
      <c r="B241" s="270"/>
      <c r="C241" s="270"/>
      <c r="D241" s="270"/>
      <c r="E241" s="270"/>
      <c r="F241" s="270"/>
      <c r="G241" s="270"/>
      <c r="H241" s="270"/>
      <c r="I241" s="270"/>
      <c r="J241" s="270"/>
      <c r="K241" s="270"/>
      <c r="L241" s="270"/>
      <c r="M241" s="270"/>
      <c r="N241" s="270"/>
      <c r="O241" s="270"/>
      <c r="P241" s="270"/>
      <c r="Q241" s="270"/>
      <c r="R241" s="270"/>
      <c r="S241" s="270"/>
      <c r="T241" s="270"/>
      <c r="U241" s="270"/>
      <c r="V241" s="270"/>
      <c r="W241" s="270"/>
      <c r="X241" s="270"/>
      <c r="Y241" s="270"/>
      <c r="Z241" s="270"/>
    </row>
    <row r="242" ht="15.75" customHeight="1">
      <c r="A242" s="270"/>
      <c r="B242" s="270"/>
      <c r="C242" s="270"/>
      <c r="D242" s="270"/>
      <c r="E242" s="270"/>
      <c r="F242" s="270"/>
      <c r="G242" s="270"/>
      <c r="H242" s="270"/>
      <c r="I242" s="270"/>
      <c r="J242" s="270"/>
      <c r="K242" s="270"/>
      <c r="L242" s="270"/>
      <c r="M242" s="270"/>
      <c r="N242" s="270"/>
      <c r="O242" s="270"/>
      <c r="P242" s="270"/>
      <c r="Q242" s="270"/>
      <c r="R242" s="270"/>
      <c r="S242" s="270"/>
      <c r="T242" s="270"/>
      <c r="U242" s="270"/>
      <c r="V242" s="270"/>
      <c r="W242" s="270"/>
      <c r="X242" s="270"/>
      <c r="Y242" s="270"/>
      <c r="Z242" s="270"/>
    </row>
    <row r="243" ht="15.75" customHeight="1">
      <c r="A243" s="270"/>
      <c r="B243" s="270"/>
      <c r="C243" s="270"/>
      <c r="D243" s="270"/>
      <c r="E243" s="270"/>
      <c r="F243" s="270"/>
      <c r="G243" s="270"/>
      <c r="H243" s="270"/>
      <c r="I243" s="270"/>
      <c r="J243" s="270"/>
      <c r="K243" s="270"/>
      <c r="L243" s="270"/>
      <c r="M243" s="270"/>
      <c r="N243" s="270"/>
      <c r="O243" s="270"/>
      <c r="P243" s="270"/>
      <c r="Q243" s="270"/>
      <c r="R243" s="270"/>
      <c r="S243" s="270"/>
      <c r="T243" s="270"/>
      <c r="U243" s="270"/>
      <c r="V243" s="270"/>
      <c r="W243" s="270"/>
      <c r="X243" s="270"/>
      <c r="Y243" s="270"/>
      <c r="Z243" s="270"/>
    </row>
    <row r="244" ht="15.75" customHeight="1">
      <c r="A244" s="270"/>
      <c r="B244" s="270"/>
      <c r="C244" s="270"/>
      <c r="D244" s="270"/>
      <c r="E244" s="270"/>
      <c r="F244" s="270"/>
      <c r="G244" s="270"/>
      <c r="H244" s="270"/>
      <c r="I244" s="270"/>
      <c r="J244" s="270"/>
      <c r="K244" s="270"/>
      <c r="L244" s="270"/>
      <c r="M244" s="270"/>
      <c r="N244" s="270"/>
      <c r="O244" s="270"/>
      <c r="P244" s="270"/>
      <c r="Q244" s="270"/>
      <c r="R244" s="270"/>
      <c r="S244" s="270"/>
      <c r="T244" s="270"/>
      <c r="U244" s="270"/>
      <c r="V244" s="270"/>
      <c r="W244" s="270"/>
      <c r="X244" s="270"/>
      <c r="Y244" s="270"/>
      <c r="Z244" s="270"/>
    </row>
    <row r="245" ht="15.75" customHeight="1">
      <c r="A245" s="270"/>
      <c r="B245" s="270"/>
      <c r="C245" s="270"/>
      <c r="D245" s="270"/>
      <c r="E245" s="270"/>
      <c r="F245" s="270"/>
      <c r="G245" s="270"/>
      <c r="H245" s="270"/>
      <c r="I245" s="270"/>
      <c r="J245" s="270"/>
      <c r="K245" s="270"/>
      <c r="L245" s="270"/>
      <c r="M245" s="270"/>
      <c r="N245" s="270"/>
      <c r="O245" s="270"/>
      <c r="P245" s="270"/>
      <c r="Q245" s="270"/>
      <c r="R245" s="270"/>
      <c r="S245" s="270"/>
      <c r="T245" s="270"/>
      <c r="U245" s="270"/>
      <c r="V245" s="270"/>
      <c r="W245" s="270"/>
      <c r="X245" s="270"/>
      <c r="Y245" s="270"/>
      <c r="Z245" s="270"/>
    </row>
    <row r="246" ht="15.75" customHeight="1">
      <c r="A246" s="270"/>
      <c r="B246" s="270"/>
      <c r="C246" s="270"/>
      <c r="D246" s="270"/>
      <c r="E246" s="270"/>
      <c r="F246" s="270"/>
      <c r="G246" s="270"/>
      <c r="H246" s="270"/>
      <c r="I246" s="270"/>
      <c r="J246" s="270"/>
      <c r="K246" s="270"/>
      <c r="L246" s="270"/>
      <c r="M246" s="270"/>
      <c r="N246" s="270"/>
      <c r="O246" s="270"/>
      <c r="P246" s="270"/>
      <c r="Q246" s="270"/>
      <c r="R246" s="270"/>
      <c r="S246" s="270"/>
      <c r="T246" s="270"/>
      <c r="U246" s="270"/>
      <c r="V246" s="270"/>
      <c r="W246" s="270"/>
      <c r="X246" s="270"/>
      <c r="Y246" s="270"/>
      <c r="Z246" s="270"/>
    </row>
    <row r="247" ht="15.75" customHeight="1">
      <c r="A247" s="270"/>
      <c r="B247" s="270"/>
      <c r="C247" s="270"/>
      <c r="D247" s="270"/>
      <c r="E247" s="270"/>
      <c r="F247" s="270"/>
      <c r="G247" s="270"/>
      <c r="H247" s="270"/>
      <c r="I247" s="270"/>
      <c r="J247" s="270"/>
      <c r="K247" s="270"/>
      <c r="L247" s="270"/>
      <c r="M247" s="270"/>
      <c r="N247" s="270"/>
      <c r="O247" s="270"/>
      <c r="P247" s="270"/>
      <c r="Q247" s="270"/>
      <c r="R247" s="270"/>
      <c r="S247" s="270"/>
      <c r="T247" s="270"/>
      <c r="U247" s="270"/>
      <c r="V247" s="270"/>
      <c r="W247" s="270"/>
      <c r="X247" s="270"/>
      <c r="Y247" s="270"/>
      <c r="Z247" s="270"/>
    </row>
    <row r="248" ht="15.75" customHeight="1">
      <c r="A248" s="270"/>
      <c r="B248" s="270"/>
      <c r="C248" s="270"/>
      <c r="D248" s="270"/>
      <c r="E248" s="270"/>
      <c r="F248" s="270"/>
      <c r="G248" s="270"/>
      <c r="H248" s="270"/>
      <c r="I248" s="270"/>
      <c r="J248" s="270"/>
      <c r="K248" s="270"/>
      <c r="L248" s="270"/>
      <c r="M248" s="270"/>
      <c r="N248" s="270"/>
      <c r="O248" s="270"/>
      <c r="P248" s="270"/>
      <c r="Q248" s="270"/>
      <c r="R248" s="270"/>
      <c r="S248" s="270"/>
      <c r="T248" s="270"/>
      <c r="U248" s="270"/>
      <c r="V248" s="270"/>
      <c r="W248" s="270"/>
      <c r="X248" s="270"/>
      <c r="Y248" s="270"/>
      <c r="Z248" s="270"/>
    </row>
    <row r="249" ht="15.75" customHeight="1">
      <c r="A249" s="270"/>
      <c r="B249" s="270"/>
      <c r="C249" s="270"/>
      <c r="D249" s="270"/>
      <c r="E249" s="270"/>
      <c r="F249" s="270"/>
      <c r="G249" s="270"/>
      <c r="H249" s="270"/>
      <c r="I249" s="270"/>
      <c r="J249" s="270"/>
      <c r="K249" s="270"/>
      <c r="L249" s="270"/>
      <c r="M249" s="270"/>
      <c r="N249" s="270"/>
      <c r="O249" s="270"/>
      <c r="P249" s="270"/>
      <c r="Q249" s="270"/>
      <c r="R249" s="270"/>
      <c r="S249" s="270"/>
      <c r="T249" s="270"/>
      <c r="U249" s="270"/>
      <c r="V249" s="270"/>
      <c r="W249" s="270"/>
      <c r="X249" s="270"/>
      <c r="Y249" s="270"/>
      <c r="Z249" s="270"/>
    </row>
    <row r="250" ht="15.75" customHeight="1">
      <c r="A250" s="270"/>
      <c r="B250" s="270"/>
      <c r="C250" s="270"/>
      <c r="D250" s="270"/>
      <c r="E250" s="270"/>
      <c r="F250" s="270"/>
      <c r="G250" s="270"/>
      <c r="H250" s="270"/>
      <c r="I250" s="270"/>
      <c r="J250" s="270"/>
      <c r="K250" s="270"/>
      <c r="L250" s="270"/>
      <c r="M250" s="270"/>
      <c r="N250" s="270"/>
      <c r="O250" s="270"/>
      <c r="P250" s="270"/>
      <c r="Q250" s="270"/>
      <c r="R250" s="270"/>
      <c r="S250" s="270"/>
      <c r="T250" s="270"/>
      <c r="U250" s="270"/>
      <c r="V250" s="270"/>
      <c r="W250" s="270"/>
      <c r="X250" s="270"/>
      <c r="Y250" s="270"/>
      <c r="Z250" s="270"/>
    </row>
    <row r="251" ht="15.75" customHeight="1">
      <c r="A251" s="270"/>
      <c r="B251" s="270"/>
      <c r="C251" s="270"/>
      <c r="D251" s="270"/>
      <c r="E251" s="270"/>
      <c r="F251" s="270"/>
      <c r="G251" s="270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</row>
    <row r="252" ht="15.75" customHeight="1">
      <c r="A252" s="270"/>
      <c r="B252" s="270"/>
      <c r="C252" s="270"/>
      <c r="D252" s="270"/>
      <c r="E252" s="270"/>
      <c r="F252" s="270"/>
      <c r="G252" s="270"/>
      <c r="H252" s="270"/>
      <c r="I252" s="270"/>
      <c r="J252" s="270"/>
      <c r="K252" s="270"/>
      <c r="L252" s="270"/>
      <c r="M252" s="270"/>
      <c r="N252" s="270"/>
      <c r="O252" s="270"/>
      <c r="P252" s="270"/>
      <c r="Q252" s="270"/>
      <c r="R252" s="270"/>
      <c r="S252" s="270"/>
      <c r="T252" s="270"/>
      <c r="U252" s="270"/>
      <c r="V252" s="270"/>
      <c r="W252" s="270"/>
      <c r="X252" s="270"/>
      <c r="Y252" s="270"/>
      <c r="Z252" s="270"/>
    </row>
    <row r="253" ht="15.75" customHeight="1">
      <c r="A253" s="270"/>
      <c r="B253" s="270"/>
      <c r="C253" s="270"/>
      <c r="D253" s="270"/>
      <c r="E253" s="270"/>
      <c r="F253" s="270"/>
      <c r="G253" s="270"/>
      <c r="H253" s="270"/>
      <c r="I253" s="270"/>
      <c r="J253" s="270"/>
      <c r="K253" s="270"/>
      <c r="L253" s="270"/>
      <c r="M253" s="270"/>
      <c r="N253" s="270"/>
      <c r="O253" s="270"/>
      <c r="P253" s="270"/>
      <c r="Q253" s="270"/>
      <c r="R253" s="270"/>
      <c r="S253" s="270"/>
      <c r="T253" s="270"/>
      <c r="U253" s="270"/>
      <c r="V253" s="270"/>
      <c r="W253" s="270"/>
      <c r="X253" s="270"/>
      <c r="Y253" s="270"/>
      <c r="Z253" s="270"/>
    </row>
    <row r="254" ht="15.75" customHeight="1">
      <c r="A254" s="270"/>
      <c r="B254" s="270"/>
      <c r="C254" s="270"/>
      <c r="D254" s="270"/>
      <c r="E254" s="270"/>
      <c r="F254" s="270"/>
      <c r="G254" s="270"/>
      <c r="H254" s="270"/>
      <c r="I254" s="270"/>
      <c r="J254" s="270"/>
      <c r="K254" s="270"/>
      <c r="L254" s="270"/>
      <c r="M254" s="270"/>
      <c r="N254" s="270"/>
      <c r="O254" s="270"/>
      <c r="P254" s="270"/>
      <c r="Q254" s="270"/>
      <c r="R254" s="270"/>
      <c r="S254" s="270"/>
      <c r="T254" s="270"/>
      <c r="U254" s="270"/>
      <c r="V254" s="270"/>
      <c r="W254" s="270"/>
      <c r="X254" s="270"/>
      <c r="Y254" s="270"/>
      <c r="Z254" s="270"/>
    </row>
    <row r="255" ht="15.75" customHeight="1">
      <c r="A255" s="270"/>
      <c r="B255" s="270"/>
      <c r="C255" s="270"/>
      <c r="D255" s="270"/>
      <c r="E255" s="270"/>
      <c r="F255" s="270"/>
      <c r="G255" s="270"/>
      <c r="H255" s="270"/>
      <c r="I255" s="270"/>
      <c r="J255" s="270"/>
      <c r="K255" s="270"/>
      <c r="L255" s="270"/>
      <c r="M255" s="270"/>
      <c r="N255" s="270"/>
      <c r="O255" s="270"/>
      <c r="P255" s="270"/>
      <c r="Q255" s="270"/>
      <c r="R255" s="270"/>
      <c r="S255" s="270"/>
      <c r="T255" s="270"/>
      <c r="U255" s="270"/>
      <c r="V255" s="270"/>
      <c r="W255" s="270"/>
      <c r="X255" s="270"/>
      <c r="Y255" s="270"/>
      <c r="Z255" s="270"/>
    </row>
    <row r="256" ht="15.75" customHeight="1">
      <c r="A256" s="270"/>
      <c r="B256" s="270"/>
      <c r="C256" s="270"/>
      <c r="D256" s="270"/>
      <c r="E256" s="270"/>
      <c r="F256" s="270"/>
      <c r="G256" s="270"/>
      <c r="H256" s="270"/>
      <c r="I256" s="270"/>
      <c r="J256" s="270"/>
      <c r="K256" s="270"/>
      <c r="L256" s="270"/>
      <c r="M256" s="270"/>
      <c r="N256" s="270"/>
      <c r="O256" s="270"/>
      <c r="P256" s="270"/>
      <c r="Q256" s="270"/>
      <c r="R256" s="270"/>
      <c r="S256" s="270"/>
      <c r="T256" s="270"/>
      <c r="U256" s="270"/>
      <c r="V256" s="270"/>
      <c r="W256" s="270"/>
      <c r="X256" s="270"/>
      <c r="Y256" s="270"/>
      <c r="Z256" s="270"/>
    </row>
    <row r="257" ht="15.75" customHeight="1">
      <c r="A257" s="270"/>
      <c r="B257" s="270"/>
      <c r="C257" s="270"/>
      <c r="D257" s="270"/>
      <c r="E257" s="270"/>
      <c r="F257" s="270"/>
      <c r="G257" s="270"/>
      <c r="H257" s="270"/>
      <c r="I257" s="270"/>
      <c r="J257" s="270"/>
      <c r="K257" s="270"/>
      <c r="L257" s="270"/>
      <c r="M257" s="270"/>
      <c r="N257" s="270"/>
      <c r="O257" s="270"/>
      <c r="P257" s="270"/>
      <c r="Q257" s="270"/>
      <c r="R257" s="270"/>
      <c r="S257" s="270"/>
      <c r="T257" s="270"/>
      <c r="U257" s="270"/>
      <c r="V257" s="270"/>
      <c r="W257" s="270"/>
      <c r="X257" s="270"/>
      <c r="Y257" s="270"/>
      <c r="Z257" s="270"/>
    </row>
    <row r="258" ht="15.75" customHeight="1">
      <c r="A258" s="270"/>
      <c r="B258" s="270"/>
      <c r="C258" s="270"/>
      <c r="D258" s="270"/>
      <c r="E258" s="270"/>
      <c r="F258" s="270"/>
      <c r="G258" s="270"/>
      <c r="H258" s="270"/>
      <c r="I258" s="270"/>
      <c r="J258" s="270"/>
      <c r="K258" s="270"/>
      <c r="L258" s="270"/>
      <c r="M258" s="270"/>
      <c r="N258" s="270"/>
      <c r="O258" s="270"/>
      <c r="P258" s="270"/>
      <c r="Q258" s="270"/>
      <c r="R258" s="270"/>
      <c r="S258" s="270"/>
      <c r="T258" s="270"/>
      <c r="U258" s="270"/>
      <c r="V258" s="270"/>
      <c r="W258" s="270"/>
      <c r="X258" s="270"/>
      <c r="Y258" s="270"/>
      <c r="Z258" s="270"/>
    </row>
    <row r="259" ht="15.75" customHeight="1">
      <c r="A259" s="270"/>
      <c r="B259" s="270"/>
      <c r="C259" s="270"/>
      <c r="D259" s="270"/>
      <c r="E259" s="270"/>
      <c r="F259" s="270"/>
      <c r="G259" s="270"/>
      <c r="H259" s="270"/>
      <c r="I259" s="270"/>
      <c r="J259" s="270"/>
      <c r="K259" s="270"/>
      <c r="L259" s="270"/>
      <c r="M259" s="270"/>
      <c r="N259" s="270"/>
      <c r="O259" s="270"/>
      <c r="P259" s="270"/>
      <c r="Q259" s="270"/>
      <c r="R259" s="270"/>
      <c r="S259" s="270"/>
      <c r="T259" s="270"/>
      <c r="U259" s="270"/>
      <c r="V259" s="270"/>
      <c r="W259" s="270"/>
      <c r="X259" s="270"/>
      <c r="Y259" s="270"/>
      <c r="Z259" s="270"/>
    </row>
    <row r="260" ht="15.75" customHeight="1">
      <c r="A260" s="270"/>
      <c r="B260" s="270"/>
      <c r="C260" s="270"/>
      <c r="D260" s="270"/>
      <c r="E260" s="270"/>
      <c r="F260" s="270"/>
      <c r="G260" s="270"/>
      <c r="H260" s="270"/>
      <c r="I260" s="270"/>
      <c r="J260" s="270"/>
      <c r="K260" s="270"/>
      <c r="L260" s="270"/>
      <c r="M260" s="270"/>
      <c r="N260" s="270"/>
      <c r="O260" s="270"/>
      <c r="P260" s="270"/>
      <c r="Q260" s="270"/>
      <c r="R260" s="270"/>
      <c r="S260" s="270"/>
      <c r="T260" s="270"/>
      <c r="U260" s="270"/>
      <c r="V260" s="270"/>
      <c r="W260" s="270"/>
      <c r="X260" s="270"/>
      <c r="Y260" s="270"/>
      <c r="Z260" s="270"/>
    </row>
    <row r="261" ht="15.75" customHeight="1">
      <c r="A261" s="270"/>
      <c r="B261" s="270"/>
      <c r="C261" s="270"/>
      <c r="D261" s="270"/>
      <c r="E261" s="270"/>
      <c r="F261" s="270"/>
      <c r="G261" s="270"/>
      <c r="H261" s="270"/>
      <c r="I261" s="270"/>
      <c r="J261" s="270"/>
      <c r="K261" s="270"/>
      <c r="L261" s="270"/>
      <c r="M261" s="270"/>
      <c r="N261" s="270"/>
      <c r="O261" s="270"/>
      <c r="P261" s="270"/>
      <c r="Q261" s="270"/>
      <c r="R261" s="270"/>
      <c r="S261" s="270"/>
      <c r="T261" s="270"/>
      <c r="U261" s="270"/>
      <c r="V261" s="270"/>
      <c r="W261" s="270"/>
      <c r="X261" s="270"/>
      <c r="Y261" s="270"/>
      <c r="Z261" s="270"/>
    </row>
    <row r="262" ht="15.75" customHeight="1">
      <c r="A262" s="270"/>
      <c r="B262" s="270"/>
      <c r="C262" s="270"/>
      <c r="D262" s="270"/>
      <c r="E262" s="270"/>
      <c r="F262" s="270"/>
      <c r="G262" s="270"/>
      <c r="H262" s="270"/>
      <c r="I262" s="270"/>
      <c r="J262" s="270"/>
      <c r="K262" s="270"/>
      <c r="L262" s="270"/>
      <c r="M262" s="270"/>
      <c r="N262" s="270"/>
      <c r="O262" s="270"/>
      <c r="P262" s="270"/>
      <c r="Q262" s="270"/>
      <c r="R262" s="270"/>
      <c r="S262" s="270"/>
      <c r="T262" s="270"/>
      <c r="U262" s="270"/>
      <c r="V262" s="270"/>
      <c r="W262" s="270"/>
      <c r="X262" s="270"/>
      <c r="Y262" s="270"/>
      <c r="Z262" s="270"/>
    </row>
    <row r="263" ht="15.75" customHeight="1">
      <c r="A263" s="270"/>
      <c r="B263" s="270"/>
      <c r="C263" s="270"/>
      <c r="D263" s="270"/>
      <c r="E263" s="270"/>
      <c r="F263" s="270"/>
      <c r="G263" s="270"/>
      <c r="H263" s="270"/>
      <c r="I263" s="270"/>
      <c r="J263" s="270"/>
      <c r="K263" s="270"/>
      <c r="L263" s="270"/>
      <c r="M263" s="270"/>
      <c r="N263" s="270"/>
      <c r="O263" s="270"/>
      <c r="P263" s="270"/>
      <c r="Q263" s="270"/>
      <c r="R263" s="270"/>
      <c r="S263" s="270"/>
      <c r="T263" s="270"/>
      <c r="U263" s="270"/>
      <c r="V263" s="270"/>
      <c r="W263" s="270"/>
      <c r="X263" s="270"/>
      <c r="Y263" s="270"/>
      <c r="Z263" s="270"/>
    </row>
    <row r="264" ht="15.75" customHeight="1">
      <c r="A264" s="270"/>
      <c r="B264" s="270"/>
      <c r="C264" s="270"/>
      <c r="D264" s="270"/>
      <c r="E264" s="270"/>
      <c r="F264" s="270"/>
      <c r="G264" s="270"/>
      <c r="H264" s="270"/>
      <c r="I264" s="270"/>
      <c r="J264" s="270"/>
      <c r="K264" s="270"/>
      <c r="L264" s="270"/>
      <c r="M264" s="270"/>
      <c r="N264" s="270"/>
      <c r="O264" s="270"/>
      <c r="P264" s="270"/>
      <c r="Q264" s="270"/>
      <c r="R264" s="270"/>
      <c r="S264" s="270"/>
      <c r="T264" s="270"/>
      <c r="U264" s="270"/>
      <c r="V264" s="270"/>
      <c r="W264" s="270"/>
      <c r="X264" s="270"/>
      <c r="Y264" s="270"/>
      <c r="Z264" s="270"/>
    </row>
    <row r="265" ht="15.75" customHeight="1">
      <c r="A265" s="270"/>
      <c r="B265" s="270"/>
      <c r="C265" s="270"/>
      <c r="D265" s="270"/>
      <c r="E265" s="270"/>
      <c r="F265" s="270"/>
      <c r="G265" s="270"/>
      <c r="H265" s="270"/>
      <c r="I265" s="270"/>
      <c r="J265" s="270"/>
      <c r="K265" s="270"/>
      <c r="L265" s="270"/>
      <c r="M265" s="270"/>
      <c r="N265" s="270"/>
      <c r="O265" s="270"/>
      <c r="P265" s="270"/>
      <c r="Q265" s="270"/>
      <c r="R265" s="270"/>
      <c r="S265" s="270"/>
      <c r="T265" s="270"/>
      <c r="U265" s="270"/>
      <c r="V265" s="270"/>
      <c r="W265" s="270"/>
      <c r="X265" s="270"/>
      <c r="Y265" s="270"/>
      <c r="Z265" s="270"/>
    </row>
    <row r="266" ht="15.75" customHeight="1">
      <c r="A266" s="270"/>
      <c r="B266" s="270"/>
      <c r="C266" s="270"/>
      <c r="D266" s="270"/>
      <c r="E266" s="270"/>
      <c r="F266" s="270"/>
      <c r="G266" s="270"/>
      <c r="H266" s="270"/>
      <c r="I266" s="270"/>
      <c r="J266" s="270"/>
      <c r="K266" s="270"/>
      <c r="L266" s="270"/>
      <c r="M266" s="270"/>
      <c r="N266" s="270"/>
      <c r="O266" s="270"/>
      <c r="P266" s="270"/>
      <c r="Q266" s="270"/>
      <c r="R266" s="270"/>
      <c r="S266" s="270"/>
      <c r="T266" s="270"/>
      <c r="U266" s="270"/>
      <c r="V266" s="270"/>
      <c r="W266" s="270"/>
      <c r="X266" s="270"/>
      <c r="Y266" s="270"/>
      <c r="Z266" s="270"/>
    </row>
    <row r="267" ht="15.75" customHeight="1">
      <c r="A267" s="270"/>
      <c r="B267" s="270"/>
      <c r="C267" s="270"/>
      <c r="D267" s="270"/>
      <c r="E267" s="270"/>
      <c r="F267" s="270"/>
      <c r="G267" s="270"/>
      <c r="H267" s="270"/>
      <c r="I267" s="270"/>
      <c r="J267" s="270"/>
      <c r="K267" s="270"/>
      <c r="L267" s="270"/>
      <c r="M267" s="270"/>
      <c r="N267" s="270"/>
      <c r="O267" s="270"/>
      <c r="P267" s="270"/>
      <c r="Q267" s="270"/>
      <c r="R267" s="270"/>
      <c r="S267" s="270"/>
      <c r="T267" s="270"/>
      <c r="U267" s="270"/>
      <c r="V267" s="270"/>
      <c r="W267" s="270"/>
      <c r="X267" s="270"/>
      <c r="Y267" s="270"/>
      <c r="Z267" s="270"/>
    </row>
    <row r="268" ht="15.75" customHeight="1">
      <c r="A268" s="270"/>
      <c r="B268" s="270"/>
      <c r="C268" s="270"/>
      <c r="D268" s="270"/>
      <c r="E268" s="270"/>
      <c r="F268" s="270"/>
      <c r="G268" s="270"/>
      <c r="H268" s="270"/>
      <c r="I268" s="270"/>
      <c r="J268" s="270"/>
      <c r="K268" s="270"/>
      <c r="L268" s="270"/>
      <c r="M268" s="270"/>
      <c r="N268" s="270"/>
      <c r="O268" s="270"/>
      <c r="P268" s="270"/>
      <c r="Q268" s="270"/>
      <c r="R268" s="270"/>
      <c r="S268" s="270"/>
      <c r="T268" s="270"/>
      <c r="U268" s="270"/>
      <c r="V268" s="270"/>
      <c r="W268" s="270"/>
      <c r="X268" s="270"/>
      <c r="Y268" s="270"/>
      <c r="Z268" s="270"/>
    </row>
    <row r="269" ht="15.75" customHeight="1">
      <c r="A269" s="270"/>
      <c r="B269" s="270"/>
      <c r="C269" s="270"/>
      <c r="D269" s="270"/>
      <c r="E269" s="270"/>
      <c r="F269" s="270"/>
      <c r="G269" s="270"/>
      <c r="H269" s="270"/>
      <c r="I269" s="270"/>
      <c r="J269" s="270"/>
      <c r="K269" s="270"/>
      <c r="L269" s="270"/>
      <c r="M269" s="270"/>
      <c r="N269" s="270"/>
      <c r="O269" s="270"/>
      <c r="P269" s="270"/>
      <c r="Q269" s="270"/>
      <c r="R269" s="270"/>
      <c r="S269" s="270"/>
      <c r="T269" s="270"/>
      <c r="U269" s="270"/>
      <c r="V269" s="270"/>
      <c r="W269" s="270"/>
      <c r="X269" s="270"/>
      <c r="Y269" s="270"/>
      <c r="Z269" s="270"/>
    </row>
    <row r="270" ht="15.75" customHeight="1">
      <c r="A270" s="270"/>
      <c r="B270" s="270"/>
      <c r="C270" s="270"/>
      <c r="D270" s="270"/>
      <c r="E270" s="270"/>
      <c r="F270" s="270"/>
      <c r="G270" s="270"/>
      <c r="H270" s="270"/>
      <c r="I270" s="270"/>
      <c r="J270" s="270"/>
      <c r="K270" s="270"/>
      <c r="L270" s="270"/>
      <c r="M270" s="270"/>
      <c r="N270" s="270"/>
      <c r="O270" s="270"/>
      <c r="P270" s="270"/>
      <c r="Q270" s="270"/>
      <c r="R270" s="270"/>
      <c r="S270" s="270"/>
      <c r="T270" s="270"/>
      <c r="U270" s="270"/>
      <c r="V270" s="270"/>
      <c r="W270" s="270"/>
      <c r="X270" s="270"/>
      <c r="Y270" s="270"/>
      <c r="Z270" s="270"/>
    </row>
    <row r="271" ht="15.75" customHeight="1">
      <c r="A271" s="270"/>
      <c r="B271" s="270"/>
      <c r="C271" s="270"/>
      <c r="D271" s="270"/>
      <c r="E271" s="270"/>
      <c r="F271" s="270"/>
      <c r="G271" s="270"/>
      <c r="H271" s="270"/>
      <c r="I271" s="270"/>
      <c r="J271" s="270"/>
      <c r="K271" s="270"/>
      <c r="L271" s="270"/>
      <c r="M271" s="270"/>
      <c r="N271" s="270"/>
      <c r="O271" s="270"/>
      <c r="P271" s="270"/>
      <c r="Q271" s="270"/>
      <c r="R271" s="270"/>
      <c r="S271" s="270"/>
      <c r="T271" s="270"/>
      <c r="U271" s="270"/>
      <c r="V271" s="270"/>
      <c r="W271" s="270"/>
      <c r="X271" s="270"/>
      <c r="Y271" s="270"/>
      <c r="Z271" s="270"/>
    </row>
    <row r="272" ht="15.75" customHeight="1">
      <c r="A272" s="270"/>
      <c r="B272" s="270"/>
      <c r="C272" s="270"/>
      <c r="D272" s="270"/>
      <c r="E272" s="270"/>
      <c r="F272" s="270"/>
      <c r="G272" s="270"/>
      <c r="H272" s="270"/>
      <c r="I272" s="270"/>
      <c r="J272" s="270"/>
      <c r="K272" s="270"/>
      <c r="L272" s="270"/>
      <c r="M272" s="270"/>
      <c r="N272" s="270"/>
      <c r="O272" s="270"/>
      <c r="P272" s="270"/>
      <c r="Q272" s="270"/>
      <c r="R272" s="270"/>
      <c r="S272" s="270"/>
      <c r="T272" s="270"/>
      <c r="U272" s="270"/>
      <c r="V272" s="270"/>
      <c r="W272" s="270"/>
      <c r="X272" s="270"/>
      <c r="Y272" s="270"/>
      <c r="Z272" s="270"/>
    </row>
    <row r="273" ht="15.75" customHeight="1">
      <c r="A273" s="270"/>
      <c r="B273" s="270"/>
      <c r="C273" s="270"/>
      <c r="D273" s="270"/>
      <c r="E273" s="270"/>
      <c r="F273" s="270"/>
      <c r="G273" s="270"/>
      <c r="H273" s="270"/>
      <c r="I273" s="270"/>
      <c r="J273" s="270"/>
      <c r="K273" s="270"/>
      <c r="L273" s="270"/>
      <c r="M273" s="270"/>
      <c r="N273" s="270"/>
      <c r="O273" s="270"/>
      <c r="P273" s="270"/>
      <c r="Q273" s="270"/>
      <c r="R273" s="270"/>
      <c r="S273" s="270"/>
      <c r="T273" s="270"/>
      <c r="U273" s="270"/>
      <c r="V273" s="270"/>
      <c r="W273" s="270"/>
      <c r="X273" s="270"/>
      <c r="Y273" s="270"/>
      <c r="Z273" s="270"/>
    </row>
    <row r="274" ht="15.75" customHeight="1">
      <c r="A274" s="270"/>
      <c r="B274" s="270"/>
      <c r="C274" s="270"/>
      <c r="D274" s="270"/>
      <c r="E274" s="270"/>
      <c r="F274" s="270"/>
      <c r="G274" s="270"/>
      <c r="H274" s="270"/>
      <c r="I274" s="270"/>
      <c r="J274" s="270"/>
      <c r="K274" s="270"/>
      <c r="L274" s="270"/>
      <c r="M274" s="270"/>
      <c r="N274" s="270"/>
      <c r="O274" s="270"/>
      <c r="P274" s="270"/>
      <c r="Q274" s="270"/>
      <c r="R274" s="270"/>
      <c r="S274" s="270"/>
      <c r="T274" s="270"/>
      <c r="U274" s="270"/>
      <c r="V274" s="270"/>
      <c r="W274" s="270"/>
      <c r="X274" s="270"/>
      <c r="Y274" s="270"/>
      <c r="Z274" s="270"/>
    </row>
    <row r="275" ht="15.75" customHeight="1">
      <c r="A275" s="270"/>
      <c r="B275" s="270"/>
      <c r="C275" s="270"/>
      <c r="D275" s="270"/>
      <c r="E275" s="270"/>
      <c r="F275" s="270"/>
      <c r="G275" s="270"/>
      <c r="H275" s="270"/>
      <c r="I275" s="270"/>
      <c r="J275" s="270"/>
      <c r="K275" s="270"/>
      <c r="L275" s="270"/>
      <c r="M275" s="270"/>
      <c r="N275" s="270"/>
      <c r="O275" s="270"/>
      <c r="P275" s="270"/>
      <c r="Q275" s="270"/>
      <c r="R275" s="270"/>
      <c r="S275" s="270"/>
      <c r="T275" s="270"/>
      <c r="U275" s="270"/>
      <c r="V275" s="270"/>
      <c r="W275" s="270"/>
      <c r="X275" s="270"/>
      <c r="Y275" s="270"/>
      <c r="Z275" s="270"/>
    </row>
    <row r="276" ht="15.75" customHeight="1">
      <c r="A276" s="270"/>
      <c r="B276" s="270"/>
      <c r="C276" s="270"/>
      <c r="D276" s="270"/>
      <c r="E276" s="270"/>
      <c r="F276" s="270"/>
      <c r="G276" s="270"/>
      <c r="H276" s="270"/>
      <c r="I276" s="270"/>
      <c r="J276" s="270"/>
      <c r="K276" s="270"/>
      <c r="L276" s="270"/>
      <c r="M276" s="270"/>
      <c r="N276" s="270"/>
      <c r="O276" s="270"/>
      <c r="P276" s="270"/>
      <c r="Q276" s="270"/>
      <c r="R276" s="270"/>
      <c r="S276" s="270"/>
      <c r="T276" s="270"/>
      <c r="U276" s="270"/>
      <c r="V276" s="270"/>
      <c r="W276" s="270"/>
      <c r="X276" s="270"/>
      <c r="Y276" s="270"/>
      <c r="Z276" s="270"/>
    </row>
    <row r="277" ht="15.75" customHeight="1">
      <c r="A277" s="270"/>
      <c r="B277" s="270"/>
      <c r="C277" s="270"/>
      <c r="D277" s="270"/>
      <c r="E277" s="270"/>
      <c r="F277" s="270"/>
      <c r="G277" s="270"/>
      <c r="H277" s="270"/>
      <c r="I277" s="270"/>
      <c r="J277" s="270"/>
      <c r="K277" s="270"/>
      <c r="L277" s="270"/>
      <c r="M277" s="270"/>
      <c r="N277" s="270"/>
      <c r="O277" s="270"/>
      <c r="P277" s="270"/>
      <c r="Q277" s="270"/>
      <c r="R277" s="270"/>
      <c r="S277" s="270"/>
      <c r="T277" s="270"/>
      <c r="U277" s="270"/>
      <c r="V277" s="270"/>
      <c r="W277" s="270"/>
      <c r="X277" s="270"/>
      <c r="Y277" s="270"/>
      <c r="Z277" s="270"/>
    </row>
    <row r="278" ht="15.75" customHeight="1">
      <c r="A278" s="270"/>
      <c r="B278" s="270"/>
      <c r="C278" s="270"/>
      <c r="D278" s="270"/>
      <c r="E278" s="270"/>
      <c r="F278" s="270"/>
      <c r="G278" s="270"/>
      <c r="H278" s="270"/>
      <c r="I278" s="270"/>
      <c r="J278" s="270"/>
      <c r="K278" s="270"/>
      <c r="L278" s="270"/>
      <c r="M278" s="270"/>
      <c r="N278" s="270"/>
      <c r="O278" s="270"/>
      <c r="P278" s="270"/>
      <c r="Q278" s="270"/>
      <c r="R278" s="270"/>
      <c r="S278" s="270"/>
      <c r="T278" s="270"/>
      <c r="U278" s="270"/>
      <c r="V278" s="270"/>
      <c r="W278" s="270"/>
      <c r="X278" s="270"/>
      <c r="Y278" s="270"/>
      <c r="Z278" s="270"/>
    </row>
    <row r="279" ht="15.75" customHeight="1">
      <c r="A279" s="270"/>
      <c r="B279" s="270"/>
      <c r="C279" s="270"/>
      <c r="D279" s="270"/>
      <c r="E279" s="270"/>
      <c r="F279" s="270"/>
      <c r="G279" s="270"/>
      <c r="H279" s="270"/>
      <c r="I279" s="270"/>
      <c r="J279" s="270"/>
      <c r="K279" s="270"/>
      <c r="L279" s="270"/>
      <c r="M279" s="270"/>
      <c r="N279" s="270"/>
      <c r="O279" s="270"/>
      <c r="P279" s="270"/>
      <c r="Q279" s="270"/>
      <c r="R279" s="270"/>
      <c r="S279" s="270"/>
      <c r="T279" s="270"/>
      <c r="U279" s="270"/>
      <c r="V279" s="270"/>
      <c r="W279" s="270"/>
      <c r="X279" s="270"/>
      <c r="Y279" s="270"/>
      <c r="Z279" s="270"/>
    </row>
    <row r="280" ht="15.75" customHeight="1">
      <c r="A280" s="270"/>
      <c r="B280" s="270"/>
      <c r="C280" s="270"/>
      <c r="D280" s="270"/>
      <c r="E280" s="270"/>
      <c r="F280" s="270"/>
      <c r="G280" s="270"/>
      <c r="H280" s="270"/>
      <c r="I280" s="270"/>
      <c r="J280" s="270"/>
      <c r="K280" s="270"/>
      <c r="L280" s="270"/>
      <c r="M280" s="270"/>
      <c r="N280" s="270"/>
      <c r="O280" s="270"/>
      <c r="P280" s="270"/>
      <c r="Q280" s="270"/>
      <c r="R280" s="270"/>
      <c r="S280" s="270"/>
      <c r="T280" s="270"/>
      <c r="U280" s="270"/>
      <c r="V280" s="270"/>
      <c r="W280" s="270"/>
      <c r="X280" s="270"/>
      <c r="Y280" s="270"/>
      <c r="Z280" s="270"/>
    </row>
    <row r="281" ht="15.75" customHeight="1">
      <c r="A281" s="270"/>
      <c r="B281" s="270"/>
      <c r="C281" s="270"/>
      <c r="D281" s="270"/>
      <c r="E281" s="270"/>
      <c r="F281" s="270"/>
      <c r="G281" s="270"/>
      <c r="H281" s="270"/>
      <c r="I281" s="270"/>
      <c r="J281" s="270"/>
      <c r="K281" s="270"/>
      <c r="L281" s="270"/>
      <c r="M281" s="270"/>
      <c r="N281" s="270"/>
      <c r="O281" s="270"/>
      <c r="P281" s="270"/>
      <c r="Q281" s="270"/>
      <c r="R281" s="270"/>
      <c r="S281" s="270"/>
      <c r="T281" s="270"/>
      <c r="U281" s="270"/>
      <c r="V281" s="270"/>
      <c r="W281" s="270"/>
      <c r="X281" s="270"/>
      <c r="Y281" s="270"/>
      <c r="Z281" s="270"/>
    </row>
    <row r="282" ht="15.75" customHeight="1">
      <c r="A282" s="270"/>
      <c r="B282" s="270"/>
      <c r="C282" s="270"/>
      <c r="D282" s="270"/>
      <c r="E282" s="270"/>
      <c r="F282" s="270"/>
      <c r="G282" s="270"/>
      <c r="H282" s="270"/>
      <c r="I282" s="270"/>
      <c r="J282" s="270"/>
      <c r="K282" s="270"/>
      <c r="L282" s="270"/>
      <c r="M282" s="270"/>
      <c r="N282" s="270"/>
      <c r="O282" s="270"/>
      <c r="P282" s="270"/>
      <c r="Q282" s="270"/>
      <c r="R282" s="270"/>
      <c r="S282" s="270"/>
      <c r="T282" s="270"/>
      <c r="U282" s="270"/>
      <c r="V282" s="270"/>
      <c r="W282" s="270"/>
      <c r="X282" s="270"/>
      <c r="Y282" s="270"/>
      <c r="Z282" s="270"/>
    </row>
    <row r="283" ht="15.75" customHeight="1">
      <c r="A283" s="270"/>
      <c r="B283" s="270"/>
      <c r="C283" s="270"/>
      <c r="D283" s="270"/>
      <c r="E283" s="270"/>
      <c r="F283" s="270"/>
      <c r="G283" s="270"/>
      <c r="H283" s="270"/>
      <c r="I283" s="270"/>
      <c r="J283" s="270"/>
      <c r="K283" s="270"/>
      <c r="L283" s="270"/>
      <c r="M283" s="270"/>
      <c r="N283" s="270"/>
      <c r="O283" s="270"/>
      <c r="P283" s="270"/>
      <c r="Q283" s="270"/>
      <c r="R283" s="270"/>
      <c r="S283" s="270"/>
      <c r="T283" s="270"/>
      <c r="U283" s="270"/>
      <c r="V283" s="270"/>
      <c r="W283" s="270"/>
      <c r="X283" s="270"/>
      <c r="Y283" s="270"/>
      <c r="Z283" s="270"/>
    </row>
    <row r="284" ht="15.75" customHeight="1">
      <c r="A284" s="270"/>
      <c r="B284" s="270"/>
      <c r="C284" s="270"/>
      <c r="D284" s="270"/>
      <c r="E284" s="270"/>
      <c r="F284" s="270"/>
      <c r="G284" s="270"/>
      <c r="H284" s="270"/>
      <c r="I284" s="270"/>
      <c r="J284" s="270"/>
      <c r="K284" s="270"/>
      <c r="L284" s="270"/>
      <c r="M284" s="270"/>
      <c r="N284" s="270"/>
      <c r="O284" s="270"/>
      <c r="P284" s="270"/>
      <c r="Q284" s="270"/>
      <c r="R284" s="270"/>
      <c r="S284" s="270"/>
      <c r="T284" s="270"/>
      <c r="U284" s="270"/>
      <c r="V284" s="270"/>
      <c r="W284" s="270"/>
      <c r="X284" s="270"/>
      <c r="Y284" s="270"/>
      <c r="Z284" s="270"/>
    </row>
    <row r="285" ht="15.75" customHeight="1">
      <c r="A285" s="270"/>
      <c r="B285" s="270"/>
      <c r="C285" s="270"/>
      <c r="D285" s="270"/>
      <c r="E285" s="270"/>
      <c r="F285" s="270"/>
      <c r="G285" s="270"/>
      <c r="H285" s="270"/>
      <c r="I285" s="270"/>
      <c r="J285" s="270"/>
      <c r="K285" s="270"/>
      <c r="L285" s="270"/>
      <c r="M285" s="270"/>
      <c r="N285" s="270"/>
      <c r="O285" s="270"/>
      <c r="P285" s="270"/>
      <c r="Q285" s="270"/>
      <c r="R285" s="270"/>
      <c r="S285" s="270"/>
      <c r="T285" s="270"/>
      <c r="U285" s="270"/>
      <c r="V285" s="270"/>
      <c r="W285" s="270"/>
      <c r="X285" s="270"/>
      <c r="Y285" s="270"/>
      <c r="Z285" s="270"/>
    </row>
    <row r="286" ht="15.75" customHeight="1">
      <c r="A286" s="270"/>
      <c r="B286" s="270"/>
      <c r="C286" s="270"/>
      <c r="D286" s="270"/>
      <c r="E286" s="270"/>
      <c r="F286" s="270"/>
      <c r="G286" s="270"/>
      <c r="H286" s="270"/>
      <c r="I286" s="270"/>
      <c r="J286" s="270"/>
      <c r="K286" s="270"/>
      <c r="L286" s="270"/>
      <c r="M286" s="270"/>
      <c r="N286" s="270"/>
      <c r="O286" s="270"/>
      <c r="P286" s="270"/>
      <c r="Q286" s="270"/>
      <c r="R286" s="270"/>
      <c r="S286" s="270"/>
      <c r="T286" s="270"/>
      <c r="U286" s="270"/>
      <c r="V286" s="270"/>
      <c r="W286" s="270"/>
      <c r="X286" s="270"/>
      <c r="Y286" s="270"/>
      <c r="Z286" s="270"/>
    </row>
    <row r="287" ht="15.75" customHeight="1">
      <c r="A287" s="270"/>
      <c r="B287" s="270"/>
      <c r="C287" s="270"/>
      <c r="D287" s="270"/>
      <c r="E287" s="270"/>
      <c r="F287" s="270"/>
      <c r="G287" s="270"/>
      <c r="H287" s="270"/>
      <c r="I287" s="270"/>
      <c r="J287" s="270"/>
      <c r="K287" s="270"/>
      <c r="L287" s="270"/>
      <c r="M287" s="270"/>
      <c r="N287" s="270"/>
      <c r="O287" s="270"/>
      <c r="P287" s="270"/>
      <c r="Q287" s="270"/>
      <c r="R287" s="270"/>
      <c r="S287" s="270"/>
      <c r="T287" s="270"/>
      <c r="U287" s="270"/>
      <c r="V287" s="270"/>
      <c r="W287" s="270"/>
      <c r="X287" s="270"/>
      <c r="Y287" s="270"/>
      <c r="Z287" s="270"/>
    </row>
    <row r="288" ht="15.75" customHeight="1">
      <c r="A288" s="270"/>
      <c r="B288" s="270"/>
      <c r="C288" s="270"/>
      <c r="D288" s="270"/>
      <c r="E288" s="270"/>
      <c r="F288" s="270"/>
      <c r="G288" s="270"/>
      <c r="H288" s="270"/>
      <c r="I288" s="270"/>
      <c r="J288" s="270"/>
      <c r="K288" s="270"/>
      <c r="L288" s="270"/>
      <c r="M288" s="270"/>
      <c r="N288" s="270"/>
      <c r="O288" s="270"/>
      <c r="P288" s="270"/>
      <c r="Q288" s="270"/>
      <c r="R288" s="270"/>
      <c r="S288" s="270"/>
      <c r="T288" s="270"/>
      <c r="U288" s="270"/>
      <c r="V288" s="270"/>
      <c r="W288" s="270"/>
      <c r="X288" s="270"/>
      <c r="Y288" s="270"/>
      <c r="Z288" s="270"/>
    </row>
    <row r="289" ht="15.75" customHeight="1">
      <c r="A289" s="270"/>
      <c r="B289" s="270"/>
      <c r="C289" s="270"/>
      <c r="D289" s="270"/>
      <c r="E289" s="270"/>
      <c r="F289" s="270"/>
      <c r="G289" s="270"/>
      <c r="H289" s="270"/>
      <c r="I289" s="270"/>
      <c r="J289" s="270"/>
      <c r="K289" s="270"/>
      <c r="L289" s="270"/>
      <c r="M289" s="270"/>
      <c r="N289" s="270"/>
      <c r="O289" s="270"/>
      <c r="P289" s="270"/>
      <c r="Q289" s="270"/>
      <c r="R289" s="270"/>
      <c r="S289" s="270"/>
      <c r="T289" s="270"/>
      <c r="U289" s="270"/>
      <c r="V289" s="270"/>
      <c r="W289" s="270"/>
      <c r="X289" s="270"/>
      <c r="Y289" s="270"/>
      <c r="Z289" s="270"/>
    </row>
    <row r="290" ht="15.75" customHeight="1">
      <c r="A290" s="270"/>
      <c r="B290" s="270"/>
      <c r="C290" s="270"/>
      <c r="D290" s="270"/>
      <c r="E290" s="270"/>
      <c r="F290" s="270"/>
      <c r="G290" s="270"/>
      <c r="H290" s="270"/>
      <c r="I290" s="270"/>
      <c r="J290" s="270"/>
      <c r="K290" s="270"/>
      <c r="L290" s="270"/>
      <c r="M290" s="270"/>
      <c r="N290" s="270"/>
      <c r="O290" s="270"/>
      <c r="P290" s="270"/>
      <c r="Q290" s="270"/>
      <c r="R290" s="270"/>
      <c r="S290" s="270"/>
      <c r="T290" s="270"/>
      <c r="U290" s="270"/>
      <c r="V290" s="270"/>
      <c r="W290" s="270"/>
      <c r="X290" s="270"/>
      <c r="Y290" s="270"/>
      <c r="Z290" s="270"/>
    </row>
    <row r="291" ht="15.75" customHeight="1">
      <c r="A291" s="270"/>
      <c r="B291" s="270"/>
      <c r="C291" s="270"/>
      <c r="D291" s="270"/>
      <c r="E291" s="270"/>
      <c r="F291" s="270"/>
      <c r="G291" s="270"/>
      <c r="H291" s="270"/>
      <c r="I291" s="270"/>
      <c r="J291" s="270"/>
      <c r="K291" s="270"/>
      <c r="L291" s="270"/>
      <c r="M291" s="270"/>
      <c r="N291" s="270"/>
      <c r="O291" s="270"/>
      <c r="P291" s="270"/>
      <c r="Q291" s="270"/>
      <c r="R291" s="270"/>
      <c r="S291" s="270"/>
      <c r="T291" s="270"/>
      <c r="U291" s="270"/>
      <c r="V291" s="270"/>
      <c r="W291" s="270"/>
      <c r="X291" s="270"/>
      <c r="Y291" s="270"/>
      <c r="Z291" s="270"/>
    </row>
    <row r="292" ht="15.75" customHeight="1">
      <c r="A292" s="270"/>
      <c r="B292" s="270"/>
      <c r="C292" s="270"/>
      <c r="D292" s="270"/>
      <c r="E292" s="270"/>
      <c r="F292" s="270"/>
      <c r="G292" s="270"/>
      <c r="H292" s="270"/>
      <c r="I292" s="270"/>
      <c r="J292" s="270"/>
      <c r="K292" s="270"/>
      <c r="L292" s="270"/>
      <c r="M292" s="270"/>
      <c r="N292" s="270"/>
      <c r="O292" s="270"/>
      <c r="P292" s="270"/>
      <c r="Q292" s="270"/>
      <c r="R292" s="270"/>
      <c r="S292" s="270"/>
      <c r="T292" s="270"/>
      <c r="U292" s="270"/>
      <c r="V292" s="270"/>
      <c r="W292" s="270"/>
      <c r="X292" s="270"/>
      <c r="Y292" s="270"/>
      <c r="Z292" s="270"/>
    </row>
    <row r="293" ht="15.75" customHeight="1">
      <c r="A293" s="270"/>
      <c r="B293" s="270"/>
      <c r="C293" s="270"/>
      <c r="D293" s="270"/>
      <c r="E293" s="270"/>
      <c r="F293" s="270"/>
      <c r="G293" s="270"/>
      <c r="H293" s="270"/>
      <c r="I293" s="270"/>
      <c r="J293" s="270"/>
      <c r="K293" s="270"/>
      <c r="L293" s="270"/>
      <c r="M293" s="270"/>
      <c r="N293" s="270"/>
      <c r="O293" s="270"/>
      <c r="P293" s="270"/>
      <c r="Q293" s="270"/>
      <c r="R293" s="270"/>
      <c r="S293" s="270"/>
      <c r="T293" s="270"/>
      <c r="U293" s="270"/>
      <c r="V293" s="270"/>
      <c r="W293" s="270"/>
      <c r="X293" s="270"/>
      <c r="Y293" s="270"/>
      <c r="Z293" s="270"/>
    </row>
    <row r="294" ht="15.75" customHeight="1">
      <c r="A294" s="270"/>
      <c r="B294" s="270"/>
      <c r="C294" s="270"/>
      <c r="D294" s="270"/>
      <c r="E294" s="270"/>
      <c r="F294" s="270"/>
      <c r="G294" s="270"/>
      <c r="H294" s="270"/>
      <c r="I294" s="270"/>
      <c r="J294" s="270"/>
      <c r="K294" s="270"/>
      <c r="L294" s="270"/>
      <c r="M294" s="270"/>
      <c r="N294" s="270"/>
      <c r="O294" s="270"/>
      <c r="P294" s="270"/>
      <c r="Q294" s="270"/>
      <c r="R294" s="270"/>
      <c r="S294" s="270"/>
      <c r="T294" s="270"/>
      <c r="U294" s="270"/>
      <c r="V294" s="270"/>
      <c r="W294" s="270"/>
      <c r="X294" s="270"/>
      <c r="Y294" s="270"/>
      <c r="Z294" s="270"/>
    </row>
    <row r="295" ht="15.75" customHeight="1">
      <c r="A295" s="270"/>
      <c r="B295" s="270"/>
      <c r="C295" s="270"/>
      <c r="D295" s="270"/>
      <c r="E295" s="270"/>
      <c r="F295" s="270"/>
      <c r="G295" s="270"/>
      <c r="H295" s="270"/>
      <c r="I295" s="270"/>
      <c r="J295" s="270"/>
      <c r="K295" s="270"/>
      <c r="L295" s="270"/>
      <c r="M295" s="270"/>
      <c r="N295" s="270"/>
      <c r="O295" s="270"/>
      <c r="P295" s="270"/>
      <c r="Q295" s="270"/>
      <c r="R295" s="270"/>
      <c r="S295" s="270"/>
      <c r="T295" s="270"/>
      <c r="U295" s="270"/>
      <c r="V295" s="270"/>
      <c r="W295" s="270"/>
      <c r="X295" s="270"/>
      <c r="Y295" s="270"/>
      <c r="Z295" s="270"/>
    </row>
    <row r="296" ht="15.75" customHeight="1">
      <c r="A296" s="270"/>
      <c r="B296" s="270"/>
      <c r="C296" s="270"/>
      <c r="D296" s="270"/>
      <c r="E296" s="270"/>
      <c r="F296" s="270"/>
      <c r="G296" s="270"/>
      <c r="H296" s="270"/>
      <c r="I296" s="270"/>
      <c r="J296" s="270"/>
      <c r="K296" s="270"/>
      <c r="L296" s="270"/>
      <c r="M296" s="270"/>
      <c r="N296" s="270"/>
      <c r="O296" s="270"/>
      <c r="P296" s="270"/>
      <c r="Q296" s="270"/>
      <c r="R296" s="270"/>
      <c r="S296" s="270"/>
      <c r="T296" s="270"/>
      <c r="U296" s="270"/>
      <c r="V296" s="270"/>
      <c r="W296" s="270"/>
      <c r="X296" s="270"/>
      <c r="Y296" s="270"/>
      <c r="Z296" s="270"/>
    </row>
    <row r="297" ht="15.75" customHeight="1">
      <c r="A297" s="270"/>
      <c r="B297" s="270"/>
      <c r="C297" s="270"/>
      <c r="D297" s="270"/>
      <c r="E297" s="270"/>
      <c r="F297" s="270"/>
      <c r="G297" s="270"/>
      <c r="H297" s="270"/>
      <c r="I297" s="270"/>
      <c r="J297" s="270"/>
      <c r="K297" s="270"/>
      <c r="L297" s="270"/>
      <c r="M297" s="270"/>
      <c r="N297" s="270"/>
      <c r="O297" s="270"/>
      <c r="P297" s="270"/>
      <c r="Q297" s="270"/>
      <c r="R297" s="270"/>
      <c r="S297" s="270"/>
      <c r="T297" s="270"/>
      <c r="U297" s="270"/>
      <c r="V297" s="270"/>
      <c r="W297" s="270"/>
      <c r="X297" s="270"/>
      <c r="Y297" s="270"/>
      <c r="Z297" s="270"/>
    </row>
    <row r="298" ht="15.75" customHeight="1">
      <c r="A298" s="270"/>
      <c r="B298" s="270"/>
      <c r="C298" s="270"/>
      <c r="D298" s="270"/>
      <c r="E298" s="270"/>
      <c r="F298" s="270"/>
      <c r="G298" s="270"/>
      <c r="H298" s="270"/>
      <c r="I298" s="270"/>
      <c r="J298" s="270"/>
      <c r="K298" s="270"/>
      <c r="L298" s="270"/>
      <c r="M298" s="270"/>
      <c r="N298" s="270"/>
      <c r="O298" s="270"/>
      <c r="P298" s="270"/>
      <c r="Q298" s="270"/>
      <c r="R298" s="270"/>
      <c r="S298" s="270"/>
      <c r="T298" s="270"/>
      <c r="U298" s="270"/>
      <c r="V298" s="270"/>
      <c r="W298" s="270"/>
      <c r="X298" s="270"/>
      <c r="Y298" s="270"/>
      <c r="Z298" s="270"/>
    </row>
    <row r="299" ht="15.75" customHeight="1">
      <c r="A299" s="270"/>
      <c r="B299" s="270"/>
      <c r="C299" s="270"/>
      <c r="D299" s="270"/>
      <c r="E299" s="270"/>
      <c r="F299" s="270"/>
      <c r="G299" s="270"/>
      <c r="H299" s="270"/>
      <c r="I299" s="270"/>
      <c r="J299" s="270"/>
      <c r="K299" s="270"/>
      <c r="L299" s="270"/>
      <c r="M299" s="270"/>
      <c r="N299" s="270"/>
      <c r="O299" s="270"/>
      <c r="P299" s="270"/>
      <c r="Q299" s="270"/>
      <c r="R299" s="270"/>
      <c r="S299" s="270"/>
      <c r="T299" s="270"/>
      <c r="U299" s="270"/>
      <c r="V299" s="270"/>
      <c r="W299" s="270"/>
      <c r="X299" s="270"/>
      <c r="Y299" s="270"/>
      <c r="Z299" s="270"/>
    </row>
    <row r="300" ht="15.75" customHeight="1">
      <c r="A300" s="270"/>
      <c r="B300" s="270"/>
      <c r="C300" s="270"/>
      <c r="D300" s="270"/>
      <c r="E300" s="270"/>
      <c r="F300" s="270"/>
      <c r="G300" s="270"/>
      <c r="H300" s="270"/>
      <c r="I300" s="270"/>
      <c r="J300" s="270"/>
      <c r="K300" s="270"/>
      <c r="L300" s="270"/>
      <c r="M300" s="270"/>
      <c r="N300" s="270"/>
      <c r="O300" s="270"/>
      <c r="P300" s="270"/>
      <c r="Q300" s="270"/>
      <c r="R300" s="270"/>
      <c r="S300" s="270"/>
      <c r="T300" s="270"/>
      <c r="U300" s="270"/>
      <c r="V300" s="270"/>
      <c r="W300" s="270"/>
      <c r="X300" s="270"/>
      <c r="Y300" s="270"/>
      <c r="Z300" s="270"/>
    </row>
    <row r="301" ht="15.75" customHeight="1">
      <c r="A301" s="270"/>
      <c r="B301" s="270"/>
      <c r="C301" s="270"/>
      <c r="D301" s="270"/>
      <c r="E301" s="270"/>
      <c r="F301" s="270"/>
      <c r="G301" s="270"/>
      <c r="H301" s="270"/>
      <c r="I301" s="270"/>
      <c r="J301" s="270"/>
      <c r="K301" s="270"/>
      <c r="L301" s="270"/>
      <c r="M301" s="270"/>
      <c r="N301" s="270"/>
      <c r="O301" s="270"/>
      <c r="P301" s="270"/>
      <c r="Q301" s="270"/>
      <c r="R301" s="270"/>
      <c r="S301" s="270"/>
      <c r="T301" s="270"/>
      <c r="U301" s="270"/>
      <c r="V301" s="270"/>
      <c r="W301" s="270"/>
      <c r="X301" s="270"/>
      <c r="Y301" s="270"/>
      <c r="Z301" s="270"/>
    </row>
    <row r="302" ht="15.75" customHeight="1">
      <c r="A302" s="270"/>
      <c r="B302" s="270"/>
      <c r="C302" s="270"/>
      <c r="D302" s="270"/>
      <c r="E302" s="270"/>
      <c r="F302" s="270"/>
      <c r="G302" s="270"/>
      <c r="H302" s="270"/>
      <c r="I302" s="270"/>
      <c r="J302" s="270"/>
      <c r="K302" s="270"/>
      <c r="L302" s="270"/>
      <c r="M302" s="270"/>
      <c r="N302" s="270"/>
      <c r="O302" s="270"/>
      <c r="P302" s="270"/>
      <c r="Q302" s="270"/>
      <c r="R302" s="270"/>
      <c r="S302" s="270"/>
      <c r="T302" s="270"/>
      <c r="U302" s="270"/>
      <c r="V302" s="270"/>
      <c r="W302" s="270"/>
      <c r="X302" s="270"/>
      <c r="Y302" s="270"/>
      <c r="Z302" s="270"/>
    </row>
    <row r="303" ht="15.75" customHeight="1">
      <c r="A303" s="270"/>
      <c r="B303" s="270"/>
      <c r="C303" s="270"/>
      <c r="D303" s="270"/>
      <c r="E303" s="270"/>
      <c r="F303" s="270"/>
      <c r="G303" s="270"/>
      <c r="H303" s="270"/>
      <c r="I303" s="270"/>
      <c r="J303" s="270"/>
      <c r="K303" s="270"/>
      <c r="L303" s="270"/>
      <c r="M303" s="270"/>
      <c r="N303" s="270"/>
      <c r="O303" s="270"/>
      <c r="P303" s="270"/>
      <c r="Q303" s="270"/>
      <c r="R303" s="270"/>
      <c r="S303" s="270"/>
      <c r="T303" s="270"/>
      <c r="U303" s="270"/>
      <c r="V303" s="270"/>
      <c r="W303" s="270"/>
      <c r="X303" s="270"/>
      <c r="Y303" s="270"/>
      <c r="Z303" s="270"/>
    </row>
    <row r="304" ht="15.75" customHeight="1">
      <c r="A304" s="270"/>
      <c r="B304" s="270"/>
      <c r="C304" s="270"/>
      <c r="D304" s="270"/>
      <c r="E304" s="270"/>
      <c r="F304" s="270"/>
      <c r="G304" s="270"/>
      <c r="H304" s="270"/>
      <c r="I304" s="270"/>
      <c r="J304" s="270"/>
      <c r="K304" s="270"/>
      <c r="L304" s="270"/>
      <c r="M304" s="270"/>
      <c r="N304" s="270"/>
      <c r="O304" s="270"/>
      <c r="P304" s="270"/>
      <c r="Q304" s="270"/>
      <c r="R304" s="270"/>
      <c r="S304" s="270"/>
      <c r="T304" s="270"/>
      <c r="U304" s="270"/>
      <c r="V304" s="270"/>
      <c r="W304" s="270"/>
      <c r="X304" s="270"/>
      <c r="Y304" s="270"/>
      <c r="Z304" s="270"/>
    </row>
    <row r="305" ht="15.75" customHeight="1">
      <c r="A305" s="270"/>
      <c r="B305" s="270"/>
      <c r="C305" s="270"/>
      <c r="D305" s="270"/>
      <c r="E305" s="270"/>
      <c r="F305" s="270"/>
      <c r="G305" s="270"/>
      <c r="H305" s="270"/>
      <c r="I305" s="270"/>
      <c r="J305" s="270"/>
      <c r="K305" s="270"/>
      <c r="L305" s="270"/>
      <c r="M305" s="270"/>
      <c r="N305" s="270"/>
      <c r="O305" s="270"/>
      <c r="P305" s="270"/>
      <c r="Q305" s="270"/>
      <c r="R305" s="270"/>
      <c r="S305" s="270"/>
      <c r="T305" s="270"/>
      <c r="U305" s="270"/>
      <c r="V305" s="270"/>
      <c r="W305" s="270"/>
      <c r="X305" s="270"/>
      <c r="Y305" s="270"/>
      <c r="Z305" s="270"/>
    </row>
    <row r="306" ht="15.75" customHeight="1">
      <c r="A306" s="270"/>
      <c r="B306" s="270"/>
      <c r="C306" s="270"/>
      <c r="D306" s="270"/>
      <c r="E306" s="270"/>
      <c r="F306" s="270"/>
      <c r="G306" s="270"/>
      <c r="H306" s="270"/>
      <c r="I306" s="270"/>
      <c r="J306" s="270"/>
      <c r="K306" s="270"/>
      <c r="L306" s="270"/>
      <c r="M306" s="270"/>
      <c r="N306" s="270"/>
      <c r="O306" s="270"/>
      <c r="P306" s="270"/>
      <c r="Q306" s="270"/>
      <c r="R306" s="270"/>
      <c r="S306" s="270"/>
      <c r="T306" s="270"/>
      <c r="U306" s="270"/>
      <c r="V306" s="270"/>
      <c r="W306" s="270"/>
      <c r="X306" s="270"/>
      <c r="Y306" s="270"/>
      <c r="Z306" s="270"/>
    </row>
    <row r="307" ht="15.75" customHeight="1">
      <c r="A307" s="270"/>
      <c r="B307" s="270"/>
      <c r="C307" s="270"/>
      <c r="D307" s="270"/>
      <c r="E307" s="270"/>
      <c r="F307" s="270"/>
      <c r="G307" s="270"/>
      <c r="H307" s="270"/>
      <c r="I307" s="270"/>
      <c r="J307" s="270"/>
      <c r="K307" s="270"/>
      <c r="L307" s="270"/>
      <c r="M307" s="270"/>
      <c r="N307" s="270"/>
      <c r="O307" s="270"/>
      <c r="P307" s="270"/>
      <c r="Q307" s="270"/>
      <c r="R307" s="270"/>
      <c r="S307" s="270"/>
      <c r="T307" s="270"/>
      <c r="U307" s="270"/>
      <c r="V307" s="270"/>
      <c r="W307" s="270"/>
      <c r="X307" s="270"/>
      <c r="Y307" s="270"/>
      <c r="Z307" s="270"/>
    </row>
    <row r="308" ht="15.75" customHeight="1">
      <c r="A308" s="270"/>
      <c r="B308" s="270"/>
      <c r="C308" s="270"/>
      <c r="D308" s="270"/>
      <c r="E308" s="270"/>
      <c r="F308" s="270"/>
      <c r="G308" s="270"/>
      <c r="H308" s="270"/>
      <c r="I308" s="270"/>
      <c r="J308" s="270"/>
      <c r="K308" s="270"/>
      <c r="L308" s="270"/>
      <c r="M308" s="270"/>
      <c r="N308" s="270"/>
      <c r="O308" s="270"/>
      <c r="P308" s="270"/>
      <c r="Q308" s="270"/>
      <c r="R308" s="270"/>
      <c r="S308" s="270"/>
      <c r="T308" s="270"/>
      <c r="U308" s="270"/>
      <c r="V308" s="270"/>
      <c r="W308" s="270"/>
      <c r="X308" s="270"/>
      <c r="Y308" s="270"/>
      <c r="Z308" s="270"/>
    </row>
    <row r="309" ht="15.75" customHeight="1">
      <c r="A309" s="270"/>
      <c r="B309" s="270"/>
      <c r="C309" s="270"/>
      <c r="D309" s="270"/>
      <c r="E309" s="270"/>
      <c r="F309" s="270"/>
      <c r="G309" s="270"/>
      <c r="H309" s="270"/>
      <c r="I309" s="270"/>
      <c r="J309" s="270"/>
      <c r="K309" s="270"/>
      <c r="L309" s="270"/>
      <c r="M309" s="270"/>
      <c r="N309" s="270"/>
      <c r="O309" s="270"/>
      <c r="P309" s="270"/>
      <c r="Q309" s="270"/>
      <c r="R309" s="270"/>
      <c r="S309" s="270"/>
      <c r="T309" s="270"/>
      <c r="U309" s="270"/>
      <c r="V309" s="270"/>
      <c r="W309" s="270"/>
      <c r="X309" s="270"/>
      <c r="Y309" s="270"/>
      <c r="Z309" s="270"/>
    </row>
    <row r="310" ht="15.75" customHeight="1">
      <c r="A310" s="270"/>
      <c r="B310" s="270"/>
      <c r="C310" s="270"/>
      <c r="D310" s="270"/>
      <c r="E310" s="270"/>
      <c r="F310" s="270"/>
      <c r="G310" s="270"/>
      <c r="H310" s="270"/>
      <c r="I310" s="270"/>
      <c r="J310" s="270"/>
      <c r="K310" s="270"/>
      <c r="L310" s="270"/>
      <c r="M310" s="270"/>
      <c r="N310" s="270"/>
      <c r="O310" s="270"/>
      <c r="P310" s="270"/>
      <c r="Q310" s="270"/>
      <c r="R310" s="270"/>
      <c r="S310" s="270"/>
      <c r="T310" s="270"/>
      <c r="U310" s="270"/>
      <c r="V310" s="270"/>
      <c r="W310" s="270"/>
      <c r="X310" s="270"/>
      <c r="Y310" s="270"/>
      <c r="Z310" s="270"/>
    </row>
    <row r="311" ht="15.75" customHeight="1">
      <c r="A311" s="270"/>
      <c r="B311" s="270"/>
      <c r="C311" s="270"/>
      <c r="D311" s="270"/>
      <c r="E311" s="270"/>
      <c r="F311" s="270"/>
      <c r="G311" s="270"/>
      <c r="H311" s="270"/>
      <c r="I311" s="270"/>
      <c r="J311" s="270"/>
      <c r="K311" s="270"/>
      <c r="L311" s="270"/>
      <c r="M311" s="270"/>
      <c r="N311" s="270"/>
      <c r="O311" s="270"/>
      <c r="P311" s="270"/>
      <c r="Q311" s="270"/>
      <c r="R311" s="270"/>
      <c r="S311" s="270"/>
      <c r="T311" s="270"/>
      <c r="U311" s="270"/>
      <c r="V311" s="270"/>
      <c r="W311" s="270"/>
      <c r="X311" s="270"/>
      <c r="Y311" s="270"/>
      <c r="Z311" s="270"/>
    </row>
    <row r="312" ht="15.75" customHeight="1">
      <c r="A312" s="270"/>
      <c r="B312" s="270"/>
      <c r="C312" s="270"/>
      <c r="D312" s="270"/>
      <c r="E312" s="270"/>
      <c r="F312" s="270"/>
      <c r="G312" s="270"/>
      <c r="H312" s="270"/>
      <c r="I312" s="270"/>
      <c r="J312" s="270"/>
      <c r="K312" s="270"/>
      <c r="L312" s="270"/>
      <c r="M312" s="270"/>
      <c r="N312" s="270"/>
      <c r="O312" s="270"/>
      <c r="P312" s="270"/>
      <c r="Q312" s="270"/>
      <c r="R312" s="270"/>
      <c r="S312" s="270"/>
      <c r="T312" s="270"/>
      <c r="U312" s="270"/>
      <c r="V312" s="270"/>
      <c r="W312" s="270"/>
      <c r="X312" s="270"/>
      <c r="Y312" s="270"/>
      <c r="Z312" s="270"/>
    </row>
    <row r="313" ht="15.75" customHeight="1">
      <c r="A313" s="270"/>
      <c r="B313" s="270"/>
      <c r="C313" s="270"/>
      <c r="D313" s="270"/>
      <c r="E313" s="270"/>
      <c r="F313" s="270"/>
      <c r="G313" s="270"/>
      <c r="H313" s="270"/>
      <c r="I313" s="270"/>
      <c r="J313" s="270"/>
      <c r="K313" s="270"/>
      <c r="L313" s="270"/>
      <c r="M313" s="270"/>
      <c r="N313" s="270"/>
      <c r="O313" s="270"/>
      <c r="P313" s="270"/>
      <c r="Q313" s="270"/>
      <c r="R313" s="270"/>
      <c r="S313" s="270"/>
      <c r="T313" s="270"/>
      <c r="U313" s="270"/>
      <c r="V313" s="270"/>
      <c r="W313" s="270"/>
      <c r="X313" s="270"/>
      <c r="Y313" s="270"/>
      <c r="Z313" s="270"/>
    </row>
    <row r="314" ht="15.75" customHeight="1">
      <c r="A314" s="270"/>
      <c r="B314" s="270"/>
      <c r="C314" s="270"/>
      <c r="D314" s="270"/>
      <c r="E314" s="270"/>
      <c r="F314" s="270"/>
      <c r="G314" s="270"/>
      <c r="H314" s="270"/>
      <c r="I314" s="270"/>
      <c r="J314" s="270"/>
      <c r="K314" s="270"/>
      <c r="L314" s="270"/>
      <c r="M314" s="270"/>
      <c r="N314" s="270"/>
      <c r="O314" s="270"/>
      <c r="P314" s="270"/>
      <c r="Q314" s="270"/>
      <c r="R314" s="270"/>
      <c r="S314" s="270"/>
      <c r="T314" s="270"/>
      <c r="U314" s="270"/>
      <c r="V314" s="270"/>
      <c r="W314" s="270"/>
      <c r="X314" s="270"/>
      <c r="Y314" s="270"/>
      <c r="Z314" s="270"/>
    </row>
    <row r="315" ht="15.75" customHeight="1">
      <c r="A315" s="270"/>
      <c r="B315" s="270"/>
      <c r="C315" s="270"/>
      <c r="D315" s="270"/>
      <c r="E315" s="270"/>
      <c r="F315" s="270"/>
      <c r="G315" s="270"/>
      <c r="H315" s="270"/>
      <c r="I315" s="270"/>
      <c r="J315" s="270"/>
      <c r="K315" s="270"/>
      <c r="L315" s="270"/>
      <c r="M315" s="270"/>
      <c r="N315" s="270"/>
      <c r="O315" s="270"/>
      <c r="P315" s="270"/>
      <c r="Q315" s="270"/>
      <c r="R315" s="270"/>
      <c r="S315" s="270"/>
      <c r="T315" s="270"/>
      <c r="U315" s="270"/>
      <c r="V315" s="270"/>
      <c r="W315" s="270"/>
      <c r="X315" s="270"/>
      <c r="Y315" s="270"/>
      <c r="Z315" s="270"/>
    </row>
    <row r="316" ht="15.75" customHeight="1">
      <c r="A316" s="270"/>
      <c r="B316" s="270"/>
      <c r="C316" s="270"/>
      <c r="D316" s="270"/>
      <c r="E316" s="270"/>
      <c r="F316" s="270"/>
      <c r="G316" s="270"/>
      <c r="H316" s="270"/>
      <c r="I316" s="270"/>
      <c r="J316" s="270"/>
      <c r="K316" s="270"/>
      <c r="L316" s="270"/>
      <c r="M316" s="270"/>
      <c r="N316" s="270"/>
      <c r="O316" s="270"/>
      <c r="P316" s="270"/>
      <c r="Q316" s="270"/>
      <c r="R316" s="270"/>
      <c r="S316" s="270"/>
      <c r="T316" s="270"/>
      <c r="U316" s="270"/>
      <c r="V316" s="270"/>
      <c r="W316" s="270"/>
      <c r="X316" s="270"/>
      <c r="Y316" s="270"/>
      <c r="Z316" s="270"/>
    </row>
    <row r="317" ht="15.75" customHeight="1">
      <c r="A317" s="270"/>
      <c r="B317" s="270"/>
      <c r="C317" s="270"/>
      <c r="D317" s="270"/>
      <c r="E317" s="270"/>
      <c r="F317" s="270"/>
      <c r="G317" s="270"/>
      <c r="H317" s="270"/>
      <c r="I317" s="270"/>
      <c r="J317" s="270"/>
      <c r="K317" s="270"/>
      <c r="L317" s="270"/>
      <c r="M317" s="270"/>
      <c r="N317" s="270"/>
      <c r="O317" s="270"/>
      <c r="P317" s="270"/>
      <c r="Q317" s="270"/>
      <c r="R317" s="270"/>
      <c r="S317" s="270"/>
      <c r="T317" s="270"/>
      <c r="U317" s="270"/>
      <c r="V317" s="270"/>
      <c r="W317" s="270"/>
      <c r="X317" s="270"/>
      <c r="Y317" s="270"/>
      <c r="Z317" s="270"/>
    </row>
    <row r="318" ht="15.75" customHeight="1">
      <c r="A318" s="270"/>
      <c r="B318" s="270"/>
      <c r="C318" s="270"/>
      <c r="D318" s="270"/>
      <c r="E318" s="270"/>
      <c r="F318" s="270"/>
      <c r="G318" s="270"/>
      <c r="H318" s="270"/>
      <c r="I318" s="270"/>
      <c r="J318" s="270"/>
      <c r="K318" s="270"/>
      <c r="L318" s="270"/>
      <c r="M318" s="270"/>
      <c r="N318" s="270"/>
      <c r="O318" s="270"/>
      <c r="P318" s="270"/>
      <c r="Q318" s="270"/>
      <c r="R318" s="270"/>
      <c r="S318" s="270"/>
      <c r="T318" s="270"/>
      <c r="U318" s="270"/>
      <c r="V318" s="270"/>
      <c r="W318" s="270"/>
      <c r="X318" s="270"/>
      <c r="Y318" s="270"/>
      <c r="Z318" s="270"/>
    </row>
    <row r="319" ht="15.75" customHeight="1">
      <c r="A319" s="270"/>
      <c r="B319" s="270"/>
      <c r="C319" s="270"/>
      <c r="D319" s="270"/>
      <c r="E319" s="270"/>
      <c r="F319" s="270"/>
      <c r="G319" s="270"/>
      <c r="H319" s="270"/>
      <c r="I319" s="270"/>
      <c r="J319" s="270"/>
      <c r="K319" s="270"/>
      <c r="L319" s="270"/>
      <c r="M319" s="270"/>
      <c r="N319" s="270"/>
      <c r="O319" s="270"/>
      <c r="P319" s="270"/>
      <c r="Q319" s="270"/>
      <c r="R319" s="270"/>
      <c r="S319" s="270"/>
      <c r="T319" s="270"/>
      <c r="U319" s="270"/>
      <c r="V319" s="270"/>
      <c r="W319" s="270"/>
      <c r="X319" s="270"/>
      <c r="Y319" s="270"/>
      <c r="Z319" s="270"/>
    </row>
    <row r="320" ht="15.75" customHeight="1">
      <c r="A320" s="270"/>
      <c r="B320" s="270"/>
      <c r="C320" s="270"/>
      <c r="D320" s="270"/>
      <c r="E320" s="270"/>
      <c r="F320" s="270"/>
      <c r="G320" s="270"/>
      <c r="H320" s="270"/>
      <c r="I320" s="270"/>
      <c r="J320" s="270"/>
      <c r="K320" s="270"/>
      <c r="L320" s="270"/>
      <c r="M320" s="270"/>
      <c r="N320" s="270"/>
      <c r="O320" s="270"/>
      <c r="P320" s="270"/>
      <c r="Q320" s="270"/>
      <c r="R320" s="270"/>
      <c r="S320" s="270"/>
      <c r="T320" s="270"/>
      <c r="U320" s="270"/>
      <c r="V320" s="270"/>
      <c r="W320" s="270"/>
      <c r="X320" s="270"/>
      <c r="Y320" s="270"/>
      <c r="Z320" s="270"/>
    </row>
    <row r="321" ht="15.75" customHeight="1">
      <c r="A321" s="270"/>
      <c r="B321" s="270"/>
      <c r="C321" s="270"/>
      <c r="D321" s="270"/>
      <c r="E321" s="270"/>
      <c r="F321" s="270"/>
      <c r="G321" s="270"/>
      <c r="H321" s="270"/>
      <c r="I321" s="270"/>
      <c r="J321" s="270"/>
      <c r="K321" s="270"/>
      <c r="L321" s="270"/>
      <c r="M321" s="270"/>
      <c r="N321" s="270"/>
      <c r="O321" s="270"/>
      <c r="P321" s="270"/>
      <c r="Q321" s="270"/>
      <c r="R321" s="270"/>
      <c r="S321" s="270"/>
      <c r="T321" s="270"/>
      <c r="U321" s="270"/>
      <c r="V321" s="270"/>
      <c r="W321" s="270"/>
      <c r="X321" s="270"/>
      <c r="Y321" s="270"/>
      <c r="Z321" s="270"/>
    </row>
    <row r="322" ht="15.75" customHeight="1">
      <c r="A322" s="270"/>
      <c r="B322" s="270"/>
      <c r="C322" s="270"/>
      <c r="D322" s="270"/>
      <c r="E322" s="270"/>
      <c r="F322" s="270"/>
      <c r="G322" s="270"/>
      <c r="H322" s="270"/>
      <c r="I322" s="270"/>
      <c r="J322" s="270"/>
      <c r="K322" s="270"/>
      <c r="L322" s="270"/>
      <c r="M322" s="270"/>
      <c r="N322" s="270"/>
      <c r="O322" s="270"/>
      <c r="P322" s="270"/>
      <c r="Q322" s="270"/>
      <c r="R322" s="270"/>
      <c r="S322" s="270"/>
      <c r="T322" s="270"/>
      <c r="U322" s="270"/>
      <c r="V322" s="270"/>
      <c r="W322" s="270"/>
      <c r="X322" s="270"/>
      <c r="Y322" s="270"/>
      <c r="Z322" s="270"/>
    </row>
    <row r="323" ht="15.75" customHeight="1">
      <c r="A323" s="270"/>
      <c r="B323" s="270"/>
      <c r="C323" s="270"/>
      <c r="D323" s="270"/>
      <c r="E323" s="270"/>
      <c r="F323" s="270"/>
      <c r="G323" s="270"/>
      <c r="H323" s="270"/>
      <c r="I323" s="270"/>
      <c r="J323" s="270"/>
      <c r="K323" s="270"/>
      <c r="L323" s="270"/>
      <c r="M323" s="270"/>
      <c r="N323" s="270"/>
      <c r="O323" s="270"/>
      <c r="P323" s="270"/>
      <c r="Q323" s="270"/>
      <c r="R323" s="270"/>
      <c r="S323" s="270"/>
      <c r="T323" s="270"/>
      <c r="U323" s="270"/>
      <c r="V323" s="270"/>
      <c r="W323" s="270"/>
      <c r="X323" s="270"/>
      <c r="Y323" s="270"/>
      <c r="Z323" s="270"/>
    </row>
    <row r="324" ht="15.75" customHeight="1">
      <c r="A324" s="270"/>
      <c r="B324" s="270"/>
      <c r="C324" s="270"/>
      <c r="D324" s="270"/>
      <c r="E324" s="270"/>
      <c r="F324" s="270"/>
      <c r="G324" s="270"/>
      <c r="H324" s="270"/>
      <c r="I324" s="270"/>
      <c r="J324" s="270"/>
      <c r="K324" s="270"/>
      <c r="L324" s="270"/>
      <c r="M324" s="270"/>
      <c r="N324" s="270"/>
      <c r="O324" s="270"/>
      <c r="P324" s="270"/>
      <c r="Q324" s="270"/>
      <c r="R324" s="270"/>
      <c r="S324" s="270"/>
      <c r="T324" s="270"/>
      <c r="U324" s="270"/>
      <c r="V324" s="270"/>
      <c r="W324" s="270"/>
      <c r="X324" s="270"/>
      <c r="Y324" s="270"/>
      <c r="Z324" s="270"/>
    </row>
    <row r="325" ht="15.75" customHeight="1">
      <c r="A325" s="270"/>
      <c r="B325" s="270"/>
      <c r="C325" s="270"/>
      <c r="D325" s="270"/>
      <c r="E325" s="270"/>
      <c r="F325" s="270"/>
      <c r="G325" s="270"/>
      <c r="H325" s="270"/>
      <c r="I325" s="270"/>
      <c r="J325" s="270"/>
      <c r="K325" s="270"/>
      <c r="L325" s="270"/>
      <c r="M325" s="270"/>
      <c r="N325" s="270"/>
      <c r="O325" s="270"/>
      <c r="P325" s="270"/>
      <c r="Q325" s="270"/>
      <c r="R325" s="270"/>
      <c r="S325" s="270"/>
      <c r="T325" s="270"/>
      <c r="U325" s="270"/>
      <c r="V325" s="270"/>
      <c r="W325" s="270"/>
      <c r="X325" s="270"/>
      <c r="Y325" s="270"/>
      <c r="Z325" s="270"/>
    </row>
    <row r="326" ht="15.75" customHeight="1">
      <c r="A326" s="270"/>
      <c r="B326" s="270"/>
      <c r="C326" s="270"/>
      <c r="D326" s="270"/>
      <c r="E326" s="270"/>
      <c r="F326" s="270"/>
      <c r="G326" s="270"/>
      <c r="H326" s="270"/>
      <c r="I326" s="270"/>
      <c r="J326" s="270"/>
      <c r="K326" s="270"/>
      <c r="L326" s="270"/>
      <c r="M326" s="270"/>
      <c r="N326" s="270"/>
      <c r="O326" s="270"/>
      <c r="P326" s="270"/>
      <c r="Q326" s="270"/>
      <c r="R326" s="270"/>
      <c r="S326" s="270"/>
      <c r="T326" s="270"/>
      <c r="U326" s="270"/>
      <c r="V326" s="270"/>
      <c r="W326" s="270"/>
      <c r="X326" s="270"/>
      <c r="Y326" s="270"/>
      <c r="Z326" s="270"/>
    </row>
    <row r="327" ht="15.75" customHeight="1">
      <c r="A327" s="270"/>
      <c r="B327" s="270"/>
      <c r="C327" s="270"/>
      <c r="D327" s="270"/>
      <c r="E327" s="270"/>
      <c r="F327" s="270"/>
      <c r="G327" s="270"/>
      <c r="H327" s="270"/>
      <c r="I327" s="270"/>
      <c r="J327" s="270"/>
      <c r="K327" s="270"/>
      <c r="L327" s="270"/>
      <c r="M327" s="270"/>
      <c r="N327" s="270"/>
      <c r="O327" s="270"/>
      <c r="P327" s="270"/>
      <c r="Q327" s="270"/>
      <c r="R327" s="270"/>
      <c r="S327" s="270"/>
      <c r="T327" s="270"/>
      <c r="U327" s="270"/>
      <c r="V327" s="270"/>
      <c r="W327" s="270"/>
      <c r="X327" s="270"/>
      <c r="Y327" s="270"/>
      <c r="Z327" s="270"/>
    </row>
    <row r="328" ht="15.75" customHeight="1">
      <c r="A328" s="270"/>
      <c r="B328" s="270"/>
      <c r="C328" s="270"/>
      <c r="D328" s="270"/>
      <c r="E328" s="270"/>
      <c r="F328" s="270"/>
      <c r="G328" s="270"/>
      <c r="H328" s="270"/>
      <c r="I328" s="270"/>
      <c r="J328" s="270"/>
      <c r="K328" s="270"/>
      <c r="L328" s="270"/>
      <c r="M328" s="270"/>
      <c r="N328" s="270"/>
      <c r="O328" s="270"/>
      <c r="P328" s="270"/>
      <c r="Q328" s="270"/>
      <c r="R328" s="270"/>
      <c r="S328" s="270"/>
      <c r="T328" s="270"/>
      <c r="U328" s="270"/>
      <c r="V328" s="270"/>
      <c r="W328" s="270"/>
      <c r="X328" s="270"/>
      <c r="Y328" s="270"/>
      <c r="Z328" s="270"/>
    </row>
    <row r="329" ht="15.75" customHeight="1">
      <c r="A329" s="270"/>
      <c r="B329" s="270"/>
      <c r="C329" s="270"/>
      <c r="D329" s="270"/>
      <c r="E329" s="270"/>
      <c r="F329" s="270"/>
      <c r="G329" s="270"/>
      <c r="H329" s="270"/>
      <c r="I329" s="270"/>
      <c r="J329" s="270"/>
      <c r="K329" s="270"/>
      <c r="L329" s="270"/>
      <c r="M329" s="270"/>
      <c r="N329" s="270"/>
      <c r="O329" s="270"/>
      <c r="P329" s="270"/>
      <c r="Q329" s="270"/>
      <c r="R329" s="270"/>
      <c r="S329" s="270"/>
      <c r="T329" s="270"/>
      <c r="U329" s="270"/>
      <c r="V329" s="270"/>
      <c r="W329" s="270"/>
      <c r="X329" s="270"/>
      <c r="Y329" s="270"/>
      <c r="Z329" s="270"/>
    </row>
    <row r="330" ht="15.75" customHeight="1">
      <c r="A330" s="270"/>
      <c r="B330" s="270"/>
      <c r="C330" s="270"/>
      <c r="D330" s="270"/>
      <c r="E330" s="270"/>
      <c r="F330" s="270"/>
      <c r="G330" s="270"/>
      <c r="H330" s="270"/>
      <c r="I330" s="270"/>
      <c r="J330" s="270"/>
      <c r="K330" s="270"/>
      <c r="L330" s="270"/>
      <c r="M330" s="270"/>
      <c r="N330" s="270"/>
      <c r="O330" s="270"/>
      <c r="P330" s="270"/>
      <c r="Q330" s="270"/>
      <c r="R330" s="270"/>
      <c r="S330" s="270"/>
      <c r="T330" s="270"/>
      <c r="U330" s="270"/>
      <c r="V330" s="270"/>
      <c r="W330" s="270"/>
      <c r="X330" s="270"/>
      <c r="Y330" s="270"/>
      <c r="Z330" s="270"/>
    </row>
    <row r="331" ht="15.75" customHeight="1">
      <c r="A331" s="270"/>
      <c r="B331" s="270"/>
      <c r="C331" s="270"/>
      <c r="D331" s="270"/>
      <c r="E331" s="270"/>
      <c r="F331" s="270"/>
      <c r="G331" s="270"/>
      <c r="H331" s="270"/>
      <c r="I331" s="270"/>
      <c r="J331" s="270"/>
      <c r="K331" s="270"/>
      <c r="L331" s="270"/>
      <c r="M331" s="270"/>
      <c r="N331" s="270"/>
      <c r="O331" s="270"/>
      <c r="P331" s="270"/>
      <c r="Q331" s="270"/>
      <c r="R331" s="270"/>
      <c r="S331" s="270"/>
      <c r="T331" s="270"/>
      <c r="U331" s="270"/>
      <c r="V331" s="270"/>
      <c r="W331" s="270"/>
      <c r="X331" s="270"/>
      <c r="Y331" s="270"/>
      <c r="Z331" s="270"/>
    </row>
    <row r="332" ht="15.75" customHeight="1">
      <c r="A332" s="270"/>
      <c r="B332" s="270"/>
      <c r="C332" s="270"/>
      <c r="D332" s="270"/>
      <c r="E332" s="270"/>
      <c r="F332" s="270"/>
      <c r="G332" s="270"/>
      <c r="H332" s="270"/>
      <c r="I332" s="270"/>
      <c r="J332" s="270"/>
      <c r="K332" s="270"/>
      <c r="L332" s="270"/>
      <c r="M332" s="270"/>
      <c r="N332" s="270"/>
      <c r="O332" s="270"/>
      <c r="P332" s="270"/>
      <c r="Q332" s="270"/>
      <c r="R332" s="270"/>
      <c r="S332" s="270"/>
      <c r="T332" s="270"/>
      <c r="U332" s="270"/>
      <c r="V332" s="270"/>
      <c r="W332" s="270"/>
      <c r="X332" s="270"/>
      <c r="Y332" s="270"/>
      <c r="Z332" s="270"/>
    </row>
    <row r="333" ht="15.75" customHeight="1">
      <c r="A333" s="270"/>
      <c r="B333" s="270"/>
      <c r="C333" s="270"/>
      <c r="D333" s="270"/>
      <c r="E333" s="270"/>
      <c r="F333" s="270"/>
      <c r="G333" s="270"/>
      <c r="H333" s="270"/>
      <c r="I333" s="270"/>
      <c r="J333" s="270"/>
      <c r="K333" s="270"/>
      <c r="L333" s="270"/>
      <c r="M333" s="270"/>
      <c r="N333" s="270"/>
      <c r="O333" s="270"/>
      <c r="P333" s="270"/>
      <c r="Q333" s="270"/>
      <c r="R333" s="270"/>
      <c r="S333" s="270"/>
      <c r="T333" s="270"/>
      <c r="U333" s="270"/>
      <c r="V333" s="270"/>
      <c r="W333" s="270"/>
      <c r="X333" s="270"/>
      <c r="Y333" s="270"/>
      <c r="Z333" s="270"/>
    </row>
    <row r="334" ht="15.75" customHeight="1">
      <c r="A334" s="270"/>
      <c r="B334" s="270"/>
      <c r="C334" s="270"/>
      <c r="D334" s="270"/>
      <c r="E334" s="270"/>
      <c r="F334" s="270"/>
      <c r="G334" s="270"/>
      <c r="H334" s="270"/>
      <c r="I334" s="270"/>
      <c r="J334" s="270"/>
      <c r="K334" s="270"/>
      <c r="L334" s="270"/>
      <c r="M334" s="270"/>
      <c r="N334" s="270"/>
      <c r="O334" s="270"/>
      <c r="P334" s="270"/>
      <c r="Q334" s="270"/>
      <c r="R334" s="270"/>
      <c r="S334" s="270"/>
      <c r="T334" s="270"/>
      <c r="U334" s="270"/>
      <c r="V334" s="270"/>
      <c r="W334" s="270"/>
      <c r="X334" s="270"/>
      <c r="Y334" s="270"/>
      <c r="Z334" s="270"/>
    </row>
    <row r="335" ht="15.75" customHeight="1">
      <c r="A335" s="270"/>
      <c r="B335" s="270"/>
      <c r="C335" s="270"/>
      <c r="D335" s="270"/>
      <c r="E335" s="270"/>
      <c r="F335" s="270"/>
      <c r="G335" s="270"/>
      <c r="H335" s="270"/>
      <c r="I335" s="270"/>
      <c r="J335" s="270"/>
      <c r="K335" s="270"/>
      <c r="L335" s="270"/>
      <c r="M335" s="270"/>
      <c r="N335" s="270"/>
      <c r="O335" s="270"/>
      <c r="P335" s="270"/>
      <c r="Q335" s="270"/>
      <c r="R335" s="270"/>
      <c r="S335" s="270"/>
      <c r="T335" s="270"/>
      <c r="U335" s="270"/>
      <c r="V335" s="270"/>
      <c r="W335" s="270"/>
      <c r="X335" s="270"/>
      <c r="Y335" s="270"/>
      <c r="Z335" s="270"/>
    </row>
    <row r="336" ht="15.75" customHeight="1">
      <c r="A336" s="270"/>
      <c r="B336" s="270"/>
      <c r="C336" s="270"/>
      <c r="D336" s="270"/>
      <c r="E336" s="270"/>
      <c r="F336" s="270"/>
      <c r="G336" s="270"/>
      <c r="H336" s="270"/>
      <c r="I336" s="270"/>
      <c r="J336" s="270"/>
      <c r="K336" s="270"/>
      <c r="L336" s="270"/>
      <c r="M336" s="270"/>
      <c r="N336" s="270"/>
      <c r="O336" s="270"/>
      <c r="P336" s="270"/>
      <c r="Q336" s="270"/>
      <c r="R336" s="270"/>
      <c r="S336" s="270"/>
      <c r="T336" s="270"/>
      <c r="U336" s="270"/>
      <c r="V336" s="270"/>
      <c r="W336" s="270"/>
      <c r="X336" s="270"/>
      <c r="Y336" s="270"/>
      <c r="Z336" s="270"/>
    </row>
    <row r="337" ht="15.75" customHeight="1">
      <c r="A337" s="270"/>
      <c r="B337" s="270"/>
      <c r="C337" s="270"/>
      <c r="D337" s="270"/>
      <c r="E337" s="270"/>
      <c r="F337" s="270"/>
      <c r="G337" s="270"/>
      <c r="H337" s="270"/>
      <c r="I337" s="270"/>
      <c r="J337" s="270"/>
      <c r="K337" s="270"/>
      <c r="L337" s="270"/>
      <c r="M337" s="270"/>
      <c r="N337" s="270"/>
      <c r="O337" s="270"/>
      <c r="P337" s="270"/>
      <c r="Q337" s="270"/>
      <c r="R337" s="270"/>
      <c r="S337" s="270"/>
      <c r="T337" s="270"/>
      <c r="U337" s="270"/>
      <c r="V337" s="270"/>
      <c r="W337" s="270"/>
      <c r="X337" s="270"/>
      <c r="Y337" s="270"/>
      <c r="Z337" s="270"/>
    </row>
    <row r="338" ht="15.75" customHeight="1">
      <c r="A338" s="270"/>
      <c r="B338" s="270"/>
      <c r="C338" s="270"/>
      <c r="D338" s="270"/>
      <c r="E338" s="270"/>
      <c r="F338" s="270"/>
      <c r="G338" s="270"/>
      <c r="H338" s="270"/>
      <c r="I338" s="270"/>
      <c r="J338" s="270"/>
      <c r="K338" s="270"/>
      <c r="L338" s="270"/>
      <c r="M338" s="270"/>
      <c r="N338" s="270"/>
      <c r="O338" s="270"/>
      <c r="P338" s="270"/>
      <c r="Q338" s="270"/>
      <c r="R338" s="270"/>
      <c r="S338" s="270"/>
      <c r="T338" s="270"/>
      <c r="U338" s="270"/>
      <c r="V338" s="270"/>
      <c r="W338" s="270"/>
      <c r="X338" s="270"/>
      <c r="Y338" s="270"/>
      <c r="Z338" s="270"/>
    </row>
    <row r="339" ht="15.75" customHeight="1">
      <c r="A339" s="270"/>
      <c r="B339" s="270"/>
      <c r="C339" s="270"/>
      <c r="D339" s="270"/>
      <c r="E339" s="270"/>
      <c r="F339" s="270"/>
      <c r="G339" s="270"/>
      <c r="H339" s="270"/>
      <c r="I339" s="270"/>
      <c r="J339" s="270"/>
      <c r="K339" s="270"/>
      <c r="L339" s="270"/>
      <c r="M339" s="270"/>
      <c r="N339" s="270"/>
      <c r="O339" s="270"/>
      <c r="P339" s="270"/>
      <c r="Q339" s="270"/>
      <c r="R339" s="270"/>
      <c r="S339" s="270"/>
      <c r="T339" s="270"/>
      <c r="U339" s="270"/>
      <c r="V339" s="270"/>
      <c r="W339" s="270"/>
      <c r="X339" s="270"/>
      <c r="Y339" s="270"/>
      <c r="Z339" s="270"/>
    </row>
    <row r="340" ht="15.75" customHeight="1">
      <c r="A340" s="270"/>
      <c r="B340" s="270"/>
      <c r="C340" s="270"/>
      <c r="D340" s="270"/>
      <c r="E340" s="270"/>
      <c r="F340" s="270"/>
      <c r="G340" s="270"/>
      <c r="H340" s="270"/>
      <c r="I340" s="270"/>
      <c r="J340" s="270"/>
      <c r="K340" s="270"/>
      <c r="L340" s="270"/>
      <c r="M340" s="270"/>
      <c r="N340" s="270"/>
      <c r="O340" s="270"/>
      <c r="P340" s="270"/>
      <c r="Q340" s="270"/>
      <c r="R340" s="270"/>
      <c r="S340" s="270"/>
      <c r="T340" s="270"/>
      <c r="U340" s="270"/>
      <c r="V340" s="270"/>
      <c r="W340" s="270"/>
      <c r="X340" s="270"/>
      <c r="Y340" s="270"/>
      <c r="Z340" s="270"/>
    </row>
    <row r="341" ht="15.75" customHeight="1">
      <c r="A341" s="270"/>
      <c r="B341" s="270"/>
      <c r="C341" s="270"/>
      <c r="D341" s="270"/>
      <c r="E341" s="270"/>
      <c r="F341" s="270"/>
      <c r="G341" s="270"/>
      <c r="H341" s="270"/>
      <c r="I341" s="270"/>
      <c r="J341" s="270"/>
      <c r="K341" s="270"/>
      <c r="L341" s="270"/>
      <c r="M341" s="270"/>
      <c r="N341" s="270"/>
      <c r="O341" s="270"/>
      <c r="P341" s="270"/>
      <c r="Q341" s="270"/>
      <c r="R341" s="270"/>
      <c r="S341" s="270"/>
      <c r="T341" s="270"/>
      <c r="U341" s="270"/>
      <c r="V341" s="270"/>
      <c r="W341" s="270"/>
      <c r="X341" s="270"/>
      <c r="Y341" s="270"/>
      <c r="Z341" s="270"/>
    </row>
    <row r="342" ht="15.75" customHeight="1">
      <c r="A342" s="270"/>
      <c r="B342" s="270"/>
      <c r="C342" s="270"/>
      <c r="D342" s="270"/>
      <c r="E342" s="270"/>
      <c r="F342" s="270"/>
      <c r="G342" s="270"/>
      <c r="H342" s="270"/>
      <c r="I342" s="270"/>
      <c r="J342" s="270"/>
      <c r="K342" s="270"/>
      <c r="L342" s="270"/>
      <c r="M342" s="270"/>
      <c r="N342" s="270"/>
      <c r="O342" s="270"/>
      <c r="P342" s="270"/>
      <c r="Q342" s="270"/>
      <c r="R342" s="270"/>
      <c r="S342" s="270"/>
      <c r="T342" s="270"/>
      <c r="U342" s="270"/>
      <c r="V342" s="270"/>
      <c r="W342" s="270"/>
      <c r="X342" s="270"/>
      <c r="Y342" s="270"/>
      <c r="Z342" s="270"/>
    </row>
    <row r="343" ht="15.75" customHeight="1">
      <c r="A343" s="270"/>
      <c r="B343" s="270"/>
      <c r="C343" s="270"/>
      <c r="D343" s="270"/>
      <c r="E343" s="270"/>
      <c r="F343" s="270"/>
      <c r="G343" s="270"/>
      <c r="H343" s="270"/>
      <c r="I343" s="270"/>
      <c r="J343" s="270"/>
      <c r="K343" s="270"/>
      <c r="L343" s="270"/>
      <c r="M343" s="270"/>
      <c r="N343" s="270"/>
      <c r="O343" s="270"/>
      <c r="P343" s="270"/>
      <c r="Q343" s="270"/>
      <c r="R343" s="270"/>
      <c r="S343" s="270"/>
      <c r="T343" s="270"/>
      <c r="U343" s="270"/>
      <c r="V343" s="270"/>
      <c r="W343" s="270"/>
      <c r="X343" s="270"/>
      <c r="Y343" s="270"/>
      <c r="Z343" s="270"/>
    </row>
    <row r="344" ht="15.75" customHeight="1">
      <c r="A344" s="270"/>
      <c r="B344" s="270"/>
      <c r="C344" s="270"/>
      <c r="D344" s="270"/>
      <c r="E344" s="270"/>
      <c r="F344" s="270"/>
      <c r="G344" s="270"/>
      <c r="H344" s="270"/>
      <c r="I344" s="270"/>
      <c r="J344" s="270"/>
      <c r="K344" s="270"/>
      <c r="L344" s="270"/>
      <c r="M344" s="270"/>
      <c r="N344" s="270"/>
      <c r="O344" s="270"/>
      <c r="P344" s="270"/>
      <c r="Q344" s="270"/>
      <c r="R344" s="270"/>
      <c r="S344" s="270"/>
      <c r="T344" s="270"/>
      <c r="U344" s="270"/>
      <c r="V344" s="270"/>
      <c r="W344" s="270"/>
      <c r="X344" s="270"/>
      <c r="Y344" s="270"/>
      <c r="Z344" s="270"/>
    </row>
    <row r="345" ht="15.75" customHeight="1">
      <c r="A345" s="270"/>
      <c r="B345" s="270"/>
      <c r="C345" s="270"/>
      <c r="D345" s="270"/>
      <c r="E345" s="270"/>
      <c r="F345" s="270"/>
      <c r="G345" s="270"/>
      <c r="H345" s="270"/>
      <c r="I345" s="270"/>
      <c r="J345" s="270"/>
      <c r="K345" s="270"/>
      <c r="L345" s="270"/>
      <c r="M345" s="270"/>
      <c r="N345" s="270"/>
      <c r="O345" s="270"/>
      <c r="P345" s="270"/>
      <c r="Q345" s="270"/>
      <c r="R345" s="270"/>
      <c r="S345" s="270"/>
      <c r="T345" s="270"/>
      <c r="U345" s="270"/>
      <c r="V345" s="270"/>
      <c r="W345" s="270"/>
      <c r="X345" s="270"/>
      <c r="Y345" s="270"/>
      <c r="Z345" s="270"/>
    </row>
    <row r="346" ht="15.75" customHeight="1">
      <c r="A346" s="270"/>
      <c r="B346" s="270"/>
      <c r="C346" s="270"/>
      <c r="D346" s="270"/>
      <c r="E346" s="270"/>
      <c r="F346" s="270"/>
      <c r="G346" s="270"/>
      <c r="H346" s="270"/>
      <c r="I346" s="270"/>
      <c r="J346" s="270"/>
      <c r="K346" s="270"/>
      <c r="L346" s="270"/>
      <c r="M346" s="270"/>
      <c r="N346" s="270"/>
      <c r="O346" s="270"/>
      <c r="P346" s="270"/>
      <c r="Q346" s="270"/>
      <c r="R346" s="270"/>
      <c r="S346" s="270"/>
      <c r="T346" s="270"/>
      <c r="U346" s="270"/>
      <c r="V346" s="270"/>
      <c r="W346" s="270"/>
      <c r="X346" s="270"/>
      <c r="Y346" s="270"/>
      <c r="Z346" s="270"/>
    </row>
    <row r="347" ht="15.75" customHeight="1">
      <c r="A347" s="270"/>
      <c r="B347" s="270"/>
      <c r="C347" s="270"/>
      <c r="D347" s="270"/>
      <c r="E347" s="270"/>
      <c r="F347" s="270"/>
      <c r="G347" s="270"/>
      <c r="H347" s="270"/>
      <c r="I347" s="270"/>
      <c r="J347" s="270"/>
      <c r="K347" s="270"/>
      <c r="L347" s="270"/>
      <c r="M347" s="270"/>
      <c r="N347" s="270"/>
      <c r="O347" s="270"/>
      <c r="P347" s="270"/>
      <c r="Q347" s="270"/>
      <c r="R347" s="270"/>
      <c r="S347" s="270"/>
      <c r="T347" s="270"/>
      <c r="U347" s="270"/>
      <c r="V347" s="270"/>
      <c r="W347" s="270"/>
      <c r="X347" s="270"/>
      <c r="Y347" s="270"/>
      <c r="Z347" s="270"/>
    </row>
    <row r="348" ht="15.75" customHeight="1">
      <c r="A348" s="270"/>
      <c r="B348" s="270"/>
      <c r="C348" s="270"/>
      <c r="D348" s="270"/>
      <c r="E348" s="270"/>
      <c r="F348" s="270"/>
      <c r="G348" s="270"/>
      <c r="H348" s="270"/>
      <c r="I348" s="270"/>
      <c r="J348" s="270"/>
      <c r="K348" s="270"/>
      <c r="L348" s="270"/>
      <c r="M348" s="270"/>
      <c r="N348" s="270"/>
      <c r="O348" s="270"/>
      <c r="P348" s="270"/>
      <c r="Q348" s="270"/>
      <c r="R348" s="270"/>
      <c r="S348" s="270"/>
      <c r="T348" s="270"/>
      <c r="U348" s="270"/>
      <c r="V348" s="270"/>
      <c r="W348" s="270"/>
      <c r="X348" s="270"/>
      <c r="Y348" s="270"/>
      <c r="Z348" s="270"/>
    </row>
    <row r="349" ht="15.75" customHeight="1">
      <c r="A349" s="270"/>
      <c r="B349" s="270"/>
      <c r="C349" s="270"/>
      <c r="D349" s="270"/>
      <c r="E349" s="270"/>
      <c r="F349" s="270"/>
      <c r="G349" s="270"/>
      <c r="H349" s="270"/>
      <c r="I349" s="270"/>
      <c r="J349" s="270"/>
      <c r="K349" s="270"/>
      <c r="L349" s="270"/>
      <c r="M349" s="270"/>
      <c r="N349" s="270"/>
      <c r="O349" s="270"/>
      <c r="P349" s="270"/>
      <c r="Q349" s="270"/>
      <c r="R349" s="270"/>
      <c r="S349" s="270"/>
      <c r="T349" s="270"/>
      <c r="U349" s="270"/>
      <c r="V349" s="270"/>
      <c r="W349" s="270"/>
      <c r="X349" s="270"/>
      <c r="Y349" s="270"/>
      <c r="Z349" s="270"/>
    </row>
    <row r="350" ht="15.75" customHeight="1">
      <c r="A350" s="270"/>
      <c r="B350" s="270"/>
      <c r="C350" s="270"/>
      <c r="D350" s="270"/>
      <c r="E350" s="270"/>
      <c r="F350" s="270"/>
      <c r="G350" s="270"/>
      <c r="H350" s="270"/>
      <c r="I350" s="270"/>
      <c r="J350" s="270"/>
      <c r="K350" s="270"/>
      <c r="L350" s="270"/>
      <c r="M350" s="270"/>
      <c r="N350" s="270"/>
      <c r="O350" s="270"/>
      <c r="P350" s="270"/>
      <c r="Q350" s="270"/>
      <c r="R350" s="270"/>
      <c r="S350" s="270"/>
      <c r="T350" s="270"/>
      <c r="U350" s="270"/>
      <c r="V350" s="270"/>
      <c r="W350" s="270"/>
      <c r="X350" s="270"/>
      <c r="Y350" s="270"/>
      <c r="Z350" s="270"/>
    </row>
    <row r="351" ht="15.75" customHeight="1">
      <c r="A351" s="270"/>
      <c r="B351" s="270"/>
      <c r="C351" s="270"/>
      <c r="D351" s="270"/>
      <c r="E351" s="270"/>
      <c r="F351" s="270"/>
      <c r="G351" s="270"/>
      <c r="H351" s="270"/>
      <c r="I351" s="270"/>
      <c r="J351" s="270"/>
      <c r="K351" s="270"/>
      <c r="L351" s="270"/>
      <c r="M351" s="270"/>
      <c r="N351" s="270"/>
      <c r="O351" s="270"/>
      <c r="P351" s="270"/>
      <c r="Q351" s="270"/>
      <c r="R351" s="270"/>
      <c r="S351" s="270"/>
      <c r="T351" s="270"/>
      <c r="U351" s="270"/>
      <c r="V351" s="270"/>
      <c r="W351" s="270"/>
      <c r="X351" s="270"/>
      <c r="Y351" s="270"/>
      <c r="Z351" s="270"/>
    </row>
    <row r="352" ht="15.75" customHeight="1">
      <c r="A352" s="270"/>
      <c r="B352" s="270"/>
      <c r="C352" s="270"/>
      <c r="D352" s="270"/>
      <c r="E352" s="270"/>
      <c r="F352" s="270"/>
      <c r="G352" s="270"/>
      <c r="H352" s="270"/>
      <c r="I352" s="270"/>
      <c r="J352" s="270"/>
      <c r="K352" s="270"/>
      <c r="L352" s="270"/>
      <c r="M352" s="270"/>
      <c r="N352" s="270"/>
      <c r="O352" s="270"/>
      <c r="P352" s="270"/>
      <c r="Q352" s="270"/>
      <c r="R352" s="270"/>
      <c r="S352" s="270"/>
      <c r="T352" s="270"/>
      <c r="U352" s="270"/>
      <c r="V352" s="270"/>
      <c r="W352" s="270"/>
      <c r="X352" s="270"/>
      <c r="Y352" s="270"/>
      <c r="Z352" s="270"/>
    </row>
    <row r="353" ht="15.75" customHeight="1">
      <c r="A353" s="270"/>
      <c r="B353" s="270"/>
      <c r="C353" s="270"/>
      <c r="D353" s="270"/>
      <c r="E353" s="270"/>
      <c r="F353" s="270"/>
      <c r="G353" s="270"/>
      <c r="H353" s="270"/>
      <c r="I353" s="270"/>
      <c r="J353" s="270"/>
      <c r="K353" s="270"/>
      <c r="L353" s="270"/>
      <c r="M353" s="270"/>
      <c r="N353" s="270"/>
      <c r="O353" s="270"/>
      <c r="P353" s="270"/>
      <c r="Q353" s="270"/>
      <c r="R353" s="270"/>
      <c r="S353" s="270"/>
      <c r="T353" s="270"/>
      <c r="U353" s="270"/>
      <c r="V353" s="270"/>
      <c r="W353" s="270"/>
      <c r="X353" s="270"/>
      <c r="Y353" s="270"/>
      <c r="Z353" s="270"/>
    </row>
    <row r="354" ht="15.75" customHeight="1">
      <c r="A354" s="270"/>
      <c r="B354" s="270"/>
      <c r="C354" s="270"/>
      <c r="D354" s="270"/>
      <c r="E354" s="270"/>
      <c r="F354" s="270"/>
      <c r="G354" s="270"/>
      <c r="H354" s="270"/>
      <c r="I354" s="270"/>
      <c r="J354" s="270"/>
      <c r="K354" s="270"/>
      <c r="L354" s="270"/>
      <c r="M354" s="270"/>
      <c r="N354" s="270"/>
      <c r="O354" s="270"/>
      <c r="P354" s="270"/>
      <c r="Q354" s="270"/>
      <c r="R354" s="270"/>
      <c r="S354" s="270"/>
      <c r="T354" s="270"/>
      <c r="U354" s="270"/>
      <c r="V354" s="270"/>
      <c r="W354" s="270"/>
      <c r="X354" s="270"/>
      <c r="Y354" s="270"/>
      <c r="Z354" s="270"/>
    </row>
    <row r="355" ht="15.75" customHeight="1">
      <c r="A355" s="270"/>
      <c r="B355" s="270"/>
      <c r="C355" s="270"/>
      <c r="D355" s="270"/>
      <c r="E355" s="270"/>
      <c r="F355" s="270"/>
      <c r="G355" s="270"/>
      <c r="H355" s="270"/>
      <c r="I355" s="270"/>
      <c r="J355" s="270"/>
      <c r="K355" s="270"/>
      <c r="L355" s="270"/>
      <c r="M355" s="270"/>
      <c r="N355" s="270"/>
      <c r="O355" s="270"/>
      <c r="P355" s="270"/>
      <c r="Q355" s="270"/>
      <c r="R355" s="270"/>
      <c r="S355" s="270"/>
      <c r="T355" s="270"/>
      <c r="U355" s="270"/>
      <c r="V355" s="270"/>
      <c r="W355" s="270"/>
      <c r="X355" s="270"/>
      <c r="Y355" s="270"/>
      <c r="Z355" s="270"/>
    </row>
    <row r="356" ht="15.75" customHeight="1">
      <c r="A356" s="270"/>
      <c r="B356" s="270"/>
      <c r="C356" s="270"/>
      <c r="D356" s="270"/>
      <c r="E356" s="270"/>
      <c r="F356" s="270"/>
      <c r="G356" s="270"/>
      <c r="H356" s="270"/>
      <c r="I356" s="270"/>
      <c r="J356" s="270"/>
      <c r="K356" s="270"/>
      <c r="L356" s="270"/>
      <c r="M356" s="270"/>
      <c r="N356" s="270"/>
      <c r="O356" s="270"/>
      <c r="P356" s="270"/>
      <c r="Q356" s="270"/>
      <c r="R356" s="270"/>
      <c r="S356" s="270"/>
      <c r="T356" s="270"/>
      <c r="U356" s="270"/>
      <c r="V356" s="270"/>
      <c r="W356" s="270"/>
      <c r="X356" s="270"/>
      <c r="Y356" s="270"/>
      <c r="Z356" s="270"/>
    </row>
    <row r="357" ht="15.75" customHeight="1">
      <c r="A357" s="270"/>
      <c r="B357" s="270"/>
      <c r="C357" s="270"/>
      <c r="D357" s="270"/>
      <c r="E357" s="270"/>
      <c r="F357" s="270"/>
      <c r="G357" s="270"/>
      <c r="H357" s="270"/>
      <c r="I357" s="270"/>
      <c r="J357" s="270"/>
      <c r="K357" s="270"/>
      <c r="L357" s="270"/>
      <c r="M357" s="270"/>
      <c r="N357" s="270"/>
      <c r="O357" s="270"/>
      <c r="P357" s="270"/>
      <c r="Q357" s="270"/>
      <c r="R357" s="270"/>
      <c r="S357" s="270"/>
      <c r="T357" s="270"/>
      <c r="U357" s="270"/>
      <c r="V357" s="270"/>
      <c r="W357" s="270"/>
      <c r="X357" s="270"/>
      <c r="Y357" s="270"/>
      <c r="Z357" s="270"/>
    </row>
    <row r="358" ht="15.75" customHeight="1">
      <c r="A358" s="270"/>
      <c r="B358" s="270"/>
      <c r="C358" s="270"/>
      <c r="D358" s="270"/>
      <c r="E358" s="270"/>
      <c r="F358" s="270"/>
      <c r="G358" s="270"/>
      <c r="H358" s="270"/>
      <c r="I358" s="270"/>
      <c r="J358" s="270"/>
      <c r="K358" s="270"/>
      <c r="L358" s="270"/>
      <c r="M358" s="270"/>
      <c r="N358" s="270"/>
      <c r="O358" s="270"/>
      <c r="P358" s="270"/>
      <c r="Q358" s="270"/>
      <c r="R358" s="270"/>
      <c r="S358" s="270"/>
      <c r="T358" s="270"/>
      <c r="U358" s="270"/>
      <c r="V358" s="270"/>
      <c r="W358" s="270"/>
      <c r="X358" s="270"/>
      <c r="Y358" s="270"/>
      <c r="Z358" s="270"/>
    </row>
    <row r="359" ht="15.75" customHeight="1">
      <c r="A359" s="270"/>
      <c r="B359" s="270"/>
      <c r="C359" s="270"/>
      <c r="D359" s="270"/>
      <c r="E359" s="270"/>
      <c r="F359" s="270"/>
      <c r="G359" s="270"/>
      <c r="H359" s="270"/>
      <c r="I359" s="270"/>
      <c r="J359" s="270"/>
      <c r="K359" s="270"/>
      <c r="L359" s="270"/>
      <c r="M359" s="270"/>
      <c r="N359" s="270"/>
      <c r="O359" s="270"/>
      <c r="P359" s="270"/>
      <c r="Q359" s="270"/>
      <c r="R359" s="270"/>
      <c r="S359" s="270"/>
      <c r="T359" s="270"/>
      <c r="U359" s="270"/>
      <c r="V359" s="270"/>
      <c r="W359" s="270"/>
      <c r="X359" s="270"/>
      <c r="Y359" s="270"/>
      <c r="Z359" s="270"/>
    </row>
    <row r="360" ht="15.75" customHeight="1">
      <c r="A360" s="270"/>
      <c r="B360" s="270"/>
      <c r="C360" s="270"/>
      <c r="D360" s="270"/>
      <c r="E360" s="270"/>
      <c r="F360" s="270"/>
      <c r="G360" s="270"/>
      <c r="H360" s="270"/>
      <c r="I360" s="270"/>
      <c r="J360" s="270"/>
      <c r="K360" s="270"/>
      <c r="L360" s="270"/>
      <c r="M360" s="270"/>
      <c r="N360" s="270"/>
      <c r="O360" s="270"/>
      <c r="P360" s="270"/>
      <c r="Q360" s="270"/>
      <c r="R360" s="270"/>
      <c r="S360" s="270"/>
      <c r="T360" s="270"/>
      <c r="U360" s="270"/>
      <c r="V360" s="270"/>
      <c r="W360" s="270"/>
      <c r="X360" s="270"/>
      <c r="Y360" s="270"/>
      <c r="Z360" s="270"/>
    </row>
    <row r="361" ht="15.75" customHeight="1">
      <c r="A361" s="270"/>
      <c r="B361" s="270"/>
      <c r="C361" s="270"/>
      <c r="D361" s="270"/>
      <c r="E361" s="270"/>
      <c r="F361" s="270"/>
      <c r="G361" s="270"/>
      <c r="H361" s="270"/>
      <c r="I361" s="270"/>
      <c r="J361" s="270"/>
      <c r="K361" s="270"/>
      <c r="L361" s="270"/>
      <c r="M361" s="270"/>
      <c r="N361" s="270"/>
      <c r="O361" s="270"/>
      <c r="P361" s="270"/>
      <c r="Q361" s="270"/>
      <c r="R361" s="270"/>
      <c r="S361" s="270"/>
      <c r="T361" s="270"/>
      <c r="U361" s="270"/>
      <c r="V361" s="270"/>
      <c r="W361" s="270"/>
      <c r="X361" s="270"/>
      <c r="Y361" s="270"/>
      <c r="Z361" s="270"/>
    </row>
    <row r="362" ht="15.75" customHeight="1">
      <c r="A362" s="270"/>
      <c r="B362" s="270"/>
      <c r="C362" s="270"/>
      <c r="D362" s="270"/>
      <c r="E362" s="270"/>
      <c r="F362" s="270"/>
      <c r="G362" s="270"/>
      <c r="H362" s="270"/>
      <c r="I362" s="270"/>
      <c r="J362" s="270"/>
      <c r="K362" s="270"/>
      <c r="L362" s="270"/>
      <c r="M362" s="270"/>
      <c r="N362" s="270"/>
      <c r="O362" s="270"/>
      <c r="P362" s="270"/>
      <c r="Q362" s="270"/>
      <c r="R362" s="270"/>
      <c r="S362" s="270"/>
      <c r="T362" s="270"/>
      <c r="U362" s="270"/>
      <c r="V362" s="270"/>
      <c r="W362" s="270"/>
      <c r="X362" s="270"/>
      <c r="Y362" s="270"/>
      <c r="Z362" s="270"/>
    </row>
    <row r="363" ht="15.75" customHeight="1">
      <c r="A363" s="270"/>
      <c r="B363" s="270"/>
      <c r="C363" s="270"/>
      <c r="D363" s="270"/>
      <c r="E363" s="270"/>
      <c r="F363" s="270"/>
      <c r="G363" s="270"/>
      <c r="H363" s="270"/>
      <c r="I363" s="270"/>
      <c r="J363" s="270"/>
      <c r="K363" s="270"/>
      <c r="L363" s="270"/>
      <c r="M363" s="270"/>
      <c r="N363" s="270"/>
      <c r="O363" s="270"/>
      <c r="P363" s="270"/>
      <c r="Q363" s="270"/>
      <c r="R363" s="270"/>
      <c r="S363" s="270"/>
      <c r="T363" s="270"/>
      <c r="U363" s="270"/>
      <c r="V363" s="270"/>
      <c r="W363" s="270"/>
      <c r="X363" s="270"/>
      <c r="Y363" s="270"/>
      <c r="Z363" s="270"/>
    </row>
    <row r="364" ht="15.75" customHeight="1">
      <c r="A364" s="270"/>
      <c r="B364" s="270"/>
      <c r="C364" s="270"/>
      <c r="D364" s="270"/>
      <c r="E364" s="270"/>
      <c r="F364" s="270"/>
      <c r="G364" s="270"/>
      <c r="H364" s="270"/>
      <c r="I364" s="270"/>
      <c r="J364" s="270"/>
      <c r="K364" s="270"/>
      <c r="L364" s="270"/>
      <c r="M364" s="270"/>
      <c r="N364" s="270"/>
      <c r="O364" s="270"/>
      <c r="P364" s="270"/>
      <c r="Q364" s="270"/>
      <c r="R364" s="270"/>
      <c r="S364" s="270"/>
      <c r="T364" s="270"/>
      <c r="U364" s="270"/>
      <c r="V364" s="270"/>
      <c r="W364" s="270"/>
      <c r="X364" s="270"/>
      <c r="Y364" s="270"/>
      <c r="Z364" s="270"/>
    </row>
    <row r="365" ht="15.75" customHeight="1">
      <c r="A365" s="270"/>
      <c r="B365" s="270"/>
      <c r="C365" s="270"/>
      <c r="D365" s="270"/>
      <c r="E365" s="270"/>
      <c r="F365" s="270"/>
      <c r="G365" s="270"/>
      <c r="H365" s="270"/>
      <c r="I365" s="270"/>
      <c r="J365" s="270"/>
      <c r="K365" s="270"/>
      <c r="L365" s="270"/>
      <c r="M365" s="270"/>
      <c r="N365" s="270"/>
      <c r="O365" s="270"/>
      <c r="P365" s="270"/>
      <c r="Q365" s="270"/>
      <c r="R365" s="270"/>
      <c r="S365" s="270"/>
      <c r="T365" s="270"/>
      <c r="U365" s="270"/>
      <c r="V365" s="270"/>
      <c r="W365" s="270"/>
      <c r="X365" s="270"/>
      <c r="Y365" s="270"/>
      <c r="Z365" s="270"/>
    </row>
    <row r="366" ht="15.75" customHeight="1">
      <c r="A366" s="270"/>
      <c r="B366" s="270"/>
      <c r="C366" s="270"/>
      <c r="D366" s="270"/>
      <c r="E366" s="270"/>
      <c r="F366" s="270"/>
      <c r="G366" s="270"/>
      <c r="H366" s="270"/>
      <c r="I366" s="270"/>
      <c r="J366" s="270"/>
      <c r="K366" s="270"/>
      <c r="L366" s="270"/>
      <c r="M366" s="270"/>
      <c r="N366" s="270"/>
      <c r="O366" s="270"/>
      <c r="P366" s="270"/>
      <c r="Q366" s="270"/>
      <c r="R366" s="270"/>
      <c r="S366" s="270"/>
      <c r="T366" s="270"/>
      <c r="U366" s="270"/>
      <c r="V366" s="270"/>
      <c r="W366" s="270"/>
      <c r="X366" s="270"/>
      <c r="Y366" s="270"/>
      <c r="Z366" s="270"/>
    </row>
    <row r="367" ht="15.75" customHeight="1">
      <c r="A367" s="270"/>
      <c r="B367" s="270"/>
      <c r="C367" s="270"/>
      <c r="D367" s="270"/>
      <c r="E367" s="270"/>
      <c r="F367" s="270"/>
      <c r="G367" s="270"/>
      <c r="H367" s="270"/>
      <c r="I367" s="270"/>
      <c r="J367" s="270"/>
      <c r="K367" s="270"/>
      <c r="L367" s="270"/>
      <c r="M367" s="270"/>
      <c r="N367" s="270"/>
      <c r="O367" s="270"/>
      <c r="P367" s="270"/>
      <c r="Q367" s="270"/>
      <c r="R367" s="270"/>
      <c r="S367" s="270"/>
      <c r="T367" s="270"/>
      <c r="U367" s="270"/>
      <c r="V367" s="270"/>
      <c r="W367" s="270"/>
      <c r="X367" s="270"/>
      <c r="Y367" s="270"/>
      <c r="Z367" s="270"/>
    </row>
    <row r="368" ht="15.75" customHeight="1">
      <c r="A368" s="270"/>
      <c r="B368" s="270"/>
      <c r="C368" s="270"/>
      <c r="D368" s="270"/>
      <c r="E368" s="270"/>
      <c r="F368" s="270"/>
      <c r="G368" s="270"/>
      <c r="H368" s="270"/>
      <c r="I368" s="270"/>
      <c r="J368" s="270"/>
      <c r="K368" s="270"/>
      <c r="L368" s="270"/>
      <c r="M368" s="270"/>
      <c r="N368" s="270"/>
      <c r="O368" s="270"/>
      <c r="P368" s="270"/>
      <c r="Q368" s="270"/>
      <c r="R368" s="270"/>
      <c r="S368" s="270"/>
      <c r="T368" s="270"/>
      <c r="U368" s="270"/>
      <c r="V368" s="270"/>
      <c r="W368" s="270"/>
      <c r="X368" s="270"/>
      <c r="Y368" s="270"/>
      <c r="Z368" s="270"/>
    </row>
    <row r="369" ht="15.75" customHeight="1">
      <c r="A369" s="270"/>
      <c r="B369" s="270"/>
      <c r="C369" s="270"/>
      <c r="D369" s="270"/>
      <c r="E369" s="270"/>
      <c r="F369" s="270"/>
      <c r="G369" s="270"/>
      <c r="H369" s="270"/>
      <c r="I369" s="270"/>
      <c r="J369" s="270"/>
      <c r="K369" s="270"/>
      <c r="L369" s="270"/>
      <c r="M369" s="270"/>
      <c r="N369" s="270"/>
      <c r="O369" s="270"/>
      <c r="P369" s="270"/>
      <c r="Q369" s="270"/>
      <c r="R369" s="270"/>
      <c r="S369" s="270"/>
      <c r="T369" s="270"/>
      <c r="U369" s="270"/>
      <c r="V369" s="270"/>
      <c r="W369" s="270"/>
      <c r="X369" s="270"/>
      <c r="Y369" s="270"/>
      <c r="Z369" s="270"/>
    </row>
    <row r="370" ht="15.75" customHeight="1">
      <c r="A370" s="270"/>
      <c r="B370" s="270"/>
      <c r="C370" s="270"/>
      <c r="D370" s="270"/>
      <c r="E370" s="270"/>
      <c r="F370" s="270"/>
      <c r="G370" s="270"/>
      <c r="H370" s="270"/>
      <c r="I370" s="270"/>
      <c r="J370" s="270"/>
      <c r="K370" s="270"/>
      <c r="L370" s="270"/>
      <c r="M370" s="270"/>
      <c r="N370" s="270"/>
      <c r="O370" s="270"/>
      <c r="P370" s="270"/>
      <c r="Q370" s="270"/>
      <c r="R370" s="270"/>
      <c r="S370" s="270"/>
      <c r="T370" s="270"/>
      <c r="U370" s="270"/>
      <c r="V370" s="270"/>
      <c r="W370" s="270"/>
      <c r="X370" s="270"/>
      <c r="Y370" s="270"/>
      <c r="Z370" s="270"/>
    </row>
    <row r="371" ht="15.75" customHeight="1">
      <c r="A371" s="270"/>
      <c r="B371" s="270"/>
      <c r="C371" s="270"/>
      <c r="D371" s="270"/>
      <c r="E371" s="270"/>
      <c r="F371" s="270"/>
      <c r="G371" s="270"/>
      <c r="H371" s="270"/>
      <c r="I371" s="270"/>
      <c r="J371" s="270"/>
      <c r="K371" s="270"/>
      <c r="L371" s="270"/>
      <c r="M371" s="270"/>
      <c r="N371" s="270"/>
      <c r="O371" s="270"/>
      <c r="P371" s="270"/>
      <c r="Q371" s="270"/>
      <c r="R371" s="270"/>
      <c r="S371" s="270"/>
      <c r="T371" s="270"/>
      <c r="U371" s="270"/>
      <c r="V371" s="270"/>
      <c r="W371" s="270"/>
      <c r="X371" s="270"/>
      <c r="Y371" s="270"/>
      <c r="Z371" s="270"/>
    </row>
    <row r="372" ht="15.75" customHeight="1">
      <c r="A372" s="270"/>
      <c r="B372" s="270"/>
      <c r="C372" s="270"/>
      <c r="D372" s="270"/>
      <c r="E372" s="270"/>
      <c r="F372" s="270"/>
      <c r="G372" s="270"/>
      <c r="H372" s="270"/>
      <c r="I372" s="270"/>
      <c r="J372" s="270"/>
      <c r="K372" s="270"/>
      <c r="L372" s="270"/>
      <c r="M372" s="270"/>
      <c r="N372" s="270"/>
      <c r="O372" s="270"/>
      <c r="P372" s="270"/>
      <c r="Q372" s="270"/>
      <c r="R372" s="270"/>
      <c r="S372" s="270"/>
      <c r="T372" s="270"/>
      <c r="U372" s="270"/>
      <c r="V372" s="270"/>
      <c r="W372" s="270"/>
      <c r="X372" s="270"/>
      <c r="Y372" s="270"/>
      <c r="Z372" s="270"/>
    </row>
    <row r="373" ht="15.75" customHeight="1">
      <c r="A373" s="270"/>
      <c r="B373" s="270"/>
      <c r="C373" s="270"/>
      <c r="D373" s="270"/>
      <c r="E373" s="270"/>
      <c r="F373" s="270"/>
      <c r="G373" s="270"/>
      <c r="H373" s="270"/>
      <c r="I373" s="270"/>
      <c r="J373" s="270"/>
      <c r="K373" s="270"/>
      <c r="L373" s="270"/>
      <c r="M373" s="270"/>
      <c r="N373" s="270"/>
      <c r="O373" s="270"/>
      <c r="P373" s="270"/>
      <c r="Q373" s="270"/>
      <c r="R373" s="270"/>
      <c r="S373" s="270"/>
      <c r="T373" s="270"/>
      <c r="U373" s="270"/>
      <c r="V373" s="270"/>
      <c r="W373" s="270"/>
      <c r="X373" s="270"/>
      <c r="Y373" s="270"/>
      <c r="Z373" s="270"/>
    </row>
    <row r="374" ht="15.75" customHeight="1">
      <c r="A374" s="270"/>
      <c r="B374" s="270"/>
      <c r="C374" s="270"/>
      <c r="D374" s="270"/>
      <c r="E374" s="270"/>
      <c r="F374" s="270"/>
      <c r="G374" s="270"/>
      <c r="H374" s="270"/>
      <c r="I374" s="270"/>
      <c r="J374" s="270"/>
      <c r="K374" s="270"/>
      <c r="L374" s="270"/>
      <c r="M374" s="270"/>
      <c r="N374" s="270"/>
      <c r="O374" s="270"/>
      <c r="P374" s="270"/>
      <c r="Q374" s="270"/>
      <c r="R374" s="270"/>
      <c r="S374" s="270"/>
      <c r="T374" s="270"/>
      <c r="U374" s="270"/>
      <c r="V374" s="270"/>
      <c r="W374" s="270"/>
      <c r="X374" s="270"/>
      <c r="Y374" s="270"/>
      <c r="Z374" s="270"/>
    </row>
    <row r="375" ht="15.75" customHeight="1">
      <c r="A375" s="270"/>
      <c r="B375" s="270"/>
      <c r="C375" s="270"/>
      <c r="D375" s="270"/>
      <c r="E375" s="270"/>
      <c r="F375" s="270"/>
      <c r="G375" s="270"/>
      <c r="H375" s="270"/>
      <c r="I375" s="270"/>
      <c r="J375" s="270"/>
      <c r="K375" s="270"/>
      <c r="L375" s="270"/>
      <c r="M375" s="270"/>
      <c r="N375" s="270"/>
      <c r="O375" s="270"/>
      <c r="P375" s="270"/>
      <c r="Q375" s="270"/>
      <c r="R375" s="270"/>
      <c r="S375" s="270"/>
      <c r="T375" s="270"/>
      <c r="U375" s="270"/>
      <c r="V375" s="270"/>
      <c r="W375" s="270"/>
      <c r="X375" s="270"/>
      <c r="Y375" s="270"/>
      <c r="Z375" s="270"/>
    </row>
    <row r="376" ht="15.75" customHeight="1">
      <c r="A376" s="270"/>
      <c r="B376" s="270"/>
      <c r="C376" s="270"/>
      <c r="D376" s="270"/>
      <c r="E376" s="270"/>
      <c r="F376" s="270"/>
      <c r="G376" s="270"/>
      <c r="H376" s="270"/>
      <c r="I376" s="270"/>
      <c r="J376" s="270"/>
      <c r="K376" s="270"/>
      <c r="L376" s="270"/>
      <c r="M376" s="270"/>
      <c r="N376" s="270"/>
      <c r="O376" s="270"/>
      <c r="P376" s="270"/>
      <c r="Q376" s="270"/>
      <c r="R376" s="270"/>
      <c r="S376" s="270"/>
      <c r="T376" s="270"/>
      <c r="U376" s="270"/>
      <c r="V376" s="270"/>
      <c r="W376" s="270"/>
      <c r="X376" s="270"/>
      <c r="Y376" s="270"/>
      <c r="Z376" s="270"/>
    </row>
    <row r="377" ht="15.75" customHeight="1">
      <c r="A377" s="270"/>
      <c r="B377" s="270"/>
      <c r="C377" s="270"/>
      <c r="D377" s="270"/>
      <c r="E377" s="270"/>
      <c r="F377" s="270"/>
      <c r="G377" s="270"/>
      <c r="H377" s="270"/>
      <c r="I377" s="270"/>
      <c r="J377" s="270"/>
      <c r="K377" s="270"/>
      <c r="L377" s="270"/>
      <c r="M377" s="270"/>
      <c r="N377" s="270"/>
      <c r="O377" s="270"/>
      <c r="P377" s="270"/>
      <c r="Q377" s="270"/>
      <c r="R377" s="270"/>
      <c r="S377" s="270"/>
      <c r="T377" s="270"/>
      <c r="U377" s="270"/>
      <c r="V377" s="270"/>
      <c r="W377" s="270"/>
      <c r="X377" s="270"/>
      <c r="Y377" s="270"/>
      <c r="Z377" s="270"/>
    </row>
    <row r="378" ht="15.75" customHeight="1">
      <c r="A378" s="270"/>
      <c r="B378" s="270"/>
      <c r="C378" s="270"/>
      <c r="D378" s="270"/>
      <c r="E378" s="270"/>
      <c r="F378" s="270"/>
      <c r="G378" s="270"/>
      <c r="H378" s="270"/>
      <c r="I378" s="270"/>
      <c r="J378" s="270"/>
      <c r="K378" s="270"/>
      <c r="L378" s="270"/>
      <c r="M378" s="270"/>
      <c r="N378" s="270"/>
      <c r="O378" s="270"/>
      <c r="P378" s="270"/>
      <c r="Q378" s="270"/>
      <c r="R378" s="270"/>
      <c r="S378" s="270"/>
      <c r="T378" s="270"/>
      <c r="U378" s="270"/>
      <c r="V378" s="270"/>
      <c r="W378" s="270"/>
      <c r="X378" s="270"/>
      <c r="Y378" s="270"/>
      <c r="Z378" s="270"/>
    </row>
    <row r="379" ht="15.75" customHeight="1">
      <c r="A379" s="270"/>
      <c r="B379" s="270"/>
      <c r="C379" s="270"/>
      <c r="D379" s="270"/>
      <c r="E379" s="270"/>
      <c r="F379" s="270"/>
      <c r="G379" s="270"/>
      <c r="H379" s="270"/>
      <c r="I379" s="270"/>
      <c r="J379" s="270"/>
      <c r="K379" s="270"/>
      <c r="L379" s="270"/>
      <c r="M379" s="270"/>
      <c r="N379" s="270"/>
      <c r="O379" s="270"/>
      <c r="P379" s="270"/>
      <c r="Q379" s="270"/>
      <c r="R379" s="270"/>
      <c r="S379" s="270"/>
      <c r="T379" s="270"/>
      <c r="U379" s="270"/>
      <c r="V379" s="270"/>
      <c r="W379" s="270"/>
      <c r="X379" s="270"/>
      <c r="Y379" s="270"/>
      <c r="Z379" s="270"/>
    </row>
    <row r="380" ht="15.75" customHeight="1">
      <c r="A380" s="270"/>
      <c r="B380" s="270"/>
      <c r="C380" s="270"/>
      <c r="D380" s="270"/>
      <c r="E380" s="270"/>
      <c r="F380" s="270"/>
      <c r="G380" s="270"/>
      <c r="H380" s="270"/>
      <c r="I380" s="270"/>
      <c r="J380" s="270"/>
      <c r="K380" s="270"/>
      <c r="L380" s="270"/>
      <c r="M380" s="270"/>
      <c r="N380" s="270"/>
      <c r="O380" s="270"/>
      <c r="P380" s="270"/>
      <c r="Q380" s="270"/>
      <c r="R380" s="270"/>
      <c r="S380" s="270"/>
      <c r="T380" s="270"/>
      <c r="U380" s="270"/>
      <c r="V380" s="270"/>
      <c r="W380" s="270"/>
      <c r="X380" s="270"/>
      <c r="Y380" s="270"/>
      <c r="Z380" s="270"/>
    </row>
    <row r="381" ht="15.75" customHeight="1">
      <c r="A381" s="270"/>
      <c r="B381" s="270"/>
      <c r="C381" s="270"/>
      <c r="D381" s="270"/>
      <c r="E381" s="270"/>
      <c r="F381" s="270"/>
      <c r="G381" s="270"/>
      <c r="H381" s="270"/>
      <c r="I381" s="270"/>
      <c r="J381" s="270"/>
      <c r="K381" s="270"/>
      <c r="L381" s="270"/>
      <c r="M381" s="270"/>
      <c r="N381" s="270"/>
      <c r="O381" s="270"/>
      <c r="P381" s="270"/>
      <c r="Q381" s="270"/>
      <c r="R381" s="270"/>
      <c r="S381" s="270"/>
      <c r="T381" s="270"/>
      <c r="U381" s="270"/>
      <c r="V381" s="270"/>
      <c r="W381" s="270"/>
      <c r="X381" s="270"/>
      <c r="Y381" s="270"/>
      <c r="Z381" s="270"/>
    </row>
    <row r="382" ht="15.75" customHeight="1">
      <c r="A382" s="270"/>
      <c r="B382" s="270"/>
      <c r="C382" s="270"/>
      <c r="D382" s="270"/>
      <c r="E382" s="270"/>
      <c r="F382" s="270"/>
      <c r="G382" s="270"/>
      <c r="H382" s="270"/>
      <c r="I382" s="270"/>
      <c r="J382" s="270"/>
      <c r="K382" s="270"/>
      <c r="L382" s="270"/>
      <c r="M382" s="270"/>
      <c r="N382" s="270"/>
      <c r="O382" s="270"/>
      <c r="P382" s="270"/>
      <c r="Q382" s="270"/>
      <c r="R382" s="270"/>
      <c r="S382" s="270"/>
      <c r="T382" s="270"/>
      <c r="U382" s="270"/>
      <c r="V382" s="270"/>
      <c r="W382" s="270"/>
      <c r="X382" s="270"/>
      <c r="Y382" s="270"/>
      <c r="Z382" s="270"/>
    </row>
    <row r="383" ht="15.75" customHeight="1">
      <c r="A383" s="270"/>
      <c r="B383" s="270"/>
      <c r="C383" s="270"/>
      <c r="D383" s="270"/>
      <c r="E383" s="270"/>
      <c r="F383" s="270"/>
      <c r="G383" s="270"/>
      <c r="H383" s="270"/>
      <c r="I383" s="270"/>
      <c r="J383" s="270"/>
      <c r="K383" s="270"/>
      <c r="L383" s="270"/>
      <c r="M383" s="270"/>
      <c r="N383" s="270"/>
      <c r="O383" s="270"/>
      <c r="P383" s="270"/>
      <c r="Q383" s="270"/>
      <c r="R383" s="270"/>
      <c r="S383" s="270"/>
      <c r="T383" s="270"/>
      <c r="U383" s="270"/>
      <c r="V383" s="270"/>
      <c r="W383" s="270"/>
      <c r="X383" s="270"/>
      <c r="Y383" s="270"/>
      <c r="Z383" s="270"/>
    </row>
    <row r="384" ht="15.75" customHeight="1">
      <c r="A384" s="270"/>
      <c r="B384" s="270"/>
      <c r="C384" s="270"/>
      <c r="D384" s="270"/>
      <c r="E384" s="270"/>
      <c r="F384" s="270"/>
      <c r="G384" s="270"/>
      <c r="H384" s="270"/>
      <c r="I384" s="270"/>
      <c r="J384" s="270"/>
      <c r="K384" s="270"/>
      <c r="L384" s="270"/>
      <c r="M384" s="270"/>
      <c r="N384" s="270"/>
      <c r="O384" s="270"/>
      <c r="P384" s="270"/>
      <c r="Q384" s="270"/>
      <c r="R384" s="270"/>
      <c r="S384" s="270"/>
      <c r="T384" s="270"/>
      <c r="U384" s="270"/>
      <c r="V384" s="270"/>
      <c r="W384" s="270"/>
      <c r="X384" s="270"/>
      <c r="Y384" s="270"/>
      <c r="Z384" s="270"/>
    </row>
    <row r="385" ht="15.75" customHeight="1">
      <c r="A385" s="270"/>
      <c r="B385" s="270"/>
      <c r="C385" s="270"/>
      <c r="D385" s="270"/>
      <c r="E385" s="270"/>
      <c r="F385" s="270"/>
      <c r="G385" s="270"/>
      <c r="H385" s="270"/>
      <c r="I385" s="270"/>
      <c r="J385" s="270"/>
      <c r="K385" s="270"/>
      <c r="L385" s="270"/>
      <c r="M385" s="270"/>
      <c r="N385" s="270"/>
      <c r="O385" s="270"/>
      <c r="P385" s="270"/>
      <c r="Q385" s="270"/>
      <c r="R385" s="270"/>
      <c r="S385" s="270"/>
      <c r="T385" s="270"/>
      <c r="U385" s="270"/>
      <c r="V385" s="270"/>
      <c r="W385" s="270"/>
      <c r="X385" s="270"/>
      <c r="Y385" s="270"/>
      <c r="Z385" s="270"/>
    </row>
    <row r="386" ht="15.75" customHeight="1">
      <c r="A386" s="270"/>
      <c r="B386" s="270"/>
      <c r="C386" s="270"/>
      <c r="D386" s="270"/>
      <c r="E386" s="270"/>
      <c r="F386" s="270"/>
      <c r="G386" s="270"/>
      <c r="H386" s="270"/>
      <c r="I386" s="270"/>
      <c r="J386" s="270"/>
      <c r="K386" s="270"/>
      <c r="L386" s="270"/>
      <c r="M386" s="270"/>
      <c r="N386" s="270"/>
      <c r="O386" s="270"/>
      <c r="P386" s="270"/>
      <c r="Q386" s="270"/>
      <c r="R386" s="270"/>
      <c r="S386" s="270"/>
      <c r="T386" s="270"/>
      <c r="U386" s="270"/>
      <c r="V386" s="270"/>
      <c r="W386" s="270"/>
      <c r="X386" s="270"/>
      <c r="Y386" s="270"/>
      <c r="Z386" s="270"/>
    </row>
    <row r="387" ht="15.75" customHeight="1">
      <c r="A387" s="270"/>
      <c r="B387" s="270"/>
      <c r="C387" s="270"/>
      <c r="D387" s="270"/>
      <c r="E387" s="270"/>
      <c r="F387" s="270"/>
      <c r="G387" s="270"/>
      <c r="H387" s="270"/>
      <c r="I387" s="270"/>
      <c r="J387" s="270"/>
      <c r="K387" s="270"/>
      <c r="L387" s="270"/>
      <c r="M387" s="270"/>
      <c r="N387" s="270"/>
      <c r="O387" s="270"/>
      <c r="P387" s="270"/>
      <c r="Q387" s="270"/>
      <c r="R387" s="270"/>
      <c r="S387" s="270"/>
      <c r="T387" s="270"/>
      <c r="U387" s="270"/>
      <c r="V387" s="270"/>
      <c r="W387" s="270"/>
      <c r="X387" s="270"/>
      <c r="Y387" s="270"/>
      <c r="Z387" s="270"/>
    </row>
    <row r="388" ht="15.75" customHeight="1">
      <c r="A388" s="270"/>
      <c r="B388" s="270"/>
      <c r="C388" s="270"/>
      <c r="D388" s="270"/>
      <c r="E388" s="270"/>
      <c r="F388" s="270"/>
      <c r="G388" s="270"/>
      <c r="H388" s="270"/>
      <c r="I388" s="270"/>
      <c r="J388" s="270"/>
      <c r="K388" s="270"/>
      <c r="L388" s="270"/>
      <c r="M388" s="270"/>
      <c r="N388" s="270"/>
      <c r="O388" s="270"/>
      <c r="P388" s="270"/>
      <c r="Q388" s="270"/>
      <c r="R388" s="270"/>
      <c r="S388" s="270"/>
      <c r="T388" s="270"/>
      <c r="U388" s="270"/>
      <c r="V388" s="270"/>
      <c r="W388" s="270"/>
      <c r="X388" s="270"/>
      <c r="Y388" s="270"/>
      <c r="Z388" s="270"/>
    </row>
    <row r="389" ht="15.75" customHeight="1">
      <c r="A389" s="270"/>
      <c r="B389" s="270"/>
      <c r="C389" s="270"/>
      <c r="D389" s="270"/>
      <c r="E389" s="270"/>
      <c r="F389" s="270"/>
      <c r="G389" s="270"/>
      <c r="H389" s="270"/>
      <c r="I389" s="270"/>
      <c r="J389" s="270"/>
      <c r="K389" s="270"/>
      <c r="L389" s="270"/>
      <c r="M389" s="270"/>
      <c r="N389" s="270"/>
      <c r="O389" s="270"/>
      <c r="P389" s="270"/>
      <c r="Q389" s="270"/>
      <c r="R389" s="270"/>
      <c r="S389" s="270"/>
      <c r="T389" s="270"/>
      <c r="U389" s="270"/>
      <c r="V389" s="270"/>
      <c r="W389" s="270"/>
      <c r="X389" s="270"/>
      <c r="Y389" s="270"/>
      <c r="Z389" s="270"/>
    </row>
    <row r="390" ht="15.75" customHeight="1">
      <c r="A390" s="270"/>
      <c r="B390" s="270"/>
      <c r="C390" s="270"/>
      <c r="D390" s="270"/>
      <c r="E390" s="270"/>
      <c r="F390" s="270"/>
      <c r="G390" s="270"/>
      <c r="H390" s="270"/>
      <c r="I390" s="270"/>
      <c r="J390" s="270"/>
      <c r="K390" s="270"/>
      <c r="L390" s="270"/>
      <c r="M390" s="270"/>
      <c r="N390" s="270"/>
      <c r="O390" s="270"/>
      <c r="P390" s="270"/>
      <c r="Q390" s="270"/>
      <c r="R390" s="270"/>
      <c r="S390" s="270"/>
      <c r="T390" s="270"/>
      <c r="U390" s="270"/>
      <c r="V390" s="270"/>
      <c r="W390" s="270"/>
      <c r="X390" s="270"/>
      <c r="Y390" s="270"/>
      <c r="Z390" s="270"/>
    </row>
    <row r="391" ht="15.75" customHeight="1">
      <c r="A391" s="270"/>
      <c r="B391" s="270"/>
      <c r="C391" s="270"/>
      <c r="D391" s="270"/>
      <c r="E391" s="270"/>
      <c r="F391" s="270"/>
      <c r="G391" s="270"/>
      <c r="H391" s="270"/>
      <c r="I391" s="270"/>
      <c r="J391" s="270"/>
      <c r="K391" s="270"/>
      <c r="L391" s="270"/>
      <c r="M391" s="270"/>
      <c r="N391" s="270"/>
      <c r="O391" s="270"/>
      <c r="P391" s="270"/>
      <c r="Q391" s="270"/>
      <c r="R391" s="270"/>
      <c r="S391" s="270"/>
      <c r="T391" s="270"/>
      <c r="U391" s="270"/>
      <c r="V391" s="270"/>
      <c r="W391" s="270"/>
      <c r="X391" s="270"/>
      <c r="Y391" s="270"/>
      <c r="Z391" s="270"/>
    </row>
    <row r="392" ht="15.75" customHeight="1">
      <c r="A392" s="270"/>
      <c r="B392" s="270"/>
      <c r="C392" s="270"/>
      <c r="D392" s="270"/>
      <c r="E392" s="270"/>
      <c r="F392" s="270"/>
      <c r="G392" s="270"/>
      <c r="H392" s="270"/>
      <c r="I392" s="270"/>
      <c r="J392" s="270"/>
      <c r="K392" s="270"/>
      <c r="L392" s="270"/>
      <c r="M392" s="270"/>
      <c r="N392" s="270"/>
      <c r="O392" s="270"/>
      <c r="P392" s="270"/>
      <c r="Q392" s="270"/>
      <c r="R392" s="270"/>
      <c r="S392" s="270"/>
      <c r="T392" s="270"/>
      <c r="U392" s="270"/>
      <c r="V392" s="270"/>
      <c r="W392" s="270"/>
      <c r="X392" s="270"/>
      <c r="Y392" s="270"/>
      <c r="Z392" s="270"/>
    </row>
    <row r="393" ht="15.75" customHeight="1">
      <c r="A393" s="270"/>
      <c r="B393" s="270"/>
      <c r="C393" s="270"/>
      <c r="D393" s="270"/>
      <c r="E393" s="270"/>
      <c r="F393" s="270"/>
      <c r="G393" s="270"/>
      <c r="H393" s="270"/>
      <c r="I393" s="270"/>
      <c r="J393" s="270"/>
      <c r="K393" s="270"/>
      <c r="L393" s="270"/>
      <c r="M393" s="270"/>
      <c r="N393" s="270"/>
      <c r="O393" s="270"/>
      <c r="P393" s="270"/>
      <c r="Q393" s="270"/>
      <c r="R393" s="270"/>
      <c r="S393" s="270"/>
      <c r="T393" s="270"/>
      <c r="U393" s="270"/>
      <c r="V393" s="270"/>
      <c r="W393" s="270"/>
      <c r="X393" s="270"/>
      <c r="Y393" s="270"/>
      <c r="Z393" s="270"/>
    </row>
    <row r="394" ht="15.75" customHeight="1">
      <c r="A394" s="270"/>
      <c r="B394" s="270"/>
      <c r="C394" s="270"/>
      <c r="D394" s="270"/>
      <c r="E394" s="270"/>
      <c r="F394" s="270"/>
      <c r="G394" s="270"/>
      <c r="H394" s="270"/>
      <c r="I394" s="270"/>
      <c r="J394" s="270"/>
      <c r="K394" s="270"/>
      <c r="L394" s="270"/>
      <c r="M394" s="270"/>
      <c r="N394" s="270"/>
      <c r="O394" s="270"/>
      <c r="P394" s="270"/>
      <c r="Q394" s="270"/>
      <c r="R394" s="270"/>
      <c r="S394" s="270"/>
      <c r="T394" s="270"/>
      <c r="U394" s="270"/>
      <c r="V394" s="270"/>
      <c r="W394" s="270"/>
      <c r="X394" s="270"/>
      <c r="Y394" s="270"/>
      <c r="Z394" s="270"/>
    </row>
    <row r="395" ht="15.75" customHeight="1">
      <c r="A395" s="270"/>
      <c r="B395" s="270"/>
      <c r="C395" s="270"/>
      <c r="D395" s="270"/>
      <c r="E395" s="270"/>
      <c r="F395" s="270"/>
      <c r="G395" s="270"/>
      <c r="H395" s="270"/>
      <c r="I395" s="270"/>
      <c r="J395" s="270"/>
      <c r="K395" s="270"/>
      <c r="L395" s="270"/>
      <c r="M395" s="270"/>
      <c r="N395" s="270"/>
      <c r="O395" s="270"/>
      <c r="P395" s="270"/>
      <c r="Q395" s="270"/>
      <c r="R395" s="270"/>
      <c r="S395" s="270"/>
      <c r="T395" s="270"/>
      <c r="U395" s="270"/>
      <c r="V395" s="270"/>
      <c r="W395" s="270"/>
      <c r="X395" s="270"/>
      <c r="Y395" s="270"/>
      <c r="Z395" s="270"/>
    </row>
    <row r="396" ht="15.75" customHeight="1">
      <c r="A396" s="270"/>
      <c r="B396" s="270"/>
      <c r="C396" s="270"/>
      <c r="D396" s="270"/>
      <c r="E396" s="270"/>
      <c r="F396" s="270"/>
      <c r="G396" s="270"/>
      <c r="H396" s="270"/>
      <c r="I396" s="270"/>
      <c r="J396" s="270"/>
      <c r="K396" s="270"/>
      <c r="L396" s="270"/>
      <c r="M396" s="270"/>
      <c r="N396" s="270"/>
      <c r="O396" s="270"/>
      <c r="P396" s="270"/>
      <c r="Q396" s="270"/>
      <c r="R396" s="270"/>
      <c r="S396" s="270"/>
      <c r="T396" s="270"/>
      <c r="U396" s="270"/>
      <c r="V396" s="270"/>
      <c r="W396" s="270"/>
      <c r="X396" s="270"/>
      <c r="Y396" s="270"/>
      <c r="Z396" s="270"/>
    </row>
    <row r="397" ht="15.75" customHeight="1">
      <c r="A397" s="270"/>
      <c r="B397" s="270"/>
      <c r="C397" s="270"/>
      <c r="D397" s="270"/>
      <c r="E397" s="270"/>
      <c r="F397" s="270"/>
      <c r="G397" s="270"/>
      <c r="H397" s="270"/>
      <c r="I397" s="270"/>
      <c r="J397" s="270"/>
      <c r="K397" s="270"/>
      <c r="L397" s="270"/>
      <c r="M397" s="270"/>
      <c r="N397" s="270"/>
      <c r="O397" s="270"/>
      <c r="P397" s="270"/>
      <c r="Q397" s="270"/>
      <c r="R397" s="270"/>
      <c r="S397" s="270"/>
      <c r="T397" s="270"/>
      <c r="U397" s="270"/>
      <c r="V397" s="270"/>
      <c r="W397" s="270"/>
      <c r="X397" s="270"/>
      <c r="Y397" s="270"/>
      <c r="Z397" s="270"/>
    </row>
    <row r="398" ht="15.75" customHeight="1">
      <c r="A398" s="270"/>
      <c r="B398" s="270"/>
      <c r="C398" s="270"/>
      <c r="D398" s="270"/>
      <c r="E398" s="270"/>
      <c r="F398" s="270"/>
      <c r="G398" s="270"/>
      <c r="H398" s="270"/>
      <c r="I398" s="270"/>
      <c r="J398" s="270"/>
      <c r="K398" s="270"/>
      <c r="L398" s="270"/>
      <c r="M398" s="270"/>
      <c r="N398" s="270"/>
      <c r="O398" s="270"/>
      <c r="P398" s="270"/>
      <c r="Q398" s="270"/>
      <c r="R398" s="270"/>
      <c r="S398" s="270"/>
      <c r="T398" s="270"/>
      <c r="U398" s="270"/>
      <c r="V398" s="270"/>
      <c r="W398" s="270"/>
      <c r="X398" s="270"/>
      <c r="Y398" s="270"/>
      <c r="Z398" s="270"/>
    </row>
    <row r="399" ht="15.75" customHeight="1">
      <c r="A399" s="270"/>
      <c r="B399" s="270"/>
      <c r="C399" s="270"/>
      <c r="D399" s="270"/>
      <c r="E399" s="270"/>
      <c r="F399" s="270"/>
      <c r="G399" s="270"/>
      <c r="H399" s="270"/>
      <c r="I399" s="270"/>
      <c r="J399" s="270"/>
      <c r="K399" s="270"/>
      <c r="L399" s="270"/>
      <c r="M399" s="270"/>
      <c r="N399" s="270"/>
      <c r="O399" s="270"/>
      <c r="P399" s="270"/>
      <c r="Q399" s="270"/>
      <c r="R399" s="270"/>
      <c r="S399" s="270"/>
      <c r="T399" s="270"/>
      <c r="U399" s="270"/>
      <c r="V399" s="270"/>
      <c r="W399" s="270"/>
      <c r="X399" s="270"/>
      <c r="Y399" s="270"/>
      <c r="Z399" s="270"/>
    </row>
    <row r="400" ht="15.75" customHeight="1">
      <c r="A400" s="270"/>
      <c r="B400" s="270"/>
      <c r="C400" s="270"/>
      <c r="D400" s="270"/>
      <c r="E400" s="270"/>
      <c r="F400" s="270"/>
      <c r="G400" s="270"/>
      <c r="H400" s="270"/>
      <c r="I400" s="270"/>
      <c r="J400" s="270"/>
      <c r="K400" s="270"/>
      <c r="L400" s="270"/>
      <c r="M400" s="270"/>
      <c r="N400" s="270"/>
      <c r="O400" s="270"/>
      <c r="P400" s="270"/>
      <c r="Q400" s="270"/>
      <c r="R400" s="270"/>
      <c r="S400" s="270"/>
      <c r="T400" s="270"/>
      <c r="U400" s="270"/>
      <c r="V400" s="270"/>
      <c r="W400" s="270"/>
      <c r="X400" s="270"/>
      <c r="Y400" s="270"/>
      <c r="Z400" s="270"/>
    </row>
    <row r="401" ht="15.75" customHeight="1">
      <c r="A401" s="270"/>
      <c r="B401" s="270"/>
      <c r="C401" s="270"/>
      <c r="D401" s="270"/>
      <c r="E401" s="270"/>
      <c r="F401" s="270"/>
      <c r="G401" s="270"/>
      <c r="H401" s="270"/>
      <c r="I401" s="270"/>
      <c r="J401" s="270"/>
      <c r="K401" s="270"/>
      <c r="L401" s="270"/>
      <c r="M401" s="270"/>
      <c r="N401" s="270"/>
      <c r="O401" s="270"/>
      <c r="P401" s="270"/>
      <c r="Q401" s="270"/>
      <c r="R401" s="270"/>
      <c r="S401" s="270"/>
      <c r="T401" s="270"/>
      <c r="U401" s="270"/>
      <c r="V401" s="270"/>
      <c r="W401" s="270"/>
      <c r="X401" s="270"/>
      <c r="Y401" s="270"/>
      <c r="Z401" s="270"/>
    </row>
    <row r="402" ht="15.75" customHeight="1">
      <c r="A402" s="270"/>
      <c r="B402" s="270"/>
      <c r="C402" s="270"/>
      <c r="D402" s="270"/>
      <c r="E402" s="270"/>
      <c r="F402" s="270"/>
      <c r="G402" s="270"/>
      <c r="H402" s="270"/>
      <c r="I402" s="270"/>
      <c r="J402" s="270"/>
      <c r="K402" s="270"/>
      <c r="L402" s="270"/>
      <c r="M402" s="270"/>
      <c r="N402" s="270"/>
      <c r="O402" s="270"/>
      <c r="P402" s="270"/>
      <c r="Q402" s="270"/>
      <c r="R402" s="270"/>
      <c r="S402" s="270"/>
      <c r="T402" s="270"/>
      <c r="U402" s="270"/>
      <c r="V402" s="270"/>
      <c r="W402" s="270"/>
      <c r="X402" s="270"/>
      <c r="Y402" s="270"/>
      <c r="Z402" s="270"/>
    </row>
    <row r="403" ht="15.75" customHeight="1">
      <c r="A403" s="270"/>
      <c r="B403" s="270"/>
      <c r="C403" s="270"/>
      <c r="D403" s="270"/>
      <c r="E403" s="270"/>
      <c r="F403" s="270"/>
      <c r="G403" s="270"/>
      <c r="H403" s="270"/>
      <c r="I403" s="270"/>
      <c r="J403" s="270"/>
      <c r="K403" s="270"/>
      <c r="L403" s="270"/>
      <c r="M403" s="270"/>
      <c r="N403" s="270"/>
      <c r="O403" s="270"/>
      <c r="P403" s="270"/>
      <c r="Q403" s="270"/>
      <c r="R403" s="270"/>
      <c r="S403" s="270"/>
      <c r="T403" s="270"/>
      <c r="U403" s="270"/>
      <c r="V403" s="270"/>
      <c r="W403" s="270"/>
      <c r="X403" s="270"/>
      <c r="Y403" s="270"/>
      <c r="Z403" s="270"/>
    </row>
    <row r="404" ht="15.75" customHeight="1">
      <c r="A404" s="270"/>
      <c r="B404" s="270"/>
      <c r="C404" s="270"/>
      <c r="D404" s="270"/>
      <c r="E404" s="270"/>
      <c r="F404" s="270"/>
      <c r="G404" s="270"/>
      <c r="H404" s="270"/>
      <c r="I404" s="270"/>
      <c r="J404" s="270"/>
      <c r="K404" s="270"/>
      <c r="L404" s="270"/>
      <c r="M404" s="270"/>
      <c r="N404" s="270"/>
      <c r="O404" s="270"/>
      <c r="P404" s="270"/>
      <c r="Q404" s="270"/>
      <c r="R404" s="270"/>
      <c r="S404" s="270"/>
      <c r="T404" s="270"/>
      <c r="U404" s="270"/>
      <c r="V404" s="270"/>
      <c r="W404" s="270"/>
      <c r="X404" s="270"/>
      <c r="Y404" s="270"/>
      <c r="Z404" s="270"/>
    </row>
    <row r="405" ht="15.75" customHeight="1">
      <c r="A405" s="270"/>
      <c r="B405" s="270"/>
      <c r="C405" s="270"/>
      <c r="D405" s="270"/>
      <c r="E405" s="270"/>
      <c r="F405" s="270"/>
      <c r="G405" s="270"/>
      <c r="H405" s="270"/>
      <c r="I405" s="270"/>
      <c r="J405" s="270"/>
      <c r="K405" s="270"/>
      <c r="L405" s="270"/>
      <c r="M405" s="270"/>
      <c r="N405" s="270"/>
      <c r="O405" s="270"/>
      <c r="P405" s="270"/>
      <c r="Q405" s="270"/>
      <c r="R405" s="270"/>
      <c r="S405" s="270"/>
      <c r="T405" s="270"/>
      <c r="U405" s="270"/>
      <c r="V405" s="270"/>
      <c r="W405" s="270"/>
      <c r="X405" s="270"/>
      <c r="Y405" s="270"/>
      <c r="Z405" s="270"/>
    </row>
    <row r="406" ht="15.75" customHeight="1">
      <c r="A406" s="270"/>
      <c r="B406" s="270"/>
      <c r="C406" s="270"/>
      <c r="D406" s="270"/>
      <c r="E406" s="270"/>
      <c r="F406" s="270"/>
      <c r="G406" s="270"/>
      <c r="H406" s="270"/>
      <c r="I406" s="270"/>
      <c r="J406" s="270"/>
      <c r="K406" s="270"/>
      <c r="L406" s="270"/>
      <c r="M406" s="270"/>
      <c r="N406" s="270"/>
      <c r="O406" s="270"/>
      <c r="P406" s="270"/>
      <c r="Q406" s="270"/>
      <c r="R406" s="270"/>
      <c r="S406" s="270"/>
      <c r="T406" s="270"/>
      <c r="U406" s="270"/>
      <c r="V406" s="270"/>
      <c r="W406" s="270"/>
      <c r="X406" s="270"/>
      <c r="Y406" s="270"/>
      <c r="Z406" s="270"/>
    </row>
    <row r="407" ht="15.75" customHeight="1">
      <c r="A407" s="270"/>
      <c r="B407" s="270"/>
      <c r="C407" s="270"/>
      <c r="D407" s="270"/>
      <c r="E407" s="270"/>
      <c r="F407" s="270"/>
      <c r="G407" s="270"/>
      <c r="H407" s="270"/>
      <c r="I407" s="270"/>
      <c r="J407" s="270"/>
      <c r="K407" s="270"/>
      <c r="L407" s="270"/>
      <c r="M407" s="270"/>
      <c r="N407" s="270"/>
      <c r="O407" s="270"/>
      <c r="P407" s="270"/>
      <c r="Q407" s="270"/>
      <c r="R407" s="270"/>
      <c r="S407" s="270"/>
      <c r="T407" s="270"/>
      <c r="U407" s="270"/>
      <c r="V407" s="270"/>
      <c r="W407" s="270"/>
      <c r="X407" s="270"/>
      <c r="Y407" s="270"/>
      <c r="Z407" s="270"/>
    </row>
    <row r="408" ht="15.75" customHeight="1">
      <c r="A408" s="270"/>
      <c r="B408" s="270"/>
      <c r="C408" s="270"/>
      <c r="D408" s="270"/>
      <c r="E408" s="270"/>
      <c r="F408" s="270"/>
      <c r="G408" s="270"/>
      <c r="H408" s="270"/>
      <c r="I408" s="270"/>
      <c r="J408" s="270"/>
      <c r="K408" s="270"/>
      <c r="L408" s="270"/>
      <c r="M408" s="270"/>
      <c r="N408" s="270"/>
      <c r="O408" s="270"/>
      <c r="P408" s="270"/>
      <c r="Q408" s="270"/>
      <c r="R408" s="270"/>
      <c r="S408" s="270"/>
      <c r="T408" s="270"/>
      <c r="U408" s="270"/>
      <c r="V408" s="270"/>
      <c r="W408" s="270"/>
      <c r="X408" s="270"/>
      <c r="Y408" s="270"/>
      <c r="Z408" s="270"/>
    </row>
    <row r="409" ht="15.75" customHeight="1">
      <c r="A409" s="270"/>
      <c r="B409" s="270"/>
      <c r="C409" s="270"/>
      <c r="D409" s="270"/>
      <c r="E409" s="270"/>
      <c r="F409" s="270"/>
      <c r="G409" s="270"/>
      <c r="H409" s="270"/>
      <c r="I409" s="270"/>
      <c r="J409" s="270"/>
      <c r="K409" s="270"/>
      <c r="L409" s="270"/>
      <c r="M409" s="270"/>
      <c r="N409" s="270"/>
      <c r="O409" s="270"/>
      <c r="P409" s="270"/>
      <c r="Q409" s="270"/>
      <c r="R409" s="270"/>
      <c r="S409" s="270"/>
      <c r="T409" s="270"/>
      <c r="U409" s="270"/>
      <c r="V409" s="270"/>
      <c r="W409" s="270"/>
      <c r="X409" s="270"/>
      <c r="Y409" s="270"/>
      <c r="Z409" s="270"/>
    </row>
    <row r="410" ht="15.75" customHeight="1">
      <c r="A410" s="270"/>
      <c r="B410" s="270"/>
      <c r="C410" s="270"/>
      <c r="D410" s="270"/>
      <c r="E410" s="270"/>
      <c r="F410" s="270"/>
      <c r="G410" s="270"/>
      <c r="H410" s="270"/>
      <c r="I410" s="270"/>
      <c r="J410" s="270"/>
      <c r="K410" s="270"/>
      <c r="L410" s="270"/>
      <c r="M410" s="270"/>
      <c r="N410" s="270"/>
      <c r="O410" s="270"/>
      <c r="P410" s="270"/>
      <c r="Q410" s="270"/>
      <c r="R410" s="270"/>
      <c r="S410" s="270"/>
      <c r="T410" s="270"/>
      <c r="U410" s="270"/>
      <c r="V410" s="270"/>
      <c r="W410" s="270"/>
      <c r="X410" s="270"/>
      <c r="Y410" s="270"/>
      <c r="Z410" s="270"/>
    </row>
    <row r="411" ht="15.75" customHeight="1">
      <c r="A411" s="270"/>
      <c r="B411" s="270"/>
      <c r="C411" s="270"/>
      <c r="D411" s="270"/>
      <c r="E411" s="270"/>
      <c r="F411" s="270"/>
      <c r="G411" s="270"/>
      <c r="H411" s="270"/>
      <c r="I411" s="270"/>
      <c r="J411" s="270"/>
      <c r="K411" s="270"/>
      <c r="L411" s="270"/>
      <c r="M411" s="270"/>
      <c r="N411" s="270"/>
      <c r="O411" s="270"/>
      <c r="P411" s="270"/>
      <c r="Q411" s="270"/>
      <c r="R411" s="270"/>
      <c r="S411" s="270"/>
      <c r="T411" s="270"/>
      <c r="U411" s="270"/>
      <c r="V411" s="270"/>
      <c r="W411" s="270"/>
      <c r="X411" s="270"/>
      <c r="Y411" s="270"/>
      <c r="Z411" s="270"/>
    </row>
    <row r="412" ht="15.75" customHeight="1">
      <c r="A412" s="270"/>
      <c r="B412" s="270"/>
      <c r="C412" s="270"/>
      <c r="D412" s="270"/>
      <c r="E412" s="270"/>
      <c r="F412" s="270"/>
      <c r="G412" s="270"/>
      <c r="H412" s="270"/>
      <c r="I412" s="270"/>
      <c r="J412" s="270"/>
      <c r="K412" s="270"/>
      <c r="L412" s="270"/>
      <c r="M412" s="270"/>
      <c r="N412" s="270"/>
      <c r="O412" s="270"/>
      <c r="P412" s="270"/>
      <c r="Q412" s="270"/>
      <c r="R412" s="270"/>
      <c r="S412" s="270"/>
      <c r="T412" s="270"/>
      <c r="U412" s="270"/>
      <c r="V412" s="270"/>
      <c r="W412" s="270"/>
      <c r="X412" s="270"/>
      <c r="Y412" s="270"/>
      <c r="Z412" s="270"/>
    </row>
    <row r="413" ht="15.75" customHeight="1">
      <c r="A413" s="270"/>
      <c r="B413" s="270"/>
      <c r="C413" s="270"/>
      <c r="D413" s="270"/>
      <c r="E413" s="270"/>
      <c r="F413" s="270"/>
      <c r="G413" s="270"/>
      <c r="H413" s="270"/>
      <c r="I413" s="270"/>
      <c r="J413" s="270"/>
      <c r="K413" s="270"/>
      <c r="L413" s="270"/>
      <c r="M413" s="270"/>
      <c r="N413" s="270"/>
      <c r="O413" s="270"/>
      <c r="P413" s="270"/>
      <c r="Q413" s="270"/>
      <c r="R413" s="270"/>
      <c r="S413" s="270"/>
      <c r="T413" s="270"/>
      <c r="U413" s="270"/>
      <c r="V413" s="270"/>
      <c r="W413" s="270"/>
      <c r="X413" s="270"/>
      <c r="Y413" s="270"/>
      <c r="Z413" s="270"/>
    </row>
    <row r="414" ht="15.75" customHeight="1">
      <c r="A414" s="270"/>
      <c r="B414" s="270"/>
      <c r="C414" s="270"/>
      <c r="D414" s="270"/>
      <c r="E414" s="270"/>
      <c r="F414" s="270"/>
      <c r="G414" s="270"/>
      <c r="H414" s="270"/>
      <c r="I414" s="270"/>
      <c r="J414" s="270"/>
      <c r="K414" s="270"/>
      <c r="L414" s="270"/>
      <c r="M414" s="270"/>
      <c r="N414" s="270"/>
      <c r="O414" s="270"/>
      <c r="P414" s="270"/>
      <c r="Q414" s="270"/>
      <c r="R414" s="270"/>
      <c r="S414" s="270"/>
      <c r="T414" s="270"/>
      <c r="U414" s="270"/>
      <c r="V414" s="270"/>
      <c r="W414" s="270"/>
      <c r="X414" s="270"/>
      <c r="Y414" s="270"/>
      <c r="Z414" s="270"/>
    </row>
    <row r="415" ht="15.75" customHeight="1">
      <c r="A415" s="270"/>
      <c r="B415" s="270"/>
      <c r="C415" s="270"/>
      <c r="D415" s="270"/>
      <c r="E415" s="270"/>
      <c r="F415" s="270"/>
      <c r="G415" s="270"/>
      <c r="H415" s="270"/>
      <c r="I415" s="270"/>
      <c r="J415" s="270"/>
      <c r="K415" s="270"/>
      <c r="L415" s="270"/>
      <c r="M415" s="270"/>
      <c r="N415" s="270"/>
      <c r="O415" s="270"/>
      <c r="P415" s="270"/>
      <c r="Q415" s="270"/>
      <c r="R415" s="270"/>
      <c r="S415" s="270"/>
      <c r="T415" s="270"/>
      <c r="U415" s="270"/>
      <c r="V415" s="270"/>
      <c r="W415" s="270"/>
      <c r="X415" s="270"/>
      <c r="Y415" s="270"/>
      <c r="Z415" s="270"/>
    </row>
    <row r="416" ht="15.75" customHeight="1">
      <c r="A416" s="270"/>
      <c r="B416" s="270"/>
      <c r="C416" s="270"/>
      <c r="D416" s="270"/>
      <c r="E416" s="270"/>
      <c r="F416" s="270"/>
      <c r="G416" s="270"/>
      <c r="H416" s="270"/>
      <c r="I416" s="270"/>
      <c r="J416" s="270"/>
      <c r="K416" s="270"/>
      <c r="L416" s="270"/>
      <c r="M416" s="270"/>
      <c r="N416" s="270"/>
      <c r="O416" s="270"/>
      <c r="P416" s="270"/>
      <c r="Q416" s="270"/>
      <c r="R416" s="270"/>
      <c r="S416" s="270"/>
      <c r="T416" s="270"/>
      <c r="U416" s="270"/>
      <c r="V416" s="270"/>
      <c r="W416" s="270"/>
      <c r="X416" s="270"/>
      <c r="Y416" s="270"/>
      <c r="Z416" s="270"/>
    </row>
    <row r="417" ht="15.75" customHeight="1">
      <c r="A417" s="270"/>
      <c r="B417" s="270"/>
      <c r="C417" s="270"/>
      <c r="D417" s="270"/>
      <c r="E417" s="270"/>
      <c r="F417" s="270"/>
      <c r="G417" s="270"/>
      <c r="H417" s="270"/>
      <c r="I417" s="270"/>
      <c r="J417" s="270"/>
      <c r="K417" s="270"/>
      <c r="L417" s="270"/>
      <c r="M417" s="270"/>
      <c r="N417" s="270"/>
      <c r="O417" s="270"/>
      <c r="P417" s="270"/>
      <c r="Q417" s="270"/>
      <c r="R417" s="270"/>
      <c r="S417" s="270"/>
      <c r="T417" s="270"/>
      <c r="U417" s="270"/>
      <c r="V417" s="270"/>
      <c r="W417" s="270"/>
      <c r="X417" s="270"/>
      <c r="Y417" s="270"/>
      <c r="Z417" s="270"/>
    </row>
    <row r="418" ht="15.75" customHeight="1">
      <c r="A418" s="270"/>
      <c r="B418" s="270"/>
      <c r="C418" s="270"/>
      <c r="D418" s="270"/>
      <c r="E418" s="270"/>
      <c r="F418" s="270"/>
      <c r="G418" s="270"/>
      <c r="H418" s="270"/>
      <c r="I418" s="270"/>
      <c r="J418" s="270"/>
      <c r="K418" s="270"/>
      <c r="L418" s="270"/>
      <c r="M418" s="270"/>
      <c r="N418" s="270"/>
      <c r="O418" s="270"/>
      <c r="P418" s="270"/>
      <c r="Q418" s="270"/>
      <c r="R418" s="270"/>
      <c r="S418" s="270"/>
      <c r="T418" s="270"/>
      <c r="U418" s="270"/>
      <c r="V418" s="270"/>
      <c r="W418" s="270"/>
      <c r="X418" s="270"/>
      <c r="Y418" s="270"/>
      <c r="Z418" s="270"/>
    </row>
    <row r="419" ht="15.75" customHeight="1">
      <c r="A419" s="270"/>
      <c r="B419" s="270"/>
      <c r="C419" s="270"/>
      <c r="D419" s="270"/>
      <c r="E419" s="270"/>
      <c r="F419" s="270"/>
      <c r="G419" s="270"/>
      <c r="H419" s="270"/>
      <c r="I419" s="270"/>
      <c r="J419" s="270"/>
      <c r="K419" s="270"/>
      <c r="L419" s="270"/>
      <c r="M419" s="270"/>
      <c r="N419" s="270"/>
      <c r="O419" s="270"/>
      <c r="P419" s="270"/>
      <c r="Q419" s="270"/>
      <c r="R419" s="270"/>
      <c r="S419" s="270"/>
      <c r="T419" s="270"/>
      <c r="U419" s="270"/>
      <c r="V419" s="270"/>
      <c r="W419" s="270"/>
      <c r="X419" s="270"/>
      <c r="Y419" s="270"/>
      <c r="Z419" s="270"/>
    </row>
    <row r="420" ht="15.75" customHeight="1">
      <c r="A420" s="270"/>
      <c r="B420" s="270"/>
      <c r="C420" s="270"/>
      <c r="D420" s="270"/>
      <c r="E420" s="270"/>
      <c r="F420" s="270"/>
      <c r="G420" s="270"/>
      <c r="H420" s="270"/>
      <c r="I420" s="270"/>
      <c r="J420" s="270"/>
      <c r="K420" s="270"/>
      <c r="L420" s="270"/>
      <c r="M420" s="270"/>
      <c r="N420" s="270"/>
      <c r="O420" s="270"/>
      <c r="P420" s="270"/>
      <c r="Q420" s="270"/>
      <c r="R420" s="270"/>
      <c r="S420" s="270"/>
      <c r="T420" s="270"/>
      <c r="U420" s="270"/>
      <c r="V420" s="270"/>
      <c r="W420" s="270"/>
      <c r="X420" s="270"/>
      <c r="Y420" s="270"/>
      <c r="Z420" s="270"/>
    </row>
    <row r="421" ht="15.75" customHeight="1">
      <c r="A421" s="270"/>
      <c r="B421" s="270"/>
      <c r="C421" s="270"/>
      <c r="D421" s="270"/>
      <c r="E421" s="270"/>
      <c r="F421" s="270"/>
      <c r="G421" s="270"/>
      <c r="H421" s="270"/>
      <c r="I421" s="270"/>
      <c r="J421" s="270"/>
      <c r="K421" s="270"/>
      <c r="L421" s="270"/>
      <c r="M421" s="270"/>
      <c r="N421" s="270"/>
      <c r="O421" s="270"/>
      <c r="P421" s="270"/>
      <c r="Q421" s="270"/>
      <c r="R421" s="270"/>
      <c r="S421" s="270"/>
      <c r="T421" s="270"/>
      <c r="U421" s="270"/>
      <c r="V421" s="270"/>
      <c r="W421" s="270"/>
      <c r="X421" s="270"/>
      <c r="Y421" s="270"/>
      <c r="Z421" s="270"/>
    </row>
    <row r="422" ht="15.75" customHeight="1">
      <c r="A422" s="270"/>
      <c r="B422" s="270"/>
      <c r="C422" s="270"/>
      <c r="D422" s="270"/>
      <c r="E422" s="270"/>
      <c r="F422" s="270"/>
      <c r="G422" s="270"/>
      <c r="H422" s="270"/>
      <c r="I422" s="270"/>
      <c r="J422" s="270"/>
      <c r="K422" s="270"/>
      <c r="L422" s="270"/>
      <c r="M422" s="270"/>
      <c r="N422" s="270"/>
      <c r="O422" s="270"/>
      <c r="P422" s="270"/>
      <c r="Q422" s="270"/>
      <c r="R422" s="270"/>
      <c r="S422" s="270"/>
      <c r="T422" s="270"/>
      <c r="U422" s="270"/>
      <c r="V422" s="270"/>
      <c r="W422" s="270"/>
      <c r="X422" s="270"/>
      <c r="Y422" s="270"/>
      <c r="Z422" s="270"/>
    </row>
    <row r="423" ht="15.75" customHeight="1">
      <c r="A423" s="270"/>
      <c r="B423" s="270"/>
      <c r="C423" s="270"/>
      <c r="D423" s="270"/>
      <c r="E423" s="270"/>
      <c r="F423" s="270"/>
      <c r="G423" s="270"/>
      <c r="H423" s="270"/>
      <c r="I423" s="270"/>
      <c r="J423" s="270"/>
      <c r="K423" s="270"/>
      <c r="L423" s="270"/>
      <c r="M423" s="270"/>
      <c r="N423" s="270"/>
      <c r="O423" s="270"/>
      <c r="P423" s="270"/>
      <c r="Q423" s="270"/>
      <c r="R423" s="270"/>
      <c r="S423" s="270"/>
      <c r="T423" s="270"/>
      <c r="U423" s="270"/>
      <c r="V423" s="270"/>
      <c r="W423" s="270"/>
      <c r="X423" s="270"/>
      <c r="Y423" s="270"/>
      <c r="Z423" s="270"/>
    </row>
    <row r="424" ht="15.75" customHeight="1">
      <c r="A424" s="270"/>
      <c r="B424" s="270"/>
      <c r="C424" s="270"/>
      <c r="D424" s="270"/>
      <c r="E424" s="270"/>
      <c r="F424" s="270"/>
      <c r="G424" s="270"/>
      <c r="H424" s="270"/>
      <c r="I424" s="270"/>
      <c r="J424" s="270"/>
      <c r="K424" s="270"/>
      <c r="L424" s="270"/>
      <c r="M424" s="270"/>
      <c r="N424" s="270"/>
      <c r="O424" s="270"/>
      <c r="P424" s="270"/>
      <c r="Q424" s="270"/>
      <c r="R424" s="270"/>
      <c r="S424" s="270"/>
      <c r="T424" s="270"/>
      <c r="U424" s="270"/>
      <c r="V424" s="270"/>
      <c r="W424" s="270"/>
      <c r="X424" s="270"/>
      <c r="Y424" s="270"/>
      <c r="Z424" s="270"/>
    </row>
    <row r="425" ht="15.75" customHeight="1">
      <c r="A425" s="270"/>
      <c r="B425" s="270"/>
      <c r="C425" s="270"/>
      <c r="D425" s="270"/>
      <c r="E425" s="270"/>
      <c r="F425" s="270"/>
      <c r="G425" s="270"/>
      <c r="H425" s="270"/>
      <c r="I425" s="270"/>
      <c r="J425" s="270"/>
      <c r="K425" s="270"/>
      <c r="L425" s="270"/>
      <c r="M425" s="270"/>
      <c r="N425" s="270"/>
      <c r="O425" s="270"/>
      <c r="P425" s="270"/>
      <c r="Q425" s="270"/>
      <c r="R425" s="270"/>
      <c r="S425" s="270"/>
      <c r="T425" s="270"/>
      <c r="U425" s="270"/>
      <c r="V425" s="270"/>
      <c r="W425" s="270"/>
      <c r="X425" s="270"/>
      <c r="Y425" s="270"/>
      <c r="Z425" s="270"/>
    </row>
    <row r="426" ht="15.75" customHeight="1">
      <c r="A426" s="270"/>
      <c r="B426" s="270"/>
      <c r="C426" s="270"/>
      <c r="D426" s="270"/>
      <c r="E426" s="270"/>
      <c r="F426" s="270"/>
      <c r="G426" s="270"/>
      <c r="H426" s="270"/>
      <c r="I426" s="270"/>
      <c r="J426" s="270"/>
      <c r="K426" s="270"/>
      <c r="L426" s="270"/>
      <c r="M426" s="270"/>
      <c r="N426" s="270"/>
      <c r="O426" s="270"/>
      <c r="P426" s="270"/>
      <c r="Q426" s="270"/>
      <c r="R426" s="270"/>
      <c r="S426" s="270"/>
      <c r="T426" s="270"/>
      <c r="U426" s="270"/>
      <c r="V426" s="270"/>
      <c r="W426" s="270"/>
      <c r="X426" s="270"/>
      <c r="Y426" s="270"/>
      <c r="Z426" s="270"/>
    </row>
    <row r="427" ht="15.75" customHeight="1">
      <c r="A427" s="270"/>
      <c r="B427" s="270"/>
      <c r="C427" s="270"/>
      <c r="D427" s="270"/>
      <c r="E427" s="270"/>
      <c r="F427" s="270"/>
      <c r="G427" s="270"/>
      <c r="H427" s="270"/>
      <c r="I427" s="270"/>
      <c r="J427" s="270"/>
      <c r="K427" s="270"/>
      <c r="L427" s="270"/>
      <c r="M427" s="270"/>
      <c r="N427" s="270"/>
      <c r="O427" s="270"/>
      <c r="P427" s="270"/>
      <c r="Q427" s="270"/>
      <c r="R427" s="270"/>
      <c r="S427" s="270"/>
      <c r="T427" s="270"/>
      <c r="U427" s="270"/>
      <c r="V427" s="270"/>
      <c r="W427" s="270"/>
      <c r="X427" s="270"/>
      <c r="Y427" s="270"/>
      <c r="Z427" s="270"/>
    </row>
    <row r="428" ht="15.75" customHeight="1">
      <c r="A428" s="270"/>
      <c r="B428" s="270"/>
      <c r="C428" s="270"/>
      <c r="D428" s="270"/>
      <c r="E428" s="270"/>
      <c r="F428" s="270"/>
      <c r="G428" s="270"/>
      <c r="H428" s="270"/>
      <c r="I428" s="270"/>
      <c r="J428" s="270"/>
      <c r="K428" s="270"/>
      <c r="L428" s="270"/>
      <c r="M428" s="270"/>
      <c r="N428" s="270"/>
      <c r="O428" s="270"/>
      <c r="P428" s="270"/>
      <c r="Q428" s="270"/>
      <c r="R428" s="270"/>
      <c r="S428" s="270"/>
      <c r="T428" s="270"/>
      <c r="U428" s="270"/>
      <c r="V428" s="270"/>
      <c r="W428" s="270"/>
      <c r="X428" s="270"/>
      <c r="Y428" s="270"/>
      <c r="Z428" s="270"/>
    </row>
    <row r="429" ht="15.75" customHeight="1">
      <c r="A429" s="270"/>
      <c r="B429" s="270"/>
      <c r="C429" s="270"/>
      <c r="D429" s="270"/>
      <c r="E429" s="270"/>
      <c r="F429" s="270"/>
      <c r="G429" s="270"/>
      <c r="H429" s="270"/>
      <c r="I429" s="270"/>
      <c r="J429" s="270"/>
      <c r="K429" s="270"/>
      <c r="L429" s="270"/>
      <c r="M429" s="270"/>
      <c r="N429" s="270"/>
      <c r="O429" s="270"/>
      <c r="P429" s="270"/>
      <c r="Q429" s="270"/>
      <c r="R429" s="270"/>
      <c r="S429" s="270"/>
      <c r="T429" s="270"/>
      <c r="U429" s="270"/>
      <c r="V429" s="270"/>
      <c r="W429" s="270"/>
      <c r="X429" s="270"/>
      <c r="Y429" s="270"/>
      <c r="Z429" s="270"/>
    </row>
    <row r="430" ht="15.75" customHeight="1">
      <c r="A430" s="270"/>
      <c r="B430" s="270"/>
      <c r="C430" s="270"/>
      <c r="D430" s="270"/>
      <c r="E430" s="270"/>
      <c r="F430" s="270"/>
      <c r="G430" s="270"/>
      <c r="H430" s="270"/>
      <c r="I430" s="270"/>
      <c r="J430" s="270"/>
      <c r="K430" s="270"/>
      <c r="L430" s="270"/>
      <c r="M430" s="270"/>
      <c r="N430" s="270"/>
      <c r="O430" s="270"/>
      <c r="P430" s="270"/>
      <c r="Q430" s="270"/>
      <c r="R430" s="270"/>
      <c r="S430" s="270"/>
      <c r="T430" s="270"/>
      <c r="U430" s="270"/>
      <c r="V430" s="270"/>
      <c r="W430" s="270"/>
      <c r="X430" s="270"/>
      <c r="Y430" s="270"/>
      <c r="Z430" s="270"/>
    </row>
    <row r="431" ht="15.75" customHeight="1">
      <c r="A431" s="270"/>
      <c r="B431" s="270"/>
      <c r="C431" s="270"/>
      <c r="D431" s="270"/>
      <c r="E431" s="270"/>
      <c r="F431" s="270"/>
      <c r="G431" s="270"/>
      <c r="H431" s="270"/>
      <c r="I431" s="270"/>
      <c r="J431" s="270"/>
      <c r="K431" s="270"/>
      <c r="L431" s="270"/>
      <c r="M431" s="270"/>
      <c r="N431" s="270"/>
      <c r="O431" s="270"/>
      <c r="P431" s="270"/>
      <c r="Q431" s="270"/>
      <c r="R431" s="270"/>
      <c r="S431" s="270"/>
      <c r="T431" s="270"/>
      <c r="U431" s="270"/>
      <c r="V431" s="270"/>
      <c r="W431" s="270"/>
      <c r="X431" s="270"/>
      <c r="Y431" s="270"/>
      <c r="Z431" s="270"/>
    </row>
    <row r="432" ht="15.75" customHeight="1">
      <c r="A432" s="270"/>
      <c r="B432" s="270"/>
      <c r="C432" s="270"/>
      <c r="D432" s="270"/>
      <c r="E432" s="270"/>
      <c r="F432" s="270"/>
      <c r="G432" s="270"/>
      <c r="H432" s="270"/>
      <c r="I432" s="270"/>
      <c r="J432" s="270"/>
      <c r="K432" s="270"/>
      <c r="L432" s="270"/>
      <c r="M432" s="270"/>
      <c r="N432" s="270"/>
      <c r="O432" s="270"/>
      <c r="P432" s="270"/>
      <c r="Q432" s="270"/>
      <c r="R432" s="270"/>
      <c r="S432" s="270"/>
      <c r="T432" s="270"/>
      <c r="U432" s="270"/>
      <c r="V432" s="270"/>
      <c r="W432" s="270"/>
      <c r="X432" s="270"/>
      <c r="Y432" s="270"/>
      <c r="Z432" s="270"/>
    </row>
    <row r="433" ht="15.75" customHeight="1">
      <c r="A433" s="270"/>
      <c r="B433" s="270"/>
      <c r="C433" s="270"/>
      <c r="D433" s="270"/>
      <c r="E433" s="270"/>
      <c r="F433" s="270"/>
      <c r="G433" s="270"/>
      <c r="H433" s="270"/>
      <c r="I433" s="270"/>
      <c r="J433" s="270"/>
      <c r="K433" s="270"/>
      <c r="L433" s="270"/>
      <c r="M433" s="270"/>
      <c r="N433" s="270"/>
      <c r="O433" s="270"/>
      <c r="P433" s="270"/>
      <c r="Q433" s="270"/>
      <c r="R433" s="270"/>
      <c r="S433" s="270"/>
      <c r="T433" s="270"/>
      <c r="U433" s="270"/>
      <c r="V433" s="270"/>
      <c r="W433" s="270"/>
      <c r="X433" s="270"/>
      <c r="Y433" s="270"/>
      <c r="Z433" s="270"/>
    </row>
    <row r="434" ht="15.75" customHeight="1">
      <c r="A434" s="270"/>
      <c r="B434" s="270"/>
      <c r="C434" s="270"/>
      <c r="D434" s="270"/>
      <c r="E434" s="270"/>
      <c r="F434" s="270"/>
      <c r="G434" s="270"/>
      <c r="H434" s="270"/>
      <c r="I434" s="270"/>
      <c r="J434" s="270"/>
      <c r="K434" s="270"/>
      <c r="L434" s="270"/>
      <c r="M434" s="270"/>
      <c r="N434" s="270"/>
      <c r="O434" s="270"/>
      <c r="P434" s="270"/>
      <c r="Q434" s="270"/>
      <c r="R434" s="270"/>
      <c r="S434" s="270"/>
      <c r="T434" s="270"/>
      <c r="U434" s="270"/>
      <c r="V434" s="270"/>
      <c r="W434" s="270"/>
      <c r="X434" s="270"/>
      <c r="Y434" s="270"/>
      <c r="Z434" s="270"/>
    </row>
    <row r="435" ht="15.75" customHeight="1">
      <c r="A435" s="270"/>
      <c r="B435" s="270"/>
      <c r="C435" s="270"/>
      <c r="D435" s="270"/>
      <c r="E435" s="270"/>
      <c r="F435" s="270"/>
      <c r="G435" s="270"/>
      <c r="H435" s="270"/>
      <c r="I435" s="270"/>
      <c r="J435" s="270"/>
      <c r="K435" s="270"/>
      <c r="L435" s="270"/>
      <c r="M435" s="270"/>
      <c r="N435" s="270"/>
      <c r="O435" s="270"/>
      <c r="P435" s="270"/>
      <c r="Q435" s="270"/>
      <c r="R435" s="270"/>
      <c r="S435" s="270"/>
      <c r="T435" s="270"/>
      <c r="U435" s="270"/>
      <c r="V435" s="270"/>
      <c r="W435" s="270"/>
      <c r="X435" s="270"/>
      <c r="Y435" s="270"/>
      <c r="Z435" s="270"/>
    </row>
    <row r="436" ht="15.75" customHeight="1">
      <c r="A436" s="270"/>
      <c r="B436" s="270"/>
      <c r="C436" s="270"/>
      <c r="D436" s="270"/>
      <c r="E436" s="270"/>
      <c r="F436" s="270"/>
      <c r="G436" s="270"/>
      <c r="H436" s="270"/>
      <c r="I436" s="270"/>
      <c r="J436" s="270"/>
      <c r="K436" s="270"/>
      <c r="L436" s="270"/>
      <c r="M436" s="270"/>
      <c r="N436" s="270"/>
      <c r="O436" s="270"/>
      <c r="P436" s="270"/>
      <c r="Q436" s="270"/>
      <c r="R436" s="270"/>
      <c r="S436" s="270"/>
      <c r="T436" s="270"/>
      <c r="U436" s="270"/>
      <c r="V436" s="270"/>
      <c r="W436" s="270"/>
      <c r="X436" s="270"/>
      <c r="Y436" s="270"/>
      <c r="Z436" s="270"/>
    </row>
    <row r="437" ht="15.75" customHeight="1">
      <c r="A437" s="270"/>
      <c r="B437" s="270"/>
      <c r="C437" s="270"/>
      <c r="D437" s="270"/>
      <c r="E437" s="270"/>
      <c r="F437" s="270"/>
      <c r="G437" s="270"/>
      <c r="H437" s="270"/>
      <c r="I437" s="270"/>
      <c r="J437" s="270"/>
      <c r="K437" s="270"/>
      <c r="L437" s="270"/>
      <c r="M437" s="270"/>
      <c r="N437" s="270"/>
      <c r="O437" s="270"/>
      <c r="P437" s="270"/>
      <c r="Q437" s="270"/>
      <c r="R437" s="270"/>
      <c r="S437" s="270"/>
      <c r="T437" s="270"/>
      <c r="U437" s="270"/>
      <c r="V437" s="270"/>
      <c r="W437" s="270"/>
      <c r="X437" s="270"/>
      <c r="Y437" s="270"/>
      <c r="Z437" s="270"/>
    </row>
    <row r="438" ht="15.75" customHeight="1">
      <c r="A438" s="270"/>
      <c r="B438" s="270"/>
      <c r="C438" s="270"/>
      <c r="D438" s="270"/>
      <c r="E438" s="270"/>
      <c r="F438" s="270"/>
      <c r="G438" s="270"/>
      <c r="H438" s="270"/>
      <c r="I438" s="270"/>
      <c r="J438" s="270"/>
      <c r="K438" s="270"/>
      <c r="L438" s="270"/>
      <c r="M438" s="270"/>
      <c r="N438" s="270"/>
      <c r="O438" s="270"/>
      <c r="P438" s="270"/>
      <c r="Q438" s="270"/>
      <c r="R438" s="270"/>
      <c r="S438" s="270"/>
      <c r="T438" s="270"/>
      <c r="U438" s="270"/>
      <c r="V438" s="270"/>
      <c r="W438" s="270"/>
      <c r="X438" s="270"/>
      <c r="Y438" s="270"/>
      <c r="Z438" s="270"/>
    </row>
    <row r="439" ht="15.75" customHeight="1">
      <c r="A439" s="270"/>
      <c r="B439" s="270"/>
      <c r="C439" s="270"/>
      <c r="D439" s="270"/>
      <c r="E439" s="270"/>
      <c r="F439" s="270"/>
      <c r="G439" s="270"/>
      <c r="H439" s="270"/>
      <c r="I439" s="270"/>
      <c r="J439" s="270"/>
      <c r="K439" s="270"/>
      <c r="L439" s="270"/>
      <c r="M439" s="270"/>
      <c r="N439" s="270"/>
      <c r="O439" s="270"/>
      <c r="P439" s="270"/>
      <c r="Q439" s="270"/>
      <c r="R439" s="270"/>
      <c r="S439" s="270"/>
      <c r="T439" s="270"/>
      <c r="U439" s="270"/>
      <c r="V439" s="270"/>
      <c r="W439" s="270"/>
      <c r="X439" s="270"/>
      <c r="Y439" s="270"/>
      <c r="Z439" s="270"/>
    </row>
    <row r="440" ht="15.75" customHeight="1">
      <c r="A440" s="270"/>
      <c r="B440" s="270"/>
      <c r="C440" s="270"/>
      <c r="D440" s="270"/>
      <c r="E440" s="270"/>
      <c r="F440" s="270"/>
      <c r="G440" s="270"/>
      <c r="H440" s="270"/>
      <c r="I440" s="270"/>
      <c r="J440" s="270"/>
      <c r="K440" s="270"/>
      <c r="L440" s="270"/>
      <c r="M440" s="270"/>
      <c r="N440" s="270"/>
      <c r="O440" s="270"/>
      <c r="P440" s="270"/>
      <c r="Q440" s="270"/>
      <c r="R440" s="270"/>
      <c r="S440" s="270"/>
      <c r="T440" s="270"/>
      <c r="U440" s="270"/>
      <c r="V440" s="270"/>
      <c r="W440" s="270"/>
      <c r="X440" s="270"/>
      <c r="Y440" s="270"/>
      <c r="Z440" s="270"/>
    </row>
    <row r="441" ht="15.75" customHeight="1">
      <c r="A441" s="270"/>
      <c r="B441" s="270"/>
      <c r="C441" s="270"/>
      <c r="D441" s="270"/>
      <c r="E441" s="270"/>
      <c r="F441" s="270"/>
      <c r="G441" s="270"/>
      <c r="H441" s="270"/>
      <c r="I441" s="270"/>
      <c r="J441" s="270"/>
      <c r="K441" s="270"/>
      <c r="L441" s="270"/>
      <c r="M441" s="270"/>
      <c r="N441" s="270"/>
      <c r="O441" s="270"/>
      <c r="P441" s="270"/>
      <c r="Q441" s="270"/>
      <c r="R441" s="270"/>
      <c r="S441" s="270"/>
      <c r="T441" s="270"/>
      <c r="U441" s="270"/>
      <c r="V441" s="270"/>
      <c r="W441" s="270"/>
      <c r="X441" s="270"/>
      <c r="Y441" s="270"/>
      <c r="Z441" s="270"/>
    </row>
    <row r="442" ht="15.75" customHeight="1">
      <c r="A442" s="270"/>
      <c r="B442" s="270"/>
      <c r="C442" s="270"/>
      <c r="D442" s="270"/>
      <c r="E442" s="270"/>
      <c r="F442" s="270"/>
      <c r="G442" s="270"/>
      <c r="H442" s="270"/>
      <c r="I442" s="270"/>
      <c r="J442" s="270"/>
      <c r="K442" s="270"/>
      <c r="L442" s="270"/>
      <c r="M442" s="270"/>
      <c r="N442" s="270"/>
      <c r="O442" s="270"/>
      <c r="P442" s="270"/>
      <c r="Q442" s="270"/>
      <c r="R442" s="270"/>
      <c r="S442" s="270"/>
      <c r="T442" s="270"/>
      <c r="U442" s="270"/>
      <c r="V442" s="270"/>
      <c r="W442" s="270"/>
      <c r="X442" s="270"/>
      <c r="Y442" s="270"/>
      <c r="Z442" s="270"/>
    </row>
    <row r="443" ht="15.75" customHeight="1">
      <c r="A443" s="270"/>
      <c r="B443" s="270"/>
      <c r="C443" s="270"/>
      <c r="D443" s="270"/>
      <c r="E443" s="270"/>
      <c r="F443" s="270"/>
      <c r="G443" s="270"/>
      <c r="H443" s="270"/>
      <c r="I443" s="270"/>
      <c r="J443" s="270"/>
      <c r="K443" s="270"/>
      <c r="L443" s="270"/>
      <c r="M443" s="270"/>
      <c r="N443" s="270"/>
      <c r="O443" s="270"/>
      <c r="P443" s="270"/>
      <c r="Q443" s="270"/>
      <c r="R443" s="270"/>
      <c r="S443" s="270"/>
      <c r="T443" s="270"/>
      <c r="U443" s="270"/>
      <c r="V443" s="270"/>
      <c r="W443" s="270"/>
      <c r="X443" s="270"/>
      <c r="Y443" s="270"/>
      <c r="Z443" s="270"/>
    </row>
    <row r="444" ht="15.75" customHeight="1">
      <c r="A444" s="270"/>
      <c r="B444" s="270"/>
      <c r="C444" s="270"/>
      <c r="D444" s="270"/>
      <c r="E444" s="270"/>
      <c r="F444" s="270"/>
      <c r="G444" s="270"/>
      <c r="H444" s="270"/>
      <c r="I444" s="270"/>
      <c r="J444" s="270"/>
      <c r="K444" s="270"/>
      <c r="L444" s="270"/>
      <c r="M444" s="270"/>
      <c r="N444" s="270"/>
      <c r="O444" s="270"/>
      <c r="P444" s="270"/>
      <c r="Q444" s="270"/>
      <c r="R444" s="270"/>
      <c r="S444" s="270"/>
      <c r="T444" s="270"/>
      <c r="U444" s="270"/>
      <c r="V444" s="270"/>
      <c r="W444" s="270"/>
      <c r="X444" s="270"/>
      <c r="Y444" s="270"/>
      <c r="Z444" s="270"/>
    </row>
    <row r="445" ht="15.75" customHeight="1">
      <c r="A445" s="270"/>
      <c r="B445" s="270"/>
      <c r="C445" s="270"/>
      <c r="D445" s="270"/>
      <c r="E445" s="270"/>
      <c r="F445" s="270"/>
      <c r="G445" s="270"/>
      <c r="H445" s="270"/>
      <c r="I445" s="270"/>
      <c r="J445" s="270"/>
      <c r="K445" s="270"/>
      <c r="L445" s="270"/>
      <c r="M445" s="270"/>
      <c r="N445" s="270"/>
      <c r="O445" s="270"/>
      <c r="P445" s="270"/>
      <c r="Q445" s="270"/>
      <c r="R445" s="270"/>
      <c r="S445" s="270"/>
      <c r="T445" s="270"/>
      <c r="U445" s="270"/>
      <c r="V445" s="270"/>
      <c r="W445" s="270"/>
      <c r="X445" s="270"/>
      <c r="Y445" s="270"/>
      <c r="Z445" s="270"/>
    </row>
    <row r="446" ht="15.75" customHeight="1">
      <c r="A446" s="270"/>
      <c r="B446" s="270"/>
      <c r="C446" s="270"/>
      <c r="D446" s="270"/>
      <c r="E446" s="270"/>
      <c r="F446" s="270"/>
      <c r="G446" s="270"/>
      <c r="H446" s="270"/>
      <c r="I446" s="270"/>
      <c r="J446" s="270"/>
      <c r="K446" s="270"/>
      <c r="L446" s="270"/>
      <c r="M446" s="270"/>
      <c r="N446" s="270"/>
      <c r="O446" s="270"/>
      <c r="P446" s="270"/>
      <c r="Q446" s="270"/>
      <c r="R446" s="270"/>
      <c r="S446" s="270"/>
      <c r="T446" s="270"/>
      <c r="U446" s="270"/>
      <c r="V446" s="270"/>
      <c r="W446" s="270"/>
      <c r="X446" s="270"/>
      <c r="Y446" s="270"/>
      <c r="Z446" s="270"/>
    </row>
    <row r="447" ht="15.75" customHeight="1">
      <c r="A447" s="270"/>
      <c r="B447" s="270"/>
      <c r="C447" s="270"/>
      <c r="D447" s="270"/>
      <c r="E447" s="270"/>
      <c r="F447" s="270"/>
      <c r="G447" s="270"/>
      <c r="H447" s="270"/>
      <c r="I447" s="270"/>
      <c r="J447" s="270"/>
      <c r="K447" s="270"/>
      <c r="L447" s="270"/>
      <c r="M447" s="270"/>
      <c r="N447" s="270"/>
      <c r="O447" s="270"/>
      <c r="P447" s="270"/>
      <c r="Q447" s="270"/>
      <c r="R447" s="270"/>
      <c r="S447" s="270"/>
      <c r="T447" s="270"/>
      <c r="U447" s="270"/>
      <c r="V447" s="270"/>
      <c r="W447" s="270"/>
      <c r="X447" s="270"/>
      <c r="Y447" s="270"/>
      <c r="Z447" s="270"/>
    </row>
    <row r="448" ht="15.75" customHeight="1">
      <c r="A448" s="270"/>
      <c r="B448" s="270"/>
      <c r="C448" s="270"/>
      <c r="D448" s="270"/>
      <c r="E448" s="270"/>
      <c r="F448" s="270"/>
      <c r="G448" s="270"/>
      <c r="H448" s="270"/>
      <c r="I448" s="270"/>
      <c r="J448" s="270"/>
      <c r="K448" s="270"/>
      <c r="L448" s="270"/>
      <c r="M448" s="270"/>
      <c r="N448" s="270"/>
      <c r="O448" s="270"/>
      <c r="P448" s="270"/>
      <c r="Q448" s="270"/>
      <c r="R448" s="270"/>
      <c r="S448" s="270"/>
      <c r="T448" s="270"/>
      <c r="U448" s="270"/>
      <c r="V448" s="270"/>
      <c r="W448" s="270"/>
      <c r="X448" s="270"/>
      <c r="Y448" s="270"/>
      <c r="Z448" s="270"/>
    </row>
    <row r="449" ht="15.75" customHeight="1">
      <c r="A449" s="270"/>
      <c r="B449" s="270"/>
      <c r="C449" s="270"/>
      <c r="D449" s="270"/>
      <c r="E449" s="270"/>
      <c r="F449" s="270"/>
      <c r="G449" s="270"/>
      <c r="H449" s="270"/>
      <c r="I449" s="270"/>
      <c r="J449" s="270"/>
      <c r="K449" s="270"/>
      <c r="L449" s="270"/>
      <c r="M449" s="270"/>
      <c r="N449" s="270"/>
      <c r="O449" s="270"/>
      <c r="P449" s="270"/>
      <c r="Q449" s="270"/>
      <c r="R449" s="270"/>
      <c r="S449" s="270"/>
      <c r="T449" s="270"/>
      <c r="U449" s="270"/>
      <c r="V449" s="270"/>
      <c r="W449" s="270"/>
      <c r="X449" s="270"/>
      <c r="Y449" s="270"/>
      <c r="Z449" s="270"/>
    </row>
    <row r="450" ht="15.75" customHeight="1">
      <c r="A450" s="270"/>
      <c r="B450" s="270"/>
      <c r="C450" s="270"/>
      <c r="D450" s="270"/>
      <c r="E450" s="270"/>
      <c r="F450" s="270"/>
      <c r="G450" s="270"/>
      <c r="H450" s="270"/>
      <c r="I450" s="270"/>
      <c r="J450" s="270"/>
      <c r="K450" s="270"/>
      <c r="L450" s="270"/>
      <c r="M450" s="270"/>
      <c r="N450" s="270"/>
      <c r="O450" s="270"/>
      <c r="P450" s="270"/>
      <c r="Q450" s="270"/>
      <c r="R450" s="270"/>
      <c r="S450" s="270"/>
      <c r="T450" s="270"/>
      <c r="U450" s="270"/>
      <c r="V450" s="270"/>
      <c r="W450" s="270"/>
      <c r="X450" s="270"/>
      <c r="Y450" s="270"/>
      <c r="Z450" s="270"/>
    </row>
    <row r="451" ht="15.75" customHeight="1">
      <c r="A451" s="270"/>
      <c r="B451" s="270"/>
      <c r="C451" s="270"/>
      <c r="D451" s="270"/>
      <c r="E451" s="270"/>
      <c r="F451" s="270"/>
      <c r="G451" s="270"/>
      <c r="H451" s="270"/>
      <c r="I451" s="270"/>
      <c r="J451" s="270"/>
      <c r="K451" s="270"/>
      <c r="L451" s="270"/>
      <c r="M451" s="270"/>
      <c r="N451" s="270"/>
      <c r="O451" s="270"/>
      <c r="P451" s="270"/>
      <c r="Q451" s="270"/>
      <c r="R451" s="270"/>
      <c r="S451" s="270"/>
      <c r="T451" s="270"/>
      <c r="U451" s="270"/>
      <c r="V451" s="270"/>
      <c r="W451" s="270"/>
      <c r="X451" s="270"/>
      <c r="Y451" s="270"/>
      <c r="Z451" s="270"/>
    </row>
    <row r="452" ht="15.75" customHeight="1">
      <c r="A452" s="270"/>
      <c r="B452" s="270"/>
      <c r="C452" s="270"/>
      <c r="D452" s="270"/>
      <c r="E452" s="270"/>
      <c r="F452" s="270"/>
      <c r="G452" s="270"/>
      <c r="H452" s="270"/>
      <c r="I452" s="270"/>
      <c r="J452" s="270"/>
      <c r="K452" s="270"/>
      <c r="L452" s="270"/>
      <c r="M452" s="270"/>
      <c r="N452" s="270"/>
      <c r="O452" s="270"/>
      <c r="P452" s="270"/>
      <c r="Q452" s="270"/>
      <c r="R452" s="270"/>
      <c r="S452" s="270"/>
      <c r="T452" s="270"/>
      <c r="U452" s="270"/>
      <c r="V452" s="270"/>
      <c r="W452" s="270"/>
      <c r="X452" s="270"/>
      <c r="Y452" s="270"/>
      <c r="Z452" s="270"/>
    </row>
    <row r="453" ht="15.75" customHeight="1">
      <c r="A453" s="270"/>
      <c r="B453" s="270"/>
      <c r="C453" s="270"/>
      <c r="D453" s="270"/>
      <c r="E453" s="270"/>
      <c r="F453" s="270"/>
      <c r="G453" s="270"/>
      <c r="H453" s="270"/>
      <c r="I453" s="270"/>
      <c r="J453" s="270"/>
      <c r="K453" s="270"/>
      <c r="L453" s="270"/>
      <c r="M453" s="270"/>
      <c r="N453" s="270"/>
      <c r="O453" s="270"/>
      <c r="P453" s="270"/>
      <c r="Q453" s="270"/>
      <c r="R453" s="270"/>
      <c r="S453" s="270"/>
      <c r="T453" s="270"/>
      <c r="U453" s="270"/>
      <c r="V453" s="270"/>
      <c r="W453" s="270"/>
      <c r="X453" s="270"/>
      <c r="Y453" s="270"/>
      <c r="Z453" s="270"/>
    </row>
    <row r="454" ht="15.75" customHeight="1">
      <c r="A454" s="270"/>
      <c r="B454" s="270"/>
      <c r="C454" s="270"/>
      <c r="D454" s="270"/>
      <c r="E454" s="270"/>
      <c r="F454" s="270"/>
      <c r="G454" s="270"/>
      <c r="H454" s="270"/>
      <c r="I454" s="270"/>
      <c r="J454" s="270"/>
      <c r="K454" s="270"/>
      <c r="L454" s="270"/>
      <c r="M454" s="270"/>
      <c r="N454" s="270"/>
      <c r="O454" s="270"/>
      <c r="P454" s="270"/>
      <c r="Q454" s="270"/>
      <c r="R454" s="270"/>
      <c r="S454" s="270"/>
      <c r="T454" s="270"/>
      <c r="U454" s="270"/>
      <c r="V454" s="270"/>
      <c r="W454" s="270"/>
      <c r="X454" s="270"/>
      <c r="Y454" s="270"/>
      <c r="Z454" s="270"/>
    </row>
    <row r="455" ht="15.75" customHeight="1">
      <c r="A455" s="270"/>
      <c r="B455" s="270"/>
      <c r="C455" s="270"/>
      <c r="D455" s="270"/>
      <c r="E455" s="270"/>
      <c r="F455" s="270"/>
      <c r="G455" s="270"/>
      <c r="H455" s="270"/>
      <c r="I455" s="270"/>
      <c r="J455" s="270"/>
      <c r="K455" s="270"/>
      <c r="L455" s="270"/>
      <c r="M455" s="270"/>
      <c r="N455" s="270"/>
      <c r="O455" s="270"/>
      <c r="P455" s="270"/>
      <c r="Q455" s="270"/>
      <c r="R455" s="270"/>
      <c r="S455" s="270"/>
      <c r="T455" s="270"/>
      <c r="U455" s="270"/>
      <c r="V455" s="270"/>
      <c r="W455" s="270"/>
      <c r="X455" s="270"/>
      <c r="Y455" s="270"/>
      <c r="Z455" s="270"/>
    </row>
    <row r="456" ht="15.75" customHeight="1">
      <c r="A456" s="270"/>
      <c r="B456" s="270"/>
      <c r="C456" s="270"/>
      <c r="D456" s="270"/>
      <c r="E456" s="270"/>
      <c r="F456" s="270"/>
      <c r="G456" s="270"/>
      <c r="H456" s="270"/>
      <c r="I456" s="270"/>
      <c r="J456" s="270"/>
      <c r="K456" s="270"/>
      <c r="L456" s="270"/>
      <c r="M456" s="270"/>
      <c r="N456" s="270"/>
      <c r="O456" s="270"/>
      <c r="P456" s="270"/>
      <c r="Q456" s="270"/>
      <c r="R456" s="270"/>
      <c r="S456" s="270"/>
      <c r="T456" s="270"/>
      <c r="U456" s="270"/>
      <c r="V456" s="270"/>
      <c r="W456" s="270"/>
      <c r="X456" s="270"/>
      <c r="Y456" s="270"/>
      <c r="Z456" s="270"/>
    </row>
    <row r="457" ht="15.75" customHeight="1">
      <c r="A457" s="270"/>
      <c r="B457" s="270"/>
      <c r="C457" s="270"/>
      <c r="D457" s="270"/>
      <c r="E457" s="270"/>
      <c r="F457" s="270"/>
      <c r="G457" s="270"/>
      <c r="H457" s="270"/>
      <c r="I457" s="270"/>
      <c r="J457" s="270"/>
      <c r="K457" s="270"/>
      <c r="L457" s="270"/>
      <c r="M457" s="270"/>
      <c r="N457" s="270"/>
      <c r="O457" s="270"/>
      <c r="P457" s="270"/>
      <c r="Q457" s="270"/>
      <c r="R457" s="270"/>
      <c r="S457" s="270"/>
      <c r="T457" s="270"/>
      <c r="U457" s="270"/>
      <c r="V457" s="270"/>
      <c r="W457" s="270"/>
      <c r="X457" s="270"/>
      <c r="Y457" s="270"/>
      <c r="Z457" s="270"/>
    </row>
    <row r="458" ht="15.75" customHeight="1">
      <c r="A458" s="270"/>
      <c r="B458" s="270"/>
      <c r="C458" s="270"/>
      <c r="D458" s="270"/>
      <c r="E458" s="270"/>
      <c r="F458" s="270"/>
      <c r="G458" s="270"/>
      <c r="H458" s="270"/>
      <c r="I458" s="270"/>
      <c r="J458" s="270"/>
      <c r="K458" s="270"/>
      <c r="L458" s="270"/>
      <c r="M458" s="270"/>
      <c r="N458" s="270"/>
      <c r="O458" s="270"/>
      <c r="P458" s="270"/>
      <c r="Q458" s="270"/>
      <c r="R458" s="270"/>
      <c r="S458" s="270"/>
      <c r="T458" s="270"/>
      <c r="U458" s="270"/>
      <c r="V458" s="270"/>
      <c r="W458" s="270"/>
      <c r="X458" s="270"/>
      <c r="Y458" s="270"/>
      <c r="Z458" s="270"/>
    </row>
    <row r="459" ht="15.75" customHeight="1">
      <c r="A459" s="270"/>
      <c r="B459" s="270"/>
      <c r="C459" s="270"/>
      <c r="D459" s="270"/>
      <c r="E459" s="270"/>
      <c r="F459" s="270"/>
      <c r="G459" s="270"/>
      <c r="H459" s="270"/>
      <c r="I459" s="270"/>
      <c r="J459" s="270"/>
      <c r="K459" s="270"/>
      <c r="L459" s="270"/>
      <c r="M459" s="270"/>
      <c r="N459" s="270"/>
      <c r="O459" s="270"/>
      <c r="P459" s="270"/>
      <c r="Q459" s="270"/>
      <c r="R459" s="270"/>
      <c r="S459" s="270"/>
      <c r="T459" s="270"/>
      <c r="U459" s="270"/>
      <c r="V459" s="270"/>
      <c r="W459" s="270"/>
      <c r="X459" s="270"/>
      <c r="Y459" s="270"/>
      <c r="Z459" s="270"/>
    </row>
    <row r="460" ht="15.75" customHeight="1">
      <c r="A460" s="270"/>
      <c r="B460" s="270"/>
      <c r="C460" s="270"/>
      <c r="D460" s="270"/>
      <c r="E460" s="270"/>
      <c r="F460" s="270"/>
      <c r="G460" s="270"/>
      <c r="H460" s="270"/>
      <c r="I460" s="270"/>
      <c r="J460" s="270"/>
      <c r="K460" s="270"/>
      <c r="L460" s="270"/>
      <c r="M460" s="270"/>
      <c r="N460" s="270"/>
      <c r="O460" s="270"/>
      <c r="P460" s="270"/>
      <c r="Q460" s="270"/>
      <c r="R460" s="270"/>
      <c r="S460" s="270"/>
      <c r="T460" s="270"/>
      <c r="U460" s="270"/>
      <c r="V460" s="270"/>
      <c r="W460" s="270"/>
      <c r="X460" s="270"/>
      <c r="Y460" s="270"/>
      <c r="Z460" s="270"/>
    </row>
    <row r="461" ht="15.75" customHeight="1">
      <c r="A461" s="270"/>
      <c r="B461" s="270"/>
      <c r="C461" s="270"/>
      <c r="D461" s="270"/>
      <c r="E461" s="270"/>
      <c r="F461" s="270"/>
      <c r="G461" s="270"/>
      <c r="H461" s="270"/>
      <c r="I461" s="270"/>
      <c r="J461" s="270"/>
      <c r="K461" s="270"/>
      <c r="L461" s="270"/>
      <c r="M461" s="270"/>
      <c r="N461" s="270"/>
      <c r="O461" s="270"/>
      <c r="P461" s="270"/>
      <c r="Q461" s="270"/>
      <c r="R461" s="270"/>
      <c r="S461" s="270"/>
      <c r="T461" s="270"/>
      <c r="U461" s="270"/>
      <c r="V461" s="270"/>
      <c r="W461" s="270"/>
      <c r="X461" s="270"/>
      <c r="Y461" s="270"/>
      <c r="Z461" s="270"/>
    </row>
    <row r="462" ht="15.75" customHeight="1">
      <c r="A462" s="270"/>
      <c r="B462" s="270"/>
      <c r="C462" s="270"/>
      <c r="D462" s="270"/>
      <c r="E462" s="270"/>
      <c r="F462" s="270"/>
      <c r="G462" s="270"/>
      <c r="H462" s="270"/>
      <c r="I462" s="270"/>
      <c r="J462" s="270"/>
      <c r="K462" s="270"/>
      <c r="L462" s="270"/>
      <c r="M462" s="270"/>
      <c r="N462" s="270"/>
      <c r="O462" s="270"/>
      <c r="P462" s="270"/>
      <c r="Q462" s="270"/>
      <c r="R462" s="270"/>
      <c r="S462" s="270"/>
      <c r="T462" s="270"/>
      <c r="U462" s="270"/>
      <c r="V462" s="270"/>
      <c r="W462" s="270"/>
      <c r="X462" s="270"/>
      <c r="Y462" s="270"/>
      <c r="Z462" s="270"/>
    </row>
    <row r="463" ht="15.75" customHeight="1">
      <c r="A463" s="270"/>
      <c r="B463" s="270"/>
      <c r="C463" s="270"/>
      <c r="D463" s="270"/>
      <c r="E463" s="270"/>
      <c r="F463" s="270"/>
      <c r="G463" s="270"/>
      <c r="H463" s="270"/>
      <c r="I463" s="270"/>
      <c r="J463" s="270"/>
      <c r="K463" s="270"/>
      <c r="L463" s="270"/>
      <c r="M463" s="270"/>
      <c r="N463" s="270"/>
      <c r="O463" s="270"/>
      <c r="P463" s="270"/>
      <c r="Q463" s="270"/>
      <c r="R463" s="270"/>
      <c r="S463" s="270"/>
      <c r="T463" s="270"/>
      <c r="U463" s="270"/>
      <c r="V463" s="270"/>
      <c r="W463" s="270"/>
      <c r="X463" s="270"/>
      <c r="Y463" s="270"/>
      <c r="Z463" s="270"/>
    </row>
    <row r="464" ht="15.75" customHeight="1">
      <c r="A464" s="270"/>
      <c r="B464" s="270"/>
      <c r="C464" s="270"/>
      <c r="D464" s="270"/>
      <c r="E464" s="270"/>
      <c r="F464" s="270"/>
      <c r="G464" s="270"/>
      <c r="H464" s="270"/>
      <c r="I464" s="270"/>
      <c r="J464" s="270"/>
      <c r="K464" s="270"/>
      <c r="L464" s="270"/>
      <c r="M464" s="270"/>
      <c r="N464" s="270"/>
      <c r="O464" s="270"/>
      <c r="P464" s="270"/>
      <c r="Q464" s="270"/>
      <c r="R464" s="270"/>
      <c r="S464" s="270"/>
      <c r="T464" s="270"/>
      <c r="U464" s="270"/>
      <c r="V464" s="270"/>
      <c r="W464" s="270"/>
      <c r="X464" s="270"/>
      <c r="Y464" s="270"/>
      <c r="Z464" s="270"/>
    </row>
    <row r="465" ht="15.75" customHeight="1">
      <c r="A465" s="270"/>
      <c r="B465" s="270"/>
      <c r="C465" s="270"/>
      <c r="D465" s="270"/>
      <c r="E465" s="270"/>
      <c r="F465" s="270"/>
      <c r="G465" s="270"/>
      <c r="H465" s="270"/>
      <c r="I465" s="270"/>
      <c r="J465" s="270"/>
      <c r="K465" s="270"/>
      <c r="L465" s="270"/>
      <c r="M465" s="270"/>
      <c r="N465" s="270"/>
      <c r="O465" s="270"/>
      <c r="P465" s="270"/>
      <c r="Q465" s="270"/>
      <c r="R465" s="270"/>
      <c r="S465" s="270"/>
      <c r="T465" s="270"/>
      <c r="U465" s="270"/>
      <c r="V465" s="270"/>
      <c r="W465" s="270"/>
      <c r="X465" s="270"/>
      <c r="Y465" s="270"/>
      <c r="Z465" s="270"/>
    </row>
    <row r="466" ht="15.75" customHeight="1">
      <c r="A466" s="270"/>
      <c r="B466" s="270"/>
      <c r="C466" s="270"/>
      <c r="D466" s="270"/>
      <c r="E466" s="270"/>
      <c r="F466" s="270"/>
      <c r="G466" s="270"/>
      <c r="H466" s="270"/>
      <c r="I466" s="270"/>
      <c r="J466" s="270"/>
      <c r="K466" s="270"/>
      <c r="L466" s="270"/>
      <c r="M466" s="270"/>
      <c r="N466" s="270"/>
      <c r="O466" s="270"/>
      <c r="P466" s="270"/>
      <c r="Q466" s="270"/>
      <c r="R466" s="270"/>
      <c r="S466" s="270"/>
      <c r="T466" s="270"/>
      <c r="U466" s="270"/>
      <c r="V466" s="270"/>
      <c r="W466" s="270"/>
      <c r="X466" s="270"/>
      <c r="Y466" s="270"/>
      <c r="Z466" s="270"/>
    </row>
    <row r="467" ht="15.75" customHeight="1">
      <c r="A467" s="270"/>
      <c r="B467" s="270"/>
      <c r="C467" s="270"/>
      <c r="D467" s="270"/>
      <c r="E467" s="270"/>
      <c r="F467" s="270"/>
      <c r="G467" s="270"/>
      <c r="H467" s="270"/>
      <c r="I467" s="270"/>
      <c r="J467" s="270"/>
      <c r="K467" s="270"/>
      <c r="L467" s="270"/>
      <c r="M467" s="270"/>
      <c r="N467" s="270"/>
      <c r="O467" s="270"/>
      <c r="P467" s="270"/>
      <c r="Q467" s="270"/>
      <c r="R467" s="270"/>
      <c r="S467" s="270"/>
      <c r="T467" s="270"/>
      <c r="U467" s="270"/>
      <c r="V467" s="270"/>
      <c r="W467" s="270"/>
      <c r="X467" s="270"/>
      <c r="Y467" s="270"/>
      <c r="Z467" s="270"/>
    </row>
    <row r="468" ht="15.75" customHeight="1">
      <c r="A468" s="270"/>
      <c r="B468" s="270"/>
      <c r="C468" s="270"/>
      <c r="D468" s="270"/>
      <c r="E468" s="270"/>
      <c r="F468" s="270"/>
      <c r="G468" s="270"/>
      <c r="H468" s="270"/>
      <c r="I468" s="270"/>
      <c r="J468" s="270"/>
      <c r="K468" s="270"/>
      <c r="L468" s="270"/>
      <c r="M468" s="270"/>
      <c r="N468" s="270"/>
      <c r="O468" s="270"/>
      <c r="P468" s="270"/>
      <c r="Q468" s="270"/>
      <c r="R468" s="270"/>
      <c r="S468" s="270"/>
      <c r="T468" s="270"/>
      <c r="U468" s="270"/>
      <c r="V468" s="270"/>
      <c r="W468" s="270"/>
      <c r="X468" s="270"/>
      <c r="Y468" s="270"/>
      <c r="Z468" s="270"/>
    </row>
    <row r="469" ht="15.75" customHeight="1">
      <c r="A469" s="270"/>
      <c r="B469" s="270"/>
      <c r="C469" s="270"/>
      <c r="D469" s="270"/>
      <c r="E469" s="270"/>
      <c r="F469" s="270"/>
      <c r="G469" s="270"/>
      <c r="H469" s="270"/>
      <c r="I469" s="270"/>
      <c r="J469" s="270"/>
      <c r="K469" s="270"/>
      <c r="L469" s="270"/>
      <c r="M469" s="270"/>
      <c r="N469" s="270"/>
      <c r="O469" s="270"/>
      <c r="P469" s="270"/>
      <c r="Q469" s="270"/>
      <c r="R469" s="270"/>
      <c r="S469" s="270"/>
      <c r="T469" s="270"/>
      <c r="U469" s="270"/>
      <c r="V469" s="270"/>
      <c r="W469" s="270"/>
      <c r="X469" s="270"/>
      <c r="Y469" s="270"/>
      <c r="Z469" s="270"/>
    </row>
    <row r="470" ht="15.75" customHeight="1">
      <c r="A470" s="270"/>
      <c r="B470" s="270"/>
      <c r="C470" s="270"/>
      <c r="D470" s="270"/>
      <c r="E470" s="270"/>
      <c r="F470" s="270"/>
      <c r="G470" s="270"/>
      <c r="H470" s="270"/>
      <c r="I470" s="270"/>
      <c r="J470" s="270"/>
      <c r="K470" s="270"/>
      <c r="L470" s="270"/>
      <c r="M470" s="270"/>
      <c r="N470" s="270"/>
      <c r="O470" s="270"/>
      <c r="P470" s="270"/>
      <c r="Q470" s="270"/>
      <c r="R470" s="270"/>
      <c r="S470" s="270"/>
      <c r="T470" s="270"/>
      <c r="U470" s="270"/>
      <c r="V470" s="270"/>
      <c r="W470" s="270"/>
      <c r="X470" s="270"/>
      <c r="Y470" s="270"/>
      <c r="Z470" s="270"/>
    </row>
    <row r="471" ht="15.75" customHeight="1">
      <c r="A471" s="270"/>
      <c r="B471" s="270"/>
      <c r="C471" s="270"/>
      <c r="D471" s="270"/>
      <c r="E471" s="270"/>
      <c r="F471" s="270"/>
      <c r="G471" s="270"/>
      <c r="H471" s="270"/>
      <c r="I471" s="270"/>
      <c r="J471" s="270"/>
      <c r="K471" s="270"/>
      <c r="L471" s="270"/>
      <c r="M471" s="270"/>
      <c r="N471" s="270"/>
      <c r="O471" s="270"/>
      <c r="P471" s="270"/>
      <c r="Q471" s="270"/>
      <c r="R471" s="270"/>
      <c r="S471" s="270"/>
      <c r="T471" s="270"/>
      <c r="U471" s="270"/>
      <c r="V471" s="270"/>
      <c r="W471" s="270"/>
      <c r="X471" s="270"/>
      <c r="Y471" s="270"/>
      <c r="Z471" s="270"/>
    </row>
    <row r="472" ht="15.75" customHeight="1">
      <c r="A472" s="270"/>
      <c r="B472" s="270"/>
      <c r="C472" s="270"/>
      <c r="D472" s="270"/>
      <c r="E472" s="270"/>
      <c r="F472" s="270"/>
      <c r="G472" s="270"/>
      <c r="H472" s="270"/>
      <c r="I472" s="270"/>
      <c r="J472" s="270"/>
      <c r="K472" s="270"/>
      <c r="L472" s="270"/>
      <c r="M472" s="270"/>
      <c r="N472" s="270"/>
      <c r="O472" s="270"/>
      <c r="P472" s="270"/>
      <c r="Q472" s="270"/>
      <c r="R472" s="270"/>
      <c r="S472" s="270"/>
      <c r="T472" s="270"/>
      <c r="U472" s="270"/>
      <c r="V472" s="270"/>
      <c r="W472" s="270"/>
      <c r="X472" s="270"/>
      <c r="Y472" s="270"/>
      <c r="Z472" s="270"/>
    </row>
    <row r="473" ht="15.75" customHeight="1">
      <c r="A473" s="270"/>
      <c r="B473" s="270"/>
      <c r="C473" s="270"/>
      <c r="D473" s="270"/>
      <c r="E473" s="270"/>
      <c r="F473" s="270"/>
      <c r="G473" s="270"/>
      <c r="H473" s="270"/>
      <c r="I473" s="270"/>
      <c r="J473" s="270"/>
      <c r="K473" s="270"/>
      <c r="L473" s="270"/>
      <c r="M473" s="270"/>
      <c r="N473" s="270"/>
      <c r="O473" s="270"/>
      <c r="P473" s="270"/>
      <c r="Q473" s="270"/>
      <c r="R473" s="270"/>
      <c r="S473" s="270"/>
      <c r="T473" s="270"/>
      <c r="U473" s="270"/>
      <c r="V473" s="270"/>
      <c r="W473" s="270"/>
      <c r="X473" s="270"/>
      <c r="Y473" s="270"/>
      <c r="Z473" s="270"/>
    </row>
    <row r="474" ht="15.75" customHeight="1">
      <c r="A474" s="270"/>
      <c r="B474" s="270"/>
      <c r="C474" s="270"/>
      <c r="D474" s="270"/>
      <c r="E474" s="270"/>
      <c r="F474" s="270"/>
      <c r="G474" s="270"/>
      <c r="H474" s="270"/>
      <c r="I474" s="270"/>
      <c r="J474" s="270"/>
      <c r="K474" s="270"/>
      <c r="L474" s="270"/>
      <c r="M474" s="270"/>
      <c r="N474" s="270"/>
      <c r="O474" s="270"/>
      <c r="P474" s="270"/>
      <c r="Q474" s="270"/>
      <c r="R474" s="270"/>
      <c r="S474" s="270"/>
      <c r="T474" s="270"/>
      <c r="U474" s="270"/>
      <c r="V474" s="270"/>
      <c r="W474" s="270"/>
      <c r="X474" s="270"/>
      <c r="Y474" s="270"/>
      <c r="Z474" s="270"/>
    </row>
    <row r="475" ht="15.75" customHeight="1">
      <c r="A475" s="270"/>
      <c r="B475" s="270"/>
      <c r="C475" s="270"/>
      <c r="D475" s="270"/>
      <c r="E475" s="270"/>
      <c r="F475" s="270"/>
      <c r="G475" s="270"/>
      <c r="H475" s="270"/>
      <c r="I475" s="270"/>
      <c r="J475" s="270"/>
      <c r="K475" s="270"/>
      <c r="L475" s="270"/>
      <c r="M475" s="270"/>
      <c r="N475" s="270"/>
      <c r="O475" s="270"/>
      <c r="P475" s="270"/>
      <c r="Q475" s="270"/>
      <c r="R475" s="270"/>
      <c r="S475" s="270"/>
      <c r="T475" s="270"/>
      <c r="U475" s="270"/>
      <c r="V475" s="270"/>
      <c r="W475" s="270"/>
      <c r="X475" s="270"/>
      <c r="Y475" s="270"/>
      <c r="Z475" s="270"/>
    </row>
    <row r="476" ht="15.75" customHeight="1">
      <c r="A476" s="270"/>
      <c r="B476" s="270"/>
      <c r="C476" s="270"/>
      <c r="D476" s="270"/>
      <c r="E476" s="270"/>
      <c r="F476" s="270"/>
      <c r="G476" s="270"/>
      <c r="H476" s="270"/>
      <c r="I476" s="270"/>
      <c r="J476" s="270"/>
      <c r="K476" s="270"/>
      <c r="L476" s="270"/>
      <c r="M476" s="270"/>
      <c r="N476" s="270"/>
      <c r="O476" s="270"/>
      <c r="P476" s="270"/>
      <c r="Q476" s="270"/>
      <c r="R476" s="270"/>
      <c r="S476" s="270"/>
      <c r="T476" s="270"/>
      <c r="U476" s="270"/>
      <c r="V476" s="270"/>
      <c r="W476" s="270"/>
      <c r="X476" s="270"/>
      <c r="Y476" s="270"/>
      <c r="Z476" s="270"/>
    </row>
    <row r="477" ht="15.75" customHeight="1">
      <c r="A477" s="270"/>
      <c r="B477" s="270"/>
      <c r="C477" s="270"/>
      <c r="D477" s="270"/>
      <c r="E477" s="270"/>
      <c r="F477" s="270"/>
      <c r="G477" s="270"/>
      <c r="H477" s="270"/>
      <c r="I477" s="270"/>
      <c r="J477" s="270"/>
      <c r="K477" s="270"/>
      <c r="L477" s="270"/>
      <c r="M477" s="270"/>
      <c r="N477" s="270"/>
      <c r="O477" s="270"/>
      <c r="P477" s="270"/>
      <c r="Q477" s="270"/>
      <c r="R477" s="270"/>
      <c r="S477" s="270"/>
      <c r="T477" s="270"/>
      <c r="U477" s="270"/>
      <c r="V477" s="270"/>
      <c r="W477" s="270"/>
      <c r="X477" s="270"/>
      <c r="Y477" s="270"/>
      <c r="Z477" s="270"/>
    </row>
    <row r="478" ht="15.75" customHeight="1">
      <c r="A478" s="270"/>
      <c r="B478" s="270"/>
      <c r="C478" s="270"/>
      <c r="D478" s="270"/>
      <c r="E478" s="270"/>
      <c r="F478" s="270"/>
      <c r="G478" s="270"/>
      <c r="H478" s="270"/>
      <c r="I478" s="270"/>
      <c r="J478" s="270"/>
      <c r="K478" s="270"/>
      <c r="L478" s="270"/>
      <c r="M478" s="270"/>
      <c r="N478" s="270"/>
      <c r="O478" s="270"/>
      <c r="P478" s="270"/>
      <c r="Q478" s="270"/>
      <c r="R478" s="270"/>
      <c r="S478" s="270"/>
      <c r="T478" s="270"/>
      <c r="U478" s="270"/>
      <c r="V478" s="270"/>
      <c r="W478" s="270"/>
      <c r="X478" s="270"/>
      <c r="Y478" s="270"/>
      <c r="Z478" s="270"/>
    </row>
    <row r="479" ht="15.75" customHeight="1">
      <c r="A479" s="270"/>
      <c r="B479" s="270"/>
      <c r="C479" s="270"/>
      <c r="D479" s="270"/>
      <c r="E479" s="270"/>
      <c r="F479" s="270"/>
      <c r="G479" s="270"/>
      <c r="H479" s="270"/>
      <c r="I479" s="270"/>
      <c r="J479" s="270"/>
      <c r="K479" s="270"/>
      <c r="L479" s="270"/>
      <c r="M479" s="270"/>
      <c r="N479" s="270"/>
      <c r="O479" s="270"/>
      <c r="P479" s="270"/>
      <c r="Q479" s="270"/>
      <c r="R479" s="270"/>
      <c r="S479" s="270"/>
      <c r="T479" s="270"/>
      <c r="U479" s="270"/>
      <c r="V479" s="270"/>
      <c r="W479" s="270"/>
      <c r="X479" s="270"/>
      <c r="Y479" s="270"/>
      <c r="Z479" s="270"/>
    </row>
    <row r="480" ht="15.75" customHeight="1">
      <c r="A480" s="270"/>
      <c r="B480" s="270"/>
      <c r="C480" s="270"/>
      <c r="D480" s="270"/>
      <c r="E480" s="270"/>
      <c r="F480" s="270"/>
      <c r="G480" s="270"/>
      <c r="H480" s="270"/>
      <c r="I480" s="270"/>
      <c r="J480" s="270"/>
      <c r="K480" s="270"/>
      <c r="L480" s="270"/>
      <c r="M480" s="270"/>
      <c r="N480" s="270"/>
      <c r="O480" s="270"/>
      <c r="P480" s="270"/>
      <c r="Q480" s="270"/>
      <c r="R480" s="270"/>
      <c r="S480" s="270"/>
      <c r="T480" s="270"/>
      <c r="U480" s="270"/>
      <c r="V480" s="270"/>
      <c r="W480" s="270"/>
      <c r="X480" s="270"/>
      <c r="Y480" s="270"/>
      <c r="Z480" s="270"/>
    </row>
    <row r="481" ht="15.75" customHeight="1">
      <c r="A481" s="270"/>
      <c r="B481" s="270"/>
      <c r="C481" s="270"/>
      <c r="D481" s="270"/>
      <c r="E481" s="270"/>
      <c r="F481" s="270"/>
      <c r="G481" s="270"/>
      <c r="H481" s="270"/>
      <c r="I481" s="270"/>
      <c r="J481" s="270"/>
      <c r="K481" s="270"/>
      <c r="L481" s="270"/>
      <c r="M481" s="270"/>
      <c r="N481" s="270"/>
      <c r="O481" s="270"/>
      <c r="P481" s="270"/>
      <c r="Q481" s="270"/>
      <c r="R481" s="270"/>
      <c r="S481" s="270"/>
      <c r="T481" s="270"/>
      <c r="U481" s="270"/>
      <c r="V481" s="270"/>
      <c r="W481" s="270"/>
      <c r="X481" s="270"/>
      <c r="Y481" s="270"/>
      <c r="Z481" s="270"/>
    </row>
    <row r="482" ht="15.75" customHeight="1">
      <c r="A482" s="270"/>
      <c r="B482" s="270"/>
      <c r="C482" s="270"/>
      <c r="D482" s="270"/>
      <c r="E482" s="270"/>
      <c r="F482" s="270"/>
      <c r="G482" s="270"/>
      <c r="H482" s="270"/>
      <c r="I482" s="270"/>
      <c r="J482" s="270"/>
      <c r="K482" s="270"/>
      <c r="L482" s="270"/>
      <c r="M482" s="270"/>
      <c r="N482" s="270"/>
      <c r="O482" s="270"/>
      <c r="P482" s="270"/>
      <c r="Q482" s="270"/>
      <c r="R482" s="270"/>
      <c r="S482" s="270"/>
      <c r="T482" s="270"/>
      <c r="U482" s="270"/>
      <c r="V482" s="270"/>
      <c r="W482" s="270"/>
      <c r="X482" s="270"/>
      <c r="Y482" s="270"/>
      <c r="Z482" s="270"/>
    </row>
    <row r="483" ht="15.75" customHeight="1">
      <c r="A483" s="270"/>
      <c r="B483" s="270"/>
      <c r="C483" s="270"/>
      <c r="D483" s="270"/>
      <c r="E483" s="270"/>
      <c r="F483" s="270"/>
      <c r="G483" s="270"/>
      <c r="H483" s="270"/>
      <c r="I483" s="270"/>
      <c r="J483" s="270"/>
      <c r="K483" s="270"/>
      <c r="L483" s="270"/>
      <c r="M483" s="270"/>
      <c r="N483" s="270"/>
      <c r="O483" s="270"/>
      <c r="P483" s="270"/>
      <c r="Q483" s="270"/>
      <c r="R483" s="270"/>
      <c r="S483" s="270"/>
      <c r="T483" s="270"/>
      <c r="U483" s="270"/>
      <c r="V483" s="270"/>
      <c r="W483" s="270"/>
      <c r="X483" s="270"/>
      <c r="Y483" s="270"/>
      <c r="Z483" s="270"/>
    </row>
    <row r="484" ht="15.75" customHeight="1">
      <c r="A484" s="270"/>
      <c r="B484" s="270"/>
      <c r="C484" s="270"/>
      <c r="D484" s="270"/>
      <c r="E484" s="270"/>
      <c r="F484" s="270"/>
      <c r="G484" s="270"/>
      <c r="H484" s="270"/>
      <c r="I484" s="270"/>
      <c r="J484" s="270"/>
      <c r="K484" s="270"/>
      <c r="L484" s="270"/>
      <c r="M484" s="270"/>
      <c r="N484" s="270"/>
      <c r="O484" s="270"/>
      <c r="P484" s="270"/>
      <c r="Q484" s="270"/>
      <c r="R484" s="270"/>
      <c r="S484" s="270"/>
      <c r="T484" s="270"/>
      <c r="U484" s="270"/>
      <c r="V484" s="270"/>
      <c r="W484" s="270"/>
      <c r="X484" s="270"/>
      <c r="Y484" s="270"/>
      <c r="Z484" s="270"/>
    </row>
    <row r="485" ht="15.75" customHeight="1">
      <c r="A485" s="270"/>
      <c r="B485" s="270"/>
      <c r="C485" s="270"/>
      <c r="D485" s="270"/>
      <c r="E485" s="270"/>
      <c r="F485" s="270"/>
      <c r="G485" s="270"/>
      <c r="H485" s="270"/>
      <c r="I485" s="270"/>
      <c r="J485" s="270"/>
      <c r="K485" s="270"/>
      <c r="L485" s="270"/>
      <c r="M485" s="270"/>
      <c r="N485" s="270"/>
      <c r="O485" s="270"/>
      <c r="P485" s="270"/>
      <c r="Q485" s="270"/>
      <c r="R485" s="270"/>
      <c r="S485" s="270"/>
      <c r="T485" s="270"/>
      <c r="U485" s="270"/>
      <c r="V485" s="270"/>
      <c r="W485" s="270"/>
      <c r="X485" s="270"/>
      <c r="Y485" s="270"/>
      <c r="Z485" s="270"/>
    </row>
    <row r="486" ht="15.75" customHeight="1">
      <c r="A486" s="270"/>
      <c r="B486" s="270"/>
      <c r="C486" s="270"/>
      <c r="D486" s="270"/>
      <c r="E486" s="270"/>
      <c r="F486" s="270"/>
      <c r="G486" s="270"/>
      <c r="H486" s="270"/>
      <c r="I486" s="270"/>
      <c r="J486" s="270"/>
      <c r="K486" s="270"/>
      <c r="L486" s="270"/>
      <c r="M486" s="270"/>
      <c r="N486" s="270"/>
      <c r="O486" s="270"/>
      <c r="P486" s="270"/>
      <c r="Q486" s="270"/>
      <c r="R486" s="270"/>
      <c r="S486" s="270"/>
      <c r="T486" s="270"/>
      <c r="U486" s="270"/>
      <c r="V486" s="270"/>
      <c r="W486" s="270"/>
      <c r="X486" s="270"/>
      <c r="Y486" s="270"/>
      <c r="Z486" s="270"/>
    </row>
    <row r="487" ht="15.75" customHeight="1">
      <c r="A487" s="270"/>
      <c r="B487" s="270"/>
      <c r="C487" s="270"/>
      <c r="D487" s="270"/>
      <c r="E487" s="270"/>
      <c r="F487" s="270"/>
      <c r="G487" s="270"/>
      <c r="H487" s="270"/>
      <c r="I487" s="270"/>
      <c r="J487" s="270"/>
      <c r="K487" s="270"/>
      <c r="L487" s="270"/>
      <c r="M487" s="270"/>
      <c r="N487" s="270"/>
      <c r="O487" s="270"/>
      <c r="P487" s="270"/>
      <c r="Q487" s="270"/>
      <c r="R487" s="270"/>
      <c r="S487" s="270"/>
      <c r="T487" s="270"/>
      <c r="U487" s="270"/>
      <c r="V487" s="270"/>
      <c r="W487" s="270"/>
      <c r="X487" s="270"/>
      <c r="Y487" s="270"/>
      <c r="Z487" s="270"/>
    </row>
    <row r="488" ht="15.75" customHeight="1">
      <c r="A488" s="270"/>
      <c r="B488" s="270"/>
      <c r="C488" s="270"/>
      <c r="D488" s="270"/>
      <c r="E488" s="270"/>
      <c r="F488" s="270"/>
      <c r="G488" s="270"/>
      <c r="H488" s="270"/>
      <c r="I488" s="270"/>
      <c r="J488" s="270"/>
      <c r="K488" s="270"/>
      <c r="L488" s="270"/>
      <c r="M488" s="270"/>
      <c r="N488" s="270"/>
      <c r="O488" s="270"/>
      <c r="P488" s="270"/>
      <c r="Q488" s="270"/>
      <c r="R488" s="270"/>
      <c r="S488" s="270"/>
      <c r="T488" s="270"/>
      <c r="U488" s="270"/>
      <c r="V488" s="270"/>
      <c r="W488" s="270"/>
      <c r="X488" s="270"/>
      <c r="Y488" s="270"/>
      <c r="Z488" s="270"/>
    </row>
    <row r="489" ht="15.75" customHeight="1">
      <c r="A489" s="270"/>
      <c r="B489" s="270"/>
      <c r="C489" s="270"/>
      <c r="D489" s="270"/>
      <c r="E489" s="270"/>
      <c r="F489" s="270"/>
      <c r="G489" s="270"/>
      <c r="H489" s="270"/>
      <c r="I489" s="270"/>
      <c r="J489" s="270"/>
      <c r="K489" s="270"/>
      <c r="L489" s="270"/>
      <c r="M489" s="270"/>
      <c r="N489" s="270"/>
      <c r="O489" s="270"/>
      <c r="P489" s="270"/>
      <c r="Q489" s="270"/>
      <c r="R489" s="270"/>
      <c r="S489" s="270"/>
      <c r="T489" s="270"/>
      <c r="U489" s="270"/>
      <c r="V489" s="270"/>
      <c r="W489" s="270"/>
      <c r="X489" s="270"/>
      <c r="Y489" s="270"/>
      <c r="Z489" s="270"/>
    </row>
    <row r="490" ht="15.75" customHeight="1">
      <c r="A490" s="270"/>
      <c r="B490" s="270"/>
      <c r="C490" s="270"/>
      <c r="D490" s="270"/>
      <c r="E490" s="270"/>
      <c r="F490" s="270"/>
      <c r="G490" s="270"/>
      <c r="H490" s="270"/>
      <c r="I490" s="270"/>
      <c r="J490" s="270"/>
      <c r="K490" s="270"/>
      <c r="L490" s="270"/>
      <c r="M490" s="270"/>
      <c r="N490" s="270"/>
      <c r="O490" s="270"/>
      <c r="P490" s="270"/>
      <c r="Q490" s="270"/>
      <c r="R490" s="270"/>
      <c r="S490" s="270"/>
      <c r="T490" s="270"/>
      <c r="U490" s="270"/>
      <c r="V490" s="270"/>
      <c r="W490" s="270"/>
      <c r="X490" s="270"/>
      <c r="Y490" s="270"/>
      <c r="Z490" s="270"/>
    </row>
    <row r="491" ht="15.75" customHeight="1">
      <c r="A491" s="270"/>
      <c r="B491" s="270"/>
      <c r="C491" s="270"/>
      <c r="D491" s="270"/>
      <c r="E491" s="270"/>
      <c r="F491" s="270"/>
      <c r="G491" s="270"/>
      <c r="H491" s="270"/>
      <c r="I491" s="270"/>
      <c r="J491" s="270"/>
      <c r="K491" s="270"/>
      <c r="L491" s="270"/>
      <c r="M491" s="270"/>
      <c r="N491" s="270"/>
      <c r="O491" s="270"/>
      <c r="P491" s="270"/>
      <c r="Q491" s="270"/>
      <c r="R491" s="270"/>
      <c r="S491" s="270"/>
      <c r="T491" s="270"/>
      <c r="U491" s="270"/>
      <c r="V491" s="270"/>
      <c r="W491" s="270"/>
      <c r="X491" s="270"/>
      <c r="Y491" s="270"/>
      <c r="Z491" s="270"/>
    </row>
    <row r="492" ht="15.75" customHeight="1">
      <c r="A492" s="270"/>
      <c r="B492" s="270"/>
      <c r="C492" s="270"/>
      <c r="D492" s="270"/>
      <c r="E492" s="270"/>
      <c r="F492" s="270"/>
      <c r="G492" s="270"/>
      <c r="H492" s="270"/>
      <c r="I492" s="270"/>
      <c r="J492" s="270"/>
      <c r="K492" s="270"/>
      <c r="L492" s="270"/>
      <c r="M492" s="270"/>
      <c r="N492" s="270"/>
      <c r="O492" s="270"/>
      <c r="P492" s="270"/>
      <c r="Q492" s="270"/>
      <c r="R492" s="270"/>
      <c r="S492" s="270"/>
      <c r="T492" s="270"/>
      <c r="U492" s="270"/>
      <c r="V492" s="270"/>
      <c r="W492" s="270"/>
      <c r="X492" s="270"/>
      <c r="Y492" s="270"/>
      <c r="Z492" s="270"/>
    </row>
    <row r="493" ht="15.75" customHeight="1">
      <c r="A493" s="270"/>
      <c r="B493" s="270"/>
      <c r="C493" s="270"/>
      <c r="D493" s="270"/>
      <c r="E493" s="270"/>
      <c r="F493" s="270"/>
      <c r="G493" s="270"/>
      <c r="H493" s="270"/>
      <c r="I493" s="270"/>
      <c r="J493" s="270"/>
      <c r="K493" s="270"/>
      <c r="L493" s="270"/>
      <c r="M493" s="270"/>
      <c r="N493" s="270"/>
      <c r="O493" s="270"/>
      <c r="P493" s="270"/>
      <c r="Q493" s="270"/>
      <c r="R493" s="270"/>
      <c r="S493" s="270"/>
      <c r="T493" s="270"/>
      <c r="U493" s="270"/>
      <c r="V493" s="270"/>
      <c r="W493" s="270"/>
      <c r="X493" s="270"/>
      <c r="Y493" s="270"/>
      <c r="Z493" s="270"/>
    </row>
    <row r="494" ht="15.75" customHeight="1">
      <c r="A494" s="270"/>
      <c r="B494" s="270"/>
      <c r="C494" s="270"/>
      <c r="D494" s="270"/>
      <c r="E494" s="270"/>
      <c r="F494" s="270"/>
      <c r="G494" s="270"/>
      <c r="H494" s="270"/>
      <c r="I494" s="270"/>
      <c r="J494" s="270"/>
      <c r="K494" s="270"/>
      <c r="L494" s="270"/>
      <c r="M494" s="270"/>
      <c r="N494" s="270"/>
      <c r="O494" s="270"/>
      <c r="P494" s="270"/>
      <c r="Q494" s="270"/>
      <c r="R494" s="270"/>
      <c r="S494" s="270"/>
      <c r="T494" s="270"/>
      <c r="U494" s="270"/>
      <c r="V494" s="270"/>
      <c r="W494" s="270"/>
      <c r="X494" s="270"/>
      <c r="Y494" s="270"/>
      <c r="Z494" s="270"/>
    </row>
    <row r="495" ht="15.75" customHeight="1">
      <c r="A495" s="270"/>
      <c r="B495" s="270"/>
      <c r="C495" s="270"/>
      <c r="D495" s="270"/>
      <c r="E495" s="270"/>
      <c r="F495" s="270"/>
      <c r="G495" s="270"/>
      <c r="H495" s="270"/>
      <c r="I495" s="270"/>
      <c r="J495" s="270"/>
      <c r="K495" s="270"/>
      <c r="L495" s="270"/>
      <c r="M495" s="270"/>
      <c r="N495" s="270"/>
      <c r="O495" s="270"/>
      <c r="P495" s="270"/>
      <c r="Q495" s="270"/>
      <c r="R495" s="270"/>
      <c r="S495" s="270"/>
      <c r="T495" s="270"/>
      <c r="U495" s="270"/>
      <c r="V495" s="270"/>
      <c r="W495" s="270"/>
      <c r="X495" s="270"/>
      <c r="Y495" s="270"/>
      <c r="Z495" s="270"/>
    </row>
    <row r="496" ht="15.75" customHeight="1">
      <c r="A496" s="270"/>
      <c r="B496" s="270"/>
      <c r="C496" s="270"/>
      <c r="D496" s="270"/>
      <c r="E496" s="270"/>
      <c r="F496" s="270"/>
      <c r="G496" s="270"/>
      <c r="H496" s="270"/>
      <c r="I496" s="270"/>
      <c r="J496" s="270"/>
      <c r="K496" s="270"/>
      <c r="L496" s="270"/>
      <c r="M496" s="270"/>
      <c r="N496" s="270"/>
      <c r="O496" s="270"/>
      <c r="P496" s="270"/>
      <c r="Q496" s="270"/>
      <c r="R496" s="270"/>
      <c r="S496" s="270"/>
      <c r="T496" s="270"/>
      <c r="U496" s="270"/>
      <c r="V496" s="270"/>
      <c r="W496" s="270"/>
      <c r="X496" s="270"/>
      <c r="Y496" s="270"/>
      <c r="Z496" s="270"/>
    </row>
    <row r="497" ht="15.75" customHeight="1">
      <c r="A497" s="270"/>
      <c r="B497" s="270"/>
      <c r="C497" s="270"/>
      <c r="D497" s="270"/>
      <c r="E497" s="270"/>
      <c r="F497" s="270"/>
      <c r="G497" s="270"/>
      <c r="H497" s="270"/>
      <c r="I497" s="270"/>
      <c r="J497" s="270"/>
      <c r="K497" s="270"/>
      <c r="L497" s="270"/>
      <c r="M497" s="270"/>
      <c r="N497" s="270"/>
      <c r="O497" s="270"/>
      <c r="P497" s="270"/>
      <c r="Q497" s="270"/>
      <c r="R497" s="270"/>
      <c r="S497" s="270"/>
      <c r="T497" s="270"/>
      <c r="U497" s="270"/>
      <c r="V497" s="270"/>
      <c r="W497" s="270"/>
      <c r="X497" s="270"/>
      <c r="Y497" s="270"/>
      <c r="Z497" s="270"/>
    </row>
    <row r="498" ht="15.75" customHeight="1">
      <c r="A498" s="270"/>
      <c r="B498" s="270"/>
      <c r="C498" s="270"/>
      <c r="D498" s="270"/>
      <c r="E498" s="270"/>
      <c r="F498" s="270"/>
      <c r="G498" s="270"/>
      <c r="H498" s="270"/>
      <c r="I498" s="270"/>
      <c r="J498" s="270"/>
      <c r="K498" s="270"/>
      <c r="L498" s="270"/>
      <c r="M498" s="270"/>
      <c r="N498" s="270"/>
      <c r="O498" s="270"/>
      <c r="P498" s="270"/>
      <c r="Q498" s="270"/>
      <c r="R498" s="270"/>
      <c r="S498" s="270"/>
      <c r="T498" s="270"/>
      <c r="U498" s="270"/>
      <c r="V498" s="270"/>
      <c r="W498" s="270"/>
      <c r="X498" s="270"/>
      <c r="Y498" s="270"/>
      <c r="Z498" s="270"/>
    </row>
    <row r="499" ht="15.75" customHeight="1">
      <c r="A499" s="270"/>
      <c r="B499" s="270"/>
      <c r="C499" s="270"/>
      <c r="D499" s="270"/>
      <c r="E499" s="270"/>
      <c r="F499" s="270"/>
      <c r="G499" s="270"/>
      <c r="H499" s="270"/>
      <c r="I499" s="270"/>
      <c r="J499" s="270"/>
      <c r="K499" s="270"/>
      <c r="L499" s="270"/>
      <c r="M499" s="270"/>
      <c r="N499" s="270"/>
      <c r="O499" s="270"/>
      <c r="P499" s="270"/>
      <c r="Q499" s="270"/>
      <c r="R499" s="270"/>
      <c r="S499" s="270"/>
      <c r="T499" s="270"/>
      <c r="U499" s="270"/>
      <c r="V499" s="270"/>
      <c r="W499" s="270"/>
      <c r="X499" s="270"/>
      <c r="Y499" s="270"/>
      <c r="Z499" s="270"/>
    </row>
    <row r="500" ht="15.75" customHeight="1">
      <c r="A500" s="270"/>
      <c r="B500" s="270"/>
      <c r="C500" s="270"/>
      <c r="D500" s="270"/>
      <c r="E500" s="270"/>
      <c r="F500" s="270"/>
      <c r="G500" s="270"/>
      <c r="H500" s="270"/>
      <c r="I500" s="270"/>
      <c r="J500" s="270"/>
      <c r="K500" s="270"/>
      <c r="L500" s="270"/>
      <c r="M500" s="270"/>
      <c r="N500" s="270"/>
      <c r="O500" s="270"/>
      <c r="P500" s="270"/>
      <c r="Q500" s="270"/>
      <c r="R500" s="270"/>
      <c r="S500" s="270"/>
      <c r="T500" s="270"/>
      <c r="U500" s="270"/>
      <c r="V500" s="270"/>
      <c r="W500" s="270"/>
      <c r="X500" s="270"/>
      <c r="Y500" s="270"/>
      <c r="Z500" s="270"/>
    </row>
    <row r="501" ht="15.75" customHeight="1">
      <c r="A501" s="270"/>
      <c r="B501" s="270"/>
      <c r="C501" s="270"/>
      <c r="D501" s="270"/>
      <c r="E501" s="270"/>
      <c r="F501" s="270"/>
      <c r="G501" s="270"/>
      <c r="H501" s="270"/>
      <c r="I501" s="270"/>
      <c r="J501" s="270"/>
      <c r="K501" s="270"/>
      <c r="L501" s="270"/>
      <c r="M501" s="270"/>
      <c r="N501" s="270"/>
      <c r="O501" s="270"/>
      <c r="P501" s="270"/>
      <c r="Q501" s="270"/>
      <c r="R501" s="270"/>
      <c r="S501" s="270"/>
      <c r="T501" s="270"/>
      <c r="U501" s="270"/>
      <c r="V501" s="270"/>
      <c r="W501" s="270"/>
      <c r="X501" s="270"/>
      <c r="Y501" s="270"/>
      <c r="Z501" s="270"/>
    </row>
    <row r="502" ht="15.75" customHeight="1">
      <c r="A502" s="270"/>
      <c r="B502" s="270"/>
      <c r="C502" s="270"/>
      <c r="D502" s="270"/>
      <c r="E502" s="270"/>
      <c r="F502" s="270"/>
      <c r="G502" s="270"/>
      <c r="H502" s="270"/>
      <c r="I502" s="270"/>
      <c r="J502" s="270"/>
      <c r="K502" s="270"/>
      <c r="L502" s="270"/>
      <c r="M502" s="270"/>
      <c r="N502" s="270"/>
      <c r="O502" s="270"/>
      <c r="P502" s="270"/>
      <c r="Q502" s="270"/>
      <c r="R502" s="270"/>
      <c r="S502" s="270"/>
      <c r="T502" s="270"/>
      <c r="U502" s="270"/>
      <c r="V502" s="270"/>
      <c r="W502" s="270"/>
      <c r="X502" s="270"/>
      <c r="Y502" s="270"/>
      <c r="Z502" s="270"/>
    </row>
    <row r="503" ht="15.75" customHeight="1">
      <c r="A503" s="270"/>
      <c r="B503" s="270"/>
      <c r="C503" s="270"/>
      <c r="D503" s="270"/>
      <c r="E503" s="270"/>
      <c r="F503" s="270"/>
      <c r="G503" s="270"/>
      <c r="H503" s="270"/>
      <c r="I503" s="270"/>
      <c r="J503" s="270"/>
      <c r="K503" s="270"/>
      <c r="L503" s="270"/>
      <c r="M503" s="270"/>
      <c r="N503" s="270"/>
      <c r="O503" s="270"/>
      <c r="P503" s="270"/>
      <c r="Q503" s="270"/>
      <c r="R503" s="270"/>
      <c r="S503" s="270"/>
      <c r="T503" s="270"/>
      <c r="U503" s="270"/>
      <c r="V503" s="270"/>
      <c r="W503" s="270"/>
      <c r="X503" s="270"/>
      <c r="Y503" s="270"/>
      <c r="Z503" s="270"/>
    </row>
    <row r="504" ht="15.75" customHeight="1">
      <c r="A504" s="270"/>
      <c r="B504" s="270"/>
      <c r="C504" s="270"/>
      <c r="D504" s="270"/>
      <c r="E504" s="270"/>
      <c r="F504" s="270"/>
      <c r="G504" s="270"/>
      <c r="H504" s="270"/>
      <c r="I504" s="270"/>
      <c r="J504" s="270"/>
      <c r="K504" s="270"/>
      <c r="L504" s="270"/>
      <c r="M504" s="270"/>
      <c r="N504" s="270"/>
      <c r="O504" s="270"/>
      <c r="P504" s="270"/>
      <c r="Q504" s="270"/>
      <c r="R504" s="270"/>
      <c r="S504" s="270"/>
      <c r="T504" s="270"/>
      <c r="U504" s="270"/>
      <c r="V504" s="270"/>
      <c r="W504" s="270"/>
      <c r="X504" s="270"/>
      <c r="Y504" s="270"/>
      <c r="Z504" s="270"/>
    </row>
    <row r="505" ht="15.75" customHeight="1">
      <c r="A505" s="270"/>
      <c r="B505" s="270"/>
      <c r="C505" s="270"/>
      <c r="D505" s="270"/>
      <c r="E505" s="270"/>
      <c r="F505" s="270"/>
      <c r="G505" s="270"/>
      <c r="H505" s="270"/>
      <c r="I505" s="270"/>
      <c r="J505" s="270"/>
      <c r="K505" s="270"/>
      <c r="L505" s="270"/>
      <c r="M505" s="270"/>
      <c r="N505" s="270"/>
      <c r="O505" s="270"/>
      <c r="P505" s="270"/>
      <c r="Q505" s="270"/>
      <c r="R505" s="270"/>
      <c r="S505" s="270"/>
      <c r="T505" s="270"/>
      <c r="U505" s="270"/>
      <c r="V505" s="270"/>
      <c r="W505" s="270"/>
      <c r="X505" s="270"/>
      <c r="Y505" s="270"/>
      <c r="Z505" s="270"/>
    </row>
    <row r="506" ht="15.75" customHeight="1">
      <c r="A506" s="270"/>
      <c r="B506" s="270"/>
      <c r="C506" s="270"/>
      <c r="D506" s="270"/>
      <c r="E506" s="270"/>
      <c r="F506" s="270"/>
      <c r="G506" s="270"/>
      <c r="H506" s="270"/>
      <c r="I506" s="270"/>
      <c r="J506" s="270"/>
      <c r="K506" s="270"/>
      <c r="L506" s="270"/>
      <c r="M506" s="270"/>
      <c r="N506" s="270"/>
      <c r="O506" s="270"/>
      <c r="P506" s="270"/>
      <c r="Q506" s="270"/>
      <c r="R506" s="270"/>
      <c r="S506" s="270"/>
      <c r="T506" s="270"/>
      <c r="U506" s="270"/>
      <c r="V506" s="270"/>
      <c r="W506" s="270"/>
      <c r="X506" s="270"/>
      <c r="Y506" s="270"/>
      <c r="Z506" s="270"/>
    </row>
    <row r="507" ht="15.75" customHeight="1">
      <c r="A507" s="270"/>
      <c r="B507" s="270"/>
      <c r="C507" s="270"/>
      <c r="D507" s="270"/>
      <c r="E507" s="270"/>
      <c r="F507" s="270"/>
      <c r="G507" s="270"/>
      <c r="H507" s="270"/>
      <c r="I507" s="270"/>
      <c r="J507" s="270"/>
      <c r="K507" s="270"/>
      <c r="L507" s="270"/>
      <c r="M507" s="270"/>
      <c r="N507" s="270"/>
      <c r="O507" s="270"/>
      <c r="P507" s="270"/>
      <c r="Q507" s="270"/>
      <c r="R507" s="270"/>
      <c r="S507" s="270"/>
      <c r="T507" s="270"/>
      <c r="U507" s="270"/>
      <c r="V507" s="270"/>
      <c r="W507" s="270"/>
      <c r="X507" s="270"/>
      <c r="Y507" s="270"/>
      <c r="Z507" s="270"/>
    </row>
    <row r="508" ht="15.75" customHeight="1">
      <c r="A508" s="270"/>
      <c r="B508" s="270"/>
      <c r="C508" s="270"/>
      <c r="D508" s="270"/>
      <c r="E508" s="270"/>
      <c r="F508" s="270"/>
      <c r="G508" s="270"/>
      <c r="H508" s="270"/>
      <c r="I508" s="270"/>
      <c r="J508" s="270"/>
      <c r="K508" s="270"/>
      <c r="L508" s="270"/>
      <c r="M508" s="270"/>
      <c r="N508" s="270"/>
      <c r="O508" s="270"/>
      <c r="P508" s="270"/>
      <c r="Q508" s="270"/>
      <c r="R508" s="270"/>
      <c r="S508" s="270"/>
      <c r="T508" s="270"/>
      <c r="U508" s="270"/>
      <c r="V508" s="270"/>
      <c r="W508" s="270"/>
      <c r="X508" s="270"/>
      <c r="Y508" s="270"/>
      <c r="Z508" s="270"/>
    </row>
    <row r="509" ht="15.75" customHeight="1">
      <c r="A509" s="270"/>
      <c r="B509" s="270"/>
      <c r="C509" s="270"/>
      <c r="D509" s="270"/>
      <c r="E509" s="270"/>
      <c r="F509" s="270"/>
      <c r="G509" s="270"/>
      <c r="H509" s="270"/>
      <c r="I509" s="270"/>
      <c r="J509" s="270"/>
      <c r="K509" s="270"/>
      <c r="L509" s="270"/>
      <c r="M509" s="270"/>
      <c r="N509" s="270"/>
      <c r="O509" s="270"/>
      <c r="P509" s="270"/>
      <c r="Q509" s="270"/>
      <c r="R509" s="270"/>
      <c r="S509" s="270"/>
      <c r="T509" s="270"/>
      <c r="U509" s="270"/>
      <c r="V509" s="270"/>
      <c r="W509" s="270"/>
      <c r="X509" s="270"/>
      <c r="Y509" s="270"/>
      <c r="Z509" s="270"/>
    </row>
    <row r="510" ht="15.75" customHeight="1">
      <c r="A510" s="270"/>
      <c r="B510" s="270"/>
      <c r="C510" s="270"/>
      <c r="D510" s="270"/>
      <c r="E510" s="270"/>
      <c r="F510" s="270"/>
      <c r="G510" s="270"/>
      <c r="H510" s="270"/>
      <c r="I510" s="270"/>
      <c r="J510" s="270"/>
      <c r="K510" s="270"/>
      <c r="L510" s="270"/>
      <c r="M510" s="270"/>
      <c r="N510" s="270"/>
      <c r="O510" s="270"/>
      <c r="P510" s="270"/>
      <c r="Q510" s="270"/>
      <c r="R510" s="270"/>
      <c r="S510" s="270"/>
      <c r="T510" s="270"/>
      <c r="U510" s="270"/>
      <c r="V510" s="270"/>
      <c r="W510" s="270"/>
      <c r="X510" s="270"/>
      <c r="Y510" s="270"/>
      <c r="Z510" s="270"/>
    </row>
    <row r="511" ht="15.75" customHeight="1">
      <c r="A511" s="270"/>
      <c r="B511" s="270"/>
      <c r="C511" s="270"/>
      <c r="D511" s="270"/>
      <c r="E511" s="270"/>
      <c r="F511" s="270"/>
      <c r="G511" s="270"/>
      <c r="H511" s="270"/>
      <c r="I511" s="270"/>
      <c r="J511" s="270"/>
      <c r="K511" s="270"/>
      <c r="L511" s="270"/>
      <c r="M511" s="270"/>
      <c r="N511" s="270"/>
      <c r="O511" s="270"/>
      <c r="P511" s="270"/>
      <c r="Q511" s="270"/>
      <c r="R511" s="270"/>
      <c r="S511" s="270"/>
      <c r="T511" s="270"/>
      <c r="U511" s="270"/>
      <c r="V511" s="270"/>
      <c r="W511" s="270"/>
      <c r="X511" s="270"/>
      <c r="Y511" s="270"/>
      <c r="Z511" s="270"/>
    </row>
    <row r="512" ht="15.75" customHeight="1">
      <c r="A512" s="270"/>
      <c r="B512" s="270"/>
      <c r="C512" s="270"/>
      <c r="D512" s="270"/>
      <c r="E512" s="270"/>
      <c r="F512" s="270"/>
      <c r="G512" s="270"/>
      <c r="H512" s="270"/>
      <c r="I512" s="270"/>
      <c r="J512" s="270"/>
      <c r="K512" s="270"/>
      <c r="L512" s="270"/>
      <c r="M512" s="270"/>
      <c r="N512" s="270"/>
      <c r="O512" s="270"/>
      <c r="P512" s="270"/>
      <c r="Q512" s="270"/>
      <c r="R512" s="270"/>
      <c r="S512" s="270"/>
      <c r="T512" s="270"/>
      <c r="U512" s="270"/>
      <c r="V512" s="270"/>
      <c r="W512" s="270"/>
      <c r="X512" s="270"/>
      <c r="Y512" s="270"/>
      <c r="Z512" s="270"/>
    </row>
    <row r="513" ht="15.75" customHeight="1">
      <c r="A513" s="270"/>
      <c r="B513" s="270"/>
      <c r="C513" s="270"/>
      <c r="D513" s="270"/>
      <c r="E513" s="270"/>
      <c r="F513" s="270"/>
      <c r="G513" s="270"/>
      <c r="H513" s="270"/>
      <c r="I513" s="270"/>
      <c r="J513" s="270"/>
      <c r="K513" s="270"/>
      <c r="L513" s="270"/>
      <c r="M513" s="270"/>
      <c r="N513" s="270"/>
      <c r="O513" s="270"/>
      <c r="P513" s="270"/>
      <c r="Q513" s="270"/>
      <c r="R513" s="270"/>
      <c r="S513" s="270"/>
      <c r="T513" s="270"/>
      <c r="U513" s="270"/>
      <c r="V513" s="270"/>
      <c r="W513" s="270"/>
      <c r="X513" s="270"/>
      <c r="Y513" s="270"/>
      <c r="Z513" s="270"/>
    </row>
    <row r="514" ht="15.75" customHeight="1">
      <c r="A514" s="270"/>
      <c r="B514" s="270"/>
      <c r="C514" s="270"/>
      <c r="D514" s="270"/>
      <c r="E514" s="270"/>
      <c r="F514" s="270"/>
      <c r="G514" s="270"/>
      <c r="H514" s="270"/>
      <c r="I514" s="270"/>
      <c r="J514" s="270"/>
      <c r="K514" s="270"/>
      <c r="L514" s="270"/>
      <c r="M514" s="270"/>
      <c r="N514" s="270"/>
      <c r="O514" s="270"/>
      <c r="P514" s="270"/>
      <c r="Q514" s="270"/>
      <c r="R514" s="270"/>
      <c r="S514" s="270"/>
      <c r="T514" s="270"/>
      <c r="U514" s="270"/>
      <c r="V514" s="270"/>
      <c r="W514" s="270"/>
      <c r="X514" s="270"/>
      <c r="Y514" s="270"/>
      <c r="Z514" s="270"/>
    </row>
    <row r="515" ht="15.75" customHeight="1">
      <c r="A515" s="270"/>
      <c r="B515" s="270"/>
      <c r="C515" s="270"/>
      <c r="D515" s="270"/>
      <c r="E515" s="270"/>
      <c r="F515" s="270"/>
      <c r="G515" s="270"/>
      <c r="H515" s="270"/>
      <c r="I515" s="270"/>
      <c r="J515" s="270"/>
      <c r="K515" s="270"/>
      <c r="L515" s="270"/>
      <c r="M515" s="270"/>
      <c r="N515" s="270"/>
      <c r="O515" s="270"/>
      <c r="P515" s="270"/>
      <c r="Q515" s="270"/>
      <c r="R515" s="270"/>
      <c r="S515" s="270"/>
      <c r="T515" s="270"/>
      <c r="U515" s="270"/>
      <c r="V515" s="270"/>
      <c r="W515" s="270"/>
      <c r="X515" s="270"/>
      <c r="Y515" s="270"/>
      <c r="Z515" s="270"/>
    </row>
    <row r="516" ht="15.75" customHeight="1">
      <c r="A516" s="270"/>
      <c r="B516" s="270"/>
      <c r="C516" s="270"/>
      <c r="D516" s="270"/>
      <c r="E516" s="270"/>
      <c r="F516" s="270"/>
      <c r="G516" s="270"/>
      <c r="H516" s="270"/>
      <c r="I516" s="270"/>
      <c r="J516" s="270"/>
      <c r="K516" s="270"/>
      <c r="L516" s="270"/>
      <c r="M516" s="270"/>
      <c r="N516" s="270"/>
      <c r="O516" s="270"/>
      <c r="P516" s="270"/>
      <c r="Q516" s="270"/>
      <c r="R516" s="270"/>
      <c r="S516" s="270"/>
      <c r="T516" s="270"/>
      <c r="U516" s="270"/>
      <c r="V516" s="270"/>
      <c r="W516" s="270"/>
      <c r="X516" s="270"/>
      <c r="Y516" s="270"/>
      <c r="Z516" s="270"/>
    </row>
    <row r="517" ht="15.75" customHeight="1">
      <c r="A517" s="270"/>
      <c r="B517" s="270"/>
      <c r="C517" s="270"/>
      <c r="D517" s="270"/>
      <c r="E517" s="270"/>
      <c r="F517" s="270"/>
      <c r="G517" s="270"/>
      <c r="H517" s="270"/>
      <c r="I517" s="270"/>
      <c r="J517" s="270"/>
      <c r="K517" s="270"/>
      <c r="L517" s="270"/>
      <c r="M517" s="270"/>
      <c r="N517" s="270"/>
      <c r="O517" s="270"/>
      <c r="P517" s="270"/>
      <c r="Q517" s="270"/>
      <c r="R517" s="270"/>
      <c r="S517" s="270"/>
      <c r="T517" s="270"/>
      <c r="U517" s="270"/>
      <c r="V517" s="270"/>
      <c r="W517" s="270"/>
      <c r="X517" s="270"/>
      <c r="Y517" s="270"/>
      <c r="Z517" s="270"/>
    </row>
    <row r="518" ht="15.75" customHeight="1">
      <c r="A518" s="270"/>
      <c r="B518" s="270"/>
      <c r="C518" s="270"/>
      <c r="D518" s="270"/>
      <c r="E518" s="270"/>
      <c r="F518" s="270"/>
      <c r="G518" s="270"/>
      <c r="H518" s="270"/>
      <c r="I518" s="270"/>
      <c r="J518" s="270"/>
      <c r="K518" s="270"/>
      <c r="L518" s="270"/>
      <c r="M518" s="270"/>
      <c r="N518" s="270"/>
      <c r="O518" s="270"/>
      <c r="P518" s="270"/>
      <c r="Q518" s="270"/>
      <c r="R518" s="270"/>
      <c r="S518" s="270"/>
      <c r="T518" s="270"/>
      <c r="U518" s="270"/>
      <c r="V518" s="270"/>
      <c r="W518" s="270"/>
      <c r="X518" s="270"/>
      <c r="Y518" s="270"/>
      <c r="Z518" s="270"/>
    </row>
    <row r="519" ht="15.75" customHeight="1">
      <c r="A519" s="270"/>
      <c r="B519" s="270"/>
      <c r="C519" s="270"/>
      <c r="D519" s="270"/>
      <c r="E519" s="270"/>
      <c r="F519" s="270"/>
      <c r="G519" s="270"/>
      <c r="H519" s="270"/>
      <c r="I519" s="270"/>
      <c r="J519" s="270"/>
      <c r="K519" s="270"/>
      <c r="L519" s="270"/>
      <c r="M519" s="270"/>
      <c r="N519" s="270"/>
      <c r="O519" s="270"/>
      <c r="P519" s="270"/>
      <c r="Q519" s="270"/>
      <c r="R519" s="270"/>
      <c r="S519" s="270"/>
      <c r="T519" s="270"/>
      <c r="U519" s="270"/>
      <c r="V519" s="270"/>
      <c r="W519" s="270"/>
      <c r="X519" s="270"/>
      <c r="Y519" s="270"/>
      <c r="Z519" s="270"/>
    </row>
    <row r="520" ht="15.75" customHeight="1">
      <c r="A520" s="270"/>
      <c r="B520" s="270"/>
      <c r="C520" s="270"/>
      <c r="D520" s="270"/>
      <c r="E520" s="270"/>
      <c r="F520" s="270"/>
      <c r="G520" s="270"/>
      <c r="H520" s="270"/>
      <c r="I520" s="270"/>
      <c r="J520" s="270"/>
      <c r="K520" s="270"/>
      <c r="L520" s="270"/>
      <c r="M520" s="270"/>
      <c r="N520" s="270"/>
      <c r="O520" s="270"/>
      <c r="P520" s="270"/>
      <c r="Q520" s="270"/>
      <c r="R520" s="270"/>
      <c r="S520" s="270"/>
      <c r="T520" s="270"/>
      <c r="U520" s="270"/>
      <c r="V520" s="270"/>
      <c r="W520" s="270"/>
      <c r="X520" s="270"/>
      <c r="Y520" s="270"/>
      <c r="Z520" s="270"/>
    </row>
    <row r="521" ht="15.75" customHeight="1">
      <c r="A521" s="270"/>
      <c r="B521" s="270"/>
      <c r="C521" s="270"/>
      <c r="D521" s="270"/>
      <c r="E521" s="270"/>
      <c r="F521" s="270"/>
      <c r="G521" s="270"/>
      <c r="H521" s="270"/>
      <c r="I521" s="270"/>
      <c r="J521" s="270"/>
      <c r="K521" s="270"/>
      <c r="L521" s="270"/>
      <c r="M521" s="270"/>
      <c r="N521" s="270"/>
      <c r="O521" s="270"/>
      <c r="P521" s="270"/>
      <c r="Q521" s="270"/>
      <c r="R521" s="270"/>
      <c r="S521" s="270"/>
      <c r="T521" s="270"/>
      <c r="U521" s="270"/>
      <c r="V521" s="270"/>
      <c r="W521" s="270"/>
      <c r="X521" s="270"/>
      <c r="Y521" s="270"/>
      <c r="Z521" s="270"/>
    </row>
    <row r="522" ht="15.75" customHeight="1">
      <c r="A522" s="270"/>
      <c r="B522" s="270"/>
      <c r="C522" s="270"/>
      <c r="D522" s="270"/>
      <c r="E522" s="270"/>
      <c r="F522" s="270"/>
      <c r="G522" s="270"/>
      <c r="H522" s="270"/>
      <c r="I522" s="270"/>
      <c r="J522" s="270"/>
      <c r="K522" s="270"/>
      <c r="L522" s="270"/>
      <c r="M522" s="270"/>
      <c r="N522" s="270"/>
      <c r="O522" s="270"/>
      <c r="P522" s="270"/>
      <c r="Q522" s="270"/>
      <c r="R522" s="270"/>
      <c r="S522" s="270"/>
      <c r="T522" s="270"/>
      <c r="U522" s="270"/>
      <c r="V522" s="270"/>
      <c r="W522" s="270"/>
      <c r="X522" s="270"/>
      <c r="Y522" s="270"/>
      <c r="Z522" s="270"/>
    </row>
    <row r="523" ht="15.75" customHeight="1">
      <c r="A523" s="270"/>
      <c r="B523" s="270"/>
      <c r="C523" s="270"/>
      <c r="D523" s="270"/>
      <c r="E523" s="270"/>
      <c r="F523" s="270"/>
      <c r="G523" s="270"/>
      <c r="H523" s="270"/>
      <c r="I523" s="270"/>
      <c r="J523" s="270"/>
      <c r="K523" s="270"/>
      <c r="L523" s="270"/>
      <c r="M523" s="270"/>
      <c r="N523" s="270"/>
      <c r="O523" s="270"/>
      <c r="P523" s="270"/>
      <c r="Q523" s="270"/>
      <c r="R523" s="270"/>
      <c r="S523" s="270"/>
      <c r="T523" s="270"/>
      <c r="U523" s="270"/>
      <c r="V523" s="270"/>
      <c r="W523" s="270"/>
      <c r="X523" s="270"/>
      <c r="Y523" s="270"/>
      <c r="Z523" s="270"/>
    </row>
    <row r="524" ht="15.75" customHeight="1">
      <c r="A524" s="270"/>
      <c r="B524" s="270"/>
      <c r="C524" s="270"/>
      <c r="D524" s="270"/>
      <c r="E524" s="270"/>
      <c r="F524" s="270"/>
      <c r="G524" s="270"/>
      <c r="H524" s="270"/>
      <c r="I524" s="270"/>
      <c r="J524" s="270"/>
      <c r="K524" s="270"/>
      <c r="L524" s="270"/>
      <c r="M524" s="270"/>
      <c r="N524" s="270"/>
      <c r="O524" s="270"/>
      <c r="P524" s="270"/>
      <c r="Q524" s="270"/>
      <c r="R524" s="270"/>
      <c r="S524" s="270"/>
      <c r="T524" s="270"/>
      <c r="U524" s="270"/>
      <c r="V524" s="270"/>
      <c r="W524" s="270"/>
      <c r="X524" s="270"/>
      <c r="Y524" s="270"/>
      <c r="Z524" s="270"/>
    </row>
    <row r="525" ht="15.75" customHeight="1">
      <c r="A525" s="270"/>
      <c r="B525" s="270"/>
      <c r="C525" s="270"/>
      <c r="D525" s="270"/>
      <c r="E525" s="270"/>
      <c r="F525" s="270"/>
      <c r="G525" s="270"/>
      <c r="H525" s="270"/>
      <c r="I525" s="270"/>
      <c r="J525" s="270"/>
      <c r="K525" s="270"/>
      <c r="L525" s="270"/>
      <c r="M525" s="270"/>
      <c r="N525" s="270"/>
      <c r="O525" s="270"/>
      <c r="P525" s="270"/>
      <c r="Q525" s="270"/>
      <c r="R525" s="270"/>
      <c r="S525" s="270"/>
      <c r="T525" s="270"/>
      <c r="U525" s="270"/>
      <c r="V525" s="270"/>
      <c r="W525" s="270"/>
      <c r="X525" s="270"/>
      <c r="Y525" s="270"/>
      <c r="Z525" s="270"/>
    </row>
    <row r="526" ht="15.75" customHeight="1">
      <c r="A526" s="270"/>
      <c r="B526" s="270"/>
      <c r="C526" s="270"/>
      <c r="D526" s="270"/>
      <c r="E526" s="270"/>
      <c r="F526" s="270"/>
      <c r="G526" s="270"/>
      <c r="H526" s="270"/>
      <c r="I526" s="270"/>
      <c r="J526" s="270"/>
      <c r="K526" s="270"/>
      <c r="L526" s="270"/>
      <c r="M526" s="270"/>
      <c r="N526" s="270"/>
      <c r="O526" s="270"/>
      <c r="P526" s="270"/>
      <c r="Q526" s="270"/>
      <c r="R526" s="270"/>
      <c r="S526" s="270"/>
      <c r="T526" s="270"/>
      <c r="U526" s="270"/>
      <c r="V526" s="270"/>
      <c r="W526" s="270"/>
      <c r="X526" s="270"/>
      <c r="Y526" s="270"/>
      <c r="Z526" s="270"/>
    </row>
    <row r="527" ht="15.75" customHeight="1">
      <c r="A527" s="270"/>
      <c r="B527" s="270"/>
      <c r="C527" s="270"/>
      <c r="D527" s="270"/>
      <c r="E527" s="270"/>
      <c r="F527" s="270"/>
      <c r="G527" s="270"/>
      <c r="H527" s="270"/>
      <c r="I527" s="270"/>
      <c r="J527" s="270"/>
      <c r="K527" s="270"/>
      <c r="L527" s="270"/>
      <c r="M527" s="270"/>
      <c r="N527" s="270"/>
      <c r="O527" s="270"/>
      <c r="P527" s="270"/>
      <c r="Q527" s="270"/>
      <c r="R527" s="270"/>
      <c r="S527" s="270"/>
      <c r="T527" s="270"/>
      <c r="U527" s="270"/>
      <c r="V527" s="270"/>
      <c r="W527" s="270"/>
      <c r="X527" s="270"/>
      <c r="Y527" s="270"/>
      <c r="Z527" s="270"/>
    </row>
    <row r="528" ht="15.75" customHeight="1">
      <c r="A528" s="270"/>
      <c r="B528" s="270"/>
      <c r="C528" s="270"/>
      <c r="D528" s="270"/>
      <c r="E528" s="270"/>
      <c r="F528" s="270"/>
      <c r="G528" s="270"/>
      <c r="H528" s="270"/>
      <c r="I528" s="270"/>
      <c r="J528" s="270"/>
      <c r="K528" s="270"/>
      <c r="L528" s="270"/>
      <c r="M528" s="270"/>
      <c r="N528" s="270"/>
      <c r="O528" s="270"/>
      <c r="P528" s="270"/>
      <c r="Q528" s="270"/>
      <c r="R528" s="270"/>
      <c r="S528" s="270"/>
      <c r="T528" s="270"/>
      <c r="U528" s="270"/>
      <c r="V528" s="270"/>
      <c r="W528" s="270"/>
      <c r="X528" s="270"/>
      <c r="Y528" s="270"/>
      <c r="Z528" s="270"/>
    </row>
    <row r="529" ht="15.75" customHeight="1">
      <c r="A529" s="270"/>
      <c r="B529" s="270"/>
      <c r="C529" s="270"/>
      <c r="D529" s="270"/>
      <c r="E529" s="270"/>
      <c r="F529" s="270"/>
      <c r="G529" s="270"/>
      <c r="H529" s="270"/>
      <c r="I529" s="270"/>
      <c r="J529" s="270"/>
      <c r="K529" s="270"/>
      <c r="L529" s="270"/>
      <c r="M529" s="270"/>
      <c r="N529" s="270"/>
      <c r="O529" s="270"/>
      <c r="P529" s="270"/>
      <c r="Q529" s="270"/>
      <c r="R529" s="270"/>
      <c r="S529" s="270"/>
      <c r="T529" s="270"/>
      <c r="U529" s="270"/>
      <c r="V529" s="270"/>
      <c r="W529" s="270"/>
      <c r="X529" s="270"/>
      <c r="Y529" s="270"/>
      <c r="Z529" s="270"/>
    </row>
    <row r="530" ht="15.75" customHeight="1">
      <c r="A530" s="270"/>
      <c r="B530" s="270"/>
      <c r="C530" s="270"/>
      <c r="D530" s="270"/>
      <c r="E530" s="270"/>
      <c r="F530" s="270"/>
      <c r="G530" s="270"/>
      <c r="H530" s="270"/>
      <c r="I530" s="270"/>
      <c r="J530" s="270"/>
      <c r="K530" s="270"/>
      <c r="L530" s="270"/>
      <c r="M530" s="270"/>
      <c r="N530" s="270"/>
      <c r="O530" s="270"/>
      <c r="P530" s="270"/>
      <c r="Q530" s="270"/>
      <c r="R530" s="270"/>
      <c r="S530" s="270"/>
      <c r="T530" s="270"/>
      <c r="U530" s="270"/>
      <c r="V530" s="270"/>
      <c r="W530" s="270"/>
      <c r="X530" s="270"/>
      <c r="Y530" s="270"/>
      <c r="Z530" s="270"/>
    </row>
    <row r="531" ht="15.75" customHeight="1">
      <c r="A531" s="270"/>
      <c r="B531" s="270"/>
      <c r="C531" s="270"/>
      <c r="D531" s="270"/>
      <c r="E531" s="270"/>
      <c r="F531" s="270"/>
      <c r="G531" s="270"/>
      <c r="H531" s="270"/>
      <c r="I531" s="270"/>
      <c r="J531" s="270"/>
      <c r="K531" s="270"/>
      <c r="L531" s="270"/>
      <c r="M531" s="270"/>
      <c r="N531" s="270"/>
      <c r="O531" s="270"/>
      <c r="P531" s="270"/>
      <c r="Q531" s="270"/>
      <c r="R531" s="270"/>
      <c r="S531" s="270"/>
      <c r="T531" s="270"/>
      <c r="U531" s="270"/>
      <c r="V531" s="270"/>
      <c r="W531" s="270"/>
      <c r="X531" s="270"/>
      <c r="Y531" s="270"/>
      <c r="Z531" s="270"/>
    </row>
    <row r="532" ht="15.75" customHeight="1">
      <c r="A532" s="270"/>
      <c r="B532" s="270"/>
      <c r="C532" s="270"/>
      <c r="D532" s="270"/>
      <c r="E532" s="270"/>
      <c r="F532" s="270"/>
      <c r="G532" s="270"/>
      <c r="H532" s="270"/>
      <c r="I532" s="270"/>
      <c r="J532" s="270"/>
      <c r="K532" s="270"/>
      <c r="L532" s="270"/>
      <c r="M532" s="270"/>
      <c r="N532" s="270"/>
      <c r="O532" s="270"/>
      <c r="P532" s="270"/>
      <c r="Q532" s="270"/>
      <c r="R532" s="270"/>
      <c r="S532" s="270"/>
      <c r="T532" s="270"/>
      <c r="U532" s="270"/>
      <c r="V532" s="270"/>
      <c r="W532" s="270"/>
      <c r="X532" s="270"/>
      <c r="Y532" s="270"/>
      <c r="Z532" s="270"/>
    </row>
    <row r="533" ht="15.75" customHeight="1">
      <c r="A533" s="270"/>
      <c r="B533" s="270"/>
      <c r="C533" s="270"/>
      <c r="D533" s="270"/>
      <c r="E533" s="270"/>
      <c r="F533" s="270"/>
      <c r="G533" s="270"/>
      <c r="H533" s="270"/>
      <c r="I533" s="270"/>
      <c r="J533" s="270"/>
      <c r="K533" s="270"/>
      <c r="L533" s="270"/>
      <c r="M533" s="270"/>
      <c r="N533" s="270"/>
      <c r="O533" s="270"/>
      <c r="P533" s="270"/>
      <c r="Q533" s="270"/>
      <c r="R533" s="270"/>
      <c r="S533" s="270"/>
      <c r="T533" s="270"/>
      <c r="U533" s="270"/>
      <c r="V533" s="270"/>
      <c r="W533" s="270"/>
      <c r="X533" s="270"/>
      <c r="Y533" s="270"/>
      <c r="Z533" s="270"/>
    </row>
    <row r="534" ht="15.75" customHeight="1">
      <c r="A534" s="270"/>
      <c r="B534" s="270"/>
      <c r="C534" s="270"/>
      <c r="D534" s="270"/>
      <c r="E534" s="270"/>
      <c r="F534" s="270"/>
      <c r="G534" s="270"/>
      <c r="H534" s="270"/>
      <c r="I534" s="270"/>
      <c r="J534" s="270"/>
      <c r="K534" s="270"/>
      <c r="L534" s="270"/>
      <c r="M534" s="270"/>
      <c r="N534" s="270"/>
      <c r="O534" s="270"/>
      <c r="P534" s="270"/>
      <c r="Q534" s="270"/>
      <c r="R534" s="270"/>
      <c r="S534" s="270"/>
      <c r="T534" s="270"/>
      <c r="U534" s="270"/>
      <c r="V534" s="270"/>
      <c r="W534" s="270"/>
      <c r="X534" s="270"/>
      <c r="Y534" s="270"/>
      <c r="Z534" s="270"/>
    </row>
    <row r="535" ht="15.75" customHeight="1">
      <c r="A535" s="270"/>
      <c r="B535" s="270"/>
      <c r="C535" s="270"/>
      <c r="D535" s="270"/>
      <c r="E535" s="270"/>
      <c r="F535" s="270"/>
      <c r="G535" s="270"/>
      <c r="H535" s="270"/>
      <c r="I535" s="270"/>
      <c r="J535" s="270"/>
      <c r="K535" s="270"/>
      <c r="L535" s="270"/>
      <c r="M535" s="270"/>
      <c r="N535" s="270"/>
      <c r="O535" s="270"/>
      <c r="P535" s="270"/>
      <c r="Q535" s="270"/>
      <c r="R535" s="270"/>
      <c r="S535" s="270"/>
      <c r="T535" s="270"/>
      <c r="U535" s="270"/>
      <c r="V535" s="270"/>
      <c r="W535" s="270"/>
      <c r="X535" s="270"/>
      <c r="Y535" s="270"/>
      <c r="Z535" s="270"/>
    </row>
    <row r="536" ht="15.75" customHeight="1">
      <c r="A536" s="270"/>
      <c r="B536" s="270"/>
      <c r="C536" s="270"/>
      <c r="D536" s="270"/>
      <c r="E536" s="270"/>
      <c r="F536" s="270"/>
      <c r="G536" s="270"/>
      <c r="H536" s="270"/>
      <c r="I536" s="270"/>
      <c r="J536" s="270"/>
      <c r="K536" s="270"/>
      <c r="L536" s="270"/>
      <c r="M536" s="270"/>
      <c r="N536" s="270"/>
      <c r="O536" s="270"/>
      <c r="P536" s="270"/>
      <c r="Q536" s="270"/>
      <c r="R536" s="270"/>
      <c r="S536" s="270"/>
      <c r="T536" s="270"/>
      <c r="U536" s="270"/>
      <c r="V536" s="270"/>
      <c r="W536" s="270"/>
      <c r="X536" s="270"/>
      <c r="Y536" s="270"/>
      <c r="Z536" s="270"/>
    </row>
    <row r="537" ht="15.75" customHeight="1">
      <c r="A537" s="270"/>
      <c r="B537" s="270"/>
      <c r="C537" s="270"/>
      <c r="D537" s="270"/>
      <c r="E537" s="270"/>
      <c r="F537" s="270"/>
      <c r="G537" s="270"/>
      <c r="H537" s="270"/>
      <c r="I537" s="270"/>
      <c r="J537" s="270"/>
      <c r="K537" s="270"/>
      <c r="L537" s="270"/>
      <c r="M537" s="270"/>
      <c r="N537" s="270"/>
      <c r="O537" s="270"/>
      <c r="P537" s="270"/>
      <c r="Q537" s="270"/>
      <c r="R537" s="270"/>
      <c r="S537" s="270"/>
      <c r="T537" s="270"/>
      <c r="U537" s="270"/>
      <c r="V537" s="270"/>
      <c r="W537" s="270"/>
      <c r="X537" s="270"/>
      <c r="Y537" s="270"/>
      <c r="Z537" s="270"/>
    </row>
    <row r="538" ht="15.75" customHeight="1">
      <c r="A538" s="270"/>
      <c r="B538" s="270"/>
      <c r="C538" s="270"/>
      <c r="D538" s="270"/>
      <c r="E538" s="270"/>
      <c r="F538" s="270"/>
      <c r="G538" s="270"/>
      <c r="H538" s="270"/>
      <c r="I538" s="270"/>
      <c r="J538" s="270"/>
      <c r="K538" s="270"/>
      <c r="L538" s="270"/>
      <c r="M538" s="270"/>
      <c r="N538" s="270"/>
      <c r="O538" s="270"/>
      <c r="P538" s="270"/>
      <c r="Q538" s="270"/>
      <c r="R538" s="270"/>
      <c r="S538" s="270"/>
      <c r="T538" s="270"/>
      <c r="U538" s="270"/>
      <c r="V538" s="270"/>
      <c r="W538" s="270"/>
      <c r="X538" s="270"/>
      <c r="Y538" s="270"/>
      <c r="Z538" s="270"/>
    </row>
    <row r="539" ht="15.75" customHeight="1">
      <c r="A539" s="270"/>
      <c r="B539" s="270"/>
      <c r="C539" s="270"/>
      <c r="D539" s="270"/>
      <c r="E539" s="270"/>
      <c r="F539" s="270"/>
      <c r="G539" s="270"/>
      <c r="H539" s="270"/>
      <c r="I539" s="270"/>
      <c r="J539" s="270"/>
      <c r="K539" s="270"/>
      <c r="L539" s="270"/>
      <c r="M539" s="270"/>
      <c r="N539" s="270"/>
      <c r="O539" s="270"/>
      <c r="P539" s="270"/>
      <c r="Q539" s="270"/>
      <c r="R539" s="270"/>
      <c r="S539" s="270"/>
      <c r="T539" s="270"/>
      <c r="U539" s="270"/>
      <c r="V539" s="270"/>
      <c r="W539" s="270"/>
      <c r="X539" s="270"/>
      <c r="Y539" s="270"/>
      <c r="Z539" s="270"/>
    </row>
    <row r="540" ht="15.75" customHeight="1">
      <c r="A540" s="270"/>
      <c r="B540" s="270"/>
      <c r="C540" s="270"/>
      <c r="D540" s="270"/>
      <c r="E540" s="270"/>
      <c r="F540" s="270"/>
      <c r="G540" s="270"/>
      <c r="H540" s="270"/>
      <c r="I540" s="270"/>
      <c r="J540" s="270"/>
      <c r="K540" s="270"/>
      <c r="L540" s="270"/>
      <c r="M540" s="270"/>
      <c r="N540" s="270"/>
      <c r="O540" s="270"/>
      <c r="P540" s="270"/>
      <c r="Q540" s="270"/>
      <c r="R540" s="270"/>
      <c r="S540" s="270"/>
      <c r="T540" s="270"/>
      <c r="U540" s="270"/>
      <c r="V540" s="270"/>
      <c r="W540" s="270"/>
      <c r="X540" s="270"/>
      <c r="Y540" s="270"/>
      <c r="Z540" s="270"/>
    </row>
    <row r="541" ht="15.75" customHeight="1">
      <c r="A541" s="270"/>
      <c r="B541" s="270"/>
      <c r="C541" s="270"/>
      <c r="D541" s="270"/>
      <c r="E541" s="270"/>
      <c r="F541" s="270"/>
      <c r="G541" s="270"/>
      <c r="H541" s="270"/>
      <c r="I541" s="270"/>
      <c r="J541" s="270"/>
      <c r="K541" s="270"/>
      <c r="L541" s="270"/>
      <c r="M541" s="270"/>
      <c r="N541" s="270"/>
      <c r="O541" s="270"/>
      <c r="P541" s="270"/>
      <c r="Q541" s="270"/>
      <c r="R541" s="270"/>
      <c r="S541" s="270"/>
      <c r="T541" s="270"/>
      <c r="U541" s="270"/>
      <c r="V541" s="270"/>
      <c r="W541" s="270"/>
      <c r="X541" s="270"/>
      <c r="Y541" s="270"/>
      <c r="Z541" s="270"/>
    </row>
    <row r="542" ht="15.75" customHeight="1">
      <c r="A542" s="270"/>
      <c r="B542" s="270"/>
      <c r="C542" s="270"/>
      <c r="D542" s="270"/>
      <c r="E542" s="270"/>
      <c r="F542" s="270"/>
      <c r="G542" s="270"/>
      <c r="H542" s="270"/>
      <c r="I542" s="270"/>
      <c r="J542" s="270"/>
      <c r="K542" s="270"/>
      <c r="L542" s="270"/>
      <c r="M542" s="270"/>
      <c r="N542" s="270"/>
      <c r="O542" s="270"/>
      <c r="P542" s="270"/>
      <c r="Q542" s="270"/>
      <c r="R542" s="270"/>
      <c r="S542" s="270"/>
      <c r="T542" s="270"/>
      <c r="U542" s="270"/>
      <c r="V542" s="270"/>
      <c r="W542" s="270"/>
      <c r="X542" s="270"/>
      <c r="Y542" s="270"/>
      <c r="Z542" s="270"/>
    </row>
    <row r="543" ht="15.75" customHeight="1">
      <c r="A543" s="270"/>
      <c r="B543" s="270"/>
      <c r="C543" s="270"/>
      <c r="D543" s="270"/>
      <c r="E543" s="270"/>
      <c r="F543" s="270"/>
      <c r="G543" s="270"/>
      <c r="H543" s="270"/>
      <c r="I543" s="270"/>
      <c r="J543" s="270"/>
      <c r="K543" s="270"/>
      <c r="L543" s="270"/>
      <c r="M543" s="270"/>
      <c r="N543" s="270"/>
      <c r="O543" s="270"/>
      <c r="P543" s="270"/>
      <c r="Q543" s="270"/>
      <c r="R543" s="270"/>
      <c r="S543" s="270"/>
      <c r="T543" s="270"/>
      <c r="U543" s="270"/>
      <c r="V543" s="270"/>
      <c r="W543" s="270"/>
      <c r="X543" s="270"/>
      <c r="Y543" s="270"/>
      <c r="Z543" s="270"/>
    </row>
    <row r="544" ht="15.75" customHeight="1">
      <c r="A544" s="270"/>
      <c r="B544" s="270"/>
      <c r="C544" s="270"/>
      <c r="D544" s="270"/>
      <c r="E544" s="270"/>
      <c r="F544" s="270"/>
      <c r="G544" s="270"/>
      <c r="H544" s="270"/>
      <c r="I544" s="270"/>
      <c r="J544" s="270"/>
      <c r="K544" s="270"/>
      <c r="L544" s="270"/>
      <c r="M544" s="270"/>
      <c r="N544" s="270"/>
      <c r="O544" s="270"/>
      <c r="P544" s="270"/>
      <c r="Q544" s="270"/>
      <c r="R544" s="270"/>
      <c r="S544" s="270"/>
      <c r="T544" s="270"/>
      <c r="U544" s="270"/>
      <c r="V544" s="270"/>
      <c r="W544" s="270"/>
      <c r="X544" s="270"/>
      <c r="Y544" s="270"/>
      <c r="Z544" s="270"/>
    </row>
    <row r="545" ht="15.75" customHeight="1">
      <c r="A545" s="270"/>
      <c r="B545" s="270"/>
      <c r="C545" s="270"/>
      <c r="D545" s="270"/>
      <c r="E545" s="270"/>
      <c r="F545" s="270"/>
      <c r="G545" s="270"/>
      <c r="H545" s="270"/>
      <c r="I545" s="270"/>
      <c r="J545" s="270"/>
      <c r="K545" s="270"/>
      <c r="L545" s="270"/>
      <c r="M545" s="270"/>
      <c r="N545" s="270"/>
      <c r="O545" s="270"/>
      <c r="P545" s="270"/>
      <c r="Q545" s="270"/>
      <c r="R545" s="270"/>
      <c r="S545" s="270"/>
      <c r="T545" s="270"/>
      <c r="U545" s="270"/>
      <c r="V545" s="270"/>
      <c r="W545" s="270"/>
      <c r="X545" s="270"/>
      <c r="Y545" s="270"/>
      <c r="Z545" s="270"/>
    </row>
    <row r="546" ht="15.75" customHeight="1">
      <c r="A546" s="270"/>
      <c r="B546" s="270"/>
      <c r="C546" s="270"/>
      <c r="D546" s="270"/>
      <c r="E546" s="270"/>
      <c r="F546" s="270"/>
      <c r="G546" s="270"/>
      <c r="H546" s="270"/>
      <c r="I546" s="270"/>
      <c r="J546" s="270"/>
      <c r="K546" s="270"/>
      <c r="L546" s="270"/>
      <c r="M546" s="270"/>
      <c r="N546" s="270"/>
      <c r="O546" s="270"/>
      <c r="P546" s="270"/>
      <c r="Q546" s="270"/>
      <c r="R546" s="270"/>
      <c r="S546" s="270"/>
      <c r="T546" s="270"/>
      <c r="U546" s="270"/>
      <c r="V546" s="270"/>
      <c r="W546" s="270"/>
      <c r="X546" s="270"/>
      <c r="Y546" s="270"/>
      <c r="Z546" s="270"/>
    </row>
    <row r="547" ht="15.75" customHeight="1">
      <c r="A547" s="270"/>
      <c r="B547" s="270"/>
      <c r="C547" s="270"/>
      <c r="D547" s="270"/>
      <c r="E547" s="270"/>
      <c r="F547" s="270"/>
      <c r="G547" s="270"/>
      <c r="H547" s="270"/>
      <c r="I547" s="270"/>
      <c r="J547" s="270"/>
      <c r="K547" s="270"/>
      <c r="L547" s="270"/>
      <c r="M547" s="270"/>
      <c r="N547" s="270"/>
      <c r="O547" s="270"/>
      <c r="P547" s="270"/>
      <c r="Q547" s="270"/>
      <c r="R547" s="270"/>
      <c r="S547" s="270"/>
      <c r="T547" s="270"/>
      <c r="U547" s="270"/>
      <c r="V547" s="270"/>
      <c r="W547" s="270"/>
      <c r="X547" s="270"/>
      <c r="Y547" s="270"/>
      <c r="Z547" s="270"/>
    </row>
    <row r="548" ht="15.75" customHeight="1">
      <c r="A548" s="270"/>
      <c r="B548" s="270"/>
      <c r="C548" s="270"/>
      <c r="D548" s="270"/>
      <c r="E548" s="270"/>
      <c r="F548" s="270"/>
      <c r="G548" s="270"/>
      <c r="H548" s="270"/>
      <c r="I548" s="270"/>
      <c r="J548" s="270"/>
      <c r="K548" s="270"/>
      <c r="L548" s="270"/>
      <c r="M548" s="270"/>
      <c r="N548" s="270"/>
      <c r="O548" s="270"/>
      <c r="P548" s="270"/>
      <c r="Q548" s="270"/>
      <c r="R548" s="270"/>
      <c r="S548" s="270"/>
      <c r="T548" s="270"/>
      <c r="U548" s="270"/>
      <c r="V548" s="270"/>
      <c r="W548" s="270"/>
      <c r="X548" s="270"/>
      <c r="Y548" s="270"/>
      <c r="Z548" s="270"/>
    </row>
    <row r="549" ht="15.75" customHeight="1">
      <c r="A549" s="270"/>
      <c r="B549" s="270"/>
      <c r="C549" s="270"/>
      <c r="D549" s="270"/>
      <c r="E549" s="270"/>
      <c r="F549" s="270"/>
      <c r="G549" s="270"/>
      <c r="H549" s="270"/>
      <c r="I549" s="270"/>
      <c r="J549" s="270"/>
      <c r="K549" s="270"/>
      <c r="L549" s="270"/>
      <c r="M549" s="270"/>
      <c r="N549" s="270"/>
      <c r="O549" s="270"/>
      <c r="P549" s="270"/>
      <c r="Q549" s="270"/>
      <c r="R549" s="270"/>
      <c r="S549" s="270"/>
      <c r="T549" s="270"/>
      <c r="U549" s="270"/>
      <c r="V549" s="270"/>
      <c r="W549" s="270"/>
      <c r="X549" s="270"/>
      <c r="Y549" s="270"/>
      <c r="Z549" s="270"/>
    </row>
    <row r="550" ht="15.75" customHeight="1">
      <c r="A550" s="270"/>
      <c r="B550" s="270"/>
      <c r="C550" s="270"/>
      <c r="D550" s="270"/>
      <c r="E550" s="270"/>
      <c r="F550" s="270"/>
      <c r="G550" s="270"/>
      <c r="H550" s="270"/>
      <c r="I550" s="270"/>
      <c r="J550" s="270"/>
      <c r="K550" s="270"/>
      <c r="L550" s="270"/>
      <c r="M550" s="270"/>
      <c r="N550" s="270"/>
      <c r="O550" s="270"/>
      <c r="P550" s="270"/>
      <c r="Q550" s="270"/>
      <c r="R550" s="270"/>
      <c r="S550" s="270"/>
      <c r="T550" s="270"/>
      <c r="U550" s="270"/>
      <c r="V550" s="270"/>
      <c r="W550" s="270"/>
      <c r="X550" s="270"/>
      <c r="Y550" s="270"/>
      <c r="Z550" s="270"/>
    </row>
    <row r="551" ht="15.75" customHeight="1">
      <c r="A551" s="270"/>
      <c r="B551" s="270"/>
      <c r="C551" s="270"/>
      <c r="D551" s="270"/>
      <c r="E551" s="270"/>
      <c r="F551" s="270"/>
      <c r="G551" s="270"/>
      <c r="H551" s="270"/>
      <c r="I551" s="270"/>
      <c r="J551" s="270"/>
      <c r="K551" s="270"/>
      <c r="L551" s="270"/>
      <c r="M551" s="270"/>
      <c r="N551" s="270"/>
      <c r="O551" s="270"/>
      <c r="P551" s="270"/>
      <c r="Q551" s="270"/>
      <c r="R551" s="270"/>
      <c r="S551" s="270"/>
      <c r="T551" s="270"/>
      <c r="U551" s="270"/>
      <c r="V551" s="270"/>
      <c r="W551" s="270"/>
      <c r="X551" s="270"/>
      <c r="Y551" s="270"/>
      <c r="Z551" s="270"/>
    </row>
    <row r="552" ht="15.75" customHeight="1">
      <c r="A552" s="270"/>
      <c r="B552" s="270"/>
      <c r="C552" s="270"/>
      <c r="D552" s="270"/>
      <c r="E552" s="270"/>
      <c r="F552" s="270"/>
      <c r="G552" s="270"/>
      <c r="H552" s="270"/>
      <c r="I552" s="270"/>
      <c r="J552" s="270"/>
      <c r="K552" s="270"/>
      <c r="L552" s="270"/>
      <c r="M552" s="270"/>
      <c r="N552" s="270"/>
      <c r="O552" s="270"/>
      <c r="P552" s="270"/>
      <c r="Q552" s="270"/>
      <c r="R552" s="270"/>
      <c r="S552" s="270"/>
      <c r="T552" s="270"/>
      <c r="U552" s="270"/>
      <c r="V552" s="270"/>
      <c r="W552" s="270"/>
      <c r="X552" s="270"/>
      <c r="Y552" s="270"/>
      <c r="Z552" s="270"/>
    </row>
    <row r="553" ht="15.75" customHeight="1">
      <c r="A553" s="270"/>
      <c r="B553" s="270"/>
      <c r="C553" s="270"/>
      <c r="D553" s="270"/>
      <c r="E553" s="270"/>
      <c r="F553" s="270"/>
      <c r="G553" s="270"/>
      <c r="H553" s="270"/>
      <c r="I553" s="270"/>
      <c r="J553" s="270"/>
      <c r="K553" s="270"/>
      <c r="L553" s="270"/>
      <c r="M553" s="270"/>
      <c r="N553" s="270"/>
      <c r="O553" s="270"/>
      <c r="P553" s="270"/>
      <c r="Q553" s="270"/>
      <c r="R553" s="270"/>
      <c r="S553" s="270"/>
      <c r="T553" s="270"/>
      <c r="U553" s="270"/>
      <c r="V553" s="270"/>
      <c r="W553" s="270"/>
      <c r="X553" s="270"/>
      <c r="Y553" s="270"/>
      <c r="Z553" s="270"/>
    </row>
    <row r="554" ht="15.75" customHeight="1">
      <c r="A554" s="270"/>
      <c r="B554" s="270"/>
      <c r="C554" s="270"/>
      <c r="D554" s="270"/>
      <c r="E554" s="270"/>
      <c r="F554" s="270"/>
      <c r="G554" s="270"/>
      <c r="H554" s="270"/>
      <c r="I554" s="270"/>
      <c r="J554" s="270"/>
      <c r="K554" s="270"/>
      <c r="L554" s="270"/>
      <c r="M554" s="270"/>
      <c r="N554" s="270"/>
      <c r="O554" s="270"/>
      <c r="P554" s="270"/>
      <c r="Q554" s="270"/>
      <c r="R554" s="270"/>
      <c r="S554" s="270"/>
      <c r="T554" s="270"/>
      <c r="U554" s="270"/>
      <c r="V554" s="270"/>
      <c r="W554" s="270"/>
      <c r="X554" s="270"/>
      <c r="Y554" s="270"/>
      <c r="Z554" s="270"/>
    </row>
    <row r="555" ht="15.75" customHeight="1">
      <c r="A555" s="270"/>
      <c r="B555" s="270"/>
      <c r="C555" s="270"/>
      <c r="D555" s="270"/>
      <c r="E555" s="270"/>
      <c r="F555" s="270"/>
      <c r="G555" s="270"/>
      <c r="H555" s="270"/>
      <c r="I555" s="270"/>
      <c r="J555" s="270"/>
      <c r="K555" s="270"/>
      <c r="L555" s="270"/>
      <c r="M555" s="270"/>
      <c r="N555" s="270"/>
      <c r="O555" s="270"/>
      <c r="P555" s="270"/>
      <c r="Q555" s="270"/>
      <c r="R555" s="270"/>
      <c r="S555" s="270"/>
      <c r="T555" s="270"/>
      <c r="U555" s="270"/>
      <c r="V555" s="270"/>
      <c r="W555" s="270"/>
      <c r="X555" s="270"/>
      <c r="Y555" s="270"/>
      <c r="Z555" s="270"/>
    </row>
    <row r="556" ht="15.75" customHeight="1">
      <c r="A556" s="270"/>
      <c r="B556" s="270"/>
      <c r="C556" s="270"/>
      <c r="D556" s="270"/>
      <c r="E556" s="270"/>
      <c r="F556" s="270"/>
      <c r="G556" s="270"/>
      <c r="H556" s="270"/>
      <c r="I556" s="270"/>
      <c r="J556" s="270"/>
      <c r="K556" s="270"/>
      <c r="L556" s="270"/>
      <c r="M556" s="270"/>
      <c r="N556" s="270"/>
      <c r="O556" s="270"/>
      <c r="P556" s="270"/>
      <c r="Q556" s="270"/>
      <c r="R556" s="270"/>
      <c r="S556" s="270"/>
      <c r="T556" s="270"/>
      <c r="U556" s="270"/>
      <c r="V556" s="270"/>
      <c r="W556" s="270"/>
      <c r="X556" s="270"/>
      <c r="Y556" s="270"/>
      <c r="Z556" s="270"/>
    </row>
    <row r="557" ht="15.75" customHeight="1">
      <c r="A557" s="270"/>
      <c r="B557" s="270"/>
      <c r="C557" s="270"/>
      <c r="D557" s="270"/>
      <c r="E557" s="270"/>
      <c r="F557" s="270"/>
      <c r="G557" s="270"/>
      <c r="H557" s="270"/>
      <c r="I557" s="270"/>
      <c r="J557" s="270"/>
      <c r="K557" s="270"/>
      <c r="L557" s="270"/>
      <c r="M557" s="270"/>
      <c r="N557" s="270"/>
      <c r="O557" s="270"/>
      <c r="P557" s="270"/>
      <c r="Q557" s="270"/>
      <c r="R557" s="270"/>
      <c r="S557" s="270"/>
      <c r="T557" s="270"/>
      <c r="U557" s="270"/>
      <c r="V557" s="270"/>
      <c r="W557" s="270"/>
      <c r="X557" s="270"/>
      <c r="Y557" s="270"/>
      <c r="Z557" s="270"/>
    </row>
    <row r="558" ht="15.75" customHeight="1">
      <c r="A558" s="270"/>
      <c r="B558" s="270"/>
      <c r="C558" s="270"/>
      <c r="D558" s="270"/>
      <c r="E558" s="270"/>
      <c r="F558" s="270"/>
      <c r="G558" s="270"/>
      <c r="H558" s="270"/>
      <c r="I558" s="270"/>
      <c r="J558" s="270"/>
      <c r="K558" s="270"/>
      <c r="L558" s="270"/>
      <c r="M558" s="270"/>
      <c r="N558" s="270"/>
      <c r="O558" s="270"/>
      <c r="P558" s="270"/>
      <c r="Q558" s="270"/>
      <c r="R558" s="270"/>
      <c r="S558" s="270"/>
      <c r="T558" s="270"/>
      <c r="U558" s="270"/>
      <c r="V558" s="270"/>
      <c r="W558" s="270"/>
      <c r="X558" s="270"/>
      <c r="Y558" s="270"/>
      <c r="Z558" s="270"/>
    </row>
    <row r="559" ht="15.75" customHeight="1">
      <c r="A559" s="270"/>
      <c r="B559" s="270"/>
      <c r="C559" s="270"/>
      <c r="D559" s="270"/>
      <c r="E559" s="270"/>
      <c r="F559" s="270"/>
      <c r="G559" s="270"/>
      <c r="H559" s="270"/>
      <c r="I559" s="270"/>
      <c r="J559" s="270"/>
      <c r="K559" s="270"/>
      <c r="L559" s="270"/>
      <c r="M559" s="270"/>
      <c r="N559" s="270"/>
      <c r="O559" s="270"/>
      <c r="P559" s="270"/>
      <c r="Q559" s="270"/>
      <c r="R559" s="270"/>
      <c r="S559" s="270"/>
      <c r="T559" s="270"/>
      <c r="U559" s="270"/>
      <c r="V559" s="270"/>
      <c r="W559" s="270"/>
      <c r="X559" s="270"/>
      <c r="Y559" s="270"/>
      <c r="Z559" s="270"/>
    </row>
    <row r="560" ht="15.75" customHeight="1">
      <c r="A560" s="270"/>
      <c r="B560" s="270"/>
      <c r="C560" s="270"/>
      <c r="D560" s="270"/>
      <c r="E560" s="270"/>
      <c r="F560" s="270"/>
      <c r="G560" s="270"/>
      <c r="H560" s="270"/>
      <c r="I560" s="270"/>
      <c r="J560" s="270"/>
      <c r="K560" s="270"/>
      <c r="L560" s="270"/>
      <c r="M560" s="270"/>
      <c r="N560" s="270"/>
      <c r="O560" s="270"/>
      <c r="P560" s="270"/>
      <c r="Q560" s="270"/>
      <c r="R560" s="270"/>
      <c r="S560" s="270"/>
      <c r="T560" s="270"/>
      <c r="U560" s="270"/>
      <c r="V560" s="270"/>
      <c r="W560" s="270"/>
      <c r="X560" s="270"/>
      <c r="Y560" s="270"/>
      <c r="Z560" s="270"/>
    </row>
    <row r="561" ht="15.75" customHeight="1">
      <c r="A561" s="270"/>
      <c r="B561" s="270"/>
      <c r="C561" s="270"/>
      <c r="D561" s="270"/>
      <c r="E561" s="270"/>
      <c r="F561" s="270"/>
      <c r="G561" s="270"/>
      <c r="H561" s="270"/>
      <c r="I561" s="270"/>
      <c r="J561" s="270"/>
      <c r="K561" s="270"/>
      <c r="L561" s="270"/>
      <c r="M561" s="270"/>
      <c r="N561" s="270"/>
      <c r="O561" s="270"/>
      <c r="P561" s="270"/>
      <c r="Q561" s="270"/>
      <c r="R561" s="270"/>
      <c r="S561" s="270"/>
      <c r="T561" s="270"/>
      <c r="U561" s="270"/>
      <c r="V561" s="270"/>
      <c r="W561" s="270"/>
      <c r="X561" s="270"/>
      <c r="Y561" s="270"/>
      <c r="Z561" s="270"/>
    </row>
    <row r="562" ht="15.75" customHeight="1">
      <c r="A562" s="270"/>
      <c r="B562" s="270"/>
      <c r="C562" s="270"/>
      <c r="D562" s="270"/>
      <c r="E562" s="270"/>
      <c r="F562" s="270"/>
      <c r="G562" s="270"/>
      <c r="H562" s="270"/>
      <c r="I562" s="270"/>
      <c r="J562" s="270"/>
      <c r="K562" s="270"/>
      <c r="L562" s="270"/>
      <c r="M562" s="270"/>
      <c r="N562" s="270"/>
      <c r="O562" s="270"/>
      <c r="P562" s="270"/>
      <c r="Q562" s="270"/>
      <c r="R562" s="270"/>
      <c r="S562" s="270"/>
      <c r="T562" s="270"/>
      <c r="U562" s="270"/>
      <c r="V562" s="270"/>
      <c r="W562" s="270"/>
      <c r="X562" s="270"/>
      <c r="Y562" s="270"/>
      <c r="Z562" s="270"/>
    </row>
    <row r="563" ht="15.75" customHeight="1">
      <c r="A563" s="270"/>
      <c r="B563" s="270"/>
      <c r="C563" s="270"/>
      <c r="D563" s="270"/>
      <c r="E563" s="270"/>
      <c r="F563" s="270"/>
      <c r="G563" s="270"/>
      <c r="H563" s="270"/>
      <c r="I563" s="270"/>
      <c r="J563" s="270"/>
      <c r="K563" s="270"/>
      <c r="L563" s="270"/>
      <c r="M563" s="270"/>
      <c r="N563" s="270"/>
      <c r="O563" s="270"/>
      <c r="P563" s="270"/>
      <c r="Q563" s="270"/>
      <c r="R563" s="270"/>
      <c r="S563" s="270"/>
      <c r="T563" s="270"/>
      <c r="U563" s="270"/>
      <c r="V563" s="270"/>
      <c r="W563" s="270"/>
      <c r="X563" s="270"/>
      <c r="Y563" s="270"/>
      <c r="Z563" s="270"/>
    </row>
    <row r="564" ht="15.75" customHeight="1">
      <c r="A564" s="270"/>
      <c r="B564" s="270"/>
      <c r="C564" s="270"/>
      <c r="D564" s="270"/>
      <c r="E564" s="270"/>
      <c r="F564" s="270"/>
      <c r="G564" s="270"/>
      <c r="H564" s="270"/>
      <c r="I564" s="270"/>
      <c r="J564" s="270"/>
      <c r="K564" s="270"/>
      <c r="L564" s="270"/>
      <c r="M564" s="270"/>
      <c r="N564" s="270"/>
      <c r="O564" s="270"/>
      <c r="P564" s="270"/>
      <c r="Q564" s="270"/>
      <c r="R564" s="270"/>
      <c r="S564" s="270"/>
      <c r="T564" s="270"/>
      <c r="U564" s="270"/>
      <c r="V564" s="270"/>
      <c r="W564" s="270"/>
      <c r="X564" s="270"/>
      <c r="Y564" s="270"/>
      <c r="Z564" s="270"/>
    </row>
    <row r="565" ht="15.75" customHeight="1">
      <c r="A565" s="270"/>
      <c r="B565" s="270"/>
      <c r="C565" s="270"/>
      <c r="D565" s="270"/>
      <c r="E565" s="270"/>
      <c r="F565" s="270"/>
      <c r="G565" s="270"/>
      <c r="H565" s="270"/>
      <c r="I565" s="270"/>
      <c r="J565" s="270"/>
      <c r="K565" s="270"/>
      <c r="L565" s="270"/>
      <c r="M565" s="270"/>
      <c r="N565" s="270"/>
      <c r="O565" s="270"/>
      <c r="P565" s="270"/>
      <c r="Q565" s="270"/>
      <c r="R565" s="270"/>
      <c r="S565" s="270"/>
      <c r="T565" s="270"/>
      <c r="U565" s="270"/>
      <c r="V565" s="270"/>
      <c r="W565" s="270"/>
      <c r="X565" s="270"/>
      <c r="Y565" s="270"/>
      <c r="Z565" s="270"/>
    </row>
    <row r="566" ht="15.75" customHeight="1">
      <c r="A566" s="270"/>
      <c r="B566" s="270"/>
      <c r="C566" s="270"/>
      <c r="D566" s="270"/>
      <c r="E566" s="270"/>
      <c r="F566" s="270"/>
      <c r="G566" s="270"/>
      <c r="H566" s="270"/>
      <c r="I566" s="270"/>
      <c r="J566" s="270"/>
      <c r="K566" s="270"/>
      <c r="L566" s="270"/>
      <c r="M566" s="270"/>
      <c r="N566" s="270"/>
      <c r="O566" s="270"/>
      <c r="P566" s="270"/>
      <c r="Q566" s="270"/>
      <c r="R566" s="270"/>
      <c r="S566" s="270"/>
      <c r="T566" s="270"/>
      <c r="U566" s="270"/>
      <c r="V566" s="270"/>
      <c r="W566" s="270"/>
      <c r="X566" s="270"/>
      <c r="Y566" s="270"/>
      <c r="Z566" s="270"/>
    </row>
    <row r="567" ht="15.75" customHeight="1">
      <c r="A567" s="270"/>
      <c r="B567" s="270"/>
      <c r="C567" s="270"/>
      <c r="D567" s="270"/>
      <c r="E567" s="270"/>
      <c r="F567" s="270"/>
      <c r="G567" s="270"/>
      <c r="H567" s="270"/>
      <c r="I567" s="270"/>
      <c r="J567" s="270"/>
      <c r="K567" s="270"/>
      <c r="L567" s="270"/>
      <c r="M567" s="270"/>
      <c r="N567" s="270"/>
      <c r="O567" s="270"/>
      <c r="P567" s="270"/>
      <c r="Q567" s="270"/>
      <c r="R567" s="270"/>
      <c r="S567" s="270"/>
      <c r="T567" s="270"/>
      <c r="U567" s="270"/>
      <c r="V567" s="270"/>
      <c r="W567" s="270"/>
      <c r="X567" s="270"/>
      <c r="Y567" s="270"/>
      <c r="Z567" s="270"/>
    </row>
    <row r="568" ht="15.75" customHeight="1">
      <c r="A568" s="270"/>
      <c r="B568" s="270"/>
      <c r="C568" s="270"/>
      <c r="D568" s="270"/>
      <c r="E568" s="270"/>
      <c r="F568" s="270"/>
      <c r="G568" s="270"/>
      <c r="H568" s="270"/>
      <c r="I568" s="270"/>
      <c r="J568" s="270"/>
      <c r="K568" s="270"/>
      <c r="L568" s="270"/>
      <c r="M568" s="270"/>
      <c r="N568" s="270"/>
      <c r="O568" s="270"/>
      <c r="P568" s="270"/>
      <c r="Q568" s="270"/>
      <c r="R568" s="270"/>
      <c r="S568" s="270"/>
      <c r="T568" s="270"/>
      <c r="U568" s="270"/>
      <c r="V568" s="270"/>
      <c r="W568" s="270"/>
      <c r="X568" s="270"/>
      <c r="Y568" s="270"/>
      <c r="Z568" s="270"/>
    </row>
    <row r="569" ht="15.75" customHeight="1">
      <c r="A569" s="270"/>
      <c r="B569" s="270"/>
      <c r="C569" s="270"/>
      <c r="D569" s="270"/>
      <c r="E569" s="270"/>
      <c r="F569" s="270"/>
      <c r="G569" s="270"/>
      <c r="H569" s="270"/>
      <c r="I569" s="270"/>
      <c r="J569" s="270"/>
      <c r="K569" s="270"/>
      <c r="L569" s="270"/>
      <c r="M569" s="270"/>
      <c r="N569" s="270"/>
      <c r="O569" s="270"/>
      <c r="P569" s="270"/>
      <c r="Q569" s="270"/>
      <c r="R569" s="270"/>
      <c r="S569" s="270"/>
      <c r="T569" s="270"/>
      <c r="U569" s="270"/>
      <c r="V569" s="270"/>
      <c r="W569" s="270"/>
      <c r="X569" s="270"/>
      <c r="Y569" s="270"/>
      <c r="Z569" s="270"/>
    </row>
    <row r="570" ht="15.75" customHeight="1">
      <c r="A570" s="270"/>
      <c r="B570" s="270"/>
      <c r="C570" s="270"/>
      <c r="D570" s="270"/>
      <c r="E570" s="270"/>
      <c r="F570" s="270"/>
      <c r="G570" s="270"/>
      <c r="H570" s="270"/>
      <c r="I570" s="270"/>
      <c r="J570" s="270"/>
      <c r="K570" s="270"/>
      <c r="L570" s="270"/>
      <c r="M570" s="270"/>
      <c r="N570" s="270"/>
      <c r="O570" s="270"/>
      <c r="P570" s="270"/>
      <c r="Q570" s="270"/>
      <c r="R570" s="270"/>
      <c r="S570" s="270"/>
      <c r="T570" s="270"/>
      <c r="U570" s="270"/>
      <c r="V570" s="270"/>
      <c r="W570" s="270"/>
      <c r="X570" s="270"/>
      <c r="Y570" s="270"/>
      <c r="Z570" s="270"/>
    </row>
    <row r="571" ht="15.75" customHeight="1">
      <c r="A571" s="270"/>
      <c r="B571" s="270"/>
      <c r="C571" s="270"/>
      <c r="D571" s="270"/>
      <c r="E571" s="270"/>
      <c r="F571" s="270"/>
      <c r="G571" s="270"/>
      <c r="H571" s="270"/>
      <c r="I571" s="270"/>
      <c r="J571" s="270"/>
      <c r="K571" s="270"/>
      <c r="L571" s="270"/>
      <c r="M571" s="270"/>
      <c r="N571" s="270"/>
      <c r="O571" s="270"/>
      <c r="P571" s="270"/>
      <c r="Q571" s="270"/>
      <c r="R571" s="270"/>
      <c r="S571" s="270"/>
      <c r="T571" s="270"/>
      <c r="U571" s="270"/>
      <c r="V571" s="270"/>
      <c r="W571" s="270"/>
      <c r="X571" s="270"/>
      <c r="Y571" s="270"/>
      <c r="Z571" s="270"/>
    </row>
    <row r="572" ht="15.75" customHeight="1">
      <c r="A572" s="270"/>
      <c r="B572" s="270"/>
      <c r="C572" s="270"/>
      <c r="D572" s="270"/>
      <c r="E572" s="270"/>
      <c r="F572" s="270"/>
      <c r="G572" s="270"/>
      <c r="H572" s="270"/>
      <c r="I572" s="270"/>
      <c r="J572" s="270"/>
      <c r="K572" s="270"/>
      <c r="L572" s="270"/>
      <c r="M572" s="270"/>
      <c r="N572" s="270"/>
      <c r="O572" s="270"/>
      <c r="P572" s="270"/>
      <c r="Q572" s="270"/>
      <c r="R572" s="270"/>
      <c r="S572" s="270"/>
      <c r="T572" s="270"/>
      <c r="U572" s="270"/>
      <c r="V572" s="270"/>
      <c r="W572" s="270"/>
      <c r="X572" s="270"/>
      <c r="Y572" s="270"/>
      <c r="Z572" s="270"/>
    </row>
    <row r="573" ht="15.75" customHeight="1">
      <c r="A573" s="270"/>
      <c r="B573" s="270"/>
      <c r="C573" s="270"/>
      <c r="D573" s="270"/>
      <c r="E573" s="270"/>
      <c r="F573" s="270"/>
      <c r="G573" s="270"/>
      <c r="H573" s="270"/>
      <c r="I573" s="270"/>
      <c r="J573" s="270"/>
      <c r="K573" s="270"/>
      <c r="L573" s="270"/>
      <c r="M573" s="270"/>
      <c r="N573" s="270"/>
      <c r="O573" s="270"/>
      <c r="P573" s="270"/>
      <c r="Q573" s="270"/>
      <c r="R573" s="270"/>
      <c r="S573" s="270"/>
      <c r="T573" s="270"/>
      <c r="U573" s="270"/>
      <c r="V573" s="270"/>
      <c r="W573" s="270"/>
      <c r="X573" s="270"/>
      <c r="Y573" s="270"/>
      <c r="Z573" s="270"/>
    </row>
    <row r="574" ht="15.75" customHeight="1">
      <c r="A574" s="270"/>
      <c r="B574" s="270"/>
      <c r="C574" s="270"/>
      <c r="D574" s="270"/>
      <c r="E574" s="270"/>
      <c r="F574" s="270"/>
      <c r="G574" s="270"/>
      <c r="H574" s="270"/>
      <c r="I574" s="270"/>
      <c r="J574" s="270"/>
      <c r="K574" s="270"/>
      <c r="L574" s="270"/>
      <c r="M574" s="270"/>
      <c r="N574" s="270"/>
      <c r="O574" s="270"/>
      <c r="P574" s="270"/>
      <c r="Q574" s="270"/>
      <c r="R574" s="270"/>
      <c r="S574" s="270"/>
      <c r="T574" s="270"/>
      <c r="U574" s="270"/>
      <c r="V574" s="270"/>
      <c r="W574" s="270"/>
      <c r="X574" s="270"/>
      <c r="Y574" s="270"/>
      <c r="Z574" s="270"/>
    </row>
    <row r="575" ht="15.75" customHeight="1">
      <c r="A575" s="270"/>
      <c r="B575" s="270"/>
      <c r="C575" s="270"/>
      <c r="D575" s="270"/>
      <c r="E575" s="270"/>
      <c r="F575" s="270"/>
      <c r="G575" s="270"/>
      <c r="H575" s="270"/>
      <c r="I575" s="270"/>
      <c r="J575" s="270"/>
      <c r="K575" s="270"/>
      <c r="L575" s="270"/>
      <c r="M575" s="270"/>
      <c r="N575" s="270"/>
      <c r="O575" s="270"/>
      <c r="P575" s="270"/>
      <c r="Q575" s="270"/>
      <c r="R575" s="270"/>
      <c r="S575" s="270"/>
      <c r="T575" s="270"/>
      <c r="U575" s="270"/>
      <c r="V575" s="270"/>
      <c r="W575" s="270"/>
      <c r="X575" s="270"/>
      <c r="Y575" s="270"/>
      <c r="Z575" s="270"/>
    </row>
    <row r="576" ht="15.75" customHeight="1">
      <c r="A576" s="270"/>
      <c r="B576" s="270"/>
      <c r="C576" s="270"/>
      <c r="D576" s="270"/>
      <c r="E576" s="270"/>
      <c r="F576" s="270"/>
      <c r="G576" s="270"/>
      <c r="H576" s="270"/>
      <c r="I576" s="270"/>
      <c r="J576" s="270"/>
      <c r="K576" s="270"/>
      <c r="L576" s="270"/>
      <c r="M576" s="270"/>
      <c r="N576" s="270"/>
      <c r="O576" s="270"/>
      <c r="P576" s="270"/>
      <c r="Q576" s="270"/>
      <c r="R576" s="270"/>
      <c r="S576" s="270"/>
      <c r="T576" s="270"/>
      <c r="U576" s="270"/>
      <c r="V576" s="270"/>
      <c r="W576" s="270"/>
      <c r="X576" s="270"/>
      <c r="Y576" s="270"/>
      <c r="Z576" s="270"/>
    </row>
    <row r="577" ht="15.75" customHeight="1">
      <c r="A577" s="270"/>
      <c r="B577" s="270"/>
      <c r="C577" s="270"/>
      <c r="D577" s="270"/>
      <c r="E577" s="270"/>
      <c r="F577" s="270"/>
      <c r="G577" s="270"/>
      <c r="H577" s="270"/>
      <c r="I577" s="270"/>
      <c r="J577" s="270"/>
      <c r="K577" s="270"/>
      <c r="L577" s="270"/>
      <c r="M577" s="270"/>
      <c r="N577" s="270"/>
      <c r="O577" s="270"/>
      <c r="P577" s="270"/>
      <c r="Q577" s="270"/>
      <c r="R577" s="270"/>
      <c r="S577" s="270"/>
      <c r="T577" s="270"/>
      <c r="U577" s="270"/>
      <c r="V577" s="270"/>
      <c r="W577" s="270"/>
      <c r="X577" s="270"/>
      <c r="Y577" s="270"/>
      <c r="Z577" s="270"/>
    </row>
    <row r="578" ht="15.75" customHeight="1">
      <c r="A578" s="270"/>
      <c r="B578" s="270"/>
      <c r="C578" s="270"/>
      <c r="D578" s="270"/>
      <c r="E578" s="270"/>
      <c r="F578" s="270"/>
      <c r="G578" s="270"/>
      <c r="H578" s="270"/>
      <c r="I578" s="270"/>
      <c r="J578" s="270"/>
      <c r="K578" s="270"/>
      <c r="L578" s="270"/>
      <c r="M578" s="270"/>
      <c r="N578" s="270"/>
      <c r="O578" s="270"/>
      <c r="P578" s="270"/>
      <c r="Q578" s="270"/>
      <c r="R578" s="270"/>
      <c r="S578" s="270"/>
      <c r="T578" s="270"/>
      <c r="U578" s="270"/>
      <c r="V578" s="270"/>
      <c r="W578" s="270"/>
      <c r="X578" s="270"/>
      <c r="Y578" s="270"/>
      <c r="Z578" s="270"/>
    </row>
    <row r="579" ht="15.75" customHeight="1">
      <c r="A579" s="270"/>
      <c r="B579" s="270"/>
      <c r="C579" s="270"/>
      <c r="D579" s="270"/>
      <c r="E579" s="270"/>
      <c r="F579" s="270"/>
      <c r="G579" s="270"/>
      <c r="H579" s="270"/>
      <c r="I579" s="270"/>
      <c r="J579" s="270"/>
      <c r="K579" s="270"/>
      <c r="L579" s="270"/>
      <c r="M579" s="270"/>
      <c r="N579" s="270"/>
      <c r="O579" s="270"/>
      <c r="P579" s="270"/>
      <c r="Q579" s="270"/>
      <c r="R579" s="270"/>
      <c r="S579" s="270"/>
      <c r="T579" s="270"/>
      <c r="U579" s="270"/>
      <c r="V579" s="270"/>
      <c r="W579" s="270"/>
      <c r="X579" s="270"/>
      <c r="Y579" s="270"/>
      <c r="Z579" s="270"/>
    </row>
    <row r="580" ht="15.75" customHeight="1">
      <c r="A580" s="270"/>
      <c r="B580" s="270"/>
      <c r="C580" s="270"/>
      <c r="D580" s="270"/>
      <c r="E580" s="270"/>
      <c r="F580" s="270"/>
      <c r="G580" s="270"/>
      <c r="H580" s="270"/>
      <c r="I580" s="270"/>
      <c r="J580" s="270"/>
      <c r="K580" s="270"/>
      <c r="L580" s="270"/>
      <c r="M580" s="270"/>
      <c r="N580" s="270"/>
      <c r="O580" s="270"/>
      <c r="P580" s="270"/>
      <c r="Q580" s="270"/>
      <c r="R580" s="270"/>
      <c r="S580" s="270"/>
      <c r="T580" s="270"/>
      <c r="U580" s="270"/>
      <c r="V580" s="270"/>
      <c r="W580" s="270"/>
      <c r="X580" s="270"/>
      <c r="Y580" s="270"/>
      <c r="Z580" s="270"/>
    </row>
    <row r="581" ht="15.75" customHeight="1">
      <c r="A581" s="270"/>
      <c r="B581" s="270"/>
      <c r="C581" s="270"/>
      <c r="D581" s="270"/>
      <c r="E581" s="270"/>
      <c r="F581" s="270"/>
      <c r="G581" s="270"/>
      <c r="H581" s="270"/>
      <c r="I581" s="270"/>
      <c r="J581" s="270"/>
      <c r="K581" s="270"/>
      <c r="L581" s="270"/>
      <c r="M581" s="270"/>
      <c r="N581" s="270"/>
      <c r="O581" s="270"/>
      <c r="P581" s="270"/>
      <c r="Q581" s="270"/>
      <c r="R581" s="270"/>
      <c r="S581" s="270"/>
      <c r="T581" s="270"/>
      <c r="U581" s="270"/>
      <c r="V581" s="270"/>
      <c r="W581" s="270"/>
      <c r="X581" s="270"/>
      <c r="Y581" s="270"/>
      <c r="Z581" s="270"/>
    </row>
    <row r="582" ht="15.75" customHeight="1">
      <c r="A582" s="270"/>
      <c r="B582" s="270"/>
      <c r="C582" s="270"/>
      <c r="D582" s="270"/>
      <c r="E582" s="270"/>
      <c r="F582" s="270"/>
      <c r="G582" s="270"/>
      <c r="H582" s="270"/>
      <c r="I582" s="270"/>
      <c r="J582" s="270"/>
      <c r="K582" s="270"/>
      <c r="L582" s="270"/>
      <c r="M582" s="270"/>
      <c r="N582" s="270"/>
      <c r="O582" s="270"/>
      <c r="P582" s="270"/>
      <c r="Q582" s="270"/>
      <c r="R582" s="270"/>
      <c r="S582" s="270"/>
      <c r="T582" s="270"/>
      <c r="U582" s="270"/>
      <c r="V582" s="270"/>
      <c r="W582" s="270"/>
      <c r="X582" s="270"/>
      <c r="Y582" s="270"/>
      <c r="Z582" s="270"/>
    </row>
    <row r="583" ht="15.75" customHeight="1">
      <c r="A583" s="270"/>
      <c r="B583" s="270"/>
      <c r="C583" s="270"/>
      <c r="D583" s="270"/>
      <c r="E583" s="270"/>
      <c r="F583" s="270"/>
      <c r="G583" s="270"/>
      <c r="H583" s="270"/>
      <c r="I583" s="270"/>
      <c r="J583" s="270"/>
      <c r="K583" s="270"/>
      <c r="L583" s="270"/>
      <c r="M583" s="270"/>
      <c r="N583" s="270"/>
      <c r="O583" s="270"/>
      <c r="P583" s="270"/>
      <c r="Q583" s="270"/>
      <c r="R583" s="270"/>
      <c r="S583" s="270"/>
      <c r="T583" s="270"/>
      <c r="U583" s="270"/>
      <c r="V583" s="270"/>
      <c r="W583" s="270"/>
      <c r="X583" s="270"/>
      <c r="Y583" s="270"/>
      <c r="Z583" s="270"/>
    </row>
    <row r="584" ht="15.75" customHeight="1">
      <c r="A584" s="270"/>
      <c r="B584" s="270"/>
      <c r="C584" s="270"/>
      <c r="D584" s="270"/>
      <c r="E584" s="270"/>
      <c r="F584" s="270"/>
      <c r="G584" s="270"/>
      <c r="H584" s="270"/>
      <c r="I584" s="270"/>
      <c r="J584" s="270"/>
      <c r="K584" s="270"/>
      <c r="L584" s="270"/>
      <c r="M584" s="270"/>
      <c r="N584" s="270"/>
      <c r="O584" s="270"/>
      <c r="P584" s="270"/>
      <c r="Q584" s="270"/>
      <c r="R584" s="270"/>
      <c r="S584" s="270"/>
      <c r="T584" s="270"/>
      <c r="U584" s="270"/>
      <c r="V584" s="270"/>
      <c r="W584" s="270"/>
      <c r="X584" s="270"/>
      <c r="Y584" s="270"/>
      <c r="Z584" s="270"/>
    </row>
    <row r="585" ht="15.75" customHeight="1">
      <c r="A585" s="270"/>
      <c r="B585" s="270"/>
      <c r="C585" s="270"/>
      <c r="D585" s="270"/>
      <c r="E585" s="270"/>
      <c r="F585" s="270"/>
      <c r="G585" s="270"/>
      <c r="H585" s="270"/>
      <c r="I585" s="270"/>
      <c r="J585" s="270"/>
      <c r="K585" s="270"/>
      <c r="L585" s="270"/>
      <c r="M585" s="270"/>
      <c r="N585" s="270"/>
      <c r="O585" s="270"/>
      <c r="P585" s="270"/>
      <c r="Q585" s="270"/>
      <c r="R585" s="270"/>
      <c r="S585" s="270"/>
      <c r="T585" s="270"/>
      <c r="U585" s="270"/>
      <c r="V585" s="270"/>
      <c r="W585" s="270"/>
      <c r="X585" s="270"/>
      <c r="Y585" s="270"/>
      <c r="Z585" s="270"/>
    </row>
    <row r="586" ht="15.75" customHeight="1">
      <c r="A586" s="270"/>
      <c r="B586" s="270"/>
      <c r="C586" s="270"/>
      <c r="D586" s="270"/>
      <c r="E586" s="270"/>
      <c r="F586" s="270"/>
      <c r="G586" s="270"/>
      <c r="H586" s="270"/>
      <c r="I586" s="270"/>
      <c r="J586" s="270"/>
      <c r="K586" s="270"/>
      <c r="L586" s="270"/>
      <c r="M586" s="270"/>
      <c r="N586" s="270"/>
      <c r="O586" s="270"/>
      <c r="P586" s="270"/>
      <c r="Q586" s="270"/>
      <c r="R586" s="270"/>
      <c r="S586" s="270"/>
      <c r="T586" s="270"/>
      <c r="U586" s="270"/>
      <c r="V586" s="270"/>
      <c r="W586" s="270"/>
      <c r="X586" s="270"/>
      <c r="Y586" s="270"/>
      <c r="Z586" s="270"/>
    </row>
    <row r="587" ht="15.75" customHeight="1">
      <c r="A587" s="270"/>
      <c r="B587" s="270"/>
      <c r="C587" s="270"/>
      <c r="D587" s="270"/>
      <c r="E587" s="270"/>
      <c r="F587" s="270"/>
      <c r="G587" s="270"/>
      <c r="H587" s="270"/>
      <c r="I587" s="270"/>
      <c r="J587" s="270"/>
      <c r="K587" s="270"/>
      <c r="L587" s="270"/>
      <c r="M587" s="270"/>
      <c r="N587" s="270"/>
      <c r="O587" s="270"/>
      <c r="P587" s="270"/>
      <c r="Q587" s="270"/>
      <c r="R587" s="270"/>
      <c r="S587" s="270"/>
      <c r="T587" s="270"/>
      <c r="U587" s="270"/>
      <c r="V587" s="270"/>
      <c r="W587" s="270"/>
      <c r="X587" s="270"/>
      <c r="Y587" s="270"/>
      <c r="Z587" s="270"/>
    </row>
    <row r="588" ht="15.75" customHeight="1">
      <c r="A588" s="270"/>
      <c r="B588" s="270"/>
      <c r="C588" s="270"/>
      <c r="D588" s="270"/>
      <c r="E588" s="270"/>
      <c r="F588" s="270"/>
      <c r="G588" s="270"/>
      <c r="H588" s="270"/>
      <c r="I588" s="270"/>
      <c r="J588" s="270"/>
      <c r="K588" s="270"/>
      <c r="L588" s="270"/>
      <c r="M588" s="270"/>
      <c r="N588" s="270"/>
      <c r="O588" s="270"/>
      <c r="P588" s="270"/>
      <c r="Q588" s="270"/>
      <c r="R588" s="270"/>
      <c r="S588" s="270"/>
      <c r="T588" s="270"/>
      <c r="U588" s="270"/>
      <c r="V588" s="270"/>
      <c r="W588" s="270"/>
      <c r="X588" s="270"/>
      <c r="Y588" s="270"/>
      <c r="Z588" s="270"/>
    </row>
    <row r="589" ht="15.75" customHeight="1">
      <c r="A589" s="270"/>
      <c r="B589" s="270"/>
      <c r="C589" s="270"/>
      <c r="D589" s="270"/>
      <c r="E589" s="270"/>
      <c r="F589" s="270"/>
      <c r="G589" s="270"/>
      <c r="H589" s="270"/>
      <c r="I589" s="270"/>
      <c r="J589" s="270"/>
      <c r="K589" s="270"/>
      <c r="L589" s="270"/>
      <c r="M589" s="270"/>
      <c r="N589" s="270"/>
      <c r="O589" s="270"/>
      <c r="P589" s="270"/>
      <c r="Q589" s="270"/>
      <c r="R589" s="270"/>
      <c r="S589" s="270"/>
      <c r="T589" s="270"/>
      <c r="U589" s="270"/>
      <c r="V589" s="270"/>
      <c r="W589" s="270"/>
      <c r="X589" s="270"/>
      <c r="Y589" s="270"/>
      <c r="Z589" s="270"/>
    </row>
    <row r="590" ht="15.75" customHeight="1">
      <c r="A590" s="270"/>
      <c r="B590" s="270"/>
      <c r="C590" s="270"/>
      <c r="D590" s="270"/>
      <c r="E590" s="270"/>
      <c r="F590" s="270"/>
      <c r="G590" s="270"/>
      <c r="H590" s="270"/>
      <c r="I590" s="270"/>
      <c r="J590" s="270"/>
      <c r="K590" s="270"/>
      <c r="L590" s="270"/>
      <c r="M590" s="270"/>
      <c r="N590" s="270"/>
      <c r="O590" s="270"/>
      <c r="P590" s="270"/>
      <c r="Q590" s="270"/>
      <c r="R590" s="270"/>
      <c r="S590" s="270"/>
      <c r="T590" s="270"/>
      <c r="U590" s="270"/>
      <c r="V590" s="270"/>
      <c r="W590" s="270"/>
      <c r="X590" s="270"/>
      <c r="Y590" s="270"/>
      <c r="Z590" s="270"/>
    </row>
    <row r="591" ht="15.75" customHeight="1">
      <c r="A591" s="270"/>
      <c r="B591" s="270"/>
      <c r="C591" s="270"/>
      <c r="D591" s="270"/>
      <c r="E591" s="270"/>
      <c r="F591" s="270"/>
      <c r="G591" s="270"/>
      <c r="H591" s="270"/>
      <c r="I591" s="270"/>
      <c r="J591" s="270"/>
      <c r="K591" s="270"/>
      <c r="L591" s="270"/>
      <c r="M591" s="270"/>
      <c r="N591" s="270"/>
      <c r="O591" s="270"/>
      <c r="P591" s="270"/>
      <c r="Q591" s="270"/>
      <c r="R591" s="270"/>
      <c r="S591" s="270"/>
      <c r="T591" s="270"/>
      <c r="U591" s="270"/>
      <c r="V591" s="270"/>
      <c r="W591" s="270"/>
      <c r="X591" s="270"/>
      <c r="Y591" s="270"/>
      <c r="Z591" s="270"/>
    </row>
    <row r="592" ht="15.75" customHeight="1">
      <c r="A592" s="270"/>
      <c r="B592" s="270"/>
      <c r="C592" s="270"/>
      <c r="D592" s="270"/>
      <c r="E592" s="270"/>
      <c r="F592" s="270"/>
      <c r="G592" s="270"/>
      <c r="H592" s="270"/>
      <c r="I592" s="270"/>
      <c r="J592" s="270"/>
      <c r="K592" s="270"/>
      <c r="L592" s="270"/>
      <c r="M592" s="270"/>
      <c r="N592" s="270"/>
      <c r="O592" s="270"/>
      <c r="P592" s="270"/>
      <c r="Q592" s="270"/>
      <c r="R592" s="270"/>
      <c r="S592" s="270"/>
      <c r="T592" s="270"/>
      <c r="U592" s="270"/>
      <c r="V592" s="270"/>
      <c r="W592" s="270"/>
      <c r="X592" s="270"/>
      <c r="Y592" s="270"/>
      <c r="Z592" s="270"/>
    </row>
    <row r="593" ht="15.75" customHeight="1">
      <c r="A593" s="270"/>
      <c r="B593" s="270"/>
      <c r="C593" s="270"/>
      <c r="D593" s="270"/>
      <c r="E593" s="270"/>
      <c r="F593" s="270"/>
      <c r="G593" s="270"/>
      <c r="H593" s="270"/>
      <c r="I593" s="270"/>
      <c r="J593" s="270"/>
      <c r="K593" s="270"/>
      <c r="L593" s="270"/>
      <c r="M593" s="270"/>
      <c r="N593" s="270"/>
      <c r="O593" s="270"/>
      <c r="P593" s="270"/>
      <c r="Q593" s="270"/>
      <c r="R593" s="270"/>
      <c r="S593" s="270"/>
      <c r="T593" s="270"/>
      <c r="U593" s="270"/>
      <c r="V593" s="270"/>
      <c r="W593" s="270"/>
      <c r="X593" s="270"/>
      <c r="Y593" s="270"/>
      <c r="Z593" s="270"/>
    </row>
    <row r="594" ht="15.75" customHeight="1">
      <c r="A594" s="270"/>
      <c r="B594" s="270"/>
      <c r="C594" s="270"/>
      <c r="D594" s="270"/>
      <c r="E594" s="270"/>
      <c r="F594" s="270"/>
      <c r="G594" s="270"/>
      <c r="H594" s="270"/>
      <c r="I594" s="270"/>
      <c r="J594" s="270"/>
      <c r="K594" s="270"/>
      <c r="L594" s="270"/>
      <c r="M594" s="270"/>
      <c r="N594" s="270"/>
      <c r="O594" s="270"/>
      <c r="P594" s="270"/>
      <c r="Q594" s="270"/>
      <c r="R594" s="270"/>
      <c r="S594" s="270"/>
      <c r="T594" s="270"/>
      <c r="U594" s="270"/>
      <c r="V594" s="270"/>
      <c r="W594" s="270"/>
      <c r="X594" s="270"/>
      <c r="Y594" s="270"/>
      <c r="Z594" s="270"/>
    </row>
    <row r="595" ht="15.75" customHeight="1">
      <c r="A595" s="270"/>
      <c r="B595" s="270"/>
      <c r="C595" s="270"/>
      <c r="D595" s="270"/>
      <c r="E595" s="270"/>
      <c r="F595" s="270"/>
      <c r="G595" s="270"/>
      <c r="H595" s="270"/>
      <c r="I595" s="270"/>
      <c r="J595" s="270"/>
      <c r="K595" s="270"/>
      <c r="L595" s="270"/>
      <c r="M595" s="270"/>
      <c r="N595" s="270"/>
      <c r="O595" s="270"/>
      <c r="P595" s="270"/>
      <c r="Q595" s="270"/>
      <c r="R595" s="270"/>
      <c r="S595" s="270"/>
      <c r="T595" s="270"/>
      <c r="U595" s="270"/>
      <c r="V595" s="270"/>
      <c r="W595" s="270"/>
      <c r="X595" s="270"/>
      <c r="Y595" s="270"/>
      <c r="Z595" s="270"/>
    </row>
    <row r="596" ht="15.75" customHeight="1">
      <c r="A596" s="270"/>
      <c r="B596" s="270"/>
      <c r="C596" s="270"/>
      <c r="D596" s="270"/>
      <c r="E596" s="270"/>
      <c r="F596" s="270"/>
      <c r="G596" s="270"/>
      <c r="H596" s="270"/>
      <c r="I596" s="270"/>
      <c r="J596" s="270"/>
      <c r="K596" s="270"/>
      <c r="L596" s="270"/>
      <c r="M596" s="270"/>
      <c r="N596" s="270"/>
      <c r="O596" s="270"/>
      <c r="P596" s="270"/>
      <c r="Q596" s="270"/>
      <c r="R596" s="270"/>
      <c r="S596" s="270"/>
      <c r="T596" s="270"/>
      <c r="U596" s="270"/>
      <c r="V596" s="270"/>
      <c r="W596" s="270"/>
      <c r="X596" s="270"/>
      <c r="Y596" s="270"/>
      <c r="Z596" s="270"/>
    </row>
    <row r="597" ht="15.75" customHeight="1">
      <c r="A597" s="270"/>
      <c r="B597" s="270"/>
      <c r="C597" s="270"/>
      <c r="D597" s="270"/>
      <c r="E597" s="270"/>
      <c r="F597" s="270"/>
      <c r="G597" s="270"/>
      <c r="H597" s="270"/>
      <c r="I597" s="270"/>
      <c r="J597" s="270"/>
      <c r="K597" s="270"/>
      <c r="L597" s="270"/>
      <c r="M597" s="270"/>
      <c r="N597" s="270"/>
      <c r="O597" s="270"/>
      <c r="P597" s="270"/>
      <c r="Q597" s="270"/>
      <c r="R597" s="270"/>
      <c r="S597" s="270"/>
      <c r="T597" s="270"/>
      <c r="U597" s="270"/>
      <c r="V597" s="270"/>
      <c r="W597" s="270"/>
      <c r="X597" s="270"/>
      <c r="Y597" s="270"/>
      <c r="Z597" s="270"/>
    </row>
    <row r="598" ht="15.75" customHeight="1">
      <c r="A598" s="270"/>
      <c r="B598" s="270"/>
      <c r="C598" s="270"/>
      <c r="D598" s="270"/>
      <c r="E598" s="270"/>
      <c r="F598" s="270"/>
      <c r="G598" s="270"/>
      <c r="H598" s="270"/>
      <c r="I598" s="270"/>
      <c r="J598" s="270"/>
      <c r="K598" s="270"/>
      <c r="L598" s="270"/>
      <c r="M598" s="270"/>
      <c r="N598" s="270"/>
      <c r="O598" s="270"/>
      <c r="P598" s="270"/>
      <c r="Q598" s="270"/>
      <c r="R598" s="270"/>
      <c r="S598" s="270"/>
      <c r="T598" s="270"/>
      <c r="U598" s="270"/>
      <c r="V598" s="270"/>
      <c r="W598" s="270"/>
      <c r="X598" s="270"/>
      <c r="Y598" s="270"/>
      <c r="Z598" s="270"/>
    </row>
    <row r="599" ht="15.75" customHeight="1">
      <c r="A599" s="270"/>
      <c r="B599" s="270"/>
      <c r="C599" s="270"/>
      <c r="D599" s="270"/>
      <c r="E599" s="270"/>
      <c r="F599" s="270"/>
      <c r="G599" s="270"/>
      <c r="H599" s="270"/>
      <c r="I599" s="270"/>
      <c r="J599" s="270"/>
      <c r="K599" s="270"/>
      <c r="L599" s="270"/>
      <c r="M599" s="270"/>
      <c r="N599" s="270"/>
      <c r="O599" s="270"/>
      <c r="P599" s="270"/>
      <c r="Q599" s="270"/>
      <c r="R599" s="270"/>
      <c r="S599" s="270"/>
      <c r="T599" s="270"/>
      <c r="U599" s="270"/>
      <c r="V599" s="270"/>
      <c r="W599" s="270"/>
      <c r="X599" s="270"/>
      <c r="Y599" s="270"/>
      <c r="Z599" s="270"/>
    </row>
    <row r="600" ht="15.75" customHeight="1">
      <c r="A600" s="270"/>
      <c r="B600" s="270"/>
      <c r="C600" s="270"/>
      <c r="D600" s="270"/>
      <c r="E600" s="270"/>
      <c r="F600" s="270"/>
      <c r="G600" s="270"/>
      <c r="H600" s="270"/>
      <c r="I600" s="270"/>
      <c r="J600" s="270"/>
      <c r="K600" s="270"/>
      <c r="L600" s="270"/>
      <c r="M600" s="270"/>
      <c r="N600" s="270"/>
      <c r="O600" s="270"/>
      <c r="P600" s="270"/>
      <c r="Q600" s="270"/>
      <c r="R600" s="270"/>
      <c r="S600" s="270"/>
      <c r="T600" s="270"/>
      <c r="U600" s="270"/>
      <c r="V600" s="270"/>
      <c r="W600" s="270"/>
      <c r="X600" s="270"/>
      <c r="Y600" s="270"/>
      <c r="Z600" s="270"/>
    </row>
    <row r="601" ht="15.75" customHeight="1">
      <c r="A601" s="270"/>
      <c r="B601" s="270"/>
      <c r="C601" s="270"/>
      <c r="D601" s="270"/>
      <c r="E601" s="270"/>
      <c r="F601" s="270"/>
      <c r="G601" s="270"/>
      <c r="H601" s="270"/>
      <c r="I601" s="270"/>
      <c r="J601" s="270"/>
      <c r="K601" s="270"/>
      <c r="L601" s="270"/>
      <c r="M601" s="270"/>
      <c r="N601" s="270"/>
      <c r="O601" s="270"/>
      <c r="P601" s="270"/>
      <c r="Q601" s="270"/>
      <c r="R601" s="270"/>
      <c r="S601" s="270"/>
      <c r="T601" s="270"/>
      <c r="U601" s="270"/>
      <c r="V601" s="270"/>
      <c r="W601" s="270"/>
      <c r="X601" s="270"/>
      <c r="Y601" s="270"/>
      <c r="Z601" s="270"/>
    </row>
    <row r="602" ht="15.75" customHeight="1">
      <c r="A602" s="270"/>
      <c r="B602" s="270"/>
      <c r="C602" s="270"/>
      <c r="D602" s="270"/>
      <c r="E602" s="270"/>
      <c r="F602" s="270"/>
      <c r="G602" s="270"/>
      <c r="H602" s="270"/>
      <c r="I602" s="270"/>
      <c r="J602" s="270"/>
      <c r="K602" s="270"/>
      <c r="L602" s="270"/>
      <c r="M602" s="270"/>
      <c r="N602" s="270"/>
      <c r="O602" s="270"/>
      <c r="P602" s="270"/>
      <c r="Q602" s="270"/>
      <c r="R602" s="270"/>
      <c r="S602" s="270"/>
      <c r="T602" s="270"/>
      <c r="U602" s="270"/>
      <c r="V602" s="270"/>
      <c r="W602" s="270"/>
      <c r="X602" s="270"/>
      <c r="Y602" s="270"/>
      <c r="Z602" s="270"/>
    </row>
    <row r="603" ht="15.75" customHeight="1">
      <c r="A603" s="270"/>
      <c r="B603" s="270"/>
      <c r="C603" s="270"/>
      <c r="D603" s="270"/>
      <c r="E603" s="270"/>
      <c r="F603" s="270"/>
      <c r="G603" s="270"/>
      <c r="H603" s="270"/>
      <c r="I603" s="270"/>
      <c r="J603" s="270"/>
      <c r="K603" s="270"/>
      <c r="L603" s="270"/>
      <c r="M603" s="270"/>
      <c r="N603" s="270"/>
      <c r="O603" s="270"/>
      <c r="P603" s="270"/>
      <c r="Q603" s="270"/>
      <c r="R603" s="270"/>
      <c r="S603" s="270"/>
      <c r="T603" s="270"/>
      <c r="U603" s="270"/>
      <c r="V603" s="270"/>
      <c r="W603" s="270"/>
      <c r="X603" s="270"/>
      <c r="Y603" s="270"/>
      <c r="Z603" s="270"/>
    </row>
    <row r="604" ht="15.75" customHeight="1">
      <c r="A604" s="270"/>
      <c r="B604" s="270"/>
      <c r="C604" s="270"/>
      <c r="D604" s="270"/>
      <c r="E604" s="270"/>
      <c r="F604" s="270"/>
      <c r="G604" s="270"/>
      <c r="H604" s="270"/>
      <c r="I604" s="270"/>
      <c r="J604" s="270"/>
      <c r="K604" s="270"/>
      <c r="L604" s="270"/>
      <c r="M604" s="270"/>
      <c r="N604" s="270"/>
      <c r="O604" s="270"/>
      <c r="P604" s="270"/>
      <c r="Q604" s="270"/>
      <c r="R604" s="270"/>
      <c r="S604" s="270"/>
      <c r="T604" s="270"/>
      <c r="U604" s="270"/>
      <c r="V604" s="270"/>
      <c r="W604" s="270"/>
      <c r="X604" s="270"/>
      <c r="Y604" s="270"/>
      <c r="Z604" s="270"/>
    </row>
    <row r="605" ht="15.75" customHeight="1">
      <c r="A605" s="270"/>
      <c r="B605" s="270"/>
      <c r="C605" s="270"/>
      <c r="D605" s="270"/>
      <c r="E605" s="270"/>
      <c r="F605" s="270"/>
      <c r="G605" s="270"/>
      <c r="H605" s="270"/>
      <c r="I605" s="270"/>
      <c r="J605" s="270"/>
      <c r="K605" s="270"/>
      <c r="L605" s="270"/>
      <c r="M605" s="270"/>
      <c r="N605" s="270"/>
      <c r="O605" s="270"/>
      <c r="P605" s="270"/>
      <c r="Q605" s="270"/>
      <c r="R605" s="270"/>
      <c r="S605" s="270"/>
      <c r="T605" s="270"/>
      <c r="U605" s="270"/>
      <c r="V605" s="270"/>
      <c r="W605" s="270"/>
      <c r="X605" s="270"/>
      <c r="Y605" s="270"/>
      <c r="Z605" s="270"/>
    </row>
    <row r="606" ht="15.75" customHeight="1">
      <c r="A606" s="270"/>
      <c r="B606" s="270"/>
      <c r="C606" s="270"/>
      <c r="D606" s="270"/>
      <c r="E606" s="270"/>
      <c r="F606" s="270"/>
      <c r="G606" s="270"/>
      <c r="H606" s="270"/>
      <c r="I606" s="270"/>
      <c r="J606" s="270"/>
      <c r="K606" s="270"/>
      <c r="L606" s="270"/>
      <c r="M606" s="270"/>
      <c r="N606" s="270"/>
      <c r="O606" s="270"/>
      <c r="P606" s="270"/>
      <c r="Q606" s="270"/>
      <c r="R606" s="270"/>
      <c r="S606" s="270"/>
      <c r="T606" s="270"/>
      <c r="U606" s="270"/>
      <c r="V606" s="270"/>
      <c r="W606" s="270"/>
      <c r="X606" s="270"/>
      <c r="Y606" s="270"/>
      <c r="Z606" s="270"/>
    </row>
    <row r="607" ht="15.75" customHeight="1">
      <c r="A607" s="270"/>
      <c r="B607" s="270"/>
      <c r="C607" s="270"/>
      <c r="D607" s="270"/>
      <c r="E607" s="270"/>
      <c r="F607" s="270"/>
      <c r="G607" s="270"/>
      <c r="H607" s="270"/>
      <c r="I607" s="270"/>
      <c r="J607" s="270"/>
      <c r="K607" s="270"/>
      <c r="L607" s="270"/>
      <c r="M607" s="270"/>
      <c r="N607" s="270"/>
      <c r="O607" s="270"/>
      <c r="P607" s="270"/>
      <c r="Q607" s="270"/>
      <c r="R607" s="270"/>
      <c r="S607" s="270"/>
      <c r="T607" s="270"/>
      <c r="U607" s="270"/>
      <c r="V607" s="270"/>
      <c r="W607" s="270"/>
      <c r="X607" s="270"/>
      <c r="Y607" s="270"/>
      <c r="Z607" s="270"/>
    </row>
    <row r="608" ht="15.75" customHeight="1">
      <c r="A608" s="270"/>
      <c r="B608" s="270"/>
      <c r="C608" s="270"/>
      <c r="D608" s="270"/>
      <c r="E608" s="270"/>
      <c r="F608" s="270"/>
      <c r="G608" s="270"/>
      <c r="H608" s="270"/>
      <c r="I608" s="270"/>
      <c r="J608" s="270"/>
      <c r="K608" s="270"/>
      <c r="L608" s="270"/>
      <c r="M608" s="270"/>
      <c r="N608" s="270"/>
      <c r="O608" s="270"/>
      <c r="P608" s="270"/>
      <c r="Q608" s="270"/>
      <c r="R608" s="270"/>
      <c r="S608" s="270"/>
      <c r="T608" s="270"/>
      <c r="U608" s="270"/>
      <c r="V608" s="270"/>
      <c r="W608" s="270"/>
      <c r="X608" s="270"/>
      <c r="Y608" s="270"/>
      <c r="Z608" s="270"/>
    </row>
    <row r="609" ht="15.75" customHeight="1">
      <c r="A609" s="270"/>
      <c r="B609" s="270"/>
      <c r="C609" s="270"/>
      <c r="D609" s="270"/>
      <c r="E609" s="270"/>
      <c r="F609" s="270"/>
      <c r="G609" s="270"/>
      <c r="H609" s="270"/>
      <c r="I609" s="270"/>
      <c r="J609" s="270"/>
      <c r="K609" s="270"/>
      <c r="L609" s="270"/>
      <c r="M609" s="270"/>
      <c r="N609" s="270"/>
      <c r="O609" s="270"/>
      <c r="P609" s="270"/>
      <c r="Q609" s="270"/>
      <c r="R609" s="270"/>
      <c r="S609" s="270"/>
      <c r="T609" s="270"/>
      <c r="U609" s="270"/>
      <c r="V609" s="270"/>
      <c r="W609" s="270"/>
      <c r="X609" s="270"/>
      <c r="Y609" s="270"/>
      <c r="Z609" s="270"/>
    </row>
    <row r="610" ht="15.75" customHeight="1">
      <c r="A610" s="270"/>
      <c r="B610" s="270"/>
      <c r="C610" s="270"/>
      <c r="D610" s="270"/>
      <c r="E610" s="270"/>
      <c r="F610" s="270"/>
      <c r="G610" s="270"/>
      <c r="H610" s="270"/>
      <c r="I610" s="270"/>
      <c r="J610" s="270"/>
      <c r="K610" s="270"/>
      <c r="L610" s="270"/>
      <c r="M610" s="270"/>
      <c r="N610" s="270"/>
      <c r="O610" s="270"/>
      <c r="P610" s="270"/>
      <c r="Q610" s="270"/>
      <c r="R610" s="270"/>
      <c r="S610" s="270"/>
      <c r="T610" s="270"/>
      <c r="U610" s="270"/>
      <c r="V610" s="270"/>
      <c r="W610" s="270"/>
      <c r="X610" s="270"/>
      <c r="Y610" s="270"/>
      <c r="Z610" s="270"/>
    </row>
    <row r="611" ht="15.75" customHeight="1">
      <c r="A611" s="270"/>
      <c r="B611" s="270"/>
      <c r="C611" s="270"/>
      <c r="D611" s="270"/>
      <c r="E611" s="270"/>
      <c r="F611" s="270"/>
      <c r="G611" s="270"/>
      <c r="H611" s="270"/>
      <c r="I611" s="270"/>
      <c r="J611" s="270"/>
      <c r="K611" s="270"/>
      <c r="L611" s="270"/>
      <c r="M611" s="270"/>
      <c r="N611" s="270"/>
      <c r="O611" s="270"/>
      <c r="P611" s="270"/>
      <c r="Q611" s="270"/>
      <c r="R611" s="270"/>
      <c r="S611" s="270"/>
      <c r="T611" s="270"/>
      <c r="U611" s="270"/>
      <c r="V611" s="270"/>
      <c r="W611" s="270"/>
      <c r="X611" s="270"/>
      <c r="Y611" s="270"/>
      <c r="Z611" s="270"/>
    </row>
    <row r="612" ht="15.75" customHeight="1">
      <c r="A612" s="270"/>
      <c r="B612" s="270"/>
      <c r="C612" s="270"/>
      <c r="D612" s="270"/>
      <c r="E612" s="270"/>
      <c r="F612" s="270"/>
      <c r="G612" s="270"/>
      <c r="H612" s="270"/>
      <c r="I612" s="270"/>
      <c r="J612" s="270"/>
      <c r="K612" s="270"/>
      <c r="L612" s="270"/>
      <c r="M612" s="270"/>
      <c r="N612" s="270"/>
      <c r="O612" s="270"/>
      <c r="P612" s="270"/>
      <c r="Q612" s="270"/>
      <c r="R612" s="270"/>
      <c r="S612" s="270"/>
      <c r="T612" s="270"/>
      <c r="U612" s="270"/>
      <c r="V612" s="270"/>
      <c r="W612" s="270"/>
      <c r="X612" s="270"/>
      <c r="Y612" s="270"/>
      <c r="Z612" s="270"/>
    </row>
    <row r="613" ht="15.75" customHeight="1">
      <c r="A613" s="270"/>
      <c r="B613" s="270"/>
      <c r="C613" s="270"/>
      <c r="D613" s="270"/>
      <c r="E613" s="270"/>
      <c r="F613" s="270"/>
      <c r="G613" s="270"/>
      <c r="H613" s="270"/>
      <c r="I613" s="270"/>
      <c r="J613" s="270"/>
      <c r="K613" s="270"/>
      <c r="L613" s="270"/>
      <c r="M613" s="270"/>
      <c r="N613" s="270"/>
      <c r="O613" s="270"/>
      <c r="P613" s="270"/>
      <c r="Q613" s="270"/>
      <c r="R613" s="270"/>
      <c r="S613" s="270"/>
      <c r="T613" s="270"/>
      <c r="U613" s="270"/>
      <c r="V613" s="270"/>
      <c r="W613" s="270"/>
      <c r="X613" s="270"/>
      <c r="Y613" s="270"/>
      <c r="Z613" s="270"/>
    </row>
    <row r="614" ht="15.75" customHeight="1">
      <c r="A614" s="270"/>
      <c r="B614" s="270"/>
      <c r="C614" s="270"/>
      <c r="D614" s="270"/>
      <c r="E614" s="270"/>
      <c r="F614" s="270"/>
      <c r="G614" s="270"/>
      <c r="H614" s="270"/>
      <c r="I614" s="270"/>
      <c r="J614" s="270"/>
      <c r="K614" s="270"/>
      <c r="L614" s="270"/>
      <c r="M614" s="270"/>
      <c r="N614" s="270"/>
      <c r="O614" s="270"/>
      <c r="P614" s="270"/>
      <c r="Q614" s="270"/>
      <c r="R614" s="270"/>
      <c r="S614" s="270"/>
      <c r="T614" s="270"/>
      <c r="U614" s="270"/>
      <c r="V614" s="270"/>
      <c r="W614" s="270"/>
      <c r="X614" s="270"/>
      <c r="Y614" s="270"/>
      <c r="Z614" s="270"/>
    </row>
    <row r="615" ht="15.75" customHeight="1">
      <c r="A615" s="270"/>
      <c r="B615" s="270"/>
      <c r="C615" s="270"/>
      <c r="D615" s="270"/>
      <c r="E615" s="270"/>
      <c r="F615" s="270"/>
      <c r="G615" s="270"/>
      <c r="H615" s="270"/>
      <c r="I615" s="270"/>
      <c r="J615" s="270"/>
      <c r="K615" s="270"/>
      <c r="L615" s="270"/>
      <c r="M615" s="270"/>
      <c r="N615" s="270"/>
      <c r="O615" s="270"/>
      <c r="P615" s="270"/>
      <c r="Q615" s="270"/>
      <c r="R615" s="270"/>
      <c r="S615" s="270"/>
      <c r="T615" s="270"/>
      <c r="U615" s="270"/>
      <c r="V615" s="270"/>
      <c r="W615" s="270"/>
      <c r="X615" s="270"/>
      <c r="Y615" s="270"/>
      <c r="Z615" s="270"/>
    </row>
    <row r="616" ht="15.75" customHeight="1">
      <c r="A616" s="270"/>
      <c r="B616" s="270"/>
      <c r="C616" s="270"/>
      <c r="D616" s="270"/>
      <c r="E616" s="270"/>
      <c r="F616" s="270"/>
      <c r="G616" s="270"/>
      <c r="H616" s="270"/>
      <c r="I616" s="270"/>
      <c r="J616" s="270"/>
      <c r="K616" s="270"/>
      <c r="L616" s="270"/>
      <c r="M616" s="270"/>
      <c r="N616" s="270"/>
      <c r="O616" s="270"/>
      <c r="P616" s="270"/>
      <c r="Q616" s="270"/>
      <c r="R616" s="270"/>
      <c r="S616" s="270"/>
      <c r="T616" s="270"/>
      <c r="U616" s="270"/>
      <c r="V616" s="270"/>
      <c r="W616" s="270"/>
      <c r="X616" s="270"/>
      <c r="Y616" s="270"/>
      <c r="Z616" s="270"/>
    </row>
    <row r="617" ht="15.75" customHeight="1">
      <c r="A617" s="270"/>
      <c r="B617" s="270"/>
      <c r="C617" s="270"/>
      <c r="D617" s="270"/>
      <c r="E617" s="270"/>
      <c r="F617" s="270"/>
      <c r="G617" s="270"/>
      <c r="H617" s="270"/>
      <c r="I617" s="270"/>
      <c r="J617" s="270"/>
      <c r="K617" s="270"/>
      <c r="L617" s="270"/>
      <c r="M617" s="270"/>
      <c r="N617" s="270"/>
      <c r="O617" s="270"/>
      <c r="P617" s="270"/>
      <c r="Q617" s="270"/>
      <c r="R617" s="270"/>
      <c r="S617" s="270"/>
      <c r="T617" s="270"/>
      <c r="U617" s="270"/>
      <c r="V617" s="270"/>
      <c r="W617" s="270"/>
      <c r="X617" s="270"/>
      <c r="Y617" s="270"/>
      <c r="Z617" s="270"/>
    </row>
    <row r="618" ht="15.75" customHeight="1">
      <c r="A618" s="270"/>
      <c r="B618" s="270"/>
      <c r="C618" s="270"/>
      <c r="D618" s="270"/>
      <c r="E618" s="270"/>
      <c r="F618" s="270"/>
      <c r="G618" s="270"/>
      <c r="H618" s="270"/>
      <c r="I618" s="270"/>
      <c r="J618" s="270"/>
      <c r="K618" s="270"/>
      <c r="L618" s="270"/>
      <c r="M618" s="270"/>
      <c r="N618" s="270"/>
      <c r="O618" s="270"/>
      <c r="P618" s="270"/>
      <c r="Q618" s="270"/>
      <c r="R618" s="270"/>
      <c r="S618" s="270"/>
      <c r="T618" s="270"/>
      <c r="U618" s="270"/>
      <c r="V618" s="270"/>
      <c r="W618" s="270"/>
      <c r="X618" s="270"/>
      <c r="Y618" s="270"/>
      <c r="Z618" s="270"/>
    </row>
    <row r="619" ht="15.75" customHeight="1">
      <c r="A619" s="270"/>
      <c r="B619" s="270"/>
      <c r="C619" s="270"/>
      <c r="D619" s="270"/>
      <c r="E619" s="270"/>
      <c r="F619" s="270"/>
      <c r="G619" s="270"/>
      <c r="H619" s="270"/>
      <c r="I619" s="270"/>
      <c r="J619" s="270"/>
      <c r="K619" s="270"/>
      <c r="L619" s="270"/>
      <c r="M619" s="270"/>
      <c r="N619" s="270"/>
      <c r="O619" s="270"/>
      <c r="P619" s="270"/>
      <c r="Q619" s="270"/>
      <c r="R619" s="270"/>
      <c r="S619" s="270"/>
      <c r="T619" s="270"/>
      <c r="U619" s="270"/>
      <c r="V619" s="270"/>
      <c r="W619" s="270"/>
      <c r="X619" s="270"/>
      <c r="Y619" s="270"/>
      <c r="Z619" s="270"/>
    </row>
    <row r="620" ht="15.75" customHeight="1">
      <c r="A620" s="270"/>
      <c r="B620" s="270"/>
      <c r="C620" s="270"/>
      <c r="D620" s="270"/>
      <c r="E620" s="270"/>
      <c r="F620" s="270"/>
      <c r="G620" s="270"/>
      <c r="H620" s="270"/>
      <c r="I620" s="270"/>
      <c r="J620" s="270"/>
      <c r="K620" s="270"/>
      <c r="L620" s="270"/>
      <c r="M620" s="270"/>
      <c r="N620" s="270"/>
      <c r="O620" s="270"/>
      <c r="P620" s="270"/>
      <c r="Q620" s="270"/>
      <c r="R620" s="270"/>
      <c r="S620" s="270"/>
      <c r="T620" s="270"/>
      <c r="U620" s="270"/>
      <c r="V620" s="270"/>
      <c r="W620" s="270"/>
      <c r="X620" s="270"/>
      <c r="Y620" s="270"/>
      <c r="Z620" s="270"/>
    </row>
    <row r="621" ht="15.75" customHeight="1">
      <c r="A621" s="270"/>
      <c r="B621" s="270"/>
      <c r="C621" s="270"/>
      <c r="D621" s="270"/>
      <c r="E621" s="270"/>
      <c r="F621" s="270"/>
      <c r="G621" s="270"/>
      <c r="H621" s="270"/>
      <c r="I621" s="270"/>
      <c r="J621" s="270"/>
      <c r="K621" s="270"/>
      <c r="L621" s="270"/>
      <c r="M621" s="270"/>
      <c r="N621" s="270"/>
      <c r="O621" s="270"/>
      <c r="P621" s="270"/>
      <c r="Q621" s="270"/>
      <c r="R621" s="270"/>
      <c r="S621" s="270"/>
      <c r="T621" s="270"/>
      <c r="U621" s="270"/>
      <c r="V621" s="270"/>
      <c r="W621" s="270"/>
      <c r="X621" s="270"/>
      <c r="Y621" s="270"/>
      <c r="Z621" s="270"/>
    </row>
    <row r="622" ht="15.75" customHeight="1">
      <c r="A622" s="270"/>
      <c r="B622" s="270"/>
      <c r="C622" s="270"/>
      <c r="D622" s="270"/>
      <c r="E622" s="270"/>
      <c r="F622" s="270"/>
      <c r="G622" s="270"/>
      <c r="H622" s="270"/>
      <c r="I622" s="270"/>
      <c r="J622" s="270"/>
      <c r="K622" s="270"/>
      <c r="L622" s="270"/>
      <c r="M622" s="270"/>
      <c r="N622" s="270"/>
      <c r="O622" s="270"/>
      <c r="P622" s="270"/>
      <c r="Q622" s="270"/>
      <c r="R622" s="270"/>
      <c r="S622" s="270"/>
      <c r="T622" s="270"/>
      <c r="U622" s="270"/>
      <c r="V622" s="270"/>
      <c r="W622" s="270"/>
      <c r="X622" s="270"/>
      <c r="Y622" s="270"/>
      <c r="Z622" s="270"/>
    </row>
    <row r="623" ht="15.75" customHeight="1">
      <c r="A623" s="270"/>
      <c r="B623" s="270"/>
      <c r="C623" s="270"/>
      <c r="D623" s="270"/>
      <c r="E623" s="270"/>
      <c r="F623" s="270"/>
      <c r="G623" s="270"/>
      <c r="H623" s="270"/>
      <c r="I623" s="270"/>
      <c r="J623" s="270"/>
      <c r="K623" s="270"/>
      <c r="L623" s="270"/>
      <c r="M623" s="270"/>
      <c r="N623" s="270"/>
      <c r="O623" s="270"/>
      <c r="P623" s="270"/>
      <c r="Q623" s="270"/>
      <c r="R623" s="270"/>
      <c r="S623" s="270"/>
      <c r="T623" s="270"/>
      <c r="U623" s="270"/>
      <c r="V623" s="270"/>
      <c r="W623" s="270"/>
      <c r="X623" s="270"/>
      <c r="Y623" s="270"/>
      <c r="Z623" s="270"/>
    </row>
    <row r="624" ht="15.75" customHeight="1">
      <c r="A624" s="270"/>
      <c r="B624" s="270"/>
      <c r="C624" s="270"/>
      <c r="D624" s="270"/>
      <c r="E624" s="270"/>
      <c r="F624" s="270"/>
      <c r="G624" s="270"/>
      <c r="H624" s="270"/>
      <c r="I624" s="270"/>
      <c r="J624" s="270"/>
      <c r="K624" s="270"/>
      <c r="L624" s="270"/>
      <c r="M624" s="270"/>
      <c r="N624" s="270"/>
      <c r="O624" s="270"/>
      <c r="P624" s="270"/>
      <c r="Q624" s="270"/>
      <c r="R624" s="270"/>
      <c r="S624" s="270"/>
      <c r="T624" s="270"/>
      <c r="U624" s="270"/>
      <c r="V624" s="270"/>
      <c r="W624" s="270"/>
      <c r="X624" s="270"/>
      <c r="Y624" s="270"/>
      <c r="Z624" s="270"/>
    </row>
    <row r="625" ht="15.75" customHeight="1">
      <c r="A625" s="270"/>
      <c r="B625" s="270"/>
      <c r="C625" s="270"/>
      <c r="D625" s="270"/>
      <c r="E625" s="270"/>
      <c r="F625" s="270"/>
      <c r="G625" s="270"/>
      <c r="H625" s="270"/>
      <c r="I625" s="270"/>
      <c r="J625" s="270"/>
      <c r="K625" s="270"/>
      <c r="L625" s="270"/>
      <c r="M625" s="270"/>
      <c r="N625" s="270"/>
      <c r="O625" s="270"/>
      <c r="P625" s="270"/>
      <c r="Q625" s="270"/>
      <c r="R625" s="270"/>
      <c r="S625" s="270"/>
      <c r="T625" s="270"/>
      <c r="U625" s="270"/>
      <c r="V625" s="270"/>
      <c r="W625" s="270"/>
      <c r="X625" s="270"/>
      <c r="Y625" s="270"/>
      <c r="Z625" s="270"/>
    </row>
    <row r="626" ht="15.75" customHeight="1">
      <c r="A626" s="270"/>
      <c r="B626" s="270"/>
      <c r="C626" s="270"/>
      <c r="D626" s="270"/>
      <c r="E626" s="270"/>
      <c r="F626" s="270"/>
      <c r="G626" s="270"/>
      <c r="H626" s="270"/>
      <c r="I626" s="270"/>
      <c r="J626" s="270"/>
      <c r="K626" s="270"/>
      <c r="L626" s="270"/>
      <c r="M626" s="270"/>
      <c r="N626" s="270"/>
      <c r="O626" s="270"/>
      <c r="P626" s="270"/>
      <c r="Q626" s="270"/>
      <c r="R626" s="270"/>
      <c r="S626" s="270"/>
      <c r="T626" s="270"/>
      <c r="U626" s="270"/>
      <c r="V626" s="270"/>
      <c r="W626" s="270"/>
      <c r="X626" s="270"/>
      <c r="Y626" s="270"/>
      <c r="Z626" s="270"/>
    </row>
    <row r="627" ht="15.75" customHeight="1">
      <c r="A627" s="270"/>
      <c r="B627" s="270"/>
      <c r="C627" s="270"/>
      <c r="D627" s="270"/>
      <c r="E627" s="270"/>
      <c r="F627" s="270"/>
      <c r="G627" s="270"/>
      <c r="H627" s="270"/>
      <c r="I627" s="270"/>
      <c r="J627" s="270"/>
      <c r="K627" s="270"/>
      <c r="L627" s="270"/>
      <c r="M627" s="270"/>
      <c r="N627" s="270"/>
      <c r="O627" s="270"/>
      <c r="P627" s="270"/>
      <c r="Q627" s="270"/>
      <c r="R627" s="270"/>
      <c r="S627" s="270"/>
      <c r="T627" s="270"/>
      <c r="U627" s="270"/>
      <c r="V627" s="270"/>
      <c r="W627" s="270"/>
      <c r="X627" s="270"/>
      <c r="Y627" s="270"/>
      <c r="Z627" s="270"/>
    </row>
    <row r="628" ht="15.75" customHeight="1">
      <c r="A628" s="270"/>
      <c r="B628" s="270"/>
      <c r="C628" s="270"/>
      <c r="D628" s="270"/>
      <c r="E628" s="270"/>
      <c r="F628" s="270"/>
      <c r="G628" s="270"/>
      <c r="H628" s="270"/>
      <c r="I628" s="270"/>
      <c r="J628" s="270"/>
      <c r="K628" s="270"/>
      <c r="L628" s="270"/>
      <c r="M628" s="270"/>
      <c r="N628" s="270"/>
      <c r="O628" s="270"/>
      <c r="P628" s="270"/>
      <c r="Q628" s="270"/>
      <c r="R628" s="270"/>
      <c r="S628" s="270"/>
      <c r="T628" s="270"/>
      <c r="U628" s="270"/>
      <c r="V628" s="270"/>
      <c r="W628" s="270"/>
      <c r="X628" s="270"/>
      <c r="Y628" s="270"/>
      <c r="Z628" s="270"/>
    </row>
    <row r="629" ht="15.75" customHeight="1">
      <c r="A629" s="270"/>
      <c r="B629" s="270"/>
      <c r="C629" s="270"/>
      <c r="D629" s="270"/>
      <c r="E629" s="270"/>
      <c r="F629" s="270"/>
      <c r="G629" s="270"/>
      <c r="H629" s="270"/>
      <c r="I629" s="270"/>
      <c r="J629" s="270"/>
      <c r="K629" s="270"/>
      <c r="L629" s="270"/>
      <c r="M629" s="270"/>
      <c r="N629" s="270"/>
      <c r="O629" s="270"/>
      <c r="P629" s="270"/>
      <c r="Q629" s="270"/>
      <c r="R629" s="270"/>
      <c r="S629" s="270"/>
      <c r="T629" s="270"/>
      <c r="U629" s="270"/>
      <c r="V629" s="270"/>
      <c r="W629" s="270"/>
      <c r="X629" s="270"/>
      <c r="Y629" s="270"/>
      <c r="Z629" s="270"/>
    </row>
    <row r="630" ht="15.75" customHeight="1">
      <c r="A630" s="270"/>
      <c r="B630" s="270"/>
      <c r="C630" s="270"/>
      <c r="D630" s="270"/>
      <c r="E630" s="270"/>
      <c r="F630" s="270"/>
      <c r="G630" s="270"/>
      <c r="H630" s="270"/>
      <c r="I630" s="270"/>
      <c r="J630" s="270"/>
      <c r="K630" s="270"/>
      <c r="L630" s="270"/>
      <c r="M630" s="270"/>
      <c r="N630" s="270"/>
      <c r="O630" s="270"/>
      <c r="P630" s="270"/>
      <c r="Q630" s="270"/>
      <c r="R630" s="270"/>
      <c r="S630" s="270"/>
      <c r="T630" s="270"/>
      <c r="U630" s="270"/>
      <c r="V630" s="270"/>
      <c r="W630" s="270"/>
      <c r="X630" s="270"/>
      <c r="Y630" s="270"/>
      <c r="Z630" s="270"/>
    </row>
    <row r="631" ht="15.75" customHeight="1">
      <c r="A631" s="270"/>
      <c r="B631" s="270"/>
      <c r="C631" s="270"/>
      <c r="D631" s="270"/>
      <c r="E631" s="270"/>
      <c r="F631" s="270"/>
      <c r="G631" s="270"/>
      <c r="H631" s="270"/>
      <c r="I631" s="270"/>
      <c r="J631" s="270"/>
      <c r="K631" s="270"/>
      <c r="L631" s="270"/>
      <c r="M631" s="270"/>
      <c r="N631" s="270"/>
      <c r="O631" s="270"/>
      <c r="P631" s="270"/>
      <c r="Q631" s="270"/>
      <c r="R631" s="270"/>
      <c r="S631" s="270"/>
      <c r="T631" s="270"/>
      <c r="U631" s="270"/>
      <c r="V631" s="270"/>
      <c r="W631" s="270"/>
      <c r="X631" s="270"/>
      <c r="Y631" s="270"/>
      <c r="Z631" s="270"/>
    </row>
    <row r="632" ht="15.75" customHeight="1">
      <c r="A632" s="270"/>
      <c r="B632" s="270"/>
      <c r="C632" s="270"/>
      <c r="D632" s="270"/>
      <c r="E632" s="270"/>
      <c r="F632" s="270"/>
      <c r="G632" s="270"/>
      <c r="H632" s="270"/>
      <c r="I632" s="270"/>
      <c r="J632" s="270"/>
      <c r="K632" s="270"/>
      <c r="L632" s="270"/>
      <c r="M632" s="270"/>
      <c r="N632" s="270"/>
      <c r="O632" s="270"/>
      <c r="P632" s="270"/>
      <c r="Q632" s="270"/>
      <c r="R632" s="270"/>
      <c r="S632" s="270"/>
      <c r="T632" s="270"/>
      <c r="U632" s="270"/>
      <c r="V632" s="270"/>
      <c r="W632" s="270"/>
      <c r="X632" s="270"/>
      <c r="Y632" s="270"/>
      <c r="Z632" s="270"/>
    </row>
    <row r="633" ht="15.75" customHeight="1">
      <c r="A633" s="270"/>
      <c r="B633" s="270"/>
      <c r="C633" s="270"/>
      <c r="D633" s="270"/>
      <c r="E633" s="270"/>
      <c r="F633" s="270"/>
      <c r="G633" s="270"/>
      <c r="H633" s="270"/>
      <c r="I633" s="270"/>
      <c r="J633" s="270"/>
      <c r="K633" s="270"/>
      <c r="L633" s="270"/>
      <c r="M633" s="270"/>
      <c r="N633" s="270"/>
      <c r="O633" s="270"/>
      <c r="P633" s="270"/>
      <c r="Q633" s="270"/>
      <c r="R633" s="270"/>
      <c r="S633" s="270"/>
      <c r="T633" s="270"/>
      <c r="U633" s="270"/>
      <c r="V633" s="270"/>
      <c r="W633" s="270"/>
      <c r="X633" s="270"/>
      <c r="Y633" s="270"/>
      <c r="Z633" s="270"/>
    </row>
    <row r="634" ht="15.75" customHeight="1">
      <c r="A634" s="270"/>
      <c r="B634" s="270"/>
      <c r="C634" s="270"/>
      <c r="D634" s="270"/>
      <c r="E634" s="270"/>
      <c r="F634" s="270"/>
      <c r="G634" s="270"/>
      <c r="H634" s="270"/>
      <c r="I634" s="270"/>
      <c r="J634" s="270"/>
      <c r="K634" s="270"/>
      <c r="L634" s="270"/>
      <c r="M634" s="270"/>
      <c r="N634" s="270"/>
      <c r="O634" s="270"/>
      <c r="P634" s="270"/>
      <c r="Q634" s="270"/>
      <c r="R634" s="270"/>
      <c r="S634" s="270"/>
      <c r="T634" s="270"/>
      <c r="U634" s="270"/>
      <c r="V634" s="270"/>
      <c r="W634" s="270"/>
      <c r="X634" s="270"/>
      <c r="Y634" s="270"/>
      <c r="Z634" s="270"/>
    </row>
    <row r="635" ht="15.75" customHeight="1">
      <c r="A635" s="270"/>
      <c r="B635" s="270"/>
      <c r="C635" s="270"/>
      <c r="D635" s="270"/>
      <c r="E635" s="270"/>
      <c r="F635" s="270"/>
      <c r="G635" s="270"/>
      <c r="H635" s="270"/>
      <c r="I635" s="270"/>
      <c r="J635" s="270"/>
      <c r="K635" s="270"/>
      <c r="L635" s="270"/>
      <c r="M635" s="270"/>
      <c r="N635" s="270"/>
      <c r="O635" s="270"/>
      <c r="P635" s="270"/>
      <c r="Q635" s="270"/>
      <c r="R635" s="270"/>
      <c r="S635" s="270"/>
      <c r="T635" s="270"/>
      <c r="U635" s="270"/>
      <c r="V635" s="270"/>
      <c r="W635" s="270"/>
      <c r="X635" s="270"/>
      <c r="Y635" s="270"/>
      <c r="Z635" s="270"/>
    </row>
    <row r="636" ht="15.75" customHeight="1">
      <c r="A636" s="270"/>
      <c r="B636" s="270"/>
      <c r="C636" s="270"/>
      <c r="D636" s="270"/>
      <c r="E636" s="270"/>
      <c r="F636" s="270"/>
      <c r="G636" s="270"/>
      <c r="H636" s="270"/>
      <c r="I636" s="270"/>
      <c r="J636" s="270"/>
      <c r="K636" s="270"/>
      <c r="L636" s="270"/>
      <c r="M636" s="270"/>
      <c r="N636" s="270"/>
      <c r="O636" s="270"/>
      <c r="P636" s="270"/>
      <c r="Q636" s="270"/>
      <c r="R636" s="270"/>
      <c r="S636" s="270"/>
      <c r="T636" s="270"/>
      <c r="U636" s="270"/>
      <c r="V636" s="270"/>
      <c r="W636" s="270"/>
      <c r="X636" s="270"/>
      <c r="Y636" s="270"/>
      <c r="Z636" s="270"/>
    </row>
    <row r="637" ht="15.75" customHeight="1">
      <c r="A637" s="270"/>
      <c r="B637" s="270"/>
      <c r="C637" s="270"/>
      <c r="D637" s="270"/>
      <c r="E637" s="270"/>
      <c r="F637" s="270"/>
      <c r="G637" s="270"/>
      <c r="H637" s="270"/>
      <c r="I637" s="270"/>
      <c r="J637" s="270"/>
      <c r="K637" s="270"/>
      <c r="L637" s="270"/>
      <c r="M637" s="270"/>
      <c r="N637" s="270"/>
      <c r="O637" s="270"/>
      <c r="P637" s="270"/>
      <c r="Q637" s="270"/>
      <c r="R637" s="270"/>
      <c r="S637" s="270"/>
      <c r="T637" s="270"/>
      <c r="U637" s="270"/>
      <c r="V637" s="270"/>
      <c r="W637" s="270"/>
      <c r="X637" s="270"/>
      <c r="Y637" s="270"/>
      <c r="Z637" s="270"/>
    </row>
    <row r="638" ht="15.75" customHeight="1">
      <c r="A638" s="270"/>
      <c r="B638" s="270"/>
      <c r="C638" s="270"/>
      <c r="D638" s="270"/>
      <c r="E638" s="270"/>
      <c r="F638" s="270"/>
      <c r="G638" s="270"/>
      <c r="H638" s="270"/>
      <c r="I638" s="270"/>
      <c r="J638" s="270"/>
      <c r="K638" s="270"/>
      <c r="L638" s="270"/>
      <c r="M638" s="270"/>
      <c r="N638" s="270"/>
      <c r="O638" s="270"/>
      <c r="P638" s="270"/>
      <c r="Q638" s="270"/>
      <c r="R638" s="270"/>
      <c r="S638" s="270"/>
      <c r="T638" s="270"/>
      <c r="U638" s="270"/>
      <c r="V638" s="270"/>
      <c r="W638" s="270"/>
      <c r="X638" s="270"/>
      <c r="Y638" s="270"/>
      <c r="Z638" s="270"/>
    </row>
    <row r="639" ht="15.75" customHeight="1">
      <c r="A639" s="270"/>
      <c r="B639" s="270"/>
      <c r="C639" s="270"/>
      <c r="D639" s="270"/>
      <c r="E639" s="270"/>
      <c r="F639" s="270"/>
      <c r="G639" s="270"/>
      <c r="H639" s="270"/>
      <c r="I639" s="270"/>
      <c r="J639" s="270"/>
      <c r="K639" s="270"/>
      <c r="L639" s="270"/>
      <c r="M639" s="270"/>
      <c r="N639" s="270"/>
      <c r="O639" s="270"/>
      <c r="P639" s="270"/>
      <c r="Q639" s="270"/>
      <c r="R639" s="270"/>
      <c r="S639" s="270"/>
      <c r="T639" s="270"/>
      <c r="U639" s="270"/>
      <c r="V639" s="270"/>
      <c r="W639" s="270"/>
      <c r="X639" s="270"/>
      <c r="Y639" s="270"/>
      <c r="Z639" s="270"/>
    </row>
    <row r="640" ht="15.75" customHeight="1">
      <c r="A640" s="270"/>
      <c r="B640" s="270"/>
      <c r="C640" s="270"/>
      <c r="D640" s="270"/>
      <c r="E640" s="270"/>
      <c r="F640" s="270"/>
      <c r="G640" s="270"/>
      <c r="H640" s="270"/>
      <c r="I640" s="270"/>
      <c r="J640" s="270"/>
      <c r="K640" s="270"/>
      <c r="L640" s="270"/>
      <c r="M640" s="270"/>
      <c r="N640" s="270"/>
      <c r="O640" s="270"/>
      <c r="P640" s="270"/>
      <c r="Q640" s="270"/>
      <c r="R640" s="270"/>
      <c r="S640" s="270"/>
      <c r="T640" s="270"/>
      <c r="U640" s="270"/>
      <c r="V640" s="270"/>
      <c r="W640" s="270"/>
      <c r="X640" s="270"/>
      <c r="Y640" s="270"/>
      <c r="Z640" s="270"/>
    </row>
    <row r="641" ht="15.75" customHeight="1">
      <c r="A641" s="270"/>
      <c r="B641" s="270"/>
      <c r="C641" s="270"/>
      <c r="D641" s="270"/>
      <c r="E641" s="270"/>
      <c r="F641" s="270"/>
      <c r="G641" s="270"/>
      <c r="H641" s="270"/>
      <c r="I641" s="270"/>
      <c r="J641" s="270"/>
      <c r="K641" s="270"/>
      <c r="L641" s="270"/>
      <c r="M641" s="270"/>
      <c r="N641" s="270"/>
      <c r="O641" s="270"/>
      <c r="P641" s="270"/>
      <c r="Q641" s="270"/>
      <c r="R641" s="270"/>
      <c r="S641" s="270"/>
      <c r="T641" s="270"/>
      <c r="U641" s="270"/>
      <c r="V641" s="270"/>
      <c r="W641" s="270"/>
      <c r="X641" s="270"/>
      <c r="Y641" s="270"/>
      <c r="Z641" s="270"/>
    </row>
    <row r="642" ht="15.75" customHeight="1">
      <c r="A642" s="270"/>
      <c r="B642" s="270"/>
      <c r="C642" s="270"/>
      <c r="D642" s="270"/>
      <c r="E642" s="270"/>
      <c r="F642" s="270"/>
      <c r="G642" s="270"/>
      <c r="H642" s="270"/>
      <c r="I642" s="270"/>
      <c r="J642" s="270"/>
      <c r="K642" s="270"/>
      <c r="L642" s="270"/>
      <c r="M642" s="270"/>
      <c r="N642" s="270"/>
      <c r="O642" s="270"/>
      <c r="P642" s="270"/>
      <c r="Q642" s="270"/>
      <c r="R642" s="270"/>
      <c r="S642" s="270"/>
      <c r="T642" s="270"/>
      <c r="U642" s="270"/>
      <c r="V642" s="270"/>
      <c r="W642" s="270"/>
      <c r="X642" s="270"/>
      <c r="Y642" s="270"/>
      <c r="Z642" s="270"/>
    </row>
    <row r="643" ht="15.75" customHeight="1">
      <c r="A643" s="270"/>
      <c r="B643" s="270"/>
      <c r="C643" s="270"/>
      <c r="D643" s="270"/>
      <c r="E643" s="270"/>
      <c r="F643" s="270"/>
      <c r="G643" s="270"/>
      <c r="H643" s="270"/>
      <c r="I643" s="270"/>
      <c r="J643" s="270"/>
      <c r="K643" s="270"/>
      <c r="L643" s="270"/>
      <c r="M643" s="270"/>
      <c r="N643" s="270"/>
      <c r="O643" s="270"/>
      <c r="P643" s="270"/>
      <c r="Q643" s="270"/>
      <c r="R643" s="270"/>
      <c r="S643" s="270"/>
      <c r="T643" s="270"/>
      <c r="U643" s="270"/>
      <c r="V643" s="270"/>
      <c r="W643" s="270"/>
      <c r="X643" s="270"/>
      <c r="Y643" s="270"/>
      <c r="Z643" s="270"/>
    </row>
    <row r="644" ht="15.75" customHeight="1">
      <c r="A644" s="270"/>
      <c r="B644" s="270"/>
      <c r="C644" s="270"/>
      <c r="D644" s="270"/>
      <c r="E644" s="270"/>
      <c r="F644" s="270"/>
      <c r="G644" s="270"/>
      <c r="H644" s="270"/>
      <c r="I644" s="270"/>
      <c r="J644" s="270"/>
      <c r="K644" s="270"/>
      <c r="L644" s="270"/>
      <c r="M644" s="270"/>
      <c r="N644" s="270"/>
      <c r="O644" s="270"/>
      <c r="P644" s="270"/>
      <c r="Q644" s="270"/>
      <c r="R644" s="270"/>
      <c r="S644" s="270"/>
      <c r="T644" s="270"/>
      <c r="U644" s="270"/>
      <c r="V644" s="270"/>
      <c r="W644" s="270"/>
      <c r="X644" s="270"/>
      <c r="Y644" s="270"/>
      <c r="Z644" s="270"/>
    </row>
    <row r="645" ht="15.75" customHeight="1">
      <c r="A645" s="270"/>
      <c r="B645" s="270"/>
      <c r="C645" s="270"/>
      <c r="D645" s="270"/>
      <c r="E645" s="270"/>
      <c r="F645" s="270"/>
      <c r="G645" s="270"/>
      <c r="H645" s="270"/>
      <c r="I645" s="270"/>
      <c r="J645" s="270"/>
      <c r="K645" s="270"/>
      <c r="L645" s="270"/>
      <c r="M645" s="270"/>
      <c r="N645" s="270"/>
      <c r="O645" s="270"/>
      <c r="P645" s="270"/>
      <c r="Q645" s="270"/>
      <c r="R645" s="270"/>
      <c r="S645" s="270"/>
      <c r="T645" s="270"/>
      <c r="U645" s="270"/>
      <c r="V645" s="270"/>
      <c r="W645" s="270"/>
      <c r="X645" s="270"/>
      <c r="Y645" s="270"/>
      <c r="Z645" s="270"/>
    </row>
    <row r="646" ht="15.75" customHeight="1">
      <c r="A646" s="270"/>
      <c r="B646" s="270"/>
      <c r="C646" s="270"/>
      <c r="D646" s="270"/>
      <c r="E646" s="270"/>
      <c r="F646" s="270"/>
      <c r="G646" s="270"/>
      <c r="H646" s="270"/>
      <c r="I646" s="270"/>
      <c r="J646" s="270"/>
      <c r="K646" s="270"/>
      <c r="L646" s="270"/>
      <c r="M646" s="270"/>
      <c r="N646" s="270"/>
      <c r="O646" s="270"/>
      <c r="P646" s="270"/>
      <c r="Q646" s="270"/>
      <c r="R646" s="270"/>
      <c r="S646" s="270"/>
      <c r="T646" s="270"/>
      <c r="U646" s="270"/>
      <c r="V646" s="270"/>
      <c r="W646" s="270"/>
      <c r="X646" s="270"/>
      <c r="Y646" s="270"/>
      <c r="Z646" s="270"/>
    </row>
    <row r="647" ht="15.75" customHeight="1">
      <c r="A647" s="270"/>
      <c r="B647" s="270"/>
      <c r="C647" s="270"/>
      <c r="D647" s="270"/>
      <c r="E647" s="270"/>
      <c r="F647" s="270"/>
      <c r="G647" s="270"/>
      <c r="H647" s="270"/>
      <c r="I647" s="270"/>
      <c r="J647" s="270"/>
      <c r="K647" s="270"/>
      <c r="L647" s="270"/>
      <c r="M647" s="270"/>
      <c r="N647" s="270"/>
      <c r="O647" s="270"/>
      <c r="P647" s="270"/>
      <c r="Q647" s="270"/>
      <c r="R647" s="270"/>
      <c r="S647" s="270"/>
      <c r="T647" s="270"/>
      <c r="U647" s="270"/>
      <c r="V647" s="270"/>
      <c r="W647" s="270"/>
      <c r="X647" s="270"/>
      <c r="Y647" s="270"/>
      <c r="Z647" s="270"/>
    </row>
    <row r="648" ht="15.75" customHeight="1">
      <c r="A648" s="270"/>
      <c r="B648" s="270"/>
      <c r="C648" s="270"/>
      <c r="D648" s="270"/>
      <c r="E648" s="270"/>
      <c r="F648" s="270"/>
      <c r="G648" s="270"/>
      <c r="H648" s="270"/>
      <c r="I648" s="270"/>
      <c r="J648" s="270"/>
      <c r="K648" s="270"/>
      <c r="L648" s="270"/>
      <c r="M648" s="270"/>
      <c r="N648" s="270"/>
      <c r="O648" s="270"/>
      <c r="P648" s="270"/>
      <c r="Q648" s="270"/>
      <c r="R648" s="270"/>
      <c r="S648" s="270"/>
      <c r="T648" s="270"/>
      <c r="U648" s="270"/>
      <c r="V648" s="270"/>
      <c r="W648" s="270"/>
      <c r="X648" s="270"/>
      <c r="Y648" s="270"/>
      <c r="Z648" s="270"/>
    </row>
    <row r="649" ht="15.75" customHeight="1">
      <c r="A649" s="270"/>
      <c r="B649" s="270"/>
      <c r="C649" s="270"/>
      <c r="D649" s="270"/>
      <c r="E649" s="270"/>
      <c r="F649" s="270"/>
      <c r="G649" s="270"/>
      <c r="H649" s="270"/>
      <c r="I649" s="270"/>
      <c r="J649" s="270"/>
      <c r="K649" s="270"/>
      <c r="L649" s="270"/>
      <c r="M649" s="270"/>
      <c r="N649" s="270"/>
      <c r="O649" s="270"/>
      <c r="P649" s="270"/>
      <c r="Q649" s="270"/>
      <c r="R649" s="270"/>
      <c r="S649" s="270"/>
      <c r="T649" s="270"/>
      <c r="U649" s="270"/>
      <c r="V649" s="270"/>
      <c r="W649" s="270"/>
      <c r="X649" s="270"/>
      <c r="Y649" s="270"/>
      <c r="Z649" s="270"/>
    </row>
    <row r="650" ht="15.75" customHeight="1">
      <c r="A650" s="270"/>
      <c r="B650" s="270"/>
      <c r="C650" s="270"/>
      <c r="D650" s="270"/>
      <c r="E650" s="270"/>
      <c r="F650" s="270"/>
      <c r="G650" s="270"/>
      <c r="H650" s="270"/>
      <c r="I650" s="270"/>
      <c r="J650" s="270"/>
      <c r="K650" s="270"/>
      <c r="L650" s="270"/>
      <c r="M650" s="270"/>
      <c r="N650" s="270"/>
      <c r="O650" s="270"/>
      <c r="P650" s="270"/>
      <c r="Q650" s="270"/>
      <c r="R650" s="270"/>
      <c r="S650" s="270"/>
      <c r="T650" s="270"/>
      <c r="U650" s="270"/>
      <c r="V650" s="270"/>
      <c r="W650" s="270"/>
      <c r="X650" s="270"/>
      <c r="Y650" s="270"/>
      <c r="Z650" s="270"/>
    </row>
    <row r="651" ht="15.75" customHeight="1">
      <c r="A651" s="270"/>
      <c r="B651" s="270"/>
      <c r="C651" s="270"/>
      <c r="D651" s="270"/>
      <c r="E651" s="270"/>
      <c r="F651" s="270"/>
      <c r="G651" s="270"/>
      <c r="H651" s="270"/>
      <c r="I651" s="270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270"/>
      <c r="U651" s="270"/>
      <c r="V651" s="270"/>
      <c r="W651" s="270"/>
      <c r="X651" s="270"/>
      <c r="Y651" s="270"/>
      <c r="Z651" s="270"/>
    </row>
    <row r="652" ht="15.75" customHeight="1">
      <c r="A652" s="270"/>
      <c r="B652" s="270"/>
      <c r="C652" s="270"/>
      <c r="D652" s="270"/>
      <c r="E652" s="270"/>
      <c r="F652" s="270"/>
      <c r="G652" s="270"/>
      <c r="H652" s="270"/>
      <c r="I652" s="270"/>
      <c r="J652" s="270"/>
      <c r="K652" s="270"/>
      <c r="L652" s="270"/>
      <c r="M652" s="270"/>
      <c r="N652" s="270"/>
      <c r="O652" s="270"/>
      <c r="P652" s="270"/>
      <c r="Q652" s="270"/>
      <c r="R652" s="270"/>
      <c r="S652" s="270"/>
      <c r="T652" s="270"/>
      <c r="U652" s="270"/>
      <c r="V652" s="270"/>
      <c r="W652" s="270"/>
      <c r="X652" s="270"/>
      <c r="Y652" s="270"/>
      <c r="Z652" s="270"/>
    </row>
    <row r="653" ht="15.75" customHeight="1">
      <c r="A653" s="270"/>
      <c r="B653" s="270"/>
      <c r="C653" s="270"/>
      <c r="D653" s="270"/>
      <c r="E653" s="270"/>
      <c r="F653" s="270"/>
      <c r="G653" s="270"/>
      <c r="H653" s="270"/>
      <c r="I653" s="270"/>
      <c r="J653" s="270"/>
      <c r="K653" s="270"/>
      <c r="L653" s="270"/>
      <c r="M653" s="270"/>
      <c r="N653" s="270"/>
      <c r="O653" s="270"/>
      <c r="P653" s="270"/>
      <c r="Q653" s="270"/>
      <c r="R653" s="270"/>
      <c r="S653" s="270"/>
      <c r="T653" s="270"/>
      <c r="U653" s="270"/>
      <c r="V653" s="270"/>
      <c r="W653" s="270"/>
      <c r="X653" s="270"/>
      <c r="Y653" s="270"/>
      <c r="Z653" s="270"/>
    </row>
    <row r="654" ht="15.75" customHeight="1">
      <c r="A654" s="270"/>
      <c r="B654" s="270"/>
      <c r="C654" s="270"/>
      <c r="D654" s="270"/>
      <c r="E654" s="270"/>
      <c r="F654" s="270"/>
      <c r="G654" s="270"/>
      <c r="H654" s="270"/>
      <c r="I654" s="270"/>
      <c r="J654" s="270"/>
      <c r="K654" s="270"/>
      <c r="L654" s="270"/>
      <c r="M654" s="270"/>
      <c r="N654" s="270"/>
      <c r="O654" s="270"/>
      <c r="P654" s="270"/>
      <c r="Q654" s="270"/>
      <c r="R654" s="270"/>
      <c r="S654" s="270"/>
      <c r="T654" s="270"/>
      <c r="U654" s="270"/>
      <c r="V654" s="270"/>
      <c r="W654" s="270"/>
      <c r="X654" s="270"/>
      <c r="Y654" s="270"/>
      <c r="Z654" s="270"/>
    </row>
    <row r="655" ht="15.75" customHeight="1">
      <c r="A655" s="270"/>
      <c r="B655" s="270"/>
      <c r="C655" s="270"/>
      <c r="D655" s="270"/>
      <c r="E655" s="270"/>
      <c r="F655" s="270"/>
      <c r="G655" s="270"/>
      <c r="H655" s="270"/>
      <c r="I655" s="270"/>
      <c r="J655" s="270"/>
      <c r="K655" s="270"/>
      <c r="L655" s="270"/>
      <c r="M655" s="270"/>
      <c r="N655" s="270"/>
      <c r="O655" s="270"/>
      <c r="P655" s="270"/>
      <c r="Q655" s="270"/>
      <c r="R655" s="270"/>
      <c r="S655" s="270"/>
      <c r="T655" s="270"/>
      <c r="U655" s="270"/>
      <c r="V655" s="270"/>
      <c r="W655" s="270"/>
      <c r="X655" s="270"/>
      <c r="Y655" s="270"/>
      <c r="Z655" s="270"/>
    </row>
    <row r="656" ht="15.75" customHeight="1">
      <c r="A656" s="270"/>
      <c r="B656" s="270"/>
      <c r="C656" s="270"/>
      <c r="D656" s="270"/>
      <c r="E656" s="270"/>
      <c r="F656" s="270"/>
      <c r="G656" s="270"/>
      <c r="H656" s="270"/>
      <c r="I656" s="270"/>
      <c r="J656" s="270"/>
      <c r="K656" s="270"/>
      <c r="L656" s="270"/>
      <c r="M656" s="270"/>
      <c r="N656" s="270"/>
      <c r="O656" s="270"/>
      <c r="P656" s="270"/>
      <c r="Q656" s="270"/>
      <c r="R656" s="270"/>
      <c r="S656" s="270"/>
      <c r="T656" s="270"/>
      <c r="U656" s="270"/>
      <c r="V656" s="270"/>
      <c r="W656" s="270"/>
      <c r="X656" s="270"/>
      <c r="Y656" s="270"/>
      <c r="Z656" s="270"/>
    </row>
    <row r="657" ht="15.75" customHeight="1">
      <c r="A657" s="270"/>
      <c r="B657" s="270"/>
      <c r="C657" s="270"/>
      <c r="D657" s="270"/>
      <c r="E657" s="270"/>
      <c r="F657" s="270"/>
      <c r="G657" s="270"/>
      <c r="H657" s="270"/>
      <c r="I657" s="270"/>
      <c r="J657" s="270"/>
      <c r="K657" s="270"/>
      <c r="L657" s="270"/>
      <c r="M657" s="270"/>
      <c r="N657" s="270"/>
      <c r="O657" s="270"/>
      <c r="P657" s="270"/>
      <c r="Q657" s="270"/>
      <c r="R657" s="270"/>
      <c r="S657" s="270"/>
      <c r="T657" s="270"/>
      <c r="U657" s="270"/>
      <c r="V657" s="270"/>
      <c r="W657" s="270"/>
      <c r="X657" s="270"/>
      <c r="Y657" s="270"/>
      <c r="Z657" s="270"/>
    </row>
    <row r="658" ht="15.75" customHeight="1">
      <c r="A658" s="270"/>
      <c r="B658" s="270"/>
      <c r="C658" s="270"/>
      <c r="D658" s="270"/>
      <c r="E658" s="270"/>
      <c r="F658" s="270"/>
      <c r="G658" s="270"/>
      <c r="H658" s="270"/>
      <c r="I658" s="270"/>
      <c r="J658" s="270"/>
      <c r="K658" s="270"/>
      <c r="L658" s="270"/>
      <c r="M658" s="270"/>
      <c r="N658" s="270"/>
      <c r="O658" s="270"/>
      <c r="P658" s="270"/>
      <c r="Q658" s="270"/>
      <c r="R658" s="270"/>
      <c r="S658" s="270"/>
      <c r="T658" s="270"/>
      <c r="U658" s="270"/>
      <c r="V658" s="270"/>
      <c r="W658" s="270"/>
      <c r="X658" s="270"/>
      <c r="Y658" s="270"/>
      <c r="Z658" s="270"/>
    </row>
    <row r="659" ht="15.75" customHeight="1">
      <c r="A659" s="270"/>
      <c r="B659" s="270"/>
      <c r="C659" s="270"/>
      <c r="D659" s="270"/>
      <c r="E659" s="270"/>
      <c r="F659" s="270"/>
      <c r="G659" s="270"/>
      <c r="H659" s="270"/>
      <c r="I659" s="270"/>
      <c r="J659" s="270"/>
      <c r="K659" s="270"/>
      <c r="L659" s="270"/>
      <c r="M659" s="270"/>
      <c r="N659" s="270"/>
      <c r="O659" s="270"/>
      <c r="P659" s="270"/>
      <c r="Q659" s="270"/>
      <c r="R659" s="270"/>
      <c r="S659" s="270"/>
      <c r="T659" s="270"/>
      <c r="U659" s="270"/>
      <c r="V659" s="270"/>
      <c r="W659" s="270"/>
      <c r="X659" s="270"/>
      <c r="Y659" s="270"/>
      <c r="Z659" s="270"/>
    </row>
    <row r="660" ht="15.75" customHeight="1">
      <c r="A660" s="270"/>
      <c r="B660" s="270"/>
      <c r="C660" s="270"/>
      <c r="D660" s="270"/>
      <c r="E660" s="270"/>
      <c r="F660" s="270"/>
      <c r="G660" s="270"/>
      <c r="H660" s="270"/>
      <c r="I660" s="270"/>
      <c r="J660" s="270"/>
      <c r="K660" s="270"/>
      <c r="L660" s="270"/>
      <c r="M660" s="270"/>
      <c r="N660" s="270"/>
      <c r="O660" s="270"/>
      <c r="P660" s="270"/>
      <c r="Q660" s="270"/>
      <c r="R660" s="270"/>
      <c r="S660" s="270"/>
      <c r="T660" s="270"/>
      <c r="U660" s="270"/>
      <c r="V660" s="270"/>
      <c r="W660" s="270"/>
      <c r="X660" s="270"/>
      <c r="Y660" s="270"/>
      <c r="Z660" s="270"/>
    </row>
    <row r="661" ht="15.75" customHeight="1">
      <c r="A661" s="270"/>
      <c r="B661" s="270"/>
      <c r="C661" s="270"/>
      <c r="D661" s="270"/>
      <c r="E661" s="270"/>
      <c r="F661" s="270"/>
      <c r="G661" s="270"/>
      <c r="H661" s="270"/>
      <c r="I661" s="270"/>
      <c r="J661" s="270"/>
      <c r="K661" s="270"/>
      <c r="L661" s="270"/>
      <c r="M661" s="270"/>
      <c r="N661" s="270"/>
      <c r="O661" s="270"/>
      <c r="P661" s="270"/>
      <c r="Q661" s="270"/>
      <c r="R661" s="270"/>
      <c r="S661" s="270"/>
      <c r="T661" s="270"/>
      <c r="U661" s="270"/>
      <c r="V661" s="270"/>
      <c r="W661" s="270"/>
      <c r="X661" s="270"/>
      <c r="Y661" s="270"/>
      <c r="Z661" s="270"/>
    </row>
    <row r="662" ht="15.75" customHeight="1">
      <c r="A662" s="270"/>
      <c r="B662" s="270"/>
      <c r="C662" s="270"/>
      <c r="D662" s="270"/>
      <c r="E662" s="270"/>
      <c r="F662" s="270"/>
      <c r="G662" s="270"/>
      <c r="H662" s="270"/>
      <c r="I662" s="270"/>
      <c r="J662" s="270"/>
      <c r="K662" s="270"/>
      <c r="L662" s="270"/>
      <c r="M662" s="270"/>
      <c r="N662" s="270"/>
      <c r="O662" s="270"/>
      <c r="P662" s="270"/>
      <c r="Q662" s="270"/>
      <c r="R662" s="270"/>
      <c r="S662" s="270"/>
      <c r="T662" s="270"/>
      <c r="U662" s="270"/>
      <c r="V662" s="270"/>
      <c r="W662" s="270"/>
      <c r="X662" s="270"/>
      <c r="Y662" s="270"/>
      <c r="Z662" s="270"/>
    </row>
    <row r="663" ht="15.75" customHeight="1">
      <c r="A663" s="270"/>
      <c r="B663" s="270"/>
      <c r="C663" s="270"/>
      <c r="D663" s="270"/>
      <c r="E663" s="270"/>
      <c r="F663" s="270"/>
      <c r="G663" s="270"/>
      <c r="H663" s="270"/>
      <c r="I663" s="270"/>
      <c r="J663" s="270"/>
      <c r="K663" s="270"/>
      <c r="L663" s="270"/>
      <c r="M663" s="270"/>
      <c r="N663" s="270"/>
      <c r="O663" s="270"/>
      <c r="P663" s="270"/>
      <c r="Q663" s="270"/>
      <c r="R663" s="270"/>
      <c r="S663" s="270"/>
      <c r="T663" s="270"/>
      <c r="U663" s="270"/>
      <c r="V663" s="270"/>
      <c r="W663" s="270"/>
      <c r="X663" s="270"/>
      <c r="Y663" s="270"/>
      <c r="Z663" s="270"/>
    </row>
    <row r="664" ht="15.75" customHeight="1">
      <c r="A664" s="270"/>
      <c r="B664" s="270"/>
      <c r="C664" s="270"/>
      <c r="D664" s="270"/>
      <c r="E664" s="270"/>
      <c r="F664" s="270"/>
      <c r="G664" s="270"/>
      <c r="H664" s="270"/>
      <c r="I664" s="270"/>
      <c r="J664" s="270"/>
      <c r="K664" s="270"/>
      <c r="L664" s="270"/>
      <c r="M664" s="270"/>
      <c r="N664" s="270"/>
      <c r="O664" s="270"/>
      <c r="P664" s="270"/>
      <c r="Q664" s="270"/>
      <c r="R664" s="270"/>
      <c r="S664" s="270"/>
      <c r="T664" s="270"/>
      <c r="U664" s="270"/>
      <c r="V664" s="270"/>
      <c r="W664" s="270"/>
      <c r="X664" s="270"/>
      <c r="Y664" s="270"/>
      <c r="Z664" s="270"/>
    </row>
    <row r="665" ht="15.75" customHeight="1">
      <c r="A665" s="270"/>
      <c r="B665" s="270"/>
      <c r="C665" s="270"/>
      <c r="D665" s="270"/>
      <c r="E665" s="270"/>
      <c r="F665" s="270"/>
      <c r="G665" s="270"/>
      <c r="H665" s="270"/>
      <c r="I665" s="270"/>
      <c r="J665" s="270"/>
      <c r="K665" s="270"/>
      <c r="L665" s="270"/>
      <c r="M665" s="270"/>
      <c r="N665" s="270"/>
      <c r="O665" s="270"/>
      <c r="P665" s="270"/>
      <c r="Q665" s="270"/>
      <c r="R665" s="270"/>
      <c r="S665" s="270"/>
      <c r="T665" s="270"/>
      <c r="U665" s="270"/>
      <c r="V665" s="270"/>
      <c r="W665" s="270"/>
      <c r="X665" s="270"/>
      <c r="Y665" s="270"/>
      <c r="Z665" s="270"/>
    </row>
    <row r="666" ht="15.75" customHeight="1">
      <c r="A666" s="270"/>
      <c r="B666" s="270"/>
      <c r="C666" s="270"/>
      <c r="D666" s="270"/>
      <c r="E666" s="270"/>
      <c r="F666" s="270"/>
      <c r="G666" s="270"/>
      <c r="H666" s="270"/>
      <c r="I666" s="270"/>
      <c r="J666" s="270"/>
      <c r="K666" s="270"/>
      <c r="L666" s="270"/>
      <c r="M666" s="270"/>
      <c r="N666" s="270"/>
      <c r="O666" s="270"/>
      <c r="P666" s="270"/>
      <c r="Q666" s="270"/>
      <c r="R666" s="270"/>
      <c r="S666" s="270"/>
      <c r="T666" s="270"/>
      <c r="U666" s="270"/>
      <c r="V666" s="270"/>
      <c r="W666" s="270"/>
      <c r="X666" s="270"/>
      <c r="Y666" s="270"/>
      <c r="Z666" s="270"/>
    </row>
    <row r="667" ht="15.75" customHeight="1">
      <c r="A667" s="270"/>
      <c r="B667" s="270"/>
      <c r="C667" s="270"/>
      <c r="D667" s="270"/>
      <c r="E667" s="270"/>
      <c r="F667" s="270"/>
      <c r="G667" s="270"/>
      <c r="H667" s="270"/>
      <c r="I667" s="270"/>
      <c r="J667" s="270"/>
      <c r="K667" s="270"/>
      <c r="L667" s="270"/>
      <c r="M667" s="270"/>
      <c r="N667" s="270"/>
      <c r="O667" s="270"/>
      <c r="P667" s="270"/>
      <c r="Q667" s="270"/>
      <c r="R667" s="270"/>
      <c r="S667" s="270"/>
      <c r="T667" s="270"/>
      <c r="U667" s="270"/>
      <c r="V667" s="270"/>
      <c r="W667" s="270"/>
      <c r="X667" s="270"/>
      <c r="Y667" s="270"/>
      <c r="Z667" s="270"/>
    </row>
    <row r="668" ht="15.75" customHeight="1">
      <c r="A668" s="270"/>
      <c r="B668" s="270"/>
      <c r="C668" s="270"/>
      <c r="D668" s="270"/>
      <c r="E668" s="270"/>
      <c r="F668" s="270"/>
      <c r="G668" s="270"/>
      <c r="H668" s="270"/>
      <c r="I668" s="270"/>
      <c r="J668" s="270"/>
      <c r="K668" s="270"/>
      <c r="L668" s="270"/>
      <c r="M668" s="270"/>
      <c r="N668" s="270"/>
      <c r="O668" s="270"/>
      <c r="P668" s="270"/>
      <c r="Q668" s="270"/>
      <c r="R668" s="270"/>
      <c r="S668" s="270"/>
      <c r="T668" s="270"/>
      <c r="U668" s="270"/>
      <c r="V668" s="270"/>
      <c r="W668" s="270"/>
      <c r="X668" s="270"/>
      <c r="Y668" s="270"/>
      <c r="Z668" s="270"/>
    </row>
    <row r="669" ht="15.75" customHeight="1">
      <c r="A669" s="270"/>
      <c r="B669" s="270"/>
      <c r="C669" s="270"/>
      <c r="D669" s="270"/>
      <c r="E669" s="270"/>
      <c r="F669" s="270"/>
      <c r="G669" s="270"/>
      <c r="H669" s="270"/>
      <c r="I669" s="270"/>
      <c r="J669" s="270"/>
      <c r="K669" s="270"/>
      <c r="L669" s="270"/>
      <c r="M669" s="270"/>
      <c r="N669" s="270"/>
      <c r="O669" s="270"/>
      <c r="P669" s="270"/>
      <c r="Q669" s="270"/>
      <c r="R669" s="270"/>
      <c r="S669" s="270"/>
      <c r="T669" s="270"/>
      <c r="U669" s="270"/>
      <c r="V669" s="270"/>
      <c r="W669" s="270"/>
      <c r="X669" s="270"/>
      <c r="Y669" s="270"/>
      <c r="Z669" s="270"/>
    </row>
    <row r="670" ht="15.75" customHeight="1">
      <c r="A670" s="270"/>
      <c r="B670" s="270"/>
      <c r="C670" s="270"/>
      <c r="D670" s="270"/>
      <c r="E670" s="270"/>
      <c r="F670" s="270"/>
      <c r="G670" s="270"/>
      <c r="H670" s="270"/>
      <c r="I670" s="270"/>
      <c r="J670" s="270"/>
      <c r="K670" s="270"/>
      <c r="L670" s="270"/>
      <c r="M670" s="270"/>
      <c r="N670" s="270"/>
      <c r="O670" s="270"/>
      <c r="P670" s="270"/>
      <c r="Q670" s="270"/>
      <c r="R670" s="270"/>
      <c r="S670" s="270"/>
      <c r="T670" s="270"/>
      <c r="U670" s="270"/>
      <c r="V670" s="270"/>
      <c r="W670" s="270"/>
      <c r="X670" s="270"/>
      <c r="Y670" s="270"/>
      <c r="Z670" s="270"/>
    </row>
    <row r="671" ht="15.75" customHeight="1">
      <c r="A671" s="270"/>
      <c r="B671" s="270"/>
      <c r="C671" s="270"/>
      <c r="D671" s="270"/>
      <c r="E671" s="270"/>
      <c r="F671" s="270"/>
      <c r="G671" s="270"/>
      <c r="H671" s="270"/>
      <c r="I671" s="270"/>
      <c r="J671" s="270"/>
      <c r="K671" s="270"/>
      <c r="L671" s="270"/>
      <c r="M671" s="270"/>
      <c r="N671" s="270"/>
      <c r="O671" s="270"/>
      <c r="P671" s="270"/>
      <c r="Q671" s="270"/>
      <c r="R671" s="270"/>
      <c r="S671" s="270"/>
      <c r="T671" s="270"/>
      <c r="U671" s="270"/>
      <c r="V671" s="270"/>
      <c r="W671" s="270"/>
      <c r="X671" s="270"/>
      <c r="Y671" s="270"/>
      <c r="Z671" s="270"/>
    </row>
    <row r="672" ht="15.75" customHeight="1">
      <c r="A672" s="270"/>
      <c r="B672" s="270"/>
      <c r="C672" s="270"/>
      <c r="D672" s="270"/>
      <c r="E672" s="270"/>
      <c r="F672" s="270"/>
      <c r="G672" s="270"/>
      <c r="H672" s="270"/>
      <c r="I672" s="270"/>
      <c r="J672" s="270"/>
      <c r="K672" s="270"/>
      <c r="L672" s="270"/>
      <c r="M672" s="270"/>
      <c r="N672" s="270"/>
      <c r="O672" s="270"/>
      <c r="P672" s="270"/>
      <c r="Q672" s="270"/>
      <c r="R672" s="270"/>
      <c r="S672" s="270"/>
      <c r="T672" s="270"/>
      <c r="U672" s="270"/>
      <c r="V672" s="270"/>
      <c r="W672" s="270"/>
      <c r="X672" s="270"/>
      <c r="Y672" s="270"/>
      <c r="Z672" s="270"/>
    </row>
    <row r="673" ht="15.75" customHeight="1">
      <c r="A673" s="270"/>
      <c r="B673" s="270"/>
      <c r="C673" s="270"/>
      <c r="D673" s="270"/>
      <c r="E673" s="270"/>
      <c r="F673" s="270"/>
      <c r="G673" s="270"/>
      <c r="H673" s="270"/>
      <c r="I673" s="270"/>
      <c r="J673" s="270"/>
      <c r="K673" s="270"/>
      <c r="L673" s="270"/>
      <c r="M673" s="270"/>
      <c r="N673" s="270"/>
      <c r="O673" s="270"/>
      <c r="P673" s="270"/>
      <c r="Q673" s="270"/>
      <c r="R673" s="270"/>
      <c r="S673" s="270"/>
      <c r="T673" s="270"/>
      <c r="U673" s="270"/>
      <c r="V673" s="270"/>
      <c r="W673" s="270"/>
      <c r="X673" s="270"/>
      <c r="Y673" s="270"/>
      <c r="Z673" s="270"/>
    </row>
    <row r="674" ht="15.75" customHeight="1">
      <c r="A674" s="270"/>
      <c r="B674" s="270"/>
      <c r="C674" s="270"/>
      <c r="D674" s="270"/>
      <c r="E674" s="270"/>
      <c r="F674" s="270"/>
      <c r="G674" s="270"/>
      <c r="H674" s="270"/>
      <c r="I674" s="270"/>
      <c r="J674" s="270"/>
      <c r="K674" s="270"/>
      <c r="L674" s="270"/>
      <c r="M674" s="270"/>
      <c r="N674" s="270"/>
      <c r="O674" s="270"/>
      <c r="P674" s="270"/>
      <c r="Q674" s="270"/>
      <c r="R674" s="270"/>
      <c r="S674" s="270"/>
      <c r="T674" s="270"/>
      <c r="U674" s="270"/>
      <c r="V674" s="270"/>
      <c r="W674" s="270"/>
      <c r="X674" s="270"/>
      <c r="Y674" s="270"/>
      <c r="Z674" s="270"/>
    </row>
    <row r="675" ht="15.75" customHeight="1">
      <c r="A675" s="270"/>
      <c r="B675" s="270"/>
      <c r="C675" s="270"/>
      <c r="D675" s="270"/>
      <c r="E675" s="270"/>
      <c r="F675" s="270"/>
      <c r="G675" s="270"/>
      <c r="H675" s="270"/>
      <c r="I675" s="270"/>
      <c r="J675" s="270"/>
      <c r="K675" s="270"/>
      <c r="L675" s="270"/>
      <c r="M675" s="270"/>
      <c r="N675" s="270"/>
      <c r="O675" s="270"/>
      <c r="P675" s="270"/>
      <c r="Q675" s="270"/>
      <c r="R675" s="270"/>
      <c r="S675" s="270"/>
      <c r="T675" s="270"/>
      <c r="U675" s="270"/>
      <c r="V675" s="270"/>
      <c r="W675" s="270"/>
      <c r="X675" s="270"/>
      <c r="Y675" s="270"/>
      <c r="Z675" s="270"/>
    </row>
    <row r="676" ht="15.75" customHeight="1">
      <c r="A676" s="270"/>
      <c r="B676" s="270"/>
      <c r="C676" s="270"/>
      <c r="D676" s="270"/>
      <c r="E676" s="270"/>
      <c r="F676" s="270"/>
      <c r="G676" s="270"/>
      <c r="H676" s="270"/>
      <c r="I676" s="270"/>
      <c r="J676" s="270"/>
      <c r="K676" s="270"/>
      <c r="L676" s="270"/>
      <c r="M676" s="270"/>
      <c r="N676" s="270"/>
      <c r="O676" s="270"/>
      <c r="P676" s="270"/>
      <c r="Q676" s="270"/>
      <c r="R676" s="270"/>
      <c r="S676" s="270"/>
      <c r="T676" s="270"/>
      <c r="U676" s="270"/>
      <c r="V676" s="270"/>
      <c r="W676" s="270"/>
      <c r="X676" s="270"/>
      <c r="Y676" s="270"/>
      <c r="Z676" s="270"/>
    </row>
    <row r="677" ht="15.75" customHeight="1">
      <c r="A677" s="270"/>
      <c r="B677" s="270"/>
      <c r="C677" s="270"/>
      <c r="D677" s="270"/>
      <c r="E677" s="270"/>
      <c r="F677" s="270"/>
      <c r="G677" s="270"/>
      <c r="H677" s="270"/>
      <c r="I677" s="270"/>
      <c r="J677" s="270"/>
      <c r="K677" s="270"/>
      <c r="L677" s="270"/>
      <c r="M677" s="270"/>
      <c r="N677" s="270"/>
      <c r="O677" s="270"/>
      <c r="P677" s="270"/>
      <c r="Q677" s="270"/>
      <c r="R677" s="270"/>
      <c r="S677" s="270"/>
      <c r="T677" s="270"/>
      <c r="U677" s="270"/>
      <c r="V677" s="270"/>
      <c r="W677" s="270"/>
      <c r="X677" s="270"/>
      <c r="Y677" s="270"/>
      <c r="Z677" s="270"/>
    </row>
    <row r="678" ht="15.75" customHeight="1">
      <c r="A678" s="270"/>
      <c r="B678" s="270"/>
      <c r="C678" s="270"/>
      <c r="D678" s="270"/>
      <c r="E678" s="270"/>
      <c r="F678" s="270"/>
      <c r="G678" s="270"/>
      <c r="H678" s="270"/>
      <c r="I678" s="270"/>
      <c r="J678" s="270"/>
      <c r="K678" s="270"/>
      <c r="L678" s="270"/>
      <c r="M678" s="270"/>
      <c r="N678" s="270"/>
      <c r="O678" s="270"/>
      <c r="P678" s="270"/>
      <c r="Q678" s="270"/>
      <c r="R678" s="270"/>
      <c r="S678" s="270"/>
      <c r="T678" s="270"/>
      <c r="U678" s="270"/>
      <c r="V678" s="270"/>
      <c r="W678" s="270"/>
      <c r="X678" s="270"/>
      <c r="Y678" s="270"/>
      <c r="Z678" s="270"/>
    </row>
    <row r="679" ht="15.75" customHeight="1">
      <c r="A679" s="270"/>
      <c r="B679" s="270"/>
      <c r="C679" s="270"/>
      <c r="D679" s="270"/>
      <c r="E679" s="270"/>
      <c r="F679" s="270"/>
      <c r="G679" s="270"/>
      <c r="H679" s="270"/>
      <c r="I679" s="270"/>
      <c r="J679" s="270"/>
      <c r="K679" s="270"/>
      <c r="L679" s="270"/>
      <c r="M679" s="270"/>
      <c r="N679" s="270"/>
      <c r="O679" s="270"/>
      <c r="P679" s="270"/>
      <c r="Q679" s="270"/>
      <c r="R679" s="270"/>
      <c r="S679" s="270"/>
      <c r="T679" s="270"/>
      <c r="U679" s="270"/>
      <c r="V679" s="270"/>
      <c r="W679" s="270"/>
      <c r="X679" s="270"/>
      <c r="Y679" s="270"/>
      <c r="Z679" s="270"/>
    </row>
    <row r="680" ht="15.75" customHeight="1">
      <c r="A680" s="270"/>
      <c r="B680" s="270"/>
      <c r="C680" s="270"/>
      <c r="D680" s="270"/>
      <c r="E680" s="270"/>
      <c r="F680" s="270"/>
      <c r="G680" s="270"/>
      <c r="H680" s="270"/>
      <c r="I680" s="270"/>
      <c r="J680" s="270"/>
      <c r="K680" s="270"/>
      <c r="L680" s="270"/>
      <c r="M680" s="270"/>
      <c r="N680" s="270"/>
      <c r="O680" s="270"/>
      <c r="P680" s="270"/>
      <c r="Q680" s="270"/>
      <c r="R680" s="270"/>
      <c r="S680" s="270"/>
      <c r="T680" s="270"/>
      <c r="U680" s="270"/>
      <c r="V680" s="270"/>
      <c r="W680" s="270"/>
      <c r="X680" s="270"/>
      <c r="Y680" s="270"/>
      <c r="Z680" s="270"/>
    </row>
    <row r="681" ht="15.75" customHeight="1">
      <c r="A681" s="270"/>
      <c r="B681" s="270"/>
      <c r="C681" s="270"/>
      <c r="D681" s="270"/>
      <c r="E681" s="270"/>
      <c r="F681" s="270"/>
      <c r="G681" s="270"/>
      <c r="H681" s="270"/>
      <c r="I681" s="270"/>
      <c r="J681" s="270"/>
      <c r="K681" s="270"/>
      <c r="L681" s="270"/>
      <c r="M681" s="270"/>
      <c r="N681" s="270"/>
      <c r="O681" s="270"/>
      <c r="P681" s="270"/>
      <c r="Q681" s="270"/>
      <c r="R681" s="270"/>
      <c r="S681" s="270"/>
      <c r="T681" s="270"/>
      <c r="U681" s="270"/>
      <c r="V681" s="270"/>
      <c r="W681" s="270"/>
      <c r="X681" s="270"/>
      <c r="Y681" s="270"/>
      <c r="Z681" s="270"/>
    </row>
    <row r="682" ht="15.75" customHeight="1">
      <c r="A682" s="270"/>
      <c r="B682" s="270"/>
      <c r="C682" s="270"/>
      <c r="D682" s="270"/>
      <c r="E682" s="270"/>
      <c r="F682" s="270"/>
      <c r="G682" s="270"/>
      <c r="H682" s="270"/>
      <c r="I682" s="270"/>
      <c r="J682" s="270"/>
      <c r="K682" s="270"/>
      <c r="L682" s="270"/>
      <c r="M682" s="270"/>
      <c r="N682" s="270"/>
      <c r="O682" s="270"/>
      <c r="P682" s="270"/>
      <c r="Q682" s="270"/>
      <c r="R682" s="270"/>
      <c r="S682" s="270"/>
      <c r="T682" s="270"/>
      <c r="U682" s="270"/>
      <c r="V682" s="270"/>
      <c r="W682" s="270"/>
      <c r="X682" s="270"/>
      <c r="Y682" s="270"/>
      <c r="Z682" s="270"/>
    </row>
    <row r="683" ht="15.75" customHeight="1">
      <c r="A683" s="270"/>
      <c r="B683" s="270"/>
      <c r="C683" s="270"/>
      <c r="D683" s="270"/>
      <c r="E683" s="270"/>
      <c r="F683" s="270"/>
      <c r="G683" s="270"/>
      <c r="H683" s="270"/>
      <c r="I683" s="270"/>
      <c r="J683" s="270"/>
      <c r="K683" s="270"/>
      <c r="L683" s="270"/>
      <c r="M683" s="270"/>
      <c r="N683" s="270"/>
      <c r="O683" s="270"/>
      <c r="P683" s="270"/>
      <c r="Q683" s="270"/>
      <c r="R683" s="270"/>
      <c r="S683" s="270"/>
      <c r="T683" s="270"/>
      <c r="U683" s="270"/>
      <c r="V683" s="270"/>
      <c r="W683" s="270"/>
      <c r="X683" s="270"/>
      <c r="Y683" s="270"/>
      <c r="Z683" s="270"/>
    </row>
    <row r="684" ht="15.75" customHeight="1">
      <c r="A684" s="270"/>
      <c r="B684" s="270"/>
      <c r="C684" s="270"/>
      <c r="D684" s="270"/>
      <c r="E684" s="270"/>
      <c r="F684" s="270"/>
      <c r="G684" s="270"/>
      <c r="H684" s="270"/>
      <c r="I684" s="270"/>
      <c r="J684" s="270"/>
      <c r="K684" s="270"/>
      <c r="L684" s="270"/>
      <c r="M684" s="270"/>
      <c r="N684" s="270"/>
      <c r="O684" s="270"/>
      <c r="P684" s="270"/>
      <c r="Q684" s="270"/>
      <c r="R684" s="270"/>
      <c r="S684" s="270"/>
      <c r="T684" s="270"/>
      <c r="U684" s="270"/>
      <c r="V684" s="270"/>
      <c r="W684" s="270"/>
      <c r="X684" s="270"/>
      <c r="Y684" s="270"/>
      <c r="Z684" s="270"/>
    </row>
    <row r="685" ht="15.75" customHeight="1">
      <c r="A685" s="270"/>
      <c r="B685" s="270"/>
      <c r="C685" s="270"/>
      <c r="D685" s="270"/>
      <c r="E685" s="270"/>
      <c r="F685" s="270"/>
      <c r="G685" s="270"/>
      <c r="H685" s="270"/>
      <c r="I685" s="270"/>
      <c r="J685" s="270"/>
      <c r="K685" s="270"/>
      <c r="L685" s="270"/>
      <c r="M685" s="270"/>
      <c r="N685" s="270"/>
      <c r="O685" s="270"/>
      <c r="P685" s="270"/>
      <c r="Q685" s="270"/>
      <c r="R685" s="270"/>
      <c r="S685" s="270"/>
      <c r="T685" s="270"/>
      <c r="U685" s="270"/>
      <c r="V685" s="270"/>
      <c r="W685" s="270"/>
      <c r="X685" s="270"/>
      <c r="Y685" s="270"/>
      <c r="Z685" s="270"/>
    </row>
    <row r="686" ht="15.75" customHeight="1">
      <c r="A686" s="270"/>
      <c r="B686" s="270"/>
      <c r="C686" s="270"/>
      <c r="D686" s="270"/>
      <c r="E686" s="270"/>
      <c r="F686" s="270"/>
      <c r="G686" s="270"/>
      <c r="H686" s="270"/>
      <c r="I686" s="270"/>
      <c r="J686" s="270"/>
      <c r="K686" s="270"/>
      <c r="L686" s="270"/>
      <c r="M686" s="270"/>
      <c r="N686" s="270"/>
      <c r="O686" s="270"/>
      <c r="P686" s="270"/>
      <c r="Q686" s="270"/>
      <c r="R686" s="270"/>
      <c r="S686" s="270"/>
      <c r="T686" s="270"/>
      <c r="U686" s="270"/>
      <c r="V686" s="270"/>
      <c r="W686" s="270"/>
      <c r="X686" s="270"/>
      <c r="Y686" s="270"/>
      <c r="Z686" s="270"/>
    </row>
    <row r="687" ht="15.75" customHeight="1">
      <c r="A687" s="270"/>
      <c r="B687" s="270"/>
      <c r="C687" s="270"/>
      <c r="D687" s="270"/>
      <c r="E687" s="270"/>
      <c r="F687" s="270"/>
      <c r="G687" s="270"/>
      <c r="H687" s="270"/>
      <c r="I687" s="270"/>
      <c r="J687" s="270"/>
      <c r="K687" s="270"/>
      <c r="L687" s="270"/>
      <c r="M687" s="270"/>
      <c r="N687" s="270"/>
      <c r="O687" s="270"/>
      <c r="P687" s="270"/>
      <c r="Q687" s="270"/>
      <c r="R687" s="270"/>
      <c r="S687" s="270"/>
      <c r="T687" s="270"/>
      <c r="U687" s="270"/>
      <c r="V687" s="270"/>
      <c r="W687" s="270"/>
      <c r="X687" s="270"/>
      <c r="Y687" s="270"/>
      <c r="Z687" s="270"/>
    </row>
    <row r="688" ht="15.75" customHeight="1">
      <c r="A688" s="270"/>
      <c r="B688" s="270"/>
      <c r="C688" s="270"/>
      <c r="D688" s="270"/>
      <c r="E688" s="270"/>
      <c r="F688" s="270"/>
      <c r="G688" s="270"/>
      <c r="H688" s="270"/>
      <c r="I688" s="270"/>
      <c r="J688" s="270"/>
      <c r="K688" s="270"/>
      <c r="L688" s="270"/>
      <c r="M688" s="270"/>
      <c r="N688" s="270"/>
      <c r="O688" s="270"/>
      <c r="P688" s="270"/>
      <c r="Q688" s="270"/>
      <c r="R688" s="270"/>
      <c r="S688" s="270"/>
      <c r="T688" s="270"/>
      <c r="U688" s="270"/>
      <c r="V688" s="270"/>
      <c r="W688" s="270"/>
      <c r="X688" s="270"/>
      <c r="Y688" s="270"/>
      <c r="Z688" s="270"/>
    </row>
    <row r="689" ht="15.75" customHeight="1">
      <c r="A689" s="270"/>
      <c r="B689" s="270"/>
      <c r="C689" s="270"/>
      <c r="D689" s="270"/>
      <c r="E689" s="270"/>
      <c r="F689" s="270"/>
      <c r="G689" s="270"/>
      <c r="H689" s="270"/>
      <c r="I689" s="270"/>
      <c r="J689" s="270"/>
      <c r="K689" s="270"/>
      <c r="L689" s="270"/>
      <c r="M689" s="270"/>
      <c r="N689" s="270"/>
      <c r="O689" s="270"/>
      <c r="P689" s="270"/>
      <c r="Q689" s="270"/>
      <c r="R689" s="270"/>
      <c r="S689" s="270"/>
      <c r="T689" s="270"/>
      <c r="U689" s="270"/>
      <c r="V689" s="270"/>
      <c r="W689" s="270"/>
      <c r="X689" s="270"/>
      <c r="Y689" s="270"/>
      <c r="Z689" s="270"/>
    </row>
    <row r="690" ht="15.75" customHeight="1">
      <c r="A690" s="270"/>
      <c r="B690" s="270"/>
      <c r="C690" s="270"/>
      <c r="D690" s="270"/>
      <c r="E690" s="270"/>
      <c r="F690" s="270"/>
      <c r="G690" s="270"/>
      <c r="H690" s="270"/>
      <c r="I690" s="270"/>
      <c r="J690" s="270"/>
      <c r="K690" s="270"/>
      <c r="L690" s="270"/>
      <c r="M690" s="270"/>
      <c r="N690" s="270"/>
      <c r="O690" s="270"/>
      <c r="P690" s="270"/>
      <c r="Q690" s="270"/>
      <c r="R690" s="270"/>
      <c r="S690" s="270"/>
      <c r="T690" s="270"/>
      <c r="U690" s="270"/>
      <c r="V690" s="270"/>
      <c r="W690" s="270"/>
      <c r="X690" s="270"/>
      <c r="Y690" s="270"/>
      <c r="Z690" s="270"/>
    </row>
    <row r="691" ht="15.75" customHeight="1">
      <c r="A691" s="270"/>
      <c r="B691" s="270"/>
      <c r="C691" s="270"/>
      <c r="D691" s="270"/>
      <c r="E691" s="270"/>
      <c r="F691" s="270"/>
      <c r="G691" s="270"/>
      <c r="H691" s="270"/>
      <c r="I691" s="270"/>
      <c r="J691" s="270"/>
      <c r="K691" s="270"/>
      <c r="L691" s="270"/>
      <c r="M691" s="270"/>
      <c r="N691" s="270"/>
      <c r="O691" s="270"/>
      <c r="P691" s="270"/>
      <c r="Q691" s="270"/>
      <c r="R691" s="270"/>
      <c r="S691" s="270"/>
      <c r="T691" s="270"/>
      <c r="U691" s="270"/>
      <c r="V691" s="270"/>
      <c r="W691" s="270"/>
      <c r="X691" s="270"/>
      <c r="Y691" s="270"/>
      <c r="Z691" s="270"/>
    </row>
    <row r="692" ht="15.75" customHeight="1">
      <c r="A692" s="270"/>
      <c r="B692" s="270"/>
      <c r="C692" s="270"/>
      <c r="D692" s="270"/>
      <c r="E692" s="270"/>
      <c r="F692" s="270"/>
      <c r="G692" s="270"/>
      <c r="H692" s="270"/>
      <c r="I692" s="270"/>
      <c r="J692" s="270"/>
      <c r="K692" s="270"/>
      <c r="L692" s="270"/>
      <c r="M692" s="270"/>
      <c r="N692" s="270"/>
      <c r="O692" s="270"/>
      <c r="P692" s="270"/>
      <c r="Q692" s="270"/>
      <c r="R692" s="270"/>
      <c r="S692" s="270"/>
      <c r="T692" s="270"/>
      <c r="U692" s="270"/>
      <c r="V692" s="270"/>
      <c r="W692" s="270"/>
      <c r="X692" s="270"/>
      <c r="Y692" s="270"/>
      <c r="Z692" s="270"/>
    </row>
    <row r="693" ht="15.75" customHeight="1">
      <c r="A693" s="270"/>
      <c r="B693" s="270"/>
      <c r="C693" s="270"/>
      <c r="D693" s="270"/>
      <c r="E693" s="270"/>
      <c r="F693" s="270"/>
      <c r="G693" s="270"/>
      <c r="H693" s="270"/>
      <c r="I693" s="270"/>
      <c r="J693" s="270"/>
      <c r="K693" s="270"/>
      <c r="L693" s="270"/>
      <c r="M693" s="270"/>
      <c r="N693" s="270"/>
      <c r="O693" s="270"/>
      <c r="P693" s="270"/>
      <c r="Q693" s="270"/>
      <c r="R693" s="270"/>
      <c r="S693" s="270"/>
      <c r="T693" s="270"/>
      <c r="U693" s="270"/>
      <c r="V693" s="270"/>
      <c r="W693" s="270"/>
      <c r="X693" s="270"/>
      <c r="Y693" s="270"/>
      <c r="Z693" s="270"/>
    </row>
    <row r="694" ht="15.75" customHeight="1">
      <c r="A694" s="270"/>
      <c r="B694" s="270"/>
      <c r="C694" s="270"/>
      <c r="D694" s="270"/>
      <c r="E694" s="270"/>
      <c r="F694" s="270"/>
      <c r="G694" s="270"/>
      <c r="H694" s="270"/>
      <c r="I694" s="270"/>
      <c r="J694" s="270"/>
      <c r="K694" s="270"/>
      <c r="L694" s="270"/>
      <c r="M694" s="270"/>
      <c r="N694" s="270"/>
      <c r="O694" s="270"/>
      <c r="P694" s="270"/>
      <c r="Q694" s="270"/>
      <c r="R694" s="270"/>
      <c r="S694" s="270"/>
      <c r="T694" s="270"/>
      <c r="U694" s="270"/>
      <c r="V694" s="270"/>
      <c r="W694" s="270"/>
      <c r="X694" s="270"/>
      <c r="Y694" s="270"/>
      <c r="Z694" s="270"/>
    </row>
    <row r="695" ht="15.75" customHeight="1">
      <c r="A695" s="270"/>
      <c r="B695" s="270"/>
      <c r="C695" s="270"/>
      <c r="D695" s="270"/>
      <c r="E695" s="270"/>
      <c r="F695" s="270"/>
      <c r="G695" s="270"/>
      <c r="H695" s="270"/>
      <c r="I695" s="270"/>
      <c r="J695" s="270"/>
      <c r="K695" s="270"/>
      <c r="L695" s="270"/>
      <c r="M695" s="270"/>
      <c r="N695" s="270"/>
      <c r="O695" s="270"/>
      <c r="P695" s="270"/>
      <c r="Q695" s="270"/>
      <c r="R695" s="270"/>
      <c r="S695" s="270"/>
      <c r="T695" s="270"/>
      <c r="U695" s="270"/>
      <c r="V695" s="270"/>
      <c r="W695" s="270"/>
      <c r="X695" s="270"/>
      <c r="Y695" s="270"/>
      <c r="Z695" s="270"/>
    </row>
    <row r="696" ht="15.75" customHeight="1">
      <c r="A696" s="270"/>
      <c r="B696" s="270"/>
      <c r="C696" s="270"/>
      <c r="D696" s="270"/>
      <c r="E696" s="270"/>
      <c r="F696" s="270"/>
      <c r="G696" s="270"/>
      <c r="H696" s="270"/>
      <c r="I696" s="270"/>
      <c r="J696" s="270"/>
      <c r="K696" s="270"/>
      <c r="L696" s="270"/>
      <c r="M696" s="270"/>
      <c r="N696" s="270"/>
      <c r="O696" s="270"/>
      <c r="P696" s="270"/>
      <c r="Q696" s="270"/>
      <c r="R696" s="270"/>
      <c r="S696" s="270"/>
      <c r="T696" s="270"/>
      <c r="U696" s="270"/>
      <c r="V696" s="270"/>
      <c r="W696" s="270"/>
      <c r="X696" s="270"/>
      <c r="Y696" s="270"/>
      <c r="Z696" s="270"/>
    </row>
    <row r="697" ht="15.75" customHeight="1">
      <c r="A697" s="270"/>
      <c r="B697" s="270"/>
      <c r="C697" s="270"/>
      <c r="D697" s="270"/>
      <c r="E697" s="270"/>
      <c r="F697" s="270"/>
      <c r="G697" s="270"/>
      <c r="H697" s="270"/>
      <c r="I697" s="270"/>
      <c r="J697" s="270"/>
      <c r="K697" s="270"/>
      <c r="L697" s="270"/>
      <c r="M697" s="270"/>
      <c r="N697" s="270"/>
      <c r="O697" s="270"/>
      <c r="P697" s="270"/>
      <c r="Q697" s="270"/>
      <c r="R697" s="270"/>
      <c r="S697" s="270"/>
      <c r="T697" s="270"/>
      <c r="U697" s="270"/>
      <c r="V697" s="270"/>
      <c r="W697" s="270"/>
      <c r="X697" s="270"/>
      <c r="Y697" s="270"/>
      <c r="Z697" s="270"/>
    </row>
    <row r="698" ht="15.75" customHeight="1">
      <c r="A698" s="270"/>
      <c r="B698" s="270"/>
      <c r="C698" s="270"/>
      <c r="D698" s="270"/>
      <c r="E698" s="270"/>
      <c r="F698" s="270"/>
      <c r="G698" s="270"/>
      <c r="H698" s="270"/>
      <c r="I698" s="270"/>
      <c r="J698" s="270"/>
      <c r="K698" s="270"/>
      <c r="L698" s="270"/>
      <c r="M698" s="270"/>
      <c r="N698" s="270"/>
      <c r="O698" s="270"/>
      <c r="P698" s="270"/>
      <c r="Q698" s="270"/>
      <c r="R698" s="270"/>
      <c r="S698" s="270"/>
      <c r="T698" s="270"/>
      <c r="U698" s="270"/>
      <c r="V698" s="270"/>
      <c r="W698" s="270"/>
      <c r="X698" s="270"/>
      <c r="Y698" s="270"/>
      <c r="Z698" s="270"/>
    </row>
    <row r="699" ht="15.75" customHeight="1">
      <c r="A699" s="270"/>
      <c r="B699" s="270"/>
      <c r="C699" s="270"/>
      <c r="D699" s="270"/>
      <c r="E699" s="270"/>
      <c r="F699" s="270"/>
      <c r="G699" s="270"/>
      <c r="H699" s="270"/>
      <c r="I699" s="270"/>
      <c r="J699" s="270"/>
      <c r="K699" s="270"/>
      <c r="L699" s="270"/>
      <c r="M699" s="270"/>
      <c r="N699" s="270"/>
      <c r="O699" s="270"/>
      <c r="P699" s="270"/>
      <c r="Q699" s="270"/>
      <c r="R699" s="270"/>
      <c r="S699" s="270"/>
      <c r="T699" s="270"/>
      <c r="U699" s="270"/>
      <c r="V699" s="270"/>
      <c r="W699" s="270"/>
      <c r="X699" s="270"/>
      <c r="Y699" s="270"/>
      <c r="Z699" s="270"/>
    </row>
    <row r="700" ht="15.75" customHeight="1">
      <c r="A700" s="270"/>
      <c r="B700" s="270"/>
      <c r="C700" s="270"/>
      <c r="D700" s="270"/>
      <c r="E700" s="270"/>
      <c r="F700" s="270"/>
      <c r="G700" s="270"/>
      <c r="H700" s="270"/>
      <c r="I700" s="270"/>
      <c r="J700" s="270"/>
      <c r="K700" s="270"/>
      <c r="L700" s="270"/>
      <c r="M700" s="270"/>
      <c r="N700" s="270"/>
      <c r="O700" s="270"/>
      <c r="P700" s="270"/>
      <c r="Q700" s="270"/>
      <c r="R700" s="270"/>
      <c r="S700" s="270"/>
      <c r="T700" s="270"/>
      <c r="U700" s="270"/>
      <c r="V700" s="270"/>
      <c r="W700" s="270"/>
      <c r="X700" s="270"/>
      <c r="Y700" s="270"/>
      <c r="Z700" s="270"/>
    </row>
    <row r="701" ht="15.75" customHeight="1">
      <c r="A701" s="270"/>
      <c r="B701" s="270"/>
      <c r="C701" s="270"/>
      <c r="D701" s="270"/>
      <c r="E701" s="270"/>
      <c r="F701" s="270"/>
      <c r="G701" s="270"/>
      <c r="H701" s="270"/>
      <c r="I701" s="270"/>
      <c r="J701" s="270"/>
      <c r="K701" s="270"/>
      <c r="L701" s="270"/>
      <c r="M701" s="270"/>
      <c r="N701" s="270"/>
      <c r="O701" s="270"/>
      <c r="P701" s="270"/>
      <c r="Q701" s="270"/>
      <c r="R701" s="270"/>
      <c r="S701" s="270"/>
      <c r="T701" s="270"/>
      <c r="U701" s="270"/>
      <c r="V701" s="270"/>
      <c r="W701" s="270"/>
      <c r="X701" s="270"/>
      <c r="Y701" s="270"/>
      <c r="Z701" s="270"/>
    </row>
    <row r="702" ht="15.75" customHeight="1">
      <c r="A702" s="270"/>
      <c r="B702" s="270"/>
      <c r="C702" s="270"/>
      <c r="D702" s="270"/>
      <c r="E702" s="270"/>
      <c r="F702" s="270"/>
      <c r="G702" s="270"/>
      <c r="H702" s="270"/>
      <c r="I702" s="270"/>
      <c r="J702" s="270"/>
      <c r="K702" s="270"/>
      <c r="L702" s="270"/>
      <c r="M702" s="270"/>
      <c r="N702" s="270"/>
      <c r="O702" s="270"/>
      <c r="P702" s="270"/>
      <c r="Q702" s="270"/>
      <c r="R702" s="270"/>
      <c r="S702" s="270"/>
      <c r="T702" s="270"/>
      <c r="U702" s="270"/>
      <c r="V702" s="270"/>
      <c r="W702" s="270"/>
      <c r="X702" s="270"/>
      <c r="Y702" s="270"/>
      <c r="Z702" s="270"/>
    </row>
    <row r="703" ht="15.75" customHeight="1">
      <c r="A703" s="270"/>
      <c r="B703" s="270"/>
      <c r="C703" s="270"/>
      <c r="D703" s="270"/>
      <c r="E703" s="270"/>
      <c r="F703" s="270"/>
      <c r="G703" s="270"/>
      <c r="H703" s="270"/>
      <c r="I703" s="270"/>
      <c r="J703" s="270"/>
      <c r="K703" s="270"/>
      <c r="L703" s="270"/>
      <c r="M703" s="270"/>
      <c r="N703" s="270"/>
      <c r="O703" s="270"/>
      <c r="P703" s="270"/>
      <c r="Q703" s="270"/>
      <c r="R703" s="270"/>
      <c r="S703" s="270"/>
      <c r="T703" s="270"/>
      <c r="U703" s="270"/>
      <c r="V703" s="270"/>
      <c r="W703" s="270"/>
      <c r="X703" s="270"/>
      <c r="Y703" s="270"/>
      <c r="Z703" s="270"/>
    </row>
    <row r="704" ht="15.75" customHeight="1">
      <c r="A704" s="270"/>
      <c r="B704" s="270"/>
      <c r="C704" s="270"/>
      <c r="D704" s="270"/>
      <c r="E704" s="270"/>
      <c r="F704" s="270"/>
      <c r="G704" s="270"/>
      <c r="H704" s="270"/>
      <c r="I704" s="270"/>
      <c r="J704" s="270"/>
      <c r="K704" s="270"/>
      <c r="L704" s="270"/>
      <c r="M704" s="270"/>
      <c r="N704" s="270"/>
      <c r="O704" s="270"/>
      <c r="P704" s="270"/>
      <c r="Q704" s="270"/>
      <c r="R704" s="270"/>
      <c r="S704" s="270"/>
      <c r="T704" s="270"/>
      <c r="U704" s="270"/>
      <c r="V704" s="270"/>
      <c r="W704" s="270"/>
      <c r="X704" s="270"/>
      <c r="Y704" s="270"/>
      <c r="Z704" s="270"/>
    </row>
    <row r="705" ht="15.75" customHeight="1">
      <c r="A705" s="270"/>
      <c r="B705" s="270"/>
      <c r="C705" s="270"/>
      <c r="D705" s="270"/>
      <c r="E705" s="270"/>
      <c r="F705" s="270"/>
      <c r="G705" s="270"/>
      <c r="H705" s="270"/>
      <c r="I705" s="270"/>
      <c r="J705" s="270"/>
      <c r="K705" s="270"/>
      <c r="L705" s="270"/>
      <c r="M705" s="270"/>
      <c r="N705" s="270"/>
      <c r="O705" s="270"/>
      <c r="P705" s="270"/>
      <c r="Q705" s="270"/>
      <c r="R705" s="270"/>
      <c r="S705" s="270"/>
      <c r="T705" s="270"/>
      <c r="U705" s="270"/>
      <c r="V705" s="270"/>
      <c r="W705" s="270"/>
      <c r="X705" s="270"/>
      <c r="Y705" s="270"/>
      <c r="Z705" s="270"/>
    </row>
    <row r="706" ht="15.75" customHeight="1">
      <c r="A706" s="270"/>
      <c r="B706" s="270"/>
      <c r="C706" s="270"/>
      <c r="D706" s="270"/>
      <c r="E706" s="270"/>
      <c r="F706" s="270"/>
      <c r="G706" s="270"/>
      <c r="H706" s="270"/>
      <c r="I706" s="270"/>
      <c r="J706" s="270"/>
      <c r="K706" s="270"/>
      <c r="L706" s="270"/>
      <c r="M706" s="270"/>
      <c r="N706" s="270"/>
      <c r="O706" s="270"/>
      <c r="P706" s="270"/>
      <c r="Q706" s="270"/>
      <c r="R706" s="270"/>
      <c r="S706" s="270"/>
      <c r="T706" s="270"/>
      <c r="U706" s="270"/>
      <c r="V706" s="270"/>
      <c r="W706" s="270"/>
      <c r="X706" s="270"/>
      <c r="Y706" s="270"/>
      <c r="Z706" s="270"/>
    </row>
    <row r="707" ht="15.75" customHeight="1">
      <c r="A707" s="270"/>
      <c r="B707" s="270"/>
      <c r="C707" s="270"/>
      <c r="D707" s="270"/>
      <c r="E707" s="270"/>
      <c r="F707" s="270"/>
      <c r="G707" s="270"/>
      <c r="H707" s="270"/>
      <c r="I707" s="270"/>
      <c r="J707" s="270"/>
      <c r="K707" s="270"/>
      <c r="L707" s="270"/>
      <c r="M707" s="270"/>
      <c r="N707" s="270"/>
      <c r="O707" s="270"/>
      <c r="P707" s="270"/>
      <c r="Q707" s="270"/>
      <c r="R707" s="270"/>
      <c r="S707" s="270"/>
      <c r="T707" s="270"/>
      <c r="U707" s="270"/>
      <c r="V707" s="270"/>
      <c r="W707" s="270"/>
      <c r="X707" s="270"/>
      <c r="Y707" s="270"/>
      <c r="Z707" s="270"/>
    </row>
    <row r="708" ht="15.75" customHeight="1">
      <c r="A708" s="270"/>
      <c r="B708" s="270"/>
      <c r="C708" s="270"/>
      <c r="D708" s="270"/>
      <c r="E708" s="270"/>
      <c r="F708" s="270"/>
      <c r="G708" s="270"/>
      <c r="H708" s="270"/>
      <c r="I708" s="270"/>
      <c r="J708" s="270"/>
      <c r="K708" s="270"/>
      <c r="L708" s="270"/>
      <c r="M708" s="270"/>
      <c r="N708" s="270"/>
      <c r="O708" s="270"/>
      <c r="P708" s="270"/>
      <c r="Q708" s="270"/>
      <c r="R708" s="270"/>
      <c r="S708" s="270"/>
      <c r="T708" s="270"/>
      <c r="U708" s="270"/>
      <c r="V708" s="270"/>
      <c r="W708" s="270"/>
      <c r="X708" s="270"/>
      <c r="Y708" s="270"/>
      <c r="Z708" s="270"/>
    </row>
    <row r="709" ht="15.75" customHeight="1">
      <c r="A709" s="270"/>
      <c r="B709" s="270"/>
      <c r="C709" s="270"/>
      <c r="D709" s="270"/>
      <c r="E709" s="270"/>
      <c r="F709" s="270"/>
      <c r="G709" s="270"/>
      <c r="H709" s="270"/>
      <c r="I709" s="270"/>
      <c r="J709" s="270"/>
      <c r="K709" s="270"/>
      <c r="L709" s="270"/>
      <c r="M709" s="270"/>
      <c r="N709" s="270"/>
      <c r="O709" s="270"/>
      <c r="P709" s="270"/>
      <c r="Q709" s="270"/>
      <c r="R709" s="270"/>
      <c r="S709" s="270"/>
      <c r="T709" s="270"/>
      <c r="U709" s="270"/>
      <c r="V709" s="270"/>
      <c r="W709" s="270"/>
      <c r="X709" s="270"/>
      <c r="Y709" s="270"/>
      <c r="Z709" s="270"/>
    </row>
    <row r="710" ht="15.75" customHeight="1">
      <c r="A710" s="270"/>
      <c r="B710" s="270"/>
      <c r="C710" s="270"/>
      <c r="D710" s="270"/>
      <c r="E710" s="270"/>
      <c r="F710" s="270"/>
      <c r="G710" s="270"/>
      <c r="H710" s="270"/>
      <c r="I710" s="270"/>
      <c r="J710" s="270"/>
      <c r="K710" s="270"/>
      <c r="L710" s="270"/>
      <c r="M710" s="270"/>
      <c r="N710" s="270"/>
      <c r="O710" s="270"/>
      <c r="P710" s="270"/>
      <c r="Q710" s="270"/>
      <c r="R710" s="270"/>
      <c r="S710" s="270"/>
      <c r="T710" s="270"/>
      <c r="U710" s="270"/>
      <c r="V710" s="270"/>
      <c r="W710" s="270"/>
      <c r="X710" s="270"/>
      <c r="Y710" s="270"/>
      <c r="Z710" s="270"/>
    </row>
    <row r="711" ht="15.75" customHeight="1">
      <c r="A711" s="270"/>
      <c r="B711" s="270"/>
      <c r="C711" s="270"/>
      <c r="D711" s="270"/>
      <c r="E711" s="270"/>
      <c r="F711" s="270"/>
      <c r="G711" s="270"/>
      <c r="H711" s="270"/>
      <c r="I711" s="270"/>
      <c r="J711" s="270"/>
      <c r="K711" s="270"/>
      <c r="L711" s="270"/>
      <c r="M711" s="270"/>
      <c r="N711" s="270"/>
      <c r="O711" s="270"/>
      <c r="P711" s="270"/>
      <c r="Q711" s="270"/>
      <c r="R711" s="270"/>
      <c r="S711" s="270"/>
      <c r="T711" s="270"/>
      <c r="U711" s="270"/>
      <c r="V711" s="270"/>
      <c r="W711" s="270"/>
      <c r="X711" s="270"/>
      <c r="Y711" s="270"/>
      <c r="Z711" s="270"/>
    </row>
    <row r="712" ht="15.75" customHeight="1">
      <c r="A712" s="270"/>
      <c r="B712" s="270"/>
      <c r="C712" s="270"/>
      <c r="D712" s="270"/>
      <c r="E712" s="270"/>
      <c r="F712" s="270"/>
      <c r="G712" s="270"/>
      <c r="H712" s="270"/>
      <c r="I712" s="270"/>
      <c r="J712" s="270"/>
      <c r="K712" s="270"/>
      <c r="L712" s="270"/>
      <c r="M712" s="270"/>
      <c r="N712" s="270"/>
      <c r="O712" s="270"/>
      <c r="P712" s="270"/>
      <c r="Q712" s="270"/>
      <c r="R712" s="270"/>
      <c r="S712" s="270"/>
      <c r="T712" s="270"/>
      <c r="U712" s="270"/>
      <c r="V712" s="270"/>
      <c r="W712" s="270"/>
      <c r="X712" s="270"/>
      <c r="Y712" s="270"/>
      <c r="Z712" s="270"/>
    </row>
    <row r="713" ht="15.75" customHeight="1">
      <c r="A713" s="270"/>
      <c r="B713" s="270"/>
      <c r="C713" s="270"/>
      <c r="D713" s="270"/>
      <c r="E713" s="270"/>
      <c r="F713" s="270"/>
      <c r="G713" s="270"/>
      <c r="H713" s="270"/>
      <c r="I713" s="270"/>
      <c r="J713" s="270"/>
      <c r="K713" s="270"/>
      <c r="L713" s="270"/>
      <c r="M713" s="270"/>
      <c r="N713" s="270"/>
      <c r="O713" s="270"/>
      <c r="P713" s="270"/>
      <c r="Q713" s="270"/>
      <c r="R713" s="270"/>
      <c r="S713" s="270"/>
      <c r="T713" s="270"/>
      <c r="U713" s="270"/>
      <c r="V713" s="270"/>
      <c r="W713" s="270"/>
      <c r="X713" s="270"/>
      <c r="Y713" s="270"/>
      <c r="Z713" s="270"/>
    </row>
    <row r="714" ht="15.75" customHeight="1">
      <c r="A714" s="270"/>
      <c r="B714" s="270"/>
      <c r="C714" s="270"/>
      <c r="D714" s="270"/>
      <c r="E714" s="270"/>
      <c r="F714" s="270"/>
      <c r="G714" s="270"/>
      <c r="H714" s="270"/>
      <c r="I714" s="270"/>
      <c r="J714" s="270"/>
      <c r="K714" s="270"/>
      <c r="L714" s="270"/>
      <c r="M714" s="270"/>
      <c r="N714" s="270"/>
      <c r="O714" s="270"/>
      <c r="P714" s="270"/>
      <c r="Q714" s="270"/>
      <c r="R714" s="270"/>
      <c r="S714" s="270"/>
      <c r="T714" s="270"/>
      <c r="U714" s="270"/>
      <c r="V714" s="270"/>
      <c r="W714" s="270"/>
      <c r="X714" s="270"/>
      <c r="Y714" s="270"/>
      <c r="Z714" s="270"/>
    </row>
    <row r="715" ht="15.75" customHeight="1">
      <c r="A715" s="270"/>
      <c r="B715" s="270"/>
      <c r="C715" s="270"/>
      <c r="D715" s="270"/>
      <c r="E715" s="270"/>
      <c r="F715" s="270"/>
      <c r="G715" s="270"/>
      <c r="H715" s="270"/>
      <c r="I715" s="270"/>
      <c r="J715" s="270"/>
      <c r="K715" s="270"/>
      <c r="L715" s="270"/>
      <c r="M715" s="270"/>
      <c r="N715" s="270"/>
      <c r="O715" s="270"/>
      <c r="P715" s="270"/>
      <c r="Q715" s="270"/>
      <c r="R715" s="270"/>
      <c r="S715" s="270"/>
      <c r="T715" s="270"/>
      <c r="U715" s="270"/>
      <c r="V715" s="270"/>
      <c r="W715" s="270"/>
      <c r="X715" s="270"/>
      <c r="Y715" s="270"/>
      <c r="Z715" s="270"/>
    </row>
    <row r="716" ht="15.75" customHeight="1">
      <c r="A716" s="270"/>
      <c r="B716" s="270"/>
      <c r="C716" s="270"/>
      <c r="D716" s="270"/>
      <c r="E716" s="270"/>
      <c r="F716" s="270"/>
      <c r="G716" s="270"/>
      <c r="H716" s="270"/>
      <c r="I716" s="270"/>
      <c r="J716" s="270"/>
      <c r="K716" s="270"/>
      <c r="L716" s="270"/>
      <c r="M716" s="270"/>
      <c r="N716" s="270"/>
      <c r="O716" s="270"/>
      <c r="P716" s="270"/>
      <c r="Q716" s="270"/>
      <c r="R716" s="270"/>
      <c r="S716" s="270"/>
      <c r="T716" s="270"/>
      <c r="U716" s="270"/>
      <c r="V716" s="270"/>
      <c r="W716" s="270"/>
      <c r="X716" s="270"/>
      <c r="Y716" s="270"/>
      <c r="Z716" s="270"/>
    </row>
    <row r="717" ht="15.75" customHeight="1">
      <c r="A717" s="270"/>
      <c r="B717" s="270"/>
      <c r="C717" s="270"/>
      <c r="D717" s="270"/>
      <c r="E717" s="270"/>
      <c r="F717" s="270"/>
      <c r="G717" s="270"/>
      <c r="H717" s="270"/>
      <c r="I717" s="270"/>
      <c r="J717" s="270"/>
      <c r="K717" s="270"/>
      <c r="L717" s="270"/>
      <c r="M717" s="270"/>
      <c r="N717" s="270"/>
      <c r="O717" s="270"/>
      <c r="P717" s="270"/>
      <c r="Q717" s="270"/>
      <c r="R717" s="270"/>
      <c r="S717" s="270"/>
      <c r="T717" s="270"/>
      <c r="U717" s="270"/>
      <c r="V717" s="270"/>
      <c r="W717" s="270"/>
      <c r="X717" s="270"/>
      <c r="Y717" s="270"/>
      <c r="Z717" s="270"/>
    </row>
    <row r="718" ht="15.75" customHeight="1">
      <c r="A718" s="270"/>
      <c r="B718" s="270"/>
      <c r="C718" s="270"/>
      <c r="D718" s="270"/>
      <c r="E718" s="270"/>
      <c r="F718" s="270"/>
      <c r="G718" s="270"/>
      <c r="H718" s="270"/>
      <c r="I718" s="270"/>
      <c r="J718" s="270"/>
      <c r="K718" s="270"/>
      <c r="L718" s="270"/>
      <c r="M718" s="270"/>
      <c r="N718" s="270"/>
      <c r="O718" s="270"/>
      <c r="P718" s="270"/>
      <c r="Q718" s="270"/>
      <c r="R718" s="270"/>
      <c r="S718" s="270"/>
      <c r="T718" s="270"/>
      <c r="U718" s="270"/>
      <c r="V718" s="270"/>
      <c r="W718" s="270"/>
      <c r="X718" s="270"/>
      <c r="Y718" s="270"/>
      <c r="Z718" s="270"/>
    </row>
    <row r="719" ht="15.75" customHeight="1">
      <c r="A719" s="270"/>
      <c r="B719" s="270"/>
      <c r="C719" s="270"/>
      <c r="D719" s="270"/>
      <c r="E719" s="270"/>
      <c r="F719" s="270"/>
      <c r="G719" s="270"/>
      <c r="H719" s="270"/>
      <c r="I719" s="270"/>
      <c r="J719" s="270"/>
      <c r="K719" s="270"/>
      <c r="L719" s="270"/>
      <c r="M719" s="270"/>
      <c r="N719" s="270"/>
      <c r="O719" s="270"/>
      <c r="P719" s="270"/>
      <c r="Q719" s="270"/>
      <c r="R719" s="270"/>
      <c r="S719" s="270"/>
      <c r="T719" s="270"/>
      <c r="U719" s="270"/>
      <c r="V719" s="270"/>
      <c r="W719" s="270"/>
      <c r="X719" s="270"/>
      <c r="Y719" s="270"/>
      <c r="Z719" s="270"/>
    </row>
    <row r="720" ht="15.75" customHeight="1">
      <c r="A720" s="270"/>
      <c r="B720" s="270"/>
      <c r="C720" s="270"/>
      <c r="D720" s="270"/>
      <c r="E720" s="270"/>
      <c r="F720" s="270"/>
      <c r="G720" s="270"/>
      <c r="H720" s="270"/>
      <c r="I720" s="270"/>
      <c r="J720" s="270"/>
      <c r="K720" s="270"/>
      <c r="L720" s="270"/>
      <c r="M720" s="270"/>
      <c r="N720" s="270"/>
      <c r="O720" s="270"/>
      <c r="P720" s="270"/>
      <c r="Q720" s="270"/>
      <c r="R720" s="270"/>
      <c r="S720" s="270"/>
      <c r="T720" s="270"/>
      <c r="U720" s="270"/>
      <c r="V720" s="270"/>
      <c r="W720" s="270"/>
      <c r="X720" s="270"/>
      <c r="Y720" s="270"/>
      <c r="Z720" s="270"/>
    </row>
    <row r="721" ht="15.75" customHeight="1">
      <c r="A721" s="270"/>
      <c r="B721" s="270"/>
      <c r="C721" s="270"/>
      <c r="D721" s="270"/>
      <c r="E721" s="270"/>
      <c r="F721" s="270"/>
      <c r="G721" s="270"/>
      <c r="H721" s="270"/>
      <c r="I721" s="270"/>
      <c r="J721" s="270"/>
      <c r="K721" s="270"/>
      <c r="L721" s="270"/>
      <c r="M721" s="270"/>
      <c r="N721" s="270"/>
      <c r="O721" s="270"/>
      <c r="P721" s="270"/>
      <c r="Q721" s="270"/>
      <c r="R721" s="270"/>
      <c r="S721" s="270"/>
      <c r="T721" s="270"/>
      <c r="U721" s="270"/>
      <c r="V721" s="270"/>
      <c r="W721" s="270"/>
      <c r="X721" s="270"/>
      <c r="Y721" s="270"/>
      <c r="Z721" s="270"/>
    </row>
    <row r="722" ht="15.75" customHeight="1">
      <c r="A722" s="270"/>
      <c r="B722" s="270"/>
      <c r="C722" s="270"/>
      <c r="D722" s="270"/>
      <c r="E722" s="270"/>
      <c r="F722" s="270"/>
      <c r="G722" s="270"/>
      <c r="H722" s="270"/>
      <c r="I722" s="270"/>
      <c r="J722" s="270"/>
      <c r="K722" s="270"/>
      <c r="L722" s="270"/>
      <c r="M722" s="270"/>
      <c r="N722" s="270"/>
      <c r="O722" s="270"/>
      <c r="P722" s="270"/>
      <c r="Q722" s="270"/>
      <c r="R722" s="270"/>
      <c r="S722" s="270"/>
      <c r="T722" s="270"/>
      <c r="U722" s="270"/>
      <c r="V722" s="270"/>
      <c r="W722" s="270"/>
      <c r="X722" s="270"/>
      <c r="Y722" s="270"/>
      <c r="Z722" s="270"/>
    </row>
    <row r="723" ht="15.75" customHeight="1">
      <c r="A723" s="270"/>
      <c r="B723" s="270"/>
      <c r="C723" s="270"/>
      <c r="D723" s="270"/>
      <c r="E723" s="270"/>
      <c r="F723" s="270"/>
      <c r="G723" s="270"/>
      <c r="H723" s="270"/>
      <c r="I723" s="270"/>
      <c r="J723" s="270"/>
      <c r="K723" s="270"/>
      <c r="L723" s="270"/>
      <c r="M723" s="270"/>
      <c r="N723" s="270"/>
      <c r="O723" s="270"/>
      <c r="P723" s="270"/>
      <c r="Q723" s="270"/>
      <c r="R723" s="270"/>
      <c r="S723" s="270"/>
      <c r="T723" s="270"/>
      <c r="U723" s="270"/>
      <c r="V723" s="270"/>
      <c r="W723" s="270"/>
      <c r="X723" s="270"/>
      <c r="Y723" s="270"/>
      <c r="Z723" s="270"/>
    </row>
    <row r="724" ht="15.75" customHeight="1">
      <c r="A724" s="270"/>
      <c r="B724" s="270"/>
      <c r="C724" s="270"/>
      <c r="D724" s="270"/>
      <c r="E724" s="270"/>
      <c r="F724" s="270"/>
      <c r="G724" s="270"/>
      <c r="H724" s="270"/>
      <c r="I724" s="270"/>
      <c r="J724" s="270"/>
      <c r="K724" s="270"/>
      <c r="L724" s="270"/>
      <c r="M724" s="270"/>
      <c r="N724" s="270"/>
      <c r="O724" s="270"/>
      <c r="P724" s="270"/>
      <c r="Q724" s="270"/>
      <c r="R724" s="270"/>
      <c r="S724" s="270"/>
      <c r="T724" s="270"/>
      <c r="U724" s="270"/>
      <c r="V724" s="270"/>
      <c r="W724" s="270"/>
      <c r="X724" s="270"/>
      <c r="Y724" s="270"/>
      <c r="Z724" s="270"/>
    </row>
    <row r="725" ht="15.75" customHeight="1">
      <c r="A725" s="270"/>
      <c r="B725" s="270"/>
      <c r="C725" s="270"/>
      <c r="D725" s="270"/>
      <c r="E725" s="270"/>
      <c r="F725" s="270"/>
      <c r="G725" s="270"/>
      <c r="H725" s="270"/>
      <c r="I725" s="270"/>
      <c r="J725" s="270"/>
      <c r="K725" s="270"/>
      <c r="L725" s="270"/>
      <c r="M725" s="270"/>
      <c r="N725" s="270"/>
      <c r="O725" s="270"/>
      <c r="P725" s="270"/>
      <c r="Q725" s="270"/>
      <c r="R725" s="270"/>
      <c r="S725" s="270"/>
      <c r="T725" s="270"/>
      <c r="U725" s="270"/>
      <c r="V725" s="270"/>
      <c r="W725" s="270"/>
      <c r="X725" s="270"/>
      <c r="Y725" s="270"/>
      <c r="Z725" s="270"/>
    </row>
    <row r="726" ht="15.75" customHeight="1">
      <c r="A726" s="270"/>
      <c r="B726" s="270"/>
      <c r="C726" s="270"/>
      <c r="D726" s="270"/>
      <c r="E726" s="270"/>
      <c r="F726" s="270"/>
      <c r="G726" s="270"/>
      <c r="H726" s="270"/>
      <c r="I726" s="270"/>
      <c r="J726" s="270"/>
      <c r="K726" s="270"/>
      <c r="L726" s="270"/>
      <c r="M726" s="270"/>
      <c r="N726" s="270"/>
      <c r="O726" s="270"/>
      <c r="P726" s="270"/>
      <c r="Q726" s="270"/>
      <c r="R726" s="270"/>
      <c r="S726" s="270"/>
      <c r="T726" s="270"/>
      <c r="U726" s="270"/>
      <c r="V726" s="270"/>
      <c r="W726" s="270"/>
      <c r="X726" s="270"/>
      <c r="Y726" s="270"/>
      <c r="Z726" s="270"/>
    </row>
    <row r="727" ht="15.75" customHeight="1">
      <c r="A727" s="270"/>
      <c r="B727" s="270"/>
      <c r="C727" s="270"/>
      <c r="D727" s="270"/>
      <c r="E727" s="270"/>
      <c r="F727" s="270"/>
      <c r="G727" s="270"/>
      <c r="H727" s="270"/>
      <c r="I727" s="270"/>
      <c r="J727" s="270"/>
      <c r="K727" s="270"/>
      <c r="L727" s="270"/>
      <c r="M727" s="270"/>
      <c r="N727" s="270"/>
      <c r="O727" s="270"/>
      <c r="P727" s="270"/>
      <c r="Q727" s="270"/>
      <c r="R727" s="270"/>
      <c r="S727" s="270"/>
      <c r="T727" s="270"/>
      <c r="U727" s="270"/>
      <c r="V727" s="270"/>
      <c r="W727" s="270"/>
      <c r="X727" s="270"/>
      <c r="Y727" s="270"/>
      <c r="Z727" s="270"/>
    </row>
    <row r="728" ht="15.75" customHeight="1">
      <c r="A728" s="270"/>
      <c r="B728" s="270"/>
      <c r="C728" s="270"/>
      <c r="D728" s="270"/>
      <c r="E728" s="270"/>
      <c r="F728" s="270"/>
      <c r="G728" s="270"/>
      <c r="H728" s="270"/>
      <c r="I728" s="270"/>
      <c r="J728" s="270"/>
      <c r="K728" s="270"/>
      <c r="L728" s="270"/>
      <c r="M728" s="270"/>
      <c r="N728" s="270"/>
      <c r="O728" s="270"/>
      <c r="P728" s="270"/>
      <c r="Q728" s="270"/>
      <c r="R728" s="270"/>
      <c r="S728" s="270"/>
      <c r="T728" s="270"/>
      <c r="U728" s="270"/>
      <c r="V728" s="270"/>
      <c r="W728" s="270"/>
      <c r="X728" s="270"/>
      <c r="Y728" s="270"/>
      <c r="Z728" s="270"/>
    </row>
    <row r="729" ht="15.75" customHeight="1">
      <c r="A729" s="270"/>
      <c r="B729" s="270"/>
      <c r="C729" s="270"/>
      <c r="D729" s="270"/>
      <c r="E729" s="270"/>
      <c r="F729" s="270"/>
      <c r="G729" s="270"/>
      <c r="H729" s="270"/>
      <c r="I729" s="270"/>
      <c r="J729" s="270"/>
      <c r="K729" s="270"/>
      <c r="L729" s="270"/>
      <c r="M729" s="270"/>
      <c r="N729" s="270"/>
      <c r="O729" s="270"/>
      <c r="P729" s="270"/>
      <c r="Q729" s="270"/>
      <c r="R729" s="270"/>
      <c r="S729" s="270"/>
      <c r="T729" s="270"/>
      <c r="U729" s="270"/>
      <c r="V729" s="270"/>
      <c r="W729" s="270"/>
      <c r="X729" s="270"/>
      <c r="Y729" s="270"/>
      <c r="Z729" s="270"/>
    </row>
    <row r="730" ht="15.75" customHeight="1">
      <c r="A730" s="270"/>
      <c r="B730" s="270"/>
      <c r="C730" s="270"/>
      <c r="D730" s="270"/>
      <c r="E730" s="270"/>
      <c r="F730" s="270"/>
      <c r="G730" s="270"/>
      <c r="H730" s="270"/>
      <c r="I730" s="270"/>
      <c r="J730" s="270"/>
      <c r="K730" s="270"/>
      <c r="L730" s="270"/>
      <c r="M730" s="270"/>
      <c r="N730" s="270"/>
      <c r="O730" s="270"/>
      <c r="P730" s="270"/>
      <c r="Q730" s="270"/>
      <c r="R730" s="270"/>
      <c r="S730" s="270"/>
      <c r="T730" s="270"/>
      <c r="U730" s="270"/>
      <c r="V730" s="270"/>
      <c r="W730" s="270"/>
      <c r="X730" s="270"/>
      <c r="Y730" s="270"/>
      <c r="Z730" s="270"/>
    </row>
    <row r="731" ht="15.75" customHeight="1">
      <c r="A731" s="270"/>
      <c r="B731" s="270"/>
      <c r="C731" s="270"/>
      <c r="D731" s="270"/>
      <c r="E731" s="270"/>
      <c r="F731" s="270"/>
      <c r="G731" s="270"/>
      <c r="H731" s="270"/>
      <c r="I731" s="270"/>
      <c r="J731" s="270"/>
      <c r="K731" s="270"/>
      <c r="L731" s="270"/>
      <c r="M731" s="270"/>
      <c r="N731" s="270"/>
      <c r="O731" s="270"/>
      <c r="P731" s="270"/>
      <c r="Q731" s="270"/>
      <c r="R731" s="270"/>
      <c r="S731" s="270"/>
      <c r="T731" s="270"/>
      <c r="U731" s="270"/>
      <c r="V731" s="270"/>
      <c r="W731" s="270"/>
      <c r="X731" s="270"/>
      <c r="Y731" s="270"/>
      <c r="Z731" s="270"/>
    </row>
    <row r="732" ht="15.75" customHeight="1">
      <c r="A732" s="270"/>
      <c r="B732" s="270"/>
      <c r="C732" s="270"/>
      <c r="D732" s="270"/>
      <c r="E732" s="270"/>
      <c r="F732" s="270"/>
      <c r="G732" s="270"/>
      <c r="H732" s="270"/>
      <c r="I732" s="270"/>
      <c r="J732" s="270"/>
      <c r="K732" s="270"/>
      <c r="L732" s="270"/>
      <c r="M732" s="270"/>
      <c r="N732" s="270"/>
      <c r="O732" s="270"/>
      <c r="P732" s="270"/>
      <c r="Q732" s="270"/>
      <c r="R732" s="270"/>
      <c r="S732" s="270"/>
      <c r="T732" s="270"/>
      <c r="U732" s="270"/>
      <c r="V732" s="270"/>
      <c r="W732" s="270"/>
      <c r="X732" s="270"/>
      <c r="Y732" s="270"/>
      <c r="Z732" s="270"/>
    </row>
    <row r="733" ht="15.75" customHeight="1">
      <c r="A733" s="270"/>
      <c r="B733" s="270"/>
      <c r="C733" s="270"/>
      <c r="D733" s="270"/>
      <c r="E733" s="270"/>
      <c r="F733" s="270"/>
      <c r="G733" s="270"/>
      <c r="H733" s="270"/>
      <c r="I733" s="270"/>
      <c r="J733" s="270"/>
      <c r="K733" s="270"/>
      <c r="L733" s="270"/>
      <c r="M733" s="270"/>
      <c r="N733" s="270"/>
      <c r="O733" s="270"/>
      <c r="P733" s="270"/>
      <c r="Q733" s="270"/>
      <c r="R733" s="270"/>
      <c r="S733" s="270"/>
      <c r="T733" s="270"/>
      <c r="U733" s="270"/>
      <c r="V733" s="270"/>
      <c r="W733" s="270"/>
      <c r="X733" s="270"/>
      <c r="Y733" s="270"/>
      <c r="Z733" s="270"/>
    </row>
    <row r="734" ht="15.75" customHeight="1">
      <c r="A734" s="270"/>
      <c r="B734" s="270"/>
      <c r="C734" s="270"/>
      <c r="D734" s="270"/>
      <c r="E734" s="270"/>
      <c r="F734" s="270"/>
      <c r="G734" s="270"/>
      <c r="H734" s="270"/>
      <c r="I734" s="270"/>
      <c r="J734" s="270"/>
      <c r="K734" s="270"/>
      <c r="L734" s="270"/>
      <c r="M734" s="270"/>
      <c r="N734" s="270"/>
      <c r="O734" s="270"/>
      <c r="P734" s="270"/>
      <c r="Q734" s="270"/>
      <c r="R734" s="270"/>
      <c r="S734" s="270"/>
      <c r="T734" s="270"/>
      <c r="U734" s="270"/>
      <c r="V734" s="270"/>
      <c r="W734" s="270"/>
      <c r="X734" s="270"/>
      <c r="Y734" s="270"/>
      <c r="Z734" s="270"/>
    </row>
    <row r="735" ht="15.75" customHeight="1">
      <c r="A735" s="270"/>
      <c r="B735" s="270"/>
      <c r="C735" s="270"/>
      <c r="D735" s="270"/>
      <c r="E735" s="270"/>
      <c r="F735" s="270"/>
      <c r="G735" s="270"/>
      <c r="H735" s="270"/>
      <c r="I735" s="270"/>
      <c r="J735" s="270"/>
      <c r="K735" s="270"/>
      <c r="L735" s="270"/>
      <c r="M735" s="270"/>
      <c r="N735" s="270"/>
      <c r="O735" s="270"/>
      <c r="P735" s="270"/>
      <c r="Q735" s="270"/>
      <c r="R735" s="270"/>
      <c r="S735" s="270"/>
      <c r="T735" s="270"/>
      <c r="U735" s="270"/>
      <c r="V735" s="270"/>
      <c r="W735" s="270"/>
      <c r="X735" s="270"/>
      <c r="Y735" s="270"/>
      <c r="Z735" s="270"/>
    </row>
    <row r="736" ht="15.75" customHeight="1">
      <c r="A736" s="270"/>
      <c r="B736" s="270"/>
      <c r="C736" s="270"/>
      <c r="D736" s="270"/>
      <c r="E736" s="270"/>
      <c r="F736" s="270"/>
      <c r="G736" s="270"/>
      <c r="H736" s="270"/>
      <c r="I736" s="270"/>
      <c r="J736" s="270"/>
      <c r="K736" s="270"/>
      <c r="L736" s="270"/>
      <c r="M736" s="270"/>
      <c r="N736" s="270"/>
      <c r="O736" s="270"/>
      <c r="P736" s="270"/>
      <c r="Q736" s="270"/>
      <c r="R736" s="270"/>
      <c r="S736" s="270"/>
      <c r="T736" s="270"/>
      <c r="U736" s="270"/>
      <c r="V736" s="270"/>
      <c r="W736" s="270"/>
      <c r="X736" s="270"/>
      <c r="Y736" s="270"/>
      <c r="Z736" s="270"/>
    </row>
    <row r="737" ht="15.75" customHeight="1">
      <c r="A737" s="270"/>
      <c r="B737" s="270"/>
      <c r="C737" s="270"/>
      <c r="D737" s="270"/>
      <c r="E737" s="270"/>
      <c r="F737" s="270"/>
      <c r="G737" s="270"/>
      <c r="H737" s="270"/>
      <c r="I737" s="270"/>
      <c r="J737" s="270"/>
      <c r="K737" s="270"/>
      <c r="L737" s="270"/>
      <c r="M737" s="270"/>
      <c r="N737" s="270"/>
      <c r="O737" s="270"/>
      <c r="P737" s="270"/>
      <c r="Q737" s="270"/>
      <c r="R737" s="270"/>
      <c r="S737" s="270"/>
      <c r="T737" s="270"/>
      <c r="U737" s="270"/>
      <c r="V737" s="270"/>
      <c r="W737" s="270"/>
      <c r="X737" s="270"/>
      <c r="Y737" s="270"/>
      <c r="Z737" s="270"/>
    </row>
    <row r="738" ht="15.75" customHeight="1">
      <c r="A738" s="270"/>
      <c r="B738" s="270"/>
      <c r="C738" s="270"/>
      <c r="D738" s="270"/>
      <c r="E738" s="270"/>
      <c r="F738" s="270"/>
      <c r="G738" s="270"/>
      <c r="H738" s="270"/>
      <c r="I738" s="270"/>
      <c r="J738" s="270"/>
      <c r="K738" s="270"/>
      <c r="L738" s="270"/>
      <c r="M738" s="270"/>
      <c r="N738" s="270"/>
      <c r="O738" s="270"/>
      <c r="P738" s="270"/>
      <c r="Q738" s="270"/>
      <c r="R738" s="270"/>
      <c r="S738" s="270"/>
      <c r="T738" s="270"/>
      <c r="U738" s="270"/>
      <c r="V738" s="270"/>
      <c r="W738" s="270"/>
      <c r="X738" s="270"/>
      <c r="Y738" s="270"/>
      <c r="Z738" s="270"/>
    </row>
    <row r="739" ht="15.75" customHeight="1">
      <c r="A739" s="270"/>
      <c r="B739" s="270"/>
      <c r="C739" s="270"/>
      <c r="D739" s="270"/>
      <c r="E739" s="270"/>
      <c r="F739" s="270"/>
      <c r="G739" s="270"/>
      <c r="H739" s="270"/>
      <c r="I739" s="270"/>
      <c r="J739" s="270"/>
      <c r="K739" s="270"/>
      <c r="L739" s="270"/>
      <c r="M739" s="270"/>
      <c r="N739" s="270"/>
      <c r="O739" s="270"/>
      <c r="P739" s="270"/>
      <c r="Q739" s="270"/>
      <c r="R739" s="270"/>
      <c r="S739" s="270"/>
      <c r="T739" s="270"/>
      <c r="U739" s="270"/>
      <c r="V739" s="270"/>
      <c r="W739" s="270"/>
      <c r="X739" s="270"/>
      <c r="Y739" s="270"/>
      <c r="Z739" s="270"/>
    </row>
    <row r="740" ht="15.75" customHeight="1">
      <c r="A740" s="270"/>
      <c r="B740" s="270"/>
      <c r="C740" s="270"/>
      <c r="D740" s="270"/>
      <c r="E740" s="270"/>
      <c r="F740" s="270"/>
      <c r="G740" s="270"/>
      <c r="H740" s="270"/>
      <c r="I740" s="270"/>
      <c r="J740" s="270"/>
      <c r="K740" s="270"/>
      <c r="L740" s="270"/>
      <c r="M740" s="270"/>
      <c r="N740" s="270"/>
      <c r="O740" s="270"/>
      <c r="P740" s="270"/>
      <c r="Q740" s="270"/>
      <c r="R740" s="270"/>
      <c r="S740" s="270"/>
      <c r="T740" s="270"/>
      <c r="U740" s="270"/>
      <c r="V740" s="270"/>
      <c r="W740" s="270"/>
      <c r="X740" s="270"/>
      <c r="Y740" s="270"/>
      <c r="Z740" s="270"/>
    </row>
    <row r="741" ht="15.75" customHeight="1">
      <c r="A741" s="270"/>
      <c r="B741" s="270"/>
      <c r="C741" s="270"/>
      <c r="D741" s="270"/>
      <c r="E741" s="270"/>
      <c r="F741" s="270"/>
      <c r="G741" s="270"/>
      <c r="H741" s="270"/>
      <c r="I741" s="270"/>
      <c r="J741" s="270"/>
      <c r="K741" s="270"/>
      <c r="L741" s="270"/>
      <c r="M741" s="270"/>
      <c r="N741" s="270"/>
      <c r="O741" s="270"/>
      <c r="P741" s="270"/>
      <c r="Q741" s="270"/>
      <c r="R741" s="270"/>
      <c r="S741" s="270"/>
      <c r="T741" s="270"/>
      <c r="U741" s="270"/>
      <c r="V741" s="270"/>
      <c r="W741" s="270"/>
      <c r="X741" s="270"/>
      <c r="Y741" s="270"/>
      <c r="Z741" s="270"/>
    </row>
    <row r="742" ht="15.75" customHeight="1">
      <c r="A742" s="270"/>
      <c r="B742" s="270"/>
      <c r="C742" s="270"/>
      <c r="D742" s="270"/>
      <c r="E742" s="270"/>
      <c r="F742" s="270"/>
      <c r="G742" s="270"/>
      <c r="H742" s="270"/>
      <c r="I742" s="270"/>
      <c r="J742" s="270"/>
      <c r="K742" s="270"/>
      <c r="L742" s="270"/>
      <c r="M742" s="270"/>
      <c r="N742" s="270"/>
      <c r="O742" s="270"/>
      <c r="P742" s="270"/>
      <c r="Q742" s="270"/>
      <c r="R742" s="270"/>
      <c r="S742" s="270"/>
      <c r="T742" s="270"/>
      <c r="U742" s="270"/>
      <c r="V742" s="270"/>
      <c r="W742" s="270"/>
      <c r="X742" s="270"/>
      <c r="Y742" s="270"/>
      <c r="Z742" s="270"/>
    </row>
    <row r="743" ht="15.75" customHeight="1">
      <c r="A743" s="270"/>
      <c r="B743" s="270"/>
      <c r="C743" s="270"/>
      <c r="D743" s="270"/>
      <c r="E743" s="270"/>
      <c r="F743" s="270"/>
      <c r="G743" s="270"/>
      <c r="H743" s="270"/>
      <c r="I743" s="270"/>
      <c r="J743" s="270"/>
      <c r="K743" s="270"/>
      <c r="L743" s="270"/>
      <c r="M743" s="270"/>
      <c r="N743" s="270"/>
      <c r="O743" s="270"/>
      <c r="P743" s="270"/>
      <c r="Q743" s="270"/>
      <c r="R743" s="270"/>
      <c r="S743" s="270"/>
      <c r="T743" s="270"/>
      <c r="U743" s="270"/>
      <c r="V743" s="270"/>
      <c r="W743" s="270"/>
      <c r="X743" s="270"/>
      <c r="Y743" s="270"/>
      <c r="Z743" s="270"/>
    </row>
    <row r="744" ht="15.75" customHeight="1">
      <c r="A744" s="270"/>
      <c r="B744" s="270"/>
      <c r="C744" s="270"/>
      <c r="D744" s="270"/>
      <c r="E744" s="270"/>
      <c r="F744" s="270"/>
      <c r="G744" s="270"/>
      <c r="H744" s="270"/>
      <c r="I744" s="270"/>
      <c r="J744" s="270"/>
      <c r="K744" s="270"/>
      <c r="L744" s="270"/>
      <c r="M744" s="270"/>
      <c r="N744" s="270"/>
      <c r="O744" s="270"/>
      <c r="P744" s="270"/>
      <c r="Q744" s="270"/>
      <c r="R744" s="270"/>
      <c r="S744" s="270"/>
      <c r="T744" s="270"/>
      <c r="U744" s="270"/>
      <c r="V744" s="270"/>
      <c r="W744" s="270"/>
      <c r="X744" s="270"/>
      <c r="Y744" s="270"/>
      <c r="Z744" s="270"/>
    </row>
    <row r="745" ht="15.75" customHeight="1">
      <c r="A745" s="270"/>
      <c r="B745" s="270"/>
      <c r="C745" s="270"/>
      <c r="D745" s="270"/>
      <c r="E745" s="270"/>
      <c r="F745" s="270"/>
      <c r="G745" s="270"/>
      <c r="H745" s="270"/>
      <c r="I745" s="270"/>
      <c r="J745" s="270"/>
      <c r="K745" s="270"/>
      <c r="L745" s="270"/>
      <c r="M745" s="270"/>
      <c r="N745" s="270"/>
      <c r="O745" s="270"/>
      <c r="P745" s="270"/>
      <c r="Q745" s="270"/>
      <c r="R745" s="270"/>
      <c r="S745" s="270"/>
      <c r="T745" s="270"/>
      <c r="U745" s="270"/>
      <c r="V745" s="270"/>
      <c r="W745" s="270"/>
      <c r="X745" s="270"/>
      <c r="Y745" s="270"/>
      <c r="Z745" s="270"/>
    </row>
    <row r="746" ht="15.75" customHeight="1">
      <c r="A746" s="270"/>
      <c r="B746" s="270"/>
      <c r="C746" s="270"/>
      <c r="D746" s="270"/>
      <c r="E746" s="270"/>
      <c r="F746" s="270"/>
      <c r="G746" s="270"/>
      <c r="H746" s="270"/>
      <c r="I746" s="270"/>
      <c r="J746" s="270"/>
      <c r="K746" s="270"/>
      <c r="L746" s="270"/>
      <c r="M746" s="270"/>
      <c r="N746" s="270"/>
      <c r="O746" s="270"/>
      <c r="P746" s="270"/>
      <c r="Q746" s="270"/>
      <c r="R746" s="270"/>
      <c r="S746" s="270"/>
      <c r="T746" s="270"/>
      <c r="U746" s="270"/>
      <c r="V746" s="270"/>
      <c r="W746" s="270"/>
      <c r="X746" s="270"/>
      <c r="Y746" s="270"/>
      <c r="Z746" s="270"/>
    </row>
    <row r="747" ht="15.75" customHeight="1">
      <c r="A747" s="270"/>
      <c r="B747" s="270"/>
      <c r="C747" s="270"/>
      <c r="D747" s="270"/>
      <c r="E747" s="270"/>
      <c r="F747" s="270"/>
      <c r="G747" s="270"/>
      <c r="H747" s="270"/>
      <c r="I747" s="270"/>
      <c r="J747" s="270"/>
      <c r="K747" s="270"/>
      <c r="L747" s="270"/>
      <c r="M747" s="270"/>
      <c r="N747" s="270"/>
      <c r="O747" s="270"/>
      <c r="P747" s="270"/>
      <c r="Q747" s="270"/>
      <c r="R747" s="270"/>
      <c r="S747" s="270"/>
      <c r="T747" s="270"/>
      <c r="U747" s="270"/>
      <c r="V747" s="270"/>
      <c r="W747" s="270"/>
      <c r="X747" s="270"/>
      <c r="Y747" s="270"/>
      <c r="Z747" s="270"/>
    </row>
    <row r="748" ht="15.75" customHeight="1">
      <c r="A748" s="270"/>
      <c r="B748" s="270"/>
      <c r="C748" s="270"/>
      <c r="D748" s="270"/>
      <c r="E748" s="270"/>
      <c r="F748" s="270"/>
      <c r="G748" s="270"/>
      <c r="H748" s="270"/>
      <c r="I748" s="270"/>
      <c r="J748" s="270"/>
      <c r="K748" s="270"/>
      <c r="L748" s="270"/>
      <c r="M748" s="270"/>
      <c r="N748" s="270"/>
      <c r="O748" s="270"/>
      <c r="P748" s="270"/>
      <c r="Q748" s="270"/>
      <c r="R748" s="270"/>
      <c r="S748" s="270"/>
      <c r="T748" s="270"/>
      <c r="U748" s="270"/>
      <c r="V748" s="270"/>
      <c r="W748" s="270"/>
      <c r="X748" s="270"/>
      <c r="Y748" s="270"/>
      <c r="Z748" s="270"/>
    </row>
    <row r="749" ht="15.75" customHeight="1">
      <c r="A749" s="270"/>
      <c r="B749" s="270"/>
      <c r="C749" s="270"/>
      <c r="D749" s="270"/>
      <c r="E749" s="270"/>
      <c r="F749" s="270"/>
      <c r="G749" s="270"/>
      <c r="H749" s="270"/>
      <c r="I749" s="270"/>
      <c r="J749" s="270"/>
      <c r="K749" s="270"/>
      <c r="L749" s="270"/>
      <c r="M749" s="270"/>
      <c r="N749" s="270"/>
      <c r="O749" s="270"/>
      <c r="P749" s="270"/>
      <c r="Q749" s="270"/>
      <c r="R749" s="270"/>
      <c r="S749" s="270"/>
      <c r="T749" s="270"/>
      <c r="U749" s="270"/>
      <c r="V749" s="270"/>
      <c r="W749" s="270"/>
      <c r="X749" s="270"/>
      <c r="Y749" s="270"/>
      <c r="Z749" s="270"/>
    </row>
    <row r="750" ht="15.75" customHeight="1">
      <c r="A750" s="270"/>
      <c r="B750" s="270"/>
      <c r="C750" s="270"/>
      <c r="D750" s="270"/>
      <c r="E750" s="270"/>
      <c r="F750" s="270"/>
      <c r="G750" s="270"/>
      <c r="H750" s="270"/>
      <c r="I750" s="270"/>
      <c r="J750" s="270"/>
      <c r="K750" s="270"/>
      <c r="L750" s="270"/>
      <c r="M750" s="270"/>
      <c r="N750" s="270"/>
      <c r="O750" s="270"/>
      <c r="P750" s="270"/>
      <c r="Q750" s="270"/>
      <c r="R750" s="270"/>
      <c r="S750" s="270"/>
      <c r="T750" s="270"/>
      <c r="U750" s="270"/>
      <c r="V750" s="270"/>
      <c r="W750" s="270"/>
      <c r="X750" s="270"/>
      <c r="Y750" s="270"/>
      <c r="Z750" s="270"/>
    </row>
    <row r="751" ht="15.75" customHeight="1">
      <c r="A751" s="270"/>
      <c r="B751" s="270"/>
      <c r="C751" s="270"/>
      <c r="D751" s="270"/>
      <c r="E751" s="270"/>
      <c r="F751" s="270"/>
      <c r="G751" s="270"/>
      <c r="H751" s="270"/>
      <c r="I751" s="270"/>
      <c r="J751" s="270"/>
      <c r="K751" s="270"/>
      <c r="L751" s="270"/>
      <c r="M751" s="270"/>
      <c r="N751" s="270"/>
      <c r="O751" s="270"/>
      <c r="P751" s="270"/>
      <c r="Q751" s="270"/>
      <c r="R751" s="270"/>
      <c r="S751" s="270"/>
      <c r="T751" s="270"/>
      <c r="U751" s="270"/>
      <c r="V751" s="270"/>
      <c r="W751" s="270"/>
      <c r="X751" s="270"/>
      <c r="Y751" s="270"/>
      <c r="Z751" s="270"/>
    </row>
    <row r="752" ht="15.75" customHeight="1">
      <c r="A752" s="270"/>
      <c r="B752" s="270"/>
      <c r="C752" s="270"/>
      <c r="D752" s="270"/>
      <c r="E752" s="270"/>
      <c r="F752" s="270"/>
      <c r="G752" s="270"/>
      <c r="H752" s="270"/>
      <c r="I752" s="270"/>
      <c r="J752" s="270"/>
      <c r="K752" s="270"/>
      <c r="L752" s="270"/>
      <c r="M752" s="270"/>
      <c r="N752" s="270"/>
      <c r="O752" s="270"/>
      <c r="P752" s="270"/>
      <c r="Q752" s="270"/>
      <c r="R752" s="270"/>
      <c r="S752" s="270"/>
      <c r="T752" s="270"/>
      <c r="U752" s="270"/>
      <c r="V752" s="270"/>
      <c r="W752" s="270"/>
      <c r="X752" s="270"/>
      <c r="Y752" s="270"/>
      <c r="Z752" s="270"/>
    </row>
    <row r="753" ht="15.75" customHeight="1">
      <c r="A753" s="270"/>
      <c r="B753" s="270"/>
      <c r="C753" s="270"/>
      <c r="D753" s="270"/>
      <c r="E753" s="270"/>
      <c r="F753" s="270"/>
      <c r="G753" s="270"/>
      <c r="H753" s="270"/>
      <c r="I753" s="270"/>
      <c r="J753" s="270"/>
      <c r="K753" s="270"/>
      <c r="L753" s="270"/>
      <c r="M753" s="270"/>
      <c r="N753" s="270"/>
      <c r="O753" s="270"/>
      <c r="P753" s="270"/>
      <c r="Q753" s="270"/>
      <c r="R753" s="270"/>
      <c r="S753" s="270"/>
      <c r="T753" s="270"/>
      <c r="U753" s="270"/>
      <c r="V753" s="270"/>
      <c r="W753" s="270"/>
      <c r="X753" s="270"/>
      <c r="Y753" s="270"/>
      <c r="Z753" s="270"/>
    </row>
    <row r="754" ht="15.75" customHeight="1">
      <c r="A754" s="270"/>
      <c r="B754" s="270"/>
      <c r="C754" s="270"/>
      <c r="D754" s="270"/>
      <c r="E754" s="270"/>
      <c r="F754" s="270"/>
      <c r="G754" s="270"/>
      <c r="H754" s="270"/>
      <c r="I754" s="270"/>
      <c r="J754" s="270"/>
      <c r="K754" s="270"/>
      <c r="L754" s="270"/>
      <c r="M754" s="270"/>
      <c r="N754" s="270"/>
      <c r="O754" s="270"/>
      <c r="P754" s="270"/>
      <c r="Q754" s="270"/>
      <c r="R754" s="270"/>
      <c r="S754" s="270"/>
      <c r="T754" s="270"/>
      <c r="U754" s="270"/>
      <c r="V754" s="270"/>
      <c r="W754" s="270"/>
      <c r="X754" s="270"/>
      <c r="Y754" s="270"/>
      <c r="Z754" s="270"/>
    </row>
    <row r="755" ht="15.75" customHeight="1">
      <c r="A755" s="270"/>
      <c r="B755" s="270"/>
      <c r="C755" s="270"/>
      <c r="D755" s="270"/>
      <c r="E755" s="270"/>
      <c r="F755" s="270"/>
      <c r="G755" s="270"/>
      <c r="H755" s="270"/>
      <c r="I755" s="270"/>
      <c r="J755" s="270"/>
      <c r="K755" s="270"/>
      <c r="L755" s="270"/>
      <c r="M755" s="270"/>
      <c r="N755" s="270"/>
      <c r="O755" s="270"/>
      <c r="P755" s="270"/>
      <c r="Q755" s="270"/>
      <c r="R755" s="270"/>
      <c r="S755" s="270"/>
      <c r="T755" s="270"/>
      <c r="U755" s="270"/>
      <c r="V755" s="270"/>
      <c r="W755" s="270"/>
      <c r="X755" s="270"/>
      <c r="Y755" s="270"/>
      <c r="Z755" s="270"/>
    </row>
    <row r="756" ht="15.75" customHeight="1">
      <c r="A756" s="270"/>
      <c r="B756" s="270"/>
      <c r="C756" s="270"/>
      <c r="D756" s="270"/>
      <c r="E756" s="270"/>
      <c r="F756" s="270"/>
      <c r="G756" s="270"/>
      <c r="H756" s="270"/>
      <c r="I756" s="270"/>
      <c r="J756" s="270"/>
      <c r="K756" s="270"/>
      <c r="L756" s="270"/>
      <c r="M756" s="270"/>
      <c r="N756" s="270"/>
      <c r="O756" s="270"/>
      <c r="P756" s="270"/>
      <c r="Q756" s="270"/>
      <c r="R756" s="270"/>
      <c r="S756" s="270"/>
      <c r="T756" s="270"/>
      <c r="U756" s="270"/>
      <c r="V756" s="270"/>
      <c r="W756" s="270"/>
      <c r="X756" s="270"/>
      <c r="Y756" s="270"/>
      <c r="Z756" s="270"/>
    </row>
    <row r="757" ht="15.75" customHeight="1">
      <c r="A757" s="270"/>
      <c r="B757" s="270"/>
      <c r="C757" s="270"/>
      <c r="D757" s="270"/>
      <c r="E757" s="270"/>
      <c r="F757" s="270"/>
      <c r="G757" s="270"/>
      <c r="H757" s="270"/>
      <c r="I757" s="270"/>
      <c r="J757" s="270"/>
      <c r="K757" s="270"/>
      <c r="L757" s="270"/>
      <c r="M757" s="270"/>
      <c r="N757" s="270"/>
      <c r="O757" s="270"/>
      <c r="P757" s="270"/>
      <c r="Q757" s="270"/>
      <c r="R757" s="270"/>
      <c r="S757" s="270"/>
      <c r="T757" s="270"/>
      <c r="U757" s="270"/>
      <c r="V757" s="270"/>
      <c r="W757" s="270"/>
      <c r="X757" s="270"/>
      <c r="Y757" s="270"/>
      <c r="Z757" s="270"/>
    </row>
    <row r="758" ht="15.75" customHeight="1">
      <c r="A758" s="270"/>
      <c r="B758" s="270"/>
      <c r="C758" s="270"/>
      <c r="D758" s="270"/>
      <c r="E758" s="270"/>
      <c r="F758" s="270"/>
      <c r="G758" s="270"/>
      <c r="H758" s="270"/>
      <c r="I758" s="270"/>
      <c r="J758" s="270"/>
      <c r="K758" s="270"/>
      <c r="L758" s="270"/>
      <c r="M758" s="270"/>
      <c r="N758" s="270"/>
      <c r="O758" s="270"/>
      <c r="P758" s="270"/>
      <c r="Q758" s="270"/>
      <c r="R758" s="270"/>
      <c r="S758" s="270"/>
      <c r="T758" s="270"/>
      <c r="U758" s="270"/>
      <c r="V758" s="270"/>
      <c r="W758" s="270"/>
      <c r="X758" s="270"/>
      <c r="Y758" s="270"/>
      <c r="Z758" s="270"/>
    </row>
    <row r="759" ht="15.75" customHeight="1">
      <c r="A759" s="270"/>
      <c r="B759" s="270"/>
      <c r="C759" s="270"/>
      <c r="D759" s="270"/>
      <c r="E759" s="270"/>
      <c r="F759" s="270"/>
      <c r="G759" s="270"/>
      <c r="H759" s="270"/>
      <c r="I759" s="270"/>
      <c r="J759" s="270"/>
      <c r="K759" s="270"/>
      <c r="L759" s="270"/>
      <c r="M759" s="270"/>
      <c r="N759" s="270"/>
      <c r="O759" s="270"/>
      <c r="P759" s="270"/>
      <c r="Q759" s="270"/>
      <c r="R759" s="270"/>
      <c r="S759" s="270"/>
      <c r="T759" s="270"/>
      <c r="U759" s="270"/>
      <c r="V759" s="270"/>
      <c r="W759" s="270"/>
      <c r="X759" s="270"/>
      <c r="Y759" s="270"/>
      <c r="Z759" s="270"/>
    </row>
    <row r="760" ht="15.75" customHeight="1">
      <c r="A760" s="270"/>
      <c r="B760" s="270"/>
      <c r="C760" s="270"/>
      <c r="D760" s="270"/>
      <c r="E760" s="270"/>
      <c r="F760" s="270"/>
      <c r="G760" s="270"/>
      <c r="H760" s="270"/>
      <c r="I760" s="270"/>
      <c r="J760" s="270"/>
      <c r="K760" s="270"/>
      <c r="L760" s="270"/>
      <c r="M760" s="270"/>
      <c r="N760" s="270"/>
      <c r="O760" s="270"/>
      <c r="P760" s="270"/>
      <c r="Q760" s="270"/>
      <c r="R760" s="270"/>
      <c r="S760" s="270"/>
      <c r="T760" s="270"/>
      <c r="U760" s="270"/>
      <c r="V760" s="270"/>
      <c r="W760" s="270"/>
      <c r="X760" s="270"/>
      <c r="Y760" s="270"/>
      <c r="Z760" s="270"/>
    </row>
    <row r="761" ht="15.75" customHeight="1">
      <c r="A761" s="270"/>
      <c r="B761" s="270"/>
      <c r="C761" s="270"/>
      <c r="D761" s="270"/>
      <c r="E761" s="270"/>
      <c r="F761" s="270"/>
      <c r="G761" s="270"/>
      <c r="H761" s="270"/>
      <c r="I761" s="270"/>
      <c r="J761" s="270"/>
      <c r="K761" s="270"/>
      <c r="L761" s="270"/>
      <c r="M761" s="270"/>
      <c r="N761" s="270"/>
      <c r="O761" s="270"/>
      <c r="P761" s="270"/>
      <c r="Q761" s="270"/>
      <c r="R761" s="270"/>
      <c r="S761" s="270"/>
      <c r="T761" s="270"/>
      <c r="U761" s="270"/>
      <c r="V761" s="270"/>
      <c r="W761" s="270"/>
      <c r="X761" s="270"/>
      <c r="Y761" s="270"/>
      <c r="Z761" s="270"/>
    </row>
    <row r="762" ht="15.75" customHeight="1">
      <c r="A762" s="270"/>
      <c r="B762" s="270"/>
      <c r="C762" s="270"/>
      <c r="D762" s="270"/>
      <c r="E762" s="270"/>
      <c r="F762" s="270"/>
      <c r="G762" s="270"/>
      <c r="H762" s="270"/>
      <c r="I762" s="270"/>
      <c r="J762" s="270"/>
      <c r="K762" s="270"/>
      <c r="L762" s="270"/>
      <c r="M762" s="270"/>
      <c r="N762" s="270"/>
      <c r="O762" s="270"/>
      <c r="P762" s="270"/>
      <c r="Q762" s="270"/>
      <c r="R762" s="270"/>
      <c r="S762" s="270"/>
      <c r="T762" s="270"/>
      <c r="U762" s="270"/>
      <c r="V762" s="270"/>
      <c r="W762" s="270"/>
      <c r="X762" s="270"/>
      <c r="Y762" s="270"/>
      <c r="Z762" s="270"/>
    </row>
    <row r="763" ht="15.75" customHeight="1">
      <c r="A763" s="270"/>
      <c r="B763" s="270"/>
      <c r="C763" s="270"/>
      <c r="D763" s="270"/>
      <c r="E763" s="270"/>
      <c r="F763" s="270"/>
      <c r="G763" s="270"/>
      <c r="H763" s="270"/>
      <c r="I763" s="270"/>
      <c r="J763" s="270"/>
      <c r="K763" s="270"/>
      <c r="L763" s="270"/>
      <c r="M763" s="270"/>
      <c r="N763" s="270"/>
      <c r="O763" s="270"/>
      <c r="P763" s="270"/>
      <c r="Q763" s="270"/>
      <c r="R763" s="270"/>
      <c r="S763" s="270"/>
      <c r="T763" s="270"/>
      <c r="U763" s="270"/>
      <c r="V763" s="270"/>
      <c r="W763" s="270"/>
      <c r="X763" s="270"/>
      <c r="Y763" s="270"/>
      <c r="Z763" s="270"/>
    </row>
    <row r="764" ht="15.75" customHeight="1">
      <c r="A764" s="270"/>
      <c r="B764" s="270"/>
      <c r="C764" s="270"/>
      <c r="D764" s="270"/>
      <c r="E764" s="270"/>
      <c r="F764" s="270"/>
      <c r="G764" s="270"/>
      <c r="H764" s="270"/>
      <c r="I764" s="270"/>
      <c r="J764" s="270"/>
      <c r="K764" s="270"/>
      <c r="L764" s="270"/>
      <c r="M764" s="270"/>
      <c r="N764" s="270"/>
      <c r="O764" s="270"/>
      <c r="P764" s="270"/>
      <c r="Q764" s="270"/>
      <c r="R764" s="270"/>
      <c r="S764" s="270"/>
      <c r="T764" s="270"/>
      <c r="U764" s="270"/>
      <c r="V764" s="270"/>
      <c r="W764" s="270"/>
      <c r="X764" s="270"/>
      <c r="Y764" s="270"/>
      <c r="Z764" s="270"/>
    </row>
    <row r="765" ht="15.75" customHeight="1">
      <c r="A765" s="270"/>
      <c r="B765" s="270"/>
      <c r="C765" s="270"/>
      <c r="D765" s="270"/>
      <c r="E765" s="270"/>
      <c r="F765" s="270"/>
      <c r="G765" s="270"/>
      <c r="H765" s="270"/>
      <c r="I765" s="270"/>
      <c r="J765" s="270"/>
      <c r="K765" s="270"/>
      <c r="L765" s="270"/>
      <c r="M765" s="270"/>
      <c r="N765" s="270"/>
      <c r="O765" s="270"/>
      <c r="P765" s="270"/>
      <c r="Q765" s="270"/>
      <c r="R765" s="270"/>
      <c r="S765" s="270"/>
      <c r="T765" s="270"/>
      <c r="U765" s="270"/>
      <c r="V765" s="270"/>
      <c r="W765" s="270"/>
      <c r="X765" s="270"/>
      <c r="Y765" s="270"/>
      <c r="Z765" s="270"/>
    </row>
    <row r="766" ht="15.75" customHeight="1">
      <c r="A766" s="270"/>
      <c r="B766" s="270"/>
      <c r="C766" s="270"/>
      <c r="D766" s="270"/>
      <c r="E766" s="270"/>
      <c r="F766" s="270"/>
      <c r="G766" s="270"/>
      <c r="H766" s="270"/>
      <c r="I766" s="270"/>
      <c r="J766" s="270"/>
      <c r="K766" s="270"/>
      <c r="L766" s="270"/>
      <c r="M766" s="270"/>
      <c r="N766" s="270"/>
      <c r="O766" s="270"/>
      <c r="P766" s="270"/>
      <c r="Q766" s="270"/>
      <c r="R766" s="270"/>
      <c r="S766" s="270"/>
      <c r="T766" s="270"/>
      <c r="U766" s="270"/>
      <c r="V766" s="270"/>
      <c r="W766" s="270"/>
      <c r="X766" s="270"/>
      <c r="Y766" s="270"/>
      <c r="Z766" s="270"/>
    </row>
    <row r="767" ht="15.75" customHeight="1">
      <c r="A767" s="270"/>
      <c r="B767" s="270"/>
      <c r="C767" s="270"/>
      <c r="D767" s="270"/>
      <c r="E767" s="270"/>
      <c r="F767" s="270"/>
      <c r="G767" s="270"/>
      <c r="H767" s="270"/>
      <c r="I767" s="270"/>
      <c r="J767" s="270"/>
      <c r="K767" s="270"/>
      <c r="L767" s="270"/>
      <c r="M767" s="270"/>
      <c r="N767" s="270"/>
      <c r="O767" s="270"/>
      <c r="P767" s="270"/>
      <c r="Q767" s="270"/>
      <c r="R767" s="270"/>
      <c r="S767" s="270"/>
      <c r="T767" s="270"/>
      <c r="U767" s="270"/>
      <c r="V767" s="270"/>
      <c r="W767" s="270"/>
      <c r="X767" s="270"/>
      <c r="Y767" s="270"/>
      <c r="Z767" s="270"/>
    </row>
    <row r="768" ht="15.75" customHeight="1">
      <c r="A768" s="270"/>
      <c r="B768" s="270"/>
      <c r="C768" s="270"/>
      <c r="D768" s="270"/>
      <c r="E768" s="270"/>
      <c r="F768" s="270"/>
      <c r="G768" s="270"/>
      <c r="H768" s="270"/>
      <c r="I768" s="270"/>
      <c r="J768" s="270"/>
      <c r="K768" s="270"/>
      <c r="L768" s="270"/>
      <c r="M768" s="270"/>
      <c r="N768" s="270"/>
      <c r="O768" s="270"/>
      <c r="P768" s="270"/>
      <c r="Q768" s="270"/>
      <c r="R768" s="270"/>
      <c r="S768" s="270"/>
      <c r="T768" s="270"/>
      <c r="U768" s="270"/>
      <c r="V768" s="270"/>
      <c r="W768" s="270"/>
      <c r="X768" s="270"/>
      <c r="Y768" s="270"/>
      <c r="Z768" s="270"/>
    </row>
    <row r="769" ht="15.75" customHeight="1">
      <c r="A769" s="270"/>
      <c r="B769" s="270"/>
      <c r="C769" s="270"/>
      <c r="D769" s="270"/>
      <c r="E769" s="270"/>
      <c r="F769" s="270"/>
      <c r="G769" s="270"/>
      <c r="H769" s="270"/>
      <c r="I769" s="270"/>
      <c r="J769" s="270"/>
      <c r="K769" s="270"/>
      <c r="L769" s="270"/>
      <c r="M769" s="270"/>
      <c r="N769" s="270"/>
      <c r="O769" s="270"/>
      <c r="P769" s="270"/>
      <c r="Q769" s="270"/>
      <c r="R769" s="270"/>
      <c r="S769" s="270"/>
      <c r="T769" s="270"/>
      <c r="U769" s="270"/>
      <c r="V769" s="270"/>
      <c r="W769" s="270"/>
      <c r="X769" s="270"/>
      <c r="Y769" s="270"/>
      <c r="Z769" s="270"/>
    </row>
    <row r="770" ht="15.75" customHeight="1">
      <c r="A770" s="270"/>
      <c r="B770" s="270"/>
      <c r="C770" s="270"/>
      <c r="D770" s="270"/>
      <c r="E770" s="270"/>
      <c r="F770" s="270"/>
      <c r="G770" s="270"/>
      <c r="H770" s="270"/>
      <c r="I770" s="270"/>
      <c r="J770" s="270"/>
      <c r="K770" s="270"/>
      <c r="L770" s="270"/>
      <c r="M770" s="270"/>
      <c r="N770" s="270"/>
      <c r="O770" s="270"/>
      <c r="P770" s="270"/>
      <c r="Q770" s="270"/>
      <c r="R770" s="270"/>
      <c r="S770" s="270"/>
      <c r="T770" s="270"/>
      <c r="U770" s="270"/>
      <c r="V770" s="270"/>
      <c r="W770" s="270"/>
      <c r="X770" s="270"/>
      <c r="Y770" s="270"/>
      <c r="Z770" s="270"/>
    </row>
    <row r="771" ht="15.75" customHeight="1">
      <c r="A771" s="270"/>
      <c r="B771" s="270"/>
      <c r="C771" s="270"/>
      <c r="D771" s="270"/>
      <c r="E771" s="270"/>
      <c r="F771" s="270"/>
      <c r="G771" s="270"/>
      <c r="H771" s="270"/>
      <c r="I771" s="270"/>
      <c r="J771" s="270"/>
      <c r="K771" s="270"/>
      <c r="L771" s="270"/>
      <c r="M771" s="270"/>
      <c r="N771" s="270"/>
      <c r="O771" s="270"/>
      <c r="P771" s="270"/>
      <c r="Q771" s="270"/>
      <c r="R771" s="270"/>
      <c r="S771" s="270"/>
      <c r="T771" s="270"/>
      <c r="U771" s="270"/>
      <c r="V771" s="270"/>
      <c r="W771" s="270"/>
      <c r="X771" s="270"/>
      <c r="Y771" s="270"/>
      <c r="Z771" s="270"/>
    </row>
    <row r="772" ht="15.75" customHeight="1">
      <c r="A772" s="270"/>
      <c r="B772" s="270"/>
      <c r="C772" s="270"/>
      <c r="D772" s="270"/>
      <c r="E772" s="270"/>
      <c r="F772" s="270"/>
      <c r="G772" s="270"/>
      <c r="H772" s="270"/>
      <c r="I772" s="270"/>
      <c r="J772" s="270"/>
      <c r="K772" s="270"/>
      <c r="L772" s="270"/>
      <c r="M772" s="270"/>
      <c r="N772" s="270"/>
      <c r="O772" s="270"/>
      <c r="P772" s="270"/>
      <c r="Q772" s="270"/>
      <c r="R772" s="270"/>
      <c r="S772" s="270"/>
      <c r="T772" s="270"/>
      <c r="U772" s="270"/>
      <c r="V772" s="270"/>
      <c r="W772" s="270"/>
      <c r="X772" s="270"/>
      <c r="Y772" s="270"/>
      <c r="Z772" s="270"/>
    </row>
    <row r="773" ht="15.75" customHeight="1">
      <c r="A773" s="270"/>
      <c r="B773" s="270"/>
      <c r="C773" s="270"/>
      <c r="D773" s="270"/>
      <c r="E773" s="270"/>
      <c r="F773" s="270"/>
      <c r="G773" s="270"/>
      <c r="H773" s="270"/>
      <c r="I773" s="270"/>
      <c r="J773" s="270"/>
      <c r="K773" s="270"/>
      <c r="L773" s="270"/>
      <c r="M773" s="270"/>
      <c r="N773" s="270"/>
      <c r="O773" s="270"/>
      <c r="P773" s="270"/>
      <c r="Q773" s="270"/>
      <c r="R773" s="270"/>
      <c r="S773" s="270"/>
      <c r="T773" s="270"/>
      <c r="U773" s="270"/>
      <c r="V773" s="270"/>
      <c r="W773" s="270"/>
      <c r="X773" s="270"/>
      <c r="Y773" s="270"/>
      <c r="Z773" s="270"/>
    </row>
    <row r="774" ht="15.75" customHeight="1">
      <c r="A774" s="270"/>
      <c r="B774" s="270"/>
      <c r="C774" s="270"/>
      <c r="D774" s="270"/>
      <c r="E774" s="270"/>
      <c r="F774" s="270"/>
      <c r="G774" s="270"/>
      <c r="H774" s="270"/>
      <c r="I774" s="270"/>
      <c r="J774" s="270"/>
      <c r="K774" s="270"/>
      <c r="L774" s="270"/>
      <c r="M774" s="270"/>
      <c r="N774" s="270"/>
      <c r="O774" s="270"/>
      <c r="P774" s="270"/>
      <c r="Q774" s="270"/>
      <c r="R774" s="270"/>
      <c r="S774" s="270"/>
      <c r="T774" s="270"/>
      <c r="U774" s="270"/>
      <c r="V774" s="270"/>
      <c r="W774" s="270"/>
      <c r="X774" s="270"/>
      <c r="Y774" s="270"/>
      <c r="Z774" s="270"/>
    </row>
    <row r="775" ht="15.75" customHeight="1">
      <c r="A775" s="270"/>
      <c r="B775" s="270"/>
      <c r="C775" s="270"/>
      <c r="D775" s="270"/>
      <c r="E775" s="270"/>
      <c r="F775" s="270"/>
      <c r="G775" s="270"/>
      <c r="H775" s="270"/>
      <c r="I775" s="270"/>
      <c r="J775" s="270"/>
      <c r="K775" s="270"/>
      <c r="L775" s="270"/>
      <c r="M775" s="270"/>
      <c r="N775" s="270"/>
      <c r="O775" s="270"/>
      <c r="P775" s="270"/>
      <c r="Q775" s="270"/>
      <c r="R775" s="270"/>
      <c r="S775" s="270"/>
      <c r="T775" s="270"/>
      <c r="U775" s="270"/>
      <c r="V775" s="270"/>
      <c r="W775" s="270"/>
      <c r="X775" s="270"/>
      <c r="Y775" s="270"/>
      <c r="Z775" s="270"/>
    </row>
    <row r="776" ht="15.75" customHeight="1">
      <c r="A776" s="270"/>
      <c r="B776" s="270"/>
      <c r="C776" s="270"/>
      <c r="D776" s="270"/>
      <c r="E776" s="270"/>
      <c r="F776" s="270"/>
      <c r="G776" s="270"/>
      <c r="H776" s="270"/>
      <c r="I776" s="270"/>
      <c r="J776" s="270"/>
      <c r="K776" s="270"/>
      <c r="L776" s="270"/>
      <c r="M776" s="270"/>
      <c r="N776" s="270"/>
      <c r="O776" s="270"/>
      <c r="P776" s="270"/>
      <c r="Q776" s="270"/>
      <c r="R776" s="270"/>
      <c r="S776" s="270"/>
      <c r="T776" s="270"/>
      <c r="U776" s="270"/>
      <c r="V776" s="270"/>
      <c r="W776" s="270"/>
      <c r="X776" s="270"/>
      <c r="Y776" s="270"/>
      <c r="Z776" s="270"/>
    </row>
    <row r="777" ht="15.75" customHeight="1">
      <c r="A777" s="270"/>
      <c r="B777" s="270"/>
      <c r="C777" s="270"/>
      <c r="D777" s="270"/>
      <c r="E777" s="270"/>
      <c r="F777" s="270"/>
      <c r="G777" s="270"/>
      <c r="H777" s="270"/>
      <c r="I777" s="270"/>
      <c r="J777" s="270"/>
      <c r="K777" s="270"/>
      <c r="L777" s="270"/>
      <c r="M777" s="270"/>
      <c r="N777" s="270"/>
      <c r="O777" s="270"/>
      <c r="P777" s="270"/>
      <c r="Q777" s="270"/>
      <c r="R777" s="270"/>
      <c r="S777" s="270"/>
      <c r="T777" s="270"/>
      <c r="U777" s="270"/>
      <c r="V777" s="270"/>
      <c r="W777" s="270"/>
      <c r="X777" s="270"/>
      <c r="Y777" s="270"/>
      <c r="Z777" s="270"/>
    </row>
    <row r="778" ht="15.75" customHeight="1">
      <c r="A778" s="270"/>
      <c r="B778" s="270"/>
      <c r="C778" s="270"/>
      <c r="D778" s="270"/>
      <c r="E778" s="270"/>
      <c r="F778" s="270"/>
      <c r="G778" s="270"/>
      <c r="H778" s="270"/>
      <c r="I778" s="270"/>
      <c r="J778" s="270"/>
      <c r="K778" s="270"/>
      <c r="L778" s="270"/>
      <c r="M778" s="270"/>
      <c r="N778" s="270"/>
      <c r="O778" s="270"/>
      <c r="P778" s="270"/>
      <c r="Q778" s="270"/>
      <c r="R778" s="270"/>
      <c r="S778" s="270"/>
      <c r="T778" s="270"/>
      <c r="U778" s="270"/>
      <c r="V778" s="270"/>
      <c r="W778" s="270"/>
      <c r="X778" s="270"/>
      <c r="Y778" s="270"/>
      <c r="Z778" s="270"/>
    </row>
    <row r="779" ht="15.75" customHeight="1">
      <c r="A779" s="270"/>
      <c r="B779" s="270"/>
      <c r="C779" s="270"/>
      <c r="D779" s="270"/>
      <c r="E779" s="270"/>
      <c r="F779" s="270"/>
      <c r="G779" s="270"/>
      <c r="H779" s="270"/>
      <c r="I779" s="270"/>
      <c r="J779" s="270"/>
      <c r="K779" s="270"/>
      <c r="L779" s="270"/>
      <c r="M779" s="270"/>
      <c r="N779" s="270"/>
      <c r="O779" s="270"/>
      <c r="P779" s="270"/>
      <c r="Q779" s="270"/>
      <c r="R779" s="270"/>
      <c r="S779" s="270"/>
      <c r="T779" s="270"/>
      <c r="U779" s="270"/>
      <c r="V779" s="270"/>
      <c r="W779" s="270"/>
      <c r="X779" s="270"/>
      <c r="Y779" s="270"/>
      <c r="Z779" s="270"/>
    </row>
    <row r="780" ht="15.75" customHeight="1">
      <c r="A780" s="270"/>
      <c r="B780" s="270"/>
      <c r="C780" s="270"/>
      <c r="D780" s="270"/>
      <c r="E780" s="270"/>
      <c r="F780" s="270"/>
      <c r="G780" s="270"/>
      <c r="H780" s="270"/>
      <c r="I780" s="270"/>
      <c r="J780" s="270"/>
      <c r="K780" s="270"/>
      <c r="L780" s="270"/>
      <c r="M780" s="270"/>
      <c r="N780" s="270"/>
      <c r="O780" s="270"/>
      <c r="P780" s="270"/>
      <c r="Q780" s="270"/>
      <c r="R780" s="270"/>
      <c r="S780" s="270"/>
      <c r="T780" s="270"/>
      <c r="U780" s="270"/>
      <c r="V780" s="270"/>
      <c r="W780" s="270"/>
      <c r="X780" s="270"/>
      <c r="Y780" s="270"/>
      <c r="Z780" s="270"/>
    </row>
    <row r="781" ht="15.75" customHeight="1">
      <c r="A781" s="270"/>
      <c r="B781" s="270"/>
      <c r="C781" s="270"/>
      <c r="D781" s="270"/>
      <c r="E781" s="270"/>
      <c r="F781" s="270"/>
      <c r="G781" s="270"/>
      <c r="H781" s="270"/>
      <c r="I781" s="270"/>
      <c r="J781" s="270"/>
      <c r="K781" s="270"/>
      <c r="L781" s="270"/>
      <c r="M781" s="270"/>
      <c r="N781" s="270"/>
      <c r="O781" s="270"/>
      <c r="P781" s="270"/>
      <c r="Q781" s="270"/>
      <c r="R781" s="270"/>
      <c r="S781" s="270"/>
      <c r="T781" s="270"/>
      <c r="U781" s="270"/>
      <c r="V781" s="270"/>
      <c r="W781" s="270"/>
      <c r="X781" s="270"/>
      <c r="Y781" s="270"/>
      <c r="Z781" s="270"/>
    </row>
    <row r="782" ht="15.75" customHeight="1">
      <c r="A782" s="270"/>
      <c r="B782" s="270"/>
      <c r="C782" s="270"/>
      <c r="D782" s="270"/>
      <c r="E782" s="270"/>
      <c r="F782" s="270"/>
      <c r="G782" s="270"/>
      <c r="H782" s="270"/>
      <c r="I782" s="270"/>
      <c r="J782" s="270"/>
      <c r="K782" s="270"/>
      <c r="L782" s="270"/>
      <c r="M782" s="270"/>
      <c r="N782" s="270"/>
      <c r="O782" s="270"/>
      <c r="P782" s="270"/>
      <c r="Q782" s="270"/>
      <c r="R782" s="270"/>
      <c r="S782" s="270"/>
      <c r="T782" s="270"/>
      <c r="U782" s="270"/>
      <c r="V782" s="270"/>
      <c r="W782" s="270"/>
      <c r="X782" s="270"/>
      <c r="Y782" s="270"/>
      <c r="Z782" s="270"/>
    </row>
    <row r="783" ht="15.75" customHeight="1">
      <c r="A783" s="270"/>
      <c r="B783" s="270"/>
      <c r="C783" s="270"/>
      <c r="D783" s="270"/>
      <c r="E783" s="270"/>
      <c r="F783" s="270"/>
      <c r="G783" s="270"/>
      <c r="H783" s="270"/>
      <c r="I783" s="270"/>
      <c r="J783" s="270"/>
      <c r="K783" s="270"/>
      <c r="L783" s="270"/>
      <c r="M783" s="270"/>
      <c r="N783" s="270"/>
      <c r="O783" s="270"/>
      <c r="P783" s="270"/>
      <c r="Q783" s="270"/>
      <c r="R783" s="270"/>
      <c r="S783" s="270"/>
      <c r="T783" s="270"/>
      <c r="U783" s="270"/>
      <c r="V783" s="270"/>
      <c r="W783" s="270"/>
      <c r="X783" s="270"/>
      <c r="Y783" s="270"/>
      <c r="Z783" s="270"/>
    </row>
    <row r="784" ht="15.75" customHeight="1">
      <c r="A784" s="270"/>
      <c r="B784" s="270"/>
      <c r="C784" s="270"/>
      <c r="D784" s="270"/>
      <c r="E784" s="270"/>
      <c r="F784" s="270"/>
      <c r="G784" s="270"/>
      <c r="H784" s="270"/>
      <c r="I784" s="270"/>
      <c r="J784" s="270"/>
      <c r="K784" s="270"/>
      <c r="L784" s="270"/>
      <c r="M784" s="270"/>
      <c r="N784" s="270"/>
      <c r="O784" s="270"/>
      <c r="P784" s="270"/>
      <c r="Q784" s="270"/>
      <c r="R784" s="270"/>
      <c r="S784" s="270"/>
      <c r="T784" s="270"/>
      <c r="U784" s="270"/>
      <c r="V784" s="270"/>
      <c r="W784" s="270"/>
      <c r="X784" s="270"/>
      <c r="Y784" s="270"/>
      <c r="Z784" s="270"/>
    </row>
    <row r="785" ht="15.75" customHeight="1">
      <c r="A785" s="270"/>
      <c r="B785" s="270"/>
      <c r="C785" s="270"/>
      <c r="D785" s="270"/>
      <c r="E785" s="270"/>
      <c r="F785" s="270"/>
      <c r="G785" s="270"/>
      <c r="H785" s="270"/>
      <c r="I785" s="270"/>
      <c r="J785" s="270"/>
      <c r="K785" s="270"/>
      <c r="L785" s="270"/>
      <c r="M785" s="270"/>
      <c r="N785" s="270"/>
      <c r="O785" s="270"/>
      <c r="P785" s="270"/>
      <c r="Q785" s="270"/>
      <c r="R785" s="270"/>
      <c r="S785" s="270"/>
      <c r="T785" s="270"/>
      <c r="U785" s="270"/>
      <c r="V785" s="270"/>
      <c r="W785" s="270"/>
      <c r="X785" s="270"/>
      <c r="Y785" s="270"/>
      <c r="Z785" s="270"/>
    </row>
    <row r="786" ht="15.75" customHeight="1">
      <c r="A786" s="270"/>
      <c r="B786" s="270"/>
      <c r="C786" s="270"/>
      <c r="D786" s="270"/>
      <c r="E786" s="270"/>
      <c r="F786" s="270"/>
      <c r="G786" s="270"/>
      <c r="H786" s="270"/>
      <c r="I786" s="270"/>
      <c r="J786" s="270"/>
      <c r="K786" s="270"/>
      <c r="L786" s="270"/>
      <c r="M786" s="270"/>
      <c r="N786" s="270"/>
      <c r="O786" s="270"/>
      <c r="P786" s="270"/>
      <c r="Q786" s="270"/>
      <c r="R786" s="270"/>
      <c r="S786" s="270"/>
      <c r="T786" s="270"/>
      <c r="U786" s="270"/>
      <c r="V786" s="270"/>
      <c r="W786" s="270"/>
      <c r="X786" s="270"/>
      <c r="Y786" s="270"/>
      <c r="Z786" s="270"/>
    </row>
    <row r="787" ht="15.75" customHeight="1">
      <c r="A787" s="270"/>
      <c r="B787" s="270"/>
      <c r="C787" s="270"/>
      <c r="D787" s="270"/>
      <c r="E787" s="270"/>
      <c r="F787" s="270"/>
      <c r="G787" s="270"/>
      <c r="H787" s="270"/>
      <c r="I787" s="270"/>
      <c r="J787" s="270"/>
      <c r="K787" s="270"/>
      <c r="L787" s="270"/>
      <c r="M787" s="270"/>
      <c r="N787" s="270"/>
      <c r="O787" s="270"/>
      <c r="P787" s="270"/>
      <c r="Q787" s="270"/>
      <c r="R787" s="270"/>
      <c r="S787" s="270"/>
      <c r="T787" s="270"/>
      <c r="U787" s="270"/>
      <c r="V787" s="270"/>
      <c r="W787" s="270"/>
      <c r="X787" s="270"/>
      <c r="Y787" s="270"/>
      <c r="Z787" s="270"/>
    </row>
    <row r="788" ht="15.75" customHeight="1">
      <c r="A788" s="270"/>
      <c r="B788" s="270"/>
      <c r="C788" s="270"/>
      <c r="D788" s="270"/>
      <c r="E788" s="270"/>
      <c r="F788" s="270"/>
      <c r="G788" s="270"/>
      <c r="H788" s="270"/>
      <c r="I788" s="270"/>
      <c r="J788" s="270"/>
      <c r="K788" s="270"/>
      <c r="L788" s="270"/>
      <c r="M788" s="270"/>
      <c r="N788" s="270"/>
      <c r="O788" s="270"/>
      <c r="P788" s="270"/>
      <c r="Q788" s="270"/>
      <c r="R788" s="270"/>
      <c r="S788" s="270"/>
      <c r="T788" s="270"/>
      <c r="U788" s="270"/>
      <c r="V788" s="270"/>
      <c r="W788" s="270"/>
      <c r="X788" s="270"/>
      <c r="Y788" s="270"/>
      <c r="Z788" s="270"/>
    </row>
    <row r="789" ht="15.75" customHeight="1">
      <c r="A789" s="270"/>
      <c r="B789" s="270"/>
      <c r="C789" s="270"/>
      <c r="D789" s="270"/>
      <c r="E789" s="270"/>
      <c r="F789" s="270"/>
      <c r="G789" s="270"/>
      <c r="H789" s="270"/>
      <c r="I789" s="270"/>
      <c r="J789" s="270"/>
      <c r="K789" s="270"/>
      <c r="L789" s="270"/>
      <c r="M789" s="270"/>
      <c r="N789" s="270"/>
      <c r="O789" s="270"/>
      <c r="P789" s="270"/>
      <c r="Q789" s="270"/>
      <c r="R789" s="270"/>
      <c r="S789" s="270"/>
      <c r="T789" s="270"/>
      <c r="U789" s="270"/>
      <c r="V789" s="270"/>
      <c r="W789" s="270"/>
      <c r="X789" s="270"/>
      <c r="Y789" s="270"/>
      <c r="Z789" s="270"/>
    </row>
    <row r="790" ht="15.75" customHeight="1">
      <c r="A790" s="270"/>
      <c r="B790" s="270"/>
      <c r="C790" s="270"/>
      <c r="D790" s="270"/>
      <c r="E790" s="270"/>
      <c r="F790" s="270"/>
      <c r="G790" s="270"/>
      <c r="H790" s="270"/>
      <c r="I790" s="270"/>
      <c r="J790" s="270"/>
      <c r="K790" s="270"/>
      <c r="L790" s="270"/>
      <c r="M790" s="270"/>
      <c r="N790" s="270"/>
      <c r="O790" s="270"/>
      <c r="P790" s="270"/>
      <c r="Q790" s="270"/>
      <c r="R790" s="270"/>
      <c r="S790" s="270"/>
      <c r="T790" s="270"/>
      <c r="U790" s="270"/>
      <c r="V790" s="270"/>
      <c r="W790" s="270"/>
      <c r="X790" s="270"/>
      <c r="Y790" s="270"/>
      <c r="Z790" s="270"/>
    </row>
    <row r="791" ht="15.75" customHeight="1">
      <c r="A791" s="270"/>
      <c r="B791" s="270"/>
      <c r="C791" s="270"/>
      <c r="D791" s="270"/>
      <c r="E791" s="270"/>
      <c r="F791" s="270"/>
      <c r="G791" s="270"/>
      <c r="H791" s="270"/>
      <c r="I791" s="270"/>
      <c r="J791" s="270"/>
      <c r="K791" s="270"/>
      <c r="L791" s="270"/>
      <c r="M791" s="270"/>
      <c r="N791" s="270"/>
      <c r="O791" s="270"/>
      <c r="P791" s="270"/>
      <c r="Q791" s="270"/>
      <c r="R791" s="270"/>
      <c r="S791" s="270"/>
      <c r="T791" s="270"/>
      <c r="U791" s="270"/>
      <c r="V791" s="270"/>
      <c r="W791" s="270"/>
      <c r="X791" s="270"/>
      <c r="Y791" s="270"/>
      <c r="Z791" s="270"/>
    </row>
    <row r="792" ht="15.75" customHeight="1">
      <c r="A792" s="270"/>
      <c r="B792" s="270"/>
      <c r="C792" s="270"/>
      <c r="D792" s="270"/>
      <c r="E792" s="270"/>
      <c r="F792" s="270"/>
      <c r="G792" s="270"/>
      <c r="H792" s="270"/>
      <c r="I792" s="270"/>
      <c r="J792" s="270"/>
      <c r="K792" s="270"/>
      <c r="L792" s="270"/>
      <c r="M792" s="270"/>
      <c r="N792" s="270"/>
      <c r="O792" s="270"/>
      <c r="P792" s="270"/>
      <c r="Q792" s="270"/>
      <c r="R792" s="270"/>
      <c r="S792" s="270"/>
      <c r="T792" s="270"/>
      <c r="U792" s="270"/>
      <c r="V792" s="270"/>
      <c r="W792" s="270"/>
      <c r="X792" s="270"/>
      <c r="Y792" s="270"/>
      <c r="Z792" s="270"/>
    </row>
    <row r="793" ht="15.75" customHeight="1">
      <c r="A793" s="270"/>
      <c r="B793" s="270"/>
      <c r="C793" s="270"/>
      <c r="D793" s="270"/>
      <c r="E793" s="270"/>
      <c r="F793" s="270"/>
      <c r="G793" s="270"/>
      <c r="H793" s="270"/>
      <c r="I793" s="270"/>
      <c r="J793" s="270"/>
      <c r="K793" s="270"/>
      <c r="L793" s="270"/>
      <c r="M793" s="270"/>
      <c r="N793" s="270"/>
      <c r="O793" s="270"/>
      <c r="P793" s="270"/>
      <c r="Q793" s="270"/>
      <c r="R793" s="270"/>
      <c r="S793" s="270"/>
      <c r="T793" s="270"/>
      <c r="U793" s="270"/>
      <c r="V793" s="270"/>
      <c r="W793" s="270"/>
      <c r="X793" s="270"/>
      <c r="Y793" s="270"/>
      <c r="Z793" s="270"/>
    </row>
    <row r="794" ht="15.75" customHeight="1">
      <c r="A794" s="270"/>
      <c r="B794" s="270"/>
      <c r="C794" s="270"/>
      <c r="D794" s="270"/>
      <c r="E794" s="270"/>
      <c r="F794" s="270"/>
      <c r="G794" s="270"/>
      <c r="H794" s="270"/>
      <c r="I794" s="270"/>
      <c r="J794" s="270"/>
      <c r="K794" s="270"/>
      <c r="L794" s="270"/>
      <c r="M794" s="270"/>
      <c r="N794" s="270"/>
      <c r="O794" s="270"/>
      <c r="P794" s="270"/>
      <c r="Q794" s="270"/>
      <c r="R794" s="270"/>
      <c r="S794" s="270"/>
      <c r="T794" s="270"/>
      <c r="U794" s="270"/>
      <c r="V794" s="270"/>
      <c r="W794" s="270"/>
      <c r="X794" s="270"/>
      <c r="Y794" s="270"/>
      <c r="Z794" s="270"/>
    </row>
    <row r="795" ht="15.75" customHeight="1">
      <c r="A795" s="270"/>
      <c r="B795" s="270"/>
      <c r="C795" s="270"/>
      <c r="D795" s="270"/>
      <c r="E795" s="270"/>
      <c r="F795" s="270"/>
      <c r="G795" s="270"/>
      <c r="H795" s="270"/>
      <c r="I795" s="270"/>
      <c r="J795" s="270"/>
      <c r="K795" s="270"/>
      <c r="L795" s="270"/>
      <c r="M795" s="270"/>
      <c r="N795" s="270"/>
      <c r="O795" s="270"/>
      <c r="P795" s="270"/>
      <c r="Q795" s="270"/>
      <c r="R795" s="270"/>
      <c r="S795" s="270"/>
      <c r="T795" s="270"/>
      <c r="U795" s="270"/>
      <c r="V795" s="270"/>
      <c r="W795" s="270"/>
      <c r="X795" s="270"/>
      <c r="Y795" s="270"/>
      <c r="Z795" s="270"/>
    </row>
    <row r="796" ht="15.75" customHeight="1">
      <c r="A796" s="270"/>
      <c r="B796" s="270"/>
      <c r="C796" s="270"/>
      <c r="D796" s="270"/>
      <c r="E796" s="270"/>
      <c r="F796" s="270"/>
      <c r="G796" s="270"/>
      <c r="H796" s="270"/>
      <c r="I796" s="270"/>
      <c r="J796" s="270"/>
      <c r="K796" s="270"/>
      <c r="L796" s="270"/>
      <c r="M796" s="270"/>
      <c r="N796" s="270"/>
      <c r="O796" s="270"/>
      <c r="P796" s="270"/>
      <c r="Q796" s="270"/>
      <c r="R796" s="270"/>
      <c r="S796" s="270"/>
      <c r="T796" s="270"/>
      <c r="U796" s="270"/>
      <c r="V796" s="270"/>
      <c r="W796" s="270"/>
      <c r="X796" s="270"/>
      <c r="Y796" s="270"/>
      <c r="Z796" s="270"/>
    </row>
    <row r="797" ht="15.75" customHeight="1">
      <c r="A797" s="270"/>
      <c r="B797" s="270"/>
      <c r="C797" s="270"/>
      <c r="D797" s="270"/>
      <c r="E797" s="270"/>
      <c r="F797" s="270"/>
      <c r="G797" s="270"/>
      <c r="H797" s="270"/>
      <c r="I797" s="270"/>
      <c r="J797" s="270"/>
      <c r="K797" s="270"/>
      <c r="L797" s="270"/>
      <c r="M797" s="270"/>
      <c r="N797" s="270"/>
      <c r="O797" s="270"/>
      <c r="P797" s="270"/>
      <c r="Q797" s="270"/>
      <c r="R797" s="270"/>
      <c r="S797" s="270"/>
      <c r="T797" s="270"/>
      <c r="U797" s="270"/>
      <c r="V797" s="270"/>
      <c r="W797" s="270"/>
      <c r="X797" s="270"/>
      <c r="Y797" s="270"/>
      <c r="Z797" s="270"/>
    </row>
    <row r="798" ht="15.75" customHeight="1">
      <c r="A798" s="270"/>
      <c r="B798" s="270"/>
      <c r="C798" s="270"/>
      <c r="D798" s="270"/>
      <c r="E798" s="270"/>
      <c r="F798" s="270"/>
      <c r="G798" s="270"/>
      <c r="H798" s="270"/>
      <c r="I798" s="270"/>
      <c r="J798" s="270"/>
      <c r="K798" s="270"/>
      <c r="L798" s="270"/>
      <c r="M798" s="270"/>
      <c r="N798" s="270"/>
      <c r="O798" s="270"/>
      <c r="P798" s="270"/>
      <c r="Q798" s="270"/>
      <c r="R798" s="270"/>
      <c r="S798" s="270"/>
      <c r="T798" s="270"/>
      <c r="U798" s="270"/>
      <c r="V798" s="270"/>
      <c r="W798" s="270"/>
      <c r="X798" s="270"/>
      <c r="Y798" s="270"/>
      <c r="Z798" s="270"/>
    </row>
    <row r="799" ht="15.75" customHeight="1">
      <c r="A799" s="270"/>
      <c r="B799" s="270"/>
      <c r="C799" s="270"/>
      <c r="D799" s="270"/>
      <c r="E799" s="270"/>
      <c r="F799" s="270"/>
      <c r="G799" s="270"/>
      <c r="H799" s="270"/>
      <c r="I799" s="270"/>
      <c r="J799" s="270"/>
      <c r="K799" s="270"/>
      <c r="L799" s="270"/>
      <c r="M799" s="270"/>
      <c r="N799" s="270"/>
      <c r="O799" s="270"/>
      <c r="P799" s="270"/>
      <c r="Q799" s="270"/>
      <c r="R799" s="270"/>
      <c r="S799" s="270"/>
      <c r="T799" s="270"/>
      <c r="U799" s="270"/>
      <c r="V799" s="270"/>
      <c r="W799" s="270"/>
      <c r="X799" s="270"/>
      <c r="Y799" s="270"/>
      <c r="Z799" s="270"/>
    </row>
    <row r="800" ht="15.75" customHeight="1">
      <c r="A800" s="270"/>
      <c r="B800" s="270"/>
      <c r="C800" s="270"/>
      <c r="D800" s="270"/>
      <c r="E800" s="270"/>
      <c r="F800" s="270"/>
      <c r="G800" s="270"/>
      <c r="H800" s="270"/>
      <c r="I800" s="270"/>
      <c r="J800" s="270"/>
      <c r="K800" s="270"/>
      <c r="L800" s="270"/>
      <c r="M800" s="270"/>
      <c r="N800" s="270"/>
      <c r="O800" s="270"/>
      <c r="P800" s="270"/>
      <c r="Q800" s="270"/>
      <c r="R800" s="270"/>
      <c r="S800" s="270"/>
      <c r="T800" s="270"/>
      <c r="U800" s="270"/>
      <c r="V800" s="270"/>
      <c r="W800" s="270"/>
      <c r="X800" s="270"/>
      <c r="Y800" s="270"/>
      <c r="Z800" s="270"/>
    </row>
    <row r="801" ht="15.75" customHeight="1">
      <c r="A801" s="270"/>
      <c r="B801" s="270"/>
      <c r="C801" s="270"/>
      <c r="D801" s="270"/>
      <c r="E801" s="270"/>
      <c r="F801" s="270"/>
      <c r="G801" s="270"/>
      <c r="H801" s="270"/>
      <c r="I801" s="270"/>
      <c r="J801" s="270"/>
      <c r="K801" s="270"/>
      <c r="L801" s="270"/>
      <c r="M801" s="270"/>
      <c r="N801" s="270"/>
      <c r="O801" s="270"/>
      <c r="P801" s="270"/>
      <c r="Q801" s="270"/>
      <c r="R801" s="270"/>
      <c r="S801" s="270"/>
      <c r="T801" s="270"/>
      <c r="U801" s="270"/>
      <c r="V801" s="270"/>
      <c r="W801" s="270"/>
      <c r="X801" s="270"/>
      <c r="Y801" s="270"/>
      <c r="Z801" s="270"/>
    </row>
    <row r="802" ht="15.75" customHeight="1">
      <c r="A802" s="270"/>
      <c r="B802" s="270"/>
      <c r="C802" s="270"/>
      <c r="D802" s="270"/>
      <c r="E802" s="270"/>
      <c r="F802" s="270"/>
      <c r="G802" s="270"/>
      <c r="H802" s="270"/>
      <c r="I802" s="270"/>
      <c r="J802" s="270"/>
      <c r="K802" s="270"/>
      <c r="L802" s="270"/>
      <c r="M802" s="270"/>
      <c r="N802" s="270"/>
      <c r="O802" s="270"/>
      <c r="P802" s="270"/>
      <c r="Q802" s="270"/>
      <c r="R802" s="270"/>
      <c r="S802" s="270"/>
      <c r="T802" s="270"/>
      <c r="U802" s="270"/>
      <c r="V802" s="270"/>
      <c r="W802" s="270"/>
      <c r="X802" s="270"/>
      <c r="Y802" s="270"/>
      <c r="Z802" s="270"/>
    </row>
    <row r="803" ht="15.75" customHeight="1">
      <c r="A803" s="270"/>
      <c r="B803" s="270"/>
      <c r="C803" s="270"/>
      <c r="D803" s="270"/>
      <c r="E803" s="270"/>
      <c r="F803" s="270"/>
      <c r="G803" s="270"/>
      <c r="H803" s="270"/>
      <c r="I803" s="270"/>
      <c r="J803" s="270"/>
      <c r="K803" s="270"/>
      <c r="L803" s="270"/>
      <c r="M803" s="270"/>
      <c r="N803" s="270"/>
      <c r="O803" s="270"/>
      <c r="P803" s="270"/>
      <c r="Q803" s="270"/>
      <c r="R803" s="270"/>
      <c r="S803" s="270"/>
      <c r="T803" s="270"/>
      <c r="U803" s="270"/>
      <c r="V803" s="270"/>
      <c r="W803" s="270"/>
      <c r="X803" s="270"/>
      <c r="Y803" s="270"/>
      <c r="Z803" s="270"/>
    </row>
    <row r="804" ht="15.75" customHeight="1">
      <c r="A804" s="270"/>
      <c r="B804" s="270"/>
      <c r="C804" s="270"/>
      <c r="D804" s="270"/>
      <c r="E804" s="270"/>
      <c r="F804" s="270"/>
      <c r="G804" s="270"/>
      <c r="H804" s="270"/>
      <c r="I804" s="270"/>
      <c r="J804" s="270"/>
      <c r="K804" s="270"/>
      <c r="L804" s="270"/>
      <c r="M804" s="270"/>
      <c r="N804" s="270"/>
      <c r="O804" s="270"/>
      <c r="P804" s="270"/>
      <c r="Q804" s="270"/>
      <c r="R804" s="270"/>
      <c r="S804" s="270"/>
      <c r="T804" s="270"/>
      <c r="U804" s="270"/>
      <c r="V804" s="270"/>
      <c r="W804" s="270"/>
      <c r="X804" s="270"/>
      <c r="Y804" s="270"/>
      <c r="Z804" s="270"/>
    </row>
    <row r="805" ht="15.75" customHeight="1">
      <c r="A805" s="270"/>
      <c r="B805" s="270"/>
      <c r="C805" s="270"/>
      <c r="D805" s="270"/>
      <c r="E805" s="270"/>
      <c r="F805" s="270"/>
      <c r="G805" s="270"/>
      <c r="H805" s="270"/>
      <c r="I805" s="270"/>
      <c r="J805" s="270"/>
      <c r="K805" s="270"/>
      <c r="L805" s="270"/>
      <c r="M805" s="270"/>
      <c r="N805" s="270"/>
      <c r="O805" s="270"/>
      <c r="P805" s="270"/>
      <c r="Q805" s="270"/>
      <c r="R805" s="270"/>
      <c r="S805" s="270"/>
      <c r="T805" s="270"/>
      <c r="U805" s="270"/>
      <c r="V805" s="270"/>
      <c r="W805" s="270"/>
      <c r="X805" s="270"/>
      <c r="Y805" s="270"/>
      <c r="Z805" s="270"/>
    </row>
    <row r="806" ht="15.75" customHeight="1">
      <c r="A806" s="270"/>
      <c r="B806" s="270"/>
      <c r="C806" s="270"/>
      <c r="D806" s="270"/>
      <c r="E806" s="270"/>
      <c r="F806" s="270"/>
      <c r="G806" s="270"/>
      <c r="H806" s="270"/>
      <c r="I806" s="270"/>
      <c r="J806" s="270"/>
      <c r="K806" s="270"/>
      <c r="L806" s="270"/>
      <c r="M806" s="270"/>
      <c r="N806" s="270"/>
      <c r="O806" s="270"/>
      <c r="P806" s="270"/>
      <c r="Q806" s="270"/>
      <c r="R806" s="270"/>
      <c r="S806" s="270"/>
      <c r="T806" s="270"/>
      <c r="U806" s="270"/>
      <c r="V806" s="270"/>
      <c r="W806" s="270"/>
      <c r="X806" s="270"/>
      <c r="Y806" s="270"/>
      <c r="Z806" s="270"/>
    </row>
    <row r="807" ht="15.75" customHeight="1">
      <c r="A807" s="270"/>
      <c r="B807" s="270"/>
      <c r="C807" s="270"/>
      <c r="D807" s="270"/>
      <c r="E807" s="270"/>
      <c r="F807" s="270"/>
      <c r="G807" s="270"/>
      <c r="H807" s="270"/>
      <c r="I807" s="270"/>
      <c r="J807" s="270"/>
      <c r="K807" s="270"/>
      <c r="L807" s="270"/>
      <c r="M807" s="270"/>
      <c r="N807" s="270"/>
      <c r="O807" s="270"/>
      <c r="P807" s="270"/>
      <c r="Q807" s="270"/>
      <c r="R807" s="270"/>
      <c r="S807" s="270"/>
      <c r="T807" s="270"/>
      <c r="U807" s="270"/>
      <c r="V807" s="270"/>
      <c r="W807" s="270"/>
      <c r="X807" s="270"/>
      <c r="Y807" s="270"/>
      <c r="Z807" s="270"/>
    </row>
    <row r="808" ht="15.75" customHeight="1">
      <c r="A808" s="270"/>
      <c r="B808" s="270"/>
      <c r="C808" s="270"/>
      <c r="D808" s="270"/>
      <c r="E808" s="270"/>
      <c r="F808" s="270"/>
      <c r="G808" s="270"/>
      <c r="H808" s="270"/>
      <c r="I808" s="270"/>
      <c r="J808" s="270"/>
      <c r="K808" s="270"/>
      <c r="L808" s="270"/>
      <c r="M808" s="270"/>
      <c r="N808" s="270"/>
      <c r="O808" s="270"/>
      <c r="P808" s="270"/>
      <c r="Q808" s="270"/>
      <c r="R808" s="270"/>
      <c r="S808" s="270"/>
      <c r="T808" s="270"/>
      <c r="U808" s="270"/>
      <c r="V808" s="270"/>
      <c r="W808" s="270"/>
      <c r="X808" s="270"/>
      <c r="Y808" s="270"/>
      <c r="Z808" s="270"/>
    </row>
    <row r="809" ht="15.75" customHeight="1">
      <c r="A809" s="270"/>
      <c r="B809" s="270"/>
      <c r="C809" s="270"/>
      <c r="D809" s="270"/>
      <c r="E809" s="270"/>
      <c r="F809" s="270"/>
      <c r="G809" s="270"/>
      <c r="H809" s="270"/>
      <c r="I809" s="270"/>
      <c r="J809" s="270"/>
      <c r="K809" s="270"/>
      <c r="L809" s="270"/>
      <c r="M809" s="270"/>
      <c r="N809" s="270"/>
      <c r="O809" s="270"/>
      <c r="P809" s="270"/>
      <c r="Q809" s="270"/>
      <c r="R809" s="270"/>
      <c r="S809" s="270"/>
      <c r="T809" s="270"/>
      <c r="U809" s="270"/>
      <c r="V809" s="270"/>
      <c r="W809" s="270"/>
      <c r="X809" s="270"/>
      <c r="Y809" s="270"/>
      <c r="Z809" s="270"/>
    </row>
    <row r="810" ht="15.75" customHeight="1">
      <c r="A810" s="270"/>
      <c r="B810" s="270"/>
      <c r="C810" s="270"/>
      <c r="D810" s="270"/>
      <c r="E810" s="270"/>
      <c r="F810" s="270"/>
      <c r="G810" s="270"/>
      <c r="H810" s="270"/>
      <c r="I810" s="270"/>
      <c r="J810" s="270"/>
      <c r="K810" s="270"/>
      <c r="L810" s="270"/>
      <c r="M810" s="270"/>
      <c r="N810" s="270"/>
      <c r="O810" s="270"/>
      <c r="P810" s="270"/>
      <c r="Q810" s="270"/>
      <c r="R810" s="270"/>
      <c r="S810" s="270"/>
      <c r="T810" s="270"/>
      <c r="U810" s="270"/>
      <c r="V810" s="270"/>
      <c r="W810" s="270"/>
      <c r="X810" s="270"/>
      <c r="Y810" s="270"/>
      <c r="Z810" s="270"/>
    </row>
    <row r="811" ht="15.75" customHeight="1">
      <c r="A811" s="270"/>
      <c r="B811" s="270"/>
      <c r="C811" s="270"/>
      <c r="D811" s="270"/>
      <c r="E811" s="270"/>
      <c r="F811" s="270"/>
      <c r="G811" s="270"/>
      <c r="H811" s="270"/>
      <c r="I811" s="270"/>
      <c r="J811" s="270"/>
      <c r="K811" s="270"/>
      <c r="L811" s="270"/>
      <c r="M811" s="270"/>
      <c r="N811" s="270"/>
      <c r="O811" s="270"/>
      <c r="P811" s="270"/>
      <c r="Q811" s="270"/>
      <c r="R811" s="270"/>
      <c r="S811" s="270"/>
      <c r="T811" s="270"/>
      <c r="U811" s="270"/>
      <c r="V811" s="270"/>
      <c r="W811" s="270"/>
      <c r="X811" s="270"/>
      <c r="Y811" s="270"/>
      <c r="Z811" s="270"/>
    </row>
    <row r="812" ht="15.75" customHeight="1">
      <c r="A812" s="270"/>
      <c r="B812" s="270"/>
      <c r="C812" s="270"/>
      <c r="D812" s="270"/>
      <c r="E812" s="270"/>
      <c r="F812" s="270"/>
      <c r="G812" s="270"/>
      <c r="H812" s="270"/>
      <c r="I812" s="270"/>
      <c r="J812" s="270"/>
      <c r="K812" s="270"/>
      <c r="L812" s="270"/>
      <c r="M812" s="270"/>
      <c r="N812" s="270"/>
      <c r="O812" s="270"/>
      <c r="P812" s="270"/>
      <c r="Q812" s="270"/>
      <c r="R812" s="270"/>
      <c r="S812" s="270"/>
      <c r="T812" s="270"/>
      <c r="U812" s="270"/>
      <c r="V812" s="270"/>
      <c r="W812" s="270"/>
      <c r="X812" s="270"/>
      <c r="Y812" s="270"/>
      <c r="Z812" s="270"/>
    </row>
    <row r="813" ht="15.75" customHeight="1">
      <c r="A813" s="270"/>
      <c r="B813" s="270"/>
      <c r="C813" s="270"/>
      <c r="D813" s="270"/>
      <c r="E813" s="270"/>
      <c r="F813" s="270"/>
      <c r="G813" s="270"/>
      <c r="H813" s="270"/>
      <c r="I813" s="270"/>
      <c r="J813" s="270"/>
      <c r="K813" s="270"/>
      <c r="L813" s="270"/>
      <c r="M813" s="270"/>
      <c r="N813" s="270"/>
      <c r="O813" s="270"/>
      <c r="P813" s="270"/>
      <c r="Q813" s="270"/>
      <c r="R813" s="270"/>
      <c r="S813" s="270"/>
      <c r="T813" s="270"/>
      <c r="U813" s="270"/>
      <c r="V813" s="270"/>
      <c r="W813" s="270"/>
      <c r="X813" s="270"/>
      <c r="Y813" s="270"/>
      <c r="Z813" s="270"/>
    </row>
    <row r="814" ht="15.75" customHeight="1">
      <c r="A814" s="270"/>
      <c r="B814" s="270"/>
      <c r="C814" s="270"/>
      <c r="D814" s="270"/>
      <c r="E814" s="270"/>
      <c r="F814" s="270"/>
      <c r="G814" s="270"/>
      <c r="H814" s="270"/>
      <c r="I814" s="270"/>
      <c r="J814" s="270"/>
      <c r="K814" s="270"/>
      <c r="L814" s="270"/>
      <c r="M814" s="270"/>
      <c r="N814" s="270"/>
      <c r="O814" s="270"/>
      <c r="P814" s="270"/>
      <c r="Q814" s="270"/>
      <c r="R814" s="270"/>
      <c r="S814" s="270"/>
      <c r="T814" s="270"/>
      <c r="U814" s="270"/>
      <c r="V814" s="270"/>
      <c r="W814" s="270"/>
      <c r="X814" s="270"/>
      <c r="Y814" s="270"/>
      <c r="Z814" s="270"/>
    </row>
    <row r="815" ht="15.75" customHeight="1">
      <c r="A815" s="270"/>
      <c r="B815" s="270"/>
      <c r="C815" s="270"/>
      <c r="D815" s="270"/>
      <c r="E815" s="270"/>
      <c r="F815" s="270"/>
      <c r="G815" s="270"/>
      <c r="H815" s="270"/>
      <c r="I815" s="270"/>
      <c r="J815" s="270"/>
      <c r="K815" s="270"/>
      <c r="L815" s="270"/>
      <c r="M815" s="270"/>
      <c r="N815" s="270"/>
      <c r="O815" s="270"/>
      <c r="P815" s="270"/>
      <c r="Q815" s="270"/>
      <c r="R815" s="270"/>
      <c r="S815" s="270"/>
      <c r="T815" s="270"/>
      <c r="U815" s="270"/>
      <c r="V815" s="270"/>
      <c r="W815" s="270"/>
      <c r="X815" s="270"/>
      <c r="Y815" s="270"/>
      <c r="Z815" s="270"/>
    </row>
    <row r="816" ht="15.75" customHeight="1">
      <c r="A816" s="270"/>
      <c r="B816" s="270"/>
      <c r="C816" s="270"/>
      <c r="D816" s="270"/>
      <c r="E816" s="270"/>
      <c r="F816" s="270"/>
      <c r="G816" s="270"/>
      <c r="H816" s="270"/>
      <c r="I816" s="270"/>
      <c r="J816" s="270"/>
      <c r="K816" s="270"/>
      <c r="L816" s="270"/>
      <c r="M816" s="270"/>
      <c r="N816" s="270"/>
      <c r="O816" s="270"/>
      <c r="P816" s="270"/>
      <c r="Q816" s="270"/>
      <c r="R816" s="270"/>
      <c r="S816" s="270"/>
      <c r="T816" s="270"/>
      <c r="U816" s="270"/>
      <c r="V816" s="270"/>
      <c r="W816" s="270"/>
      <c r="X816" s="270"/>
      <c r="Y816" s="270"/>
      <c r="Z816" s="270"/>
    </row>
    <row r="817" ht="15.75" customHeight="1">
      <c r="A817" s="270"/>
      <c r="B817" s="270"/>
      <c r="C817" s="270"/>
      <c r="D817" s="270"/>
      <c r="E817" s="270"/>
      <c r="F817" s="270"/>
      <c r="G817" s="270"/>
      <c r="H817" s="270"/>
      <c r="I817" s="270"/>
      <c r="J817" s="270"/>
      <c r="K817" s="270"/>
      <c r="L817" s="270"/>
      <c r="M817" s="270"/>
      <c r="N817" s="270"/>
      <c r="O817" s="270"/>
      <c r="P817" s="270"/>
      <c r="Q817" s="270"/>
      <c r="R817" s="270"/>
      <c r="S817" s="270"/>
      <c r="T817" s="270"/>
      <c r="U817" s="270"/>
      <c r="V817" s="270"/>
      <c r="W817" s="270"/>
      <c r="X817" s="270"/>
      <c r="Y817" s="270"/>
      <c r="Z817" s="270"/>
    </row>
    <row r="818" ht="15.75" customHeight="1">
      <c r="A818" s="270"/>
      <c r="B818" s="270"/>
      <c r="C818" s="270"/>
      <c r="D818" s="270"/>
      <c r="E818" s="270"/>
      <c r="F818" s="270"/>
      <c r="G818" s="270"/>
      <c r="H818" s="270"/>
      <c r="I818" s="270"/>
      <c r="J818" s="270"/>
      <c r="K818" s="270"/>
      <c r="L818" s="270"/>
      <c r="M818" s="270"/>
      <c r="N818" s="270"/>
      <c r="O818" s="270"/>
      <c r="P818" s="270"/>
      <c r="Q818" s="270"/>
      <c r="R818" s="270"/>
      <c r="S818" s="270"/>
      <c r="T818" s="270"/>
      <c r="U818" s="270"/>
      <c r="V818" s="270"/>
      <c r="W818" s="270"/>
      <c r="X818" s="270"/>
      <c r="Y818" s="270"/>
      <c r="Z818" s="270"/>
    </row>
    <row r="819" ht="15.75" customHeight="1">
      <c r="A819" s="270"/>
      <c r="B819" s="270"/>
      <c r="C819" s="270"/>
      <c r="D819" s="270"/>
      <c r="E819" s="270"/>
      <c r="F819" s="270"/>
      <c r="G819" s="270"/>
      <c r="H819" s="270"/>
      <c r="I819" s="270"/>
      <c r="J819" s="270"/>
      <c r="K819" s="270"/>
      <c r="L819" s="270"/>
      <c r="M819" s="270"/>
      <c r="N819" s="270"/>
      <c r="O819" s="270"/>
      <c r="P819" s="270"/>
      <c r="Q819" s="270"/>
      <c r="R819" s="270"/>
      <c r="S819" s="270"/>
      <c r="T819" s="270"/>
      <c r="U819" s="270"/>
      <c r="V819" s="270"/>
      <c r="W819" s="270"/>
      <c r="X819" s="270"/>
      <c r="Y819" s="270"/>
      <c r="Z819" s="270"/>
    </row>
    <row r="820" ht="15.75" customHeight="1">
      <c r="A820" s="270"/>
      <c r="B820" s="270"/>
      <c r="C820" s="270"/>
      <c r="D820" s="270"/>
      <c r="E820" s="270"/>
      <c r="F820" s="270"/>
      <c r="G820" s="270"/>
      <c r="H820" s="270"/>
      <c r="I820" s="270"/>
      <c r="J820" s="270"/>
      <c r="K820" s="270"/>
      <c r="L820" s="270"/>
      <c r="M820" s="270"/>
      <c r="N820" s="270"/>
      <c r="O820" s="270"/>
      <c r="P820" s="270"/>
      <c r="Q820" s="270"/>
      <c r="R820" s="270"/>
      <c r="S820" s="270"/>
      <c r="T820" s="270"/>
      <c r="U820" s="270"/>
      <c r="V820" s="270"/>
      <c r="W820" s="270"/>
      <c r="X820" s="270"/>
      <c r="Y820" s="270"/>
      <c r="Z820" s="270"/>
    </row>
    <row r="821" ht="15.75" customHeight="1">
      <c r="A821" s="270"/>
      <c r="B821" s="270"/>
      <c r="C821" s="270"/>
      <c r="D821" s="270"/>
      <c r="E821" s="270"/>
      <c r="F821" s="270"/>
      <c r="G821" s="270"/>
      <c r="H821" s="270"/>
      <c r="I821" s="270"/>
      <c r="J821" s="270"/>
      <c r="K821" s="270"/>
      <c r="L821" s="270"/>
      <c r="M821" s="270"/>
      <c r="N821" s="270"/>
      <c r="O821" s="270"/>
      <c r="P821" s="270"/>
      <c r="Q821" s="270"/>
      <c r="R821" s="270"/>
      <c r="S821" s="270"/>
      <c r="T821" s="270"/>
      <c r="U821" s="270"/>
      <c r="V821" s="270"/>
      <c r="W821" s="270"/>
      <c r="X821" s="270"/>
      <c r="Y821" s="270"/>
      <c r="Z821" s="270"/>
    </row>
    <row r="822" ht="15.75" customHeight="1">
      <c r="A822" s="270"/>
      <c r="B822" s="270"/>
      <c r="C822" s="270"/>
      <c r="D822" s="270"/>
      <c r="E822" s="270"/>
      <c r="F822" s="270"/>
      <c r="G822" s="270"/>
      <c r="H822" s="270"/>
      <c r="I822" s="270"/>
      <c r="J822" s="270"/>
      <c r="K822" s="270"/>
      <c r="L822" s="270"/>
      <c r="M822" s="270"/>
      <c r="N822" s="270"/>
      <c r="O822" s="270"/>
      <c r="P822" s="270"/>
      <c r="Q822" s="270"/>
      <c r="R822" s="270"/>
      <c r="S822" s="270"/>
      <c r="T822" s="270"/>
      <c r="U822" s="270"/>
      <c r="V822" s="270"/>
      <c r="W822" s="270"/>
      <c r="X822" s="270"/>
      <c r="Y822" s="270"/>
      <c r="Z822" s="270"/>
    </row>
    <row r="823" ht="15.75" customHeight="1">
      <c r="A823" s="270"/>
      <c r="B823" s="270"/>
      <c r="C823" s="270"/>
      <c r="D823" s="270"/>
      <c r="E823" s="270"/>
      <c r="F823" s="270"/>
      <c r="G823" s="270"/>
      <c r="H823" s="270"/>
      <c r="I823" s="270"/>
      <c r="J823" s="270"/>
      <c r="K823" s="270"/>
      <c r="L823" s="270"/>
      <c r="M823" s="270"/>
      <c r="N823" s="270"/>
      <c r="O823" s="270"/>
      <c r="P823" s="270"/>
      <c r="Q823" s="270"/>
      <c r="R823" s="270"/>
      <c r="S823" s="270"/>
      <c r="T823" s="270"/>
      <c r="U823" s="270"/>
      <c r="V823" s="270"/>
      <c r="W823" s="270"/>
      <c r="X823" s="270"/>
      <c r="Y823" s="270"/>
      <c r="Z823" s="270"/>
    </row>
    <row r="824" ht="15.75" customHeight="1">
      <c r="A824" s="270"/>
      <c r="B824" s="270"/>
      <c r="C824" s="270"/>
      <c r="D824" s="270"/>
      <c r="E824" s="270"/>
      <c r="F824" s="270"/>
      <c r="G824" s="270"/>
      <c r="H824" s="270"/>
      <c r="I824" s="270"/>
      <c r="J824" s="270"/>
      <c r="K824" s="270"/>
      <c r="L824" s="270"/>
      <c r="M824" s="270"/>
      <c r="N824" s="270"/>
      <c r="O824" s="270"/>
      <c r="P824" s="270"/>
      <c r="Q824" s="270"/>
      <c r="R824" s="270"/>
      <c r="S824" s="270"/>
      <c r="T824" s="270"/>
      <c r="U824" s="270"/>
      <c r="V824" s="270"/>
      <c r="W824" s="270"/>
      <c r="X824" s="270"/>
      <c r="Y824" s="270"/>
      <c r="Z824" s="270"/>
    </row>
    <row r="825" ht="15.75" customHeight="1">
      <c r="A825" s="270"/>
      <c r="B825" s="270"/>
      <c r="C825" s="270"/>
      <c r="D825" s="270"/>
      <c r="E825" s="270"/>
      <c r="F825" s="270"/>
      <c r="G825" s="270"/>
      <c r="H825" s="270"/>
      <c r="I825" s="270"/>
      <c r="J825" s="270"/>
      <c r="K825" s="270"/>
      <c r="L825" s="270"/>
      <c r="M825" s="270"/>
      <c r="N825" s="270"/>
      <c r="O825" s="270"/>
      <c r="P825" s="270"/>
      <c r="Q825" s="270"/>
      <c r="R825" s="270"/>
      <c r="S825" s="270"/>
      <c r="T825" s="270"/>
      <c r="U825" s="270"/>
      <c r="V825" s="270"/>
      <c r="W825" s="270"/>
      <c r="X825" s="270"/>
      <c r="Y825" s="270"/>
      <c r="Z825" s="270"/>
    </row>
    <row r="826" ht="15.75" customHeight="1">
      <c r="A826" s="270"/>
      <c r="B826" s="270"/>
      <c r="C826" s="270"/>
      <c r="D826" s="270"/>
      <c r="E826" s="270"/>
      <c r="F826" s="270"/>
      <c r="G826" s="270"/>
      <c r="H826" s="270"/>
      <c r="I826" s="270"/>
      <c r="J826" s="270"/>
      <c r="K826" s="270"/>
      <c r="L826" s="270"/>
      <c r="M826" s="270"/>
      <c r="N826" s="270"/>
      <c r="O826" s="270"/>
      <c r="P826" s="270"/>
      <c r="Q826" s="270"/>
      <c r="R826" s="270"/>
      <c r="S826" s="270"/>
      <c r="T826" s="270"/>
      <c r="U826" s="270"/>
      <c r="V826" s="270"/>
      <c r="W826" s="270"/>
      <c r="X826" s="270"/>
      <c r="Y826" s="270"/>
      <c r="Z826" s="270"/>
    </row>
    <row r="827" ht="15.75" customHeight="1">
      <c r="A827" s="270"/>
      <c r="B827" s="270"/>
      <c r="C827" s="270"/>
      <c r="D827" s="270"/>
      <c r="E827" s="270"/>
      <c r="F827" s="270"/>
      <c r="G827" s="270"/>
      <c r="H827" s="270"/>
      <c r="I827" s="270"/>
      <c r="J827" s="270"/>
      <c r="K827" s="270"/>
      <c r="L827" s="270"/>
      <c r="M827" s="270"/>
      <c r="N827" s="270"/>
      <c r="O827" s="270"/>
      <c r="P827" s="270"/>
      <c r="Q827" s="270"/>
      <c r="R827" s="270"/>
      <c r="S827" s="270"/>
      <c r="T827" s="270"/>
      <c r="U827" s="270"/>
      <c r="V827" s="270"/>
      <c r="W827" s="270"/>
      <c r="X827" s="270"/>
      <c r="Y827" s="270"/>
      <c r="Z827" s="270"/>
    </row>
    <row r="828" ht="15.75" customHeight="1">
      <c r="A828" s="270"/>
      <c r="B828" s="270"/>
      <c r="C828" s="270"/>
      <c r="D828" s="270"/>
      <c r="E828" s="270"/>
      <c r="F828" s="270"/>
      <c r="G828" s="270"/>
      <c r="H828" s="270"/>
      <c r="I828" s="270"/>
      <c r="J828" s="270"/>
      <c r="K828" s="270"/>
      <c r="L828" s="270"/>
      <c r="M828" s="270"/>
      <c r="N828" s="270"/>
      <c r="O828" s="270"/>
      <c r="P828" s="270"/>
      <c r="Q828" s="270"/>
      <c r="R828" s="270"/>
      <c r="S828" s="270"/>
      <c r="T828" s="270"/>
      <c r="U828" s="270"/>
      <c r="V828" s="270"/>
      <c r="W828" s="270"/>
      <c r="X828" s="270"/>
      <c r="Y828" s="270"/>
      <c r="Z828" s="270"/>
    </row>
    <row r="829" ht="15.75" customHeight="1">
      <c r="A829" s="270"/>
      <c r="B829" s="270"/>
      <c r="C829" s="270"/>
      <c r="D829" s="270"/>
      <c r="E829" s="270"/>
      <c r="F829" s="270"/>
      <c r="G829" s="270"/>
      <c r="H829" s="270"/>
      <c r="I829" s="270"/>
      <c r="J829" s="270"/>
      <c r="K829" s="270"/>
      <c r="L829" s="270"/>
      <c r="M829" s="270"/>
      <c r="N829" s="270"/>
      <c r="O829" s="270"/>
      <c r="P829" s="270"/>
      <c r="Q829" s="270"/>
      <c r="R829" s="270"/>
      <c r="S829" s="270"/>
      <c r="T829" s="270"/>
      <c r="U829" s="270"/>
      <c r="V829" s="270"/>
      <c r="W829" s="270"/>
      <c r="X829" s="270"/>
      <c r="Y829" s="270"/>
      <c r="Z829" s="270"/>
    </row>
    <row r="830" ht="15.75" customHeight="1">
      <c r="A830" s="270"/>
      <c r="B830" s="270"/>
      <c r="C830" s="270"/>
      <c r="D830" s="270"/>
      <c r="E830" s="270"/>
      <c r="F830" s="270"/>
      <c r="G830" s="270"/>
      <c r="H830" s="270"/>
      <c r="I830" s="270"/>
      <c r="J830" s="270"/>
      <c r="K830" s="270"/>
      <c r="L830" s="270"/>
      <c r="M830" s="270"/>
      <c r="N830" s="270"/>
      <c r="O830" s="270"/>
      <c r="P830" s="270"/>
      <c r="Q830" s="270"/>
      <c r="R830" s="270"/>
      <c r="S830" s="270"/>
      <c r="T830" s="270"/>
      <c r="U830" s="270"/>
      <c r="V830" s="270"/>
      <c r="W830" s="270"/>
      <c r="X830" s="270"/>
      <c r="Y830" s="270"/>
      <c r="Z830" s="270"/>
    </row>
    <row r="831" ht="15.75" customHeight="1">
      <c r="A831" s="270"/>
      <c r="B831" s="270"/>
      <c r="C831" s="270"/>
      <c r="D831" s="270"/>
      <c r="E831" s="270"/>
      <c r="F831" s="270"/>
      <c r="G831" s="270"/>
      <c r="H831" s="270"/>
      <c r="I831" s="270"/>
      <c r="J831" s="270"/>
      <c r="K831" s="270"/>
      <c r="L831" s="270"/>
      <c r="M831" s="270"/>
      <c r="N831" s="270"/>
      <c r="O831" s="270"/>
      <c r="P831" s="270"/>
      <c r="Q831" s="270"/>
      <c r="R831" s="270"/>
      <c r="S831" s="270"/>
      <c r="T831" s="270"/>
      <c r="U831" s="270"/>
      <c r="V831" s="270"/>
      <c r="W831" s="270"/>
      <c r="X831" s="270"/>
      <c r="Y831" s="270"/>
      <c r="Z831" s="270"/>
    </row>
    <row r="832" ht="15.75" customHeight="1">
      <c r="A832" s="270"/>
      <c r="B832" s="270"/>
      <c r="C832" s="270"/>
      <c r="D832" s="270"/>
      <c r="E832" s="270"/>
      <c r="F832" s="270"/>
      <c r="G832" s="270"/>
      <c r="H832" s="270"/>
      <c r="I832" s="270"/>
      <c r="J832" s="270"/>
      <c r="K832" s="270"/>
      <c r="L832" s="270"/>
      <c r="M832" s="270"/>
      <c r="N832" s="270"/>
      <c r="O832" s="270"/>
      <c r="P832" s="270"/>
      <c r="Q832" s="270"/>
      <c r="R832" s="270"/>
      <c r="S832" s="270"/>
      <c r="T832" s="270"/>
      <c r="U832" s="270"/>
      <c r="V832" s="270"/>
      <c r="W832" s="270"/>
      <c r="X832" s="270"/>
      <c r="Y832" s="270"/>
      <c r="Z832" s="270"/>
    </row>
    <row r="833" ht="15.75" customHeight="1">
      <c r="A833" s="270"/>
      <c r="B833" s="270"/>
      <c r="C833" s="270"/>
      <c r="D833" s="270"/>
      <c r="E833" s="270"/>
      <c r="F833" s="270"/>
      <c r="G833" s="270"/>
      <c r="H833" s="270"/>
      <c r="I833" s="270"/>
      <c r="J833" s="270"/>
      <c r="K833" s="270"/>
      <c r="L833" s="270"/>
      <c r="M833" s="270"/>
      <c r="N833" s="270"/>
      <c r="O833" s="270"/>
      <c r="P833" s="270"/>
      <c r="Q833" s="270"/>
      <c r="R833" s="270"/>
      <c r="S833" s="270"/>
      <c r="T833" s="270"/>
      <c r="U833" s="270"/>
      <c r="V833" s="270"/>
      <c r="W833" s="270"/>
      <c r="X833" s="270"/>
      <c r="Y833" s="270"/>
      <c r="Z833" s="270"/>
    </row>
    <row r="834" ht="15.75" customHeight="1">
      <c r="A834" s="270"/>
      <c r="B834" s="270"/>
      <c r="C834" s="270"/>
      <c r="D834" s="270"/>
      <c r="E834" s="270"/>
      <c r="F834" s="270"/>
      <c r="G834" s="270"/>
      <c r="H834" s="270"/>
      <c r="I834" s="270"/>
      <c r="J834" s="270"/>
      <c r="K834" s="270"/>
      <c r="L834" s="270"/>
      <c r="M834" s="270"/>
      <c r="N834" s="270"/>
      <c r="O834" s="270"/>
      <c r="P834" s="270"/>
      <c r="Q834" s="270"/>
      <c r="R834" s="270"/>
      <c r="S834" s="270"/>
      <c r="T834" s="270"/>
      <c r="U834" s="270"/>
      <c r="V834" s="270"/>
      <c r="W834" s="270"/>
      <c r="X834" s="270"/>
      <c r="Y834" s="270"/>
      <c r="Z834" s="270"/>
    </row>
    <row r="835" ht="15.75" customHeight="1">
      <c r="A835" s="270"/>
      <c r="B835" s="270"/>
      <c r="C835" s="270"/>
      <c r="D835" s="270"/>
      <c r="E835" s="270"/>
      <c r="F835" s="270"/>
      <c r="G835" s="270"/>
      <c r="H835" s="270"/>
      <c r="I835" s="270"/>
      <c r="J835" s="270"/>
      <c r="K835" s="270"/>
      <c r="L835" s="270"/>
      <c r="M835" s="270"/>
      <c r="N835" s="270"/>
      <c r="O835" s="270"/>
      <c r="P835" s="270"/>
      <c r="Q835" s="270"/>
      <c r="R835" s="270"/>
      <c r="S835" s="270"/>
      <c r="T835" s="270"/>
      <c r="U835" s="270"/>
      <c r="V835" s="270"/>
      <c r="W835" s="270"/>
      <c r="X835" s="270"/>
      <c r="Y835" s="270"/>
      <c r="Z835" s="270"/>
    </row>
    <row r="836" ht="15.75" customHeight="1">
      <c r="A836" s="270"/>
      <c r="B836" s="270"/>
      <c r="C836" s="270"/>
      <c r="D836" s="270"/>
      <c r="E836" s="270"/>
      <c r="F836" s="270"/>
      <c r="G836" s="270"/>
      <c r="H836" s="270"/>
      <c r="I836" s="270"/>
      <c r="J836" s="270"/>
      <c r="K836" s="270"/>
      <c r="L836" s="270"/>
      <c r="M836" s="270"/>
      <c r="N836" s="270"/>
      <c r="O836" s="270"/>
      <c r="P836" s="270"/>
      <c r="Q836" s="270"/>
      <c r="R836" s="270"/>
      <c r="S836" s="270"/>
      <c r="T836" s="270"/>
      <c r="U836" s="270"/>
      <c r="V836" s="270"/>
      <c r="W836" s="270"/>
      <c r="X836" s="270"/>
      <c r="Y836" s="270"/>
      <c r="Z836" s="270"/>
    </row>
    <row r="837" ht="15.75" customHeight="1">
      <c r="A837" s="270"/>
      <c r="B837" s="270"/>
      <c r="C837" s="270"/>
      <c r="D837" s="270"/>
      <c r="E837" s="270"/>
      <c r="F837" s="270"/>
      <c r="G837" s="270"/>
      <c r="H837" s="270"/>
      <c r="I837" s="270"/>
      <c r="J837" s="270"/>
      <c r="K837" s="270"/>
      <c r="L837" s="270"/>
      <c r="M837" s="270"/>
      <c r="N837" s="270"/>
      <c r="O837" s="270"/>
      <c r="P837" s="270"/>
      <c r="Q837" s="270"/>
      <c r="R837" s="270"/>
      <c r="S837" s="270"/>
      <c r="T837" s="270"/>
      <c r="U837" s="270"/>
      <c r="V837" s="270"/>
      <c r="W837" s="270"/>
      <c r="X837" s="270"/>
      <c r="Y837" s="270"/>
      <c r="Z837" s="270"/>
    </row>
    <row r="838" ht="15.75" customHeight="1">
      <c r="A838" s="270"/>
      <c r="B838" s="270"/>
      <c r="C838" s="270"/>
      <c r="D838" s="270"/>
      <c r="E838" s="270"/>
      <c r="F838" s="270"/>
      <c r="G838" s="270"/>
      <c r="H838" s="270"/>
      <c r="I838" s="270"/>
      <c r="J838" s="270"/>
      <c r="K838" s="270"/>
      <c r="L838" s="270"/>
      <c r="M838" s="270"/>
      <c r="N838" s="270"/>
      <c r="O838" s="270"/>
      <c r="P838" s="270"/>
      <c r="Q838" s="270"/>
      <c r="R838" s="270"/>
      <c r="S838" s="270"/>
      <c r="T838" s="270"/>
      <c r="U838" s="270"/>
      <c r="V838" s="270"/>
      <c r="W838" s="270"/>
      <c r="X838" s="270"/>
      <c r="Y838" s="270"/>
      <c r="Z838" s="270"/>
    </row>
    <row r="839" ht="15.75" customHeight="1">
      <c r="A839" s="270"/>
      <c r="B839" s="270"/>
      <c r="C839" s="270"/>
      <c r="D839" s="270"/>
      <c r="E839" s="270"/>
      <c r="F839" s="270"/>
      <c r="G839" s="270"/>
      <c r="H839" s="270"/>
      <c r="I839" s="270"/>
      <c r="J839" s="270"/>
      <c r="K839" s="270"/>
      <c r="L839" s="270"/>
      <c r="M839" s="270"/>
      <c r="N839" s="270"/>
      <c r="O839" s="270"/>
      <c r="P839" s="270"/>
      <c r="Q839" s="270"/>
      <c r="R839" s="270"/>
      <c r="S839" s="270"/>
      <c r="T839" s="270"/>
      <c r="U839" s="270"/>
      <c r="V839" s="270"/>
      <c r="W839" s="270"/>
      <c r="X839" s="270"/>
      <c r="Y839" s="270"/>
      <c r="Z839" s="270"/>
    </row>
    <row r="840" ht="15.75" customHeight="1">
      <c r="A840" s="270"/>
      <c r="B840" s="270"/>
      <c r="C840" s="270"/>
      <c r="D840" s="270"/>
      <c r="E840" s="270"/>
      <c r="F840" s="270"/>
      <c r="G840" s="270"/>
      <c r="H840" s="270"/>
      <c r="I840" s="270"/>
      <c r="J840" s="270"/>
      <c r="K840" s="270"/>
      <c r="L840" s="270"/>
      <c r="M840" s="270"/>
      <c r="N840" s="270"/>
      <c r="O840" s="270"/>
      <c r="P840" s="270"/>
      <c r="Q840" s="270"/>
      <c r="R840" s="270"/>
      <c r="S840" s="270"/>
      <c r="T840" s="270"/>
      <c r="U840" s="270"/>
      <c r="V840" s="270"/>
      <c r="W840" s="270"/>
      <c r="X840" s="270"/>
      <c r="Y840" s="270"/>
      <c r="Z840" s="270"/>
    </row>
    <row r="841" ht="15.75" customHeight="1">
      <c r="A841" s="270"/>
      <c r="B841" s="270"/>
      <c r="C841" s="270"/>
      <c r="D841" s="270"/>
      <c r="E841" s="270"/>
      <c r="F841" s="270"/>
      <c r="G841" s="270"/>
      <c r="H841" s="270"/>
      <c r="I841" s="270"/>
      <c r="J841" s="270"/>
      <c r="K841" s="270"/>
      <c r="L841" s="270"/>
      <c r="M841" s="270"/>
      <c r="N841" s="270"/>
      <c r="O841" s="270"/>
      <c r="P841" s="270"/>
      <c r="Q841" s="270"/>
      <c r="R841" s="270"/>
      <c r="S841" s="270"/>
      <c r="T841" s="270"/>
      <c r="U841" s="270"/>
      <c r="V841" s="270"/>
      <c r="W841" s="270"/>
      <c r="X841" s="270"/>
      <c r="Y841" s="270"/>
      <c r="Z841" s="270"/>
    </row>
    <row r="842" ht="15.75" customHeight="1">
      <c r="A842" s="270"/>
      <c r="B842" s="270"/>
      <c r="C842" s="270"/>
      <c r="D842" s="270"/>
      <c r="E842" s="270"/>
      <c r="F842" s="270"/>
      <c r="G842" s="270"/>
      <c r="H842" s="270"/>
      <c r="I842" s="270"/>
      <c r="J842" s="270"/>
      <c r="K842" s="270"/>
      <c r="L842" s="270"/>
      <c r="M842" s="270"/>
      <c r="N842" s="270"/>
      <c r="O842" s="270"/>
      <c r="P842" s="270"/>
      <c r="Q842" s="270"/>
      <c r="R842" s="270"/>
      <c r="S842" s="270"/>
      <c r="T842" s="270"/>
      <c r="U842" s="270"/>
      <c r="V842" s="270"/>
      <c r="W842" s="270"/>
      <c r="X842" s="270"/>
      <c r="Y842" s="270"/>
      <c r="Z842" s="270"/>
    </row>
    <row r="843" ht="15.75" customHeight="1">
      <c r="A843" s="270"/>
      <c r="B843" s="270"/>
      <c r="C843" s="270"/>
      <c r="D843" s="270"/>
      <c r="E843" s="270"/>
      <c r="F843" s="270"/>
      <c r="G843" s="270"/>
      <c r="H843" s="270"/>
      <c r="I843" s="270"/>
      <c r="J843" s="270"/>
      <c r="K843" s="270"/>
      <c r="L843" s="270"/>
      <c r="M843" s="270"/>
      <c r="N843" s="270"/>
      <c r="O843" s="270"/>
      <c r="P843" s="270"/>
      <c r="Q843" s="270"/>
      <c r="R843" s="270"/>
      <c r="S843" s="270"/>
      <c r="T843" s="270"/>
      <c r="U843" s="270"/>
      <c r="V843" s="270"/>
      <c r="W843" s="270"/>
      <c r="X843" s="270"/>
      <c r="Y843" s="270"/>
      <c r="Z843" s="270"/>
    </row>
    <row r="844" ht="15.75" customHeight="1">
      <c r="A844" s="270"/>
      <c r="B844" s="270"/>
      <c r="C844" s="270"/>
      <c r="D844" s="270"/>
      <c r="E844" s="270"/>
      <c r="F844" s="270"/>
      <c r="G844" s="270"/>
      <c r="H844" s="270"/>
      <c r="I844" s="270"/>
      <c r="J844" s="270"/>
      <c r="K844" s="270"/>
      <c r="L844" s="270"/>
      <c r="M844" s="270"/>
      <c r="N844" s="270"/>
      <c r="O844" s="270"/>
      <c r="P844" s="270"/>
      <c r="Q844" s="270"/>
      <c r="R844" s="270"/>
      <c r="S844" s="270"/>
      <c r="T844" s="270"/>
      <c r="U844" s="270"/>
      <c r="V844" s="270"/>
      <c r="W844" s="270"/>
      <c r="X844" s="270"/>
      <c r="Y844" s="270"/>
      <c r="Z844" s="270"/>
    </row>
    <row r="845" ht="15.75" customHeight="1">
      <c r="A845" s="270"/>
      <c r="B845" s="270"/>
      <c r="C845" s="270"/>
      <c r="D845" s="270"/>
      <c r="E845" s="270"/>
      <c r="F845" s="270"/>
      <c r="G845" s="270"/>
      <c r="H845" s="270"/>
      <c r="I845" s="270"/>
      <c r="J845" s="270"/>
      <c r="K845" s="270"/>
      <c r="L845" s="270"/>
      <c r="M845" s="270"/>
      <c r="N845" s="270"/>
      <c r="O845" s="270"/>
      <c r="P845" s="270"/>
      <c r="Q845" s="270"/>
      <c r="R845" s="270"/>
      <c r="S845" s="270"/>
      <c r="T845" s="270"/>
      <c r="U845" s="270"/>
      <c r="V845" s="270"/>
      <c r="W845" s="270"/>
      <c r="X845" s="270"/>
      <c r="Y845" s="270"/>
      <c r="Z845" s="270"/>
    </row>
    <row r="846" ht="15.75" customHeight="1">
      <c r="A846" s="270"/>
      <c r="B846" s="270"/>
      <c r="C846" s="270"/>
      <c r="D846" s="270"/>
      <c r="E846" s="270"/>
      <c r="F846" s="270"/>
      <c r="G846" s="270"/>
      <c r="H846" s="270"/>
      <c r="I846" s="270"/>
      <c r="J846" s="270"/>
      <c r="K846" s="270"/>
      <c r="L846" s="270"/>
      <c r="M846" s="270"/>
      <c r="N846" s="270"/>
      <c r="O846" s="270"/>
      <c r="P846" s="270"/>
      <c r="Q846" s="270"/>
      <c r="R846" s="270"/>
      <c r="S846" s="270"/>
      <c r="T846" s="270"/>
      <c r="U846" s="270"/>
      <c r="V846" s="270"/>
      <c r="W846" s="270"/>
      <c r="X846" s="270"/>
      <c r="Y846" s="270"/>
      <c r="Z846" s="270"/>
    </row>
    <row r="847" ht="15.75" customHeight="1">
      <c r="A847" s="270"/>
      <c r="B847" s="270"/>
      <c r="C847" s="270"/>
      <c r="D847" s="270"/>
      <c r="E847" s="270"/>
      <c r="F847" s="270"/>
      <c r="G847" s="270"/>
      <c r="H847" s="270"/>
      <c r="I847" s="270"/>
      <c r="J847" s="270"/>
      <c r="K847" s="270"/>
      <c r="L847" s="270"/>
      <c r="M847" s="270"/>
      <c r="N847" s="270"/>
      <c r="O847" s="270"/>
      <c r="P847" s="270"/>
      <c r="Q847" s="270"/>
      <c r="R847" s="270"/>
      <c r="S847" s="270"/>
      <c r="T847" s="270"/>
      <c r="U847" s="270"/>
      <c r="V847" s="270"/>
      <c r="W847" s="270"/>
      <c r="X847" s="270"/>
      <c r="Y847" s="270"/>
      <c r="Z847" s="270"/>
    </row>
    <row r="848" ht="15.75" customHeight="1">
      <c r="A848" s="270"/>
      <c r="B848" s="270"/>
      <c r="C848" s="270"/>
      <c r="D848" s="270"/>
      <c r="E848" s="270"/>
      <c r="F848" s="270"/>
      <c r="G848" s="270"/>
      <c r="H848" s="270"/>
      <c r="I848" s="270"/>
      <c r="J848" s="270"/>
      <c r="K848" s="270"/>
      <c r="L848" s="270"/>
      <c r="M848" s="270"/>
      <c r="N848" s="270"/>
      <c r="O848" s="270"/>
      <c r="P848" s="270"/>
      <c r="Q848" s="270"/>
      <c r="R848" s="270"/>
      <c r="S848" s="270"/>
      <c r="T848" s="270"/>
      <c r="U848" s="270"/>
      <c r="V848" s="270"/>
      <c r="W848" s="270"/>
      <c r="X848" s="270"/>
      <c r="Y848" s="270"/>
      <c r="Z848" s="270"/>
    </row>
    <row r="849" ht="15.75" customHeight="1">
      <c r="A849" s="270"/>
      <c r="B849" s="270"/>
      <c r="C849" s="270"/>
      <c r="D849" s="270"/>
      <c r="E849" s="270"/>
      <c r="F849" s="270"/>
      <c r="G849" s="270"/>
      <c r="H849" s="270"/>
      <c r="I849" s="270"/>
      <c r="J849" s="270"/>
      <c r="K849" s="270"/>
      <c r="L849" s="270"/>
      <c r="M849" s="270"/>
      <c r="N849" s="270"/>
      <c r="O849" s="270"/>
      <c r="P849" s="270"/>
      <c r="Q849" s="270"/>
      <c r="R849" s="270"/>
      <c r="S849" s="270"/>
      <c r="T849" s="270"/>
      <c r="U849" s="270"/>
      <c r="V849" s="270"/>
      <c r="W849" s="270"/>
      <c r="X849" s="270"/>
      <c r="Y849" s="270"/>
      <c r="Z849" s="270"/>
    </row>
    <row r="850" ht="15.75" customHeight="1">
      <c r="A850" s="270"/>
      <c r="B850" s="270"/>
      <c r="C850" s="270"/>
      <c r="D850" s="270"/>
      <c r="E850" s="270"/>
      <c r="F850" s="270"/>
      <c r="G850" s="270"/>
      <c r="H850" s="270"/>
      <c r="I850" s="270"/>
      <c r="J850" s="270"/>
      <c r="K850" s="270"/>
      <c r="L850" s="270"/>
      <c r="M850" s="270"/>
      <c r="N850" s="270"/>
      <c r="O850" s="270"/>
      <c r="P850" s="270"/>
      <c r="Q850" s="270"/>
      <c r="R850" s="270"/>
      <c r="S850" s="270"/>
      <c r="T850" s="270"/>
      <c r="U850" s="270"/>
      <c r="V850" s="270"/>
      <c r="W850" s="270"/>
      <c r="X850" s="270"/>
      <c r="Y850" s="270"/>
      <c r="Z850" s="270"/>
    </row>
    <row r="851" ht="15.75" customHeight="1">
      <c r="A851" s="270"/>
      <c r="B851" s="270"/>
      <c r="C851" s="270"/>
      <c r="D851" s="270"/>
      <c r="E851" s="270"/>
      <c r="F851" s="270"/>
      <c r="G851" s="270"/>
      <c r="H851" s="270"/>
      <c r="I851" s="270"/>
      <c r="J851" s="270"/>
      <c r="K851" s="270"/>
      <c r="L851" s="270"/>
      <c r="M851" s="270"/>
      <c r="N851" s="270"/>
      <c r="O851" s="270"/>
      <c r="P851" s="270"/>
      <c r="Q851" s="270"/>
      <c r="R851" s="270"/>
      <c r="S851" s="270"/>
      <c r="T851" s="270"/>
      <c r="U851" s="270"/>
      <c r="V851" s="270"/>
      <c r="W851" s="270"/>
      <c r="X851" s="270"/>
      <c r="Y851" s="270"/>
      <c r="Z851" s="270"/>
    </row>
    <row r="852" ht="15.75" customHeight="1">
      <c r="A852" s="270"/>
      <c r="B852" s="270"/>
      <c r="C852" s="270"/>
      <c r="D852" s="270"/>
      <c r="E852" s="270"/>
      <c r="F852" s="270"/>
      <c r="G852" s="270"/>
      <c r="H852" s="270"/>
      <c r="I852" s="270"/>
      <c r="J852" s="270"/>
      <c r="K852" s="270"/>
      <c r="L852" s="270"/>
      <c r="M852" s="270"/>
      <c r="N852" s="270"/>
      <c r="O852" s="270"/>
      <c r="P852" s="270"/>
      <c r="Q852" s="270"/>
      <c r="R852" s="270"/>
      <c r="S852" s="270"/>
      <c r="T852" s="270"/>
      <c r="U852" s="270"/>
      <c r="V852" s="270"/>
      <c r="W852" s="270"/>
      <c r="X852" s="270"/>
      <c r="Y852" s="270"/>
      <c r="Z852" s="270"/>
    </row>
    <row r="853" ht="15.75" customHeight="1">
      <c r="A853" s="270"/>
      <c r="B853" s="270"/>
      <c r="C853" s="270"/>
      <c r="D853" s="270"/>
      <c r="E853" s="270"/>
      <c r="F853" s="270"/>
      <c r="G853" s="270"/>
      <c r="H853" s="270"/>
      <c r="I853" s="270"/>
      <c r="J853" s="270"/>
      <c r="K853" s="270"/>
      <c r="L853" s="270"/>
      <c r="M853" s="270"/>
      <c r="N853" s="270"/>
      <c r="O853" s="270"/>
      <c r="P853" s="270"/>
      <c r="Q853" s="270"/>
      <c r="R853" s="270"/>
      <c r="S853" s="270"/>
      <c r="T853" s="270"/>
      <c r="U853" s="270"/>
      <c r="V853" s="270"/>
      <c r="W853" s="270"/>
      <c r="X853" s="270"/>
      <c r="Y853" s="270"/>
      <c r="Z853" s="270"/>
    </row>
    <row r="854" ht="15.75" customHeight="1">
      <c r="A854" s="270"/>
      <c r="B854" s="270"/>
      <c r="C854" s="270"/>
      <c r="D854" s="270"/>
      <c r="E854" s="270"/>
      <c r="F854" s="270"/>
      <c r="G854" s="270"/>
      <c r="H854" s="270"/>
      <c r="I854" s="270"/>
      <c r="J854" s="270"/>
      <c r="K854" s="270"/>
      <c r="L854" s="270"/>
      <c r="M854" s="270"/>
      <c r="N854" s="270"/>
      <c r="O854" s="270"/>
      <c r="P854" s="270"/>
      <c r="Q854" s="270"/>
      <c r="R854" s="270"/>
      <c r="S854" s="270"/>
      <c r="T854" s="270"/>
      <c r="U854" s="270"/>
      <c r="V854" s="270"/>
      <c r="W854" s="270"/>
      <c r="X854" s="270"/>
      <c r="Y854" s="270"/>
      <c r="Z854" s="270"/>
    </row>
    <row r="855" ht="15.75" customHeight="1">
      <c r="A855" s="270"/>
      <c r="B855" s="270"/>
      <c r="C855" s="270"/>
      <c r="D855" s="270"/>
      <c r="E855" s="270"/>
      <c r="F855" s="270"/>
      <c r="G855" s="270"/>
      <c r="H855" s="270"/>
      <c r="I855" s="270"/>
      <c r="J855" s="270"/>
      <c r="K855" s="270"/>
      <c r="L855" s="270"/>
      <c r="M855" s="270"/>
      <c r="N855" s="270"/>
      <c r="O855" s="270"/>
      <c r="P855" s="270"/>
      <c r="Q855" s="270"/>
      <c r="R855" s="270"/>
      <c r="S855" s="270"/>
      <c r="T855" s="270"/>
      <c r="U855" s="270"/>
      <c r="V855" s="270"/>
      <c r="W855" s="270"/>
      <c r="X855" s="270"/>
      <c r="Y855" s="270"/>
      <c r="Z855" s="270"/>
    </row>
    <row r="856" ht="15.75" customHeight="1">
      <c r="A856" s="270"/>
      <c r="B856" s="270"/>
      <c r="C856" s="270"/>
      <c r="D856" s="270"/>
      <c r="E856" s="270"/>
      <c r="F856" s="270"/>
      <c r="G856" s="270"/>
      <c r="H856" s="270"/>
      <c r="I856" s="270"/>
      <c r="J856" s="270"/>
      <c r="K856" s="270"/>
      <c r="L856" s="270"/>
      <c r="M856" s="270"/>
      <c r="N856" s="270"/>
      <c r="O856" s="270"/>
      <c r="P856" s="270"/>
      <c r="Q856" s="270"/>
      <c r="R856" s="270"/>
      <c r="S856" s="270"/>
      <c r="T856" s="270"/>
      <c r="U856" s="270"/>
      <c r="V856" s="270"/>
      <c r="W856" s="270"/>
      <c r="X856" s="270"/>
      <c r="Y856" s="270"/>
      <c r="Z856" s="270"/>
    </row>
    <row r="857" ht="15.75" customHeight="1">
      <c r="A857" s="270"/>
      <c r="B857" s="270"/>
      <c r="C857" s="270"/>
      <c r="D857" s="270"/>
      <c r="E857" s="270"/>
      <c r="F857" s="270"/>
      <c r="G857" s="270"/>
      <c r="H857" s="270"/>
      <c r="I857" s="270"/>
      <c r="J857" s="270"/>
      <c r="K857" s="270"/>
      <c r="L857" s="270"/>
      <c r="M857" s="270"/>
      <c r="N857" s="270"/>
      <c r="O857" s="270"/>
      <c r="P857" s="270"/>
      <c r="Q857" s="270"/>
      <c r="R857" s="270"/>
      <c r="S857" s="270"/>
      <c r="T857" s="270"/>
      <c r="U857" s="270"/>
      <c r="V857" s="270"/>
      <c r="W857" s="270"/>
      <c r="X857" s="270"/>
      <c r="Y857" s="270"/>
      <c r="Z857" s="270"/>
    </row>
    <row r="858" ht="15.75" customHeight="1">
      <c r="A858" s="270"/>
      <c r="B858" s="270"/>
      <c r="C858" s="270"/>
      <c r="D858" s="270"/>
      <c r="E858" s="270"/>
      <c r="F858" s="270"/>
      <c r="G858" s="270"/>
      <c r="H858" s="270"/>
      <c r="I858" s="270"/>
      <c r="J858" s="270"/>
      <c r="K858" s="270"/>
      <c r="L858" s="270"/>
      <c r="M858" s="270"/>
      <c r="N858" s="270"/>
      <c r="O858" s="270"/>
      <c r="P858" s="270"/>
      <c r="Q858" s="270"/>
      <c r="R858" s="270"/>
      <c r="S858" s="270"/>
      <c r="T858" s="270"/>
      <c r="U858" s="270"/>
      <c r="V858" s="270"/>
      <c r="W858" s="270"/>
      <c r="X858" s="270"/>
      <c r="Y858" s="270"/>
      <c r="Z858" s="270"/>
    </row>
    <row r="859" ht="15.75" customHeight="1">
      <c r="A859" s="270"/>
      <c r="B859" s="270"/>
      <c r="C859" s="270"/>
      <c r="D859" s="270"/>
      <c r="E859" s="270"/>
      <c r="F859" s="270"/>
      <c r="G859" s="270"/>
      <c r="H859" s="270"/>
      <c r="I859" s="270"/>
      <c r="J859" s="270"/>
      <c r="K859" s="270"/>
      <c r="L859" s="270"/>
      <c r="M859" s="270"/>
      <c r="N859" s="270"/>
      <c r="O859" s="270"/>
      <c r="P859" s="270"/>
      <c r="Q859" s="270"/>
      <c r="R859" s="270"/>
      <c r="S859" s="270"/>
      <c r="T859" s="270"/>
      <c r="U859" s="270"/>
      <c r="V859" s="270"/>
      <c r="W859" s="270"/>
      <c r="X859" s="270"/>
      <c r="Y859" s="270"/>
      <c r="Z859" s="270"/>
    </row>
    <row r="860" ht="15.75" customHeight="1">
      <c r="A860" s="270"/>
      <c r="B860" s="270"/>
      <c r="C860" s="270"/>
      <c r="D860" s="270"/>
      <c r="E860" s="270"/>
      <c r="F860" s="270"/>
      <c r="G860" s="270"/>
      <c r="H860" s="270"/>
      <c r="I860" s="270"/>
      <c r="J860" s="270"/>
      <c r="K860" s="270"/>
      <c r="L860" s="270"/>
      <c r="M860" s="270"/>
      <c r="N860" s="270"/>
      <c r="O860" s="270"/>
      <c r="P860" s="270"/>
      <c r="Q860" s="270"/>
      <c r="R860" s="270"/>
      <c r="S860" s="270"/>
      <c r="T860" s="270"/>
      <c r="U860" s="270"/>
      <c r="V860" s="270"/>
      <c r="W860" s="270"/>
      <c r="X860" s="270"/>
      <c r="Y860" s="270"/>
      <c r="Z860" s="270"/>
    </row>
    <row r="861" ht="15.75" customHeight="1">
      <c r="A861" s="270"/>
      <c r="B861" s="270"/>
      <c r="C861" s="270"/>
      <c r="D861" s="270"/>
      <c r="E861" s="270"/>
      <c r="F861" s="270"/>
      <c r="G861" s="270"/>
      <c r="H861" s="270"/>
      <c r="I861" s="270"/>
      <c r="J861" s="270"/>
      <c r="K861" s="270"/>
      <c r="L861" s="270"/>
      <c r="M861" s="270"/>
      <c r="N861" s="270"/>
      <c r="O861" s="270"/>
      <c r="P861" s="270"/>
      <c r="Q861" s="270"/>
      <c r="R861" s="270"/>
      <c r="S861" s="270"/>
      <c r="T861" s="270"/>
      <c r="U861" s="270"/>
      <c r="V861" s="270"/>
      <c r="W861" s="270"/>
      <c r="X861" s="270"/>
      <c r="Y861" s="270"/>
      <c r="Z861" s="270"/>
    </row>
    <row r="862" ht="15.75" customHeight="1">
      <c r="A862" s="270"/>
      <c r="B862" s="270"/>
      <c r="C862" s="270"/>
      <c r="D862" s="270"/>
      <c r="E862" s="270"/>
      <c r="F862" s="270"/>
      <c r="G862" s="270"/>
      <c r="H862" s="270"/>
      <c r="I862" s="270"/>
      <c r="J862" s="270"/>
      <c r="K862" s="270"/>
      <c r="L862" s="270"/>
      <c r="M862" s="270"/>
      <c r="N862" s="270"/>
      <c r="O862" s="270"/>
      <c r="P862" s="270"/>
      <c r="Q862" s="270"/>
      <c r="R862" s="270"/>
      <c r="S862" s="270"/>
      <c r="T862" s="270"/>
      <c r="U862" s="270"/>
      <c r="V862" s="270"/>
      <c r="W862" s="270"/>
      <c r="X862" s="270"/>
      <c r="Y862" s="270"/>
      <c r="Z862" s="270"/>
    </row>
    <row r="863" ht="15.75" customHeight="1">
      <c r="A863" s="270"/>
      <c r="B863" s="270"/>
      <c r="C863" s="270"/>
      <c r="D863" s="270"/>
      <c r="E863" s="270"/>
      <c r="F863" s="270"/>
      <c r="G863" s="270"/>
      <c r="H863" s="270"/>
      <c r="I863" s="270"/>
      <c r="J863" s="270"/>
      <c r="K863" s="270"/>
      <c r="L863" s="270"/>
      <c r="M863" s="270"/>
      <c r="N863" s="270"/>
      <c r="O863" s="270"/>
      <c r="P863" s="270"/>
      <c r="Q863" s="270"/>
      <c r="R863" s="270"/>
      <c r="S863" s="270"/>
      <c r="T863" s="270"/>
      <c r="U863" s="270"/>
      <c r="V863" s="270"/>
      <c r="W863" s="270"/>
      <c r="X863" s="270"/>
      <c r="Y863" s="270"/>
      <c r="Z863" s="270"/>
    </row>
    <row r="864" ht="15.75" customHeight="1">
      <c r="A864" s="270"/>
      <c r="B864" s="270"/>
      <c r="C864" s="270"/>
      <c r="D864" s="270"/>
      <c r="E864" s="270"/>
      <c r="F864" s="270"/>
      <c r="G864" s="270"/>
      <c r="H864" s="270"/>
      <c r="I864" s="270"/>
      <c r="J864" s="270"/>
      <c r="K864" s="270"/>
      <c r="L864" s="270"/>
      <c r="M864" s="270"/>
      <c r="N864" s="270"/>
      <c r="O864" s="270"/>
      <c r="P864" s="270"/>
      <c r="Q864" s="270"/>
      <c r="R864" s="270"/>
      <c r="S864" s="270"/>
      <c r="T864" s="270"/>
      <c r="U864" s="270"/>
      <c r="V864" s="270"/>
      <c r="W864" s="270"/>
      <c r="X864" s="270"/>
      <c r="Y864" s="270"/>
      <c r="Z864" s="270"/>
    </row>
    <row r="865" ht="15.75" customHeight="1">
      <c r="A865" s="270"/>
      <c r="B865" s="270"/>
      <c r="C865" s="270"/>
      <c r="D865" s="270"/>
      <c r="E865" s="270"/>
      <c r="F865" s="270"/>
      <c r="G865" s="270"/>
      <c r="H865" s="270"/>
      <c r="I865" s="270"/>
      <c r="J865" s="270"/>
      <c r="K865" s="270"/>
      <c r="L865" s="270"/>
      <c r="M865" s="270"/>
      <c r="N865" s="270"/>
      <c r="O865" s="270"/>
      <c r="P865" s="270"/>
      <c r="Q865" s="270"/>
      <c r="R865" s="270"/>
      <c r="S865" s="270"/>
      <c r="T865" s="270"/>
      <c r="U865" s="270"/>
      <c r="V865" s="270"/>
      <c r="W865" s="270"/>
      <c r="X865" s="270"/>
      <c r="Y865" s="270"/>
      <c r="Z865" s="270"/>
    </row>
    <row r="866" ht="15.75" customHeight="1">
      <c r="A866" s="270"/>
      <c r="B866" s="270"/>
      <c r="C866" s="270"/>
      <c r="D866" s="270"/>
      <c r="E866" s="270"/>
      <c r="F866" s="270"/>
      <c r="G866" s="270"/>
      <c r="H866" s="270"/>
      <c r="I866" s="270"/>
      <c r="J866" s="270"/>
      <c r="K866" s="270"/>
      <c r="L866" s="270"/>
      <c r="M866" s="270"/>
      <c r="N866" s="270"/>
      <c r="O866" s="270"/>
      <c r="P866" s="270"/>
      <c r="Q866" s="270"/>
      <c r="R866" s="270"/>
      <c r="S866" s="270"/>
      <c r="T866" s="270"/>
      <c r="U866" s="270"/>
      <c r="V866" s="270"/>
      <c r="W866" s="270"/>
      <c r="X866" s="270"/>
      <c r="Y866" s="270"/>
      <c r="Z866" s="270"/>
    </row>
    <row r="867" ht="15.75" customHeight="1">
      <c r="A867" s="270"/>
      <c r="B867" s="270"/>
      <c r="C867" s="270"/>
      <c r="D867" s="270"/>
      <c r="E867" s="270"/>
      <c r="F867" s="270"/>
      <c r="G867" s="270"/>
      <c r="H867" s="270"/>
      <c r="I867" s="270"/>
      <c r="J867" s="270"/>
      <c r="K867" s="270"/>
      <c r="L867" s="270"/>
      <c r="M867" s="270"/>
      <c r="N867" s="270"/>
      <c r="O867" s="270"/>
      <c r="P867" s="270"/>
      <c r="Q867" s="270"/>
      <c r="R867" s="270"/>
      <c r="S867" s="270"/>
      <c r="T867" s="270"/>
      <c r="U867" s="270"/>
      <c r="V867" s="270"/>
      <c r="W867" s="270"/>
      <c r="X867" s="270"/>
      <c r="Y867" s="270"/>
      <c r="Z867" s="270"/>
    </row>
    <row r="868" ht="15.75" customHeight="1">
      <c r="A868" s="270"/>
      <c r="B868" s="270"/>
      <c r="C868" s="270"/>
      <c r="D868" s="270"/>
      <c r="E868" s="270"/>
      <c r="F868" s="270"/>
      <c r="G868" s="270"/>
      <c r="H868" s="270"/>
      <c r="I868" s="270"/>
      <c r="J868" s="270"/>
      <c r="K868" s="270"/>
      <c r="L868" s="270"/>
      <c r="M868" s="270"/>
      <c r="N868" s="270"/>
      <c r="O868" s="270"/>
      <c r="P868" s="270"/>
      <c r="Q868" s="270"/>
      <c r="R868" s="270"/>
      <c r="S868" s="270"/>
      <c r="T868" s="270"/>
      <c r="U868" s="270"/>
      <c r="V868" s="270"/>
      <c r="W868" s="270"/>
      <c r="X868" s="270"/>
      <c r="Y868" s="270"/>
      <c r="Z868" s="270"/>
    </row>
    <row r="869" ht="15.75" customHeight="1">
      <c r="A869" s="270"/>
      <c r="B869" s="270"/>
      <c r="C869" s="270"/>
      <c r="D869" s="270"/>
      <c r="E869" s="270"/>
      <c r="F869" s="270"/>
      <c r="G869" s="270"/>
      <c r="H869" s="270"/>
      <c r="I869" s="270"/>
      <c r="J869" s="270"/>
      <c r="K869" s="270"/>
      <c r="L869" s="270"/>
      <c r="M869" s="270"/>
      <c r="N869" s="270"/>
      <c r="O869" s="270"/>
      <c r="P869" s="270"/>
      <c r="Q869" s="270"/>
      <c r="R869" s="270"/>
      <c r="S869" s="270"/>
      <c r="T869" s="270"/>
      <c r="U869" s="270"/>
      <c r="V869" s="270"/>
      <c r="W869" s="270"/>
      <c r="X869" s="270"/>
      <c r="Y869" s="270"/>
      <c r="Z869" s="270"/>
    </row>
    <row r="870" ht="15.75" customHeight="1">
      <c r="A870" s="270"/>
      <c r="B870" s="270"/>
      <c r="C870" s="270"/>
      <c r="D870" s="270"/>
      <c r="E870" s="270"/>
      <c r="F870" s="270"/>
      <c r="G870" s="270"/>
      <c r="H870" s="270"/>
      <c r="I870" s="270"/>
      <c r="J870" s="270"/>
      <c r="K870" s="270"/>
      <c r="L870" s="270"/>
      <c r="M870" s="270"/>
      <c r="N870" s="270"/>
      <c r="O870" s="270"/>
      <c r="P870" s="270"/>
      <c r="Q870" s="270"/>
      <c r="R870" s="270"/>
      <c r="S870" s="270"/>
      <c r="T870" s="270"/>
      <c r="U870" s="270"/>
      <c r="V870" s="270"/>
      <c r="W870" s="270"/>
      <c r="X870" s="270"/>
      <c r="Y870" s="270"/>
      <c r="Z870" s="270"/>
    </row>
    <row r="871" ht="15.75" customHeight="1">
      <c r="A871" s="270"/>
      <c r="B871" s="270"/>
      <c r="C871" s="270"/>
      <c r="D871" s="270"/>
      <c r="E871" s="270"/>
      <c r="F871" s="270"/>
      <c r="G871" s="270"/>
      <c r="H871" s="270"/>
      <c r="I871" s="270"/>
      <c r="J871" s="270"/>
      <c r="K871" s="270"/>
      <c r="L871" s="270"/>
      <c r="M871" s="270"/>
      <c r="N871" s="270"/>
      <c r="O871" s="270"/>
      <c r="P871" s="270"/>
      <c r="Q871" s="270"/>
      <c r="R871" s="270"/>
      <c r="S871" s="270"/>
      <c r="T871" s="270"/>
      <c r="U871" s="270"/>
      <c r="V871" s="270"/>
      <c r="W871" s="270"/>
      <c r="X871" s="270"/>
      <c r="Y871" s="270"/>
      <c r="Z871" s="270"/>
    </row>
    <row r="872" ht="15.75" customHeight="1">
      <c r="A872" s="270"/>
      <c r="B872" s="270"/>
      <c r="C872" s="270"/>
      <c r="D872" s="270"/>
      <c r="E872" s="270"/>
      <c r="F872" s="270"/>
      <c r="G872" s="270"/>
      <c r="H872" s="270"/>
      <c r="I872" s="270"/>
      <c r="J872" s="270"/>
      <c r="K872" s="270"/>
      <c r="L872" s="270"/>
      <c r="M872" s="270"/>
      <c r="N872" s="270"/>
      <c r="O872" s="270"/>
      <c r="P872" s="270"/>
      <c r="Q872" s="270"/>
      <c r="R872" s="270"/>
      <c r="S872" s="270"/>
      <c r="T872" s="270"/>
      <c r="U872" s="270"/>
      <c r="V872" s="270"/>
      <c r="W872" s="270"/>
      <c r="X872" s="270"/>
      <c r="Y872" s="270"/>
      <c r="Z872" s="270"/>
    </row>
    <row r="873" ht="15.75" customHeight="1">
      <c r="A873" s="270"/>
      <c r="B873" s="270"/>
      <c r="C873" s="270"/>
      <c r="D873" s="270"/>
      <c r="E873" s="270"/>
      <c r="F873" s="270"/>
      <c r="G873" s="270"/>
      <c r="H873" s="270"/>
      <c r="I873" s="270"/>
      <c r="J873" s="270"/>
      <c r="K873" s="270"/>
      <c r="L873" s="270"/>
      <c r="M873" s="270"/>
      <c r="N873" s="270"/>
      <c r="O873" s="270"/>
      <c r="P873" s="270"/>
      <c r="Q873" s="270"/>
      <c r="R873" s="270"/>
      <c r="S873" s="270"/>
      <c r="T873" s="270"/>
      <c r="U873" s="270"/>
      <c r="V873" s="270"/>
      <c r="W873" s="270"/>
      <c r="X873" s="270"/>
      <c r="Y873" s="270"/>
      <c r="Z873" s="270"/>
    </row>
    <row r="874" ht="15.75" customHeight="1">
      <c r="A874" s="270"/>
      <c r="B874" s="270"/>
      <c r="C874" s="270"/>
      <c r="D874" s="270"/>
      <c r="E874" s="270"/>
      <c r="F874" s="270"/>
      <c r="G874" s="270"/>
      <c r="H874" s="270"/>
      <c r="I874" s="270"/>
      <c r="J874" s="270"/>
      <c r="K874" s="270"/>
      <c r="L874" s="270"/>
      <c r="M874" s="270"/>
      <c r="N874" s="270"/>
      <c r="O874" s="270"/>
      <c r="P874" s="270"/>
      <c r="Q874" s="270"/>
      <c r="R874" s="270"/>
      <c r="S874" s="270"/>
      <c r="T874" s="270"/>
      <c r="U874" s="270"/>
      <c r="V874" s="270"/>
      <c r="W874" s="270"/>
      <c r="X874" s="270"/>
      <c r="Y874" s="270"/>
      <c r="Z874" s="270"/>
    </row>
    <row r="875" ht="15.75" customHeight="1">
      <c r="A875" s="270"/>
      <c r="B875" s="270"/>
      <c r="C875" s="270"/>
      <c r="D875" s="270"/>
      <c r="E875" s="270"/>
      <c r="F875" s="270"/>
      <c r="G875" s="270"/>
      <c r="H875" s="270"/>
      <c r="I875" s="270"/>
      <c r="J875" s="270"/>
      <c r="K875" s="270"/>
      <c r="L875" s="270"/>
      <c r="M875" s="270"/>
      <c r="N875" s="270"/>
      <c r="O875" s="270"/>
      <c r="P875" s="270"/>
      <c r="Q875" s="270"/>
      <c r="R875" s="270"/>
      <c r="S875" s="270"/>
      <c r="T875" s="270"/>
      <c r="U875" s="270"/>
      <c r="V875" s="270"/>
      <c r="W875" s="270"/>
      <c r="X875" s="270"/>
      <c r="Y875" s="270"/>
      <c r="Z875" s="270"/>
    </row>
    <row r="876" ht="15.75" customHeight="1">
      <c r="A876" s="270"/>
      <c r="B876" s="270"/>
      <c r="C876" s="270"/>
      <c r="D876" s="270"/>
      <c r="E876" s="270"/>
      <c r="F876" s="270"/>
      <c r="G876" s="270"/>
      <c r="H876" s="270"/>
      <c r="I876" s="270"/>
      <c r="J876" s="270"/>
      <c r="K876" s="270"/>
      <c r="L876" s="270"/>
      <c r="M876" s="270"/>
      <c r="N876" s="270"/>
      <c r="O876" s="270"/>
      <c r="P876" s="270"/>
      <c r="Q876" s="270"/>
      <c r="R876" s="270"/>
      <c r="S876" s="270"/>
      <c r="T876" s="270"/>
      <c r="U876" s="270"/>
      <c r="V876" s="270"/>
      <c r="W876" s="270"/>
      <c r="X876" s="270"/>
      <c r="Y876" s="270"/>
      <c r="Z876" s="270"/>
    </row>
    <row r="877" ht="15.75" customHeight="1">
      <c r="A877" s="270"/>
      <c r="B877" s="270"/>
      <c r="C877" s="270"/>
      <c r="D877" s="270"/>
      <c r="E877" s="270"/>
      <c r="F877" s="270"/>
      <c r="G877" s="270"/>
      <c r="H877" s="270"/>
      <c r="I877" s="270"/>
      <c r="J877" s="270"/>
      <c r="K877" s="270"/>
      <c r="L877" s="270"/>
      <c r="M877" s="270"/>
      <c r="N877" s="270"/>
      <c r="O877" s="270"/>
      <c r="P877" s="270"/>
      <c r="Q877" s="270"/>
      <c r="R877" s="270"/>
      <c r="S877" s="270"/>
      <c r="T877" s="270"/>
      <c r="U877" s="270"/>
      <c r="V877" s="270"/>
      <c r="W877" s="270"/>
      <c r="X877" s="270"/>
      <c r="Y877" s="270"/>
      <c r="Z877" s="270"/>
    </row>
    <row r="878" ht="15.75" customHeight="1">
      <c r="A878" s="270"/>
      <c r="B878" s="270"/>
      <c r="C878" s="270"/>
      <c r="D878" s="270"/>
      <c r="E878" s="270"/>
      <c r="F878" s="270"/>
      <c r="G878" s="270"/>
      <c r="H878" s="270"/>
      <c r="I878" s="270"/>
      <c r="J878" s="270"/>
      <c r="K878" s="270"/>
      <c r="L878" s="270"/>
      <c r="M878" s="270"/>
      <c r="N878" s="270"/>
      <c r="O878" s="270"/>
      <c r="P878" s="270"/>
      <c r="Q878" s="270"/>
      <c r="R878" s="270"/>
      <c r="S878" s="270"/>
      <c r="T878" s="270"/>
      <c r="U878" s="270"/>
      <c r="V878" s="270"/>
      <c r="W878" s="270"/>
      <c r="X878" s="270"/>
      <c r="Y878" s="270"/>
      <c r="Z878" s="270"/>
    </row>
    <row r="879" ht="15.75" customHeight="1">
      <c r="A879" s="270"/>
      <c r="B879" s="270"/>
      <c r="C879" s="270"/>
      <c r="D879" s="270"/>
      <c r="E879" s="270"/>
      <c r="F879" s="270"/>
      <c r="G879" s="270"/>
      <c r="H879" s="270"/>
      <c r="I879" s="270"/>
      <c r="J879" s="270"/>
      <c r="K879" s="270"/>
      <c r="L879" s="270"/>
      <c r="M879" s="270"/>
      <c r="N879" s="270"/>
      <c r="O879" s="270"/>
      <c r="P879" s="270"/>
      <c r="Q879" s="270"/>
      <c r="R879" s="270"/>
      <c r="S879" s="270"/>
      <c r="T879" s="270"/>
      <c r="U879" s="270"/>
      <c r="V879" s="270"/>
      <c r="W879" s="270"/>
      <c r="X879" s="270"/>
      <c r="Y879" s="270"/>
      <c r="Z879" s="270"/>
    </row>
    <row r="880" ht="15.75" customHeight="1">
      <c r="A880" s="270"/>
      <c r="B880" s="270"/>
      <c r="C880" s="270"/>
      <c r="D880" s="270"/>
      <c r="E880" s="270"/>
      <c r="F880" s="270"/>
      <c r="G880" s="270"/>
      <c r="H880" s="270"/>
      <c r="I880" s="270"/>
      <c r="J880" s="270"/>
      <c r="K880" s="270"/>
      <c r="L880" s="270"/>
      <c r="M880" s="270"/>
      <c r="N880" s="270"/>
      <c r="O880" s="270"/>
      <c r="P880" s="270"/>
      <c r="Q880" s="270"/>
      <c r="R880" s="270"/>
      <c r="S880" s="270"/>
      <c r="T880" s="270"/>
      <c r="U880" s="270"/>
      <c r="V880" s="270"/>
      <c r="W880" s="270"/>
      <c r="X880" s="270"/>
      <c r="Y880" s="270"/>
      <c r="Z880" s="270"/>
    </row>
    <row r="881" ht="15.75" customHeight="1">
      <c r="A881" s="270"/>
      <c r="B881" s="270"/>
      <c r="C881" s="270"/>
      <c r="D881" s="270"/>
      <c r="E881" s="270"/>
      <c r="F881" s="270"/>
      <c r="G881" s="270"/>
      <c r="H881" s="270"/>
      <c r="I881" s="270"/>
      <c r="J881" s="270"/>
      <c r="K881" s="270"/>
      <c r="L881" s="270"/>
      <c r="M881" s="270"/>
      <c r="N881" s="270"/>
      <c r="O881" s="270"/>
      <c r="P881" s="270"/>
      <c r="Q881" s="270"/>
      <c r="R881" s="270"/>
      <c r="S881" s="270"/>
      <c r="T881" s="270"/>
      <c r="U881" s="270"/>
      <c r="V881" s="270"/>
      <c r="W881" s="270"/>
      <c r="X881" s="270"/>
      <c r="Y881" s="270"/>
      <c r="Z881" s="270"/>
    </row>
    <row r="882" ht="15.75" customHeight="1">
      <c r="A882" s="270"/>
      <c r="B882" s="270"/>
      <c r="C882" s="270"/>
      <c r="D882" s="270"/>
      <c r="E882" s="270"/>
      <c r="F882" s="270"/>
      <c r="G882" s="270"/>
      <c r="H882" s="270"/>
      <c r="I882" s="270"/>
      <c r="J882" s="270"/>
      <c r="K882" s="270"/>
      <c r="L882" s="270"/>
      <c r="M882" s="270"/>
      <c r="N882" s="270"/>
      <c r="O882" s="270"/>
      <c r="P882" s="270"/>
      <c r="Q882" s="270"/>
      <c r="R882" s="270"/>
      <c r="S882" s="270"/>
      <c r="T882" s="270"/>
      <c r="U882" s="270"/>
      <c r="V882" s="270"/>
      <c r="W882" s="270"/>
      <c r="X882" s="270"/>
      <c r="Y882" s="270"/>
      <c r="Z882" s="270"/>
    </row>
    <row r="883" ht="15.75" customHeight="1">
      <c r="A883" s="270"/>
      <c r="B883" s="270"/>
      <c r="C883" s="270"/>
      <c r="D883" s="270"/>
      <c r="E883" s="270"/>
      <c r="F883" s="270"/>
      <c r="G883" s="270"/>
      <c r="H883" s="270"/>
      <c r="I883" s="270"/>
      <c r="J883" s="270"/>
      <c r="K883" s="270"/>
      <c r="L883" s="270"/>
      <c r="M883" s="270"/>
      <c r="N883" s="270"/>
      <c r="O883" s="270"/>
      <c r="P883" s="270"/>
      <c r="Q883" s="270"/>
      <c r="R883" s="270"/>
      <c r="S883" s="270"/>
      <c r="T883" s="270"/>
      <c r="U883" s="270"/>
      <c r="V883" s="270"/>
      <c r="W883" s="270"/>
      <c r="X883" s="270"/>
      <c r="Y883" s="270"/>
      <c r="Z883" s="270"/>
    </row>
    <row r="884" ht="15.75" customHeight="1">
      <c r="A884" s="270"/>
      <c r="B884" s="270"/>
      <c r="C884" s="270"/>
      <c r="D884" s="270"/>
      <c r="E884" s="270"/>
      <c r="F884" s="270"/>
      <c r="G884" s="270"/>
      <c r="H884" s="270"/>
      <c r="I884" s="270"/>
      <c r="J884" s="270"/>
      <c r="K884" s="270"/>
      <c r="L884" s="270"/>
      <c r="M884" s="270"/>
      <c r="N884" s="270"/>
      <c r="O884" s="270"/>
      <c r="P884" s="270"/>
      <c r="Q884" s="270"/>
      <c r="R884" s="270"/>
      <c r="S884" s="270"/>
      <c r="T884" s="270"/>
      <c r="U884" s="270"/>
      <c r="V884" s="270"/>
      <c r="W884" s="270"/>
      <c r="X884" s="270"/>
      <c r="Y884" s="270"/>
      <c r="Z884" s="270"/>
    </row>
    <row r="885" ht="15.75" customHeight="1">
      <c r="A885" s="270"/>
      <c r="B885" s="270"/>
      <c r="C885" s="270"/>
      <c r="D885" s="270"/>
      <c r="E885" s="270"/>
      <c r="F885" s="270"/>
      <c r="G885" s="270"/>
      <c r="H885" s="270"/>
      <c r="I885" s="270"/>
      <c r="J885" s="270"/>
      <c r="K885" s="270"/>
      <c r="L885" s="270"/>
      <c r="M885" s="270"/>
      <c r="N885" s="270"/>
      <c r="O885" s="270"/>
      <c r="P885" s="270"/>
      <c r="Q885" s="270"/>
      <c r="R885" s="270"/>
      <c r="S885" s="270"/>
      <c r="T885" s="270"/>
      <c r="U885" s="270"/>
      <c r="V885" s="270"/>
      <c r="W885" s="270"/>
      <c r="X885" s="270"/>
      <c r="Y885" s="270"/>
      <c r="Z885" s="270"/>
    </row>
    <row r="886" ht="15.75" customHeight="1">
      <c r="A886" s="270"/>
      <c r="B886" s="270"/>
      <c r="C886" s="270"/>
      <c r="D886" s="270"/>
      <c r="E886" s="270"/>
      <c r="F886" s="270"/>
      <c r="G886" s="270"/>
      <c r="H886" s="270"/>
      <c r="I886" s="270"/>
      <c r="J886" s="270"/>
      <c r="K886" s="270"/>
      <c r="L886" s="270"/>
      <c r="M886" s="270"/>
      <c r="N886" s="270"/>
      <c r="O886" s="270"/>
      <c r="P886" s="270"/>
      <c r="Q886" s="270"/>
      <c r="R886" s="270"/>
      <c r="S886" s="270"/>
      <c r="T886" s="270"/>
      <c r="U886" s="270"/>
      <c r="V886" s="270"/>
      <c r="W886" s="270"/>
      <c r="X886" s="270"/>
      <c r="Y886" s="270"/>
      <c r="Z886" s="270"/>
    </row>
    <row r="887" ht="15.75" customHeight="1">
      <c r="A887" s="270"/>
      <c r="B887" s="270"/>
      <c r="C887" s="270"/>
      <c r="D887" s="270"/>
      <c r="E887" s="270"/>
      <c r="F887" s="270"/>
      <c r="G887" s="270"/>
      <c r="H887" s="270"/>
      <c r="I887" s="270"/>
      <c r="J887" s="270"/>
      <c r="K887" s="270"/>
      <c r="L887" s="270"/>
      <c r="M887" s="270"/>
      <c r="N887" s="270"/>
      <c r="O887" s="270"/>
      <c r="P887" s="270"/>
      <c r="Q887" s="270"/>
      <c r="R887" s="270"/>
      <c r="S887" s="270"/>
      <c r="T887" s="270"/>
      <c r="U887" s="270"/>
      <c r="V887" s="270"/>
      <c r="W887" s="270"/>
      <c r="X887" s="270"/>
      <c r="Y887" s="270"/>
      <c r="Z887" s="270"/>
    </row>
    <row r="888" ht="15.75" customHeight="1">
      <c r="A888" s="270"/>
      <c r="B888" s="270"/>
      <c r="C888" s="270"/>
      <c r="D888" s="270"/>
      <c r="E888" s="270"/>
      <c r="F888" s="270"/>
      <c r="G888" s="270"/>
      <c r="H888" s="270"/>
      <c r="I888" s="270"/>
      <c r="J888" s="270"/>
      <c r="K888" s="270"/>
      <c r="L888" s="270"/>
      <c r="M888" s="270"/>
      <c r="N888" s="270"/>
      <c r="O888" s="270"/>
      <c r="P888" s="270"/>
      <c r="Q888" s="270"/>
      <c r="R888" s="270"/>
      <c r="S888" s="270"/>
      <c r="T888" s="270"/>
      <c r="U888" s="270"/>
      <c r="V888" s="270"/>
      <c r="W888" s="270"/>
      <c r="X888" s="270"/>
      <c r="Y888" s="270"/>
      <c r="Z888" s="270"/>
    </row>
    <row r="889" ht="15.75" customHeight="1">
      <c r="A889" s="270"/>
      <c r="B889" s="270"/>
      <c r="C889" s="270"/>
      <c r="D889" s="270"/>
      <c r="E889" s="270"/>
      <c r="F889" s="270"/>
      <c r="G889" s="270"/>
      <c r="H889" s="270"/>
      <c r="I889" s="270"/>
      <c r="J889" s="270"/>
      <c r="K889" s="270"/>
      <c r="L889" s="270"/>
      <c r="M889" s="270"/>
      <c r="N889" s="270"/>
      <c r="O889" s="270"/>
      <c r="P889" s="270"/>
      <c r="Q889" s="270"/>
      <c r="R889" s="270"/>
      <c r="S889" s="270"/>
      <c r="T889" s="270"/>
      <c r="U889" s="270"/>
      <c r="V889" s="270"/>
      <c r="W889" s="270"/>
      <c r="X889" s="270"/>
      <c r="Y889" s="270"/>
      <c r="Z889" s="270"/>
    </row>
    <row r="890" ht="15.75" customHeight="1">
      <c r="A890" s="270"/>
      <c r="B890" s="270"/>
      <c r="C890" s="270"/>
      <c r="D890" s="270"/>
      <c r="E890" s="270"/>
      <c r="F890" s="270"/>
      <c r="G890" s="270"/>
      <c r="H890" s="270"/>
      <c r="I890" s="270"/>
      <c r="J890" s="270"/>
      <c r="K890" s="270"/>
      <c r="L890" s="270"/>
      <c r="M890" s="270"/>
      <c r="N890" s="270"/>
      <c r="O890" s="270"/>
      <c r="P890" s="270"/>
      <c r="Q890" s="270"/>
      <c r="R890" s="270"/>
      <c r="S890" s="270"/>
      <c r="T890" s="270"/>
      <c r="U890" s="270"/>
      <c r="V890" s="270"/>
      <c r="W890" s="270"/>
      <c r="X890" s="270"/>
      <c r="Y890" s="270"/>
      <c r="Z890" s="270"/>
    </row>
    <row r="891" ht="15.75" customHeight="1">
      <c r="A891" s="270"/>
      <c r="B891" s="270"/>
      <c r="C891" s="270"/>
      <c r="D891" s="270"/>
      <c r="E891" s="270"/>
      <c r="F891" s="270"/>
      <c r="G891" s="270"/>
      <c r="H891" s="270"/>
      <c r="I891" s="270"/>
      <c r="J891" s="270"/>
      <c r="K891" s="270"/>
      <c r="L891" s="270"/>
      <c r="M891" s="270"/>
      <c r="N891" s="270"/>
      <c r="O891" s="270"/>
      <c r="P891" s="270"/>
      <c r="Q891" s="270"/>
      <c r="R891" s="270"/>
      <c r="S891" s="270"/>
      <c r="T891" s="270"/>
      <c r="U891" s="270"/>
      <c r="V891" s="270"/>
      <c r="W891" s="270"/>
      <c r="X891" s="270"/>
      <c r="Y891" s="270"/>
      <c r="Z891" s="270"/>
    </row>
    <row r="892" ht="15.75" customHeight="1">
      <c r="A892" s="270"/>
      <c r="B892" s="270"/>
      <c r="C892" s="270"/>
      <c r="D892" s="270"/>
      <c r="E892" s="270"/>
      <c r="F892" s="270"/>
      <c r="G892" s="270"/>
      <c r="H892" s="270"/>
      <c r="I892" s="270"/>
      <c r="J892" s="270"/>
      <c r="K892" s="270"/>
      <c r="L892" s="270"/>
      <c r="M892" s="270"/>
      <c r="N892" s="270"/>
      <c r="O892" s="270"/>
      <c r="P892" s="270"/>
      <c r="Q892" s="270"/>
      <c r="R892" s="270"/>
      <c r="S892" s="270"/>
      <c r="T892" s="270"/>
      <c r="U892" s="270"/>
      <c r="V892" s="270"/>
      <c r="W892" s="270"/>
      <c r="X892" s="270"/>
      <c r="Y892" s="270"/>
      <c r="Z892" s="270"/>
    </row>
    <row r="893" ht="15.75" customHeight="1">
      <c r="A893" s="270"/>
      <c r="B893" s="270"/>
      <c r="C893" s="270"/>
      <c r="D893" s="270"/>
      <c r="E893" s="270"/>
      <c r="F893" s="270"/>
      <c r="G893" s="270"/>
      <c r="H893" s="270"/>
      <c r="I893" s="270"/>
      <c r="J893" s="270"/>
      <c r="K893" s="270"/>
      <c r="L893" s="270"/>
      <c r="M893" s="270"/>
      <c r="N893" s="270"/>
      <c r="O893" s="270"/>
      <c r="P893" s="270"/>
      <c r="Q893" s="270"/>
      <c r="R893" s="270"/>
      <c r="S893" s="270"/>
      <c r="T893" s="270"/>
      <c r="U893" s="270"/>
      <c r="V893" s="270"/>
      <c r="W893" s="270"/>
      <c r="X893" s="270"/>
      <c r="Y893" s="270"/>
      <c r="Z893" s="270"/>
    </row>
    <row r="894" ht="15.75" customHeight="1">
      <c r="A894" s="270"/>
      <c r="B894" s="270"/>
      <c r="C894" s="270"/>
      <c r="D894" s="270"/>
      <c r="E894" s="270"/>
      <c r="F894" s="270"/>
      <c r="G894" s="270"/>
      <c r="H894" s="270"/>
      <c r="I894" s="270"/>
      <c r="J894" s="270"/>
      <c r="K894" s="270"/>
      <c r="L894" s="270"/>
      <c r="M894" s="270"/>
      <c r="N894" s="270"/>
      <c r="O894" s="270"/>
      <c r="P894" s="270"/>
      <c r="Q894" s="270"/>
      <c r="R894" s="270"/>
      <c r="S894" s="270"/>
      <c r="T894" s="270"/>
      <c r="U894" s="270"/>
      <c r="V894" s="270"/>
      <c r="W894" s="270"/>
      <c r="X894" s="270"/>
      <c r="Y894" s="270"/>
      <c r="Z894" s="270"/>
    </row>
    <row r="895" ht="15.75" customHeight="1">
      <c r="A895" s="270"/>
      <c r="B895" s="270"/>
      <c r="C895" s="270"/>
      <c r="D895" s="270"/>
      <c r="E895" s="270"/>
      <c r="F895" s="270"/>
      <c r="G895" s="270"/>
      <c r="H895" s="270"/>
      <c r="I895" s="270"/>
      <c r="J895" s="270"/>
      <c r="K895" s="270"/>
      <c r="L895" s="270"/>
      <c r="M895" s="270"/>
      <c r="N895" s="270"/>
      <c r="O895" s="270"/>
      <c r="P895" s="270"/>
      <c r="Q895" s="270"/>
      <c r="R895" s="270"/>
      <c r="S895" s="270"/>
      <c r="T895" s="270"/>
      <c r="U895" s="270"/>
      <c r="V895" s="270"/>
      <c r="W895" s="270"/>
      <c r="X895" s="270"/>
      <c r="Y895" s="270"/>
      <c r="Z895" s="270"/>
    </row>
    <row r="896" ht="15.75" customHeight="1">
      <c r="A896" s="270"/>
      <c r="B896" s="270"/>
      <c r="C896" s="270"/>
      <c r="D896" s="270"/>
      <c r="E896" s="270"/>
      <c r="F896" s="270"/>
      <c r="G896" s="270"/>
      <c r="H896" s="270"/>
      <c r="I896" s="270"/>
      <c r="J896" s="270"/>
      <c r="K896" s="270"/>
      <c r="L896" s="270"/>
      <c r="M896" s="270"/>
      <c r="N896" s="270"/>
      <c r="O896" s="270"/>
      <c r="P896" s="270"/>
      <c r="Q896" s="270"/>
      <c r="R896" s="270"/>
      <c r="S896" s="270"/>
      <c r="T896" s="270"/>
      <c r="U896" s="270"/>
      <c r="V896" s="270"/>
      <c r="W896" s="270"/>
      <c r="X896" s="270"/>
      <c r="Y896" s="270"/>
      <c r="Z896" s="270"/>
    </row>
    <row r="897" ht="15.75" customHeight="1">
      <c r="A897" s="270"/>
      <c r="B897" s="270"/>
      <c r="C897" s="270"/>
      <c r="D897" s="270"/>
      <c r="E897" s="270"/>
      <c r="F897" s="270"/>
      <c r="G897" s="270"/>
      <c r="H897" s="270"/>
      <c r="I897" s="270"/>
      <c r="J897" s="270"/>
      <c r="K897" s="270"/>
      <c r="L897" s="270"/>
      <c r="M897" s="270"/>
      <c r="N897" s="270"/>
      <c r="O897" s="270"/>
      <c r="P897" s="270"/>
      <c r="Q897" s="270"/>
      <c r="R897" s="270"/>
      <c r="S897" s="270"/>
      <c r="T897" s="270"/>
      <c r="U897" s="270"/>
      <c r="V897" s="270"/>
      <c r="W897" s="270"/>
      <c r="X897" s="270"/>
      <c r="Y897" s="270"/>
      <c r="Z897" s="270"/>
    </row>
    <row r="898" ht="15.75" customHeight="1">
      <c r="A898" s="270"/>
      <c r="B898" s="270"/>
      <c r="C898" s="270"/>
      <c r="D898" s="270"/>
      <c r="E898" s="270"/>
      <c r="F898" s="270"/>
      <c r="G898" s="270"/>
      <c r="H898" s="270"/>
      <c r="I898" s="270"/>
      <c r="J898" s="270"/>
      <c r="K898" s="270"/>
      <c r="L898" s="270"/>
      <c r="M898" s="270"/>
      <c r="N898" s="270"/>
      <c r="O898" s="270"/>
      <c r="P898" s="270"/>
      <c r="Q898" s="270"/>
      <c r="R898" s="270"/>
      <c r="S898" s="270"/>
      <c r="T898" s="270"/>
      <c r="U898" s="270"/>
      <c r="V898" s="270"/>
      <c r="W898" s="270"/>
      <c r="X898" s="270"/>
      <c r="Y898" s="270"/>
      <c r="Z898" s="270"/>
    </row>
    <row r="899" ht="15.75" customHeight="1">
      <c r="A899" s="270"/>
      <c r="B899" s="270"/>
      <c r="C899" s="270"/>
      <c r="D899" s="270"/>
      <c r="E899" s="270"/>
      <c r="F899" s="270"/>
      <c r="G899" s="270"/>
      <c r="H899" s="270"/>
      <c r="I899" s="270"/>
      <c r="J899" s="270"/>
      <c r="K899" s="270"/>
      <c r="L899" s="270"/>
      <c r="M899" s="270"/>
      <c r="N899" s="270"/>
      <c r="O899" s="270"/>
      <c r="P899" s="270"/>
      <c r="Q899" s="270"/>
      <c r="R899" s="270"/>
      <c r="S899" s="270"/>
      <c r="T899" s="270"/>
      <c r="U899" s="270"/>
      <c r="V899" s="270"/>
      <c r="W899" s="270"/>
      <c r="X899" s="270"/>
      <c r="Y899" s="270"/>
      <c r="Z899" s="270"/>
    </row>
    <row r="900" ht="15.75" customHeight="1">
      <c r="A900" s="270"/>
      <c r="B900" s="270"/>
      <c r="C900" s="270"/>
      <c r="D900" s="270"/>
      <c r="E900" s="270"/>
      <c r="F900" s="270"/>
      <c r="G900" s="270"/>
      <c r="H900" s="270"/>
      <c r="I900" s="270"/>
      <c r="J900" s="270"/>
      <c r="K900" s="270"/>
      <c r="L900" s="270"/>
      <c r="M900" s="270"/>
      <c r="N900" s="270"/>
      <c r="O900" s="270"/>
      <c r="P900" s="270"/>
      <c r="Q900" s="270"/>
      <c r="R900" s="270"/>
      <c r="S900" s="270"/>
      <c r="T900" s="270"/>
      <c r="U900" s="270"/>
      <c r="V900" s="270"/>
      <c r="W900" s="270"/>
      <c r="X900" s="270"/>
      <c r="Y900" s="270"/>
      <c r="Z900" s="270"/>
    </row>
    <row r="901" ht="15.75" customHeight="1">
      <c r="A901" s="270"/>
      <c r="B901" s="270"/>
      <c r="C901" s="270"/>
      <c r="D901" s="270"/>
      <c r="E901" s="270"/>
      <c r="F901" s="270"/>
      <c r="G901" s="270"/>
      <c r="H901" s="270"/>
      <c r="I901" s="270"/>
      <c r="J901" s="270"/>
      <c r="K901" s="270"/>
      <c r="L901" s="270"/>
      <c r="M901" s="270"/>
      <c r="N901" s="270"/>
      <c r="O901" s="270"/>
      <c r="P901" s="270"/>
      <c r="Q901" s="270"/>
      <c r="R901" s="270"/>
      <c r="S901" s="270"/>
      <c r="T901" s="270"/>
      <c r="U901" s="270"/>
      <c r="V901" s="270"/>
      <c r="W901" s="270"/>
      <c r="X901" s="270"/>
      <c r="Y901" s="270"/>
      <c r="Z901" s="270"/>
    </row>
    <row r="902" ht="15.75" customHeight="1">
      <c r="A902" s="270"/>
      <c r="B902" s="270"/>
      <c r="C902" s="270"/>
      <c r="D902" s="270"/>
      <c r="E902" s="270"/>
      <c r="F902" s="270"/>
      <c r="G902" s="270"/>
      <c r="H902" s="270"/>
      <c r="I902" s="270"/>
      <c r="J902" s="270"/>
      <c r="K902" s="270"/>
      <c r="L902" s="270"/>
      <c r="M902" s="270"/>
      <c r="N902" s="270"/>
      <c r="O902" s="270"/>
      <c r="P902" s="270"/>
      <c r="Q902" s="270"/>
      <c r="R902" s="270"/>
      <c r="S902" s="270"/>
      <c r="T902" s="270"/>
      <c r="U902" s="270"/>
      <c r="V902" s="270"/>
      <c r="W902" s="270"/>
      <c r="X902" s="270"/>
      <c r="Y902" s="270"/>
      <c r="Z902" s="270"/>
    </row>
    <row r="903" ht="15.75" customHeight="1">
      <c r="A903" s="270"/>
      <c r="B903" s="270"/>
      <c r="C903" s="270"/>
      <c r="D903" s="270"/>
      <c r="E903" s="270"/>
      <c r="F903" s="270"/>
      <c r="G903" s="270"/>
      <c r="H903" s="270"/>
      <c r="I903" s="270"/>
      <c r="J903" s="270"/>
      <c r="K903" s="270"/>
      <c r="L903" s="270"/>
      <c r="M903" s="270"/>
      <c r="N903" s="270"/>
      <c r="O903" s="270"/>
      <c r="P903" s="270"/>
      <c r="Q903" s="270"/>
      <c r="R903" s="270"/>
      <c r="S903" s="270"/>
      <c r="T903" s="270"/>
      <c r="U903" s="270"/>
      <c r="V903" s="270"/>
      <c r="W903" s="270"/>
      <c r="X903" s="270"/>
      <c r="Y903" s="270"/>
      <c r="Z903" s="270"/>
    </row>
    <row r="904" ht="15.75" customHeight="1">
      <c r="A904" s="270"/>
      <c r="B904" s="270"/>
      <c r="C904" s="270"/>
      <c r="D904" s="270"/>
      <c r="E904" s="270"/>
      <c r="F904" s="270"/>
      <c r="G904" s="270"/>
      <c r="H904" s="270"/>
      <c r="I904" s="270"/>
      <c r="J904" s="270"/>
      <c r="K904" s="270"/>
      <c r="L904" s="270"/>
      <c r="M904" s="270"/>
      <c r="N904" s="270"/>
      <c r="O904" s="270"/>
      <c r="P904" s="270"/>
      <c r="Q904" s="270"/>
      <c r="R904" s="270"/>
      <c r="S904" s="270"/>
      <c r="T904" s="270"/>
      <c r="U904" s="270"/>
      <c r="V904" s="270"/>
      <c r="W904" s="270"/>
      <c r="X904" s="270"/>
      <c r="Y904" s="270"/>
      <c r="Z904" s="270"/>
    </row>
    <row r="905" ht="15.75" customHeight="1">
      <c r="A905" s="270"/>
      <c r="B905" s="270"/>
      <c r="C905" s="270"/>
      <c r="D905" s="270"/>
      <c r="E905" s="270"/>
      <c r="F905" s="270"/>
      <c r="G905" s="270"/>
      <c r="H905" s="270"/>
      <c r="I905" s="270"/>
      <c r="J905" s="270"/>
      <c r="K905" s="270"/>
      <c r="L905" s="270"/>
      <c r="M905" s="270"/>
      <c r="N905" s="270"/>
      <c r="O905" s="270"/>
      <c r="P905" s="270"/>
      <c r="Q905" s="270"/>
      <c r="R905" s="270"/>
      <c r="S905" s="270"/>
      <c r="T905" s="270"/>
      <c r="U905" s="270"/>
      <c r="V905" s="270"/>
      <c r="W905" s="270"/>
      <c r="X905" s="270"/>
      <c r="Y905" s="270"/>
      <c r="Z905" s="270"/>
    </row>
    <row r="906" ht="15.75" customHeight="1">
      <c r="A906" s="270"/>
      <c r="B906" s="270"/>
      <c r="C906" s="270"/>
      <c r="D906" s="270"/>
      <c r="E906" s="270"/>
      <c r="F906" s="270"/>
      <c r="G906" s="270"/>
      <c r="H906" s="270"/>
      <c r="I906" s="270"/>
      <c r="J906" s="270"/>
      <c r="K906" s="270"/>
      <c r="L906" s="270"/>
      <c r="M906" s="270"/>
      <c r="N906" s="270"/>
      <c r="O906" s="270"/>
      <c r="P906" s="270"/>
      <c r="Q906" s="270"/>
      <c r="R906" s="270"/>
      <c r="S906" s="270"/>
      <c r="T906" s="270"/>
      <c r="U906" s="270"/>
      <c r="V906" s="270"/>
      <c r="W906" s="270"/>
      <c r="X906" s="270"/>
      <c r="Y906" s="270"/>
      <c r="Z906" s="270"/>
    </row>
    <row r="907" ht="15.75" customHeight="1">
      <c r="A907" s="270"/>
      <c r="B907" s="270"/>
      <c r="C907" s="270"/>
      <c r="D907" s="270"/>
      <c r="E907" s="270"/>
      <c r="F907" s="270"/>
      <c r="G907" s="270"/>
      <c r="H907" s="270"/>
      <c r="I907" s="270"/>
      <c r="J907" s="270"/>
      <c r="K907" s="270"/>
      <c r="L907" s="270"/>
      <c r="M907" s="270"/>
      <c r="N907" s="270"/>
      <c r="O907" s="270"/>
      <c r="P907" s="270"/>
      <c r="Q907" s="270"/>
      <c r="R907" s="270"/>
      <c r="S907" s="270"/>
      <c r="T907" s="270"/>
      <c r="U907" s="270"/>
      <c r="V907" s="270"/>
      <c r="W907" s="270"/>
      <c r="X907" s="270"/>
      <c r="Y907" s="270"/>
      <c r="Z907" s="270"/>
    </row>
    <row r="908" ht="15.75" customHeight="1">
      <c r="A908" s="270"/>
      <c r="B908" s="270"/>
      <c r="C908" s="270"/>
      <c r="D908" s="270"/>
      <c r="E908" s="270"/>
      <c r="F908" s="270"/>
      <c r="G908" s="270"/>
      <c r="H908" s="270"/>
      <c r="I908" s="270"/>
      <c r="J908" s="270"/>
      <c r="K908" s="270"/>
      <c r="L908" s="270"/>
      <c r="M908" s="270"/>
      <c r="N908" s="270"/>
      <c r="O908" s="270"/>
      <c r="P908" s="270"/>
      <c r="Q908" s="270"/>
      <c r="R908" s="270"/>
      <c r="S908" s="270"/>
      <c r="T908" s="270"/>
      <c r="U908" s="270"/>
      <c r="V908" s="270"/>
      <c r="W908" s="270"/>
      <c r="X908" s="270"/>
      <c r="Y908" s="270"/>
      <c r="Z908" s="270"/>
    </row>
    <row r="909" ht="15.75" customHeight="1">
      <c r="A909" s="270"/>
      <c r="B909" s="270"/>
      <c r="C909" s="270"/>
      <c r="D909" s="270"/>
      <c r="E909" s="270"/>
      <c r="F909" s="270"/>
      <c r="G909" s="270"/>
      <c r="H909" s="270"/>
      <c r="I909" s="270"/>
      <c r="J909" s="270"/>
      <c r="K909" s="270"/>
      <c r="L909" s="270"/>
      <c r="M909" s="270"/>
      <c r="N909" s="270"/>
      <c r="O909" s="270"/>
      <c r="P909" s="270"/>
      <c r="Q909" s="270"/>
      <c r="R909" s="270"/>
      <c r="S909" s="270"/>
      <c r="T909" s="270"/>
      <c r="U909" s="270"/>
      <c r="V909" s="270"/>
      <c r="W909" s="270"/>
      <c r="X909" s="270"/>
      <c r="Y909" s="270"/>
      <c r="Z909" s="270"/>
    </row>
    <row r="910" ht="15.75" customHeight="1">
      <c r="A910" s="270"/>
      <c r="B910" s="270"/>
      <c r="C910" s="270"/>
      <c r="D910" s="270"/>
      <c r="E910" s="270"/>
      <c r="F910" s="270"/>
      <c r="G910" s="270"/>
      <c r="H910" s="270"/>
      <c r="I910" s="270"/>
      <c r="J910" s="270"/>
      <c r="K910" s="270"/>
      <c r="L910" s="270"/>
      <c r="M910" s="270"/>
      <c r="N910" s="270"/>
      <c r="O910" s="270"/>
      <c r="P910" s="270"/>
      <c r="Q910" s="270"/>
      <c r="R910" s="270"/>
      <c r="S910" s="270"/>
      <c r="T910" s="270"/>
      <c r="U910" s="270"/>
      <c r="V910" s="270"/>
      <c r="W910" s="270"/>
      <c r="X910" s="270"/>
      <c r="Y910" s="270"/>
      <c r="Z910" s="270"/>
    </row>
    <row r="911" ht="15.75" customHeight="1">
      <c r="A911" s="270"/>
      <c r="B911" s="270"/>
      <c r="C911" s="270"/>
      <c r="D911" s="270"/>
      <c r="E911" s="270"/>
      <c r="F911" s="270"/>
      <c r="G911" s="270"/>
      <c r="H911" s="270"/>
      <c r="I911" s="270"/>
      <c r="J911" s="270"/>
      <c r="K911" s="270"/>
      <c r="L911" s="270"/>
      <c r="M911" s="270"/>
      <c r="N911" s="270"/>
      <c r="O911" s="270"/>
      <c r="P911" s="270"/>
      <c r="Q911" s="270"/>
      <c r="R911" s="270"/>
      <c r="S911" s="270"/>
      <c r="T911" s="270"/>
      <c r="U911" s="270"/>
      <c r="V911" s="270"/>
      <c r="W911" s="270"/>
      <c r="X911" s="270"/>
      <c r="Y911" s="270"/>
      <c r="Z911" s="270"/>
    </row>
    <row r="912" ht="15.75" customHeight="1">
      <c r="A912" s="270"/>
      <c r="B912" s="270"/>
      <c r="C912" s="270"/>
      <c r="D912" s="270"/>
      <c r="E912" s="270"/>
      <c r="F912" s="270"/>
      <c r="G912" s="270"/>
      <c r="H912" s="270"/>
      <c r="I912" s="270"/>
      <c r="J912" s="270"/>
      <c r="K912" s="270"/>
      <c r="L912" s="270"/>
      <c r="M912" s="270"/>
      <c r="N912" s="270"/>
      <c r="O912" s="270"/>
      <c r="P912" s="270"/>
      <c r="Q912" s="270"/>
      <c r="R912" s="270"/>
      <c r="S912" s="270"/>
      <c r="T912" s="270"/>
      <c r="U912" s="270"/>
      <c r="V912" s="270"/>
      <c r="W912" s="270"/>
      <c r="X912" s="270"/>
      <c r="Y912" s="270"/>
      <c r="Z912" s="270"/>
    </row>
    <row r="913" ht="15.75" customHeight="1">
      <c r="A913" s="270"/>
      <c r="B913" s="270"/>
      <c r="C913" s="270"/>
      <c r="D913" s="270"/>
      <c r="E913" s="270"/>
      <c r="F913" s="270"/>
      <c r="G913" s="270"/>
      <c r="H913" s="270"/>
      <c r="I913" s="270"/>
      <c r="J913" s="270"/>
      <c r="K913" s="270"/>
      <c r="L913" s="270"/>
      <c r="M913" s="270"/>
      <c r="N913" s="270"/>
      <c r="O913" s="270"/>
      <c r="P913" s="270"/>
      <c r="Q913" s="270"/>
      <c r="R913" s="270"/>
      <c r="S913" s="270"/>
      <c r="T913" s="270"/>
      <c r="U913" s="270"/>
      <c r="V913" s="270"/>
      <c r="W913" s="270"/>
      <c r="X913" s="270"/>
      <c r="Y913" s="270"/>
      <c r="Z913" s="270"/>
    </row>
    <row r="914" ht="15.75" customHeight="1">
      <c r="A914" s="270"/>
      <c r="B914" s="270"/>
      <c r="C914" s="270"/>
      <c r="D914" s="270"/>
      <c r="E914" s="270"/>
      <c r="F914" s="270"/>
      <c r="G914" s="270"/>
      <c r="H914" s="270"/>
      <c r="I914" s="270"/>
      <c r="J914" s="270"/>
      <c r="K914" s="270"/>
      <c r="L914" s="270"/>
      <c r="M914" s="270"/>
      <c r="N914" s="270"/>
      <c r="O914" s="270"/>
      <c r="P914" s="270"/>
      <c r="Q914" s="270"/>
      <c r="R914" s="270"/>
      <c r="S914" s="270"/>
      <c r="T914" s="270"/>
      <c r="U914" s="270"/>
      <c r="V914" s="270"/>
      <c r="W914" s="270"/>
      <c r="X914" s="270"/>
      <c r="Y914" s="270"/>
      <c r="Z914" s="270"/>
    </row>
    <row r="915" ht="15.75" customHeight="1">
      <c r="A915" s="270"/>
      <c r="B915" s="270"/>
      <c r="C915" s="270"/>
      <c r="D915" s="270"/>
      <c r="E915" s="270"/>
      <c r="F915" s="270"/>
      <c r="G915" s="270"/>
      <c r="H915" s="270"/>
      <c r="I915" s="270"/>
      <c r="J915" s="270"/>
      <c r="K915" s="270"/>
      <c r="L915" s="270"/>
      <c r="M915" s="270"/>
      <c r="N915" s="270"/>
      <c r="O915" s="270"/>
      <c r="P915" s="270"/>
      <c r="Q915" s="270"/>
      <c r="R915" s="270"/>
      <c r="S915" s="270"/>
      <c r="T915" s="270"/>
      <c r="U915" s="270"/>
      <c r="V915" s="270"/>
      <c r="W915" s="270"/>
      <c r="X915" s="270"/>
      <c r="Y915" s="270"/>
      <c r="Z915" s="270"/>
    </row>
    <row r="916" ht="15.75" customHeight="1">
      <c r="A916" s="270"/>
      <c r="B916" s="270"/>
      <c r="C916" s="270"/>
      <c r="D916" s="270"/>
      <c r="E916" s="270"/>
      <c r="F916" s="270"/>
      <c r="G916" s="270"/>
      <c r="H916" s="270"/>
      <c r="I916" s="270"/>
      <c r="J916" s="270"/>
      <c r="K916" s="270"/>
      <c r="L916" s="270"/>
      <c r="M916" s="270"/>
      <c r="N916" s="270"/>
      <c r="O916" s="270"/>
      <c r="P916" s="270"/>
      <c r="Q916" s="270"/>
      <c r="R916" s="270"/>
      <c r="S916" s="270"/>
      <c r="T916" s="270"/>
      <c r="U916" s="270"/>
      <c r="V916" s="270"/>
      <c r="W916" s="270"/>
      <c r="X916" s="270"/>
      <c r="Y916" s="270"/>
      <c r="Z916" s="270"/>
    </row>
    <row r="917" ht="15.75" customHeight="1">
      <c r="A917" s="270"/>
      <c r="B917" s="270"/>
      <c r="C917" s="270"/>
      <c r="D917" s="270"/>
      <c r="E917" s="270"/>
      <c r="F917" s="270"/>
      <c r="G917" s="270"/>
      <c r="H917" s="270"/>
      <c r="I917" s="270"/>
      <c r="J917" s="270"/>
      <c r="K917" s="270"/>
      <c r="L917" s="270"/>
      <c r="M917" s="270"/>
      <c r="N917" s="270"/>
      <c r="O917" s="270"/>
      <c r="P917" s="270"/>
      <c r="Q917" s="270"/>
      <c r="R917" s="270"/>
      <c r="S917" s="270"/>
      <c r="T917" s="270"/>
      <c r="U917" s="270"/>
      <c r="V917" s="270"/>
      <c r="W917" s="270"/>
      <c r="X917" s="270"/>
      <c r="Y917" s="270"/>
      <c r="Z917" s="270"/>
    </row>
    <row r="918" ht="15.75" customHeight="1">
      <c r="A918" s="270"/>
      <c r="B918" s="270"/>
      <c r="C918" s="270"/>
      <c r="D918" s="270"/>
      <c r="E918" s="270"/>
      <c r="F918" s="270"/>
      <c r="G918" s="270"/>
      <c r="H918" s="270"/>
      <c r="I918" s="270"/>
      <c r="J918" s="270"/>
      <c r="K918" s="270"/>
      <c r="L918" s="270"/>
      <c r="M918" s="270"/>
      <c r="N918" s="270"/>
      <c r="O918" s="270"/>
      <c r="P918" s="270"/>
      <c r="Q918" s="270"/>
      <c r="R918" s="270"/>
      <c r="S918" s="270"/>
      <c r="T918" s="270"/>
      <c r="U918" s="270"/>
      <c r="V918" s="270"/>
      <c r="W918" s="270"/>
      <c r="X918" s="270"/>
      <c r="Y918" s="270"/>
      <c r="Z918" s="270"/>
    </row>
    <row r="919" ht="15.75" customHeight="1">
      <c r="A919" s="270"/>
      <c r="B919" s="270"/>
      <c r="C919" s="270"/>
      <c r="D919" s="270"/>
      <c r="E919" s="270"/>
      <c r="F919" s="270"/>
      <c r="G919" s="270"/>
      <c r="H919" s="270"/>
      <c r="I919" s="270"/>
      <c r="J919" s="270"/>
      <c r="K919" s="270"/>
      <c r="L919" s="270"/>
      <c r="M919" s="270"/>
      <c r="N919" s="270"/>
      <c r="O919" s="270"/>
      <c r="P919" s="270"/>
      <c r="Q919" s="270"/>
      <c r="R919" s="270"/>
      <c r="S919" s="270"/>
      <c r="T919" s="270"/>
      <c r="U919" s="270"/>
      <c r="V919" s="270"/>
      <c r="W919" s="270"/>
      <c r="X919" s="270"/>
      <c r="Y919" s="270"/>
      <c r="Z919" s="270"/>
    </row>
    <row r="920" ht="15.75" customHeight="1">
      <c r="A920" s="270"/>
      <c r="B920" s="270"/>
      <c r="C920" s="270"/>
      <c r="D920" s="270"/>
      <c r="E920" s="270"/>
      <c r="F920" s="270"/>
      <c r="G920" s="270"/>
      <c r="H920" s="270"/>
      <c r="I920" s="270"/>
      <c r="J920" s="270"/>
      <c r="K920" s="270"/>
      <c r="L920" s="270"/>
      <c r="M920" s="270"/>
      <c r="N920" s="270"/>
      <c r="O920" s="270"/>
      <c r="P920" s="270"/>
      <c r="Q920" s="270"/>
      <c r="R920" s="270"/>
      <c r="S920" s="270"/>
      <c r="T920" s="270"/>
      <c r="U920" s="270"/>
      <c r="V920" s="270"/>
      <c r="W920" s="270"/>
      <c r="X920" s="270"/>
      <c r="Y920" s="270"/>
      <c r="Z920" s="270"/>
    </row>
    <row r="921" ht="15.75" customHeight="1">
      <c r="A921" s="270"/>
      <c r="B921" s="270"/>
      <c r="C921" s="270"/>
      <c r="D921" s="270"/>
      <c r="E921" s="270"/>
      <c r="F921" s="270"/>
      <c r="G921" s="270"/>
      <c r="H921" s="270"/>
      <c r="I921" s="270"/>
      <c r="J921" s="270"/>
      <c r="K921" s="270"/>
      <c r="L921" s="270"/>
      <c r="M921" s="270"/>
      <c r="N921" s="270"/>
      <c r="O921" s="270"/>
      <c r="P921" s="270"/>
      <c r="Q921" s="270"/>
      <c r="R921" s="270"/>
      <c r="S921" s="270"/>
      <c r="T921" s="270"/>
      <c r="U921" s="270"/>
      <c r="V921" s="270"/>
      <c r="W921" s="270"/>
      <c r="X921" s="270"/>
      <c r="Y921" s="270"/>
      <c r="Z921" s="270"/>
    </row>
    <row r="922" ht="15.75" customHeight="1">
      <c r="A922" s="270"/>
      <c r="B922" s="270"/>
      <c r="C922" s="270"/>
      <c r="D922" s="270"/>
      <c r="E922" s="270"/>
      <c r="F922" s="270"/>
      <c r="G922" s="270"/>
      <c r="H922" s="270"/>
      <c r="I922" s="270"/>
      <c r="J922" s="270"/>
      <c r="K922" s="270"/>
      <c r="L922" s="270"/>
      <c r="M922" s="270"/>
      <c r="N922" s="270"/>
      <c r="O922" s="270"/>
      <c r="P922" s="270"/>
      <c r="Q922" s="270"/>
      <c r="R922" s="270"/>
      <c r="S922" s="270"/>
      <c r="T922" s="270"/>
      <c r="U922" s="270"/>
      <c r="V922" s="270"/>
      <c r="W922" s="270"/>
      <c r="X922" s="270"/>
      <c r="Y922" s="270"/>
      <c r="Z922" s="270"/>
    </row>
    <row r="923" ht="15.75" customHeight="1">
      <c r="A923" s="270"/>
      <c r="B923" s="270"/>
      <c r="C923" s="270"/>
      <c r="D923" s="270"/>
      <c r="E923" s="270"/>
      <c r="F923" s="270"/>
      <c r="G923" s="270"/>
      <c r="H923" s="270"/>
      <c r="I923" s="270"/>
      <c r="J923" s="270"/>
      <c r="K923" s="270"/>
      <c r="L923" s="270"/>
      <c r="M923" s="270"/>
      <c r="N923" s="270"/>
      <c r="O923" s="270"/>
      <c r="P923" s="270"/>
      <c r="Q923" s="270"/>
      <c r="R923" s="270"/>
      <c r="S923" s="270"/>
      <c r="T923" s="270"/>
      <c r="U923" s="270"/>
      <c r="V923" s="270"/>
      <c r="W923" s="270"/>
      <c r="X923" s="270"/>
      <c r="Y923" s="270"/>
      <c r="Z923" s="270"/>
    </row>
    <row r="924" ht="15.75" customHeight="1">
      <c r="A924" s="270"/>
      <c r="B924" s="270"/>
      <c r="C924" s="270"/>
      <c r="D924" s="270"/>
      <c r="E924" s="270"/>
      <c r="F924" s="270"/>
      <c r="G924" s="270"/>
      <c r="H924" s="270"/>
      <c r="I924" s="270"/>
      <c r="J924" s="270"/>
      <c r="K924" s="270"/>
      <c r="L924" s="270"/>
      <c r="M924" s="270"/>
      <c r="N924" s="270"/>
      <c r="O924" s="270"/>
      <c r="P924" s="270"/>
      <c r="Q924" s="270"/>
      <c r="R924" s="270"/>
      <c r="S924" s="270"/>
      <c r="T924" s="270"/>
      <c r="U924" s="270"/>
      <c r="V924" s="270"/>
      <c r="W924" s="270"/>
      <c r="X924" s="270"/>
      <c r="Y924" s="270"/>
      <c r="Z924" s="270"/>
    </row>
    <row r="925" ht="15.75" customHeight="1">
      <c r="A925" s="270"/>
      <c r="B925" s="270"/>
      <c r="C925" s="270"/>
      <c r="D925" s="270"/>
      <c r="E925" s="270"/>
      <c r="F925" s="270"/>
      <c r="G925" s="270"/>
      <c r="H925" s="270"/>
      <c r="I925" s="270"/>
      <c r="J925" s="270"/>
      <c r="K925" s="270"/>
      <c r="L925" s="270"/>
      <c r="M925" s="270"/>
      <c r="N925" s="270"/>
      <c r="O925" s="270"/>
      <c r="P925" s="270"/>
      <c r="Q925" s="270"/>
      <c r="R925" s="270"/>
      <c r="S925" s="270"/>
      <c r="T925" s="270"/>
      <c r="U925" s="270"/>
      <c r="V925" s="270"/>
      <c r="W925" s="270"/>
      <c r="X925" s="270"/>
      <c r="Y925" s="270"/>
      <c r="Z925" s="270"/>
    </row>
    <row r="926" ht="15.75" customHeight="1">
      <c r="A926" s="270"/>
      <c r="B926" s="270"/>
      <c r="C926" s="270"/>
      <c r="D926" s="270"/>
      <c r="E926" s="270"/>
      <c r="F926" s="270"/>
      <c r="G926" s="270"/>
      <c r="H926" s="270"/>
      <c r="I926" s="270"/>
      <c r="J926" s="270"/>
      <c r="K926" s="270"/>
      <c r="L926" s="270"/>
      <c r="M926" s="270"/>
      <c r="N926" s="270"/>
      <c r="O926" s="270"/>
      <c r="P926" s="270"/>
      <c r="Q926" s="270"/>
      <c r="R926" s="270"/>
      <c r="S926" s="270"/>
      <c r="T926" s="270"/>
      <c r="U926" s="270"/>
      <c r="V926" s="270"/>
      <c r="W926" s="270"/>
      <c r="X926" s="270"/>
      <c r="Y926" s="270"/>
      <c r="Z926" s="270"/>
    </row>
    <row r="927" ht="15.75" customHeight="1">
      <c r="A927" s="270"/>
      <c r="B927" s="270"/>
      <c r="C927" s="270"/>
      <c r="D927" s="270"/>
      <c r="E927" s="270"/>
      <c r="F927" s="270"/>
      <c r="G927" s="270"/>
      <c r="H927" s="270"/>
      <c r="I927" s="270"/>
      <c r="J927" s="270"/>
      <c r="K927" s="270"/>
      <c r="L927" s="270"/>
      <c r="M927" s="270"/>
      <c r="N927" s="270"/>
      <c r="O927" s="270"/>
      <c r="P927" s="270"/>
      <c r="Q927" s="270"/>
      <c r="R927" s="270"/>
      <c r="S927" s="270"/>
      <c r="T927" s="270"/>
      <c r="U927" s="270"/>
      <c r="V927" s="270"/>
      <c r="W927" s="270"/>
      <c r="X927" s="270"/>
      <c r="Y927" s="270"/>
      <c r="Z927" s="270"/>
    </row>
    <row r="928" ht="15.75" customHeight="1">
      <c r="A928" s="270"/>
      <c r="B928" s="270"/>
      <c r="C928" s="270"/>
      <c r="D928" s="270"/>
      <c r="E928" s="270"/>
      <c r="F928" s="270"/>
      <c r="G928" s="270"/>
      <c r="H928" s="270"/>
      <c r="I928" s="270"/>
      <c r="J928" s="270"/>
      <c r="K928" s="270"/>
      <c r="L928" s="270"/>
      <c r="M928" s="270"/>
      <c r="N928" s="270"/>
      <c r="O928" s="270"/>
      <c r="P928" s="270"/>
      <c r="Q928" s="270"/>
      <c r="R928" s="270"/>
      <c r="S928" s="270"/>
      <c r="T928" s="270"/>
      <c r="U928" s="270"/>
      <c r="V928" s="270"/>
      <c r="W928" s="270"/>
      <c r="X928" s="270"/>
      <c r="Y928" s="270"/>
      <c r="Z928" s="270"/>
    </row>
    <row r="929" ht="15.75" customHeight="1">
      <c r="A929" s="270"/>
      <c r="B929" s="270"/>
      <c r="C929" s="270"/>
      <c r="D929" s="270"/>
      <c r="E929" s="270"/>
      <c r="F929" s="270"/>
      <c r="G929" s="270"/>
      <c r="H929" s="270"/>
      <c r="I929" s="270"/>
      <c r="J929" s="270"/>
      <c r="K929" s="270"/>
      <c r="L929" s="270"/>
      <c r="M929" s="270"/>
      <c r="N929" s="270"/>
      <c r="O929" s="270"/>
      <c r="P929" s="270"/>
      <c r="Q929" s="270"/>
      <c r="R929" s="270"/>
      <c r="S929" s="270"/>
      <c r="T929" s="270"/>
      <c r="U929" s="270"/>
      <c r="V929" s="270"/>
      <c r="W929" s="270"/>
      <c r="X929" s="270"/>
      <c r="Y929" s="270"/>
      <c r="Z929" s="270"/>
    </row>
    <row r="930" ht="15.75" customHeight="1">
      <c r="A930" s="270"/>
      <c r="B930" s="270"/>
      <c r="C930" s="270"/>
      <c r="D930" s="270"/>
      <c r="E930" s="270"/>
      <c r="F930" s="270"/>
      <c r="G930" s="270"/>
      <c r="H930" s="270"/>
      <c r="I930" s="270"/>
      <c r="J930" s="270"/>
      <c r="K930" s="270"/>
      <c r="L930" s="270"/>
      <c r="M930" s="270"/>
      <c r="N930" s="270"/>
      <c r="O930" s="270"/>
      <c r="P930" s="270"/>
      <c r="Q930" s="270"/>
      <c r="R930" s="270"/>
      <c r="S930" s="270"/>
      <c r="T930" s="270"/>
      <c r="U930" s="270"/>
      <c r="V930" s="270"/>
      <c r="W930" s="270"/>
      <c r="X930" s="270"/>
      <c r="Y930" s="270"/>
      <c r="Z930" s="270"/>
    </row>
    <row r="931" ht="15.75" customHeight="1">
      <c r="A931" s="270"/>
      <c r="B931" s="270"/>
      <c r="C931" s="270"/>
      <c r="D931" s="270"/>
      <c r="E931" s="270"/>
      <c r="F931" s="270"/>
      <c r="G931" s="270"/>
      <c r="H931" s="270"/>
      <c r="I931" s="270"/>
      <c r="J931" s="270"/>
      <c r="K931" s="270"/>
      <c r="L931" s="270"/>
      <c r="M931" s="270"/>
      <c r="N931" s="270"/>
      <c r="O931" s="270"/>
      <c r="P931" s="270"/>
      <c r="Q931" s="270"/>
      <c r="R931" s="270"/>
      <c r="S931" s="270"/>
      <c r="T931" s="270"/>
      <c r="U931" s="270"/>
      <c r="V931" s="270"/>
      <c r="W931" s="270"/>
      <c r="X931" s="270"/>
      <c r="Y931" s="270"/>
      <c r="Z931" s="270"/>
    </row>
    <row r="932" ht="15.75" customHeight="1">
      <c r="A932" s="270"/>
      <c r="B932" s="270"/>
      <c r="C932" s="270"/>
      <c r="D932" s="270"/>
      <c r="E932" s="270"/>
      <c r="F932" s="270"/>
      <c r="G932" s="270"/>
      <c r="H932" s="270"/>
      <c r="I932" s="270"/>
      <c r="J932" s="270"/>
      <c r="K932" s="270"/>
      <c r="L932" s="270"/>
      <c r="M932" s="270"/>
      <c r="N932" s="270"/>
      <c r="O932" s="270"/>
      <c r="P932" s="270"/>
      <c r="Q932" s="270"/>
      <c r="R932" s="270"/>
      <c r="S932" s="270"/>
      <c r="T932" s="270"/>
      <c r="U932" s="270"/>
      <c r="V932" s="270"/>
      <c r="W932" s="270"/>
      <c r="X932" s="270"/>
      <c r="Y932" s="270"/>
      <c r="Z932" s="270"/>
    </row>
    <row r="933" ht="15.75" customHeight="1">
      <c r="A933" s="270"/>
      <c r="B933" s="270"/>
      <c r="C933" s="270"/>
      <c r="D933" s="270"/>
      <c r="E933" s="270"/>
      <c r="F933" s="270"/>
      <c r="G933" s="270"/>
      <c r="H933" s="270"/>
      <c r="I933" s="270"/>
      <c r="J933" s="270"/>
      <c r="K933" s="270"/>
      <c r="L933" s="270"/>
      <c r="M933" s="270"/>
      <c r="N933" s="270"/>
      <c r="O933" s="270"/>
      <c r="P933" s="270"/>
      <c r="Q933" s="270"/>
      <c r="R933" s="270"/>
      <c r="S933" s="270"/>
      <c r="T933" s="270"/>
      <c r="U933" s="270"/>
      <c r="V933" s="270"/>
      <c r="W933" s="270"/>
      <c r="X933" s="270"/>
      <c r="Y933" s="270"/>
      <c r="Z933" s="270"/>
    </row>
    <row r="934" ht="15.75" customHeight="1">
      <c r="A934" s="270"/>
      <c r="B934" s="270"/>
      <c r="C934" s="270"/>
      <c r="D934" s="270"/>
      <c r="E934" s="270"/>
      <c r="F934" s="270"/>
      <c r="G934" s="270"/>
      <c r="H934" s="270"/>
      <c r="I934" s="270"/>
      <c r="J934" s="270"/>
      <c r="K934" s="270"/>
      <c r="L934" s="270"/>
      <c r="M934" s="270"/>
      <c r="N934" s="270"/>
      <c r="O934" s="270"/>
      <c r="P934" s="270"/>
      <c r="Q934" s="270"/>
      <c r="R934" s="270"/>
      <c r="S934" s="270"/>
      <c r="T934" s="270"/>
      <c r="U934" s="270"/>
      <c r="V934" s="270"/>
      <c r="W934" s="270"/>
      <c r="X934" s="270"/>
      <c r="Y934" s="270"/>
      <c r="Z934" s="270"/>
    </row>
    <row r="935" ht="15.75" customHeight="1">
      <c r="A935" s="270"/>
      <c r="B935" s="270"/>
      <c r="C935" s="270"/>
      <c r="D935" s="270"/>
      <c r="E935" s="270"/>
      <c r="F935" s="270"/>
      <c r="G935" s="270"/>
      <c r="H935" s="270"/>
      <c r="I935" s="270"/>
      <c r="J935" s="270"/>
      <c r="K935" s="270"/>
      <c r="L935" s="270"/>
      <c r="M935" s="270"/>
      <c r="N935" s="270"/>
      <c r="O935" s="270"/>
      <c r="P935" s="270"/>
      <c r="Q935" s="270"/>
      <c r="R935" s="270"/>
      <c r="S935" s="270"/>
      <c r="T935" s="270"/>
      <c r="U935" s="270"/>
      <c r="V935" s="270"/>
      <c r="W935" s="270"/>
      <c r="X935" s="270"/>
      <c r="Y935" s="270"/>
      <c r="Z935" s="270"/>
    </row>
    <row r="936" ht="15.75" customHeight="1">
      <c r="A936" s="270"/>
      <c r="B936" s="270"/>
      <c r="C936" s="270"/>
      <c r="D936" s="270"/>
      <c r="E936" s="270"/>
      <c r="F936" s="270"/>
      <c r="G936" s="270"/>
      <c r="H936" s="270"/>
      <c r="I936" s="270"/>
      <c r="J936" s="270"/>
      <c r="K936" s="270"/>
      <c r="L936" s="270"/>
      <c r="M936" s="270"/>
      <c r="N936" s="270"/>
      <c r="O936" s="270"/>
      <c r="P936" s="270"/>
      <c r="Q936" s="270"/>
      <c r="R936" s="270"/>
      <c r="S936" s="270"/>
      <c r="T936" s="270"/>
      <c r="U936" s="270"/>
      <c r="V936" s="270"/>
      <c r="W936" s="270"/>
      <c r="X936" s="270"/>
      <c r="Y936" s="270"/>
      <c r="Z936" s="270"/>
    </row>
    <row r="937" ht="15.75" customHeight="1">
      <c r="A937" s="270"/>
      <c r="B937" s="270"/>
      <c r="C937" s="270"/>
      <c r="D937" s="270"/>
      <c r="E937" s="270"/>
      <c r="F937" s="270"/>
      <c r="G937" s="270"/>
      <c r="H937" s="270"/>
      <c r="I937" s="270"/>
      <c r="J937" s="270"/>
      <c r="K937" s="270"/>
      <c r="L937" s="270"/>
      <c r="M937" s="270"/>
      <c r="N937" s="270"/>
      <c r="O937" s="270"/>
      <c r="P937" s="270"/>
      <c r="Q937" s="270"/>
      <c r="R937" s="270"/>
      <c r="S937" s="270"/>
      <c r="T937" s="270"/>
      <c r="U937" s="270"/>
      <c r="V937" s="270"/>
      <c r="W937" s="270"/>
      <c r="X937" s="270"/>
      <c r="Y937" s="270"/>
      <c r="Z937" s="270"/>
    </row>
    <row r="938" ht="15.75" customHeight="1">
      <c r="A938" s="270"/>
      <c r="B938" s="270"/>
      <c r="C938" s="270"/>
      <c r="D938" s="270"/>
      <c r="E938" s="270"/>
      <c r="F938" s="270"/>
      <c r="G938" s="270"/>
      <c r="H938" s="270"/>
      <c r="I938" s="270"/>
      <c r="J938" s="270"/>
      <c r="K938" s="270"/>
      <c r="L938" s="270"/>
      <c r="M938" s="270"/>
      <c r="N938" s="270"/>
      <c r="O938" s="270"/>
      <c r="P938" s="270"/>
      <c r="Q938" s="270"/>
      <c r="R938" s="270"/>
      <c r="S938" s="270"/>
      <c r="T938" s="270"/>
      <c r="U938" s="270"/>
      <c r="V938" s="270"/>
      <c r="W938" s="270"/>
      <c r="X938" s="270"/>
      <c r="Y938" s="270"/>
      <c r="Z938" s="270"/>
    </row>
    <row r="939" ht="15.75" customHeight="1">
      <c r="A939" s="270"/>
      <c r="B939" s="270"/>
      <c r="C939" s="270"/>
      <c r="D939" s="270"/>
      <c r="E939" s="270"/>
      <c r="F939" s="270"/>
      <c r="G939" s="270"/>
      <c r="H939" s="270"/>
      <c r="I939" s="270"/>
      <c r="J939" s="270"/>
      <c r="K939" s="270"/>
      <c r="L939" s="270"/>
      <c r="M939" s="270"/>
      <c r="N939" s="270"/>
      <c r="O939" s="270"/>
      <c r="P939" s="270"/>
      <c r="Q939" s="270"/>
      <c r="R939" s="270"/>
      <c r="S939" s="270"/>
      <c r="T939" s="270"/>
      <c r="U939" s="270"/>
      <c r="V939" s="270"/>
      <c r="W939" s="270"/>
      <c r="X939" s="270"/>
      <c r="Y939" s="270"/>
      <c r="Z939" s="270"/>
    </row>
    <row r="940" ht="15.75" customHeight="1">
      <c r="A940" s="270"/>
      <c r="B940" s="270"/>
      <c r="C940" s="270"/>
      <c r="D940" s="270"/>
      <c r="E940" s="270"/>
      <c r="F940" s="270"/>
      <c r="G940" s="270"/>
      <c r="H940" s="270"/>
      <c r="I940" s="270"/>
      <c r="J940" s="270"/>
      <c r="K940" s="270"/>
      <c r="L940" s="270"/>
      <c r="M940" s="270"/>
      <c r="N940" s="270"/>
      <c r="O940" s="270"/>
      <c r="P940" s="270"/>
      <c r="Q940" s="270"/>
      <c r="R940" s="270"/>
      <c r="S940" s="270"/>
      <c r="T940" s="270"/>
      <c r="U940" s="270"/>
      <c r="V940" s="270"/>
      <c r="W940" s="270"/>
      <c r="X940" s="270"/>
      <c r="Y940" s="270"/>
      <c r="Z940" s="270"/>
    </row>
    <row r="941" ht="15.75" customHeight="1">
      <c r="A941" s="270"/>
      <c r="B941" s="270"/>
      <c r="C941" s="270"/>
      <c r="D941" s="270"/>
      <c r="E941" s="270"/>
      <c r="F941" s="270"/>
      <c r="G941" s="270"/>
      <c r="H941" s="270"/>
      <c r="I941" s="270"/>
      <c r="J941" s="270"/>
      <c r="K941" s="270"/>
      <c r="L941" s="270"/>
      <c r="M941" s="270"/>
      <c r="N941" s="270"/>
      <c r="O941" s="270"/>
      <c r="P941" s="270"/>
      <c r="Q941" s="270"/>
      <c r="R941" s="270"/>
      <c r="S941" s="270"/>
      <c r="T941" s="270"/>
      <c r="U941" s="270"/>
      <c r="V941" s="270"/>
      <c r="W941" s="270"/>
      <c r="X941" s="270"/>
      <c r="Y941" s="270"/>
      <c r="Z941" s="270"/>
    </row>
    <row r="942" ht="15.75" customHeight="1">
      <c r="A942" s="270"/>
      <c r="B942" s="270"/>
      <c r="C942" s="270"/>
      <c r="D942" s="270"/>
      <c r="E942" s="270"/>
      <c r="F942" s="270"/>
      <c r="G942" s="270"/>
      <c r="H942" s="270"/>
      <c r="I942" s="270"/>
      <c r="J942" s="270"/>
      <c r="K942" s="270"/>
      <c r="L942" s="270"/>
      <c r="M942" s="270"/>
      <c r="N942" s="270"/>
      <c r="O942" s="270"/>
      <c r="P942" s="270"/>
      <c r="Q942" s="270"/>
      <c r="R942" s="270"/>
      <c r="S942" s="270"/>
      <c r="T942" s="270"/>
      <c r="U942" s="270"/>
      <c r="V942" s="270"/>
      <c r="W942" s="270"/>
      <c r="X942" s="270"/>
      <c r="Y942" s="270"/>
      <c r="Z942" s="270"/>
    </row>
    <row r="943" ht="15.75" customHeight="1">
      <c r="A943" s="270"/>
      <c r="B943" s="270"/>
      <c r="C943" s="270"/>
      <c r="D943" s="270"/>
      <c r="E943" s="270"/>
      <c r="F943" s="270"/>
      <c r="G943" s="270"/>
      <c r="H943" s="270"/>
      <c r="I943" s="270"/>
      <c r="J943" s="270"/>
      <c r="K943" s="270"/>
      <c r="L943" s="270"/>
      <c r="M943" s="270"/>
      <c r="N943" s="270"/>
      <c r="O943" s="270"/>
      <c r="P943" s="270"/>
      <c r="Q943" s="270"/>
      <c r="R943" s="270"/>
      <c r="S943" s="270"/>
      <c r="T943" s="270"/>
      <c r="U943" s="270"/>
      <c r="V943" s="270"/>
      <c r="W943" s="270"/>
      <c r="X943" s="270"/>
      <c r="Y943" s="270"/>
      <c r="Z943" s="270"/>
    </row>
    <row r="944" ht="15.75" customHeight="1">
      <c r="A944" s="270"/>
      <c r="B944" s="270"/>
      <c r="C944" s="270"/>
      <c r="D944" s="270"/>
      <c r="E944" s="270"/>
      <c r="F944" s="270"/>
      <c r="G944" s="270"/>
      <c r="H944" s="270"/>
      <c r="I944" s="270"/>
      <c r="J944" s="270"/>
      <c r="K944" s="270"/>
      <c r="L944" s="270"/>
      <c r="M944" s="270"/>
      <c r="N944" s="270"/>
      <c r="O944" s="270"/>
      <c r="P944" s="270"/>
      <c r="Q944" s="270"/>
      <c r="R944" s="270"/>
      <c r="S944" s="270"/>
      <c r="T944" s="270"/>
      <c r="U944" s="270"/>
      <c r="V944" s="270"/>
      <c r="W944" s="270"/>
      <c r="X944" s="270"/>
      <c r="Y944" s="270"/>
      <c r="Z944" s="270"/>
    </row>
    <row r="945" ht="15.75" customHeight="1">
      <c r="A945" s="270"/>
      <c r="B945" s="270"/>
      <c r="C945" s="270"/>
      <c r="D945" s="270"/>
      <c r="E945" s="270"/>
      <c r="F945" s="270"/>
      <c r="G945" s="270"/>
      <c r="H945" s="270"/>
      <c r="I945" s="270"/>
      <c r="J945" s="270"/>
      <c r="K945" s="270"/>
      <c r="L945" s="270"/>
      <c r="M945" s="270"/>
      <c r="N945" s="270"/>
      <c r="O945" s="270"/>
      <c r="P945" s="270"/>
      <c r="Q945" s="270"/>
      <c r="R945" s="270"/>
      <c r="S945" s="270"/>
      <c r="T945" s="270"/>
      <c r="U945" s="270"/>
      <c r="V945" s="270"/>
      <c r="W945" s="270"/>
      <c r="X945" s="270"/>
      <c r="Y945" s="270"/>
      <c r="Z945" s="270"/>
    </row>
    <row r="946" ht="15.75" customHeight="1">
      <c r="A946" s="270"/>
      <c r="B946" s="270"/>
      <c r="C946" s="270"/>
      <c r="D946" s="270"/>
      <c r="E946" s="270"/>
      <c r="F946" s="270"/>
      <c r="G946" s="270"/>
      <c r="H946" s="270"/>
      <c r="I946" s="270"/>
      <c r="J946" s="270"/>
      <c r="K946" s="270"/>
      <c r="L946" s="270"/>
      <c r="M946" s="270"/>
      <c r="N946" s="270"/>
      <c r="O946" s="270"/>
      <c r="P946" s="270"/>
      <c r="Q946" s="270"/>
      <c r="R946" s="270"/>
      <c r="S946" s="270"/>
      <c r="T946" s="270"/>
      <c r="U946" s="270"/>
      <c r="V946" s="270"/>
      <c r="W946" s="270"/>
      <c r="X946" s="270"/>
      <c r="Y946" s="270"/>
      <c r="Z946" s="270"/>
    </row>
    <row r="947" ht="15.75" customHeight="1">
      <c r="A947" s="270"/>
      <c r="B947" s="270"/>
      <c r="C947" s="270"/>
      <c r="D947" s="270"/>
      <c r="E947" s="270"/>
      <c r="F947" s="270"/>
      <c r="G947" s="270"/>
      <c r="H947" s="270"/>
      <c r="I947" s="270"/>
      <c r="J947" s="270"/>
      <c r="K947" s="270"/>
      <c r="L947" s="270"/>
      <c r="M947" s="270"/>
      <c r="N947" s="270"/>
      <c r="O947" s="270"/>
      <c r="P947" s="270"/>
      <c r="Q947" s="270"/>
      <c r="R947" s="270"/>
      <c r="S947" s="270"/>
      <c r="T947" s="270"/>
      <c r="U947" s="270"/>
      <c r="V947" s="270"/>
      <c r="W947" s="270"/>
      <c r="X947" s="270"/>
      <c r="Y947" s="270"/>
      <c r="Z947" s="270"/>
    </row>
    <row r="948" ht="15.75" customHeight="1">
      <c r="A948" s="270"/>
      <c r="B948" s="270"/>
      <c r="C948" s="270"/>
      <c r="D948" s="270"/>
      <c r="E948" s="270"/>
      <c r="F948" s="270"/>
      <c r="G948" s="270"/>
      <c r="H948" s="270"/>
      <c r="I948" s="270"/>
      <c r="J948" s="270"/>
      <c r="K948" s="270"/>
      <c r="L948" s="270"/>
      <c r="M948" s="270"/>
      <c r="N948" s="270"/>
      <c r="O948" s="270"/>
      <c r="P948" s="270"/>
      <c r="Q948" s="270"/>
      <c r="R948" s="270"/>
      <c r="S948" s="270"/>
      <c r="T948" s="270"/>
      <c r="U948" s="270"/>
      <c r="V948" s="270"/>
      <c r="W948" s="270"/>
      <c r="X948" s="270"/>
      <c r="Y948" s="270"/>
      <c r="Z948" s="270"/>
    </row>
    <row r="949" ht="15.75" customHeight="1">
      <c r="A949" s="270"/>
      <c r="B949" s="270"/>
      <c r="C949" s="270"/>
      <c r="D949" s="270"/>
      <c r="E949" s="270"/>
      <c r="F949" s="270"/>
      <c r="G949" s="270"/>
      <c r="H949" s="270"/>
      <c r="I949" s="270"/>
      <c r="J949" s="270"/>
      <c r="K949" s="270"/>
      <c r="L949" s="270"/>
      <c r="M949" s="270"/>
      <c r="N949" s="270"/>
      <c r="O949" s="270"/>
      <c r="P949" s="270"/>
      <c r="Q949" s="270"/>
      <c r="R949" s="270"/>
      <c r="S949" s="270"/>
      <c r="T949" s="270"/>
      <c r="U949" s="270"/>
      <c r="V949" s="270"/>
      <c r="W949" s="270"/>
      <c r="X949" s="270"/>
      <c r="Y949" s="270"/>
      <c r="Z949" s="270"/>
    </row>
    <row r="950" ht="15.75" customHeight="1">
      <c r="A950" s="270"/>
      <c r="B950" s="270"/>
      <c r="C950" s="270"/>
      <c r="D950" s="270"/>
      <c r="E950" s="270"/>
      <c r="F950" s="270"/>
      <c r="G950" s="270"/>
      <c r="H950" s="270"/>
      <c r="I950" s="270"/>
      <c r="J950" s="270"/>
      <c r="K950" s="270"/>
      <c r="L950" s="270"/>
      <c r="M950" s="270"/>
      <c r="N950" s="270"/>
      <c r="O950" s="270"/>
      <c r="P950" s="270"/>
      <c r="Q950" s="270"/>
      <c r="R950" s="270"/>
      <c r="S950" s="270"/>
      <c r="T950" s="270"/>
      <c r="U950" s="270"/>
      <c r="V950" s="270"/>
      <c r="W950" s="270"/>
      <c r="X950" s="270"/>
      <c r="Y950" s="270"/>
      <c r="Z950" s="270"/>
    </row>
    <row r="951" ht="15.75" customHeight="1">
      <c r="A951" s="270"/>
      <c r="B951" s="270"/>
      <c r="C951" s="270"/>
      <c r="D951" s="270"/>
      <c r="E951" s="270"/>
      <c r="F951" s="270"/>
      <c r="G951" s="270"/>
      <c r="H951" s="270"/>
      <c r="I951" s="270"/>
      <c r="J951" s="270"/>
      <c r="K951" s="270"/>
      <c r="L951" s="270"/>
      <c r="M951" s="270"/>
      <c r="N951" s="270"/>
      <c r="O951" s="270"/>
      <c r="P951" s="270"/>
      <c r="Q951" s="270"/>
      <c r="R951" s="270"/>
      <c r="S951" s="270"/>
      <c r="T951" s="270"/>
      <c r="U951" s="270"/>
      <c r="V951" s="270"/>
      <c r="W951" s="270"/>
      <c r="X951" s="270"/>
      <c r="Y951" s="270"/>
      <c r="Z951" s="270"/>
    </row>
    <row r="952" ht="15.75" customHeight="1">
      <c r="A952" s="270"/>
      <c r="B952" s="270"/>
      <c r="C952" s="270"/>
      <c r="D952" s="270"/>
      <c r="E952" s="270"/>
      <c r="F952" s="270"/>
      <c r="G952" s="270"/>
      <c r="H952" s="270"/>
      <c r="I952" s="270"/>
      <c r="J952" s="270"/>
      <c r="K952" s="270"/>
      <c r="L952" s="270"/>
      <c r="M952" s="270"/>
      <c r="N952" s="270"/>
      <c r="O952" s="270"/>
      <c r="P952" s="270"/>
      <c r="Q952" s="270"/>
      <c r="R952" s="270"/>
      <c r="S952" s="270"/>
      <c r="T952" s="270"/>
      <c r="U952" s="270"/>
      <c r="V952" s="270"/>
      <c r="W952" s="270"/>
      <c r="X952" s="270"/>
      <c r="Y952" s="270"/>
      <c r="Z952" s="270"/>
    </row>
    <row r="953" ht="15.75" customHeight="1">
      <c r="A953" s="270"/>
      <c r="B953" s="270"/>
      <c r="C953" s="270"/>
      <c r="D953" s="270"/>
      <c r="E953" s="270"/>
      <c r="F953" s="270"/>
      <c r="G953" s="270"/>
      <c r="H953" s="270"/>
      <c r="I953" s="270"/>
      <c r="J953" s="270"/>
      <c r="K953" s="270"/>
      <c r="L953" s="270"/>
      <c r="M953" s="270"/>
      <c r="N953" s="270"/>
      <c r="O953" s="270"/>
      <c r="P953" s="270"/>
      <c r="Q953" s="270"/>
      <c r="R953" s="270"/>
      <c r="S953" s="270"/>
      <c r="T953" s="270"/>
      <c r="U953" s="270"/>
      <c r="V953" s="270"/>
      <c r="W953" s="270"/>
      <c r="X953" s="270"/>
      <c r="Y953" s="270"/>
      <c r="Z953" s="270"/>
    </row>
    <row r="954" ht="15.75" customHeight="1">
      <c r="A954" s="270"/>
      <c r="B954" s="270"/>
      <c r="C954" s="270"/>
      <c r="D954" s="270"/>
      <c r="E954" s="270"/>
      <c r="F954" s="270"/>
      <c r="G954" s="270"/>
      <c r="H954" s="270"/>
      <c r="I954" s="270"/>
      <c r="J954" s="270"/>
      <c r="K954" s="270"/>
      <c r="L954" s="270"/>
      <c r="M954" s="270"/>
      <c r="N954" s="270"/>
      <c r="O954" s="270"/>
      <c r="P954" s="270"/>
      <c r="Q954" s="270"/>
      <c r="R954" s="270"/>
      <c r="S954" s="270"/>
      <c r="T954" s="270"/>
      <c r="U954" s="270"/>
      <c r="V954" s="270"/>
      <c r="W954" s="270"/>
      <c r="X954" s="270"/>
      <c r="Y954" s="270"/>
      <c r="Z954" s="270"/>
    </row>
    <row r="955" ht="15.75" customHeight="1">
      <c r="A955" s="270"/>
      <c r="B955" s="270"/>
      <c r="C955" s="270"/>
      <c r="D955" s="270"/>
      <c r="E955" s="270"/>
      <c r="F955" s="270"/>
      <c r="G955" s="270"/>
      <c r="H955" s="270"/>
      <c r="I955" s="270"/>
      <c r="J955" s="270"/>
      <c r="K955" s="270"/>
      <c r="L955" s="270"/>
      <c r="M955" s="270"/>
      <c r="N955" s="270"/>
      <c r="O955" s="270"/>
      <c r="P955" s="270"/>
      <c r="Q955" s="270"/>
      <c r="R955" s="270"/>
      <c r="S955" s="270"/>
      <c r="T955" s="270"/>
      <c r="U955" s="270"/>
      <c r="V955" s="270"/>
      <c r="W955" s="270"/>
      <c r="X955" s="270"/>
      <c r="Y955" s="270"/>
      <c r="Z955" s="270"/>
    </row>
    <row r="956" ht="15.75" customHeight="1">
      <c r="A956" s="270"/>
      <c r="B956" s="270"/>
      <c r="C956" s="270"/>
      <c r="D956" s="270"/>
      <c r="E956" s="270"/>
      <c r="F956" s="270"/>
      <c r="G956" s="270"/>
      <c r="H956" s="270"/>
      <c r="I956" s="270"/>
      <c r="J956" s="270"/>
      <c r="K956" s="270"/>
      <c r="L956" s="270"/>
      <c r="M956" s="270"/>
      <c r="N956" s="270"/>
      <c r="O956" s="270"/>
      <c r="P956" s="270"/>
      <c r="Q956" s="270"/>
      <c r="R956" s="270"/>
      <c r="S956" s="270"/>
      <c r="T956" s="270"/>
      <c r="U956" s="270"/>
      <c r="V956" s="270"/>
      <c r="W956" s="270"/>
      <c r="X956" s="270"/>
      <c r="Y956" s="270"/>
      <c r="Z956" s="270"/>
    </row>
    <row r="957" ht="15.75" customHeight="1">
      <c r="A957" s="270"/>
      <c r="B957" s="270"/>
      <c r="C957" s="270"/>
      <c r="D957" s="270"/>
      <c r="E957" s="270"/>
      <c r="F957" s="270"/>
      <c r="G957" s="270"/>
      <c r="H957" s="270"/>
      <c r="I957" s="270"/>
      <c r="J957" s="270"/>
      <c r="K957" s="270"/>
      <c r="L957" s="270"/>
      <c r="M957" s="270"/>
      <c r="N957" s="270"/>
      <c r="O957" s="270"/>
      <c r="P957" s="270"/>
      <c r="Q957" s="270"/>
      <c r="R957" s="270"/>
      <c r="S957" s="270"/>
      <c r="T957" s="270"/>
      <c r="U957" s="270"/>
      <c r="V957" s="270"/>
      <c r="W957" s="270"/>
      <c r="X957" s="270"/>
      <c r="Y957" s="270"/>
      <c r="Z957" s="270"/>
    </row>
    <row r="958" ht="15.75" customHeight="1">
      <c r="A958" s="270"/>
      <c r="B958" s="270"/>
      <c r="C958" s="270"/>
      <c r="D958" s="270"/>
      <c r="E958" s="270"/>
      <c r="F958" s="270"/>
      <c r="G958" s="270"/>
      <c r="H958" s="270"/>
      <c r="I958" s="270"/>
      <c r="J958" s="270"/>
      <c r="K958" s="270"/>
      <c r="L958" s="270"/>
      <c r="M958" s="270"/>
      <c r="N958" s="270"/>
      <c r="O958" s="270"/>
      <c r="P958" s="270"/>
      <c r="Q958" s="270"/>
      <c r="R958" s="270"/>
      <c r="S958" s="270"/>
      <c r="T958" s="270"/>
      <c r="U958" s="270"/>
      <c r="V958" s="270"/>
      <c r="W958" s="270"/>
      <c r="X958" s="270"/>
      <c r="Y958" s="270"/>
      <c r="Z958" s="270"/>
    </row>
    <row r="959" ht="15.75" customHeight="1">
      <c r="A959" s="270"/>
      <c r="B959" s="270"/>
      <c r="C959" s="270"/>
      <c r="D959" s="270"/>
      <c r="E959" s="270"/>
      <c r="F959" s="270"/>
      <c r="G959" s="270"/>
      <c r="H959" s="270"/>
      <c r="I959" s="270"/>
      <c r="J959" s="270"/>
      <c r="K959" s="270"/>
      <c r="L959" s="270"/>
      <c r="M959" s="270"/>
      <c r="N959" s="270"/>
      <c r="O959" s="270"/>
      <c r="P959" s="270"/>
      <c r="Q959" s="270"/>
      <c r="R959" s="270"/>
      <c r="S959" s="270"/>
      <c r="T959" s="270"/>
      <c r="U959" s="270"/>
      <c r="V959" s="270"/>
      <c r="W959" s="270"/>
      <c r="X959" s="270"/>
      <c r="Y959" s="270"/>
      <c r="Z959" s="270"/>
    </row>
    <row r="960" ht="15.75" customHeight="1">
      <c r="A960" s="270"/>
      <c r="B960" s="270"/>
      <c r="C960" s="270"/>
      <c r="D960" s="270"/>
      <c r="E960" s="270"/>
      <c r="F960" s="270"/>
      <c r="G960" s="270"/>
      <c r="H960" s="270"/>
      <c r="I960" s="270"/>
      <c r="J960" s="270"/>
      <c r="K960" s="270"/>
      <c r="L960" s="270"/>
      <c r="M960" s="270"/>
      <c r="N960" s="270"/>
      <c r="O960" s="270"/>
      <c r="P960" s="270"/>
      <c r="Q960" s="270"/>
      <c r="R960" s="270"/>
      <c r="S960" s="270"/>
      <c r="T960" s="270"/>
      <c r="U960" s="270"/>
      <c r="V960" s="270"/>
      <c r="W960" s="270"/>
      <c r="X960" s="270"/>
      <c r="Y960" s="270"/>
      <c r="Z960" s="270"/>
    </row>
    <row r="961" ht="15.75" customHeight="1">
      <c r="A961" s="270"/>
      <c r="B961" s="270"/>
      <c r="C961" s="270"/>
      <c r="D961" s="270"/>
      <c r="E961" s="270"/>
      <c r="F961" s="270"/>
      <c r="G961" s="270"/>
      <c r="H961" s="270"/>
      <c r="I961" s="270"/>
      <c r="J961" s="270"/>
      <c r="K961" s="270"/>
      <c r="L961" s="270"/>
      <c r="M961" s="270"/>
      <c r="N961" s="270"/>
      <c r="O961" s="270"/>
      <c r="P961" s="270"/>
      <c r="Q961" s="270"/>
      <c r="R961" s="270"/>
      <c r="S961" s="270"/>
      <c r="T961" s="270"/>
      <c r="U961" s="270"/>
      <c r="V961" s="270"/>
      <c r="W961" s="270"/>
      <c r="X961" s="270"/>
      <c r="Y961" s="270"/>
      <c r="Z961" s="270"/>
    </row>
    <row r="962" ht="15.75" customHeight="1">
      <c r="A962" s="270"/>
      <c r="B962" s="270"/>
      <c r="C962" s="270"/>
      <c r="D962" s="270"/>
      <c r="E962" s="270"/>
      <c r="F962" s="270"/>
      <c r="G962" s="270"/>
      <c r="H962" s="270"/>
      <c r="I962" s="270"/>
      <c r="J962" s="270"/>
      <c r="K962" s="270"/>
      <c r="L962" s="270"/>
      <c r="M962" s="270"/>
      <c r="N962" s="270"/>
      <c r="O962" s="270"/>
      <c r="P962" s="270"/>
      <c r="Q962" s="270"/>
      <c r="R962" s="270"/>
      <c r="S962" s="270"/>
      <c r="T962" s="270"/>
      <c r="U962" s="270"/>
      <c r="V962" s="270"/>
      <c r="W962" s="270"/>
      <c r="X962" s="270"/>
      <c r="Y962" s="270"/>
      <c r="Z962" s="270"/>
    </row>
    <row r="963" ht="15.75" customHeight="1">
      <c r="A963" s="270"/>
      <c r="B963" s="270"/>
      <c r="C963" s="270"/>
      <c r="D963" s="270"/>
      <c r="E963" s="270"/>
      <c r="F963" s="270"/>
      <c r="G963" s="270"/>
      <c r="H963" s="270"/>
      <c r="I963" s="270"/>
      <c r="J963" s="270"/>
      <c r="K963" s="270"/>
      <c r="L963" s="270"/>
      <c r="M963" s="270"/>
      <c r="N963" s="270"/>
      <c r="O963" s="270"/>
      <c r="P963" s="270"/>
      <c r="Q963" s="270"/>
      <c r="R963" s="270"/>
      <c r="S963" s="270"/>
      <c r="T963" s="270"/>
      <c r="U963" s="270"/>
      <c r="V963" s="270"/>
      <c r="W963" s="270"/>
      <c r="X963" s="270"/>
      <c r="Y963" s="270"/>
      <c r="Z963" s="270"/>
    </row>
    <row r="964" ht="15.75" customHeight="1">
      <c r="A964" s="270"/>
      <c r="B964" s="270"/>
      <c r="C964" s="270"/>
      <c r="D964" s="270"/>
      <c r="E964" s="270"/>
      <c r="F964" s="270"/>
      <c r="G964" s="270"/>
      <c r="H964" s="270"/>
      <c r="I964" s="270"/>
      <c r="J964" s="270"/>
      <c r="K964" s="270"/>
      <c r="L964" s="270"/>
      <c r="M964" s="270"/>
      <c r="N964" s="270"/>
      <c r="O964" s="270"/>
      <c r="P964" s="270"/>
      <c r="Q964" s="270"/>
      <c r="R964" s="270"/>
      <c r="S964" s="270"/>
      <c r="T964" s="270"/>
      <c r="U964" s="270"/>
      <c r="V964" s="270"/>
      <c r="W964" s="270"/>
      <c r="X964" s="270"/>
      <c r="Y964" s="270"/>
      <c r="Z964" s="270"/>
    </row>
    <row r="965" ht="15.75" customHeight="1">
      <c r="A965" s="270"/>
      <c r="B965" s="270"/>
      <c r="C965" s="270"/>
      <c r="D965" s="270"/>
      <c r="E965" s="270"/>
      <c r="F965" s="270"/>
      <c r="G965" s="270"/>
      <c r="H965" s="270"/>
      <c r="I965" s="270"/>
      <c r="J965" s="270"/>
      <c r="K965" s="270"/>
      <c r="L965" s="270"/>
      <c r="M965" s="270"/>
      <c r="N965" s="270"/>
      <c r="O965" s="270"/>
      <c r="P965" s="270"/>
      <c r="Q965" s="270"/>
      <c r="R965" s="270"/>
      <c r="S965" s="270"/>
      <c r="T965" s="270"/>
      <c r="U965" s="270"/>
      <c r="V965" s="270"/>
      <c r="W965" s="270"/>
      <c r="X965" s="270"/>
      <c r="Y965" s="270"/>
      <c r="Z965" s="270"/>
    </row>
    <row r="966" ht="15.75" customHeight="1">
      <c r="A966" s="270"/>
      <c r="B966" s="270"/>
      <c r="C966" s="270"/>
      <c r="D966" s="270"/>
      <c r="E966" s="270"/>
      <c r="F966" s="270"/>
      <c r="G966" s="270"/>
      <c r="H966" s="270"/>
      <c r="I966" s="270"/>
      <c r="J966" s="270"/>
      <c r="K966" s="270"/>
      <c r="L966" s="270"/>
      <c r="M966" s="270"/>
      <c r="N966" s="270"/>
      <c r="O966" s="270"/>
      <c r="P966" s="270"/>
      <c r="Q966" s="270"/>
      <c r="R966" s="270"/>
      <c r="S966" s="270"/>
      <c r="T966" s="270"/>
      <c r="U966" s="270"/>
      <c r="V966" s="270"/>
      <c r="W966" s="270"/>
      <c r="X966" s="270"/>
      <c r="Y966" s="270"/>
      <c r="Z966" s="270"/>
    </row>
    <row r="967" ht="15.75" customHeight="1">
      <c r="A967" s="270"/>
      <c r="B967" s="270"/>
      <c r="C967" s="270"/>
      <c r="D967" s="270"/>
      <c r="E967" s="270"/>
      <c r="F967" s="270"/>
      <c r="G967" s="270"/>
      <c r="H967" s="270"/>
      <c r="I967" s="270"/>
      <c r="J967" s="270"/>
      <c r="K967" s="270"/>
      <c r="L967" s="270"/>
      <c r="M967" s="270"/>
      <c r="N967" s="270"/>
      <c r="O967" s="270"/>
      <c r="P967" s="270"/>
      <c r="Q967" s="270"/>
      <c r="R967" s="270"/>
      <c r="S967" s="270"/>
      <c r="T967" s="270"/>
      <c r="U967" s="270"/>
      <c r="V967" s="270"/>
      <c r="W967" s="270"/>
      <c r="X967" s="270"/>
      <c r="Y967" s="270"/>
      <c r="Z967" s="270"/>
    </row>
    <row r="968" ht="15.75" customHeight="1">
      <c r="A968" s="270"/>
      <c r="B968" s="270"/>
      <c r="C968" s="270"/>
      <c r="D968" s="270"/>
      <c r="E968" s="270"/>
      <c r="F968" s="270"/>
      <c r="G968" s="270"/>
      <c r="H968" s="270"/>
      <c r="I968" s="270"/>
      <c r="J968" s="270"/>
      <c r="K968" s="270"/>
      <c r="L968" s="270"/>
      <c r="M968" s="270"/>
      <c r="N968" s="270"/>
      <c r="O968" s="270"/>
      <c r="P968" s="270"/>
      <c r="Q968" s="270"/>
      <c r="R968" s="270"/>
      <c r="S968" s="270"/>
      <c r="T968" s="270"/>
      <c r="U968" s="270"/>
      <c r="V968" s="270"/>
      <c r="W968" s="270"/>
      <c r="X968" s="270"/>
      <c r="Y968" s="270"/>
      <c r="Z968" s="270"/>
    </row>
    <row r="969" ht="15.75" customHeight="1">
      <c r="A969" s="270"/>
      <c r="B969" s="270"/>
      <c r="C969" s="270"/>
      <c r="D969" s="270"/>
      <c r="E969" s="270"/>
      <c r="F969" s="270"/>
      <c r="G969" s="270"/>
      <c r="H969" s="270"/>
      <c r="I969" s="270"/>
      <c r="J969" s="270"/>
      <c r="K969" s="270"/>
      <c r="L969" s="270"/>
      <c r="M969" s="270"/>
      <c r="N969" s="270"/>
      <c r="O969" s="270"/>
      <c r="P969" s="270"/>
      <c r="Q969" s="270"/>
      <c r="R969" s="270"/>
      <c r="S969" s="270"/>
      <c r="T969" s="270"/>
      <c r="U969" s="270"/>
      <c r="V969" s="270"/>
      <c r="W969" s="270"/>
      <c r="X969" s="270"/>
      <c r="Y969" s="270"/>
      <c r="Z969" s="270"/>
    </row>
    <row r="970" ht="15.75" customHeight="1">
      <c r="A970" s="270"/>
      <c r="B970" s="270"/>
      <c r="C970" s="270"/>
      <c r="D970" s="270"/>
      <c r="E970" s="270"/>
      <c r="F970" s="270"/>
      <c r="G970" s="270"/>
      <c r="H970" s="270"/>
      <c r="I970" s="270"/>
      <c r="J970" s="270"/>
      <c r="K970" s="270"/>
      <c r="L970" s="270"/>
      <c r="M970" s="270"/>
      <c r="N970" s="270"/>
      <c r="O970" s="270"/>
      <c r="P970" s="270"/>
      <c r="Q970" s="270"/>
      <c r="R970" s="270"/>
      <c r="S970" s="270"/>
      <c r="T970" s="270"/>
      <c r="U970" s="270"/>
      <c r="V970" s="270"/>
      <c r="W970" s="270"/>
      <c r="X970" s="270"/>
      <c r="Y970" s="270"/>
      <c r="Z970" s="270"/>
    </row>
    <row r="971" ht="15.75" customHeight="1">
      <c r="A971" s="270"/>
      <c r="B971" s="270"/>
      <c r="C971" s="270"/>
      <c r="D971" s="270"/>
      <c r="E971" s="270"/>
      <c r="F971" s="270"/>
      <c r="G971" s="270"/>
      <c r="H971" s="270"/>
      <c r="I971" s="270"/>
      <c r="J971" s="270"/>
      <c r="K971" s="270"/>
      <c r="L971" s="270"/>
      <c r="M971" s="270"/>
      <c r="N971" s="270"/>
      <c r="O971" s="270"/>
      <c r="P971" s="270"/>
      <c r="Q971" s="270"/>
      <c r="R971" s="270"/>
      <c r="S971" s="270"/>
      <c r="T971" s="270"/>
      <c r="U971" s="270"/>
      <c r="V971" s="270"/>
      <c r="W971" s="270"/>
      <c r="X971" s="270"/>
      <c r="Y971" s="270"/>
      <c r="Z971" s="270"/>
    </row>
    <row r="972" ht="15.75" customHeight="1">
      <c r="A972" s="270"/>
      <c r="B972" s="270"/>
      <c r="C972" s="270"/>
      <c r="D972" s="270"/>
      <c r="E972" s="270"/>
      <c r="F972" s="270"/>
      <c r="G972" s="270"/>
      <c r="H972" s="270"/>
      <c r="I972" s="270"/>
      <c r="J972" s="270"/>
      <c r="K972" s="270"/>
      <c r="L972" s="270"/>
      <c r="M972" s="270"/>
      <c r="N972" s="270"/>
      <c r="O972" s="270"/>
      <c r="P972" s="270"/>
      <c r="Q972" s="270"/>
      <c r="R972" s="270"/>
      <c r="S972" s="270"/>
      <c r="T972" s="270"/>
      <c r="U972" s="270"/>
      <c r="V972" s="270"/>
      <c r="W972" s="270"/>
      <c r="X972" s="270"/>
      <c r="Y972" s="270"/>
      <c r="Z972" s="270"/>
    </row>
    <row r="973" ht="15.75" customHeight="1">
      <c r="A973" s="270"/>
      <c r="B973" s="270"/>
      <c r="C973" s="270"/>
      <c r="D973" s="270"/>
      <c r="E973" s="270"/>
      <c r="F973" s="270"/>
      <c r="G973" s="270"/>
      <c r="H973" s="270"/>
      <c r="I973" s="270"/>
      <c r="J973" s="270"/>
      <c r="K973" s="270"/>
      <c r="L973" s="270"/>
      <c r="M973" s="270"/>
      <c r="N973" s="270"/>
      <c r="O973" s="270"/>
      <c r="P973" s="270"/>
      <c r="Q973" s="270"/>
      <c r="R973" s="270"/>
      <c r="S973" s="270"/>
      <c r="T973" s="270"/>
      <c r="U973" s="270"/>
      <c r="V973" s="270"/>
      <c r="W973" s="270"/>
      <c r="X973" s="270"/>
      <c r="Y973" s="270"/>
      <c r="Z973" s="270"/>
    </row>
    <row r="974" ht="15.75" customHeight="1">
      <c r="A974" s="270"/>
      <c r="B974" s="270"/>
      <c r="C974" s="270"/>
      <c r="D974" s="270"/>
      <c r="E974" s="270"/>
      <c r="F974" s="270"/>
      <c r="G974" s="270"/>
      <c r="H974" s="270"/>
      <c r="I974" s="270"/>
      <c r="J974" s="270"/>
      <c r="K974" s="270"/>
      <c r="L974" s="270"/>
      <c r="M974" s="270"/>
      <c r="N974" s="270"/>
      <c r="O974" s="270"/>
      <c r="P974" s="270"/>
      <c r="Q974" s="270"/>
      <c r="R974" s="270"/>
      <c r="S974" s="270"/>
      <c r="T974" s="270"/>
      <c r="U974" s="270"/>
      <c r="V974" s="270"/>
      <c r="W974" s="270"/>
      <c r="X974" s="270"/>
      <c r="Y974" s="270"/>
      <c r="Z974" s="270"/>
    </row>
    <row r="975" ht="15.75" customHeight="1">
      <c r="A975" s="270"/>
      <c r="B975" s="270"/>
      <c r="C975" s="270"/>
      <c r="D975" s="270"/>
      <c r="E975" s="270"/>
      <c r="F975" s="270"/>
      <c r="G975" s="270"/>
      <c r="H975" s="270"/>
      <c r="I975" s="270"/>
      <c r="J975" s="270"/>
      <c r="K975" s="270"/>
      <c r="L975" s="270"/>
      <c r="M975" s="270"/>
      <c r="N975" s="270"/>
      <c r="O975" s="270"/>
      <c r="P975" s="270"/>
      <c r="Q975" s="270"/>
      <c r="R975" s="270"/>
      <c r="S975" s="270"/>
      <c r="T975" s="270"/>
      <c r="U975" s="270"/>
      <c r="V975" s="270"/>
      <c r="W975" s="270"/>
      <c r="X975" s="270"/>
      <c r="Y975" s="270"/>
      <c r="Z975" s="270"/>
    </row>
    <row r="976" ht="15.75" customHeight="1">
      <c r="A976" s="270"/>
      <c r="B976" s="270"/>
      <c r="C976" s="270"/>
      <c r="D976" s="270"/>
      <c r="E976" s="270"/>
      <c r="F976" s="270"/>
      <c r="G976" s="270"/>
      <c r="H976" s="270"/>
      <c r="I976" s="270"/>
      <c r="J976" s="270"/>
      <c r="K976" s="270"/>
      <c r="L976" s="270"/>
      <c r="M976" s="270"/>
      <c r="N976" s="270"/>
      <c r="O976" s="270"/>
      <c r="P976" s="270"/>
      <c r="Q976" s="270"/>
      <c r="R976" s="270"/>
      <c r="S976" s="270"/>
      <c r="T976" s="270"/>
      <c r="U976" s="270"/>
      <c r="V976" s="270"/>
      <c r="W976" s="270"/>
      <c r="X976" s="270"/>
      <c r="Y976" s="270"/>
      <c r="Z976" s="270"/>
    </row>
    <row r="977" ht="15.75" customHeight="1">
      <c r="A977" s="270"/>
      <c r="B977" s="270"/>
      <c r="C977" s="270"/>
      <c r="D977" s="270"/>
      <c r="E977" s="270"/>
      <c r="F977" s="270"/>
      <c r="G977" s="270"/>
      <c r="H977" s="270"/>
      <c r="I977" s="270"/>
      <c r="J977" s="270"/>
      <c r="K977" s="270"/>
      <c r="L977" s="270"/>
      <c r="M977" s="270"/>
      <c r="N977" s="270"/>
      <c r="O977" s="270"/>
      <c r="P977" s="270"/>
      <c r="Q977" s="270"/>
      <c r="R977" s="270"/>
      <c r="S977" s="270"/>
      <c r="T977" s="270"/>
      <c r="U977" s="270"/>
      <c r="V977" s="270"/>
      <c r="W977" s="270"/>
      <c r="X977" s="270"/>
      <c r="Y977" s="270"/>
      <c r="Z977" s="270"/>
    </row>
    <row r="978" ht="15.75" customHeight="1">
      <c r="A978" s="270"/>
      <c r="B978" s="270"/>
      <c r="C978" s="270"/>
      <c r="D978" s="270"/>
      <c r="E978" s="270"/>
      <c r="F978" s="270"/>
      <c r="G978" s="270"/>
      <c r="H978" s="270"/>
      <c r="I978" s="270"/>
      <c r="J978" s="270"/>
      <c r="K978" s="270"/>
      <c r="L978" s="270"/>
      <c r="M978" s="270"/>
      <c r="N978" s="270"/>
      <c r="O978" s="270"/>
      <c r="P978" s="270"/>
      <c r="Q978" s="270"/>
      <c r="R978" s="270"/>
      <c r="S978" s="270"/>
      <c r="T978" s="270"/>
      <c r="U978" s="270"/>
      <c r="V978" s="270"/>
      <c r="W978" s="270"/>
      <c r="X978" s="270"/>
      <c r="Y978" s="270"/>
      <c r="Z978" s="270"/>
    </row>
    <row r="979" ht="15.75" customHeight="1">
      <c r="A979" s="270"/>
      <c r="B979" s="270"/>
      <c r="C979" s="270"/>
      <c r="D979" s="270"/>
      <c r="E979" s="270"/>
      <c r="F979" s="270"/>
      <c r="G979" s="270"/>
      <c r="H979" s="270"/>
      <c r="I979" s="270"/>
      <c r="J979" s="270"/>
      <c r="K979" s="270"/>
      <c r="L979" s="270"/>
      <c r="M979" s="270"/>
      <c r="N979" s="270"/>
      <c r="O979" s="270"/>
      <c r="P979" s="270"/>
      <c r="Q979" s="270"/>
      <c r="R979" s="270"/>
      <c r="S979" s="270"/>
      <c r="T979" s="270"/>
      <c r="U979" s="270"/>
      <c r="V979" s="270"/>
      <c r="W979" s="270"/>
      <c r="X979" s="270"/>
      <c r="Y979" s="270"/>
      <c r="Z979" s="270"/>
    </row>
    <row r="980" ht="15.75" customHeight="1">
      <c r="A980" s="270"/>
      <c r="B980" s="270"/>
      <c r="C980" s="270"/>
      <c r="D980" s="270"/>
      <c r="E980" s="270"/>
      <c r="F980" s="270"/>
      <c r="G980" s="270"/>
      <c r="H980" s="270"/>
      <c r="I980" s="270"/>
      <c r="J980" s="270"/>
      <c r="K980" s="270"/>
      <c r="L980" s="270"/>
      <c r="M980" s="270"/>
      <c r="N980" s="270"/>
      <c r="O980" s="270"/>
      <c r="P980" s="270"/>
      <c r="Q980" s="270"/>
      <c r="R980" s="270"/>
      <c r="S980" s="270"/>
      <c r="T980" s="270"/>
      <c r="U980" s="270"/>
      <c r="V980" s="270"/>
      <c r="W980" s="270"/>
      <c r="X980" s="270"/>
      <c r="Y980" s="270"/>
      <c r="Z980" s="270"/>
    </row>
    <row r="981" ht="15.75" customHeight="1">
      <c r="A981" s="270"/>
      <c r="B981" s="270"/>
      <c r="C981" s="270"/>
      <c r="D981" s="270"/>
      <c r="E981" s="270"/>
      <c r="F981" s="270"/>
      <c r="G981" s="270"/>
      <c r="H981" s="270"/>
      <c r="I981" s="270"/>
      <c r="J981" s="270"/>
      <c r="K981" s="270"/>
      <c r="L981" s="270"/>
      <c r="M981" s="270"/>
      <c r="N981" s="270"/>
      <c r="O981" s="270"/>
      <c r="P981" s="270"/>
      <c r="Q981" s="270"/>
      <c r="R981" s="270"/>
      <c r="S981" s="270"/>
      <c r="T981" s="270"/>
      <c r="U981" s="270"/>
      <c r="V981" s="270"/>
      <c r="W981" s="270"/>
      <c r="X981" s="270"/>
      <c r="Y981" s="270"/>
      <c r="Z981" s="270"/>
    </row>
    <row r="982" ht="15.75" customHeight="1">
      <c r="A982" s="270"/>
      <c r="B982" s="270"/>
      <c r="C982" s="270"/>
      <c r="D982" s="270"/>
      <c r="E982" s="270"/>
      <c r="F982" s="270"/>
      <c r="G982" s="270"/>
      <c r="H982" s="270"/>
      <c r="I982" s="270"/>
      <c r="J982" s="270"/>
      <c r="K982" s="270"/>
      <c r="L982" s="270"/>
      <c r="M982" s="270"/>
      <c r="N982" s="270"/>
      <c r="O982" s="270"/>
      <c r="P982" s="270"/>
      <c r="Q982" s="270"/>
      <c r="R982" s="270"/>
      <c r="S982" s="270"/>
      <c r="T982" s="270"/>
      <c r="U982" s="270"/>
      <c r="V982" s="270"/>
      <c r="W982" s="270"/>
      <c r="X982" s="270"/>
      <c r="Y982" s="270"/>
      <c r="Z982" s="270"/>
    </row>
    <row r="983" ht="15.75" customHeight="1">
      <c r="A983" s="270"/>
      <c r="B983" s="270"/>
      <c r="C983" s="270"/>
      <c r="D983" s="270"/>
      <c r="E983" s="270"/>
      <c r="F983" s="270"/>
      <c r="G983" s="270"/>
      <c r="H983" s="270"/>
      <c r="I983" s="270"/>
      <c r="J983" s="270"/>
      <c r="K983" s="270"/>
      <c r="L983" s="270"/>
      <c r="M983" s="270"/>
      <c r="N983" s="270"/>
      <c r="O983" s="270"/>
      <c r="P983" s="270"/>
      <c r="Q983" s="270"/>
      <c r="R983" s="270"/>
      <c r="S983" s="270"/>
      <c r="T983" s="270"/>
      <c r="U983" s="270"/>
      <c r="V983" s="270"/>
      <c r="W983" s="270"/>
      <c r="X983" s="270"/>
      <c r="Y983" s="270"/>
      <c r="Z983" s="270"/>
    </row>
    <row r="984" ht="15.75" customHeight="1">
      <c r="A984" s="270"/>
      <c r="B984" s="270"/>
      <c r="C984" s="270"/>
      <c r="D984" s="270"/>
      <c r="E984" s="270"/>
      <c r="F984" s="270"/>
      <c r="G984" s="270"/>
      <c r="H984" s="270"/>
      <c r="I984" s="270"/>
      <c r="J984" s="270"/>
      <c r="K984" s="270"/>
      <c r="L984" s="270"/>
      <c r="M984" s="270"/>
      <c r="N984" s="270"/>
      <c r="O984" s="270"/>
      <c r="P984" s="270"/>
      <c r="Q984" s="270"/>
      <c r="R984" s="270"/>
      <c r="S984" s="270"/>
      <c r="T984" s="270"/>
      <c r="U984" s="270"/>
      <c r="V984" s="270"/>
      <c r="W984" s="270"/>
      <c r="X984" s="270"/>
      <c r="Y984" s="270"/>
      <c r="Z984" s="270"/>
    </row>
    <row r="985" ht="15.75" customHeight="1">
      <c r="A985" s="270"/>
      <c r="B985" s="270"/>
      <c r="C985" s="270"/>
      <c r="D985" s="270"/>
      <c r="E985" s="270"/>
      <c r="F985" s="270"/>
      <c r="G985" s="270"/>
      <c r="H985" s="270"/>
      <c r="I985" s="270"/>
      <c r="J985" s="270"/>
      <c r="K985" s="270"/>
      <c r="L985" s="270"/>
      <c r="M985" s="270"/>
      <c r="N985" s="270"/>
      <c r="O985" s="270"/>
      <c r="P985" s="270"/>
      <c r="Q985" s="270"/>
      <c r="R985" s="270"/>
      <c r="S985" s="270"/>
      <c r="T985" s="270"/>
      <c r="U985" s="270"/>
      <c r="V985" s="270"/>
      <c r="W985" s="270"/>
      <c r="X985" s="270"/>
      <c r="Y985" s="270"/>
      <c r="Z985" s="270"/>
    </row>
    <row r="986" ht="15.75" customHeight="1">
      <c r="A986" s="270"/>
      <c r="B986" s="270"/>
      <c r="C986" s="270"/>
      <c r="D986" s="270"/>
      <c r="E986" s="270"/>
      <c r="F986" s="270"/>
      <c r="G986" s="270"/>
      <c r="H986" s="270"/>
      <c r="I986" s="270"/>
      <c r="J986" s="270"/>
      <c r="K986" s="270"/>
      <c r="L986" s="270"/>
      <c r="M986" s="270"/>
      <c r="N986" s="270"/>
      <c r="O986" s="270"/>
      <c r="P986" s="270"/>
      <c r="Q986" s="270"/>
      <c r="R986" s="270"/>
      <c r="S986" s="270"/>
      <c r="T986" s="270"/>
      <c r="U986" s="270"/>
      <c r="V986" s="270"/>
      <c r="W986" s="270"/>
      <c r="X986" s="270"/>
      <c r="Y986" s="270"/>
      <c r="Z986" s="270"/>
    </row>
    <row r="987" ht="15.75" customHeight="1">
      <c r="A987" s="270"/>
      <c r="B987" s="270"/>
      <c r="C987" s="270"/>
      <c r="D987" s="270"/>
      <c r="E987" s="270"/>
      <c r="F987" s="270"/>
      <c r="G987" s="270"/>
      <c r="H987" s="270"/>
      <c r="I987" s="270"/>
      <c r="J987" s="270"/>
      <c r="K987" s="270"/>
      <c r="L987" s="270"/>
      <c r="M987" s="270"/>
      <c r="N987" s="270"/>
      <c r="O987" s="270"/>
      <c r="P987" s="270"/>
      <c r="Q987" s="270"/>
      <c r="R987" s="270"/>
      <c r="S987" s="270"/>
      <c r="T987" s="270"/>
      <c r="U987" s="270"/>
      <c r="V987" s="270"/>
      <c r="W987" s="270"/>
      <c r="X987" s="270"/>
      <c r="Y987" s="270"/>
      <c r="Z987" s="270"/>
    </row>
    <row r="988" ht="15.75" customHeight="1">
      <c r="A988" s="270"/>
      <c r="B988" s="270"/>
      <c r="C988" s="270"/>
      <c r="D988" s="270"/>
      <c r="E988" s="270"/>
      <c r="F988" s="270"/>
      <c r="G988" s="270"/>
      <c r="H988" s="270"/>
      <c r="I988" s="270"/>
      <c r="J988" s="270"/>
      <c r="K988" s="270"/>
      <c r="L988" s="270"/>
      <c r="M988" s="270"/>
      <c r="N988" s="270"/>
      <c r="O988" s="270"/>
      <c r="P988" s="270"/>
      <c r="Q988" s="270"/>
      <c r="R988" s="270"/>
      <c r="S988" s="270"/>
      <c r="T988" s="270"/>
      <c r="U988" s="270"/>
      <c r="V988" s="270"/>
      <c r="W988" s="270"/>
      <c r="X988" s="270"/>
      <c r="Y988" s="270"/>
      <c r="Z988" s="270"/>
    </row>
    <row r="989" ht="15.75" customHeight="1">
      <c r="A989" s="270"/>
      <c r="B989" s="270"/>
      <c r="C989" s="270"/>
      <c r="D989" s="270"/>
      <c r="E989" s="270"/>
      <c r="F989" s="270"/>
      <c r="G989" s="270"/>
      <c r="H989" s="270"/>
      <c r="I989" s="270"/>
      <c r="J989" s="270"/>
      <c r="K989" s="270"/>
      <c r="L989" s="270"/>
      <c r="M989" s="270"/>
      <c r="N989" s="270"/>
      <c r="O989" s="270"/>
      <c r="P989" s="270"/>
      <c r="Q989" s="270"/>
      <c r="R989" s="270"/>
      <c r="S989" s="270"/>
      <c r="T989" s="270"/>
      <c r="U989" s="270"/>
      <c r="V989" s="270"/>
      <c r="W989" s="270"/>
      <c r="X989" s="270"/>
      <c r="Y989" s="270"/>
      <c r="Z989" s="270"/>
    </row>
    <row r="990" ht="15.75" customHeight="1">
      <c r="A990" s="270"/>
      <c r="B990" s="270"/>
      <c r="C990" s="270"/>
      <c r="D990" s="270"/>
      <c r="E990" s="270"/>
      <c r="F990" s="270"/>
      <c r="G990" s="270"/>
      <c r="H990" s="270"/>
      <c r="I990" s="270"/>
      <c r="J990" s="270"/>
      <c r="K990" s="270"/>
      <c r="L990" s="270"/>
      <c r="M990" s="270"/>
      <c r="N990" s="270"/>
      <c r="O990" s="270"/>
      <c r="P990" s="270"/>
      <c r="Q990" s="270"/>
      <c r="R990" s="270"/>
      <c r="S990" s="270"/>
      <c r="T990" s="270"/>
      <c r="U990" s="270"/>
      <c r="V990" s="270"/>
      <c r="W990" s="270"/>
      <c r="X990" s="270"/>
      <c r="Y990" s="270"/>
      <c r="Z990" s="270"/>
    </row>
    <row r="991" ht="15.75" customHeight="1">
      <c r="A991" s="270"/>
      <c r="B991" s="270"/>
      <c r="C991" s="270"/>
      <c r="D991" s="270"/>
      <c r="E991" s="270"/>
      <c r="F991" s="270"/>
      <c r="G991" s="270"/>
      <c r="H991" s="270"/>
      <c r="I991" s="270"/>
      <c r="J991" s="270"/>
      <c r="K991" s="270"/>
      <c r="L991" s="270"/>
      <c r="M991" s="270"/>
      <c r="N991" s="270"/>
      <c r="O991" s="270"/>
      <c r="P991" s="270"/>
      <c r="Q991" s="270"/>
      <c r="R991" s="270"/>
      <c r="S991" s="270"/>
      <c r="T991" s="270"/>
      <c r="U991" s="270"/>
      <c r="V991" s="270"/>
      <c r="W991" s="270"/>
      <c r="X991" s="270"/>
      <c r="Y991" s="270"/>
      <c r="Z991" s="270"/>
    </row>
    <row r="992" ht="15.75" customHeight="1">
      <c r="A992" s="270"/>
      <c r="B992" s="270"/>
      <c r="C992" s="270"/>
      <c r="D992" s="270"/>
      <c r="E992" s="270"/>
      <c r="F992" s="270"/>
      <c r="G992" s="270"/>
      <c r="H992" s="270"/>
      <c r="I992" s="270"/>
      <c r="J992" s="270"/>
      <c r="K992" s="270"/>
      <c r="L992" s="270"/>
      <c r="M992" s="270"/>
      <c r="N992" s="270"/>
      <c r="O992" s="270"/>
      <c r="P992" s="270"/>
      <c r="Q992" s="270"/>
      <c r="R992" s="270"/>
      <c r="S992" s="270"/>
      <c r="T992" s="270"/>
      <c r="U992" s="270"/>
      <c r="V992" s="270"/>
      <c r="W992" s="270"/>
      <c r="X992" s="270"/>
      <c r="Y992" s="270"/>
      <c r="Z992" s="270"/>
    </row>
    <row r="993" ht="15.75" customHeight="1">
      <c r="A993" s="270"/>
      <c r="B993" s="270"/>
      <c r="C993" s="270"/>
      <c r="D993" s="270"/>
      <c r="E993" s="270"/>
      <c r="F993" s="270"/>
      <c r="G993" s="270"/>
      <c r="H993" s="270"/>
      <c r="I993" s="270"/>
      <c r="J993" s="270"/>
      <c r="K993" s="270"/>
      <c r="L993" s="270"/>
      <c r="M993" s="270"/>
      <c r="N993" s="270"/>
      <c r="O993" s="270"/>
      <c r="P993" s="270"/>
      <c r="Q993" s="270"/>
      <c r="R993" s="270"/>
      <c r="S993" s="270"/>
      <c r="T993" s="270"/>
      <c r="U993" s="270"/>
      <c r="V993" s="270"/>
      <c r="W993" s="270"/>
      <c r="X993" s="270"/>
      <c r="Y993" s="270"/>
      <c r="Z993" s="270"/>
    </row>
    <row r="994" ht="15.75" customHeight="1">
      <c r="A994" s="270"/>
      <c r="B994" s="270"/>
      <c r="C994" s="270"/>
      <c r="D994" s="270"/>
      <c r="E994" s="270"/>
      <c r="F994" s="270"/>
      <c r="G994" s="270"/>
      <c r="H994" s="270"/>
      <c r="I994" s="270"/>
      <c r="J994" s="270"/>
      <c r="K994" s="270"/>
      <c r="L994" s="270"/>
      <c r="M994" s="270"/>
      <c r="N994" s="270"/>
      <c r="O994" s="270"/>
      <c r="P994" s="270"/>
      <c r="Q994" s="270"/>
      <c r="R994" s="270"/>
      <c r="S994" s="270"/>
      <c r="T994" s="270"/>
      <c r="U994" s="270"/>
      <c r="V994" s="270"/>
      <c r="W994" s="270"/>
      <c r="X994" s="270"/>
      <c r="Y994" s="270"/>
      <c r="Z994" s="270"/>
    </row>
    <row r="995" ht="15.75" customHeight="1">
      <c r="A995" s="270"/>
      <c r="B995" s="270"/>
      <c r="C995" s="270"/>
      <c r="D995" s="270"/>
      <c r="E995" s="270"/>
      <c r="F995" s="270"/>
      <c r="G995" s="270"/>
      <c r="H995" s="270"/>
      <c r="I995" s="270"/>
      <c r="J995" s="270"/>
      <c r="K995" s="270"/>
      <c r="L995" s="270"/>
      <c r="M995" s="270"/>
      <c r="N995" s="270"/>
      <c r="O995" s="270"/>
      <c r="P995" s="270"/>
      <c r="Q995" s="270"/>
      <c r="R995" s="270"/>
      <c r="S995" s="270"/>
      <c r="T995" s="270"/>
      <c r="U995" s="270"/>
      <c r="V995" s="270"/>
      <c r="W995" s="270"/>
      <c r="X995" s="270"/>
      <c r="Y995" s="270"/>
      <c r="Z995" s="270"/>
    </row>
    <row r="996" ht="15.75" customHeight="1">
      <c r="A996" s="270"/>
      <c r="B996" s="270"/>
      <c r="C996" s="270"/>
      <c r="D996" s="270"/>
      <c r="E996" s="270"/>
      <c r="F996" s="270"/>
      <c r="G996" s="270"/>
      <c r="H996" s="270"/>
      <c r="I996" s="270"/>
      <c r="J996" s="270"/>
      <c r="K996" s="270"/>
      <c r="L996" s="270"/>
      <c r="M996" s="270"/>
      <c r="N996" s="270"/>
      <c r="O996" s="270"/>
      <c r="P996" s="270"/>
      <c r="Q996" s="270"/>
      <c r="R996" s="270"/>
      <c r="S996" s="270"/>
      <c r="T996" s="270"/>
      <c r="U996" s="270"/>
      <c r="V996" s="270"/>
      <c r="W996" s="270"/>
      <c r="X996" s="270"/>
      <c r="Y996" s="270"/>
      <c r="Z996" s="270"/>
    </row>
    <row r="997" ht="15.75" customHeight="1">
      <c r="A997" s="270"/>
      <c r="B997" s="270"/>
      <c r="C997" s="270"/>
      <c r="D997" s="270"/>
      <c r="E997" s="270"/>
      <c r="F997" s="270"/>
      <c r="G997" s="270"/>
      <c r="H997" s="270"/>
      <c r="I997" s="270"/>
      <c r="J997" s="270"/>
      <c r="K997" s="270"/>
      <c r="L997" s="270"/>
      <c r="M997" s="270"/>
      <c r="N997" s="270"/>
      <c r="O997" s="270"/>
      <c r="P997" s="270"/>
      <c r="Q997" s="270"/>
      <c r="R997" s="270"/>
      <c r="S997" s="270"/>
      <c r="T997" s="270"/>
      <c r="U997" s="270"/>
      <c r="V997" s="270"/>
      <c r="W997" s="270"/>
      <c r="X997" s="270"/>
      <c r="Y997" s="270"/>
      <c r="Z997" s="270"/>
    </row>
    <row r="998" ht="15.75" customHeight="1">
      <c r="A998" s="270"/>
      <c r="B998" s="270"/>
      <c r="C998" s="270"/>
      <c r="D998" s="270"/>
      <c r="E998" s="270"/>
      <c r="F998" s="270"/>
      <c r="G998" s="270"/>
      <c r="H998" s="270"/>
      <c r="I998" s="270"/>
      <c r="J998" s="270"/>
      <c r="K998" s="270"/>
      <c r="L998" s="270"/>
      <c r="M998" s="270"/>
      <c r="N998" s="270"/>
      <c r="O998" s="270"/>
      <c r="P998" s="270"/>
      <c r="Q998" s="270"/>
      <c r="R998" s="270"/>
      <c r="S998" s="270"/>
      <c r="T998" s="270"/>
      <c r="U998" s="270"/>
      <c r="V998" s="270"/>
      <c r="W998" s="270"/>
      <c r="X998" s="270"/>
      <c r="Y998" s="270"/>
      <c r="Z998" s="270"/>
    </row>
    <row r="999" ht="15.75" customHeight="1">
      <c r="A999" s="270"/>
      <c r="B999" s="270"/>
      <c r="C999" s="270"/>
      <c r="D999" s="270"/>
      <c r="E999" s="270"/>
      <c r="F999" s="270"/>
      <c r="G999" s="270"/>
      <c r="H999" s="270"/>
      <c r="I999" s="270"/>
      <c r="J999" s="270"/>
      <c r="K999" s="270"/>
      <c r="L999" s="270"/>
      <c r="M999" s="270"/>
      <c r="N999" s="270"/>
      <c r="O999" s="270"/>
      <c r="P999" s="270"/>
      <c r="Q999" s="270"/>
      <c r="R999" s="270"/>
      <c r="S999" s="270"/>
      <c r="T999" s="270"/>
      <c r="U999" s="270"/>
      <c r="V999" s="270"/>
      <c r="W999" s="270"/>
      <c r="X999" s="270"/>
      <c r="Y999" s="270"/>
      <c r="Z999" s="270"/>
    </row>
    <row r="1000" ht="15.75" customHeight="1">
      <c r="A1000" s="270"/>
      <c r="B1000" s="270"/>
      <c r="C1000" s="270"/>
      <c r="D1000" s="270"/>
      <c r="E1000" s="270"/>
      <c r="F1000" s="270"/>
      <c r="G1000" s="270"/>
      <c r="H1000" s="270"/>
      <c r="I1000" s="270"/>
      <c r="J1000" s="270"/>
      <c r="K1000" s="270"/>
      <c r="L1000" s="270"/>
      <c r="M1000" s="270"/>
      <c r="N1000" s="270"/>
      <c r="O1000" s="270"/>
      <c r="P1000" s="270"/>
      <c r="Q1000" s="270"/>
      <c r="R1000" s="270"/>
      <c r="S1000" s="270"/>
      <c r="T1000" s="270"/>
      <c r="U1000" s="270"/>
      <c r="V1000" s="270"/>
      <c r="W1000" s="270"/>
      <c r="X1000" s="270"/>
      <c r="Y1000" s="270"/>
      <c r="Z1000" s="270"/>
    </row>
  </sheetData>
  <mergeCells count="37">
    <mergeCell ref="B5:G5"/>
    <mergeCell ref="K5:Q5"/>
    <mergeCell ref="B7:G11"/>
    <mergeCell ref="K7:Q11"/>
    <mergeCell ref="B13:G13"/>
    <mergeCell ref="K13:Q13"/>
    <mergeCell ref="K14:Q14"/>
    <mergeCell ref="B14:G14"/>
    <mergeCell ref="F15:G15"/>
    <mergeCell ref="L15:M15"/>
    <mergeCell ref="P15:Q15"/>
    <mergeCell ref="B16:C16"/>
    <mergeCell ref="K16:M16"/>
    <mergeCell ref="P16:Q16"/>
    <mergeCell ref="O17:P17"/>
    <mergeCell ref="L22:Q22"/>
    <mergeCell ref="L23:Q23"/>
    <mergeCell ref="L24:Q24"/>
    <mergeCell ref="N27:P27"/>
    <mergeCell ref="N28:P28"/>
    <mergeCell ref="F16:G16"/>
    <mergeCell ref="E17:F17"/>
    <mergeCell ref="B18:D21"/>
    <mergeCell ref="E18:F18"/>
    <mergeCell ref="L18:N21"/>
    <mergeCell ref="O18:P18"/>
    <mergeCell ref="P20:Q20"/>
    <mergeCell ref="G29:H29"/>
    <mergeCell ref="A30:I33"/>
    <mergeCell ref="J30:Q33"/>
    <mergeCell ref="F20:G20"/>
    <mergeCell ref="G21:H21"/>
    <mergeCell ref="B22:G22"/>
    <mergeCell ref="B23:G23"/>
    <mergeCell ref="B24:G24"/>
    <mergeCell ref="D27:F27"/>
    <mergeCell ref="D28:F28"/>
  </mergeCells>
  <printOptions/>
  <pageMargins bottom="0.75" footer="0.0" header="0.0" left="0.7" right="0.7" top="0.75"/>
  <pageSetup paperSize="9" orientation="landscape"/>
  <colBreaks count="1" manualBreakCount="1">
    <brk id="17" man="1"/>
  </colBreak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43"/>
    <col customWidth="1" min="2" max="2" width="24.29"/>
    <col customWidth="1" min="3" max="3" width="33.86"/>
    <col customWidth="1" min="4" max="4" width="9.29"/>
    <col customWidth="1" min="5" max="5" width="9.43"/>
    <col customWidth="1" min="6" max="7" width="8.71"/>
    <col customWidth="1" min="8" max="8" width="10.14"/>
    <col customWidth="1" min="9" max="26" width="8.71"/>
  </cols>
  <sheetData>
    <row r="1">
      <c r="A1" s="168" t="s">
        <v>2</v>
      </c>
      <c r="B1" s="973" t="s">
        <v>3337</v>
      </c>
      <c r="C1" s="106"/>
      <c r="D1" s="106"/>
      <c r="E1" s="106"/>
      <c r="F1" s="106"/>
      <c r="G1" s="106"/>
      <c r="H1" s="104"/>
    </row>
    <row r="2">
      <c r="A2" s="507" t="s">
        <v>3338</v>
      </c>
      <c r="B2" s="202" t="s">
        <v>3298</v>
      </c>
      <c r="C2" s="504" t="s">
        <v>3341</v>
      </c>
      <c r="D2" s="504" t="s">
        <v>3342</v>
      </c>
      <c r="E2" s="504" t="s">
        <v>3343</v>
      </c>
      <c r="F2" s="504" t="s">
        <v>3344</v>
      </c>
      <c r="G2" s="504" t="s">
        <v>3345</v>
      </c>
      <c r="H2" s="504" t="s">
        <v>3265</v>
      </c>
    </row>
    <row r="3">
      <c r="A3" s="202" t="s">
        <v>2961</v>
      </c>
      <c r="B3" s="974" t="s">
        <v>4577</v>
      </c>
      <c r="C3" s="504" t="s">
        <v>5432</v>
      </c>
      <c r="D3" s="504" t="s">
        <v>3815</v>
      </c>
      <c r="E3" s="504" t="s">
        <v>3874</v>
      </c>
      <c r="F3" s="504">
        <v>1500.0</v>
      </c>
      <c r="G3" s="504">
        <v>40000.0</v>
      </c>
      <c r="H3" s="975">
        <v>45482.0</v>
      </c>
    </row>
    <row r="4">
      <c r="A4" s="202" t="s">
        <v>2962</v>
      </c>
      <c r="B4" s="974" t="s">
        <v>4589</v>
      </c>
      <c r="C4" s="504" t="s">
        <v>5350</v>
      </c>
      <c r="D4" s="504" t="s">
        <v>3815</v>
      </c>
      <c r="E4" s="504" t="s">
        <v>3874</v>
      </c>
      <c r="F4" s="504">
        <v>1500.0</v>
      </c>
      <c r="G4" s="504">
        <v>40000.0</v>
      </c>
      <c r="H4" s="975">
        <v>45482.0</v>
      </c>
    </row>
    <row r="5">
      <c r="A5" s="202" t="s">
        <v>2967</v>
      </c>
      <c r="B5" s="974" t="s">
        <v>4254</v>
      </c>
      <c r="C5" s="504" t="s">
        <v>4255</v>
      </c>
      <c r="D5" s="504" t="s">
        <v>3815</v>
      </c>
      <c r="E5" s="504" t="s">
        <v>4257</v>
      </c>
      <c r="F5" s="504">
        <v>1500.0</v>
      </c>
      <c r="G5" s="504">
        <v>40000.0</v>
      </c>
      <c r="H5" s="975">
        <v>45482.0</v>
      </c>
    </row>
    <row r="6">
      <c r="A6" s="202" t="s">
        <v>2964</v>
      </c>
      <c r="B6" s="974" t="s">
        <v>5741</v>
      </c>
      <c r="C6" s="504" t="s">
        <v>5742</v>
      </c>
      <c r="D6" s="504" t="s">
        <v>3480</v>
      </c>
      <c r="E6" s="504" t="s">
        <v>3874</v>
      </c>
      <c r="F6" s="504">
        <v>1500.0</v>
      </c>
      <c r="G6" s="504">
        <v>20000.0</v>
      </c>
      <c r="H6" s="975">
        <v>45482.0</v>
      </c>
    </row>
    <row r="7">
      <c r="A7" s="202" t="s">
        <v>2</v>
      </c>
      <c r="B7" s="974" t="s">
        <v>2</v>
      </c>
      <c r="C7" s="504" t="s">
        <v>2</v>
      </c>
      <c r="D7" s="504" t="s">
        <v>2</v>
      </c>
      <c r="E7" s="504" t="s">
        <v>2</v>
      </c>
      <c r="F7" s="504" t="s">
        <v>2</v>
      </c>
      <c r="G7" s="504" t="s">
        <v>2</v>
      </c>
      <c r="H7" s="504" t="s">
        <v>2</v>
      </c>
    </row>
    <row r="8">
      <c r="A8" s="202" t="s">
        <v>2</v>
      </c>
      <c r="B8" s="974" t="s">
        <v>2</v>
      </c>
      <c r="C8" s="504" t="s">
        <v>2</v>
      </c>
      <c r="D8" s="504" t="s">
        <v>2</v>
      </c>
      <c r="E8" s="504" t="s">
        <v>2</v>
      </c>
      <c r="F8" s="504" t="s">
        <v>2</v>
      </c>
      <c r="G8" s="504" t="s">
        <v>2</v>
      </c>
      <c r="H8" s="504" t="s">
        <v>2</v>
      </c>
    </row>
    <row r="9">
      <c r="A9" s="202" t="s">
        <v>2</v>
      </c>
      <c r="B9" s="974" t="s">
        <v>2</v>
      </c>
      <c r="C9" s="504" t="s">
        <v>2</v>
      </c>
      <c r="D9" s="504" t="s">
        <v>2</v>
      </c>
      <c r="E9" s="504" t="s">
        <v>2</v>
      </c>
      <c r="F9" s="504" t="s">
        <v>2</v>
      </c>
      <c r="G9" s="504" t="s">
        <v>2</v>
      </c>
      <c r="H9" s="504" t="s">
        <v>2</v>
      </c>
    </row>
    <row r="10">
      <c r="A10" s="202" t="s">
        <v>2</v>
      </c>
      <c r="B10" s="974" t="s">
        <v>2</v>
      </c>
      <c r="C10" s="504" t="s">
        <v>2</v>
      </c>
      <c r="D10" s="504" t="s">
        <v>2</v>
      </c>
      <c r="E10" s="504" t="s">
        <v>2</v>
      </c>
      <c r="F10" s="504" t="s">
        <v>2</v>
      </c>
      <c r="G10" s="504" t="s">
        <v>2</v>
      </c>
      <c r="H10" s="504" t="s">
        <v>2</v>
      </c>
    </row>
    <row r="11">
      <c r="A11" s="202" t="s">
        <v>2</v>
      </c>
      <c r="B11" s="974" t="s">
        <v>2</v>
      </c>
      <c r="C11" s="504" t="s">
        <v>2</v>
      </c>
      <c r="D11" s="504" t="s">
        <v>2</v>
      </c>
      <c r="E11" s="504" t="s">
        <v>2</v>
      </c>
      <c r="F11" s="504" t="s">
        <v>2</v>
      </c>
      <c r="G11" s="504" t="s">
        <v>2</v>
      </c>
      <c r="H11" s="504" t="s">
        <v>2</v>
      </c>
    </row>
    <row r="12">
      <c r="A12" s="202" t="s">
        <v>2</v>
      </c>
      <c r="B12" s="974" t="s">
        <v>2</v>
      </c>
      <c r="C12" s="504" t="s">
        <v>2</v>
      </c>
      <c r="D12" s="504" t="s">
        <v>2</v>
      </c>
      <c r="E12" s="504" t="s">
        <v>2</v>
      </c>
      <c r="F12" s="504" t="s">
        <v>2</v>
      </c>
      <c r="G12" s="504" t="s">
        <v>2</v>
      </c>
      <c r="H12" s="504" t="s">
        <v>2</v>
      </c>
    </row>
    <row r="13">
      <c r="A13" s="202" t="s">
        <v>2</v>
      </c>
      <c r="B13" s="974" t="s">
        <v>2</v>
      </c>
      <c r="C13" s="504" t="s">
        <v>2</v>
      </c>
      <c r="D13" s="504" t="s">
        <v>2</v>
      </c>
      <c r="E13" s="504" t="s">
        <v>2</v>
      </c>
      <c r="F13" s="504" t="s">
        <v>2</v>
      </c>
      <c r="G13" s="504" t="s">
        <v>2</v>
      </c>
      <c r="H13" s="504" t="s">
        <v>2</v>
      </c>
    </row>
    <row r="14">
      <c r="A14" s="187"/>
      <c r="B14" s="187"/>
      <c r="C14" s="187"/>
      <c r="D14" s="187"/>
      <c r="E14" s="187"/>
      <c r="F14" s="187"/>
      <c r="G14" s="187"/>
      <c r="H14" s="18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H1"/>
  </mergeCells>
  <printOptions/>
  <pageMargins bottom="0.75" footer="0.0" header="0.0" left="0.7" right="0.7" top="0.75"/>
  <pageSetup paperSize="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8.71"/>
    <col customWidth="1" min="6" max="6" width="29.86"/>
    <col customWidth="1" min="7" max="7" width="21.29"/>
    <col customWidth="1" min="8" max="10" width="8.71"/>
    <col customWidth="1" min="11" max="11" width="13.86"/>
    <col customWidth="1" min="12" max="26" width="8.71"/>
  </cols>
  <sheetData>
    <row r="1">
      <c r="A1" s="126" t="s">
        <v>5972</v>
      </c>
      <c r="B1" s="126" t="s">
        <v>5973</v>
      </c>
      <c r="C1" s="126" t="s">
        <v>5974</v>
      </c>
      <c r="D1" s="126" t="s">
        <v>5975</v>
      </c>
      <c r="F1" s="126" t="s">
        <v>5976</v>
      </c>
      <c r="J1" s="126" t="s">
        <v>5977</v>
      </c>
      <c r="K1" s="126" t="s">
        <v>5978</v>
      </c>
      <c r="L1" s="126" t="s">
        <v>5979</v>
      </c>
    </row>
    <row r="2">
      <c r="A2" s="126" t="s">
        <v>5980</v>
      </c>
      <c r="B2" s="126">
        <v>1387.0</v>
      </c>
      <c r="C2" s="126">
        <v>1289.91</v>
      </c>
      <c r="D2" s="126">
        <v>1300.91</v>
      </c>
      <c r="F2" s="126" t="s">
        <v>5981</v>
      </c>
      <c r="G2" s="126" t="s">
        <v>5982</v>
      </c>
      <c r="H2" s="126" t="s">
        <v>5983</v>
      </c>
      <c r="I2" s="126">
        <v>1382.0</v>
      </c>
      <c r="J2" s="126">
        <v>5.0</v>
      </c>
      <c r="K2" s="224">
        <v>45477.0</v>
      </c>
      <c r="L2" s="126">
        <v>897.0</v>
      </c>
    </row>
    <row r="3">
      <c r="A3" s="126" t="s">
        <v>5980</v>
      </c>
      <c r="B3" s="126">
        <v>1673.0</v>
      </c>
      <c r="C3" s="126">
        <v>1555.89</v>
      </c>
      <c r="D3" s="126">
        <v>1577.89</v>
      </c>
      <c r="F3" s="126" t="s">
        <v>5981</v>
      </c>
      <c r="G3" s="126" t="s">
        <v>5982</v>
      </c>
      <c r="H3" s="126" t="s">
        <v>5983</v>
      </c>
      <c r="I3" s="126">
        <v>1678.0</v>
      </c>
      <c r="J3" s="126">
        <v>5.0</v>
      </c>
      <c r="K3" s="224">
        <v>45477.0</v>
      </c>
      <c r="L3" s="126">
        <v>897.0</v>
      </c>
    </row>
    <row r="4">
      <c r="A4" s="126" t="s">
        <v>5980</v>
      </c>
      <c r="B4" s="126">
        <v>1682.0</v>
      </c>
      <c r="C4" s="126">
        <v>1564.26</v>
      </c>
      <c r="D4" s="126">
        <v>1575.26</v>
      </c>
      <c r="F4" s="126" t="s">
        <v>5981</v>
      </c>
      <c r="G4" s="126" t="s">
        <v>5982</v>
      </c>
      <c r="H4" s="126" t="s">
        <v>5983</v>
      </c>
      <c r="I4" s="126">
        <v>1681.0</v>
      </c>
      <c r="J4" s="126">
        <v>1.0</v>
      </c>
      <c r="K4" s="224">
        <v>45477.0</v>
      </c>
      <c r="L4" s="126">
        <v>897.0</v>
      </c>
    </row>
    <row r="5">
      <c r="A5" s="126" t="s">
        <v>5980</v>
      </c>
      <c r="B5" s="126">
        <v>1584.0</v>
      </c>
      <c r="C5" s="126">
        <v>1473.12</v>
      </c>
      <c r="D5" s="126">
        <v>1484.12</v>
      </c>
      <c r="F5" s="126" t="s">
        <v>5981</v>
      </c>
      <c r="G5" s="126" t="s">
        <v>5982</v>
      </c>
      <c r="H5" s="126" t="s">
        <v>5983</v>
      </c>
      <c r="I5" s="126">
        <v>1586.0</v>
      </c>
      <c r="J5" s="126">
        <v>-2.0</v>
      </c>
      <c r="K5" s="224">
        <v>45483.0</v>
      </c>
      <c r="L5" s="126">
        <v>934.0</v>
      </c>
    </row>
    <row r="6">
      <c r="A6" s="126" t="s">
        <v>5980</v>
      </c>
      <c r="B6" s="126">
        <v>1595.0</v>
      </c>
      <c r="C6" s="126">
        <v>1483.35</v>
      </c>
      <c r="D6" s="126">
        <v>1494.35</v>
      </c>
      <c r="F6" s="126" t="s">
        <v>5981</v>
      </c>
      <c r="G6" s="126" t="s">
        <v>5982</v>
      </c>
      <c r="H6" s="126" t="s">
        <v>5983</v>
      </c>
      <c r="I6" s="126">
        <v>1596.0</v>
      </c>
      <c r="J6" s="126">
        <v>-1.0</v>
      </c>
      <c r="K6" s="224">
        <v>45483.0</v>
      </c>
      <c r="L6" s="126">
        <v>934.0</v>
      </c>
    </row>
    <row r="7">
      <c r="A7" s="126" t="s">
        <v>5980</v>
      </c>
      <c r="B7" s="126">
        <v>1580.0</v>
      </c>
      <c r="C7" s="126">
        <v>1469.4</v>
      </c>
      <c r="D7" s="126">
        <v>1480.4</v>
      </c>
      <c r="F7" s="126" t="s">
        <v>5981</v>
      </c>
      <c r="G7" s="126" t="s">
        <v>5982</v>
      </c>
      <c r="H7" s="126" t="s">
        <v>5983</v>
      </c>
      <c r="I7" s="126">
        <v>1580.0</v>
      </c>
      <c r="J7" s="126">
        <v>0.0</v>
      </c>
      <c r="K7" s="224">
        <v>45483.0</v>
      </c>
      <c r="L7" s="126">
        <v>934.0</v>
      </c>
    </row>
    <row r="8">
      <c r="A8" s="126" t="s">
        <v>5980</v>
      </c>
      <c r="B8" s="126">
        <v>1589.0</v>
      </c>
      <c r="C8" s="126">
        <v>1477.77</v>
      </c>
      <c r="D8" s="126">
        <v>1488.77</v>
      </c>
      <c r="F8" s="126" t="s">
        <v>5981</v>
      </c>
      <c r="G8" s="126" t="s">
        <v>5982</v>
      </c>
      <c r="H8" s="126" t="s">
        <v>5983</v>
      </c>
      <c r="I8" s="126">
        <v>1588.0</v>
      </c>
      <c r="J8" s="126">
        <v>1.0</v>
      </c>
      <c r="K8" s="224">
        <v>45483.0</v>
      </c>
      <c r="L8" s="126">
        <v>934.0</v>
      </c>
    </row>
    <row r="9">
      <c r="A9" s="126" t="s">
        <v>5980</v>
      </c>
      <c r="B9" s="126">
        <v>1594.0</v>
      </c>
      <c r="C9" s="126">
        <v>1482.42</v>
      </c>
      <c r="D9" s="126">
        <v>1493.42</v>
      </c>
      <c r="F9" s="126" t="s">
        <v>5981</v>
      </c>
      <c r="G9" s="126" t="s">
        <v>5982</v>
      </c>
      <c r="H9" s="126" t="s">
        <v>5983</v>
      </c>
      <c r="I9" s="126">
        <v>1594.0</v>
      </c>
      <c r="J9" s="126">
        <v>0.0</v>
      </c>
      <c r="K9" s="224">
        <v>45483.0</v>
      </c>
      <c r="L9" s="126">
        <v>934.0</v>
      </c>
    </row>
    <row r="10">
      <c r="A10" s="126" t="s">
        <v>5980</v>
      </c>
      <c r="B10" s="126">
        <v>1593.0</v>
      </c>
      <c r="C10" s="126">
        <v>1481.49</v>
      </c>
      <c r="D10" s="126">
        <v>1492.49</v>
      </c>
      <c r="F10" s="126" t="s">
        <v>5981</v>
      </c>
      <c r="G10" s="126" t="s">
        <v>5982</v>
      </c>
      <c r="H10" s="126" t="s">
        <v>5983</v>
      </c>
      <c r="I10" s="126">
        <v>1592.0</v>
      </c>
      <c r="J10" s="126">
        <v>1.0</v>
      </c>
      <c r="K10" s="224">
        <v>45483.0</v>
      </c>
      <c r="L10" s="126">
        <v>934.0</v>
      </c>
    </row>
    <row r="11">
      <c r="A11" s="126" t="s">
        <v>5980</v>
      </c>
      <c r="B11" s="126">
        <v>1581.0</v>
      </c>
      <c r="C11" s="126">
        <v>1470.33</v>
      </c>
      <c r="D11" s="126">
        <v>1481.33</v>
      </c>
      <c r="F11" s="126" t="s">
        <v>5981</v>
      </c>
      <c r="G11" s="126" t="s">
        <v>5982</v>
      </c>
      <c r="H11" s="126" t="s">
        <v>5983</v>
      </c>
      <c r="I11" s="126">
        <v>1580.0</v>
      </c>
      <c r="J11" s="126">
        <v>1.0</v>
      </c>
      <c r="K11" s="224">
        <v>45483.0</v>
      </c>
      <c r="L11" s="126">
        <v>934.0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Adamchuk, Roman</dc:creator>
</cp:coreProperties>
</file>